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재무과\#경리팀\#계약(공사,용역)\##공사 입찰\2026_나라장터 공고문 PDF로 변환해서올릴것\111 매포도서관 스터디카페 조성공사 (전기) _ 손해배상공제료가 경비에 타야함\"/>
    </mc:Choice>
  </mc:AlternateContent>
  <xr:revisionPtr revIDLastSave="0" documentId="8_{24791189-0F81-4018-BEF9-A80759164F2D}" xr6:coauthVersionLast="36" xr6:coauthVersionMax="36" xr10:uidLastSave="{00000000-0000-0000-0000-000000000000}"/>
  <bookViews>
    <workbookView xWindow="32760" yWindow="32760" windowWidth="28800" windowHeight="11805" tabRatio="907" xr2:uid="{00000000-000D-0000-FFFF-FFFF00000000}"/>
  </bookViews>
  <sheets>
    <sheet name="내역서" sheetId="343" r:id="rId1"/>
    <sheet name="------------------------------&gt;" sheetId="302" state="hidden" r:id="rId2"/>
    <sheet name="토목기계경비적용기준" sheetId="310" state="hidden" r:id="rId3"/>
    <sheet name="표준시장단가" sheetId="309" state="hidden" r:id="rId4"/>
    <sheet name="토목단가산출총괄표" sheetId="333" state="hidden" r:id="rId5"/>
    <sheet name="토목단가산출" sheetId="334" state="hidden" r:id="rId6"/>
    <sheet name="토목기계경비총괄표" sheetId="335" state="hidden" r:id="rId7"/>
    <sheet name="토목기계경비" sheetId="336" state="hidden" r:id="rId8"/>
    <sheet name="노임단가" sheetId="308" state="hidden" r:id="rId9"/>
  </sheets>
  <definedNames>
    <definedName name="_Fill" hidden="1">#REF!</definedName>
    <definedName name="_xlnm._FilterDatabase" localSheetId="0" hidden="1">내역서!$A$4:$R$49</definedName>
    <definedName name="_Key1" hidden="1">#REF!</definedName>
    <definedName name="_Key2" hidden="1">#REF!</definedName>
    <definedName name="_Order1">255</definedName>
    <definedName name="_Order2">255</definedName>
    <definedName name="_Regression_Int">1</definedName>
    <definedName name="_Sort" hidden="1">#REF!</definedName>
    <definedName name="Access_Button">"KT과금거리_지역좌표_970827_거리계산표_List"</definedName>
    <definedName name="ACCLINK.XLS_Localization_Table_List">"$A$1:$B$11"</definedName>
    <definedName name="ACCLINK.XLS_Localization_Table_List1">"$A$13:$B$31"</definedName>
    <definedName name="ACCLINK.XLS_Localization_Table_List10">"$A$13:$B$33"</definedName>
    <definedName name="ACCLINK.XLS_Localization_Table_List11">"$A$13:$B$33"</definedName>
    <definedName name="ACCLINK.XLS_Localization_Table_List12">"$A$13:$B$33"</definedName>
    <definedName name="ACCLINK.XLS_Localization_Table_List13">"$A$13:$B$33"</definedName>
    <definedName name="ACCLINK.XLS_Localization_Table_List14">"$A$13:$B$33"</definedName>
    <definedName name="ACCLINK.XLS_Localization_Table_List15">"$A$13:$B$33"</definedName>
    <definedName name="ACCLINK.XLS_Localization_Table_List16">"$A$13:$B$33"</definedName>
    <definedName name="ACCLINK.XLS_Localization_Table_List17">"$A$13:$B$33"</definedName>
    <definedName name="ACCLINK.XLS_Localization_Table_List18">"$A$13:$B$33"</definedName>
    <definedName name="ACCLINK.XLS_Localization_Table_List19">"$A$13:$B$33"</definedName>
    <definedName name="ACCLINK.XLS_Localization_Table_List2">"$A$13:$B$31"</definedName>
    <definedName name="ACCLINK.XLS_Localization_Table_List3">"$A$13:$B$31"</definedName>
    <definedName name="ACCLINK.XLS_Localization_Table_List4">"$A$13:$B$31"</definedName>
    <definedName name="ACCLINK.XLS_Localization_Table_List5">"$A$13:$B$31"</definedName>
    <definedName name="ACCLINK.XLS_Localization_Table_List6">"$A$13:$B$31"</definedName>
    <definedName name="ACCLINK.XLS_Localization_Table_List7">"$A$13:$B$31"</definedName>
    <definedName name="ACCLINK.XLS_Localization_Table_List8">"$A$13:$B$31"</definedName>
    <definedName name="ACCLINK.XLS_Localization_Table_List9">"$A$13:$B$33"</definedName>
    <definedName name="anscount">1</definedName>
    <definedName name="CCTV01">#REF!</definedName>
    <definedName name="HTML_CodePage">949</definedName>
    <definedName name="HTML_Control">{"'Sheet1'!$D$19","'Sheet1'!$B$22:$E$22"}</definedName>
    <definedName name="HTML_Description">""</definedName>
    <definedName name="HTML_Email">""</definedName>
    <definedName name="HTML_Header">"Sheet1"</definedName>
    <definedName name="HTML_LastUpdate">"98-06-22"</definedName>
    <definedName name="HTML_LineAfter">FALSE</definedName>
    <definedName name="HTML_LineBefore">FALSE</definedName>
    <definedName name="HTML_Name">"김성현"</definedName>
    <definedName name="HTML_OBDlg2">TRUE</definedName>
    <definedName name="HTML_OBDlg4">TRUE</definedName>
    <definedName name="HTML_OS">0</definedName>
    <definedName name="HTML_PathFile">"C:\My Documents\Work Excel\MyHTML.htm"</definedName>
    <definedName name="HTML_Title">"출입명단"</definedName>
    <definedName name="HTML1_10">"Marihan@hitel.kol.co.kr"</definedName>
    <definedName name="HTML1_11">1</definedName>
    <definedName name="HTML1_2">1</definedName>
    <definedName name="HTML1_3">"엑셀 프로젝트"</definedName>
    <definedName name="HTML1_4">"인터넷 어시스턴트"</definedName>
    <definedName name="HTML1_6">1</definedName>
    <definedName name="HTML1_7">1</definedName>
    <definedName name="HTML1_8">"97-10-09"</definedName>
    <definedName name="HTML1_9">"김종완/어린왕자"</definedName>
    <definedName name="Htmlcontrol">{"'Sheet1'!$A$4","'Sheet1'!$A$9:$G$28"}</definedName>
    <definedName name="HTMLCount">1</definedName>
    <definedName name="POI" hidden="1">#REF!</definedName>
    <definedName name="_xlnm.Print_Area" localSheetId="0">내역서!$B$1:$N$49</definedName>
    <definedName name="_xlnm.Print_Area" localSheetId="8">노임단가!$A$1:$E$165</definedName>
    <definedName name="_xlnm.Print_Area" localSheetId="7">토목기계경비!$B$1:$M$290</definedName>
    <definedName name="_xlnm.Print_Area" localSheetId="6">토목기계경비총괄표!$B$1:$I$55</definedName>
    <definedName name="_xlnm.Print_Area" localSheetId="5">토목단가산출!$B$1:$EQ$1277</definedName>
    <definedName name="_xlnm.Print_Area" localSheetId="4">토목단가산출총괄표!$B$1:$I$49</definedName>
    <definedName name="_xlnm.Print_Area" localSheetId="3">표준시장단가!$B$1:$M$4175</definedName>
    <definedName name="_xlnm.Print_Titles" localSheetId="0">내역서!$1:$3</definedName>
    <definedName name="_xlnm.Print_Titles" localSheetId="8">노임단가!$1:$3</definedName>
    <definedName name="_xlnm.Print_Titles" localSheetId="7">토목기계경비!$1:$3</definedName>
    <definedName name="_xlnm.Print_Titles" localSheetId="6">토목기계경비총괄표!$1:$3</definedName>
    <definedName name="_xlnm.Print_Titles" localSheetId="5">토목단가산출!$1:$3</definedName>
    <definedName name="_xlnm.Print_Titles" localSheetId="4">토목단가산출총괄표!$1:$3</definedName>
    <definedName name="_xlnm.Print_Titles" localSheetId="3">표준시장단가!$1:$3</definedName>
    <definedName name="SHDLAEKSRKTNWJD">[0]!SHDLAEKSRKTNWJD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pre">0.000001</definedName>
    <definedName name="solver_scl">0</definedName>
    <definedName name="solver_sho">0</definedName>
    <definedName name="solver_tim">100</definedName>
    <definedName name="solver_tol">0.05</definedName>
    <definedName name="solver_typ">1</definedName>
    <definedName name="solver_val">0</definedName>
    <definedName name="SS" hidden="1">{"'단계별시설공사비'!$A$3:$K$51"}</definedName>
    <definedName name="sss" hidden="1">{#N/A,#N/A,FALSE,"전력간선"}</definedName>
    <definedName name="wrn.test1." hidden="1">{#N/A,#N/A,FALSE,"명세표"}</definedName>
    <definedName name="wrn.교육청." hidden="1">{#N/A,#N/A,FALSE,"전력간선"}</definedName>
    <definedName name="ㄱㄱ" hidden="1">{#N/A,#N/A,FALSE,"명세표"}</definedName>
    <definedName name="ㄱㄱㄱㄱㄱ">{"'Sheet1'!$A$4","'Sheet1'!$A$9:$G$28"}</definedName>
    <definedName name="가로" hidden="1">{#N/A,#N/A,FALSE,"전력간선"}</definedName>
    <definedName name="건설기계운전사">56603</definedName>
    <definedName name="건설기계조수">43994</definedName>
    <definedName name="기계경비적용기준">토목기계경비적용기준!$B$3:$L$15</definedName>
    <definedName name="김" hidden="1">{#N/A,#N/A,FALSE,"명세표"}</definedName>
    <definedName name="ㄴㄴㄴ" hidden="1">{#N/A,#N/A,FALSE,"명세표"}</definedName>
    <definedName name="ㄴㄴㄴㄴㄴㄴㄴㄴ">{"'Sheet1'!$A$4","'Sheet1'!$A$9:$G$28"}</definedName>
    <definedName name="ㄴㄴㄴㄴㄴㄴㄴㄴㄴㄴ">{"'Sheet1'!$A$4","'Sheet1'!$A$9:$G$28"}</definedName>
    <definedName name="ㄴㅇㄹㄴㄹ">{"'Sheet1'!$D$19","'Sheet1'!$B$22:$E$22"}</definedName>
    <definedName name="나" hidden="1">{#N/A,#N/A,FALSE,"전력간선"}</definedName>
    <definedName name="나나나">[0]!나나나</definedName>
    <definedName name="나나나나나">[0]!나나나나나</definedName>
    <definedName name="나우누리">{"'Sheet1'!$A$4","'Sheet1'!$A$9:$G$28"}</definedName>
    <definedName name="난나나">{"'Sheet1'!$A$4","'Sheet1'!$A$9:$G$28"}</definedName>
    <definedName name="내역서2" hidden="1">{"'단계별시설공사비'!$A$3:$K$51"}</definedName>
    <definedName name="노무비단가산출서" hidden="1">#REF!</definedName>
    <definedName name="노임단가수정완료">[0]!노임단가수정완료</definedName>
    <definedName name="ㄹ" hidden="1">{#N/A,#N/A,FALSE,"명세표"}</definedName>
    <definedName name="ㄹㄴㅁㄹㅇㄴ">{"'Sheet1'!$D$19","'Sheet1'!$B$22:$E$22"}</definedName>
    <definedName name="ㄹㄹㄹ" hidden="1">{#N/A,#N/A,FALSE,"명세표"}</definedName>
    <definedName name="ㄹ어미ㅏㄹ">{"'Sheet1'!$D$19","'Sheet1'!$B$22:$E$22"}</definedName>
    <definedName name="ㅁ" hidden="1">{#N/A,#N/A,FALSE,"명세표"}</definedName>
    <definedName name="ㅁㅁㅁ">[0]!ㅁㅁㅁ</definedName>
    <definedName name="ㅁㅁㅁㅁ">{"'Sheet1'!$A$4","'Sheet1'!$A$9:$G$28"}</definedName>
    <definedName name="ㅁㅇㄹㄴㄻ">{"'Sheet1'!$D$19","'Sheet1'!$B$22:$E$22"}</definedName>
    <definedName name="ㅁㅊ">{"'Sheet1'!$A$4","'Sheet1'!$A$9:$G$28"}</definedName>
    <definedName name="ㅁㅊㅊ">{"'Sheet1'!$A$4","'Sheet1'!$A$9:$G$28"}</definedName>
    <definedName name="ㅁㅊㅊ123">{"'Sheet1'!$A$4","'Sheet1'!$A$9:$G$28"}</definedName>
    <definedName name="머" hidden="1">{#N/A,#N/A,FALSE,"명세표"}</definedName>
    <definedName name="뭐지">{"'Sheet1'!$A$4","'Sheet1'!$A$9:$G$28"}</definedName>
    <definedName name="뭐지도">{"'Sheet1'!$A$4","'Sheet1'!$A$9:$G$28"}</definedName>
    <definedName name="ㅂㅂ">[0]!ㅂㅂ</definedName>
    <definedName name="ㅂㅂ1">{"'Sheet1'!$A$4","'Sheet1'!$A$9:$G$28"}</definedName>
    <definedName name="ㅂㅂㅁ">{"'Sheet1'!$A$4","'Sheet1'!$A$9:$G$28"}</definedName>
    <definedName name="ㅂㅂㅂㅂ" hidden="1">{#N/A,#N/A,FALSE,"명세표"}</definedName>
    <definedName name="ㅂㅂㅂㅂㅂㅂㅂ" hidden="1">{#N/A,#N/A,FALSE,"명세표"}</definedName>
    <definedName name="배수공수량집계">{"'산출근거'!$B$4:$D$8"}</definedName>
    <definedName name="보안등01">#REF!</definedName>
    <definedName name="ㅅㅅㅅㅅㅅㅅㅅㅅㅅㅅ">{"'Sheet1'!$A$4","'Sheet1'!$A$9:$G$28"}</definedName>
    <definedName name="산">{"'Sheet1'!$A$4","'Sheet1'!$A$9:$G$28"}</definedName>
    <definedName name="산출" hidden="1">{"'단계별시설공사비'!$A$3:$K$51"}</definedName>
    <definedName name="산출내역" hidden="1">{"'단계별시설공사비'!$A$3:$K$51"}</definedName>
    <definedName name="석항" hidden="1">{#N/A,#N/A,FALSE,"명세표"}</definedName>
    <definedName name="세로" hidden="1">{#N/A,#N/A,FALSE,"전력간선"}</definedName>
    <definedName name="시설물01">#REF!</definedName>
    <definedName name="시설물02">#REF!</definedName>
    <definedName name="시중단가" hidden="1">{"'단계별시설공사비'!$A$3:$K$51"}</definedName>
    <definedName name="신설집">#REF!</definedName>
    <definedName name="신축공사" hidden="1">{"'단계별시설공사비'!$A$3:$K$51"}</definedName>
    <definedName name="ㅇㄴㄻㅎㅈㄷㅈㄷㄴ">{"'Sheet1'!$D$19","'Sheet1'!$B$22:$E$22"}</definedName>
    <definedName name="ㅇㄹㄶ">{"'Sheet1'!$A$4","'Sheet1'!$A$9:$G$28"}</definedName>
    <definedName name="오수맨홀위치">{"'Sheet1'!$A$4","'Sheet1'!$A$9:$G$28"}</definedName>
    <definedName name="용수로재료집계">{"'Sheet1'!$A$4","'Sheet1'!$A$9:$G$28"}</definedName>
    <definedName name="우안">{"'Sheet1'!$A$4","'Sheet1'!$A$9:$G$28"}</definedName>
    <definedName name="위">{"'Sheet1'!$A$4","'Sheet1'!$A$9:$G$28"}</definedName>
    <definedName name="이" hidden="1">{#N/A,#N/A,FALSE,"명세표"}</definedName>
    <definedName name="인입01">#REF!</definedName>
    <definedName name="일위11">#REF!</definedName>
    <definedName name="임시1" hidden="1">{#N/A,#N/A,FALSE,"전력간선"}</definedName>
    <definedName name="임시2" hidden="1">{#N/A,#N/A,FALSE,"전력간선"}</definedName>
    <definedName name="ㅈ" hidden="1">{#N/A,#N/A,FALSE,"명세표"}</definedName>
    <definedName name="ㅈㄷ">{"'Sheet1'!$A$4","'Sheet1'!$A$9:$G$28"}</definedName>
    <definedName name="ㅈㅈㅈ">{"'Sheet1'!$D$19","'Sheet1'!$B$22:$E$22"}</definedName>
    <definedName name="ㅈㅈㅈㅈ" hidden="1">{#N/A,#N/A,FALSE,"명세표"}</definedName>
    <definedName name="자미" hidden="1">{#N/A,#N/A,FALSE,"명세표"}</definedName>
    <definedName name="자재단가수정완료">[0]!자재단가수정완료</definedName>
    <definedName name="자재및골재집계">{"'Sheet1'!$A$4","'Sheet1'!$A$9:$G$28"}</definedName>
    <definedName name="전기01">#REF!</definedName>
    <definedName name="전기기사1급">64800</definedName>
    <definedName name="전기기사2급">62990</definedName>
    <definedName name="전석쌓기면적조서">{"'Sheet1'!$A$4","'Sheet1'!$A$9:$G$28"}</definedName>
    <definedName name="전석쌓기면적조서3공구">{"'Sheet1'!$A$4","'Sheet1'!$A$9:$G$28"}</definedName>
    <definedName name="중기테이블">{"'중기작업1'!$A$1:$V$18"}</definedName>
    <definedName name="집계" hidden="1">{#N/A,#N/A,FALSE,"명세표"}</definedName>
    <definedName name="집계표" hidden="1">{#N/A,#N/A,FALSE,"전력간선"}</definedName>
    <definedName name="ㅋㅁ" hidden="1">{#N/A,#N/A,FALSE,"명세표"}</definedName>
    <definedName name="ㅍ" hidden="1">{#N/A,#N/A,FALSE,"명세표"}</definedName>
    <definedName name="판넬" hidden="1">{"'단계별시설공사비'!$A$3:$K$51"}</definedName>
    <definedName name="현대내역서">{"'Sheet1'!$A$4","'Sheet1'!$A$9:$G$28"}</definedName>
    <definedName name="ㅏㅏㅏ" hidden="1">{#N/A,#N/A,FALSE,"명세표"}</definedName>
    <definedName name="ㅔㅔ" hidden="1">{#N/A,#N/A,FALSE,"명세표"}</definedName>
    <definedName name="ㅗㅗ" hidden="1">{#N/A,#N/A,FALSE,"명세표"}</definedName>
    <definedName name="ㅜ" hidden="1">{#N/A,#N/A,FALSE,"명세표"}</definedName>
    <definedName name="ㅡㅡ">{"'Sheet1'!$D$19","'Sheet1'!$B$22:$E$22"}</definedName>
  </definedNames>
  <calcPr calcId="191029"/>
</workbook>
</file>

<file path=xl/calcChain.xml><?xml version="1.0" encoding="utf-8"?>
<calcChain xmlns="http://schemas.openxmlformats.org/spreadsheetml/2006/main">
  <c r="B4" i="336" l="1"/>
  <c r="D6" i="336"/>
  <c r="L6" i="336"/>
  <c r="L5" i="336" s="1"/>
  <c r="I4" i="335" s="1"/>
  <c r="Q315" i="334" s="1"/>
  <c r="B11" i="336"/>
  <c r="D13" i="336"/>
  <c r="L13" i="336" s="1"/>
  <c r="L12" i="336" s="1"/>
  <c r="I5" i="335" s="1"/>
  <c r="Q478" i="334" s="1"/>
  <c r="B18" i="336"/>
  <c r="D20" i="336"/>
  <c r="L20" i="336" s="1"/>
  <c r="L19" i="336" s="1"/>
  <c r="B29" i="336"/>
  <c r="L30" i="336"/>
  <c r="D31" i="336"/>
  <c r="L31" i="336"/>
  <c r="B36" i="336"/>
  <c r="D38" i="336"/>
  <c r="L38" i="336"/>
  <c r="L37" i="336" s="1"/>
  <c r="B43" i="336"/>
  <c r="D45" i="336"/>
  <c r="L45" i="336" s="1"/>
  <c r="L44" i="336" s="1"/>
  <c r="B54" i="336"/>
  <c r="L55" i="336"/>
  <c r="D56" i="336"/>
  <c r="L56" i="336"/>
  <c r="B61" i="336"/>
  <c r="D63" i="336"/>
  <c r="L63" i="336"/>
  <c r="D64" i="336"/>
  <c r="L64" i="336" s="1"/>
  <c r="B69" i="336"/>
  <c r="D71" i="336"/>
  <c r="L71" i="336"/>
  <c r="D72" i="336"/>
  <c r="L72" i="336"/>
  <c r="B79" i="336"/>
  <c r="D81" i="336"/>
  <c r="L81" i="336"/>
  <c r="L80" i="336" s="1"/>
  <c r="D82" i="336"/>
  <c r="L82" i="336"/>
  <c r="B87" i="336"/>
  <c r="D89" i="336"/>
  <c r="L89" i="336"/>
  <c r="L88" i="336" s="1"/>
  <c r="D90" i="336"/>
  <c r="L90" i="336"/>
  <c r="B95" i="336"/>
  <c r="D97" i="336"/>
  <c r="L97" i="336"/>
  <c r="L96" i="336" s="1"/>
  <c r="N766" i="334" s="1"/>
  <c r="B104" i="336"/>
  <c r="D106" i="336"/>
  <c r="L106" i="336" s="1"/>
  <c r="L105" i="336" s="1"/>
  <c r="B111" i="336"/>
  <c r="D113" i="336"/>
  <c r="L113" i="336" s="1"/>
  <c r="L112" i="336" s="1"/>
  <c r="B118" i="336"/>
  <c r="D120" i="336"/>
  <c r="L120" i="336"/>
  <c r="L119" i="336" s="1"/>
  <c r="B129" i="336"/>
  <c r="D131" i="336"/>
  <c r="L131" i="336" s="1"/>
  <c r="L130" i="336" s="1"/>
  <c r="B136" i="336"/>
  <c r="D138" i="336"/>
  <c r="L138" i="336"/>
  <c r="L137" i="336" s="1"/>
  <c r="B143" i="336"/>
  <c r="D145" i="336"/>
  <c r="L145" i="336" s="1"/>
  <c r="L144" i="336" s="1"/>
  <c r="B154" i="336"/>
  <c r="D156" i="336"/>
  <c r="L156" i="336" s="1"/>
  <c r="L155" i="336" s="1"/>
  <c r="B161" i="336"/>
  <c r="L162" i="336"/>
  <c r="D163" i="336"/>
  <c r="L163" i="336"/>
  <c r="B168" i="336"/>
  <c r="J169" i="336"/>
  <c r="K169" i="336"/>
  <c r="D170" i="336"/>
  <c r="L170" i="336"/>
  <c r="L169" i="336" s="1"/>
  <c r="B172" i="336"/>
  <c r="J173" i="336"/>
  <c r="K173" i="336"/>
  <c r="D174" i="336"/>
  <c r="L174" i="336" s="1"/>
  <c r="L173" i="336" s="1"/>
  <c r="B179" i="336"/>
  <c r="L180" i="336"/>
  <c r="D181" i="336"/>
  <c r="L181" i="336"/>
  <c r="B186" i="336"/>
  <c r="D188" i="336"/>
  <c r="L188" i="336"/>
  <c r="L187" i="336" s="1"/>
  <c r="B193" i="336"/>
  <c r="D195" i="336"/>
  <c r="L195" i="336" s="1"/>
  <c r="L194" i="336" s="1"/>
  <c r="B204" i="336"/>
  <c r="D206" i="336"/>
  <c r="L206" i="336" s="1"/>
  <c r="L205" i="336" s="1"/>
  <c r="B211" i="336"/>
  <c r="D213" i="336"/>
  <c r="L213" i="336" s="1"/>
  <c r="L212" i="336" s="1"/>
  <c r="B218" i="336"/>
  <c r="D220" i="336"/>
  <c r="L220" i="336"/>
  <c r="L219" i="336" s="1"/>
  <c r="B229" i="336"/>
  <c r="D231" i="336"/>
  <c r="L231" i="336"/>
  <c r="L230" i="336" s="1"/>
  <c r="B236" i="336"/>
  <c r="D238" i="336"/>
  <c r="L238" i="336"/>
  <c r="L237" i="336" s="1"/>
  <c r="B243" i="336"/>
  <c r="L244" i="336"/>
  <c r="D245" i="336"/>
  <c r="L245" i="336" s="1"/>
  <c r="B254" i="336"/>
  <c r="L255" i="336"/>
  <c r="D256" i="336"/>
  <c r="L256" i="336"/>
  <c r="B261" i="336"/>
  <c r="D263" i="336"/>
  <c r="L263" i="336"/>
  <c r="L262" i="336" s="1"/>
  <c r="B268" i="336"/>
  <c r="D270" i="336"/>
  <c r="L270" i="336" s="1"/>
  <c r="L269" i="336" s="1"/>
  <c r="B279" i="336"/>
  <c r="J280" i="336"/>
  <c r="L280" i="336"/>
  <c r="D281" i="336"/>
  <c r="L281" i="336"/>
  <c r="C4" i="335"/>
  <c r="D4" i="335"/>
  <c r="B5" i="335"/>
  <c r="C5" i="335"/>
  <c r="D5" i="335"/>
  <c r="B6" i="335"/>
  <c r="C6" i="335"/>
  <c r="C5" i="334"/>
  <c r="EO5" i="334"/>
  <c r="EP5" i="334"/>
  <c r="ES5" i="334"/>
  <c r="P11" i="334"/>
  <c r="Y11" i="334"/>
  <c r="AC11" i="334"/>
  <c r="AH11" i="334"/>
  <c r="AN11" i="334"/>
  <c r="C22" i="334"/>
  <c r="ES22" i="334"/>
  <c r="L26" i="334"/>
  <c r="W26" i="334"/>
  <c r="AH26" i="334" s="1"/>
  <c r="AA26" i="334"/>
  <c r="AV26" i="334"/>
  <c r="AV30" i="334" s="1"/>
  <c r="M28" i="334"/>
  <c r="Q28" i="334"/>
  <c r="V28" i="334"/>
  <c r="X28" i="334"/>
  <c r="AE28" i="334"/>
  <c r="BG30" i="334" s="1"/>
  <c r="AT28" i="334"/>
  <c r="AV32" i="334" s="1"/>
  <c r="M30" i="334"/>
  <c r="AJ30" i="334"/>
  <c r="AQ30" i="334"/>
  <c r="C55" i="334"/>
  <c r="ES55" i="334"/>
  <c r="L61" i="334"/>
  <c r="AA61" i="334"/>
  <c r="AL61" i="334" s="1"/>
  <c r="AE61" i="334"/>
  <c r="BA61" i="334"/>
  <c r="M63" i="334"/>
  <c r="AE63" i="334" s="1"/>
  <c r="BG65" i="334" s="1"/>
  <c r="Q63" i="334"/>
  <c r="V63" i="334"/>
  <c r="X63" i="334"/>
  <c r="AT63" i="334"/>
  <c r="AV67" i="334" s="1"/>
  <c r="M65" i="334"/>
  <c r="AJ65" i="334" s="1"/>
  <c r="AQ65" i="334"/>
  <c r="AV65" i="334"/>
  <c r="AL69" i="334"/>
  <c r="AL70" i="334"/>
  <c r="AL71" i="334"/>
  <c r="P76" i="334"/>
  <c r="BA76" i="334" s="1"/>
  <c r="EN76" i="334" s="1"/>
  <c r="EM76" i="334" s="1"/>
  <c r="Y76" i="334"/>
  <c r="AC76" i="334"/>
  <c r="AH76" i="334"/>
  <c r="AN76" i="334"/>
  <c r="AU76" i="334"/>
  <c r="C103" i="334"/>
  <c r="ES103" i="334"/>
  <c r="L109" i="334"/>
  <c r="AQ113" i="334" s="1"/>
  <c r="AA109" i="334"/>
  <c r="AL109" i="334" s="1"/>
  <c r="BA113" i="334" s="1"/>
  <c r="AE109" i="334"/>
  <c r="BA109" i="334"/>
  <c r="AV113" i="334" s="1"/>
  <c r="M111" i="334"/>
  <c r="Q111" i="334"/>
  <c r="V111" i="334"/>
  <c r="X111" i="334"/>
  <c r="AE111" i="334"/>
  <c r="BG113" i="334" s="1"/>
  <c r="AT111" i="334"/>
  <c r="AV115" i="334" s="1"/>
  <c r="M113" i="334"/>
  <c r="AJ113" i="334"/>
  <c r="AL117" i="334"/>
  <c r="AL118" i="334"/>
  <c r="AL119" i="334"/>
  <c r="P124" i="334"/>
  <c r="BA124" i="334" s="1"/>
  <c r="EN124" i="334" s="1"/>
  <c r="EM124" i="334" s="1"/>
  <c r="Y124" i="334"/>
  <c r="AC124" i="334"/>
  <c r="AH124" i="334"/>
  <c r="AN124" i="334"/>
  <c r="AU124" i="334"/>
  <c r="Y128" i="334"/>
  <c r="C135" i="334"/>
  <c r="EO135" i="334"/>
  <c r="EP135" i="334"/>
  <c r="ES135" i="334"/>
  <c r="P139" i="334"/>
  <c r="AI139" i="334" s="1"/>
  <c r="EN139" i="334" s="1"/>
  <c r="AA139" i="334"/>
  <c r="C152" i="334"/>
  <c r="EO152" i="334"/>
  <c r="EP152" i="334"/>
  <c r="ES152" i="334"/>
  <c r="P155" i="334"/>
  <c r="AO155" i="334" s="1"/>
  <c r="EN155" i="334" s="1"/>
  <c r="AG155" i="334"/>
  <c r="P158" i="334"/>
  <c r="AG158" i="334"/>
  <c r="C166" i="334"/>
  <c r="ES166" i="334"/>
  <c r="L169" i="334"/>
  <c r="AA169" i="334"/>
  <c r="AH169" i="334"/>
  <c r="AO169" i="334" s="1"/>
  <c r="BA173" i="334" s="1"/>
  <c r="BD169" i="334"/>
  <c r="M171" i="334"/>
  <c r="R171" i="334"/>
  <c r="X171" i="334"/>
  <c r="AB171" i="334"/>
  <c r="BG173" i="334" s="1"/>
  <c r="AQ171" i="334"/>
  <c r="M173" i="334"/>
  <c r="AJ173" i="334" s="1"/>
  <c r="AQ173" i="334"/>
  <c r="AV173" i="334"/>
  <c r="AV175" i="334"/>
  <c r="L183" i="334"/>
  <c r="T183" i="334"/>
  <c r="AA183" i="334"/>
  <c r="AT183" i="334"/>
  <c r="AN186" i="334" s="1"/>
  <c r="L184" i="334"/>
  <c r="AV186" i="334" s="1"/>
  <c r="Z184" i="334"/>
  <c r="AL184" i="334"/>
  <c r="AX184" i="334"/>
  <c r="BB186" i="334"/>
  <c r="BE186" i="334"/>
  <c r="AS188" i="334"/>
  <c r="C201" i="334"/>
  <c r="ES201" i="334"/>
  <c r="L207" i="334"/>
  <c r="AA207" i="334"/>
  <c r="AO207" i="334" s="1"/>
  <c r="AH207" i="334"/>
  <c r="BD207" i="334"/>
  <c r="M209" i="334"/>
  <c r="AB209" i="334" s="1"/>
  <c r="BG211" i="334" s="1"/>
  <c r="R209" i="334"/>
  <c r="X209" i="334"/>
  <c r="AQ209" i="334"/>
  <c r="M211" i="334"/>
  <c r="AJ211" i="334" s="1"/>
  <c r="AQ211" i="334"/>
  <c r="AV211" i="334"/>
  <c r="AV213" i="334"/>
  <c r="AF215" i="334"/>
  <c r="AF216" i="334"/>
  <c r="Q217" i="334"/>
  <c r="AF217" i="334"/>
  <c r="P222" i="334"/>
  <c r="Z222" i="334"/>
  <c r="AI222" i="334"/>
  <c r="AO222" i="334"/>
  <c r="EN222" i="334" s="1"/>
  <c r="L226" i="334"/>
  <c r="AA226" i="334" s="1"/>
  <c r="AF230" i="334" s="1"/>
  <c r="T226" i="334"/>
  <c r="AT226" i="334"/>
  <c r="L228" i="334"/>
  <c r="Z228" i="334"/>
  <c r="BB230" i="334" s="1"/>
  <c r="AL228" i="334"/>
  <c r="AX228" i="334"/>
  <c r="AS232" i="334" s="1"/>
  <c r="AN230" i="334"/>
  <c r="AV230" i="334"/>
  <c r="BE230" i="334"/>
  <c r="BL231" i="334"/>
  <c r="B250" i="334"/>
  <c r="ES250" i="334"/>
  <c r="L254" i="334"/>
  <c r="AA254" i="334"/>
  <c r="AH254" i="334"/>
  <c r="AO254" i="334"/>
  <c r="BA258" i="334" s="1"/>
  <c r="BD254" i="334"/>
  <c r="AV258" i="334" s="1"/>
  <c r="M256" i="334"/>
  <c r="R256" i="334"/>
  <c r="X256" i="334"/>
  <c r="AB256" i="334" s="1"/>
  <c r="BG258" i="334" s="1"/>
  <c r="AQ256" i="334"/>
  <c r="M258" i="334"/>
  <c r="AJ258" i="334"/>
  <c r="AQ258" i="334"/>
  <c r="AV260" i="334"/>
  <c r="L269" i="334"/>
  <c r="AC269" i="334"/>
  <c r="AT273" i="334" s="1"/>
  <c r="AR269" i="334"/>
  <c r="L271" i="334"/>
  <c r="AC271" i="334"/>
  <c r="AR271" i="334"/>
  <c r="BJ273" i="334" s="1"/>
  <c r="M273" i="334"/>
  <c r="AJ273" i="334"/>
  <c r="AQ273" i="334"/>
  <c r="AZ273" i="334"/>
  <c r="AW275" i="334"/>
  <c r="B299" i="334"/>
  <c r="ES299" i="334"/>
  <c r="L305" i="334"/>
  <c r="AQ309" i="334" s="1"/>
  <c r="AA305" i="334"/>
  <c r="AO305" i="334" s="1"/>
  <c r="AH305" i="334"/>
  <c r="BD305" i="334"/>
  <c r="AV309" i="334" s="1"/>
  <c r="M307" i="334"/>
  <c r="AB307" i="334" s="1"/>
  <c r="BG309" i="334" s="1"/>
  <c r="R307" i="334"/>
  <c r="X307" i="334"/>
  <c r="AQ307" i="334"/>
  <c r="AV311" i="334" s="1"/>
  <c r="M309" i="334"/>
  <c r="AJ309" i="334" s="1"/>
  <c r="BA309" i="334"/>
  <c r="AG313" i="334"/>
  <c r="AG314" i="334"/>
  <c r="AG315" i="334"/>
  <c r="P320" i="334"/>
  <c r="Z320" i="334"/>
  <c r="AI320" i="334"/>
  <c r="L324" i="334"/>
  <c r="AC324" i="334"/>
  <c r="AR324" i="334"/>
  <c r="BE328" i="334" s="1"/>
  <c r="L326" i="334"/>
  <c r="AW330" i="334" s="1"/>
  <c r="AC326" i="334"/>
  <c r="AZ328" i="334" s="1"/>
  <c r="AR326" i="334"/>
  <c r="BJ328" i="334" s="1"/>
  <c r="M328" i="334"/>
  <c r="AJ328" i="334" s="1"/>
  <c r="AQ328" i="334"/>
  <c r="AT328" i="334"/>
  <c r="B348" i="334"/>
  <c r="ES348" i="334"/>
  <c r="L354" i="334"/>
  <c r="AA354" i="334"/>
  <c r="AO354" i="334" s="1"/>
  <c r="BA358" i="334" s="1"/>
  <c r="AH354" i="334"/>
  <c r="BD354" i="334"/>
  <c r="M356" i="334"/>
  <c r="AB356" i="334" s="1"/>
  <c r="BG358" i="334" s="1"/>
  <c r="R356" i="334"/>
  <c r="X356" i="334"/>
  <c r="AQ356" i="334"/>
  <c r="M358" i="334"/>
  <c r="AJ358" i="334" s="1"/>
  <c r="AQ358" i="334"/>
  <c r="AV360" i="334"/>
  <c r="AG362" i="334"/>
  <c r="AG363" i="334"/>
  <c r="AG364" i="334"/>
  <c r="P369" i="334"/>
  <c r="Z369" i="334"/>
  <c r="AI369" i="334"/>
  <c r="L373" i="334"/>
  <c r="AQ377" i="334" s="1"/>
  <c r="AC373" i="334"/>
  <c r="AT377" i="334" s="1"/>
  <c r="AR373" i="334"/>
  <c r="L375" i="334"/>
  <c r="AC375" i="334"/>
  <c r="AR375" i="334"/>
  <c r="M377" i="334"/>
  <c r="AJ377" i="334"/>
  <c r="AZ377" i="334"/>
  <c r="BE377" i="334"/>
  <c r="BJ377" i="334"/>
  <c r="AW379" i="334"/>
  <c r="B398" i="334"/>
  <c r="ES398" i="334"/>
  <c r="L402" i="334"/>
  <c r="Z404" i="334" s="1"/>
  <c r="Z406" i="334"/>
  <c r="Q411" i="334"/>
  <c r="AY411" i="334" s="1"/>
  <c r="AA411" i="334"/>
  <c r="AI411" i="334"/>
  <c r="AP411" i="334"/>
  <c r="EN411" i="334"/>
  <c r="EM411" i="334" s="1"/>
  <c r="P415" i="334"/>
  <c r="AQ415" i="334" s="1"/>
  <c r="X415" i="334"/>
  <c r="AI415" i="334"/>
  <c r="EO415" i="334"/>
  <c r="L419" i="334"/>
  <c r="AM423" i="334" s="1"/>
  <c r="Z419" i="334"/>
  <c r="AC419" i="334"/>
  <c r="AY419" i="334"/>
  <c r="L421" i="334"/>
  <c r="BD423" i="334" s="1"/>
  <c r="Z421" i="334"/>
  <c r="AS425" i="334" s="1"/>
  <c r="M423" i="334"/>
  <c r="AF423" i="334"/>
  <c r="Z434" i="334"/>
  <c r="B447" i="334"/>
  <c r="ES447" i="334"/>
  <c r="L451" i="334"/>
  <c r="AN460" i="334" s="1"/>
  <c r="Z453" i="334"/>
  <c r="Z454" i="334"/>
  <c r="Z455" i="334"/>
  <c r="P460" i="334"/>
  <c r="Y460" i="334"/>
  <c r="AG460" i="334"/>
  <c r="Q464" i="334"/>
  <c r="Y464" i="334"/>
  <c r="AR464" i="334" s="1"/>
  <c r="EO464" i="334" s="1"/>
  <c r="EM464" i="334" s="1"/>
  <c r="AJ464" i="334"/>
  <c r="L468" i="334"/>
  <c r="Y468" i="334"/>
  <c r="AI468" i="334" s="1"/>
  <c r="BB472" i="334" s="1"/>
  <c r="AC468" i="334"/>
  <c r="AX468" i="334"/>
  <c r="AV472" i="334" s="1"/>
  <c r="L470" i="334"/>
  <c r="Z470" i="334"/>
  <c r="AW474" i="334" s="1"/>
  <c r="M472" i="334"/>
  <c r="AJ472" i="334" s="1"/>
  <c r="BH472" i="334"/>
  <c r="AB484" i="334"/>
  <c r="B495" i="334"/>
  <c r="EP495" i="334"/>
  <c r="ES495" i="334"/>
  <c r="Z496" i="334"/>
  <c r="N501" i="334"/>
  <c r="AL501" i="334" s="1"/>
  <c r="W501" i="334"/>
  <c r="AS501" i="334" s="1"/>
  <c r="AG501" i="334"/>
  <c r="AW501" i="334"/>
  <c r="BB501" i="334"/>
  <c r="BG501" i="334"/>
  <c r="N502" i="334"/>
  <c r="AL502" i="334" s="1"/>
  <c r="W502" i="334"/>
  <c r="AG502" i="334"/>
  <c r="AS502" i="334"/>
  <c r="AW502" i="334"/>
  <c r="BB502" i="334"/>
  <c r="BG502" i="334"/>
  <c r="T506" i="334"/>
  <c r="T509" i="334"/>
  <c r="B544" i="334"/>
  <c r="ES544" i="334"/>
  <c r="AA545" i="334"/>
  <c r="AH546" i="334"/>
  <c r="AN546" i="334"/>
  <c r="AE550" i="334"/>
  <c r="AK550" i="334"/>
  <c r="N553" i="334"/>
  <c r="AU553" i="334" s="1"/>
  <c r="V553" i="334"/>
  <c r="AM553" i="334" s="1"/>
  <c r="AF553" i="334"/>
  <c r="N554" i="334"/>
  <c r="V554" i="334"/>
  <c r="AM554" i="334" s="1"/>
  <c r="AF554" i="334"/>
  <c r="T558" i="334"/>
  <c r="T561" i="334"/>
  <c r="B593" i="334"/>
  <c r="ES593" i="334"/>
  <c r="K597" i="334"/>
  <c r="X599" i="334" s="1"/>
  <c r="X600" i="334"/>
  <c r="X601" i="334"/>
  <c r="P606" i="334"/>
  <c r="Y606" i="334"/>
  <c r="AG606" i="334"/>
  <c r="O610" i="334"/>
  <c r="AM610" i="334" s="1"/>
  <c r="EO610" i="334" s="1"/>
  <c r="X610" i="334"/>
  <c r="K614" i="334"/>
  <c r="AN618" i="334" s="1"/>
  <c r="X614" i="334"/>
  <c r="AB614" i="334"/>
  <c r="AW614" i="334"/>
  <c r="AS618" i="334" s="1"/>
  <c r="K616" i="334"/>
  <c r="Y616" i="334"/>
  <c r="L618" i="334"/>
  <c r="AG618" i="334"/>
  <c r="BE618" i="334"/>
  <c r="AT620" i="334"/>
  <c r="B642" i="334"/>
  <c r="ES642" i="334"/>
  <c r="T646" i="334"/>
  <c r="K648" i="334"/>
  <c r="Y648" i="334" s="1"/>
  <c r="S648" i="334"/>
  <c r="P652" i="334"/>
  <c r="AF656" i="334"/>
  <c r="AF657" i="334"/>
  <c r="AF658" i="334"/>
  <c r="W662" i="334"/>
  <c r="AT662" i="334" s="1"/>
  <c r="AF662" i="334"/>
  <c r="AM662" i="334"/>
  <c r="W663" i="334"/>
  <c r="AG663" i="334"/>
  <c r="Q667" i="334"/>
  <c r="Y667" i="334"/>
  <c r="AE667" i="334"/>
  <c r="Q668" i="334"/>
  <c r="Y668" i="334"/>
  <c r="AE668" i="334"/>
  <c r="AL668" i="334"/>
  <c r="K691" i="334"/>
  <c r="Y691" i="334"/>
  <c r="AP691" i="334"/>
  <c r="AX698" i="334" s="1"/>
  <c r="L692" i="334"/>
  <c r="AD692" i="334"/>
  <c r="L693" i="334"/>
  <c r="AD693" i="334"/>
  <c r="U694" i="334"/>
  <c r="X694" i="334"/>
  <c r="AH694" i="334"/>
  <c r="AM694" i="334"/>
  <c r="AP694" i="334"/>
  <c r="AK695" i="334"/>
  <c r="AS695" i="334"/>
  <c r="AX695" i="334"/>
  <c r="BB695" i="334"/>
  <c r="AE696" i="334"/>
  <c r="L698" i="334"/>
  <c r="AI698" i="334" s="1"/>
  <c r="R698" i="334"/>
  <c r="AO698" i="334"/>
  <c r="AE702" i="334"/>
  <c r="V703" i="334"/>
  <c r="AE703" i="334"/>
  <c r="BF703" i="334" s="1"/>
  <c r="AX703" i="334"/>
  <c r="M704" i="334"/>
  <c r="AE704" i="334"/>
  <c r="B740" i="334"/>
  <c r="ES740" i="334"/>
  <c r="Z741" i="334"/>
  <c r="AH742" i="334"/>
  <c r="AU742" i="334"/>
  <c r="O745" i="334"/>
  <c r="W745" i="334"/>
  <c r="AN745" i="334" s="1"/>
  <c r="AF745" i="334"/>
  <c r="O746" i="334"/>
  <c r="W746" i="334"/>
  <c r="AF746" i="334"/>
  <c r="O747" i="334"/>
  <c r="W747" i="334"/>
  <c r="AF747" i="334"/>
  <c r="AN747" i="334"/>
  <c r="N753" i="334"/>
  <c r="Z757" i="334"/>
  <c r="Z758" i="334"/>
  <c r="N759" i="334"/>
  <c r="Z759" i="334"/>
  <c r="N772" i="334"/>
  <c r="B789" i="334"/>
  <c r="ES789" i="334"/>
  <c r="Z790" i="334"/>
  <c r="AR794" i="334" s="1"/>
  <c r="AH791" i="334"/>
  <c r="AN791" i="334"/>
  <c r="AT791" i="334"/>
  <c r="AX791" i="334"/>
  <c r="O794" i="334"/>
  <c r="AW794" i="334" s="1"/>
  <c r="EN794" i="334" s="1"/>
  <c r="W794" i="334"/>
  <c r="AN794" i="334" s="1"/>
  <c r="AG794" i="334"/>
  <c r="X798" i="334"/>
  <c r="P799" i="334"/>
  <c r="B838" i="334"/>
  <c r="ES838" i="334"/>
  <c r="AA839" i="334"/>
  <c r="AO840" i="334" s="1"/>
  <c r="AI840" i="334"/>
  <c r="AV840" i="334"/>
  <c r="BA840" i="334"/>
  <c r="P843" i="334"/>
  <c r="X843" i="334"/>
  <c r="AU843" i="334" s="1"/>
  <c r="AL843" i="334"/>
  <c r="AZ843" i="334"/>
  <c r="P844" i="334"/>
  <c r="AL844" i="334" s="1"/>
  <c r="X844" i="334"/>
  <c r="AU844" i="334" s="1"/>
  <c r="AZ844" i="334"/>
  <c r="BF844" i="334"/>
  <c r="P845" i="334"/>
  <c r="BF845" i="334" s="1"/>
  <c r="X845" i="334"/>
  <c r="AU845" i="334"/>
  <c r="AH855" i="334"/>
  <c r="AH856" i="334"/>
  <c r="AH857" i="334"/>
  <c r="B887" i="334"/>
  <c r="ES887" i="334"/>
  <c r="Z889" i="334"/>
  <c r="AH890" i="334"/>
  <c r="AN890" i="334"/>
  <c r="O895" i="334"/>
  <c r="AJ895" i="334" s="1"/>
  <c r="X895" i="334"/>
  <c r="AT895" i="334" s="1"/>
  <c r="AY895" i="334"/>
  <c r="V899" i="334"/>
  <c r="AC899" i="334"/>
  <c r="AH899" i="334"/>
  <c r="O904" i="334"/>
  <c r="B936" i="334"/>
  <c r="ES936" i="334"/>
  <c r="Z938" i="334"/>
  <c r="AH939" i="334"/>
  <c r="AZ939" i="334" s="1"/>
  <c r="X946" i="334" s="1"/>
  <c r="AN939" i="334"/>
  <c r="AU939" i="334"/>
  <c r="O942" i="334"/>
  <c r="W942" i="334"/>
  <c r="AR942" i="334" s="1"/>
  <c r="AK942" i="334"/>
  <c r="AW942" i="334"/>
  <c r="O943" i="334"/>
  <c r="W943" i="334"/>
  <c r="AR943" i="334" s="1"/>
  <c r="AK943" i="334"/>
  <c r="AW943" i="334"/>
  <c r="O948" i="334"/>
  <c r="AD952" i="334"/>
  <c r="AD953" i="334"/>
  <c r="O954" i="334"/>
  <c r="AD954" i="334"/>
  <c r="AJ954" i="334"/>
  <c r="EP955" i="334" s="1"/>
  <c r="Y966" i="334" s="1"/>
  <c r="X959" i="334"/>
  <c r="O960" i="334"/>
  <c r="B985" i="334"/>
  <c r="ES985" i="334"/>
  <c r="L989" i="334"/>
  <c r="T989" i="334"/>
  <c r="Z989" i="334"/>
  <c r="AI995" i="334"/>
  <c r="AI996" i="334"/>
  <c r="AI997" i="334"/>
  <c r="W1000" i="334"/>
  <c r="AU1000" i="334" s="1"/>
  <c r="EO1000" i="334" s="1"/>
  <c r="AD1000" i="334"/>
  <c r="AN1000" i="334"/>
  <c r="W1001" i="334"/>
  <c r="AG1001" i="334"/>
  <c r="P1003" i="334"/>
  <c r="AN1003" i="334" s="1"/>
  <c r="P1005" i="334" s="1"/>
  <c r="EN1005" i="334" s="1"/>
  <c r="AF1007" i="334" s="1"/>
  <c r="X1003" i="334"/>
  <c r="AG1003" i="334"/>
  <c r="P1004" i="334"/>
  <c r="AN1004" i="334" s="1"/>
  <c r="X1004" i="334"/>
  <c r="AG1004" i="334"/>
  <c r="L1012" i="334"/>
  <c r="Z1012" i="334"/>
  <c r="AQ1012" i="334"/>
  <c r="M1013" i="334"/>
  <c r="AE1013" i="334"/>
  <c r="M1014" i="334"/>
  <c r="AE1014" i="334"/>
  <c r="V1015" i="334"/>
  <c r="Y1015" i="334"/>
  <c r="AI1015" i="334"/>
  <c r="AN1015" i="334"/>
  <c r="AQ1015" i="334"/>
  <c r="AL1016" i="334"/>
  <c r="AT1016" i="334"/>
  <c r="AY1016" i="334"/>
  <c r="BC1016" i="334"/>
  <c r="AF1017" i="334"/>
  <c r="M1019" i="334"/>
  <c r="S1019" i="334"/>
  <c r="AJ1019" i="334"/>
  <c r="AP1019" i="334"/>
  <c r="AH1022" i="334"/>
  <c r="AH1023" i="334"/>
  <c r="BF1023" i="334" s="1"/>
  <c r="AH1024" i="334"/>
  <c r="B1034" i="334"/>
  <c r="ES1034" i="334"/>
  <c r="L1038" i="334"/>
  <c r="Y1038" i="334"/>
  <c r="AC1038" i="334"/>
  <c r="AI1038" i="334"/>
  <c r="AZ1042" i="334" s="1"/>
  <c r="AX1038" i="334"/>
  <c r="AT1042" i="334" s="1"/>
  <c r="L1040" i="334"/>
  <c r="Z1040" i="334"/>
  <c r="M1042" i="334"/>
  <c r="AH1042" i="334"/>
  <c r="BF1042" i="334"/>
  <c r="AU1044" i="334"/>
  <c r="B1083" i="334"/>
  <c r="ES1083" i="334"/>
  <c r="M1085" i="334"/>
  <c r="Y1085" i="334"/>
  <c r="AI1085" i="334" s="1"/>
  <c r="BD1089" i="334" s="1"/>
  <c r="AC1085" i="334"/>
  <c r="AX1085" i="334"/>
  <c r="M1087" i="334"/>
  <c r="BI1104" i="334" s="1"/>
  <c r="AB1087" i="334"/>
  <c r="M1089" i="334"/>
  <c r="AL1089" i="334" s="1"/>
  <c r="BJ1089" i="334"/>
  <c r="L1096" i="334"/>
  <c r="Y1096" i="334"/>
  <c r="AI1108" i="334" s="1"/>
  <c r="AP1096" i="334"/>
  <c r="L1098" i="334"/>
  <c r="Y1098" i="334"/>
  <c r="AL1100" i="334" s="1"/>
  <c r="AP1098" i="334"/>
  <c r="BA1098" i="334"/>
  <c r="AU1114" i="334" s="1"/>
  <c r="W1100" i="334"/>
  <c r="AF1100" i="334"/>
  <c r="AM1102" i="334"/>
  <c r="BC1102" i="334"/>
  <c r="AS1104" i="334" s="1"/>
  <c r="Z1104" i="334"/>
  <c r="AM1104" i="334"/>
  <c r="BC1104" i="334"/>
  <c r="AI1106" i="334"/>
  <c r="AP1106" i="334"/>
  <c r="AB1107" i="334"/>
  <c r="AV1107" i="334"/>
  <c r="BA1107" i="334"/>
  <c r="AV1112" i="334" s="1"/>
  <c r="AP1108" i="334"/>
  <c r="M1110" i="334"/>
  <c r="BA1112" i="334" s="1"/>
  <c r="Y1110" i="334"/>
  <c r="BE1112" i="334" s="1"/>
  <c r="AL1110" i="334"/>
  <c r="BJ1112" i="334" s="1"/>
  <c r="AX1110" i="334"/>
  <c r="BN1112" i="334" s="1"/>
  <c r="M1114" i="334"/>
  <c r="AE1114" i="334" s="1"/>
  <c r="AO1114" i="334"/>
  <c r="B1132" i="334"/>
  <c r="ES1132" i="334"/>
  <c r="M1134" i="334"/>
  <c r="AM1151" i="334" s="1"/>
  <c r="Y1134" i="334"/>
  <c r="AI1134" i="334" s="1"/>
  <c r="BD1138" i="334" s="1"/>
  <c r="AC1134" i="334"/>
  <c r="AX1134" i="334"/>
  <c r="AT1151" i="334" s="1"/>
  <c r="M1136" i="334"/>
  <c r="AB1136" i="334"/>
  <c r="M1138" i="334"/>
  <c r="AL1138" i="334"/>
  <c r="AS1138" i="334"/>
  <c r="BJ1138" i="334"/>
  <c r="BR1139" i="334"/>
  <c r="AY1140" i="334"/>
  <c r="L1145" i="334"/>
  <c r="Y1145" i="334"/>
  <c r="AP1145" i="334"/>
  <c r="AP1157" i="334" s="1"/>
  <c r="L1147" i="334"/>
  <c r="Y1147" i="334"/>
  <c r="AO1147" i="334"/>
  <c r="AE1149" i="334" s="1"/>
  <c r="AZ1147" i="334"/>
  <c r="W1149" i="334"/>
  <c r="AK1149" i="334"/>
  <c r="AI1163" i="334" s="1"/>
  <c r="AD1151" i="334"/>
  <c r="BC1151" i="334"/>
  <c r="Z1153" i="334"/>
  <c r="AM1153" i="334"/>
  <c r="BB1153" i="334"/>
  <c r="BH1153" i="334"/>
  <c r="AI1155" i="334"/>
  <c r="AP1155" i="334"/>
  <c r="AB1156" i="334"/>
  <c r="AV1156" i="334"/>
  <c r="AI1157" i="334"/>
  <c r="M1159" i="334"/>
  <c r="BA1161" i="334" s="1"/>
  <c r="Y1159" i="334"/>
  <c r="BE1161" i="334" s="1"/>
  <c r="AL1159" i="334"/>
  <c r="BJ1161" i="334" s="1"/>
  <c r="AX1159" i="334"/>
  <c r="BN1161" i="334" s="1"/>
  <c r="M1163" i="334"/>
  <c r="AE1163" i="334"/>
  <c r="AO1163" i="334"/>
  <c r="AU1163" i="334"/>
  <c r="B1181" i="334"/>
  <c r="ES1181" i="334"/>
  <c r="Z1185" i="334"/>
  <c r="AI1185" i="334"/>
  <c r="AM1185" i="334"/>
  <c r="AJ1189" i="334"/>
  <c r="BD1189" i="334" s="1"/>
  <c r="AU1189" i="334"/>
  <c r="AB1191" i="334"/>
  <c r="AK1191" i="334"/>
  <c r="AU1191" i="334" s="1"/>
  <c r="P1199" i="334"/>
  <c r="AL1199" i="334" s="1"/>
  <c r="Z1199" i="334"/>
  <c r="AW1199" i="334"/>
  <c r="BH1199" i="334"/>
  <c r="P1201" i="334"/>
  <c r="Z1201" i="334"/>
  <c r="AW1201" i="334" s="1"/>
  <c r="AL1201" i="334"/>
  <c r="U1207" i="334"/>
  <c r="S1211" i="334"/>
  <c r="R1215" i="334"/>
  <c r="AE1215" i="334" s="1"/>
  <c r="B1231" i="334"/>
  <c r="EP1231" i="334"/>
  <c r="ES1231" i="334"/>
  <c r="AL1239" i="334"/>
  <c r="AV1239" i="334"/>
  <c r="AL1241" i="334"/>
  <c r="AV1241" i="334"/>
  <c r="P1246" i="334"/>
  <c r="N1250" i="334"/>
  <c r="AE1250" i="334" s="1"/>
  <c r="X1250" i="334"/>
  <c r="N1252" i="334"/>
  <c r="X1252" i="334"/>
  <c r="P1257" i="334"/>
  <c r="A4" i="333"/>
  <c r="C4" i="333"/>
  <c r="G4" i="333"/>
  <c r="H4" i="333"/>
  <c r="A5" i="333"/>
  <c r="B5" i="333"/>
  <c r="C5" i="333"/>
  <c r="B6" i="333"/>
  <c r="E26" i="333"/>
  <c r="K7" i="310"/>
  <c r="E19" i="310"/>
  <c r="E20" i="310"/>
  <c r="E21" i="310"/>
  <c r="E22" i="310"/>
  <c r="E23" i="310"/>
  <c r="K10" i="310"/>
  <c r="Q1048" i="334" l="1"/>
  <c r="Q364" i="334"/>
  <c r="M1001" i="334"/>
  <c r="AN1001" i="334" s="1"/>
  <c r="EO1001" i="334" s="1"/>
  <c r="AB1239" i="334"/>
  <c r="BD1239" i="334" s="1"/>
  <c r="AB1241" i="334"/>
  <c r="BD1241" i="334" s="1"/>
  <c r="M663" i="334"/>
  <c r="AN663" i="334" s="1"/>
  <c r="P664" i="334" s="1"/>
  <c r="EO664" i="334" s="1"/>
  <c r="X550" i="334"/>
  <c r="AR550" i="334" s="1"/>
  <c r="EO550" i="334" s="1"/>
  <c r="F157" i="336"/>
  <c r="K157" i="336" s="1"/>
  <c r="F164" i="336"/>
  <c r="K164" i="336" s="1"/>
  <c r="F282" i="336"/>
  <c r="K282" i="336" s="1"/>
  <c r="F98" i="336"/>
  <c r="K98" i="336" s="1"/>
  <c r="F107" i="336"/>
  <c r="K107" i="336" s="1"/>
  <c r="F221" i="336"/>
  <c r="K221" i="336" s="1"/>
  <c r="S1195" i="334"/>
  <c r="AS1153" i="334"/>
  <c r="BQ1153" i="334"/>
  <c r="X1215" i="334"/>
  <c r="BB1201" i="334"/>
  <c r="AI1215" i="334"/>
  <c r="BB1199" i="334"/>
  <c r="B7" i="333"/>
  <c r="A6" i="333"/>
  <c r="C6" i="333"/>
  <c r="Z991" i="334"/>
  <c r="Z992" i="334"/>
  <c r="AC995" i="334"/>
  <c r="AC996" i="334"/>
  <c r="AC997" i="334"/>
  <c r="Z990" i="334"/>
  <c r="AA849" i="334"/>
  <c r="AC869" i="334"/>
  <c r="AC856" i="334"/>
  <c r="AC862" i="334"/>
  <c r="AC863" i="334"/>
  <c r="AC857" i="334"/>
  <c r="AC855" i="334"/>
  <c r="AA850" i="334"/>
  <c r="AA851" i="334"/>
  <c r="AC864" i="334"/>
  <c r="AC868" i="334"/>
  <c r="AX1138" i="334"/>
  <c r="AN742" i="334"/>
  <c r="AR746" i="334"/>
  <c r="AZ742" i="334"/>
  <c r="AR747" i="334"/>
  <c r="AR745" i="334"/>
  <c r="F14" i="336"/>
  <c r="K14" i="336" s="1"/>
  <c r="F146" i="336"/>
  <c r="K146" i="336" s="1"/>
  <c r="F239" i="336"/>
  <c r="K239" i="336" s="1"/>
  <c r="F21" i="336"/>
  <c r="K21" i="336" s="1"/>
  <c r="F246" i="336"/>
  <c r="K246" i="336" s="1"/>
  <c r="F32" i="336"/>
  <c r="K32" i="336" s="1"/>
  <c r="F83" i="336"/>
  <c r="K83" i="336" s="1"/>
  <c r="F257" i="336"/>
  <c r="K257" i="336" s="1"/>
  <c r="F39" i="336"/>
  <c r="K39" i="336" s="1"/>
  <c r="F264" i="336"/>
  <c r="K264" i="336" s="1"/>
  <c r="F46" i="336"/>
  <c r="K46" i="336" s="1"/>
  <c r="F271" i="336"/>
  <c r="K271" i="336" s="1"/>
  <c r="F57" i="336"/>
  <c r="K57" i="336" s="1"/>
  <c r="F91" i="336"/>
  <c r="K91" i="336" s="1"/>
  <c r="F182" i="336"/>
  <c r="K182" i="336" s="1"/>
  <c r="F189" i="336"/>
  <c r="K189" i="336" s="1"/>
  <c r="F196" i="336"/>
  <c r="K196" i="336" s="1"/>
  <c r="F65" i="336"/>
  <c r="K65" i="336" s="1"/>
  <c r="F114" i="336"/>
  <c r="K114" i="336" s="1"/>
  <c r="F207" i="336"/>
  <c r="K207" i="336" s="1"/>
  <c r="F121" i="336"/>
  <c r="K121" i="336" s="1"/>
  <c r="F214" i="336"/>
  <c r="K214" i="336" s="1"/>
  <c r="F232" i="336"/>
  <c r="K232" i="336" s="1"/>
  <c r="F7" i="336"/>
  <c r="K7" i="336" s="1"/>
  <c r="F132" i="336"/>
  <c r="K132" i="336" s="1"/>
  <c r="F73" i="336"/>
  <c r="K73" i="336" s="1"/>
  <c r="F139" i="336"/>
  <c r="K139" i="336" s="1"/>
  <c r="N899" i="334"/>
  <c r="AO899" i="334" s="1"/>
  <c r="EO899" i="334" s="1"/>
  <c r="AX1089" i="334"/>
  <c r="AT1102" i="334"/>
  <c r="F67" i="336"/>
  <c r="J67" i="336" s="1"/>
  <c r="J62" i="336" s="1"/>
  <c r="F209" i="336"/>
  <c r="J209" i="336" s="1"/>
  <c r="J205" i="336" s="1"/>
  <c r="F216" i="336"/>
  <c r="J216" i="336" s="1"/>
  <c r="J212" i="336" s="1"/>
  <c r="F9" i="336"/>
  <c r="J9" i="336" s="1"/>
  <c r="J5" i="336" s="1"/>
  <c r="F75" i="336"/>
  <c r="J75" i="336" s="1"/>
  <c r="J70" i="336" s="1"/>
  <c r="F141" i="336"/>
  <c r="J141" i="336" s="1"/>
  <c r="J137" i="336" s="1"/>
  <c r="F16" i="336"/>
  <c r="J16" i="336" s="1"/>
  <c r="J12" i="336" s="1"/>
  <c r="F148" i="336"/>
  <c r="J148" i="336" s="1"/>
  <c r="J144" i="336" s="1"/>
  <c r="F23" i="336"/>
  <c r="J23" i="336" s="1"/>
  <c r="J19" i="336" s="1"/>
  <c r="G6" i="335" s="1"/>
  <c r="F34" i="336"/>
  <c r="J34" i="336" s="1"/>
  <c r="J30" i="336" s="1"/>
  <c r="F85" i="336"/>
  <c r="J85" i="336" s="1"/>
  <c r="J80" i="336" s="1"/>
  <c r="F41" i="336"/>
  <c r="J41" i="336" s="1"/>
  <c r="J37" i="336" s="1"/>
  <c r="F273" i="336"/>
  <c r="J273" i="336" s="1"/>
  <c r="J269" i="336" s="1"/>
  <c r="F93" i="336"/>
  <c r="J93" i="336" s="1"/>
  <c r="J88" i="336" s="1"/>
  <c r="F184" i="336"/>
  <c r="J184" i="336" s="1"/>
  <c r="J180" i="336" s="1"/>
  <c r="F191" i="336"/>
  <c r="J191" i="336" s="1"/>
  <c r="J187" i="336" s="1"/>
  <c r="F198" i="336"/>
  <c r="J198" i="336" s="1"/>
  <c r="J194" i="336" s="1"/>
  <c r="Z1149" i="334"/>
  <c r="AC1167" i="334"/>
  <c r="AD1102" i="334"/>
  <c r="AS1089" i="334"/>
  <c r="BR1090" i="334"/>
  <c r="AI1114" i="334"/>
  <c r="EM1000" i="334"/>
  <c r="AF1008" i="334"/>
  <c r="AC870" i="334"/>
  <c r="AE1252" i="334"/>
  <c r="N1254" i="334" s="1"/>
  <c r="BA1156" i="334"/>
  <c r="AV1161" i="334" s="1"/>
  <c r="F134" i="336"/>
  <c r="J134" i="336" s="1"/>
  <c r="J130" i="336" s="1"/>
  <c r="F223" i="336"/>
  <c r="J223" i="336" s="1"/>
  <c r="J219" i="336" s="1"/>
  <c r="F159" i="336"/>
  <c r="J159" i="336" s="1"/>
  <c r="J155" i="336" s="1"/>
  <c r="F248" i="336"/>
  <c r="J248" i="336" s="1"/>
  <c r="J244" i="336" s="1"/>
  <c r="F166" i="336"/>
  <c r="J166" i="336" s="1"/>
  <c r="J162" i="336" s="1"/>
  <c r="F259" i="336"/>
  <c r="J259" i="336" s="1"/>
  <c r="J255" i="336" s="1"/>
  <c r="F266" i="336"/>
  <c r="J266" i="336" s="1"/>
  <c r="J262" i="336" s="1"/>
  <c r="F109" i="336"/>
  <c r="J109" i="336" s="1"/>
  <c r="J105" i="336" s="1"/>
  <c r="F100" i="336"/>
  <c r="J100" i="336" s="1"/>
  <c r="J96" i="336" s="1"/>
  <c r="AV1015" i="334"/>
  <c r="AE1015" i="334"/>
  <c r="AD904" i="334"/>
  <c r="EP905" i="334" s="1"/>
  <c r="O910" i="334" s="1"/>
  <c r="EP911" i="334" s="1"/>
  <c r="EP887" i="334" s="1"/>
  <c r="BL212" i="334"/>
  <c r="BA211" i="334"/>
  <c r="BC942" i="334"/>
  <c r="EN942" i="334" s="1"/>
  <c r="BH1201" i="334"/>
  <c r="P1203" i="334" s="1"/>
  <c r="AE948" i="334"/>
  <c r="EP949" i="334" s="1"/>
  <c r="AT890" i="334"/>
  <c r="AX890" i="334"/>
  <c r="AL845" i="334"/>
  <c r="X954" i="334"/>
  <c r="EM610" i="334"/>
  <c r="X630" i="334"/>
  <c r="AA766" i="334"/>
  <c r="EP767" i="334" s="1"/>
  <c r="EM794" i="334"/>
  <c r="I169" i="336"/>
  <c r="F116" i="336"/>
  <c r="J116" i="336" s="1"/>
  <c r="J112" i="336" s="1"/>
  <c r="F123" i="336"/>
  <c r="J123" i="336" s="1"/>
  <c r="J119" i="336" s="1"/>
  <c r="F234" i="336"/>
  <c r="J234" i="336" s="1"/>
  <c r="J230" i="336" s="1"/>
  <c r="F241" i="336"/>
  <c r="J241" i="336" s="1"/>
  <c r="J237" i="336" s="1"/>
  <c r="F48" i="336"/>
  <c r="J48" i="336" s="1"/>
  <c r="J44" i="336" s="1"/>
  <c r="F59" i="336"/>
  <c r="J59" i="336" s="1"/>
  <c r="J55" i="336" s="1"/>
  <c r="BR1104" i="334"/>
  <c r="X799" i="334"/>
  <c r="X797" i="334"/>
  <c r="AN746" i="334"/>
  <c r="AW746" i="334"/>
  <c r="AP158" i="334"/>
  <c r="EN158" i="334" s="1"/>
  <c r="Z1100" i="334"/>
  <c r="AC1118" i="334"/>
  <c r="AE960" i="334"/>
  <c r="EP961" i="334" s="1"/>
  <c r="AG966" i="334" s="1"/>
  <c r="BC943" i="334"/>
  <c r="EN943" i="334" s="1"/>
  <c r="EM943" i="334" s="1"/>
  <c r="X960" i="334"/>
  <c r="X952" i="334"/>
  <c r="X947" i="334"/>
  <c r="X948" i="334"/>
  <c r="X953" i="334"/>
  <c r="X958" i="334"/>
  <c r="Y651" i="334"/>
  <c r="Y657" i="334"/>
  <c r="Y652" i="334"/>
  <c r="AD652" i="334"/>
  <c r="EP653" i="334" s="1"/>
  <c r="Y658" i="334"/>
  <c r="Y650" i="334"/>
  <c r="Y656" i="334"/>
  <c r="AO1042" i="334"/>
  <c r="BM1043" i="334"/>
  <c r="AY1019" i="334"/>
  <c r="BD895" i="334"/>
  <c r="O896" i="334" s="1"/>
  <c r="EN896" i="334" s="1"/>
  <c r="AU694" i="334"/>
  <c r="AD694" i="334"/>
  <c r="AU546" i="334"/>
  <c r="AZ546" i="334"/>
  <c r="AV358" i="334"/>
  <c r="BL359" i="334"/>
  <c r="BE273" i="334"/>
  <c r="BN274" i="334"/>
  <c r="P803" i="334"/>
  <c r="Z772" i="334"/>
  <c r="EP773" i="334" s="1"/>
  <c r="U778" i="334" s="1"/>
  <c r="AQ472" i="334"/>
  <c r="BP473" i="334"/>
  <c r="AG478" i="334" s="1"/>
  <c r="EP479" i="334" s="1"/>
  <c r="AB485" i="334" s="1"/>
  <c r="AU554" i="334"/>
  <c r="N555" i="334" s="1"/>
  <c r="AQ554" i="334"/>
  <c r="AQ553" i="334"/>
  <c r="AR423" i="334"/>
  <c r="BO378" i="334"/>
  <c r="BO329" i="334"/>
  <c r="AN606" i="334"/>
  <c r="AI419" i="334"/>
  <c r="AX423" i="334" s="1"/>
  <c r="D6" i="335"/>
  <c r="I6" i="335"/>
  <c r="B7" i="335"/>
  <c r="N503" i="334"/>
  <c r="Z234" i="334"/>
  <c r="Z235" i="334"/>
  <c r="Z236" i="334"/>
  <c r="EM222" i="334"/>
  <c r="Z241" i="334"/>
  <c r="BL187" i="334"/>
  <c r="AF186" i="334"/>
  <c r="BF843" i="334"/>
  <c r="P846" i="334" s="1"/>
  <c r="EN846" i="334" s="1"/>
  <c r="EM415" i="334"/>
  <c r="Z435" i="334"/>
  <c r="AO369" i="334"/>
  <c r="EN369" i="334" s="1"/>
  <c r="AO320" i="334"/>
  <c r="EN320" i="334" s="1"/>
  <c r="Q429" i="334"/>
  <c r="P624" i="334"/>
  <c r="AW745" i="334"/>
  <c r="O748" i="334" s="1"/>
  <c r="EN748" i="334" s="1"/>
  <c r="AL667" i="334"/>
  <c r="Q669" i="334" s="1"/>
  <c r="EN669" i="334" s="1"/>
  <c r="AT606" i="334"/>
  <c r="EN606" i="334" s="1"/>
  <c r="AY1091" i="334"/>
  <c r="AZ845" i="334"/>
  <c r="AW747" i="334"/>
  <c r="AH614" i="334"/>
  <c r="AY618" i="334" s="1"/>
  <c r="L62" i="336"/>
  <c r="AC799" i="334"/>
  <c r="EP800" i="334" s="1"/>
  <c r="P805" i="334" s="1"/>
  <c r="EP806" i="334" s="1"/>
  <c r="EP789" i="334" s="1"/>
  <c r="AH610" i="334"/>
  <c r="AW460" i="334"/>
  <c r="EN460" i="334" s="1"/>
  <c r="AM217" i="334"/>
  <c r="EP218" i="334" s="1"/>
  <c r="S161" i="334"/>
  <c r="AO161" i="334"/>
  <c r="EM155" i="334"/>
  <c r="AT11" i="334"/>
  <c r="EN11" i="334" s="1"/>
  <c r="Z405" i="334"/>
  <c r="BL310" i="334"/>
  <c r="BL174" i="334"/>
  <c r="BA30" i="334"/>
  <c r="BL31" i="334"/>
  <c r="I173" i="336"/>
  <c r="L70" i="336"/>
  <c r="Q36" i="334"/>
  <c r="AI36" i="334" s="1"/>
  <c r="EP37" i="334" s="1"/>
  <c r="R43" i="334" s="1"/>
  <c r="EP44" i="334" s="1"/>
  <c r="EP22" i="334" s="1"/>
  <c r="H5" i="333" s="1"/>
  <c r="Q71" i="334"/>
  <c r="AR71" i="334" s="1"/>
  <c r="EP72" i="334" s="1"/>
  <c r="R82" i="334" s="1"/>
  <c r="EP83" i="334" s="1"/>
  <c r="EP55" i="334" s="1"/>
  <c r="H6" i="333" s="1"/>
  <c r="Q179" i="334"/>
  <c r="AO179" i="334" s="1"/>
  <c r="EP180" i="334" s="1"/>
  <c r="Q119" i="334"/>
  <c r="AR119" i="334" s="1"/>
  <c r="EP120" i="334" s="1"/>
  <c r="R130" i="334" s="1"/>
  <c r="EP131" i="334" s="1"/>
  <c r="EP103" i="334" s="1"/>
  <c r="Q264" i="334"/>
  <c r="BL259" i="334"/>
  <c r="EM139" i="334"/>
  <c r="S143" i="334"/>
  <c r="Y80" i="334"/>
  <c r="BA65" i="334"/>
  <c r="BL66" i="334"/>
  <c r="BL114" i="334"/>
  <c r="Y558" i="334" l="1"/>
  <c r="EO558" i="334" s="1"/>
  <c r="EN555" i="334"/>
  <c r="G558" i="334"/>
  <c r="G561" i="334"/>
  <c r="Y561" i="334"/>
  <c r="EO561" i="334" s="1"/>
  <c r="EN1254" i="334"/>
  <c r="Q1261" i="334" s="1"/>
  <c r="G1257" i="334"/>
  <c r="U1257" i="334"/>
  <c r="EO1257" i="334" s="1"/>
  <c r="H1211" i="334"/>
  <c r="X1211" i="334"/>
  <c r="EO1211" i="334" s="1"/>
  <c r="EN1203" i="334"/>
  <c r="A7" i="333"/>
  <c r="C7" i="333"/>
  <c r="H7" i="333"/>
  <c r="B8" i="333"/>
  <c r="AA277" i="334"/>
  <c r="AA279" i="334"/>
  <c r="AA278" i="334"/>
  <c r="F115" i="336"/>
  <c r="K115" i="336" s="1"/>
  <c r="K112" i="336" s="1"/>
  <c r="I112" i="336" s="1"/>
  <c r="F84" i="336"/>
  <c r="K84" i="336" s="1"/>
  <c r="K80" i="336" s="1"/>
  <c r="I80" i="336" s="1"/>
  <c r="F108" i="336"/>
  <c r="K108" i="336" s="1"/>
  <c r="K105" i="336" s="1"/>
  <c r="AC189" i="334"/>
  <c r="AC190" i="334"/>
  <c r="AC191" i="334"/>
  <c r="AP1016" i="334"/>
  <c r="BH1016" i="334"/>
  <c r="F66" i="336"/>
  <c r="K66" i="336" s="1"/>
  <c r="K62" i="336" s="1"/>
  <c r="I62" i="336" s="1"/>
  <c r="F33" i="336"/>
  <c r="K33" i="336" s="1"/>
  <c r="K30" i="336" s="1"/>
  <c r="F99" i="336"/>
  <c r="K99" i="336" s="1"/>
  <c r="K96" i="336" s="1"/>
  <c r="P1243" i="334"/>
  <c r="F222" i="336"/>
  <c r="K222" i="336" s="1"/>
  <c r="K219" i="336" s="1"/>
  <c r="I219" i="336" s="1"/>
  <c r="Z362" i="334"/>
  <c r="Z363" i="334"/>
  <c r="Z364" i="334"/>
  <c r="AN364" i="334"/>
  <c r="EP365" i="334" s="1"/>
  <c r="F197" i="336"/>
  <c r="K197" i="336" s="1"/>
  <c r="K194" i="336" s="1"/>
  <c r="I194" i="336" s="1"/>
  <c r="F247" i="336"/>
  <c r="K247" i="336" s="1"/>
  <c r="K244" i="336"/>
  <c r="I244" i="336" s="1"/>
  <c r="F283" i="336"/>
  <c r="K283" i="336" s="1"/>
  <c r="K280" i="336" s="1"/>
  <c r="I280" i="336" s="1"/>
  <c r="EM1001" i="334"/>
  <c r="AM1008" i="334"/>
  <c r="Y1048" i="334"/>
  <c r="Y1047" i="334"/>
  <c r="AF1048" i="334"/>
  <c r="EP1049" i="334" s="1"/>
  <c r="R1055" i="334" s="1"/>
  <c r="EP1056" i="334" s="1"/>
  <c r="EP1034" i="334" s="1"/>
  <c r="Y1046" i="334"/>
  <c r="O782" i="334"/>
  <c r="AC70" i="334"/>
  <c r="AC71" i="334"/>
  <c r="AC69" i="334"/>
  <c r="BL424" i="334"/>
  <c r="X904" i="334"/>
  <c r="X902" i="334"/>
  <c r="X903" i="334"/>
  <c r="N764" i="334"/>
  <c r="AA764" i="334" s="1"/>
  <c r="O946" i="334"/>
  <c r="AE946" i="334" s="1"/>
  <c r="O909" i="334"/>
  <c r="EM899" i="334"/>
  <c r="K187" i="336"/>
  <c r="F190" i="336"/>
  <c r="K190" i="336" s="1"/>
  <c r="F22" i="336"/>
  <c r="K22" i="336" s="1"/>
  <c r="K19" i="336" s="1"/>
  <c r="F165" i="336"/>
  <c r="K165" i="336" s="1"/>
  <c r="K162" i="336" s="1"/>
  <c r="I162" i="336" s="1"/>
  <c r="AF673" i="334"/>
  <c r="EM664" i="334"/>
  <c r="AC118" i="334"/>
  <c r="AC119" i="334"/>
  <c r="AC117" i="334"/>
  <c r="AJ429" i="334"/>
  <c r="EP430" i="334" s="1"/>
  <c r="Z436" i="334" s="1"/>
  <c r="Y567" i="334"/>
  <c r="X573" i="334"/>
  <c r="X574" i="334"/>
  <c r="Y568" i="334"/>
  <c r="Y566" i="334"/>
  <c r="X572" i="334"/>
  <c r="Q674" i="334"/>
  <c r="P650" i="334"/>
  <c r="AD650" i="334" s="1"/>
  <c r="N751" i="334"/>
  <c r="AA751" i="334" s="1"/>
  <c r="F140" i="336"/>
  <c r="K140" i="336" s="1"/>
  <c r="K137" i="336"/>
  <c r="I137" i="336" s="1"/>
  <c r="F183" i="336"/>
  <c r="K183" i="336" s="1"/>
  <c r="K180" i="336" s="1"/>
  <c r="I180" i="336" s="1"/>
  <c r="F240" i="336"/>
  <c r="K240" i="336" s="1"/>
  <c r="K237" i="336" s="1"/>
  <c r="I237" i="336" s="1"/>
  <c r="F158" i="336"/>
  <c r="K158" i="336" s="1"/>
  <c r="K155" i="336" s="1"/>
  <c r="I155" i="336" s="1"/>
  <c r="S164" i="334"/>
  <c r="EN164" i="334"/>
  <c r="F208" i="336"/>
  <c r="K208" i="336" s="1"/>
  <c r="K205" i="336" s="1"/>
  <c r="I205" i="336" s="1"/>
  <c r="AC334" i="334"/>
  <c r="AC332" i="334"/>
  <c r="AC333" i="334"/>
  <c r="AC35" i="334"/>
  <c r="AC36" i="334"/>
  <c r="AC34" i="334"/>
  <c r="O952" i="334"/>
  <c r="AJ952" i="334" s="1"/>
  <c r="M702" i="334"/>
  <c r="N757" i="334"/>
  <c r="AF757" i="334" s="1"/>
  <c r="AO966" i="334"/>
  <c r="EP967" i="334" s="1"/>
  <c r="EP936" i="334" s="1"/>
  <c r="Q966" i="334"/>
  <c r="G5" i="335"/>
  <c r="F74" i="336"/>
  <c r="K74" i="336" s="1"/>
  <c r="K70" i="336" s="1"/>
  <c r="I70" i="336" s="1"/>
  <c r="F92" i="336"/>
  <c r="K92" i="336" s="1"/>
  <c r="K88" i="336" s="1"/>
  <c r="I88" i="336" s="1"/>
  <c r="F147" i="336"/>
  <c r="K147" i="336" s="1"/>
  <c r="K144" i="336" s="1"/>
  <c r="AQ1112" i="334"/>
  <c r="BS1112" i="334"/>
  <c r="X629" i="334"/>
  <c r="EM606" i="334"/>
  <c r="R243" i="334"/>
  <c r="EM460" i="334"/>
  <c r="AB483" i="334"/>
  <c r="EM320" i="334"/>
  <c r="Z339" i="334"/>
  <c r="AC179" i="334"/>
  <c r="AC177" i="334"/>
  <c r="AC178" i="334"/>
  <c r="Z388" i="334"/>
  <c r="EM369" i="334"/>
  <c r="B8" i="335"/>
  <c r="C7" i="335"/>
  <c r="D7" i="335"/>
  <c r="G7" i="335"/>
  <c r="I7" i="335"/>
  <c r="EM158" i="334"/>
  <c r="AC161" i="334"/>
  <c r="F133" i="336"/>
  <c r="K133" i="336" s="1"/>
  <c r="K130" i="336" s="1"/>
  <c r="I130" i="336" s="1"/>
  <c r="F58" i="336"/>
  <c r="K58" i="336" s="1"/>
  <c r="K55" i="336" s="1"/>
  <c r="I55" i="336" s="1"/>
  <c r="F15" i="336"/>
  <c r="K15" i="336" s="1"/>
  <c r="K12" i="336" s="1"/>
  <c r="F258" i="336"/>
  <c r="K258" i="336" s="1"/>
  <c r="K255" i="336"/>
  <c r="I255" i="336" s="1"/>
  <c r="EM669" i="334"/>
  <c r="AF672" i="334"/>
  <c r="AC381" i="334"/>
  <c r="AC382" i="334"/>
  <c r="AC383" i="334"/>
  <c r="BK619" i="334"/>
  <c r="AE624" i="334" s="1"/>
  <c r="EP625" i="334" s="1"/>
  <c r="X631" i="334" s="1"/>
  <c r="EN503" i="334"/>
  <c r="G506" i="334"/>
  <c r="Y506" i="334"/>
  <c r="EO506" i="334" s="1"/>
  <c r="G509" i="334"/>
  <c r="Y509" i="334"/>
  <c r="EO509" i="334" s="1"/>
  <c r="S146" i="334"/>
  <c r="EN146" i="334"/>
  <c r="Z315" i="334"/>
  <c r="AN315" i="334"/>
  <c r="EP316" i="334" s="1"/>
  <c r="Z313" i="334"/>
  <c r="Z314" i="334"/>
  <c r="AO695" i="334"/>
  <c r="BG695" i="334"/>
  <c r="O902" i="334"/>
  <c r="AD902" i="334" s="1"/>
  <c r="P797" i="334"/>
  <c r="AC797" i="334" s="1"/>
  <c r="F8" i="336"/>
  <c r="K8" i="336" s="1"/>
  <c r="K5" i="336"/>
  <c r="H4" i="335" s="1"/>
  <c r="F272" i="336"/>
  <c r="K272" i="336" s="1"/>
  <c r="K269" i="336" s="1"/>
  <c r="I269" i="336" s="1"/>
  <c r="R197" i="334"/>
  <c r="N770" i="334"/>
  <c r="Z770" i="334" s="1"/>
  <c r="O958" i="334"/>
  <c r="AE958" i="334" s="1"/>
  <c r="Z262" i="334"/>
  <c r="Z263" i="334"/>
  <c r="Z264" i="334"/>
  <c r="Z477" i="334"/>
  <c r="Z478" i="334"/>
  <c r="Z476" i="334"/>
  <c r="O908" i="334"/>
  <c r="EM942" i="334"/>
  <c r="Q964" i="334"/>
  <c r="I187" i="336"/>
  <c r="G4" i="335"/>
  <c r="F233" i="336"/>
  <c r="K233" i="336" s="1"/>
  <c r="K230" i="336" s="1"/>
  <c r="I230" i="336" s="1"/>
  <c r="F47" i="336"/>
  <c r="K47" i="336" s="1"/>
  <c r="K44" i="336" s="1"/>
  <c r="I44" i="336" s="1"/>
  <c r="AQ1161" i="334"/>
  <c r="BS1161" i="334"/>
  <c r="AH264" i="334"/>
  <c r="EP265" i="334" s="1"/>
  <c r="EM11" i="334"/>
  <c r="Q15" i="334"/>
  <c r="R880" i="334"/>
  <c r="F215" i="336"/>
  <c r="K215" i="336" s="1"/>
  <c r="K212" i="336" s="1"/>
  <c r="I212" i="336" s="1"/>
  <c r="F265" i="336"/>
  <c r="K265" i="336" s="1"/>
  <c r="K262" i="336"/>
  <c r="I262" i="336" s="1"/>
  <c r="U770" i="334"/>
  <c r="U752" i="334"/>
  <c r="U758" i="334"/>
  <c r="U764" i="334"/>
  <c r="U765" i="334"/>
  <c r="U771" i="334"/>
  <c r="U753" i="334"/>
  <c r="AA753" i="334"/>
  <c r="EP754" i="334" s="1"/>
  <c r="U759" i="334"/>
  <c r="AF759" i="334"/>
  <c r="EP760" i="334" s="1"/>
  <c r="V784" i="334" s="1"/>
  <c r="U772" i="334"/>
  <c r="U757" i="334"/>
  <c r="U751" i="334"/>
  <c r="U766" i="334"/>
  <c r="O778" i="334"/>
  <c r="AA778" i="334"/>
  <c r="EP779" i="334" s="1"/>
  <c r="AC784" i="334" s="1"/>
  <c r="Z217" i="334"/>
  <c r="Z215" i="334"/>
  <c r="Z216" i="334"/>
  <c r="F122" i="336"/>
  <c r="K122" i="336" s="1"/>
  <c r="K119" i="336" s="1"/>
  <c r="I119" i="336" s="1"/>
  <c r="F40" i="336"/>
  <c r="K40" i="336" s="1"/>
  <c r="K37" i="336" s="1"/>
  <c r="I37" i="336" s="1"/>
  <c r="AC1219" i="334"/>
  <c r="AC1218" i="334"/>
  <c r="AC1217" i="334"/>
  <c r="EO1195" i="334"/>
  <c r="H1207" i="334"/>
  <c r="Z1207" i="334"/>
  <c r="EO1207" i="334" s="1"/>
  <c r="EM550" i="334"/>
  <c r="Q585" i="334"/>
  <c r="P651" i="334" l="1"/>
  <c r="AD651" i="334" s="1"/>
  <c r="EO653" i="334" s="1"/>
  <c r="I105" i="336"/>
  <c r="O947" i="334"/>
  <c r="AE947" i="334" s="1"/>
  <c r="EO949" i="334" s="1"/>
  <c r="H6" i="335"/>
  <c r="F6" i="335" s="1"/>
  <c r="I19" i="336"/>
  <c r="N765" i="334"/>
  <c r="AA765" i="334" s="1"/>
  <c r="EO767" i="334" s="1"/>
  <c r="I96" i="336"/>
  <c r="H5" i="335"/>
  <c r="F5" i="335" s="1"/>
  <c r="I12" i="336"/>
  <c r="H7" i="335"/>
  <c r="F7" i="335" s="1"/>
  <c r="I30" i="336"/>
  <c r="N752" i="334"/>
  <c r="AA752" i="334" s="1"/>
  <c r="EO754" i="334" s="1"/>
  <c r="I144" i="336"/>
  <c r="Q18" i="334"/>
  <c r="EN18" i="334"/>
  <c r="EN961" i="334"/>
  <c r="EM146" i="334"/>
  <c r="EM135" i="334" s="1"/>
  <c r="EN135" i="334"/>
  <c r="C8" i="335"/>
  <c r="D8" i="335"/>
  <c r="G8" i="335"/>
  <c r="H8" i="335"/>
  <c r="P573" i="334" s="1"/>
  <c r="AD573" i="334" s="1"/>
  <c r="EO575" i="334" s="1"/>
  <c r="X579" i="334" s="1"/>
  <c r="I8" i="335"/>
  <c r="P574" i="334" s="1"/>
  <c r="AD574" i="334" s="1"/>
  <c r="EP575" i="334" s="1"/>
  <c r="X580" i="334" s="1"/>
  <c r="B9" i="335"/>
  <c r="Q476" i="334"/>
  <c r="AG476" i="334" s="1"/>
  <c r="Q427" i="334"/>
  <c r="AJ427" i="334" s="1"/>
  <c r="P622" i="334"/>
  <c r="AE622" i="334" s="1"/>
  <c r="Q1046" i="334"/>
  <c r="AF1046" i="334" s="1"/>
  <c r="H8" i="333"/>
  <c r="A8" i="333"/>
  <c r="G8" i="333"/>
  <c r="B9" i="333"/>
  <c r="C8" i="333"/>
  <c r="E8" i="333"/>
  <c r="F8" i="333"/>
  <c r="EM1257" i="334"/>
  <c r="AJ1262" i="334"/>
  <c r="AB1225" i="334"/>
  <c r="EM1207" i="334"/>
  <c r="R286" i="334"/>
  <c r="Y513" i="334"/>
  <c r="EM509" i="334"/>
  <c r="AL1116" i="334"/>
  <c r="BA1115" i="334"/>
  <c r="EN1264" i="334"/>
  <c r="EO1243" i="334"/>
  <c r="V1246" i="334"/>
  <c r="EO1246" i="334" s="1"/>
  <c r="G1246" i="334"/>
  <c r="EN800" i="334"/>
  <c r="P653" i="334"/>
  <c r="EN653" i="334"/>
  <c r="AA429" i="334"/>
  <c r="AA427" i="334"/>
  <c r="AA428" i="334"/>
  <c r="EM561" i="334"/>
  <c r="AF585" i="334"/>
  <c r="EN773" i="334"/>
  <c r="R1225" i="334"/>
  <c r="EN905" i="334"/>
  <c r="EM506" i="334"/>
  <c r="R513" i="334"/>
  <c r="AG513" i="334"/>
  <c r="EO515" i="334" s="1"/>
  <c r="EO495" i="334" s="1"/>
  <c r="AC1017" i="334"/>
  <c r="AL1017" i="334"/>
  <c r="AQ1017" i="334"/>
  <c r="BJ1023" i="334" s="1"/>
  <c r="AR1021" i="334"/>
  <c r="BF1020" i="334"/>
  <c r="O784" i="334"/>
  <c r="AI784" i="334"/>
  <c r="EP785" i="334" s="1"/>
  <c r="EP740" i="334" s="1"/>
  <c r="AQ700" i="334"/>
  <c r="AB696" i="334"/>
  <c r="AK696" i="334"/>
  <c r="AP696" i="334"/>
  <c r="BJ703" i="334" s="1"/>
  <c r="BE699" i="334"/>
  <c r="AL702" i="334" s="1"/>
  <c r="EM503" i="334"/>
  <c r="R512" i="334"/>
  <c r="N758" i="334"/>
  <c r="AF758" i="334" s="1"/>
  <c r="EO760" i="334" s="1"/>
  <c r="V783" i="334" s="1"/>
  <c r="M703" i="334"/>
  <c r="O953" i="334"/>
  <c r="AJ953" i="334" s="1"/>
  <c r="EO955" i="334" s="1"/>
  <c r="Y965" i="334" s="1"/>
  <c r="Q584" i="334"/>
  <c r="N771" i="334"/>
  <c r="Z771" i="334" s="1"/>
  <c r="EO773" i="334" s="1"/>
  <c r="U777" i="334" s="1"/>
  <c r="O959" i="334"/>
  <c r="AE959" i="334" s="1"/>
  <c r="EO961" i="334" s="1"/>
  <c r="AG965" i="334" s="1"/>
  <c r="Y624" i="334"/>
  <c r="Y622" i="334"/>
  <c r="Y623" i="334"/>
  <c r="EN955" i="334"/>
  <c r="EN949" i="334"/>
  <c r="O949" i="334"/>
  <c r="R390" i="334"/>
  <c r="EM558" i="334"/>
  <c r="Y585" i="334"/>
  <c r="EN754" i="334"/>
  <c r="R1224" i="334"/>
  <c r="Q118" i="334"/>
  <c r="AR118" i="334" s="1"/>
  <c r="EO120" i="334" s="1"/>
  <c r="R129" i="334" s="1"/>
  <c r="EO131" i="334" s="1"/>
  <c r="EO103" i="334" s="1"/>
  <c r="G7" i="333" s="1"/>
  <c r="Q178" i="334"/>
  <c r="AO178" i="334" s="1"/>
  <c r="EO180" i="334" s="1"/>
  <c r="Q70" i="334"/>
  <c r="AR70" i="334" s="1"/>
  <c r="EO72" i="334" s="1"/>
  <c r="R81" i="334" s="1"/>
  <c r="EO83" i="334" s="1"/>
  <c r="EO55" i="334" s="1"/>
  <c r="G6" i="333" s="1"/>
  <c r="Q363" i="334"/>
  <c r="AN363" i="334" s="1"/>
  <c r="EO365" i="334" s="1"/>
  <c r="Q35" i="334"/>
  <c r="AI35" i="334" s="1"/>
  <c r="EO37" i="334" s="1"/>
  <c r="R42" i="334" s="1"/>
  <c r="EO44" i="334" s="1"/>
  <c r="EO22" i="334" s="1"/>
  <c r="G5" i="333" s="1"/>
  <c r="Q263" i="334"/>
  <c r="AH263" i="334" s="1"/>
  <c r="EO265" i="334" s="1"/>
  <c r="Q314" i="334"/>
  <c r="AN314" i="334" s="1"/>
  <c r="EO316" i="334" s="1"/>
  <c r="Q216" i="334"/>
  <c r="AM216" i="334" s="1"/>
  <c r="EO218" i="334" s="1"/>
  <c r="N760" i="334"/>
  <c r="EN760" i="334"/>
  <c r="I5" i="336"/>
  <c r="P798" i="334"/>
  <c r="AC798" i="334" s="1"/>
  <c r="EO800" i="334" s="1"/>
  <c r="P804" i="334" s="1"/>
  <c r="EO806" i="334" s="1"/>
  <c r="EO789" i="334" s="1"/>
  <c r="O903" i="334"/>
  <c r="AD903" i="334" s="1"/>
  <c r="EO905" i="334" s="1"/>
  <c r="N767" i="334"/>
  <c r="EN767" i="334"/>
  <c r="AI1225" i="334"/>
  <c r="EM1211" i="334"/>
  <c r="BA1164" i="334"/>
  <c r="AL1165" i="334"/>
  <c r="EN152" i="334"/>
  <c r="EM164" i="334"/>
  <c r="EM152" i="334" s="1"/>
  <c r="Q215" i="334"/>
  <c r="AM215" i="334" s="1"/>
  <c r="Q69" i="334"/>
  <c r="AR69" i="334" s="1"/>
  <c r="Q34" i="334"/>
  <c r="AI34" i="334" s="1"/>
  <c r="Q117" i="334"/>
  <c r="AR117" i="334" s="1"/>
  <c r="Q177" i="334"/>
  <c r="AO177" i="334" s="1"/>
  <c r="Q262" i="334"/>
  <c r="AH262" i="334" s="1"/>
  <c r="F4" i="335"/>
  <c r="Q313" i="334"/>
  <c r="AN313" i="334" s="1"/>
  <c r="Q362" i="334"/>
  <c r="AN362" i="334" s="1"/>
  <c r="R341" i="334"/>
  <c r="N754" i="334" l="1"/>
  <c r="N773" i="334"/>
  <c r="O955" i="334"/>
  <c r="EN705" i="334"/>
  <c r="BN703" i="334"/>
  <c r="EO705" i="334" s="1"/>
  <c r="X709" i="334" s="1"/>
  <c r="AQ703" i="334"/>
  <c r="EN365" i="334"/>
  <c r="Q365" i="334"/>
  <c r="AJ1118" i="334"/>
  <c r="V1118" i="334"/>
  <c r="R196" i="334"/>
  <c r="F8" i="335"/>
  <c r="P572" i="334"/>
  <c r="AD572" i="334" s="1"/>
  <c r="Q316" i="334"/>
  <c r="EN316" i="334"/>
  <c r="EM905" i="334"/>
  <c r="W908" i="334"/>
  <c r="AF908" i="334"/>
  <c r="EM800" i="334"/>
  <c r="X803" i="334"/>
  <c r="AF803" i="334"/>
  <c r="EN1049" i="334"/>
  <c r="AA776" i="334"/>
  <c r="EM767" i="334"/>
  <c r="O776" i="334"/>
  <c r="AC782" i="334"/>
  <c r="EM760" i="334"/>
  <c r="O905" i="334"/>
  <c r="P800" i="334"/>
  <c r="EN625" i="334"/>
  <c r="Q1047" i="334"/>
  <c r="AF1047" i="334" s="1"/>
  <c r="EO1049" i="334" s="1"/>
  <c r="R1054" i="334" s="1"/>
  <c r="EO1056" i="334" s="1"/>
  <c r="EO1034" i="334" s="1"/>
  <c r="P623" i="334"/>
  <c r="AE623" i="334" s="1"/>
  <c r="EO625" i="334" s="1"/>
  <c r="AD630" i="334" s="1"/>
  <c r="Q428" i="334"/>
  <c r="AJ428" i="334" s="1"/>
  <c r="EO430" i="334" s="1"/>
  <c r="AH435" i="334" s="1"/>
  <c r="Q477" i="334"/>
  <c r="AG477" i="334" s="1"/>
  <c r="EO479" i="334" s="1"/>
  <c r="AJ484" i="334" s="1"/>
  <c r="EN265" i="334"/>
  <c r="Q265" i="334"/>
  <c r="E9" i="333"/>
  <c r="G9" i="333"/>
  <c r="A9" i="333"/>
  <c r="C9" i="333"/>
  <c r="F9" i="333"/>
  <c r="H9" i="333"/>
  <c r="B10" i="333"/>
  <c r="EN430" i="334"/>
  <c r="AS964" i="334"/>
  <c r="EM961" i="334"/>
  <c r="Q180" i="334"/>
  <c r="EN180" i="334"/>
  <c r="R242" i="334"/>
  <c r="AB1262" i="334"/>
  <c r="EM1246" i="334"/>
  <c r="EN479" i="334"/>
  <c r="O961" i="334"/>
  <c r="O777" i="334"/>
  <c r="AA777" i="334"/>
  <c r="EO779" i="334" s="1"/>
  <c r="AC783" i="334" s="1"/>
  <c r="Z1022" i="334"/>
  <c r="Z1024" i="334"/>
  <c r="Z1023" i="334"/>
  <c r="AY1023" i="334"/>
  <c r="Q120" i="334"/>
  <c r="EN120" i="334"/>
  <c r="R340" i="334"/>
  <c r="AS1262" i="334"/>
  <c r="Q1262" i="334"/>
  <c r="EN5" i="334"/>
  <c r="F4" i="333" s="1"/>
  <c r="EM18" i="334"/>
  <c r="EM5" i="334" s="1"/>
  <c r="E4" i="333" s="1"/>
  <c r="Q37" i="334"/>
  <c r="EN37" i="334"/>
  <c r="AI1167" i="334"/>
  <c r="V1167" i="334"/>
  <c r="W909" i="334"/>
  <c r="AF909" i="334"/>
  <c r="EO911" i="334" s="1"/>
  <c r="EO887" i="334" s="1"/>
  <c r="R285" i="334"/>
  <c r="AA964" i="334"/>
  <c r="EM949" i="334"/>
  <c r="BD964" i="334"/>
  <c r="EN515" i="334"/>
  <c r="R515" i="334"/>
  <c r="Q672" i="334"/>
  <c r="EM653" i="334"/>
  <c r="Q72" i="334"/>
  <c r="EN72" i="334"/>
  <c r="EN1231" i="334"/>
  <c r="H9" i="335"/>
  <c r="I9" i="335"/>
  <c r="B10" i="335"/>
  <c r="C9" i="335"/>
  <c r="D9" i="335"/>
  <c r="G9" i="335"/>
  <c r="F9" i="335" s="1"/>
  <c r="Q965" i="334"/>
  <c r="AP965" i="334"/>
  <c r="EO967" i="334" s="1"/>
  <c r="EO936" i="334" s="1"/>
  <c r="Q218" i="334"/>
  <c r="EN218" i="334"/>
  <c r="R389" i="334"/>
  <c r="EM754" i="334"/>
  <c r="V782" i="334"/>
  <c r="EM955" i="334"/>
  <c r="AK964" i="334"/>
  <c r="V704" i="334"/>
  <c r="V702" i="334"/>
  <c r="AL704" i="334"/>
  <c r="EP705" i="334" s="1"/>
  <c r="X710" i="334" s="1"/>
  <c r="U776" i="334"/>
  <c r="EM773" i="334"/>
  <c r="O783" i="334"/>
  <c r="Q673" i="334"/>
  <c r="Q430" i="334" l="1"/>
  <c r="Q479" i="334"/>
  <c r="EN967" i="334"/>
  <c r="R967" i="334"/>
  <c r="EM479" i="334"/>
  <c r="AJ483" i="334"/>
  <c r="AD629" i="334"/>
  <c r="EM625" i="334"/>
  <c r="EM72" i="334"/>
  <c r="R80" i="334"/>
  <c r="AG80" i="334"/>
  <c r="EN779" i="334"/>
  <c r="O779" i="334"/>
  <c r="P625" i="334"/>
  <c r="AI783" i="334"/>
  <c r="EO785" i="334" s="1"/>
  <c r="EO740" i="334" s="1"/>
  <c r="C10" i="335"/>
  <c r="D10" i="335"/>
  <c r="G10" i="335"/>
  <c r="H10" i="335"/>
  <c r="R1218" i="334" s="1"/>
  <c r="AN1218" i="334" s="1"/>
  <c r="EO1220" i="334" s="1"/>
  <c r="I10" i="335"/>
  <c r="R1219" i="334" s="1"/>
  <c r="AN1219" i="334" s="1"/>
  <c r="EP1220" i="334" s="1"/>
  <c r="R1226" i="334" s="1"/>
  <c r="EP1227" i="334" s="1"/>
  <c r="EP1181" i="334" s="1"/>
  <c r="B11" i="335"/>
  <c r="AG128" i="334"/>
  <c r="EM120" i="334"/>
  <c r="R128" i="334"/>
  <c r="EM1049" i="334"/>
  <c r="R1053" i="334"/>
  <c r="R339" i="334"/>
  <c r="EM316" i="334"/>
  <c r="Q1049" i="334"/>
  <c r="EO1264" i="334"/>
  <c r="R1264" i="334"/>
  <c r="EM430" i="334"/>
  <c r="AH434" i="334"/>
  <c r="P806" i="334"/>
  <c r="EN806" i="334"/>
  <c r="AC1122" i="334"/>
  <c r="AC1120" i="334"/>
  <c r="AC1121" i="334"/>
  <c r="B11" i="333"/>
  <c r="A10" i="333"/>
  <c r="C10" i="333"/>
  <c r="EM218" i="334"/>
  <c r="R241" i="334"/>
  <c r="EM265" i="334"/>
  <c r="R284" i="334"/>
  <c r="O911" i="334"/>
  <c r="EN911" i="334"/>
  <c r="P575" i="334"/>
  <c r="EN575" i="334"/>
  <c r="AC1170" i="334"/>
  <c r="AC1169" i="334"/>
  <c r="AC1171" i="334"/>
  <c r="X708" i="334"/>
  <c r="EM705" i="334"/>
  <c r="EM515" i="334"/>
  <c r="EM495" i="334" s="1"/>
  <c r="EN495" i="334"/>
  <c r="EM37" i="334"/>
  <c r="R41" i="334"/>
  <c r="R195" i="334"/>
  <c r="EM180" i="334"/>
  <c r="EM365" i="334"/>
  <c r="R388" i="334"/>
  <c r="M705" i="334"/>
  <c r="R131" i="334" l="1"/>
  <c r="EN131" i="334"/>
  <c r="EM779" i="334"/>
  <c r="AI782" i="334"/>
  <c r="AQ782" i="334"/>
  <c r="EN789" i="334"/>
  <c r="EM806" i="334"/>
  <c r="EM789" i="334" s="1"/>
  <c r="R83" i="334"/>
  <c r="EN83" i="334"/>
  <c r="EN887" i="334"/>
  <c r="EM911" i="334"/>
  <c r="EM887" i="334" s="1"/>
  <c r="G11" i="335"/>
  <c r="H11" i="335"/>
  <c r="I11" i="335"/>
  <c r="B12" i="335"/>
  <c r="C11" i="335"/>
  <c r="D11" i="335"/>
  <c r="AP1225" i="334"/>
  <c r="AX1225" i="334"/>
  <c r="EO1227" i="334" s="1"/>
  <c r="EO1181" i="334" s="1"/>
  <c r="F10" i="335"/>
  <c r="R1217" i="334"/>
  <c r="AN1217" i="334" s="1"/>
  <c r="EM967" i="334"/>
  <c r="EM936" i="334" s="1"/>
  <c r="EN936" i="334"/>
  <c r="A11" i="333"/>
  <c r="C11" i="333"/>
  <c r="B12" i="333"/>
  <c r="EM575" i="334"/>
  <c r="X578" i="334"/>
  <c r="EN1056" i="334"/>
  <c r="S1056" i="334"/>
  <c r="R44" i="334"/>
  <c r="EN44" i="334"/>
  <c r="EO1231" i="334"/>
  <c r="EM1264" i="334"/>
  <c r="EM1231" i="334" s="1"/>
  <c r="Q1121" i="334" l="1"/>
  <c r="AL1121" i="334" s="1"/>
  <c r="EO1123" i="334" s="1"/>
  <c r="S1127" i="334" s="1"/>
  <c r="EO1129" i="334" s="1"/>
  <c r="EO1083" i="334" s="1"/>
  <c r="Q1170" i="334"/>
  <c r="AL1170" i="334" s="1"/>
  <c r="EO1172" i="334" s="1"/>
  <c r="S1176" i="334" s="1"/>
  <c r="EO1178" i="334" s="1"/>
  <c r="EO1132" i="334" s="1"/>
  <c r="Q1171" i="334"/>
  <c r="AL1171" i="334" s="1"/>
  <c r="EP1172" i="334" s="1"/>
  <c r="S1177" i="334" s="1"/>
  <c r="EP1178" i="334" s="1"/>
  <c r="EP1132" i="334" s="1"/>
  <c r="Q1122" i="334"/>
  <c r="AL1122" i="334" s="1"/>
  <c r="EP1123" i="334" s="1"/>
  <c r="S1128" i="334" s="1"/>
  <c r="EP1129" i="334" s="1"/>
  <c r="EP1083" i="334" s="1"/>
  <c r="F11" i="335"/>
  <c r="Q1169" i="334"/>
  <c r="AL1169" i="334" s="1"/>
  <c r="Q1120" i="334"/>
  <c r="AL1120" i="334" s="1"/>
  <c r="EM44" i="334"/>
  <c r="EM22" i="334" s="1"/>
  <c r="E5" i="333" s="1"/>
  <c r="EN22" i="334"/>
  <c r="F5" i="333" s="1"/>
  <c r="EN1220" i="334"/>
  <c r="R1220" i="334"/>
  <c r="EM131" i="334"/>
  <c r="EM103" i="334" s="1"/>
  <c r="E7" i="333" s="1"/>
  <c r="EN103" i="334"/>
  <c r="F7" i="333" s="1"/>
  <c r="EM83" i="334"/>
  <c r="EM55" i="334" s="1"/>
  <c r="E6" i="333" s="1"/>
  <c r="EN55" i="334"/>
  <c r="F6" i="333" s="1"/>
  <c r="C12" i="335"/>
  <c r="D12" i="335"/>
  <c r="G12" i="335"/>
  <c r="H12" i="335"/>
  <c r="I12" i="335"/>
  <c r="B13" i="335"/>
  <c r="C12" i="333"/>
  <c r="B13" i="333"/>
  <c r="A12" i="333"/>
  <c r="EM1056" i="334"/>
  <c r="EM1034" i="334" s="1"/>
  <c r="EN1034" i="334"/>
  <c r="EN785" i="334"/>
  <c r="O785" i="334"/>
  <c r="EM1220" i="334" l="1"/>
  <c r="Z1224" i="334"/>
  <c r="AI1224" i="334"/>
  <c r="F12" i="335"/>
  <c r="B14" i="333"/>
  <c r="A13" i="333"/>
  <c r="C13" i="333"/>
  <c r="AH1123" i="334"/>
  <c r="EN1123" i="334"/>
  <c r="EN1172" i="334"/>
  <c r="Q1172" i="334"/>
  <c r="EN740" i="334"/>
  <c r="EM785" i="334"/>
  <c r="EM740" i="334" s="1"/>
  <c r="C13" i="335"/>
  <c r="D13" i="335"/>
  <c r="G13" i="335"/>
  <c r="H13" i="335"/>
  <c r="I13" i="335"/>
  <c r="B14" i="335"/>
  <c r="I14" i="335" l="1"/>
  <c r="B15" i="335"/>
  <c r="C14" i="335"/>
  <c r="D14" i="335"/>
  <c r="G14" i="335"/>
  <c r="H14" i="335"/>
  <c r="EM1123" i="334"/>
  <c r="S1126" i="334"/>
  <c r="F13" i="335"/>
  <c r="Q404" i="334"/>
  <c r="AE404" i="334" s="1"/>
  <c r="P599" i="334"/>
  <c r="AC599" i="334" s="1"/>
  <c r="Q453" i="334"/>
  <c r="AH453" i="334" s="1"/>
  <c r="R1227" i="334"/>
  <c r="EN1227" i="334"/>
  <c r="Q405" i="334"/>
  <c r="AE405" i="334" s="1"/>
  <c r="EO407" i="334" s="1"/>
  <c r="Q454" i="334"/>
  <c r="AH454" i="334" s="1"/>
  <c r="EO456" i="334" s="1"/>
  <c r="P600" i="334"/>
  <c r="AC600" i="334" s="1"/>
  <c r="EO602" i="334" s="1"/>
  <c r="A14" i="333"/>
  <c r="C14" i="333"/>
  <c r="B15" i="333"/>
  <c r="S1175" i="334"/>
  <c r="EM1172" i="334"/>
  <c r="Q455" i="334"/>
  <c r="AH455" i="334" s="1"/>
  <c r="EP456" i="334" s="1"/>
  <c r="Q406" i="334"/>
  <c r="AE406" i="334" s="1"/>
  <c r="EP407" i="334" s="1"/>
  <c r="P601" i="334"/>
  <c r="AC601" i="334" s="1"/>
  <c r="EP602" i="334" s="1"/>
  <c r="F14" i="335" l="1"/>
  <c r="AS484" i="334"/>
  <c r="EO486" i="334" s="1"/>
  <c r="EO447" i="334" s="1"/>
  <c r="R484" i="334"/>
  <c r="EN1129" i="334"/>
  <c r="S1129" i="334"/>
  <c r="R435" i="334"/>
  <c r="AR435" i="334"/>
  <c r="EO437" i="334" s="1"/>
  <c r="EO398" i="334" s="1"/>
  <c r="Q456" i="334"/>
  <c r="EN456" i="334"/>
  <c r="AD631" i="334"/>
  <c r="EP632" i="334" s="1"/>
  <c r="EP593" i="334" s="1"/>
  <c r="Q631" i="334"/>
  <c r="P602" i="334"/>
  <c r="EN602" i="334"/>
  <c r="R436" i="334"/>
  <c r="AI436" i="334"/>
  <c r="EP437" i="334" s="1"/>
  <c r="EP398" i="334" s="1"/>
  <c r="H15" i="333" s="1"/>
  <c r="EN407" i="334"/>
  <c r="Q407" i="334"/>
  <c r="EN1181" i="334"/>
  <c r="EM1227" i="334"/>
  <c r="EM1181" i="334" s="1"/>
  <c r="AK485" i="334"/>
  <c r="EP486" i="334" s="1"/>
  <c r="EP447" i="334" s="1"/>
  <c r="R485" i="334"/>
  <c r="C15" i="335"/>
  <c r="D15" i="335"/>
  <c r="G15" i="335"/>
  <c r="H15" i="335"/>
  <c r="I15" i="335"/>
  <c r="B16" i="335"/>
  <c r="G15" i="333"/>
  <c r="B16" i="333"/>
  <c r="A15" i="333"/>
  <c r="C15" i="333"/>
  <c r="S1178" i="334"/>
  <c r="EN1178" i="334"/>
  <c r="Q630" i="334"/>
  <c r="AK630" i="334"/>
  <c r="EO632" i="334" s="1"/>
  <c r="EO593" i="334" s="1"/>
  <c r="R483" i="334" l="1"/>
  <c r="AS483" i="334"/>
  <c r="EM456" i="334"/>
  <c r="C16" i="333"/>
  <c r="A16" i="333"/>
  <c r="G16" i="333"/>
  <c r="H16" i="333"/>
  <c r="B17" i="333"/>
  <c r="G16" i="335"/>
  <c r="H16" i="335"/>
  <c r="Q991" i="334" s="1"/>
  <c r="AG991" i="334" s="1"/>
  <c r="EO993" i="334" s="1"/>
  <c r="I16" i="335"/>
  <c r="Q992" i="334" s="1"/>
  <c r="AG992" i="334" s="1"/>
  <c r="EP993" i="334" s="1"/>
  <c r="B17" i="335"/>
  <c r="C16" i="335"/>
  <c r="D16" i="335"/>
  <c r="R434" i="334"/>
  <c r="AR434" i="334"/>
  <c r="EM407" i="334"/>
  <c r="EN1083" i="334"/>
  <c r="EM1129" i="334"/>
  <c r="EM1083" i="334" s="1"/>
  <c r="Q279" i="334"/>
  <c r="AG279" i="334" s="1"/>
  <c r="EP280" i="334" s="1"/>
  <c r="Q334" i="334"/>
  <c r="AI334" i="334" s="1"/>
  <c r="EP335" i="334" s="1"/>
  <c r="Q864" i="334"/>
  <c r="AM864" i="334" s="1"/>
  <c r="EP865" i="334" s="1"/>
  <c r="Q383" i="334"/>
  <c r="AI383" i="334" s="1"/>
  <c r="EP384" i="334" s="1"/>
  <c r="P568" i="334"/>
  <c r="AE568" i="334" s="1"/>
  <c r="EP569" i="334" s="1"/>
  <c r="Q382" i="334"/>
  <c r="AI382" i="334" s="1"/>
  <c r="EO384" i="334" s="1"/>
  <c r="P567" i="334"/>
  <c r="AE567" i="334" s="1"/>
  <c r="EO569" i="334" s="1"/>
  <c r="Q863" i="334"/>
  <c r="AM863" i="334" s="1"/>
  <c r="EO865" i="334" s="1"/>
  <c r="Q278" i="334"/>
  <c r="AG278" i="334" s="1"/>
  <c r="EO280" i="334" s="1"/>
  <c r="Q333" i="334"/>
  <c r="AI333" i="334" s="1"/>
  <c r="EO335" i="334" s="1"/>
  <c r="EM1178" i="334"/>
  <c r="EM1132" i="334" s="1"/>
  <c r="EN1132" i="334"/>
  <c r="F15" i="335"/>
  <c r="Q381" i="334"/>
  <c r="AI381" i="334" s="1"/>
  <c r="Q277" i="334"/>
  <c r="AG277" i="334" s="1"/>
  <c r="Q332" i="334"/>
  <c r="AI332" i="334" s="1"/>
  <c r="Q862" i="334"/>
  <c r="AM862" i="334" s="1"/>
  <c r="P566" i="334"/>
  <c r="AE566" i="334" s="1"/>
  <c r="Q629" i="334"/>
  <c r="EM602" i="334"/>
  <c r="AK629" i="334"/>
  <c r="Z390" i="334" l="1"/>
  <c r="AI390" i="334"/>
  <c r="EP391" i="334" s="1"/>
  <c r="EP348" i="334" s="1"/>
  <c r="H14" i="333" s="1"/>
  <c r="R876" i="334"/>
  <c r="C17" i="335"/>
  <c r="D17" i="335"/>
  <c r="G17" i="335"/>
  <c r="H17" i="335"/>
  <c r="I17" i="335"/>
  <c r="B18" i="335"/>
  <c r="Q632" i="334"/>
  <c r="EN632" i="334"/>
  <c r="R1009" i="334"/>
  <c r="R486" i="334"/>
  <c r="EN486" i="334"/>
  <c r="Z340" i="334"/>
  <c r="AI340" i="334"/>
  <c r="EO342" i="334" s="1"/>
  <c r="EO299" i="334" s="1"/>
  <c r="G13" i="333" s="1"/>
  <c r="R1008" i="334"/>
  <c r="Q865" i="334"/>
  <c r="EN865" i="334"/>
  <c r="F16" i="335"/>
  <c r="Q990" i="334"/>
  <c r="AG990" i="334" s="1"/>
  <c r="Q580" i="334"/>
  <c r="AD580" i="334"/>
  <c r="EP581" i="334" s="1"/>
  <c r="Q586" i="334" s="1"/>
  <c r="EP587" i="334" s="1"/>
  <c r="EP544" i="334" s="1"/>
  <c r="Z389" i="334"/>
  <c r="AI389" i="334"/>
  <c r="EO391" i="334" s="1"/>
  <c r="EO348" i="334" s="1"/>
  <c r="G14" i="333" s="1"/>
  <c r="Q335" i="334"/>
  <c r="EN335" i="334"/>
  <c r="Z286" i="334"/>
  <c r="AH286" i="334"/>
  <c r="EP287" i="334" s="1"/>
  <c r="EP250" i="334" s="1"/>
  <c r="H12" i="333" s="1"/>
  <c r="Q280" i="334"/>
  <c r="EN280" i="334"/>
  <c r="E17" i="333"/>
  <c r="H17" i="333"/>
  <c r="B18" i="333"/>
  <c r="A17" i="333"/>
  <c r="C17" i="333"/>
  <c r="F17" i="333"/>
  <c r="G17" i="333"/>
  <c r="R875" i="334"/>
  <c r="EN384" i="334"/>
  <c r="Q384" i="334"/>
  <c r="Z285" i="334"/>
  <c r="AH285" i="334"/>
  <c r="EO287" i="334" s="1"/>
  <c r="EO250" i="334" s="1"/>
  <c r="G12" i="333" s="1"/>
  <c r="EN569" i="334"/>
  <c r="P569" i="334"/>
  <c r="AD579" i="334"/>
  <c r="EO581" i="334" s="1"/>
  <c r="Q579" i="334"/>
  <c r="R437" i="334"/>
  <c r="EN437" i="334"/>
  <c r="Z341" i="334"/>
  <c r="AI341" i="334"/>
  <c r="EP342" i="334" s="1"/>
  <c r="EP299" i="334" s="1"/>
  <c r="H13" i="333" s="1"/>
  <c r="EM335" i="334" l="1"/>
  <c r="AH339" i="334"/>
  <c r="AQ339" i="334"/>
  <c r="EM280" i="334"/>
  <c r="Z284" i="334"/>
  <c r="AH284" i="334"/>
  <c r="EM865" i="334"/>
  <c r="R874" i="334"/>
  <c r="D18" i="335"/>
  <c r="G18" i="335"/>
  <c r="H18" i="335"/>
  <c r="I18" i="335"/>
  <c r="B19" i="335"/>
  <c r="C18" i="335"/>
  <c r="Q857" i="334"/>
  <c r="AN857" i="334" s="1"/>
  <c r="EP858" i="334" s="1"/>
  <c r="Z882" i="334" s="1"/>
  <c r="Q1024" i="334"/>
  <c r="AO1024" i="334" s="1"/>
  <c r="EP1025" i="334" s="1"/>
  <c r="Y1030" i="334" s="1"/>
  <c r="Q1023" i="334"/>
  <c r="Q856" i="334"/>
  <c r="AN856" i="334" s="1"/>
  <c r="EO858" i="334" s="1"/>
  <c r="Z881" i="334" s="1"/>
  <c r="EN593" i="334"/>
  <c r="EM632" i="334"/>
  <c r="EM593" i="334" s="1"/>
  <c r="AL585" i="334"/>
  <c r="AR585" i="334"/>
  <c r="EO587" i="334" s="1"/>
  <c r="EO544" i="334" s="1"/>
  <c r="G18" i="333" s="1"/>
  <c r="F17" i="335"/>
  <c r="Q855" i="334"/>
  <c r="AN855" i="334" s="1"/>
  <c r="Q1022" i="334"/>
  <c r="AN1022" i="334" s="1"/>
  <c r="Q993" i="334"/>
  <c r="EN993" i="334"/>
  <c r="AH388" i="334"/>
  <c r="EM384" i="334"/>
  <c r="AQ388" i="334"/>
  <c r="EM486" i="334"/>
  <c r="EM447" i="334" s="1"/>
  <c r="E16" i="333" s="1"/>
  <c r="EN447" i="334"/>
  <c r="F16" i="333" s="1"/>
  <c r="EM569" i="334"/>
  <c r="Q578" i="334"/>
  <c r="AD578" i="334"/>
  <c r="EN398" i="334"/>
  <c r="F15" i="333" s="1"/>
  <c r="EM437" i="334"/>
  <c r="EM398" i="334" s="1"/>
  <c r="E15" i="333" s="1"/>
  <c r="A18" i="333"/>
  <c r="C18" i="333"/>
  <c r="H18" i="333"/>
  <c r="B19" i="333"/>
  <c r="Q581" i="334" l="1"/>
  <c r="EN581" i="334"/>
  <c r="R391" i="334"/>
  <c r="EN391" i="334"/>
  <c r="F18" i="335"/>
  <c r="E19" i="333"/>
  <c r="A19" i="333"/>
  <c r="C19" i="333"/>
  <c r="F19" i="333"/>
  <c r="G19" i="333"/>
  <c r="H19" i="333"/>
  <c r="B20" i="333"/>
  <c r="EM993" i="334"/>
  <c r="R1007" i="334"/>
  <c r="EN287" i="334"/>
  <c r="R287" i="334"/>
  <c r="AS1023" i="334"/>
  <c r="BO1023" i="334"/>
  <c r="EO1025" i="334" s="1"/>
  <c r="Y1029" i="334" s="1"/>
  <c r="EN342" i="334"/>
  <c r="R342" i="334"/>
  <c r="EN1025" i="334"/>
  <c r="B20" i="335"/>
  <c r="C19" i="335"/>
  <c r="D19" i="335"/>
  <c r="G19" i="335"/>
  <c r="H19" i="335"/>
  <c r="Q869" i="334" s="1"/>
  <c r="AL869" i="334" s="1"/>
  <c r="EO871" i="334" s="1"/>
  <c r="I19" i="335"/>
  <c r="Q870" i="334" s="1"/>
  <c r="AL870" i="334" s="1"/>
  <c r="EP871" i="334" s="1"/>
  <c r="EN858" i="334"/>
  <c r="Q858" i="334"/>
  <c r="F19" i="335" l="1"/>
  <c r="Q868" i="334"/>
  <c r="AL868" i="334" s="1"/>
  <c r="EN348" i="334"/>
  <c r="F14" i="333" s="1"/>
  <c r="EM391" i="334"/>
  <c r="EM348" i="334" s="1"/>
  <c r="E14" i="333" s="1"/>
  <c r="EM581" i="334"/>
  <c r="Y584" i="334"/>
  <c r="AG584" i="334"/>
  <c r="Y875" i="334"/>
  <c r="AG875" i="334"/>
  <c r="EO877" i="334" s="1"/>
  <c r="AF881" i="334" s="1"/>
  <c r="C20" i="335"/>
  <c r="D20" i="335"/>
  <c r="G20" i="335"/>
  <c r="F20" i="335" s="1"/>
  <c r="H20" i="335"/>
  <c r="I20" i="335"/>
  <c r="B21" i="335"/>
  <c r="AJ880" i="334"/>
  <c r="EM858" i="334"/>
  <c r="EM287" i="334"/>
  <c r="EM250" i="334" s="1"/>
  <c r="E12" i="333" s="1"/>
  <c r="EN250" i="334"/>
  <c r="F12" i="333" s="1"/>
  <c r="Q1025" i="334"/>
  <c r="A20" i="333"/>
  <c r="C20" i="333"/>
  <c r="B21" i="333"/>
  <c r="Y1028" i="334"/>
  <c r="EM1025" i="334"/>
  <c r="Y876" i="334"/>
  <c r="AG876" i="334"/>
  <c r="EP877" i="334" s="1"/>
  <c r="AH882" i="334" s="1"/>
  <c r="EM342" i="334"/>
  <c r="EM299" i="334" s="1"/>
  <c r="E13" i="333" s="1"/>
  <c r="EN299" i="334"/>
  <c r="F13" i="333" s="1"/>
  <c r="EN587" i="334" l="1"/>
  <c r="Q587" i="334"/>
  <c r="H21" i="335"/>
  <c r="Q850" i="334" s="1"/>
  <c r="AJ850" i="334" s="1"/>
  <c r="EO852" i="334" s="1"/>
  <c r="I21" i="335"/>
  <c r="Q851" i="334" s="1"/>
  <c r="AJ851" i="334" s="1"/>
  <c r="EP852" i="334" s="1"/>
  <c r="B22" i="335"/>
  <c r="C21" i="335"/>
  <c r="D21" i="335"/>
  <c r="G21" i="335"/>
  <c r="E21" i="333"/>
  <c r="A21" i="333"/>
  <c r="C21" i="333"/>
  <c r="F21" i="333"/>
  <c r="G21" i="333"/>
  <c r="H21" i="333"/>
  <c r="B22" i="333"/>
  <c r="Q871" i="334"/>
  <c r="EN871" i="334"/>
  <c r="Y874" i="334" l="1"/>
  <c r="EM871" i="334"/>
  <c r="AG874" i="334"/>
  <c r="AP882" i="334"/>
  <c r="EP883" i="334" s="1"/>
  <c r="EP838" i="334" s="1"/>
  <c r="R882" i="334"/>
  <c r="AO881" i="334"/>
  <c r="EO883" i="334" s="1"/>
  <c r="EO838" i="334" s="1"/>
  <c r="R881" i="334"/>
  <c r="C22" i="335"/>
  <c r="D22" i="335"/>
  <c r="G22" i="335"/>
  <c r="H22" i="335"/>
  <c r="I22" i="335"/>
  <c r="B23" i="335"/>
  <c r="B23" i="333"/>
  <c r="A22" i="333"/>
  <c r="C22" i="333"/>
  <c r="E22" i="333"/>
  <c r="F22" i="333"/>
  <c r="G22" i="333"/>
  <c r="H22" i="333"/>
  <c r="F21" i="335"/>
  <c r="Q849" i="334"/>
  <c r="AJ849" i="334" s="1"/>
  <c r="EN544" i="334"/>
  <c r="F18" i="333" s="1"/>
  <c r="EM587" i="334"/>
  <c r="EM544" i="334" s="1"/>
  <c r="E18" i="333" s="1"/>
  <c r="F22" i="335" l="1"/>
  <c r="G23" i="333"/>
  <c r="A23" i="333"/>
  <c r="C23" i="333"/>
  <c r="H23" i="333"/>
  <c r="B24" i="333"/>
  <c r="Q852" i="334"/>
  <c r="EN852" i="334"/>
  <c r="G23" i="335"/>
  <c r="F23" i="335" s="1"/>
  <c r="H23" i="335"/>
  <c r="I23" i="335"/>
  <c r="B24" i="335"/>
  <c r="C23" i="335"/>
  <c r="D23" i="335"/>
  <c r="R877" i="334"/>
  <c r="EN877" i="334"/>
  <c r="AB880" i="334" l="1"/>
  <c r="EM852" i="334"/>
  <c r="BC880" i="334"/>
  <c r="H24" i="333"/>
  <c r="A24" i="333"/>
  <c r="C24" i="333"/>
  <c r="E24" i="333"/>
  <c r="F24" i="333"/>
  <c r="G24" i="333"/>
  <c r="B25" i="333"/>
  <c r="AR880" i="334"/>
  <c r="EM877" i="334"/>
  <c r="C24" i="335"/>
  <c r="D24" i="335"/>
  <c r="G24" i="335"/>
  <c r="H24" i="335"/>
  <c r="I24" i="335"/>
  <c r="B25" i="335"/>
  <c r="C25" i="335" l="1"/>
  <c r="D25" i="335"/>
  <c r="G25" i="335"/>
  <c r="H25" i="335"/>
  <c r="I25" i="335"/>
  <c r="B26" i="335"/>
  <c r="F24" i="335"/>
  <c r="EN883" i="334"/>
  <c r="S883" i="334"/>
  <c r="E25" i="333"/>
  <c r="G25" i="333"/>
  <c r="C25" i="333"/>
  <c r="F25" i="333"/>
  <c r="H25" i="333"/>
  <c r="B26" i="333"/>
  <c r="A25" i="333"/>
  <c r="F25" i="335" l="1"/>
  <c r="EM883" i="334"/>
  <c r="EM838" i="334" s="1"/>
  <c r="E23" i="333" s="1"/>
  <c r="EN838" i="334"/>
  <c r="F23" i="333" s="1"/>
  <c r="A26" i="333"/>
  <c r="C26" i="333"/>
  <c r="B27" i="333"/>
  <c r="I26" i="335"/>
  <c r="B27" i="335"/>
  <c r="C26" i="335"/>
  <c r="D26" i="335"/>
  <c r="G26" i="335"/>
  <c r="F26" i="335" s="1"/>
  <c r="H26" i="335"/>
  <c r="C27" i="335" l="1"/>
  <c r="D27" i="335"/>
  <c r="G27" i="335"/>
  <c r="H27" i="335"/>
  <c r="I27" i="335"/>
  <c r="B28" i="335"/>
  <c r="A27" i="333"/>
  <c r="F27" i="333"/>
  <c r="H27" i="333"/>
  <c r="B28" i="333"/>
  <c r="C27" i="333"/>
  <c r="E27" i="333"/>
  <c r="G27" i="333"/>
  <c r="G28" i="335" l="1"/>
  <c r="H28" i="335"/>
  <c r="I28" i="335"/>
  <c r="B29" i="335"/>
  <c r="C28" i="335"/>
  <c r="D28" i="335"/>
  <c r="F27" i="335"/>
  <c r="G28" i="333"/>
  <c r="C28" i="333"/>
  <c r="E28" i="333"/>
  <c r="F28" i="333"/>
  <c r="H28" i="333"/>
  <c r="B29" i="333"/>
  <c r="A28" i="333"/>
  <c r="C29" i="335" l="1"/>
  <c r="D29" i="335"/>
  <c r="G29" i="335"/>
  <c r="H29" i="335"/>
  <c r="I29" i="335"/>
  <c r="B30" i="335"/>
  <c r="C29" i="333"/>
  <c r="F29" i="333"/>
  <c r="A29" i="333"/>
  <c r="E29" i="333"/>
  <c r="G29" i="333"/>
  <c r="H29" i="333"/>
  <c r="B30" i="333"/>
  <c r="F28" i="335"/>
  <c r="D30" i="335" l="1"/>
  <c r="G30" i="335"/>
  <c r="H30" i="335"/>
  <c r="I30" i="335"/>
  <c r="B31" i="335"/>
  <c r="C30" i="335"/>
  <c r="F29" i="335"/>
  <c r="E30" i="333"/>
  <c r="C30" i="333"/>
  <c r="F30" i="333"/>
  <c r="G30" i="333"/>
  <c r="H30" i="333"/>
  <c r="B31" i="333"/>
  <c r="A30" i="333"/>
  <c r="A31" i="333" l="1"/>
  <c r="C31" i="333"/>
  <c r="F31" i="333"/>
  <c r="H31" i="333"/>
  <c r="E31" i="333"/>
  <c r="G31" i="333"/>
  <c r="B32" i="335"/>
  <c r="C31" i="335"/>
  <c r="D31" i="335"/>
  <c r="G31" i="335"/>
  <c r="H31" i="335"/>
  <c r="I31" i="335"/>
  <c r="F30" i="335"/>
  <c r="O191" i="334" l="1"/>
  <c r="AL191" i="334" s="1"/>
  <c r="EP192" i="334" s="1"/>
  <c r="Q236" i="334"/>
  <c r="AF236" i="334" s="1"/>
  <c r="EP237" i="334" s="1"/>
  <c r="O190" i="334"/>
  <c r="AL190" i="334" s="1"/>
  <c r="EO192" i="334" s="1"/>
  <c r="Q235" i="334"/>
  <c r="AF235" i="334" s="1"/>
  <c r="EO237" i="334" s="1"/>
  <c r="F31" i="335"/>
  <c r="Q234" i="334"/>
  <c r="AF234" i="334" s="1"/>
  <c r="O189" i="334"/>
  <c r="AL189" i="334" s="1"/>
  <c r="C32" i="335"/>
  <c r="D32" i="335"/>
  <c r="G32" i="335"/>
  <c r="H32" i="335"/>
  <c r="I32" i="335"/>
  <c r="B33" i="335"/>
  <c r="H33" i="335" l="1"/>
  <c r="I33" i="335"/>
  <c r="B34" i="335"/>
  <c r="C33" i="335"/>
  <c r="D33" i="335"/>
  <c r="G33" i="335"/>
  <c r="F33" i="335" s="1"/>
  <c r="O192" i="334"/>
  <c r="EN192" i="334"/>
  <c r="EN237" i="334"/>
  <c r="Q237" i="334"/>
  <c r="F32" i="335"/>
  <c r="Z242" i="334"/>
  <c r="AH242" i="334"/>
  <c r="EO244" i="334" s="1"/>
  <c r="EO201" i="334" s="1"/>
  <c r="G11" i="333" s="1"/>
  <c r="Z196" i="334"/>
  <c r="AI196" i="334"/>
  <c r="EO198" i="334" s="1"/>
  <c r="EO166" i="334" s="1"/>
  <c r="G10" i="333" s="1"/>
  <c r="Z243" i="334"/>
  <c r="AH243" i="334"/>
  <c r="EP244" i="334" s="1"/>
  <c r="EP201" i="334" s="1"/>
  <c r="H11" i="333" s="1"/>
  <c r="Z197" i="334"/>
  <c r="AI197" i="334"/>
  <c r="EP198" i="334" s="1"/>
  <c r="EP166" i="334" s="1"/>
  <c r="H10" i="333" s="1"/>
  <c r="EM237" i="334" l="1"/>
  <c r="AG241" i="334"/>
  <c r="AO241" i="334"/>
  <c r="EM192" i="334"/>
  <c r="Z195" i="334"/>
  <c r="AI195" i="334"/>
  <c r="C34" i="335"/>
  <c r="D34" i="335"/>
  <c r="G34" i="335"/>
  <c r="H34" i="335"/>
  <c r="I34" i="335"/>
  <c r="B35" i="335"/>
  <c r="F34" i="335" l="1"/>
  <c r="G35" i="335"/>
  <c r="H35" i="335"/>
  <c r="I35" i="335"/>
  <c r="B36" i="335"/>
  <c r="C35" i="335"/>
  <c r="D35" i="335"/>
  <c r="EN198" i="334"/>
  <c r="R198" i="334"/>
  <c r="R244" i="334"/>
  <c r="EN244" i="334"/>
  <c r="F35" i="335" l="1"/>
  <c r="EN201" i="334"/>
  <c r="F11" i="333" s="1"/>
  <c r="EM244" i="334"/>
  <c r="EM201" i="334" s="1"/>
  <c r="E11" i="333" s="1"/>
  <c r="EN166" i="334"/>
  <c r="F10" i="333" s="1"/>
  <c r="EM198" i="334"/>
  <c r="EM166" i="334" s="1"/>
  <c r="E10" i="333" s="1"/>
  <c r="C36" i="335"/>
  <c r="D36" i="335"/>
  <c r="G36" i="335"/>
  <c r="H36" i="335"/>
  <c r="I36" i="335"/>
  <c r="B37" i="335"/>
  <c r="C37" i="335" l="1"/>
  <c r="D37" i="335"/>
  <c r="G37" i="335"/>
  <c r="H37" i="335"/>
  <c r="I37" i="335"/>
  <c r="B38" i="335"/>
  <c r="F36" i="335"/>
  <c r="F37" i="335" l="1"/>
  <c r="I38" i="335"/>
  <c r="C38" i="335"/>
  <c r="D38" i="335"/>
  <c r="G38" i="335"/>
  <c r="H38" i="335"/>
  <c r="Q996" i="334" l="1"/>
  <c r="AQ996" i="334" s="1"/>
  <c r="EO998" i="334" s="1"/>
  <c r="P657" i="334"/>
  <c r="AN657" i="334" s="1"/>
  <c r="EO659" i="334" s="1"/>
  <c r="F38" i="335"/>
  <c r="Q995" i="334"/>
  <c r="AQ995" i="334" s="1"/>
  <c r="P656" i="334"/>
  <c r="AN656" i="334" s="1"/>
  <c r="P658" i="334"/>
  <c r="AN658" i="334" s="1"/>
  <c r="EP659" i="334" s="1"/>
  <c r="Q997" i="334"/>
  <c r="AQ997" i="334" s="1"/>
  <c r="EP998" i="334" s="1"/>
  <c r="Y1009" i="334" l="1"/>
  <c r="AE1009" i="334"/>
  <c r="EP1010" i="334" s="1"/>
  <c r="X674" i="334"/>
  <c r="AG674" i="334"/>
  <c r="EP675" i="334" s="1"/>
  <c r="EN659" i="334"/>
  <c r="P659" i="334"/>
  <c r="Q998" i="334"/>
  <c r="EN998" i="334"/>
  <c r="Y673" i="334"/>
  <c r="AO673" i="334"/>
  <c r="EO675" i="334" s="1"/>
  <c r="Y1008" i="334"/>
  <c r="AT1008" i="334"/>
  <c r="EO1010" i="334" s="1"/>
  <c r="AF1029" i="334" l="1"/>
  <c r="EO1031" i="334" s="1"/>
  <c r="EO985" i="334" s="1"/>
  <c r="R1029" i="334"/>
  <c r="Y1007" i="334"/>
  <c r="EM998" i="334"/>
  <c r="AM1007" i="334"/>
  <c r="Y672" i="334"/>
  <c r="EM659" i="334"/>
  <c r="AO672" i="334"/>
  <c r="Q710" i="334"/>
  <c r="AD710" i="334"/>
  <c r="EP711" i="334" s="1"/>
  <c r="EP642" i="334" s="1"/>
  <c r="H20" i="333" s="1"/>
  <c r="R1030" i="334"/>
  <c r="AF1030" i="334"/>
  <c r="EP1031" i="334" s="1"/>
  <c r="EP985" i="334" s="1"/>
  <c r="Q709" i="334"/>
  <c r="AD709" i="334"/>
  <c r="EO711" i="334" s="1"/>
  <c r="EO642" i="334" s="1"/>
  <c r="G20" i="333" s="1"/>
  <c r="EN675" i="334" l="1"/>
  <c r="R675" i="334"/>
  <c r="EN1010" i="334"/>
  <c r="S1010" i="334"/>
  <c r="R1028" i="334" l="1"/>
  <c r="AF1028" i="334"/>
  <c r="EM1010" i="334"/>
  <c r="AD708" i="334"/>
  <c r="Q708" i="334"/>
  <c r="EM675" i="334"/>
  <c r="EN711" i="334" l="1"/>
  <c r="Q711" i="334"/>
  <c r="EN1031" i="334"/>
  <c r="R1031" i="334"/>
  <c r="EN985" i="334" l="1"/>
  <c r="EM1031" i="334"/>
  <c r="EM985" i="334" s="1"/>
  <c r="EN642" i="334"/>
  <c r="F20" i="333" s="1"/>
  <c r="EM711" i="334"/>
  <c r="EM642" i="334" s="1"/>
  <c r="E20" i="333" s="1"/>
</calcChain>
</file>

<file path=xl/sharedStrings.xml><?xml version="1.0" encoding="utf-8"?>
<sst xmlns="http://schemas.openxmlformats.org/spreadsheetml/2006/main" count="34675" uniqueCount="13045">
  <si>
    <t>단위</t>
    <phoneticPr fontId="2" type="noConversion"/>
  </si>
  <si>
    <t>재 료 비</t>
    <phoneticPr fontId="2" type="noConversion"/>
  </si>
  <si>
    <t>노 무 비</t>
    <phoneticPr fontId="2" type="noConversion"/>
  </si>
  <si>
    <t>합   계</t>
    <phoneticPr fontId="2" type="noConversion"/>
  </si>
  <si>
    <t>경 비</t>
    <phoneticPr fontId="2" type="noConversion"/>
  </si>
  <si>
    <t>소     계</t>
    <phoneticPr fontId="2" type="noConversion"/>
  </si>
  <si>
    <t>EA</t>
  </si>
  <si>
    <t>m</t>
  </si>
  <si>
    <t>㎥</t>
  </si>
  <si>
    <t>계</t>
  </si>
  <si>
    <t>식</t>
  </si>
  <si>
    <t>내선전공</t>
  </si>
  <si>
    <t>인</t>
  </si>
  <si>
    <t>보통인부</t>
  </si>
  <si>
    <t>형틀목공</t>
  </si>
  <si>
    <t>철근공</t>
  </si>
  <si>
    <t>철판공</t>
  </si>
  <si>
    <t>비계공</t>
  </si>
  <si>
    <t>미장공</t>
  </si>
  <si>
    <t>방수공</t>
  </si>
  <si>
    <t>콘크리트공</t>
  </si>
  <si>
    <t>보일러공</t>
  </si>
  <si>
    <t>배관공</t>
  </si>
  <si>
    <t>송전전공</t>
  </si>
  <si>
    <t>송전활선전공</t>
  </si>
  <si>
    <t>배전전공</t>
  </si>
  <si>
    <t>배전활선전공</t>
  </si>
  <si>
    <t>플랜트전공</t>
  </si>
  <si>
    <t>저압케이블전공</t>
  </si>
  <si>
    <t>철도신호공</t>
  </si>
  <si>
    <t>계장공</t>
  </si>
  <si>
    <t>통신외선공</t>
  </si>
  <si>
    <t>통신설비공</t>
  </si>
  <si>
    <t>통신내선공</t>
  </si>
  <si>
    <t>통신케이블공</t>
  </si>
  <si>
    <t>무선안테나공</t>
  </si>
  <si>
    <t>특별인부</t>
  </si>
  <si>
    <t>전기공사기사</t>
  </si>
  <si>
    <t>개소</t>
  </si>
  <si>
    <t>+</t>
  </si>
  <si>
    <t>-</t>
  </si>
  <si>
    <t>:</t>
  </si>
  <si>
    <t>H</t>
  </si>
  <si>
    <t>=</t>
  </si>
  <si>
    <t>W</t>
  </si>
  <si>
    <t>/</t>
  </si>
  <si>
    <t>(</t>
  </si>
  <si>
    <t>)</t>
  </si>
  <si>
    <t>㎡</t>
    <phoneticPr fontId="2" type="noConversion"/>
  </si>
  <si>
    <t>굴삭기</t>
    <phoneticPr fontId="2" type="noConversion"/>
  </si>
  <si>
    <t>ℓ</t>
  </si>
  <si>
    <t>본</t>
  </si>
  <si>
    <t>경유</t>
    <phoneticPr fontId="2" type="noConversion"/>
  </si>
  <si>
    <t>품   명</t>
    <phoneticPr fontId="2" type="noConversion"/>
  </si>
  <si>
    <t>규   격</t>
    <phoneticPr fontId="2" type="noConversion"/>
  </si>
  <si>
    <t>비 고</t>
    <phoneticPr fontId="2" type="noConversion"/>
  </si>
  <si>
    <t>금  액</t>
    <phoneticPr fontId="2" type="noConversion"/>
  </si>
  <si>
    <t>단  가</t>
    <phoneticPr fontId="2" type="noConversion"/>
  </si>
  <si>
    <t>수 량</t>
    <phoneticPr fontId="2" type="noConversion"/>
  </si>
  <si>
    <t>일반기계운전사</t>
    <phoneticPr fontId="2" type="noConversion"/>
  </si>
  <si>
    <t>0.2㎥</t>
    <phoneticPr fontId="2" type="noConversion"/>
  </si>
  <si>
    <t>kg</t>
  </si>
  <si>
    <t>아스팔트 스프레이어</t>
    <phoneticPr fontId="2" type="noConversion"/>
  </si>
  <si>
    <t>대형브레이카</t>
    <phoneticPr fontId="2" type="noConversion"/>
  </si>
  <si>
    <t>No</t>
  </si>
  <si>
    <t>품     명</t>
  </si>
  <si>
    <t>규   격</t>
  </si>
  <si>
    <t>단위</t>
  </si>
  <si>
    <t>비   고</t>
  </si>
  <si>
    <t>적용일자</t>
  </si>
  <si>
    <t>단  가</t>
  </si>
  <si>
    <t>1</t>
  </si>
  <si>
    <t/>
  </si>
  <si>
    <t>2</t>
  </si>
  <si>
    <t>3</t>
  </si>
  <si>
    <t>4</t>
  </si>
  <si>
    <t>5</t>
  </si>
  <si>
    <t>KWH</t>
  </si>
  <si>
    <t>6</t>
  </si>
  <si>
    <t>7</t>
  </si>
  <si>
    <t>8</t>
  </si>
  <si>
    <t>9</t>
  </si>
  <si>
    <t>10</t>
  </si>
  <si>
    <t>11</t>
  </si>
  <si>
    <t>12</t>
  </si>
  <si>
    <t>개</t>
  </si>
  <si>
    <t>13</t>
  </si>
  <si>
    <t>14</t>
  </si>
  <si>
    <t>15</t>
  </si>
  <si>
    <t>16</t>
  </si>
  <si>
    <t>17</t>
  </si>
  <si>
    <t>㎡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</si>
  <si>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</si>
  <si>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</si>
  <si>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</si>
  <si>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</si>
  <si>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</si>
  <si>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</si>
  <si>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</si>
  <si>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</si>
  <si>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</si>
  <si>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</si>
  <si>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</si>
  <si>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</si>
  <si>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</si>
  <si>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</si>
  <si>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</si>
  <si>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</si>
  <si>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</si>
  <si>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</si>
  <si>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</si>
  <si>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</si>
  <si>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</si>
  <si>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</si>
  <si>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</si>
  <si>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</si>
  <si>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</si>
  <si>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</si>
  <si>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</si>
  <si>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</si>
  <si>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</si>
  <si>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</si>
  <si>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</si>
  <si>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</si>
  <si>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</si>
  <si>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</si>
  <si>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</si>
  <si>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</si>
  <si>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</si>
  <si>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</si>
  <si>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</si>
  <si>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</si>
  <si>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</si>
  <si>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</si>
  <si>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</si>
  <si>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</si>
  <si>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</si>
  <si>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</si>
  <si>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</si>
  <si>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</si>
  <si>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</si>
  <si>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</si>
  <si>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</si>
  <si>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</si>
  <si>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</si>
  <si>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</si>
  <si>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</si>
  <si>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</si>
  <si>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</si>
  <si>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</si>
  <si>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</si>
  <si>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</si>
  <si>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</si>
  <si>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</si>
  <si>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</si>
  <si>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</si>
  <si>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</si>
  <si>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</si>
  <si>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</si>
  <si>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</si>
  <si>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</si>
  <si>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</si>
  <si>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</si>
  <si>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</si>
  <si>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</si>
  <si>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</si>
  <si>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</si>
  <si>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</si>
  <si>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</si>
  <si>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</si>
  <si>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</si>
  <si>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</si>
  <si>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</si>
  <si>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</si>
  <si>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</si>
  <si>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</si>
  <si>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매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</si>
  <si>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</si>
  <si>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</si>
  <si>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</si>
  <si>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</si>
  <si>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</si>
  <si>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</si>
  <si>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</si>
  <si>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</si>
  <si>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</si>
  <si>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</si>
  <si>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</si>
  <si>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</si>
  <si>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</si>
  <si>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</si>
  <si>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</si>
  <si>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</si>
  <si>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</si>
  <si>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</si>
  <si>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</si>
  <si>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</si>
  <si>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</si>
  <si>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</si>
  <si>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</si>
  <si>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</si>
  <si>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</si>
  <si>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</si>
  <si>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</si>
  <si>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</si>
  <si>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</si>
  <si>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</si>
  <si>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</si>
  <si>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</si>
  <si>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</si>
  <si>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</si>
  <si>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</si>
  <si>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</si>
  <si>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</si>
  <si>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</si>
  <si>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</si>
  <si>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</si>
  <si>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</si>
  <si>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</si>
  <si>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</si>
  <si>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</si>
  <si>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</si>
  <si>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</si>
  <si>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</si>
  <si>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</si>
  <si>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</si>
  <si>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</si>
  <si>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</si>
  <si>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</si>
  <si>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</si>
  <si>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</si>
  <si>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</si>
  <si>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</si>
  <si>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</si>
  <si>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</si>
  <si>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</si>
  <si>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</si>
  <si>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</si>
  <si>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</si>
  <si>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</si>
  <si>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</si>
  <si>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</si>
  <si>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</si>
  <si>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</si>
  <si>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</si>
  <si>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</si>
  <si>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</si>
  <si>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</si>
  <si>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</si>
  <si>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</si>
  <si>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</si>
  <si>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</si>
  <si>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</si>
  <si>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</si>
  <si>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</si>
  <si>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</si>
  <si>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</si>
  <si>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</si>
  <si>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</si>
  <si>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</si>
  <si>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</si>
  <si>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</si>
  <si>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</si>
  <si>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</si>
  <si>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</si>
  <si>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</si>
  <si>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</si>
  <si>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</si>
  <si>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</si>
  <si>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</si>
  <si>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</si>
  <si>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</si>
  <si>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</si>
  <si>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</si>
  <si>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</si>
  <si>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</si>
  <si>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</si>
  <si>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</si>
  <si>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</si>
  <si>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</si>
  <si>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</si>
  <si>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</si>
  <si>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</si>
  <si>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</si>
  <si>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</si>
  <si>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</si>
  <si>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</si>
  <si>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</si>
  <si>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</si>
  <si>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</si>
  <si>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</si>
  <si>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</si>
  <si>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</si>
  <si>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</si>
  <si>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</si>
  <si>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</si>
  <si>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</si>
  <si>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</si>
  <si>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</si>
  <si>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</si>
  <si>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</si>
  <si>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</si>
  <si>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</si>
  <si>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</si>
  <si>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</si>
  <si>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</si>
  <si>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</si>
  <si>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</si>
  <si>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</si>
  <si>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</si>
  <si>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</si>
  <si>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</si>
  <si>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</si>
  <si>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</si>
  <si>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</si>
  <si>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</si>
  <si>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</si>
  <si>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</si>
  <si>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</si>
  <si>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</si>
  <si>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</si>
  <si>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100mm</t>
  </si>
  <si>
    <t>246</t>
  </si>
  <si>
    <t>247</t>
  </si>
  <si>
    <t>248</t>
  </si>
  <si>
    <t>249</t>
  </si>
  <si>
    <t>250</t>
  </si>
  <si>
    <t>251</t>
  </si>
  <si>
    <t>252</t>
  </si>
  <si>
    <t>조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</si>
  <si>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</si>
  <si>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</si>
  <si>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</si>
  <si>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</si>
  <si>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</si>
  <si>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</si>
  <si>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</si>
  <si>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</si>
  <si>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</si>
  <si>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1:3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</si>
  <si>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</si>
  <si>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</si>
  <si>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</si>
  <si>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</si>
  <si>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</si>
  <si>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</si>
  <si>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</si>
  <si>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</si>
  <si>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</si>
  <si>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</si>
  <si>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</si>
  <si>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</si>
  <si>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</si>
  <si>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</si>
  <si>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</si>
  <si>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</si>
  <si>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</si>
  <si>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</si>
  <si>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</si>
  <si>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</si>
  <si>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</si>
  <si>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</si>
  <si>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</si>
  <si>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</si>
  <si>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</si>
  <si>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</si>
  <si>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</si>
  <si>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</si>
  <si>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</si>
  <si>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</si>
  <si>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</si>
  <si>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</si>
  <si>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</si>
  <si>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</si>
  <si>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</si>
  <si>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</si>
  <si>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</si>
  <si>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</si>
  <si>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</si>
  <si>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</si>
  <si>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</si>
  <si>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</si>
  <si>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</si>
  <si>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</si>
  <si>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</si>
  <si>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</si>
  <si>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</si>
  <si>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</si>
  <si>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</si>
  <si>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</si>
  <si>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</si>
  <si>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</si>
  <si>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</si>
  <si>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</si>
  <si>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</si>
  <si>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</si>
  <si>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</si>
  <si>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</si>
  <si>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</si>
  <si>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</si>
  <si>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</si>
  <si>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</si>
  <si>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</si>
  <si>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</si>
  <si>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</si>
  <si>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</si>
  <si>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</si>
  <si>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</si>
  <si>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</si>
  <si>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</si>
  <si>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</si>
  <si>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</si>
  <si>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</si>
  <si>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</si>
  <si>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</si>
  <si>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</si>
  <si>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</si>
  <si>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</si>
  <si>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</si>
  <si>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</si>
  <si>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</si>
  <si>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</si>
  <si>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</si>
  <si>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</si>
  <si>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</si>
  <si>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</si>
  <si>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</si>
  <si>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</si>
  <si>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</si>
  <si>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</si>
  <si>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</si>
  <si>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</si>
  <si>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</si>
  <si>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</si>
  <si>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</si>
  <si>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</si>
  <si>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</si>
  <si>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</si>
  <si>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</si>
  <si>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</si>
  <si>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</si>
  <si>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</si>
  <si>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</si>
  <si>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</si>
  <si>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</si>
  <si>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</si>
  <si>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</si>
  <si>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</si>
  <si>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</si>
  <si>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</si>
  <si>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</si>
  <si>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</si>
  <si>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</si>
  <si>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</si>
  <si>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</si>
  <si>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</si>
  <si>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</si>
  <si>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</si>
  <si>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</si>
  <si>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</si>
  <si>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</si>
  <si>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</si>
  <si>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</si>
  <si>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</si>
  <si>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</si>
  <si>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</si>
  <si>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</si>
  <si>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</si>
  <si>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</si>
  <si>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</si>
  <si>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</si>
  <si>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</si>
  <si>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</si>
  <si>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</si>
  <si>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</si>
  <si>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</si>
  <si>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</si>
  <si>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</si>
  <si>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</si>
  <si>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</si>
  <si>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</si>
  <si>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</si>
  <si>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</si>
  <si>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</si>
  <si>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</si>
  <si>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</si>
  <si>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</si>
  <si>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</si>
  <si>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</si>
  <si>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</si>
  <si>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</si>
  <si>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</si>
  <si>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</si>
  <si>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</si>
  <si>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</si>
  <si>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</si>
  <si>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경간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</si>
  <si>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</si>
  <si>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</si>
  <si>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</si>
  <si>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</si>
  <si>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</si>
  <si>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</si>
  <si>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</si>
  <si>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</si>
  <si>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</si>
  <si>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</si>
  <si>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</si>
  <si>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</si>
  <si>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</si>
  <si>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</si>
  <si>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</si>
  <si>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</si>
  <si>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</si>
  <si>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</si>
  <si>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</si>
  <si>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</si>
  <si>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</si>
  <si>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</si>
  <si>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</si>
  <si>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</si>
  <si>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</si>
  <si>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</si>
  <si>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</si>
  <si>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</si>
  <si>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</si>
  <si>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</si>
  <si>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</si>
  <si>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</si>
  <si>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</si>
  <si>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</si>
  <si>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</si>
  <si>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</si>
  <si>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</si>
  <si>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</si>
  <si>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</si>
  <si>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</si>
  <si>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</si>
  <si>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</si>
  <si>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</si>
  <si>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</si>
  <si>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</si>
  <si>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</si>
  <si>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</si>
  <si>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</si>
  <si>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</si>
  <si>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</si>
  <si>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</si>
  <si>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</si>
  <si>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</si>
  <si>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</si>
  <si>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</si>
  <si>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</si>
  <si>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</si>
  <si>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</si>
  <si>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</si>
  <si>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</si>
  <si>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</si>
  <si>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</si>
  <si>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</si>
  <si>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</si>
  <si>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</si>
  <si>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</si>
  <si>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</si>
  <si>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</si>
  <si>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</si>
  <si>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</si>
  <si>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</si>
  <si>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</si>
  <si>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</si>
  <si>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</si>
  <si>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</si>
  <si>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</si>
  <si>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</si>
  <si>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</si>
  <si>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</si>
  <si>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</si>
  <si>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</si>
  <si>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</si>
  <si>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</si>
  <si>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</si>
  <si>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</si>
  <si>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</si>
  <si>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</si>
  <si>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</si>
  <si>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</si>
  <si>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</si>
  <si>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</si>
  <si>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</si>
  <si>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</si>
  <si>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</si>
  <si>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</si>
  <si>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</si>
  <si>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</si>
  <si>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</si>
  <si>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</si>
  <si>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</si>
  <si>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</si>
  <si>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</si>
  <si>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</si>
  <si>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</si>
  <si>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</si>
  <si>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</si>
  <si>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</si>
  <si>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</si>
  <si>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</si>
  <si>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</si>
  <si>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</si>
  <si>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</si>
  <si>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</si>
  <si>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</si>
  <si>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</si>
  <si>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</si>
  <si>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</si>
  <si>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</si>
  <si>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</si>
  <si>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</si>
  <si>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</si>
  <si>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</si>
  <si>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</si>
  <si>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</si>
  <si>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</si>
  <si>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</si>
  <si>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</si>
  <si>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</si>
  <si>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</si>
  <si>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</si>
  <si>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</si>
  <si>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</si>
  <si>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</si>
  <si>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</si>
  <si>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</si>
  <si>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</si>
  <si>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</si>
  <si>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</si>
  <si>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</si>
  <si>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</si>
  <si>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</si>
  <si>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</si>
  <si>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</si>
  <si>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</si>
  <si>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</si>
  <si>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</si>
  <si>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</si>
  <si>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</si>
  <si>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</si>
  <si>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</si>
  <si>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</si>
  <si>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</si>
  <si>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</si>
  <si>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</si>
  <si>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</si>
  <si>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</si>
  <si>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</si>
  <si>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</si>
  <si>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</si>
  <si>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</si>
  <si>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</si>
  <si>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</si>
  <si>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</si>
  <si>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</si>
  <si>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</si>
  <si>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</si>
  <si>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</si>
  <si>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</si>
  <si>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</si>
  <si>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</si>
  <si>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</si>
  <si>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</si>
  <si>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</si>
  <si>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</si>
  <si>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</si>
  <si>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</si>
  <si>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</si>
  <si>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</si>
  <si>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</si>
  <si>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</si>
  <si>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</si>
  <si>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</si>
  <si>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</si>
  <si>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</si>
  <si>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</si>
  <si>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</si>
  <si>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</si>
  <si>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</si>
  <si>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</si>
  <si>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</si>
  <si>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</si>
  <si>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</si>
  <si>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</si>
  <si>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</si>
  <si>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</si>
  <si>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</si>
  <si>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</si>
  <si>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</si>
  <si>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</si>
  <si>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</si>
  <si>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</si>
  <si>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</si>
  <si>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</si>
  <si>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</si>
  <si>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</si>
  <si>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</si>
  <si>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</si>
  <si>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</si>
  <si>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</si>
  <si>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</si>
  <si>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</si>
  <si>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</si>
  <si>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</si>
  <si>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</si>
  <si>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</si>
  <si>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</si>
  <si>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</si>
  <si>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</si>
  <si>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</si>
  <si>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</si>
  <si>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</si>
  <si>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</si>
  <si>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</si>
  <si>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</si>
  <si>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</si>
  <si>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</si>
  <si>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</si>
  <si>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</si>
  <si>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</si>
  <si>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</si>
  <si>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</si>
  <si>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</si>
  <si>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</si>
  <si>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</si>
  <si>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</si>
  <si>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</si>
  <si>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</si>
  <si>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</si>
  <si>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</si>
  <si>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</si>
  <si>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</si>
  <si>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</si>
  <si>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</si>
  <si>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</si>
  <si>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</si>
  <si>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</si>
  <si>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</si>
  <si>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</si>
  <si>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</si>
  <si>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</si>
  <si>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</si>
  <si>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</si>
  <si>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</si>
  <si>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</si>
  <si>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</si>
  <si>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</si>
  <si>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</si>
  <si>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</si>
  <si>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</si>
  <si>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</si>
  <si>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</si>
  <si>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</si>
  <si>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</si>
  <si>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</si>
  <si>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</si>
  <si>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</si>
  <si>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</si>
  <si>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</si>
  <si>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</si>
  <si>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</si>
  <si>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</si>
  <si>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</si>
  <si>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</si>
  <si>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</si>
  <si>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</si>
  <si>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</si>
  <si>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</si>
  <si>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</si>
  <si>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</si>
  <si>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</si>
  <si>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</si>
  <si>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</si>
  <si>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</si>
  <si>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</si>
  <si>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</si>
  <si>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</si>
  <si>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</si>
  <si>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</si>
  <si>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</si>
  <si>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</si>
  <si>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</si>
  <si>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</si>
  <si>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</si>
  <si>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</si>
  <si>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</si>
  <si>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</si>
  <si>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</si>
  <si>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</si>
  <si>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</si>
  <si>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</si>
  <si>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</si>
  <si>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</si>
  <si>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</si>
  <si>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</si>
  <si>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</si>
  <si>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</si>
  <si>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</si>
  <si>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</si>
  <si>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</si>
  <si>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</si>
  <si>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</si>
  <si>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</si>
  <si>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</si>
  <si>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</si>
  <si>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</si>
  <si>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</si>
  <si>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</si>
  <si>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</si>
  <si>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</si>
  <si>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</si>
  <si>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</si>
  <si>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</si>
  <si>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</si>
  <si>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</si>
  <si>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</si>
  <si>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</si>
  <si>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</si>
  <si>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</si>
  <si>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</si>
  <si>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</si>
  <si>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</si>
  <si>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</si>
  <si>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</si>
  <si>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</si>
  <si>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</si>
  <si>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</si>
  <si>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</si>
  <si>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</si>
  <si>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</si>
  <si>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</si>
  <si>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</si>
  <si>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</si>
  <si>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</si>
  <si>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</si>
  <si>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Ton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</si>
  <si>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</si>
  <si>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</si>
  <si>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</si>
  <si>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</si>
  <si>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</si>
  <si>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</si>
  <si>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</si>
  <si>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</si>
  <si>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</si>
  <si>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</si>
  <si>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</si>
  <si>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</si>
  <si>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</si>
  <si>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</si>
  <si>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</si>
  <si>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</si>
  <si>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</si>
  <si>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</si>
  <si>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</si>
  <si>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</si>
  <si>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</si>
  <si>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</si>
  <si>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</si>
  <si>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</si>
  <si>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</si>
  <si>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</si>
  <si>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</si>
  <si>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</si>
  <si>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</si>
  <si>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</si>
  <si>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</si>
  <si>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</si>
  <si>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</si>
  <si>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</si>
  <si>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</si>
  <si>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</si>
  <si>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</si>
  <si>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</si>
  <si>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</si>
  <si>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</si>
  <si>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</si>
  <si>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</si>
  <si>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</si>
  <si>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</si>
  <si>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</si>
  <si>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</si>
  <si>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</si>
  <si>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</si>
  <si>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</si>
  <si>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</si>
  <si>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</si>
  <si>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</si>
  <si>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</si>
  <si>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</si>
  <si>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</si>
  <si>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</si>
  <si>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</si>
  <si>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</si>
  <si>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</si>
  <si>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</si>
  <si>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</si>
  <si>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</si>
  <si>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</si>
  <si>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</si>
  <si>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</si>
  <si>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</si>
  <si>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T=0.5mm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</si>
  <si>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</si>
  <si>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</si>
  <si>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</si>
  <si>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</si>
  <si>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</si>
  <si>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</si>
  <si>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</si>
  <si>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</si>
  <si>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</si>
  <si>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</si>
  <si>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</si>
  <si>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</si>
  <si>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</si>
  <si>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</si>
  <si>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</si>
  <si>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</si>
  <si>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</si>
  <si>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</si>
  <si>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</si>
  <si>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</si>
  <si>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</si>
  <si>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</si>
  <si>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</si>
  <si>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</si>
  <si>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</si>
  <si>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</si>
  <si>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</si>
  <si>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</si>
  <si>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</si>
  <si>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</si>
  <si>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</si>
  <si>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</si>
  <si>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</si>
  <si>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</si>
  <si>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</si>
  <si>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</si>
  <si>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</si>
  <si>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</si>
  <si>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</si>
  <si>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</si>
  <si>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</si>
  <si>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</si>
  <si>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</si>
  <si>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</si>
  <si>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</si>
  <si>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</si>
  <si>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</si>
  <si>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</si>
  <si>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</si>
  <si>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</si>
  <si>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</si>
  <si>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</si>
  <si>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</si>
  <si>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</si>
  <si>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</si>
  <si>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</si>
  <si>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</si>
  <si>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</si>
  <si>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</si>
  <si>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</si>
  <si>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</si>
  <si>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</si>
  <si>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</si>
  <si>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</si>
  <si>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</si>
  <si>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</si>
  <si>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</si>
  <si>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</si>
  <si>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</si>
  <si>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</si>
  <si>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</si>
  <si>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</si>
  <si>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</si>
  <si>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</si>
  <si>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</si>
  <si>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</si>
  <si>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</si>
  <si>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</si>
  <si>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</si>
  <si>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</si>
  <si>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</si>
  <si>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</si>
  <si>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</si>
  <si>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</si>
  <si>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</si>
  <si>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</si>
  <si>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</si>
  <si>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</si>
  <si>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</si>
  <si>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</si>
  <si>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</si>
  <si>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</si>
  <si>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</si>
  <si>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</si>
  <si>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</si>
  <si>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</si>
  <si>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</si>
  <si>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</si>
  <si>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</si>
  <si>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</si>
  <si>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</si>
  <si>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</si>
  <si>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</si>
  <si>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</si>
  <si>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</si>
  <si>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</si>
  <si>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</si>
  <si>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</si>
  <si>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</si>
  <si>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</si>
  <si>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</si>
  <si>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</si>
  <si>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</si>
  <si>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</si>
  <si>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</si>
  <si>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</si>
  <si>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</si>
  <si>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</si>
  <si>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</si>
  <si>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</si>
  <si>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</si>
  <si>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</si>
  <si>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</si>
  <si>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</si>
  <si>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</si>
  <si>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</si>
  <si>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</si>
  <si>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</si>
  <si>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</si>
  <si>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</si>
  <si>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</si>
  <si>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</si>
  <si>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</si>
  <si>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</si>
  <si>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</si>
  <si>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</si>
  <si>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</si>
  <si>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</si>
  <si>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</si>
  <si>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</si>
  <si>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</si>
  <si>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</si>
  <si>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</si>
  <si>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</si>
  <si>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</si>
  <si>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</si>
  <si>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</si>
  <si>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</si>
  <si>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</si>
  <si>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</si>
  <si>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</si>
  <si>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</si>
  <si>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</si>
  <si>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</si>
  <si>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</si>
  <si>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</si>
  <si>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</si>
  <si>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</si>
  <si>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</si>
  <si>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</si>
  <si>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</si>
  <si>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</si>
  <si>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</si>
  <si>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</si>
  <si>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</si>
  <si>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</si>
  <si>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</si>
  <si>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</si>
  <si>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</si>
  <si>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</si>
  <si>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</si>
  <si>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</si>
  <si>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</si>
  <si>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</si>
  <si>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</si>
  <si>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</si>
  <si>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</si>
  <si>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</si>
  <si>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</si>
  <si>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</si>
  <si>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</si>
  <si>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</si>
  <si>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</si>
  <si>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</si>
  <si>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</si>
  <si>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</si>
  <si>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</si>
  <si>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</si>
  <si>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</si>
  <si>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</si>
  <si>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</si>
  <si>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</si>
  <si>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</si>
  <si>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</si>
  <si>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</si>
  <si>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</si>
  <si>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</si>
  <si>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</si>
  <si>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</si>
  <si>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</si>
  <si>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</si>
  <si>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</si>
  <si>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</si>
  <si>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</si>
  <si>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</si>
  <si>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</si>
  <si>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</si>
  <si>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</si>
  <si>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</si>
  <si>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</si>
  <si>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</si>
  <si>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</si>
  <si>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</si>
  <si>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</si>
  <si>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</si>
  <si>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</si>
  <si>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</si>
  <si>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</si>
  <si>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</si>
  <si>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</si>
  <si>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</si>
  <si>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</si>
  <si>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</si>
  <si>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</si>
  <si>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</si>
  <si>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</si>
  <si>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</si>
  <si>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</si>
  <si>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</si>
  <si>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</si>
  <si>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</si>
  <si>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</si>
  <si>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</si>
  <si>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</si>
  <si>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</si>
  <si>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</si>
  <si>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</si>
  <si>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</si>
  <si>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</si>
  <si>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</si>
  <si>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</si>
  <si>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</si>
  <si>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</si>
  <si>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</si>
  <si>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</si>
  <si>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</si>
  <si>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</si>
  <si>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</si>
  <si>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</si>
  <si>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</si>
  <si>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</si>
  <si>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</si>
  <si>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</si>
  <si>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</si>
  <si>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</si>
  <si>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</si>
  <si>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</si>
  <si>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</si>
  <si>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</si>
  <si>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</si>
  <si>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</si>
  <si>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</si>
  <si>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</si>
  <si>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</si>
  <si>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</si>
  <si>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</si>
  <si>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</si>
  <si>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</si>
  <si>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</si>
  <si>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</si>
  <si>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</si>
  <si>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</si>
  <si>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</si>
  <si>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</si>
  <si>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</si>
  <si>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</si>
  <si>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</si>
  <si>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</si>
  <si>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</si>
  <si>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</si>
  <si>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</si>
  <si>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</si>
  <si>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</si>
  <si>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</si>
  <si>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</si>
  <si>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</si>
  <si>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</si>
  <si>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</si>
  <si>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</si>
  <si>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</si>
  <si>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</si>
  <si>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</si>
  <si>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</si>
  <si>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</si>
  <si>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</si>
  <si>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</si>
  <si>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</si>
  <si>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</si>
  <si>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</si>
  <si>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</si>
  <si>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</si>
  <si>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</si>
  <si>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</si>
  <si>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</si>
  <si>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</si>
  <si>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</si>
  <si>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</si>
  <si>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</si>
  <si>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</si>
  <si>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</si>
  <si>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</si>
  <si>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</si>
  <si>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</si>
  <si>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</si>
  <si>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</si>
  <si>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</si>
  <si>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</si>
  <si>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</si>
  <si>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</si>
  <si>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</si>
  <si>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</si>
  <si>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</si>
  <si>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</si>
  <si>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</si>
  <si>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</si>
  <si>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</si>
  <si>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</si>
  <si>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</si>
  <si>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</si>
  <si>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</si>
  <si>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</si>
  <si>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</si>
  <si>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</si>
  <si>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</si>
  <si>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</si>
  <si>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</si>
  <si>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</si>
  <si>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</si>
  <si>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</si>
  <si>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</si>
  <si>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</si>
  <si>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</si>
  <si>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</si>
  <si>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</si>
  <si>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</si>
  <si>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</si>
  <si>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</si>
  <si>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</si>
  <si>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</si>
  <si>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</si>
  <si>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</si>
  <si>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</si>
  <si>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</si>
  <si>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</si>
  <si>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</si>
  <si>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</si>
  <si>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</si>
  <si>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</si>
  <si>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</si>
  <si>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</si>
  <si>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</si>
  <si>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</si>
  <si>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</si>
  <si>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</si>
  <si>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</si>
  <si>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</si>
  <si>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</si>
  <si>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</si>
  <si>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</si>
  <si>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</si>
  <si>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</si>
  <si>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</si>
  <si>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</si>
  <si>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</si>
  <si>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</si>
  <si>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</si>
  <si>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</si>
  <si>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</si>
  <si>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</si>
  <si>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</si>
  <si>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</si>
  <si>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</si>
  <si>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</si>
  <si>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</si>
  <si>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</si>
  <si>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</si>
  <si>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</si>
  <si>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</si>
  <si>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</si>
  <si>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</si>
  <si>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</si>
  <si>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</si>
  <si>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</si>
  <si>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</si>
  <si>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</si>
  <si>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</si>
  <si>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</si>
  <si>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</si>
  <si>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</si>
  <si>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</si>
  <si>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</si>
  <si>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</si>
  <si>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</si>
  <si>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</si>
  <si>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</si>
  <si>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</si>
  <si>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</si>
  <si>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</si>
  <si>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</si>
  <si>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</si>
  <si>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</si>
  <si>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</si>
  <si>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</si>
  <si>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</si>
  <si>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</si>
  <si>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</si>
  <si>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</si>
  <si>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</si>
  <si>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</si>
  <si>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</si>
  <si>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</si>
  <si>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</si>
  <si>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</si>
  <si>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</si>
  <si>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</si>
  <si>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</si>
  <si>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</si>
  <si>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</si>
  <si>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</si>
  <si>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</si>
  <si>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</si>
  <si>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</si>
  <si>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</si>
  <si>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</si>
  <si>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</si>
  <si>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</si>
  <si>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</si>
  <si>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</si>
  <si>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</si>
  <si>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</si>
  <si>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</si>
  <si>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</si>
  <si>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</si>
  <si>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</si>
  <si>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</si>
  <si>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</si>
  <si>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</si>
  <si>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</si>
  <si>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</si>
  <si>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</si>
  <si>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</si>
  <si>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</si>
  <si>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</si>
  <si>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</si>
  <si>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</si>
  <si>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</si>
  <si>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</si>
  <si>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</si>
  <si>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</si>
  <si>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</si>
  <si>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</si>
  <si>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</si>
  <si>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</si>
  <si>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</si>
  <si>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</si>
  <si>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</si>
  <si>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</si>
  <si>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</si>
  <si>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</si>
  <si>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</si>
  <si>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</si>
  <si>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</si>
  <si>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</si>
  <si>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</si>
  <si>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</si>
  <si>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</si>
  <si>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</si>
  <si>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</si>
  <si>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</si>
  <si>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</si>
  <si>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</si>
  <si>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</si>
  <si>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</si>
  <si>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</si>
  <si>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</si>
  <si>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</si>
  <si>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</si>
  <si>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</si>
  <si>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</si>
  <si>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</si>
  <si>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</si>
  <si>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</si>
  <si>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</si>
  <si>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</si>
  <si>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</si>
  <si>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</si>
  <si>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</si>
  <si>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</si>
  <si>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</si>
  <si>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</si>
  <si>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</si>
  <si>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</si>
  <si>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</si>
  <si>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</si>
  <si>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</si>
  <si>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</si>
  <si>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</si>
  <si>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</si>
  <si>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</si>
  <si>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</si>
  <si>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</si>
  <si>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</si>
  <si>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</si>
  <si>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</si>
  <si>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</si>
  <si>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</si>
  <si>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</si>
  <si>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</si>
  <si>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</si>
  <si>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</si>
  <si>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</si>
  <si>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</si>
  <si>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</si>
  <si>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</si>
  <si>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</si>
  <si>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</si>
  <si>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</si>
  <si>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</si>
  <si>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</si>
  <si>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</si>
  <si>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</si>
  <si>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</si>
  <si>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</si>
  <si>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</si>
  <si>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</si>
  <si>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</si>
  <si>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</si>
  <si>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</si>
  <si>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</si>
  <si>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</si>
  <si>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</si>
  <si>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</si>
  <si>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</si>
  <si>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</si>
  <si>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</si>
  <si>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</si>
  <si>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</si>
  <si>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</si>
  <si>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</si>
  <si>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</si>
  <si>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</si>
  <si>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</si>
  <si>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</si>
  <si>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</si>
  <si>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</si>
  <si>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</si>
  <si>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</si>
  <si>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</si>
  <si>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</si>
  <si>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</si>
  <si>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</si>
  <si>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</si>
  <si>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</si>
  <si>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</si>
  <si>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</si>
  <si>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</si>
  <si>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</si>
  <si>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</si>
  <si>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</si>
  <si>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</si>
  <si>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</si>
  <si>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</si>
  <si>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</si>
  <si>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</si>
  <si>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</si>
  <si>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</si>
  <si>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</si>
  <si>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</si>
  <si>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</si>
  <si>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</si>
  <si>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</si>
  <si>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</si>
  <si>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</si>
  <si>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</si>
  <si>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</si>
  <si>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</si>
  <si>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</si>
  <si>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</si>
  <si>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</si>
  <si>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</si>
  <si>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</si>
  <si>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</si>
  <si>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</si>
  <si>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</si>
  <si>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</si>
  <si>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</si>
  <si>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</si>
  <si>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</si>
  <si>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</si>
  <si>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</si>
  <si>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</si>
  <si>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</si>
  <si>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</si>
  <si>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</si>
  <si>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</si>
  <si>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</si>
  <si>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</si>
  <si>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</si>
  <si>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</si>
  <si>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</si>
  <si>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</si>
  <si>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</si>
  <si>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</si>
  <si>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</si>
  <si>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</si>
  <si>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</si>
  <si>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</si>
  <si>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</si>
  <si>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</si>
  <si>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</si>
  <si>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</si>
  <si>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</si>
  <si>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</si>
  <si>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</si>
  <si>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</si>
  <si>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</si>
  <si>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</si>
  <si>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</si>
  <si>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</si>
  <si>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</si>
  <si>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</si>
  <si>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</si>
  <si>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</si>
  <si>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</si>
  <si>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</si>
  <si>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</si>
  <si>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</si>
  <si>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</si>
  <si>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</si>
  <si>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</si>
  <si>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</si>
  <si>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</si>
  <si>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</si>
  <si>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</si>
  <si>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</si>
  <si>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</si>
  <si>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</si>
  <si>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</si>
  <si>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</si>
  <si>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</si>
  <si>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</si>
  <si>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</si>
  <si>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</si>
  <si>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</si>
  <si>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</si>
  <si>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</si>
  <si>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</si>
  <si>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</si>
  <si>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</si>
  <si>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</si>
  <si>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</si>
  <si>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</si>
  <si>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</si>
  <si>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</si>
  <si>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</si>
  <si>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</si>
  <si>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</si>
  <si>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</si>
  <si>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</si>
  <si>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</si>
  <si>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</si>
  <si>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</si>
  <si>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</si>
  <si>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</si>
  <si>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</si>
  <si>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</si>
  <si>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</si>
  <si>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</si>
  <si>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</si>
  <si>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</si>
  <si>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</si>
  <si>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</si>
  <si>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</si>
  <si>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</si>
  <si>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</si>
  <si>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</si>
  <si>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</si>
  <si>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</si>
  <si>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</si>
  <si>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</si>
  <si>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</si>
  <si>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</si>
  <si>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</si>
  <si>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</si>
  <si>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</si>
  <si>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</si>
  <si>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</si>
  <si>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</si>
  <si>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</si>
  <si>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</si>
  <si>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</si>
  <si>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</si>
  <si>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</si>
  <si>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</si>
  <si>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</si>
  <si>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</si>
  <si>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</si>
  <si>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</si>
  <si>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</si>
  <si>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</si>
  <si>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</si>
  <si>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</si>
  <si>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</si>
  <si>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</si>
  <si>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</si>
  <si>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</si>
  <si>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</si>
  <si>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</si>
  <si>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</si>
  <si>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</si>
  <si>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</si>
  <si>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</si>
  <si>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</si>
  <si>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</si>
  <si>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</si>
  <si>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</si>
  <si>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</si>
  <si>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</si>
  <si>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</si>
  <si>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</si>
  <si>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</si>
  <si>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</si>
  <si>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</si>
  <si>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</si>
  <si>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</si>
  <si>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</si>
  <si>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</si>
  <si>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</si>
  <si>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</si>
  <si>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</si>
  <si>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</si>
  <si>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</si>
  <si>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</si>
  <si>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</si>
  <si>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</si>
  <si>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</si>
  <si>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</si>
  <si>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</si>
  <si>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</si>
  <si>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</si>
  <si>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</si>
  <si>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</si>
  <si>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</si>
  <si>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</si>
  <si>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</si>
  <si>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</si>
  <si>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</si>
  <si>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</si>
  <si>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</si>
  <si>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</si>
  <si>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</si>
  <si>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</si>
  <si>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</si>
  <si>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</si>
  <si>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</si>
  <si>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</si>
  <si>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</si>
  <si>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</si>
  <si>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</si>
  <si>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</si>
  <si>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</si>
  <si>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</si>
  <si>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</si>
  <si>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</si>
  <si>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</si>
  <si>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</si>
  <si>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</si>
  <si>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</si>
  <si>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</si>
  <si>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</si>
  <si>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</si>
  <si>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</si>
  <si>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</si>
  <si>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</si>
  <si>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</si>
  <si>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</si>
  <si>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</si>
  <si>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</si>
  <si>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</si>
  <si>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</si>
  <si>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</si>
  <si>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</si>
  <si>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</si>
  <si>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</si>
  <si>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</si>
  <si>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</si>
  <si>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</si>
  <si>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</si>
  <si>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</si>
  <si>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</si>
  <si>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</si>
  <si>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</si>
  <si>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</si>
  <si>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</si>
  <si>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</si>
  <si>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</si>
  <si>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</si>
  <si>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</si>
  <si>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</si>
  <si>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</si>
  <si>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</si>
  <si>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</si>
  <si>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</si>
  <si>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</si>
  <si>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</si>
  <si>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</si>
  <si>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</si>
  <si>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</si>
  <si>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</si>
  <si>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</si>
  <si>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</si>
  <si>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</si>
  <si>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</si>
  <si>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</si>
  <si>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</si>
  <si>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</si>
  <si>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</si>
  <si>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</si>
  <si>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</si>
  <si>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</si>
  <si>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</si>
  <si>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</si>
  <si>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</si>
  <si>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</si>
  <si>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</si>
  <si>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</si>
  <si>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</si>
  <si>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</si>
  <si>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</si>
  <si>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</si>
  <si>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</si>
  <si>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</si>
  <si>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</si>
  <si>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</si>
  <si>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</si>
  <si>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</si>
  <si>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</si>
  <si>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</si>
  <si>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</si>
  <si>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</si>
  <si>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</si>
  <si>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</si>
  <si>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</si>
  <si>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</si>
  <si>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</si>
  <si>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</si>
  <si>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</si>
  <si>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</si>
  <si>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</si>
  <si>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</si>
  <si>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</si>
  <si>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</si>
  <si>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</si>
  <si>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</si>
  <si>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</si>
  <si>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</si>
  <si>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</si>
  <si>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</si>
  <si>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</si>
  <si>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</si>
  <si>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</si>
  <si>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</si>
  <si>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</si>
  <si>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</si>
  <si>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</si>
  <si>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</si>
  <si>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</si>
  <si>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</si>
  <si>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</si>
  <si>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</si>
  <si>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</si>
  <si>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</si>
  <si>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</si>
  <si>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</si>
  <si>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</si>
  <si>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</si>
  <si>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</si>
  <si>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</si>
  <si>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</si>
  <si>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</si>
  <si>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</si>
  <si>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</si>
  <si>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</si>
  <si>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</si>
  <si>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</si>
  <si>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</si>
  <si>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</si>
  <si>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</si>
  <si>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</si>
  <si>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</si>
  <si>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</si>
  <si>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</si>
  <si>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</si>
  <si>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</si>
  <si>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</si>
  <si>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</si>
  <si>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</si>
  <si>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</si>
  <si>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</si>
  <si>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</si>
  <si>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</si>
  <si>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</si>
  <si>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</si>
  <si>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</si>
  <si>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</si>
  <si>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</si>
  <si>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</si>
  <si>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</si>
  <si>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</si>
  <si>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</si>
  <si>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</si>
  <si>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</si>
  <si>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</si>
  <si>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</si>
  <si>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</si>
  <si>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</si>
  <si>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</si>
  <si>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</si>
  <si>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</si>
  <si>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</si>
  <si>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</si>
  <si>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</si>
  <si>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</si>
  <si>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</si>
  <si>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</si>
  <si>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</si>
  <si>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</si>
  <si>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</si>
  <si>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</si>
  <si>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</si>
  <si>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</si>
  <si>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</si>
  <si>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</si>
  <si>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</si>
  <si>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</si>
  <si>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</si>
  <si>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</si>
  <si>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</si>
  <si>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</si>
  <si>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</si>
  <si>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</si>
  <si>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</si>
  <si>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</si>
  <si>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</si>
  <si>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</si>
  <si>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</si>
  <si>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</si>
  <si>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</si>
  <si>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</si>
  <si>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</si>
  <si>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</si>
  <si>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</si>
  <si>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</si>
  <si>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</si>
  <si>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</si>
  <si>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</si>
  <si>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</si>
  <si>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</si>
  <si>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</si>
  <si>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</si>
  <si>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</si>
  <si>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</si>
  <si>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</si>
  <si>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</si>
  <si>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</si>
  <si>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</si>
  <si>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</si>
  <si>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</si>
  <si>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</si>
  <si>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</si>
  <si>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</si>
  <si>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</si>
  <si>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</si>
  <si>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</si>
  <si>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</si>
  <si>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</si>
  <si>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</si>
  <si>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</si>
  <si>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앵커볼트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</si>
  <si>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</si>
  <si>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</si>
  <si>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</si>
  <si>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</si>
  <si>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</si>
  <si>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</si>
  <si>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</si>
  <si>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</si>
  <si>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</si>
  <si>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</si>
  <si>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</si>
  <si>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</si>
  <si>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</si>
  <si>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</si>
  <si>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</si>
  <si>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</si>
  <si>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</si>
  <si>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</si>
  <si>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</si>
  <si>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</si>
  <si>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</si>
  <si>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</si>
  <si>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</si>
  <si>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</si>
  <si>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</si>
  <si>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</si>
  <si>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</si>
  <si>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</si>
  <si>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</si>
  <si>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</si>
  <si>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</si>
  <si>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</si>
  <si>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</si>
  <si>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</si>
  <si>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</si>
  <si>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</si>
  <si>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</si>
  <si>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</si>
  <si>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</si>
  <si>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</si>
  <si>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</si>
  <si>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</si>
  <si>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</si>
  <si>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</si>
  <si>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</si>
  <si>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</si>
  <si>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</si>
  <si>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</si>
  <si>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</si>
  <si>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</si>
  <si>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</si>
  <si>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</si>
  <si>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</si>
  <si>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</si>
  <si>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</si>
  <si>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</si>
  <si>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</si>
  <si>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</si>
  <si>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</si>
  <si>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</si>
  <si>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</si>
  <si>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</si>
  <si>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</si>
  <si>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</si>
  <si>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</si>
  <si>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</si>
  <si>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</si>
  <si>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</si>
  <si>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</si>
  <si>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</si>
  <si>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</si>
  <si>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</si>
  <si>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</si>
  <si>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</si>
  <si>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</si>
  <si>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</si>
  <si>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</si>
  <si>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</si>
  <si>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</si>
  <si>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</si>
  <si>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</si>
  <si>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</si>
  <si>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</si>
  <si>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</si>
  <si>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</si>
  <si>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</si>
  <si>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</si>
  <si>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</si>
  <si>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</si>
  <si>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</si>
  <si>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</si>
  <si>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</si>
  <si>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</si>
  <si>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</si>
  <si>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</si>
  <si>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</si>
  <si>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</si>
  <si>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</si>
  <si>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</si>
  <si>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</si>
  <si>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</si>
  <si>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</si>
  <si>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</si>
  <si>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</si>
  <si>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</si>
  <si>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</si>
  <si>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</si>
  <si>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</si>
  <si>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</si>
  <si>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</si>
  <si>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</si>
  <si>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</si>
  <si>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</si>
  <si>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</si>
  <si>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</si>
  <si>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</si>
  <si>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</si>
  <si>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</si>
  <si>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</si>
  <si>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</si>
  <si>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</si>
  <si>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</si>
  <si>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</si>
  <si>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</si>
  <si>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</si>
  <si>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</si>
  <si>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</si>
  <si>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</si>
  <si>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</si>
  <si>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</si>
  <si>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</si>
  <si>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</si>
  <si>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</si>
  <si>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</si>
  <si>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</si>
  <si>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</si>
  <si>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</si>
  <si>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</si>
  <si>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</si>
  <si>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</si>
  <si>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</si>
  <si>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</si>
  <si>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</si>
  <si>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</si>
  <si>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</si>
  <si>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</si>
  <si>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</si>
  <si>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</si>
  <si>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</si>
  <si>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</si>
  <si>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</si>
  <si>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</si>
  <si>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</si>
  <si>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</si>
  <si>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</si>
  <si>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</si>
  <si>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</si>
  <si>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</si>
  <si>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</si>
  <si>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SET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</si>
  <si>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</si>
  <si>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</si>
  <si>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</si>
  <si>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</si>
  <si>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</si>
  <si>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</si>
  <si>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</si>
  <si>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</si>
  <si>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</si>
  <si>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</si>
  <si>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</si>
  <si>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</si>
  <si>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</si>
  <si>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</si>
  <si>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</si>
  <si>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</si>
  <si>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</si>
  <si>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</si>
  <si>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</si>
  <si>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</si>
  <si>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</si>
  <si>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</si>
  <si>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</si>
  <si>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</si>
  <si>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</si>
  <si>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</si>
  <si>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</si>
  <si>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</si>
  <si>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</si>
  <si>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</si>
  <si>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</si>
  <si>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</si>
  <si>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</si>
  <si>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</si>
  <si>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</si>
  <si>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</si>
  <si>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</si>
  <si>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</si>
  <si>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</si>
  <si>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</si>
  <si>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</si>
  <si>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</si>
  <si>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</si>
  <si>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</si>
  <si>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</si>
  <si>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</si>
  <si>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</si>
  <si>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</si>
  <si>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</si>
  <si>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</si>
  <si>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</si>
  <si>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</si>
  <si>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</si>
  <si>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</si>
  <si>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</si>
  <si>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</si>
  <si>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</si>
  <si>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</si>
  <si>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</si>
  <si>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</si>
  <si>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</si>
  <si>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</si>
  <si>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</si>
  <si>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</si>
  <si>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</si>
  <si>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</si>
  <si>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</si>
  <si>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</si>
  <si>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</si>
  <si>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</si>
  <si>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</si>
  <si>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</si>
  <si>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</si>
  <si>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</si>
  <si>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</si>
  <si>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</si>
  <si>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</si>
  <si>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</si>
  <si>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</si>
  <si>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</si>
  <si>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</si>
  <si>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</si>
  <si>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</si>
  <si>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</si>
  <si>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</si>
  <si>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</si>
  <si>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</si>
  <si>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</si>
  <si>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</si>
  <si>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</si>
  <si>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</si>
  <si>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</si>
  <si>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</si>
  <si>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</si>
  <si>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</si>
  <si>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</si>
  <si>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</si>
  <si>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</si>
  <si>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</si>
  <si>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</si>
  <si>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</si>
  <si>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</si>
  <si>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</si>
  <si>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</si>
  <si>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</si>
  <si>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</si>
  <si>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</si>
  <si>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</si>
  <si>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</si>
  <si>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</si>
  <si>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</si>
  <si>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</si>
  <si>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</si>
  <si>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</si>
  <si>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</si>
  <si>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</si>
  <si>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</si>
  <si>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</si>
  <si>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</si>
  <si>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</si>
  <si>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</si>
  <si>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</si>
  <si>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</si>
  <si>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</si>
  <si>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</si>
  <si>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</si>
  <si>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</si>
  <si>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</si>
  <si>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</si>
  <si>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</si>
  <si>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</si>
  <si>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</si>
  <si>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</si>
  <si>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</si>
  <si>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</si>
  <si>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</si>
  <si>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</si>
  <si>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</si>
  <si>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</si>
  <si>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</si>
  <si>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</si>
  <si>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</si>
  <si>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</si>
  <si>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</si>
  <si>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</si>
  <si>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</si>
  <si>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</si>
  <si>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</si>
  <si>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</si>
  <si>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</si>
  <si>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</si>
  <si>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</si>
  <si>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</si>
  <si>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</si>
  <si>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</si>
  <si>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</si>
  <si>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</si>
  <si>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</si>
  <si>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</si>
  <si>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</si>
  <si>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</si>
  <si>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</si>
  <si>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</si>
  <si>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</si>
  <si>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</si>
  <si>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</si>
  <si>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</si>
  <si>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</si>
  <si>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</si>
  <si>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</si>
  <si>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</si>
  <si>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</si>
  <si>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</si>
  <si>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</si>
  <si>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</si>
  <si>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</si>
  <si>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</si>
  <si>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</si>
  <si>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</si>
  <si>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</si>
  <si>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</si>
  <si>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</si>
  <si>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</si>
  <si>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</si>
  <si>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</si>
  <si>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</si>
  <si>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</si>
  <si>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</si>
  <si>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</si>
  <si>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</si>
  <si>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</si>
  <si>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</si>
  <si>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</si>
  <si>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</si>
  <si>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</si>
  <si>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</si>
  <si>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</si>
  <si>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</si>
  <si>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</si>
  <si>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</si>
  <si>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</si>
  <si>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</si>
  <si>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</si>
  <si>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</si>
  <si>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</si>
  <si>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</si>
  <si>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</si>
  <si>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</si>
  <si>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</si>
  <si>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</si>
  <si>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</si>
  <si>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</si>
  <si>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</si>
  <si>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</si>
  <si>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</si>
  <si>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</si>
  <si>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</si>
  <si>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</si>
  <si>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</si>
  <si>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</si>
  <si>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</si>
  <si>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</si>
  <si>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</si>
  <si>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</si>
  <si>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</si>
  <si>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</si>
  <si>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</si>
  <si>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</si>
  <si>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</si>
  <si>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</si>
  <si>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</si>
  <si>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</si>
  <si>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</si>
  <si>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</si>
  <si>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</si>
  <si>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D=100mm</t>
  </si>
  <si>
    <t>2210</t>
  </si>
  <si>
    <t>2211</t>
  </si>
  <si>
    <t>D=150mm</t>
  </si>
  <si>
    <t>2212</t>
  </si>
  <si>
    <t>D=200mm</t>
  </si>
  <si>
    <t>2213</t>
  </si>
  <si>
    <t>2214</t>
  </si>
  <si>
    <t>D=300mm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</si>
  <si>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</si>
  <si>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</si>
  <si>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</si>
  <si>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</si>
  <si>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</si>
  <si>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</si>
  <si>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</si>
  <si>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</si>
  <si>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</si>
  <si>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</si>
  <si>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</si>
  <si>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</si>
  <si>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</si>
  <si>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</si>
  <si>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</si>
  <si>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</si>
  <si>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</si>
  <si>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</si>
  <si>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</si>
  <si>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</si>
  <si>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</si>
  <si>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</si>
  <si>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</si>
  <si>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</si>
  <si>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</si>
  <si>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</si>
  <si>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</si>
  <si>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</si>
  <si>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</si>
  <si>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</si>
  <si>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</si>
  <si>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</si>
  <si>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</si>
  <si>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</si>
  <si>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</si>
  <si>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</si>
  <si>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</si>
  <si>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</si>
  <si>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</si>
  <si>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</si>
  <si>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</si>
  <si>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Φ300mm</t>
  </si>
  <si>
    <t>2256</t>
  </si>
  <si>
    <t>Φ350mm</t>
  </si>
  <si>
    <t>2257</t>
  </si>
  <si>
    <t>Φ400mm</t>
  </si>
  <si>
    <t>2258</t>
  </si>
  <si>
    <t>Φ450mm</t>
  </si>
  <si>
    <t>2259</t>
  </si>
  <si>
    <t>Φ500mm</t>
  </si>
  <si>
    <t>2260</t>
  </si>
  <si>
    <t>Φ600mm</t>
  </si>
  <si>
    <t>2261</t>
  </si>
  <si>
    <t>Φ700mm</t>
  </si>
  <si>
    <t>2262</t>
  </si>
  <si>
    <t>Φ800mm</t>
  </si>
  <si>
    <t>2263</t>
  </si>
  <si>
    <t>2264</t>
  </si>
  <si>
    <t>2265</t>
  </si>
  <si>
    <t>2266</t>
  </si>
  <si>
    <t>2267</t>
  </si>
  <si>
    <t>2268</t>
  </si>
  <si>
    <t>2269</t>
  </si>
  <si>
    <t>2270</t>
  </si>
  <si>
    <t>D=400mm</t>
  </si>
  <si>
    <t>2271</t>
  </si>
  <si>
    <t>D=450mm</t>
  </si>
  <si>
    <t>2272</t>
  </si>
  <si>
    <t>D=500mm</t>
  </si>
  <si>
    <t>2273</t>
  </si>
  <si>
    <t>D=600mm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</si>
  <si>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</si>
  <si>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</si>
  <si>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</si>
  <si>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</si>
  <si>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</si>
  <si>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</si>
  <si>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</si>
  <si>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</si>
  <si>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</si>
  <si>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</si>
  <si>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</si>
  <si>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</si>
  <si>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</si>
  <si>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</si>
  <si>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</si>
  <si>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</si>
  <si>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</si>
  <si>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</si>
  <si>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</si>
  <si>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</si>
  <si>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</si>
  <si>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</si>
  <si>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</si>
  <si>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</si>
  <si>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</si>
  <si>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</si>
  <si>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</si>
  <si>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</si>
  <si>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</si>
  <si>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</si>
  <si>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</si>
  <si>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</si>
  <si>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</si>
  <si>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</si>
  <si>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</si>
  <si>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</si>
  <si>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</si>
  <si>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</si>
  <si>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</si>
  <si>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</si>
  <si>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</si>
  <si>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</si>
  <si>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</si>
  <si>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</si>
  <si>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</si>
  <si>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</si>
  <si>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</si>
  <si>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</si>
  <si>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</si>
  <si>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</si>
  <si>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</si>
  <si>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</si>
  <si>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</si>
  <si>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</si>
  <si>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</si>
  <si>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</si>
  <si>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</si>
  <si>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</si>
  <si>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</si>
  <si>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</si>
  <si>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</si>
  <si>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</si>
  <si>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</si>
  <si>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</si>
  <si>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</si>
  <si>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</si>
  <si>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</si>
  <si>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</si>
  <si>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</si>
  <si>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</si>
  <si>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</si>
  <si>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</si>
  <si>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</si>
  <si>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</si>
  <si>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</si>
  <si>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</si>
  <si>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</si>
  <si>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</si>
  <si>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</si>
  <si>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</si>
  <si>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</si>
  <si>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</si>
  <si>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</si>
  <si>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</si>
  <si>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</si>
  <si>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</si>
  <si>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</si>
  <si>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</si>
  <si>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</si>
  <si>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200mm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</si>
  <si>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</si>
  <si>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</si>
  <si>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</si>
  <si>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</si>
  <si>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</si>
  <si>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</si>
  <si>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</si>
  <si>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</si>
  <si>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</si>
  <si>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</si>
  <si>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</si>
  <si>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</si>
  <si>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</si>
  <si>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</si>
  <si>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</si>
  <si>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</si>
  <si>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</si>
  <si>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</si>
  <si>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</si>
  <si>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장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</si>
  <si>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</si>
  <si>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</si>
  <si>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</si>
  <si>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</si>
  <si>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</si>
  <si>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</si>
  <si>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</si>
  <si>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</si>
  <si>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</si>
  <si>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</si>
  <si>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</si>
  <si>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</si>
  <si>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</si>
  <si>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</si>
  <si>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</si>
  <si>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</si>
  <si>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</si>
  <si>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</si>
  <si>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</si>
  <si>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</si>
  <si>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</si>
  <si>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</si>
  <si>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</si>
  <si>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</si>
  <si>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</si>
  <si>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</si>
  <si>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</si>
  <si>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</si>
  <si>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</si>
  <si>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</si>
  <si>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</si>
  <si>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</si>
  <si>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</si>
  <si>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</si>
  <si>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</si>
  <si>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</si>
  <si>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</si>
  <si>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</si>
  <si>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</si>
  <si>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</si>
  <si>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</si>
  <si>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</si>
  <si>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</si>
  <si>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</si>
  <si>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</si>
  <si>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</si>
  <si>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</si>
  <si>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</si>
  <si>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</si>
  <si>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</si>
  <si>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</si>
  <si>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</si>
  <si>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</si>
  <si>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</si>
  <si>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</si>
  <si>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</si>
  <si>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</si>
  <si>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</si>
  <si>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</si>
  <si>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</si>
  <si>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</si>
  <si>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</si>
  <si>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</si>
  <si>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</si>
  <si>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</si>
  <si>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</si>
  <si>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</si>
  <si>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</si>
  <si>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</si>
  <si>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</si>
  <si>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</si>
  <si>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</si>
  <si>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</si>
  <si>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</si>
  <si>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</si>
  <si>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</si>
  <si>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</si>
  <si>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</si>
  <si>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</si>
  <si>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</si>
  <si>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</si>
  <si>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</si>
  <si>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</si>
  <si>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</si>
  <si>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</si>
  <si>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</si>
  <si>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</si>
  <si>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</si>
  <si>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</si>
  <si>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</si>
  <si>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</si>
  <si>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</si>
  <si>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</si>
  <si>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</si>
  <si>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</si>
  <si>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</si>
  <si>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</si>
  <si>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</si>
  <si>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</si>
  <si>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</si>
  <si>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</si>
  <si>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</si>
  <si>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</si>
  <si>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</si>
  <si>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</si>
  <si>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</si>
  <si>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</si>
  <si>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</si>
  <si>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</si>
  <si>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</si>
  <si>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</si>
  <si>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</si>
  <si>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</si>
  <si>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</si>
  <si>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</si>
  <si>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</si>
  <si>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</si>
  <si>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</si>
  <si>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</si>
  <si>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</si>
  <si>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</si>
  <si>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</si>
  <si>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</si>
  <si>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</si>
  <si>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토공용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</si>
  <si>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</si>
  <si>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</si>
  <si>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</si>
  <si>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</si>
  <si>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</si>
  <si>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</si>
  <si>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</si>
  <si>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</si>
  <si>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</si>
  <si>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</si>
  <si>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</si>
  <si>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</si>
  <si>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</si>
  <si>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</si>
  <si>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</si>
  <si>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</si>
  <si>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</si>
  <si>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</si>
  <si>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</si>
  <si>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</si>
  <si>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</si>
  <si>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</si>
  <si>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</si>
  <si>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</si>
  <si>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</si>
  <si>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</si>
  <si>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</si>
  <si>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</si>
  <si>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</si>
  <si>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</si>
  <si>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</si>
  <si>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</si>
  <si>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</si>
  <si>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</si>
  <si>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</si>
  <si>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</si>
  <si>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</si>
  <si>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</si>
  <si>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</si>
  <si>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</si>
  <si>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</si>
  <si>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</si>
  <si>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</si>
  <si>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</si>
  <si>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</si>
  <si>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</si>
  <si>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</si>
  <si>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</si>
  <si>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</si>
  <si>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</si>
  <si>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</si>
  <si>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</si>
  <si>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</si>
  <si>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</si>
  <si>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</si>
  <si>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</si>
  <si>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</si>
  <si>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</si>
  <si>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</si>
  <si>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</si>
  <si>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</si>
  <si>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</si>
  <si>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</si>
  <si>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</si>
  <si>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</si>
  <si>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</si>
  <si>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</si>
  <si>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</si>
  <si>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</si>
  <si>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</si>
  <si>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</si>
  <si>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</si>
  <si>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</si>
  <si>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</si>
  <si>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</si>
  <si>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</si>
  <si>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</si>
  <si>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</si>
  <si>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</si>
  <si>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</si>
  <si>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</si>
  <si>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</si>
  <si>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</si>
  <si>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</si>
  <si>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</si>
  <si>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</si>
  <si>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</si>
  <si>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</si>
  <si>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</si>
  <si>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</si>
  <si>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</si>
  <si>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</si>
  <si>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</si>
  <si>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</si>
  <si>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</si>
  <si>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</si>
  <si>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</si>
  <si>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</si>
  <si>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</si>
  <si>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</si>
  <si>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</si>
  <si>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</si>
  <si>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</si>
  <si>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</si>
  <si>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</si>
  <si>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</si>
  <si>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</si>
  <si>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</si>
  <si>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</si>
  <si>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</si>
  <si>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</si>
  <si>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</si>
  <si>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</si>
  <si>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</si>
  <si>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</si>
  <si>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</si>
  <si>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</si>
  <si>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</si>
  <si>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</si>
  <si>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</si>
  <si>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</si>
  <si>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</si>
  <si>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</si>
  <si>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</si>
  <si>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</si>
  <si>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</si>
  <si>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</si>
  <si>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</si>
  <si>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</si>
  <si>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</si>
  <si>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</si>
  <si>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</si>
  <si>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</si>
  <si>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</si>
  <si>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</si>
  <si>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</si>
  <si>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</si>
  <si>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</si>
  <si>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</si>
  <si>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</si>
  <si>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</si>
  <si>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</si>
  <si>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</si>
  <si>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</si>
  <si>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</si>
  <si>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</si>
  <si>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</si>
  <si>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</si>
  <si>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</si>
  <si>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</si>
  <si>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</si>
  <si>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</si>
  <si>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</si>
  <si>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</si>
  <si>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</si>
  <si>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</si>
  <si>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</si>
  <si>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</si>
  <si>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</si>
  <si>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</si>
  <si>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</si>
  <si>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</si>
  <si>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</si>
  <si>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</si>
  <si>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</si>
  <si>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</si>
  <si>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</si>
  <si>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</si>
  <si>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</si>
  <si>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</si>
  <si>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</si>
  <si>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</si>
  <si>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</si>
  <si>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</si>
  <si>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</si>
  <si>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</si>
  <si>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</si>
  <si>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</si>
  <si>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</si>
  <si>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</si>
  <si>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</si>
  <si>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</si>
  <si>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</si>
  <si>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</si>
  <si>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</si>
  <si>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</si>
  <si>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</si>
  <si>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</si>
  <si>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</si>
  <si>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</si>
  <si>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</si>
  <si>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</si>
  <si>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</si>
  <si>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</si>
  <si>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</si>
  <si>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</si>
  <si>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</si>
  <si>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</si>
  <si>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</si>
  <si>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</si>
  <si>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</si>
  <si>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</si>
  <si>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</si>
  <si>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</si>
  <si>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</si>
  <si>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</si>
  <si>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</si>
  <si>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</si>
  <si>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</si>
  <si>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</si>
  <si>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</si>
  <si>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</si>
  <si>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</si>
  <si>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</si>
  <si>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</si>
  <si>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</si>
  <si>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</si>
  <si>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</si>
  <si>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</si>
  <si>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</si>
  <si>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</si>
  <si>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</si>
  <si>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</si>
  <si>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</si>
  <si>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</si>
  <si>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</si>
  <si>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</si>
  <si>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</si>
  <si>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</si>
  <si>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</si>
  <si>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</si>
  <si>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</si>
  <si>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</si>
  <si>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</si>
  <si>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</si>
  <si>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</si>
  <si>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</si>
  <si>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</si>
  <si>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</si>
  <si>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</si>
  <si>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</si>
  <si>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</si>
  <si>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</si>
  <si>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</si>
  <si>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</si>
  <si>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</si>
  <si>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경량철골천정틀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</si>
  <si>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</si>
  <si>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</si>
  <si>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</si>
  <si>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</si>
  <si>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</si>
  <si>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</si>
  <si>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</si>
  <si>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</si>
  <si>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</si>
  <si>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</si>
  <si>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</si>
  <si>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</si>
  <si>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</si>
  <si>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</si>
  <si>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</si>
  <si>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</si>
  <si>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</si>
  <si>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</si>
  <si>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</si>
  <si>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</si>
  <si>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</si>
  <si>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</si>
  <si>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</si>
  <si>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</si>
  <si>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</si>
  <si>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</si>
  <si>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</si>
  <si>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</si>
  <si>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</si>
  <si>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</si>
  <si>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</si>
  <si>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</si>
  <si>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</si>
  <si>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</si>
  <si>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</si>
  <si>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</si>
  <si>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</si>
  <si>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</si>
  <si>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</si>
  <si>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</si>
  <si>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</si>
  <si>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</si>
  <si>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</si>
  <si>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</si>
  <si>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</si>
  <si>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</si>
  <si>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</si>
  <si>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</si>
  <si>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</si>
  <si>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</si>
  <si>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</si>
  <si>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</si>
  <si>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</si>
  <si>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</si>
  <si>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</si>
  <si>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</si>
  <si>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</si>
  <si>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</si>
  <si>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</si>
  <si>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</si>
  <si>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</si>
  <si>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</si>
  <si>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</si>
  <si>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</si>
  <si>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</si>
  <si>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</si>
  <si>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</si>
  <si>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</si>
  <si>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</si>
  <si>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</si>
  <si>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</si>
  <si>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</si>
  <si>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</si>
  <si>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</si>
  <si>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</si>
  <si>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</si>
  <si>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</si>
  <si>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</si>
  <si>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</si>
  <si>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</si>
  <si>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</si>
  <si>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</si>
  <si>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</si>
  <si>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</si>
  <si>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</si>
  <si>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</si>
  <si>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</si>
  <si>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</si>
  <si>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</si>
  <si>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</si>
  <si>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</si>
  <si>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</si>
  <si>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</si>
  <si>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</si>
  <si>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</si>
  <si>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</si>
  <si>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</si>
  <si>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</si>
  <si>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</si>
  <si>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</si>
  <si>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</si>
  <si>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</si>
  <si>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</si>
  <si>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</si>
  <si>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</si>
  <si>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</si>
  <si>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</si>
  <si>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</si>
  <si>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</si>
  <si>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</si>
  <si>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</si>
  <si>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</si>
  <si>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</si>
  <si>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</si>
  <si>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</si>
  <si>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</si>
  <si>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</si>
  <si>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</si>
  <si>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</si>
  <si>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</si>
  <si>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</si>
  <si>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</si>
  <si>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</si>
  <si>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</si>
  <si>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</si>
  <si>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</si>
  <si>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</si>
  <si>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</si>
  <si>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</si>
  <si>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</si>
  <si>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</si>
  <si>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</si>
  <si>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</si>
  <si>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</si>
  <si>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</si>
  <si>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</si>
  <si>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</si>
  <si>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</si>
  <si>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</si>
  <si>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</si>
  <si>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</si>
  <si>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</si>
  <si>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</si>
  <si>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</si>
  <si>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</si>
  <si>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</si>
  <si>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</si>
  <si>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</si>
  <si>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</si>
  <si>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</si>
  <si>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</si>
  <si>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</si>
  <si>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</si>
  <si>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</si>
  <si>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</si>
  <si>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</si>
  <si>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</si>
  <si>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</si>
  <si>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</si>
  <si>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</si>
  <si>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</si>
  <si>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</si>
  <si>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</si>
  <si>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</si>
  <si>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</si>
  <si>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</si>
  <si>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</si>
  <si>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</si>
  <si>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</si>
  <si>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</si>
  <si>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</si>
  <si>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</si>
  <si>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</si>
  <si>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</si>
  <si>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</si>
  <si>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</si>
  <si>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</si>
  <si>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</si>
  <si>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</si>
  <si>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</si>
  <si>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</si>
  <si>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</si>
  <si>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</si>
  <si>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</si>
  <si>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</si>
  <si>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</si>
  <si>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</si>
  <si>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</si>
  <si>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</si>
  <si>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</si>
  <si>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</si>
  <si>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</si>
  <si>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</si>
  <si>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</si>
  <si>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</si>
  <si>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</si>
  <si>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</si>
  <si>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</si>
  <si>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</si>
  <si>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</si>
  <si>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</si>
  <si>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</si>
  <si>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</si>
  <si>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</si>
  <si>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</si>
  <si>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</si>
  <si>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</si>
  <si>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</si>
  <si>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</si>
  <si>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</si>
  <si>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</si>
  <si>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</si>
  <si>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</si>
  <si>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</si>
  <si>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</si>
  <si>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</si>
  <si>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</si>
  <si>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</si>
  <si>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</si>
  <si>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</si>
  <si>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</si>
  <si>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</si>
  <si>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</si>
  <si>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</si>
  <si>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</si>
  <si>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</si>
  <si>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</si>
  <si>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</si>
  <si>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</si>
  <si>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</si>
  <si>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</si>
  <si>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</si>
  <si>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</si>
  <si>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</si>
  <si>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</si>
  <si>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</si>
  <si>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</si>
  <si>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</si>
  <si>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</si>
  <si>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</si>
  <si>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</si>
  <si>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</si>
  <si>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</si>
  <si>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</si>
  <si>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</si>
  <si>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</si>
  <si>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</si>
  <si>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</si>
  <si>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</si>
  <si>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</si>
  <si>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</si>
  <si>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</si>
  <si>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</si>
  <si>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</si>
  <si>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</si>
  <si>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</si>
  <si>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</si>
  <si>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</si>
  <si>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</si>
  <si>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</si>
  <si>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</si>
  <si>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</si>
  <si>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</si>
  <si>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</si>
  <si>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</si>
  <si>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</si>
  <si>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</si>
  <si>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</si>
  <si>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</si>
  <si>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</si>
  <si>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</si>
  <si>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</si>
  <si>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</si>
  <si>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</si>
  <si>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</si>
  <si>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</si>
  <si>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</si>
  <si>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</si>
  <si>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</si>
  <si>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</si>
  <si>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</si>
  <si>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</si>
  <si>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</si>
  <si>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</si>
  <si>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</si>
  <si>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</si>
  <si>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</si>
  <si>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</si>
  <si>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</si>
  <si>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</si>
  <si>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</si>
  <si>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</si>
  <si>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</si>
  <si>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</si>
  <si>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</si>
  <si>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</si>
  <si>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</si>
  <si>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</si>
  <si>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</si>
  <si>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</si>
  <si>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</si>
  <si>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</si>
  <si>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</si>
  <si>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</si>
  <si>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</si>
  <si>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</si>
  <si>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</si>
  <si>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</si>
  <si>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</si>
  <si>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</si>
  <si>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</si>
  <si>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</si>
  <si>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</si>
  <si>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</si>
  <si>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</si>
  <si>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</si>
  <si>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</si>
  <si>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</si>
  <si>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</si>
  <si>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</si>
  <si>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</si>
  <si>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</si>
  <si>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</si>
  <si>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</si>
  <si>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</si>
  <si>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</si>
  <si>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</si>
  <si>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</si>
  <si>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</si>
  <si>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</si>
  <si>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</si>
  <si>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</si>
  <si>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</si>
  <si>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</si>
  <si>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</si>
  <si>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</si>
  <si>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</si>
  <si>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</si>
  <si>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</si>
  <si>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</si>
  <si>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</si>
  <si>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</si>
  <si>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</si>
  <si>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</si>
  <si>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</si>
  <si>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</si>
  <si>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</si>
  <si>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</si>
  <si>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</si>
  <si>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</si>
  <si>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</si>
  <si>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</si>
  <si>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</si>
  <si>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</si>
  <si>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</si>
  <si>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</si>
  <si>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</si>
  <si>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</si>
  <si>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</si>
  <si>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</si>
  <si>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</si>
  <si>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</si>
  <si>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</si>
  <si>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</si>
  <si>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</si>
  <si>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</si>
  <si>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</si>
  <si>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</si>
  <si>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</si>
  <si>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</si>
  <si>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</si>
  <si>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</si>
  <si>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</si>
  <si>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</si>
  <si>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</si>
  <si>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</si>
  <si>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</si>
  <si>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</si>
  <si>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</si>
  <si>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</si>
  <si>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</si>
  <si>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</si>
  <si>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</si>
  <si>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</si>
  <si>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</si>
  <si>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</si>
  <si>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</si>
  <si>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</si>
  <si>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</si>
  <si>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</si>
  <si>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</si>
  <si>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</si>
  <si>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</si>
  <si>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</si>
  <si>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</si>
  <si>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</si>
  <si>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</si>
  <si>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</si>
  <si>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</si>
  <si>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</si>
  <si>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</si>
  <si>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</si>
  <si>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</si>
  <si>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</si>
  <si>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</si>
  <si>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</si>
  <si>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</si>
  <si>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</si>
  <si>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</si>
  <si>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</si>
  <si>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</si>
  <si>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</si>
  <si>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</si>
  <si>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</si>
  <si>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</si>
  <si>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</si>
  <si>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</si>
  <si>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</si>
  <si>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</si>
  <si>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</si>
  <si>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</si>
  <si>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</si>
  <si>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</si>
  <si>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</si>
  <si>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</si>
  <si>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</si>
  <si>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</si>
  <si>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</si>
  <si>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</si>
  <si>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</si>
  <si>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</si>
  <si>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</si>
  <si>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</si>
  <si>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</si>
  <si>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</si>
  <si>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</si>
  <si>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</si>
  <si>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</si>
  <si>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</si>
  <si>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</si>
  <si>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</si>
  <si>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</si>
  <si>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</si>
  <si>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</si>
  <si>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</si>
  <si>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</si>
  <si>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</si>
  <si>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</si>
  <si>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</si>
  <si>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</si>
  <si>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</si>
  <si>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</si>
  <si>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</si>
  <si>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</si>
  <si>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</si>
  <si>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</si>
  <si>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</si>
  <si>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</si>
  <si>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</si>
  <si>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</si>
  <si>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</si>
  <si>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</si>
  <si>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</si>
  <si>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</si>
  <si>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</si>
  <si>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</si>
  <si>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</si>
  <si>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</si>
  <si>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</si>
  <si>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</si>
  <si>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</si>
  <si>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</si>
  <si>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</si>
  <si>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</si>
  <si>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</si>
  <si>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</si>
  <si>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</si>
  <si>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</si>
  <si>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</si>
  <si>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</si>
  <si>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</si>
  <si>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</si>
  <si>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</si>
  <si>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</si>
  <si>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</si>
  <si>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</si>
  <si>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</si>
  <si>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</si>
  <si>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</si>
  <si>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</si>
  <si>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</si>
  <si>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</si>
  <si>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</si>
  <si>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</si>
  <si>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</si>
  <si>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</si>
  <si>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</si>
  <si>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</si>
  <si>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</si>
  <si>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</si>
  <si>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</si>
  <si>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</si>
  <si>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</si>
  <si>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</si>
  <si>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</si>
  <si>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</si>
  <si>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</si>
  <si>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</si>
  <si>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</si>
  <si>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</si>
  <si>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</si>
  <si>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</si>
  <si>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</si>
  <si>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</si>
  <si>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</si>
  <si>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</si>
  <si>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</si>
  <si>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</si>
  <si>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</si>
  <si>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</si>
  <si>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</si>
  <si>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</si>
  <si>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</si>
  <si>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</si>
  <si>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</si>
  <si>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</si>
  <si>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</si>
  <si>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</si>
  <si>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</si>
  <si>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</si>
  <si>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</si>
  <si>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</si>
  <si>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</si>
  <si>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</si>
  <si>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</si>
  <si>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</si>
  <si>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</si>
  <si>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</si>
  <si>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</si>
  <si>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</si>
  <si>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</si>
  <si>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</si>
  <si>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</si>
  <si>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</si>
  <si>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</si>
  <si>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</si>
  <si>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</si>
  <si>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</si>
  <si>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</si>
  <si>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</si>
  <si>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</si>
  <si>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</si>
  <si>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</si>
  <si>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</si>
  <si>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</si>
  <si>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</si>
  <si>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</si>
  <si>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</si>
  <si>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</si>
  <si>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</si>
  <si>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</si>
  <si>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</si>
  <si>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</si>
  <si>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</si>
  <si>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</si>
  <si>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</si>
  <si>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</si>
  <si>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</si>
  <si>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</si>
  <si>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</si>
  <si>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</si>
  <si>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</si>
  <si>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</si>
  <si>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</si>
  <si>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</si>
  <si>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</si>
  <si>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</si>
  <si>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</si>
  <si>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</si>
  <si>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</si>
  <si>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</si>
  <si>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</si>
  <si>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</si>
  <si>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</si>
  <si>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</si>
  <si>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</si>
  <si>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</si>
  <si>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</si>
  <si>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</si>
  <si>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</si>
  <si>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</si>
  <si>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</si>
  <si>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</si>
  <si>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</si>
  <si>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</si>
  <si>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</si>
  <si>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</si>
  <si>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</si>
  <si>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</si>
  <si>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</si>
  <si>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</si>
  <si>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</si>
  <si>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</si>
  <si>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</si>
  <si>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</si>
  <si>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</si>
  <si>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</si>
  <si>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</si>
  <si>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</si>
  <si>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</si>
  <si>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</si>
  <si>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</si>
  <si>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</si>
  <si>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</si>
  <si>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</si>
  <si>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</si>
  <si>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</si>
  <si>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</si>
  <si>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</si>
  <si>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</si>
  <si>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</si>
  <si>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</si>
  <si>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</si>
  <si>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</si>
  <si>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</si>
  <si>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</si>
  <si>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</si>
  <si>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</si>
  <si>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</si>
  <si>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</si>
  <si>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</si>
  <si>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</si>
  <si>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</si>
  <si>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</si>
  <si>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</si>
  <si>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</si>
  <si>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</si>
  <si>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</si>
  <si>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</si>
  <si>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</si>
  <si>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</si>
  <si>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</si>
  <si>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</si>
  <si>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</si>
  <si>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</si>
  <si>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</si>
  <si>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</si>
  <si>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</si>
  <si>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</si>
  <si>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</si>
  <si>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</si>
  <si>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</si>
  <si>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</si>
  <si>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</si>
  <si>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</si>
  <si>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</si>
  <si>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</si>
  <si>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</si>
  <si>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</si>
  <si>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</si>
  <si>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</si>
  <si>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</si>
  <si>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</si>
  <si>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</si>
  <si>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</si>
  <si>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</si>
  <si>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</si>
  <si>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</si>
  <si>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</si>
  <si>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</si>
  <si>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</si>
  <si>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</si>
  <si>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</si>
  <si>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</si>
  <si>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</si>
  <si>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</si>
  <si>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</si>
  <si>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</si>
  <si>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</si>
  <si>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</si>
  <si>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</si>
  <si>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</si>
  <si>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</si>
  <si>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</si>
  <si>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</si>
  <si>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</si>
  <si>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</si>
  <si>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</si>
  <si>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</si>
  <si>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</si>
  <si>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</si>
  <si>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</si>
  <si>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</si>
  <si>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</si>
  <si>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</si>
  <si>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</si>
  <si>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</si>
  <si>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</si>
  <si>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</si>
  <si>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</si>
  <si>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</si>
  <si>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</si>
  <si>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</si>
  <si>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</si>
  <si>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</si>
  <si>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</si>
  <si>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</si>
  <si>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</si>
  <si>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</si>
  <si>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</si>
  <si>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</si>
  <si>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</si>
  <si>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</si>
  <si>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</si>
  <si>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</si>
  <si>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</si>
  <si>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</si>
  <si>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</si>
  <si>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</si>
  <si>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</si>
  <si>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</si>
  <si>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</si>
  <si>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</si>
  <si>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</si>
  <si>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</si>
  <si>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</si>
  <si>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</si>
  <si>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</si>
  <si>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</si>
  <si>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</si>
  <si>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</si>
  <si>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</si>
  <si>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</si>
  <si>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</si>
  <si>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</si>
  <si>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</si>
  <si>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</si>
  <si>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</si>
  <si>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</si>
  <si>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</si>
  <si>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</si>
  <si>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</si>
  <si>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</si>
  <si>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</si>
  <si>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</si>
  <si>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</si>
  <si>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</si>
  <si>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</si>
  <si>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</si>
  <si>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</si>
  <si>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</si>
  <si>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</si>
  <si>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</si>
  <si>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</si>
  <si>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</si>
  <si>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</si>
  <si>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</si>
  <si>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</si>
  <si>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</si>
  <si>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</si>
  <si>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</si>
  <si>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</si>
  <si>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</si>
  <si>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</si>
  <si>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</si>
  <si>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</si>
  <si>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</si>
  <si>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</si>
  <si>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</si>
  <si>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</si>
  <si>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</si>
  <si>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</si>
  <si>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</si>
  <si>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</si>
  <si>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</si>
  <si>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</si>
  <si>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</si>
  <si>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</si>
  <si>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</si>
  <si>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</si>
  <si>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</si>
  <si>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</si>
  <si>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</si>
  <si>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</si>
  <si>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</si>
  <si>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</si>
  <si>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</si>
  <si>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</si>
  <si>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</si>
  <si>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</si>
  <si>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</si>
  <si>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</si>
  <si>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</si>
  <si>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</si>
  <si>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</si>
  <si>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</si>
  <si>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</si>
  <si>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</si>
  <si>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</si>
  <si>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</si>
  <si>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</si>
  <si>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</si>
  <si>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</si>
  <si>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</si>
  <si>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</si>
  <si>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</si>
  <si>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</si>
  <si>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</si>
  <si>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</si>
  <si>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</si>
  <si>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</si>
  <si>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</si>
  <si>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</si>
  <si>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</si>
  <si>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</si>
  <si>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</si>
  <si>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</si>
  <si>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</si>
  <si>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</si>
  <si>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</si>
  <si>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</si>
  <si>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</si>
  <si>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</si>
  <si>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</si>
  <si>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</si>
  <si>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</si>
  <si>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</si>
  <si>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</si>
  <si>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</si>
  <si>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</si>
  <si>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</si>
  <si>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</si>
  <si>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</si>
  <si>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</si>
  <si>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</si>
  <si>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</si>
  <si>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</si>
  <si>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</si>
  <si>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</si>
  <si>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</si>
  <si>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</si>
  <si>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</si>
  <si>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</si>
  <si>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</si>
  <si>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</si>
  <si>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</si>
  <si>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</si>
  <si>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</si>
  <si>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</si>
  <si>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</si>
  <si>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</si>
  <si>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</si>
  <si>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</si>
  <si>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</si>
  <si>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</si>
  <si>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</si>
  <si>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</si>
  <si>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</si>
  <si>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</si>
  <si>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</si>
  <si>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</si>
  <si>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</si>
  <si>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</si>
  <si>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</si>
  <si>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</si>
  <si>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</si>
  <si>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</si>
  <si>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</si>
  <si>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</si>
  <si>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</si>
  <si>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</si>
  <si>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</si>
  <si>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</si>
  <si>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</si>
  <si>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</si>
  <si>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</si>
  <si>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</si>
  <si>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</si>
  <si>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</si>
  <si>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</si>
  <si>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</si>
  <si>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</si>
  <si>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</si>
  <si>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</si>
  <si>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</si>
  <si>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</si>
  <si>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</si>
  <si>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</si>
  <si>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</si>
  <si>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</si>
  <si>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</si>
  <si>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</si>
  <si>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</si>
  <si>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D25mm</t>
  </si>
  <si>
    <t>3645</t>
  </si>
  <si>
    <t>3646</t>
  </si>
  <si>
    <t>D32mm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</si>
  <si>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</si>
  <si>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</si>
  <si>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</si>
  <si>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</si>
  <si>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</si>
  <si>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</si>
  <si>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</si>
  <si>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</si>
  <si>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</si>
  <si>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</si>
  <si>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</si>
  <si>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</si>
  <si>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</si>
  <si>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</si>
  <si>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</si>
  <si>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</si>
  <si>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</si>
  <si>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</si>
  <si>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</si>
  <si>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</si>
  <si>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</si>
  <si>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</si>
  <si>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</si>
  <si>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</si>
  <si>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</si>
  <si>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</si>
  <si>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</si>
  <si>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보차도경계석(화강석)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</si>
  <si>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</si>
  <si>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</si>
  <si>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</si>
  <si>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</si>
  <si>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</si>
  <si>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</si>
  <si>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</si>
  <si>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</si>
  <si>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</si>
  <si>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</si>
  <si>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</si>
  <si>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</si>
  <si>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</si>
  <si>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</si>
  <si>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</si>
  <si>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</si>
  <si>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</si>
  <si>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</si>
  <si>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</si>
  <si>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</si>
  <si>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</si>
  <si>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</si>
  <si>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</si>
  <si>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</si>
  <si>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</si>
  <si>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</si>
  <si>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</si>
  <si>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</si>
  <si>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</si>
  <si>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</si>
  <si>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</si>
  <si>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</si>
  <si>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</si>
  <si>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</si>
  <si>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</si>
  <si>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</si>
  <si>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</si>
  <si>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</si>
  <si>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</si>
  <si>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</si>
  <si>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</si>
  <si>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</si>
  <si>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</si>
  <si>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</si>
  <si>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</si>
  <si>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</si>
  <si>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</si>
  <si>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</si>
  <si>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</si>
  <si>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</si>
  <si>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</si>
  <si>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</si>
  <si>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</si>
  <si>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</si>
  <si>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</si>
  <si>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</si>
  <si>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</si>
  <si>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</si>
  <si>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</si>
  <si>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</si>
  <si>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</si>
  <si>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</si>
  <si>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</si>
  <si>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</si>
  <si>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</si>
  <si>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</si>
  <si>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</si>
  <si>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</si>
  <si>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</si>
  <si>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</si>
  <si>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</si>
  <si>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</si>
  <si>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</si>
  <si>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</si>
  <si>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</si>
  <si>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</si>
  <si>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</si>
  <si>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</si>
  <si>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</si>
  <si>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</si>
  <si>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</si>
  <si>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</si>
  <si>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</si>
  <si>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</si>
  <si>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</si>
  <si>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</si>
  <si>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</si>
  <si>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</si>
  <si>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</si>
  <si>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</si>
  <si>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</si>
  <si>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</si>
  <si>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</si>
  <si>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</si>
  <si>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</si>
  <si>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</si>
  <si>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</si>
  <si>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</si>
  <si>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</si>
  <si>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</si>
  <si>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</si>
  <si>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</si>
  <si>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</si>
  <si>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</si>
  <si>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</si>
  <si>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</si>
  <si>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</si>
  <si>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</si>
  <si>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</si>
  <si>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</si>
  <si>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</si>
  <si>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</si>
  <si>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</si>
  <si>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</si>
  <si>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</si>
  <si>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</si>
  <si>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</si>
  <si>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</si>
  <si>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</si>
  <si>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</si>
  <si>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</si>
  <si>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</si>
  <si>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</si>
  <si>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</si>
  <si>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</si>
  <si>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</si>
  <si>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</si>
  <si>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</si>
  <si>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</si>
  <si>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</si>
  <si>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</si>
  <si>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</si>
  <si>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</si>
  <si>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</si>
  <si>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</si>
  <si>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</si>
  <si>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대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</si>
  <si>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</si>
  <si>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</si>
  <si>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</si>
  <si>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</si>
  <si>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</si>
  <si>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</si>
  <si>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</si>
  <si>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</si>
  <si>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</si>
  <si>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</si>
  <si>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</si>
  <si>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</si>
  <si>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</si>
  <si>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</si>
  <si>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</si>
  <si>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</si>
  <si>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</si>
  <si>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</si>
  <si>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</si>
  <si>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</si>
  <si>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</si>
  <si>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</si>
  <si>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</si>
  <si>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</si>
  <si>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</si>
  <si>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</si>
  <si>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</si>
  <si>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</si>
  <si>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</si>
  <si>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</si>
  <si>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</si>
  <si>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</si>
  <si>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</si>
  <si>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</si>
  <si>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</si>
  <si>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</si>
  <si>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</si>
  <si>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</si>
  <si>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</si>
  <si>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</si>
  <si>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</si>
  <si>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</si>
  <si>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</si>
  <si>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</si>
  <si>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</si>
  <si>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</si>
  <si>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</si>
  <si>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</si>
  <si>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</si>
  <si>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</si>
  <si>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</si>
  <si>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</si>
  <si>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</si>
  <si>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</si>
  <si>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</si>
  <si>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</si>
  <si>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</si>
  <si>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</si>
  <si>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</si>
  <si>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</si>
  <si>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</si>
  <si>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</si>
  <si>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</si>
  <si>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</si>
  <si>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</si>
  <si>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</si>
  <si>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</si>
  <si>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</si>
  <si>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</si>
  <si>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</si>
  <si>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</si>
  <si>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</si>
  <si>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</si>
  <si>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</si>
  <si>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</si>
  <si>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</si>
  <si>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</si>
  <si>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</si>
  <si>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</si>
  <si>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</si>
  <si>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</si>
  <si>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</si>
  <si>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</si>
  <si>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</si>
  <si>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</si>
  <si>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</si>
  <si>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</si>
  <si>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</si>
  <si>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</si>
  <si>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</si>
  <si>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</si>
  <si>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</si>
  <si>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</si>
  <si>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</si>
  <si>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</si>
  <si>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</si>
  <si>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</si>
  <si>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</si>
  <si>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</si>
  <si>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</si>
  <si>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</si>
  <si>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</si>
  <si>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</si>
  <si>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</si>
  <si>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</si>
  <si>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</si>
  <si>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</si>
  <si>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</si>
  <si>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</si>
  <si>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</si>
  <si>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</si>
  <si>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</si>
  <si>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</si>
  <si>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</si>
  <si>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</si>
  <si>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</si>
  <si>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</si>
  <si>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</si>
  <si>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</si>
  <si>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</si>
  <si>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</si>
  <si>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</si>
  <si>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</si>
  <si>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</si>
  <si>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</si>
  <si>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</si>
  <si>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</si>
  <si>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</si>
  <si>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</si>
  <si>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</si>
  <si>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</si>
  <si>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</si>
  <si>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</si>
  <si>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</si>
  <si>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</si>
  <si>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</si>
  <si>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</si>
  <si>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</si>
  <si>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</si>
  <si>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</si>
  <si>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</si>
  <si>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</si>
  <si>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</si>
  <si>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</si>
  <si>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</si>
  <si>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</si>
  <si>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</si>
  <si>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</si>
  <si>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</si>
  <si>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</si>
  <si>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</si>
  <si>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</si>
  <si>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</si>
  <si>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</si>
  <si>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</si>
  <si>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</si>
  <si>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</si>
  <si>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</si>
  <si>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</si>
  <si>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</si>
  <si>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</si>
  <si>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</si>
  <si>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</si>
  <si>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</si>
  <si>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</si>
  <si>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</si>
  <si>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</si>
  <si>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</si>
  <si>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</si>
  <si>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</si>
  <si>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</si>
  <si>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</si>
  <si>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</si>
  <si>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</si>
  <si>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</si>
  <si>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</si>
  <si>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</si>
  <si>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</si>
  <si>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</si>
  <si>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</si>
  <si>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</si>
  <si>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</si>
  <si>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</si>
  <si>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</si>
  <si>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</si>
  <si>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</si>
  <si>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</si>
  <si>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</si>
  <si>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</si>
  <si>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</si>
  <si>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</si>
  <si>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</si>
  <si>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</si>
  <si>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</si>
  <si>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</si>
  <si>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</si>
  <si>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</si>
  <si>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</si>
  <si>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</si>
  <si>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</si>
  <si>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</si>
  <si>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</si>
  <si>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</si>
  <si>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</si>
  <si>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</si>
  <si>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</si>
  <si>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</si>
  <si>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</si>
  <si>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</si>
  <si>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</si>
  <si>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</si>
  <si>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</si>
  <si>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</si>
  <si>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</si>
  <si>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</si>
  <si>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</si>
  <si>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</si>
  <si>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</si>
  <si>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</si>
  <si>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</si>
  <si>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</si>
  <si>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</si>
  <si>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</si>
  <si>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</si>
  <si>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</si>
  <si>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</si>
  <si>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</si>
  <si>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</si>
  <si>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</si>
  <si>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</si>
  <si>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</si>
  <si>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</si>
  <si>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</si>
  <si>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</si>
  <si>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</si>
  <si>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</si>
  <si>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</si>
  <si>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</si>
  <si>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</si>
  <si>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</si>
  <si>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</si>
  <si>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</si>
  <si>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</si>
  <si>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</si>
  <si>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</si>
  <si>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</si>
  <si>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</si>
  <si>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</si>
  <si>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</si>
  <si>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</si>
  <si>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</si>
  <si>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</si>
  <si>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</si>
  <si>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</si>
  <si>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</si>
  <si>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</si>
  <si>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</si>
  <si>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</si>
  <si>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</si>
  <si>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</si>
  <si>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</si>
  <si>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</si>
  <si>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</si>
  <si>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</si>
  <si>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</si>
  <si>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</si>
  <si>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</si>
  <si>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</si>
  <si>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</si>
  <si>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</si>
  <si>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</si>
  <si>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</si>
  <si>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</si>
  <si>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</si>
  <si>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</si>
  <si>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</si>
  <si>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</si>
  <si>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</si>
  <si>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</si>
  <si>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</si>
  <si>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</si>
  <si>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</si>
  <si>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</si>
  <si>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</si>
  <si>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</si>
  <si>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</si>
  <si>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</si>
  <si>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</si>
  <si>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</si>
  <si>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</si>
  <si>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</si>
  <si>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</si>
  <si>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</si>
  <si>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</si>
  <si>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</si>
  <si>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</si>
  <si>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</si>
  <si>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</si>
  <si>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</si>
  <si>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</si>
  <si>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</si>
  <si>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</si>
  <si>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</si>
  <si>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</si>
  <si>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</si>
  <si>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</si>
  <si>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</si>
  <si>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</si>
  <si>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</si>
  <si>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</si>
  <si>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</si>
  <si>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</si>
  <si>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</si>
  <si>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</si>
  <si>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</si>
  <si>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</si>
  <si>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</si>
  <si>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</si>
  <si>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</si>
  <si>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</si>
  <si>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</si>
  <si>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</si>
  <si>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</si>
  <si>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</si>
  <si>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</si>
  <si>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</si>
  <si>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</si>
  <si>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</si>
  <si>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</si>
  <si>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</si>
  <si>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</si>
  <si>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</si>
  <si>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</si>
  <si>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</si>
  <si>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</si>
  <si>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</si>
  <si>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</si>
  <si>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</si>
  <si>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</si>
  <si>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</si>
  <si>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10mm</t>
  </si>
  <si>
    <t>4150</t>
  </si>
  <si>
    <t>4151</t>
  </si>
  <si>
    <t>22mm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</si>
  <si>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</si>
  <si>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</si>
  <si>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</si>
  <si>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</si>
  <si>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</si>
  <si>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</si>
  <si>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</si>
  <si>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</si>
  <si>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</si>
  <si>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</si>
  <si>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</si>
  <si>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</si>
  <si>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</si>
  <si>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</si>
  <si>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</si>
  <si>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</si>
  <si>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</si>
  <si>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</si>
  <si>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</si>
  <si>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</si>
  <si>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</si>
  <si>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RSC-3</t>
  </si>
  <si>
    <t>TYPE-1</t>
  </si>
  <si>
    <t>TYPE-2</t>
  </si>
  <si>
    <t>TYPE-3</t>
  </si>
  <si>
    <t>T=10mm</t>
  </si>
  <si>
    <t>100×100×100</t>
  </si>
  <si>
    <t>150×150×150</t>
  </si>
  <si>
    <t>스페이셔</t>
  </si>
  <si>
    <t>벽체용</t>
  </si>
  <si>
    <t>8mm</t>
  </si>
  <si>
    <t>12mm</t>
  </si>
  <si>
    <t>16mm</t>
  </si>
  <si>
    <t>20mm</t>
  </si>
  <si>
    <t>24mm</t>
  </si>
  <si>
    <t>28mm</t>
  </si>
  <si>
    <t>Φ100mm</t>
  </si>
  <si>
    <t>Φ150mm</t>
  </si>
  <si>
    <t>Φ200mm</t>
  </si>
  <si>
    <t>Φ250mm</t>
  </si>
  <si>
    <t>단부레일</t>
  </si>
  <si>
    <t>일반형</t>
  </si>
  <si>
    <t>황동주물</t>
  </si>
  <si>
    <t>PVC</t>
  </si>
  <si>
    <t>도어록</t>
  </si>
  <si>
    <t>3mm</t>
  </si>
  <si>
    <t>5mm</t>
  </si>
  <si>
    <t>450×450</t>
  </si>
  <si>
    <t>D80mm</t>
  </si>
  <si>
    <t>D100mm</t>
  </si>
  <si>
    <t>D125mm</t>
  </si>
  <si>
    <t>D150mm</t>
  </si>
  <si>
    <t>D200mm</t>
  </si>
  <si>
    <t>면</t>
  </si>
  <si>
    <t>2회로</t>
  </si>
  <si>
    <t>가로등주</t>
  </si>
  <si>
    <t>접지저항 저감제</t>
  </si>
  <si>
    <t>1선용</t>
  </si>
  <si>
    <t>2선용</t>
  </si>
  <si>
    <t>랙크</t>
  </si>
  <si>
    <t>슬리브</t>
  </si>
  <si>
    <t>풀박스</t>
  </si>
  <si>
    <t>100×100×50</t>
  </si>
  <si>
    <t>100×100×75</t>
  </si>
  <si>
    <t>150×150×100</t>
  </si>
  <si>
    <t>200×200×100</t>
  </si>
  <si>
    <t>200×200×150</t>
  </si>
  <si>
    <t>200×200×200</t>
  </si>
  <si>
    <t>300×300×100</t>
  </si>
  <si>
    <t>300×300×150</t>
  </si>
  <si>
    <t>300×300×200</t>
  </si>
  <si>
    <t>300×300×300</t>
  </si>
  <si>
    <t>400×400×200</t>
  </si>
  <si>
    <t>400×400×300</t>
  </si>
  <si>
    <t>500×500×200</t>
  </si>
  <si>
    <t>500×500×300</t>
  </si>
  <si>
    <t>600×600×300</t>
  </si>
  <si>
    <t>박스커버</t>
  </si>
  <si>
    <t>강제전선관</t>
  </si>
  <si>
    <t>지지금구</t>
  </si>
  <si>
    <t>접지동봉</t>
  </si>
  <si>
    <t>접지동판</t>
  </si>
  <si>
    <t>접지단자함</t>
  </si>
  <si>
    <t>콘크리트주</t>
  </si>
  <si>
    <t>600×600×600</t>
  </si>
  <si>
    <t>600×600×800</t>
  </si>
  <si>
    <t>투광기</t>
  </si>
  <si>
    <t>파이프행거</t>
  </si>
  <si>
    <t>분전함</t>
  </si>
  <si>
    <t>통신케이블</t>
  </si>
  <si>
    <t>D=800mm</t>
  </si>
  <si>
    <t>D=700mm</t>
  </si>
  <si>
    <t>D=900mm</t>
  </si>
  <si>
    <t>D=1000mm</t>
  </si>
  <si>
    <t>D=1200mm</t>
  </si>
  <si>
    <t>Φ900</t>
  </si>
  <si>
    <t>D400mm</t>
  </si>
  <si>
    <t>D500mm</t>
  </si>
  <si>
    <t>D600mm</t>
  </si>
  <si>
    <t>D700mm</t>
  </si>
  <si>
    <t>D800mm</t>
  </si>
  <si>
    <t>D900mm</t>
  </si>
  <si>
    <t>D1000mm</t>
  </si>
  <si>
    <t>D=25mm</t>
  </si>
  <si>
    <t>D=30mm</t>
  </si>
  <si>
    <t>D=40mm</t>
  </si>
  <si>
    <t>D=50mm</t>
  </si>
  <si>
    <t>D20mm</t>
  </si>
  <si>
    <t>D40mm</t>
  </si>
  <si>
    <t>D50mm</t>
  </si>
  <si>
    <t>D65mm</t>
  </si>
  <si>
    <t>D15mm</t>
  </si>
  <si>
    <t>D=75mm</t>
  </si>
  <si>
    <t>250mm</t>
  </si>
  <si>
    <t>300mm</t>
  </si>
  <si>
    <t>350mm</t>
  </si>
  <si>
    <t>400mm</t>
  </si>
  <si>
    <t>1.2×1.2</t>
  </si>
  <si>
    <t>2.5×2.0</t>
  </si>
  <si>
    <t>Φ1200</t>
  </si>
  <si>
    <t>D800</t>
  </si>
  <si>
    <t>D1000</t>
  </si>
  <si>
    <t>D1200</t>
  </si>
  <si>
    <t>기</t>
  </si>
  <si>
    <t>천정형</t>
  </si>
  <si>
    <t>톤</t>
  </si>
  <si>
    <t>회</t>
  </si>
  <si>
    <t>작업반장</t>
  </si>
  <si>
    <t>화약취급공</t>
  </si>
  <si>
    <t>건축목공</t>
  </si>
  <si>
    <t>판넬조립공</t>
  </si>
  <si>
    <t>지붕잇기공</t>
  </si>
  <si>
    <t>인력운반공</t>
  </si>
  <si>
    <t>건설기계조장</t>
  </si>
  <si>
    <t>건설기계운전사</t>
  </si>
  <si>
    <t>화물차운전사</t>
  </si>
  <si>
    <t>일반기계운전사</t>
  </si>
  <si>
    <t>기계설비공</t>
  </si>
  <si>
    <t>준설선선장</t>
  </si>
  <si>
    <t>준설선기관사</t>
  </si>
  <si>
    <t>준설선운전사</t>
  </si>
  <si>
    <t>플랜트배관공</t>
  </si>
  <si>
    <t>플랜트제관공</t>
  </si>
  <si>
    <t>플랜트용접공</t>
  </si>
  <si>
    <t>플랜트특수용접공</t>
  </si>
  <si>
    <t>플랜트기계설치공</t>
  </si>
  <si>
    <t>플랜트특별인부</t>
  </si>
  <si>
    <t>플랜트케이블전공</t>
  </si>
  <si>
    <t>플랜트계장공</t>
  </si>
  <si>
    <t>플랜트덕트공</t>
  </si>
  <si>
    <t>플랜트보온공</t>
  </si>
  <si>
    <t>제철축로공</t>
  </si>
  <si>
    <t>비파괴시험공</t>
  </si>
  <si>
    <t>특급품질관리원</t>
  </si>
  <si>
    <t>고급품질관리원</t>
  </si>
  <si>
    <t>중급품질관리원</t>
  </si>
  <si>
    <t>초급품질관리원</t>
  </si>
  <si>
    <t>지적기사</t>
  </si>
  <si>
    <t>지적산업기사</t>
  </si>
  <si>
    <t>지적기능사</t>
  </si>
  <si>
    <t>특고압케이블전공</t>
  </si>
  <si>
    <t>고압케이블전공</t>
  </si>
  <si>
    <t>석면해체공</t>
  </si>
  <si>
    <t>광케이블설치사</t>
  </si>
  <si>
    <t>드잡이공</t>
  </si>
  <si>
    <t>한식목공</t>
  </si>
  <si>
    <t>한식목공조공</t>
  </si>
  <si>
    <t>한식석공</t>
  </si>
  <si>
    <t>한식미장공</t>
  </si>
  <si>
    <t>한식와공</t>
  </si>
  <si>
    <t>한식와공조공</t>
  </si>
  <si>
    <t>목조각공</t>
  </si>
  <si>
    <t>석조각공</t>
  </si>
  <si>
    <t>특수화공</t>
  </si>
  <si>
    <t>원자력플랜트전공</t>
  </si>
  <si>
    <t>원자력용접공</t>
  </si>
  <si>
    <t>원자력기계설치공</t>
  </si>
  <si>
    <t>원자력품질관리사</t>
  </si>
  <si>
    <t>통신관련기사</t>
  </si>
  <si>
    <t>통신관련산업기사</t>
  </si>
  <si>
    <t>통신관련기능사</t>
  </si>
  <si>
    <t>전기공사산업기사</t>
  </si>
  <si>
    <t>변전전공</t>
  </si>
  <si>
    <t>2015-09-01</t>
  </si>
  <si>
    <t>표준시장단가</t>
  </si>
  <si>
    <t>코  드</t>
  </si>
  <si>
    <t>합  계</t>
  </si>
  <si>
    <t>노무비</t>
  </si>
  <si>
    <t>재료비</t>
  </si>
  <si>
    <t>경   비</t>
  </si>
  <si>
    <t>노무비율(%)</t>
  </si>
  <si>
    <t>적용합계</t>
  </si>
  <si>
    <t>적용노무비</t>
  </si>
  <si>
    <t>적용재료비</t>
  </si>
  <si>
    <t>적용경비</t>
  </si>
  <si>
    <t>국토교통부</t>
  </si>
  <si>
    <t>&lt;&lt; 2015년 하반기 표준시장단가 &gt;&gt;</t>
  </si>
  <si>
    <t>2015-08-31 발표</t>
  </si>
  <si>
    <t>www.dasansoft.com</t>
  </si>
  <si>
    <t>AA120.10000</t>
  </si>
  <si>
    <t>흙쌓기 및 헐기</t>
  </si>
  <si>
    <t>15년(하)-국토부</t>
  </si>
  <si>
    <t>AD100.20010</t>
  </si>
  <si>
    <t>방진망설치 및 철거</t>
  </si>
  <si>
    <t>H=1.0m</t>
  </si>
  <si>
    <t>AD100.20015</t>
  </si>
  <si>
    <t>H=1.5m</t>
  </si>
  <si>
    <t>AD100.20020</t>
  </si>
  <si>
    <t>H=2.0m</t>
  </si>
  <si>
    <t>AD100.20025</t>
  </si>
  <si>
    <t>H=2.5m</t>
  </si>
  <si>
    <t>AD100.20030</t>
  </si>
  <si>
    <t>H=3.0m</t>
  </si>
  <si>
    <t>AA210.90000</t>
  </si>
  <si>
    <t>P.P마대 쌓기 및 헐기</t>
  </si>
  <si>
    <t>45×70cm</t>
  </si>
  <si>
    <t>AA220.20000</t>
  </si>
  <si>
    <t>가도수로 설치</t>
  </si>
  <si>
    <t>AA220.50000</t>
  </si>
  <si>
    <t>물푸기</t>
  </si>
  <si>
    <t>hr</t>
  </si>
  <si>
    <t>AD240.31000</t>
  </si>
  <si>
    <t>토공규준틀</t>
  </si>
  <si>
    <t>비탈규준틀</t>
  </si>
  <si>
    <t>AD240.32000</t>
  </si>
  <si>
    <t>수평규준틀</t>
  </si>
  <si>
    <t>AA270.02000</t>
  </si>
  <si>
    <t>낙하물 방지공</t>
  </si>
  <si>
    <t>비계목</t>
  </si>
  <si>
    <t>AA270.02100</t>
  </si>
  <si>
    <t>강관(12개월)</t>
  </si>
  <si>
    <t>AA310.10000</t>
  </si>
  <si>
    <t>강관비계</t>
  </si>
  <si>
    <t>3개월이하</t>
  </si>
  <si>
    <t>AA310.20000</t>
  </si>
  <si>
    <t>3개월초과~6개월이하</t>
  </si>
  <si>
    <t>AA310.30000</t>
  </si>
  <si>
    <t>6개월초과~12개월이하</t>
  </si>
  <si>
    <t>AA310.01100</t>
  </si>
  <si>
    <t>강관비계다리</t>
  </si>
  <si>
    <t>AA310.01200</t>
  </si>
  <si>
    <t>AA310.01300</t>
  </si>
  <si>
    <t>AA320.01000</t>
  </si>
  <si>
    <t>목재동바리</t>
  </si>
  <si>
    <t>1회</t>
  </si>
  <si>
    <t>공/㎥</t>
  </si>
  <si>
    <t>AA320.02000</t>
  </si>
  <si>
    <t>2회</t>
  </si>
  <si>
    <t>AA320.03000</t>
  </si>
  <si>
    <t>3회</t>
  </si>
  <si>
    <t>AA320.22000</t>
  </si>
  <si>
    <t>4회</t>
  </si>
  <si>
    <t>AA320.11100</t>
  </si>
  <si>
    <t>강관동바리</t>
  </si>
  <si>
    <t>암거용(3개월)</t>
  </si>
  <si>
    <t>AA320.11200</t>
  </si>
  <si>
    <t>암거용(6개월)</t>
  </si>
  <si>
    <t>AA320.11300</t>
  </si>
  <si>
    <t>암거용(12개월)</t>
  </si>
  <si>
    <t>AA320.21100</t>
  </si>
  <si>
    <t>교량용(3개월)</t>
  </si>
  <si>
    <t>AA320.21200</t>
  </si>
  <si>
    <t>교량용(6개월)</t>
  </si>
  <si>
    <t>AA320.21300</t>
  </si>
  <si>
    <t>교량용(12개월)</t>
  </si>
  <si>
    <t>AA320.51000</t>
  </si>
  <si>
    <t>수평연결재(3개월)</t>
  </si>
  <si>
    <t>AA320.52000</t>
  </si>
  <si>
    <t>수평연결재(6개월)</t>
  </si>
  <si>
    <t>AA320.53000</t>
  </si>
  <si>
    <t>수평연결재(12개월)</t>
  </si>
  <si>
    <t>AD424.10000</t>
  </si>
  <si>
    <t>시공측량말뚝</t>
  </si>
  <si>
    <t>5cm×5cm×30cm</t>
  </si>
  <si>
    <t>AE110.10300</t>
  </si>
  <si>
    <t>H파일 항타(진동식)</t>
  </si>
  <si>
    <t>H=300×300, ℓ=3m이하</t>
  </si>
  <si>
    <t>AE110.10500</t>
  </si>
  <si>
    <t>H=300×300, ℓ=5m이하</t>
  </si>
  <si>
    <t>AE110.10800</t>
  </si>
  <si>
    <t>H=300×300, ℓ=8m이하</t>
  </si>
  <si>
    <t>AE110.11000</t>
  </si>
  <si>
    <t>H=300×300, ℓ=10m이하</t>
  </si>
  <si>
    <t>AE110.20300</t>
  </si>
  <si>
    <t>H파일 항발(진동식)</t>
  </si>
  <si>
    <t>AE110.20500</t>
  </si>
  <si>
    <t>AE110.20800</t>
  </si>
  <si>
    <t>AE110.21000</t>
  </si>
  <si>
    <t>AE300.10300</t>
  </si>
  <si>
    <t>토류판설치및철거(T=6㎝)</t>
  </si>
  <si>
    <t>3개월미만</t>
  </si>
  <si>
    <t>AE300.10600</t>
  </si>
  <si>
    <t>3개월이상~6개월미만</t>
  </si>
  <si>
    <t>AE300.11200</t>
  </si>
  <si>
    <t>6개월이상~12개월미만</t>
  </si>
  <si>
    <t>AE300.20300</t>
  </si>
  <si>
    <t>토류판설치및철거(T=8㎝)</t>
  </si>
  <si>
    <t>AE300.20600</t>
  </si>
  <si>
    <t>AE300.21200</t>
  </si>
  <si>
    <t>AE300.00300</t>
  </si>
  <si>
    <t>토류판설치및철거(T=10㎝)</t>
  </si>
  <si>
    <t>AE300.00600</t>
  </si>
  <si>
    <t>AE300.01200</t>
  </si>
  <si>
    <t>AE300.30300</t>
  </si>
  <si>
    <t>토류판설치및철거(T=12㎝)</t>
  </si>
  <si>
    <t>AE300.30600</t>
  </si>
  <si>
    <t>AE300.31200</t>
  </si>
  <si>
    <t>AE141.40110</t>
  </si>
  <si>
    <t>쉬트파일 항타(진동식)</t>
  </si>
  <si>
    <t>Type4, ℓ = 11m이하</t>
  </si>
  <si>
    <t>AE141.40140</t>
  </si>
  <si>
    <t>Type4, ℓ = 13m이하</t>
  </si>
  <si>
    <t>AE141.40170</t>
  </si>
  <si>
    <t>Type4, ℓ = 16m이하</t>
  </si>
  <si>
    <t>AE141.40200</t>
  </si>
  <si>
    <t>Type4, ℓ = 20m이하</t>
  </si>
  <si>
    <t>AE141.30050</t>
  </si>
  <si>
    <t>Type3, ℓ = 5m이하</t>
  </si>
  <si>
    <t>AE141.30080</t>
  </si>
  <si>
    <t>Type3, ℓ = 8m이하</t>
  </si>
  <si>
    <t>AE141.30110</t>
  </si>
  <si>
    <t>Type3, ℓ = 11m이하</t>
  </si>
  <si>
    <t>AE141.30140</t>
  </si>
  <si>
    <t>Type3, ℓ = 13m이하</t>
  </si>
  <si>
    <t>AE141.30170</t>
  </si>
  <si>
    <t>Type3, ℓ = 16m이하</t>
  </si>
  <si>
    <t>AE141.30200</t>
  </si>
  <si>
    <t>Type3, ℓ = 20m이하</t>
  </si>
  <si>
    <t>AE146.40150</t>
  </si>
  <si>
    <t>쉬트파일 항발(진동식)</t>
  </si>
  <si>
    <t>Type4, ℓ = 15m이하</t>
  </si>
  <si>
    <t>AE146.40180</t>
  </si>
  <si>
    <t>Type4, ℓ = 18m이하</t>
  </si>
  <si>
    <t>AE146.30150</t>
  </si>
  <si>
    <t>Type3, ℓ = 15m이하</t>
  </si>
  <si>
    <t>AE146.30180</t>
  </si>
  <si>
    <t>Type3, ℓ = 18m이하</t>
  </si>
  <si>
    <t>AE160.00030</t>
  </si>
  <si>
    <t>H-Beam설치및철거 (H=300~500)</t>
  </si>
  <si>
    <t>3m미만</t>
  </si>
  <si>
    <t>AE160.00050</t>
  </si>
  <si>
    <t>3-5m이하</t>
  </si>
  <si>
    <t>AE160.00080</t>
  </si>
  <si>
    <t>6-8m 이하</t>
  </si>
  <si>
    <t>AE160.00110</t>
  </si>
  <si>
    <t>9-11m 이하</t>
  </si>
  <si>
    <t>AE160.00150</t>
  </si>
  <si>
    <t>12-14m 이하</t>
  </si>
  <si>
    <t>AE160.00190</t>
  </si>
  <si>
    <t>15-18m 이하</t>
  </si>
  <si>
    <t>CG110.10000</t>
  </si>
  <si>
    <t>보강토옹벽/블록식</t>
  </si>
  <si>
    <t>CG120.10150</t>
  </si>
  <si>
    <t>보강토옹벽/패널식</t>
  </si>
  <si>
    <t>CG520.13000</t>
  </si>
  <si>
    <t>역T형 옹벽</t>
  </si>
  <si>
    <t>(H)3.0m, 사면경사:수평, 성토높이:0m</t>
  </si>
  <si>
    <t>CG520.13500</t>
  </si>
  <si>
    <t>(H)3.5m, 사면경사:수평, 성토높이:0m</t>
  </si>
  <si>
    <t>CG520.14000</t>
  </si>
  <si>
    <t>(H)4.0m, 사면경사:수평, 성토높이:0m</t>
  </si>
  <si>
    <t>CG520.14500</t>
  </si>
  <si>
    <t>(H)4.5m, 사면경사:수평, 성토높이:0m</t>
  </si>
  <si>
    <t>CG520.15000</t>
  </si>
  <si>
    <t>(H)5.0m, 사면경사:수평, 성토높이:0m</t>
  </si>
  <si>
    <t>CG520.15500</t>
  </si>
  <si>
    <t>(H)5.5m, 사면경사:수평, 성토높이:0m</t>
  </si>
  <si>
    <t>CG520.16000</t>
  </si>
  <si>
    <t>(H)6.0m, 사면경사:수평, 성토높이:0m</t>
  </si>
  <si>
    <t>CG520.16500</t>
  </si>
  <si>
    <t>(H)6.5m, 사면경사:수평, 성토높이:0m</t>
  </si>
  <si>
    <t>CG520.17000</t>
  </si>
  <si>
    <t>(H)7.0m, 사면경사:수평, 성토높이:0m</t>
  </si>
  <si>
    <t>CG520.17500</t>
  </si>
  <si>
    <t>(H)7.5m, 사면경사:수평, 성토높이:0m</t>
  </si>
  <si>
    <t>CG520.18000</t>
  </si>
  <si>
    <t>(H)8.0m, 사면경사:수평, 성토높이:0m</t>
  </si>
  <si>
    <t>CG520.23010</t>
  </si>
  <si>
    <t>(H)3.0m, 사면경사:1:1.8, 성토높이:3.00m이하</t>
  </si>
  <si>
    <t>CG520.23020</t>
  </si>
  <si>
    <t>(H)3.0m, 사면경사:1:1.8, 성토높이:6.00m이하</t>
  </si>
  <si>
    <t>CG520.23510</t>
  </si>
  <si>
    <t>(H)3.5m, 사면경사:1:1.8, 성토높이:3.50m이하</t>
  </si>
  <si>
    <t>CG520.23520</t>
  </si>
  <si>
    <t>(H)3.5m, 사면경사:1:1.8, 성토높이:7.00m이하</t>
  </si>
  <si>
    <t>CG520.24010</t>
  </si>
  <si>
    <t>(H)4.0m, 사면경사:1:1.8, 성토높이:2.00m이하</t>
  </si>
  <si>
    <t>CG520.24020</t>
  </si>
  <si>
    <t>(H)4.0m, 사면경사:1:1.8, 성토높이:4.00m이하</t>
  </si>
  <si>
    <t>CG520.24030</t>
  </si>
  <si>
    <t>(H)4.0m, 사면경사:1:1.8, 성토높이:8.00m이하</t>
  </si>
  <si>
    <t>CG520.24510</t>
  </si>
  <si>
    <t>(H)4.5m, 사면경사:1:1.8, 성토높이:1.13m이하</t>
  </si>
  <si>
    <t>CG520.24520</t>
  </si>
  <si>
    <t>(H)4.5m, 사면경사:1:1.8, 성토높이:2.25m이하</t>
  </si>
  <si>
    <t>CG520.24530</t>
  </si>
  <si>
    <t>(H)4.5m, 사면경사:1:1.8, 성토높이:4.50m이하</t>
  </si>
  <si>
    <t>CG520.24540</t>
  </si>
  <si>
    <t>(H)4.5m, 사면경사:1:1.8, 성토높이:9.00m이하</t>
  </si>
  <si>
    <t>CG520.25010</t>
  </si>
  <si>
    <t>(H)5.0m, 사면경사:1:1.8, 성토높이:1.25m이하</t>
  </si>
  <si>
    <t>CG520.25020</t>
  </si>
  <si>
    <t>(H)5.0m, 사면경사:1:1.8, 성토높이:2.50m이하</t>
  </si>
  <si>
    <t>CG520.25030</t>
  </si>
  <si>
    <t>(H)5.0m, 사면경사:1:1.8, 성토높이:5.00m이하</t>
  </si>
  <si>
    <t>CG520.25040</t>
  </si>
  <si>
    <t>(H)5.0m, 사면경사:1:1.8, 성토높이:10.00m이하</t>
  </si>
  <si>
    <t>CG520.25510</t>
  </si>
  <si>
    <t>(H)5.5m, 사면경사:1:1.8, 성토높이:1.38m이하</t>
  </si>
  <si>
    <t>CG520.25520</t>
  </si>
  <si>
    <t>(H)5.5m, 사면경사:1:1.8, 성토높이:2.75m이하</t>
  </si>
  <si>
    <t>CG520.25530</t>
  </si>
  <si>
    <t>(H)5.5m, 사면경사:1:1.8, 성토높이:5.50m이하</t>
  </si>
  <si>
    <t>CG520.25540</t>
  </si>
  <si>
    <t>(H)5.5m, 사면경사:1:1.8, 성토높이:11.00m이하</t>
  </si>
  <si>
    <t>CG520.26010</t>
  </si>
  <si>
    <t>(H)6.0m, 사면경사:1:1.8, 성토높이:1.50m이하</t>
  </si>
  <si>
    <t>CG520.26020</t>
  </si>
  <si>
    <t>(H)6.0m, 사면경사:1:1.8, 성토높이:3.00m이하</t>
  </si>
  <si>
    <t>CG520.26030</t>
  </si>
  <si>
    <t>(H)6.0m, 사면경사:1:1.8, 성토높이:6.00m이하</t>
  </si>
  <si>
    <t>CG520.26040</t>
  </si>
  <si>
    <t>(H)6.0m, 사면경사:1:1.8, 성토높이:12.00m이하</t>
  </si>
  <si>
    <t>CG520.26510</t>
  </si>
  <si>
    <t>(H)6.5m, 사면경사:1:1.8, 성토높이:1.63m이하</t>
  </si>
  <si>
    <t>CG520.26520</t>
  </si>
  <si>
    <t>(H)6.5m, 사면경사:1:1.8, 성토높이:3.25m이하</t>
  </si>
  <si>
    <t>CG520.26530</t>
  </si>
  <si>
    <t>(H)6.5m, 사면경사:1:1.8, 성토높이:6.50m이하</t>
  </si>
  <si>
    <t>CG520.26540</t>
  </si>
  <si>
    <t>(H)6.5m, 사면경사:1:1.8, 성토높이:13.00m이하</t>
  </si>
  <si>
    <t>CG520.27010</t>
  </si>
  <si>
    <t>(H)7.0m, 사면경사:1:1.8, 성토높이:1.75m이하</t>
  </si>
  <si>
    <t>CG520.27020</t>
  </si>
  <si>
    <t>(H)7.0m, 사면경사:1:1.8, 성토높이:3.50m이하</t>
  </si>
  <si>
    <t>CG520.27030</t>
  </si>
  <si>
    <t>(H)7.0m, 사면경사:1:1.8, 성토높이:7.00m이하</t>
  </si>
  <si>
    <t>CG520.27040</t>
  </si>
  <si>
    <t>(H)7.0m, 사면경사:1:1.8, 성토높이:14.00m이하</t>
  </si>
  <si>
    <t>CG520.27510</t>
  </si>
  <si>
    <t>(H)7.5m, 사면경사:1:1.8, 성토높이:1.88m이하</t>
  </si>
  <si>
    <t>CG520.27520</t>
  </si>
  <si>
    <t>(H)7.5m, 사면경사:1:1.8, 성토높이:3.75m이하</t>
  </si>
  <si>
    <t>CG520.27530</t>
  </si>
  <si>
    <t>(H)7.5m, 사면경사:1:1.8, 성토높이:7.50m이하</t>
  </si>
  <si>
    <t>CG520.27540</t>
  </si>
  <si>
    <t>(H)7.5m, 사면경사:1:1.8, 성토높이:15.00m이하</t>
  </si>
  <si>
    <t>CG520.28010</t>
  </si>
  <si>
    <t>(H)8.0m, 사면경사:1:1.8, 성토높이:2.00m이하</t>
  </si>
  <si>
    <t>CG520.28020</t>
  </si>
  <si>
    <t>(H)8.0m, 사면경사:1:1.8, 성토높이:4.00m이하</t>
  </si>
  <si>
    <t>CG520.28030</t>
  </si>
  <si>
    <t>(H)8.0m, 사면경사:1:1.8, 성토높이:8.00m이하</t>
  </si>
  <si>
    <t>CG520.28040</t>
  </si>
  <si>
    <t>(H)8.0m, 사면경사:1:1.8, 성토높이:16.00m이하</t>
  </si>
  <si>
    <t>CG520.33010</t>
  </si>
  <si>
    <t>(H)3.0m, 사면경사:1:1.5, 성토높이:3.00m이하</t>
  </si>
  <si>
    <t>CG520.33020</t>
  </si>
  <si>
    <t>(H)3.0m, 사면경사:1:1.5, 성토높이:6.00m이하</t>
  </si>
  <si>
    <t>CG520.33510</t>
  </si>
  <si>
    <t>(H)3.5m, 사면경사:1:1.5, 성토높이:3.50m이하</t>
  </si>
  <si>
    <t>CG520.33520</t>
  </si>
  <si>
    <t>(H)3.5m, 사면경사:1:1.5, 성토높이:7.00m이하</t>
  </si>
  <si>
    <t>CG520.34010</t>
  </si>
  <si>
    <t>(H)4.0m, 사면경사:1:1.5, 성토높이:2.00m이하</t>
  </si>
  <si>
    <t>CG520.34020</t>
  </si>
  <si>
    <t>(H)4.0m, 사면경사:1:1.5, 성토높이:4.00m이하</t>
  </si>
  <si>
    <t>CG520.34030</t>
  </si>
  <si>
    <t>(H)4.0m, 사면경사:1:1.5, 성토높이:8.00m이하</t>
  </si>
  <si>
    <t>CG520.34510</t>
  </si>
  <si>
    <t>(H)4.5m, 사면경사:1:1.5, 성토높이:1.13m이하</t>
  </si>
  <si>
    <t>CG520.34520</t>
  </si>
  <si>
    <t>(H)4.5m, 사면경사:1:1.5, 성토높이:2.25m이하</t>
  </si>
  <si>
    <t>CG520.34530</t>
  </si>
  <si>
    <t>(H)4.5m, 사면경사:1:1.5, 성토높이:4.50m이하</t>
  </si>
  <si>
    <t>CG520.34540</t>
  </si>
  <si>
    <t>(H)4.5m, 사면경사:1:1.5, 성토높이:9.00m이하</t>
  </si>
  <si>
    <t>CG520.35010</t>
  </si>
  <si>
    <t>(H)5.0m, 사면경사:1:1.5, 성토높이:2.50m이하</t>
  </si>
  <si>
    <t>CG520.35020</t>
  </si>
  <si>
    <t>(H)5.0m, 사면경사:1:1.5, 성토높이:5.00m이하</t>
  </si>
  <si>
    <t>CG520.35030</t>
  </si>
  <si>
    <t>(H)5.0m, 사면경사:1:1.5, 성토높이:10.00m이하</t>
  </si>
  <si>
    <t>CG520.35540</t>
  </si>
  <si>
    <t>(H)5.5m, 사면경사:1:1.5, 성토높이:1.38m이하</t>
  </si>
  <si>
    <t>CG520.35510</t>
  </si>
  <si>
    <t>(H)5.5m, 사면경사:1:1.5, 성토높이:2.75m이하</t>
  </si>
  <si>
    <t>CG520.35520</t>
  </si>
  <si>
    <t>(H)5.5m, 사면경사:1:1.5, 성토높이:5.50m이하</t>
  </si>
  <si>
    <t>CG520.35530</t>
  </si>
  <si>
    <t>(H)5.5m, 사면경사:1:1.5, 성토높이:11.00m이하</t>
  </si>
  <si>
    <t>CG520.36010</t>
  </si>
  <si>
    <t>(H)6.0m, 사면경사:1:1.5, 성토높이:1.50m이하</t>
  </si>
  <si>
    <t>CG520.36020</t>
  </si>
  <si>
    <t>(H)6.0m, 사면경사:1:1.5, 성토높이:3.00m이하</t>
  </si>
  <si>
    <t>CG520.36030</t>
  </si>
  <si>
    <t>(H)6.0m, 사면경사:1:1.5, 성토높이:6.00m이하</t>
  </si>
  <si>
    <t>CG520.36040</t>
  </si>
  <si>
    <t>(H)6.0m, 사면경사:1:1.5, 성토높이:12.00m이하</t>
  </si>
  <si>
    <t>CG520.36510</t>
  </si>
  <si>
    <t>(H)6.5m, 사면경사:1:1.5, 성토높이:1.63m이하</t>
  </si>
  <si>
    <t>CG520.36520</t>
  </si>
  <si>
    <t>(H)6.5m, 사면경사:1:1.5, 성토높이:3.25m이하</t>
  </si>
  <si>
    <t>CG520.36530</t>
  </si>
  <si>
    <t>(H)6.5m, 사면경사:1:1.5, 성토높이:6.50m이하</t>
  </si>
  <si>
    <t>CG520.36540</t>
  </si>
  <si>
    <t>(H)6.5m, 사면경사:1:1.5, 성토높이:13.00m이하</t>
  </si>
  <si>
    <t>CG520.37010</t>
  </si>
  <si>
    <t>(H)7.0m, 사면경사:1:1.5, 성토높이:1.75m이하</t>
  </si>
  <si>
    <t>CG520.37020</t>
  </si>
  <si>
    <t>(H)7.0m, 사면경사:1:1.5, 성토높이:3.50m이하</t>
  </si>
  <si>
    <t>CG520.37030</t>
  </si>
  <si>
    <t>(H)7.0m, 사면경사:1:1.5, 성토높이:7.00m이하</t>
  </si>
  <si>
    <t>CG520.37040</t>
  </si>
  <si>
    <t>(H)7.0m, 사면경사:1:1.5, 성토높이:14.00m이하</t>
  </si>
  <si>
    <t>CG520.37510</t>
  </si>
  <si>
    <t>(H)7.5m, 사면경사:1:1.5, 성토높이:1.88m이하</t>
  </si>
  <si>
    <t>CG520.37520</t>
  </si>
  <si>
    <t>(H)7.5m, 사면경사:1:1.5, 성토높이:3.75m이하</t>
  </si>
  <si>
    <t>CG520.37530</t>
  </si>
  <si>
    <t>(H)7.5m, 사면경사:1:1.5, 성토높이:7.50m이하</t>
  </si>
  <si>
    <t>CG520.37540</t>
  </si>
  <si>
    <t>(H)7.5m, 사면경사:1:1.5, 성토높이:15.00m이하</t>
  </si>
  <si>
    <t>CG520.38010</t>
  </si>
  <si>
    <t>(H)8.0m, 사면경사:1:1.5, 성토높이:2.00m이하</t>
  </si>
  <si>
    <t>CG520.38020</t>
  </si>
  <si>
    <t>(H)8.0m, 사면경사:1:1.5, 성토높이:4.00m이하</t>
  </si>
  <si>
    <t>CG520.38030</t>
  </si>
  <si>
    <t>(H)8.0m, 사면경사:1:1.5, 성토높이:8.00m이하</t>
  </si>
  <si>
    <t>CG520.38040</t>
  </si>
  <si>
    <t>(H)8.0m, 사면경사:1:1.5, 성토높이:16.00m이하</t>
  </si>
  <si>
    <t>DA100.00000</t>
  </si>
  <si>
    <t>벌개제근공</t>
  </si>
  <si>
    <t>DA210.10000</t>
  </si>
  <si>
    <t>벌 목</t>
  </si>
  <si>
    <t>5m미만</t>
  </si>
  <si>
    <t>DA220.20000</t>
  </si>
  <si>
    <t>5~8m미만</t>
  </si>
  <si>
    <t>DA230.30000</t>
  </si>
  <si>
    <t>8m이상</t>
  </si>
  <si>
    <t>DB100.00000</t>
  </si>
  <si>
    <t>표토제거/답구간</t>
  </si>
  <si>
    <t>T=20cm</t>
  </si>
  <si>
    <t>DB200.00000</t>
  </si>
  <si>
    <t>표토제거/답외구간</t>
  </si>
  <si>
    <t>DC110.10000</t>
  </si>
  <si>
    <t>철근콘크리트깨기</t>
  </si>
  <si>
    <t>T=30cm미만(기계100%)</t>
  </si>
  <si>
    <t>DC110.11000</t>
  </si>
  <si>
    <t>T=30cm미만(인력10%)</t>
  </si>
  <si>
    <t>DC110.12000</t>
  </si>
  <si>
    <t>T=30cm미만(인력20%)</t>
  </si>
  <si>
    <t>DC110.20000</t>
  </si>
  <si>
    <t>T=30cm이상(기계100%)</t>
  </si>
  <si>
    <t>DC110.21000</t>
  </si>
  <si>
    <t>T=30cm이상(인력10%)</t>
  </si>
  <si>
    <t>DC110.22000</t>
  </si>
  <si>
    <t>T=30cm이상(인력20%)</t>
  </si>
  <si>
    <t>DC120.10000</t>
  </si>
  <si>
    <t>무근콘크리트깨기</t>
  </si>
  <si>
    <t>DC120.11000</t>
  </si>
  <si>
    <t>DC120.12000</t>
  </si>
  <si>
    <t>DC120.20000</t>
  </si>
  <si>
    <t>DC120.21000</t>
  </si>
  <si>
    <t>DC120.22000</t>
  </si>
  <si>
    <t>DC210.10000</t>
  </si>
  <si>
    <t>콘크리트포장깨기</t>
  </si>
  <si>
    <t>T=30cm미만</t>
  </si>
  <si>
    <t>DC220.10000</t>
  </si>
  <si>
    <t>아스팔트포장깨기</t>
  </si>
  <si>
    <t>DC220.20000</t>
  </si>
  <si>
    <t>포장절단/아스팔트</t>
  </si>
  <si>
    <t>DC210.20000</t>
  </si>
  <si>
    <t>포장절단/콘크리트</t>
  </si>
  <si>
    <t>DC230.00000</t>
  </si>
  <si>
    <t>보도블록철거</t>
  </si>
  <si>
    <t>DC310.00000</t>
  </si>
  <si>
    <t>석축헐기</t>
  </si>
  <si>
    <t>찰쌓기(기계)</t>
  </si>
  <si>
    <t>DC310.50000</t>
  </si>
  <si>
    <t>찰쌓기(인력50%)</t>
  </si>
  <si>
    <t>DC310.90000</t>
  </si>
  <si>
    <t>찰쌓기(인력)</t>
  </si>
  <si>
    <t>DC320.00000</t>
  </si>
  <si>
    <t>메쌓기(기계)</t>
  </si>
  <si>
    <t>DC320.50000</t>
  </si>
  <si>
    <t>메쌓기(인력50%)</t>
  </si>
  <si>
    <t>DC320.90000</t>
  </si>
  <si>
    <t>메쌓기(인력)</t>
  </si>
  <si>
    <t>DC410.00000</t>
  </si>
  <si>
    <t>콘크리트관 깨기</t>
  </si>
  <si>
    <t>D=300mm이하</t>
  </si>
  <si>
    <t>DC420.00000</t>
  </si>
  <si>
    <t>D=300~500mm</t>
  </si>
  <si>
    <t>DC430.00000</t>
  </si>
  <si>
    <t>D=500mm초과</t>
  </si>
  <si>
    <t>DC720.10000</t>
  </si>
  <si>
    <t>가드레일 철거</t>
  </si>
  <si>
    <t>DC800.00000</t>
  </si>
  <si>
    <t>건설폐기물 파쇄</t>
  </si>
  <si>
    <t>DC900.10000</t>
  </si>
  <si>
    <t>호안블록헐기</t>
  </si>
  <si>
    <t>DC900.20000</t>
  </si>
  <si>
    <t>돌망태헐기</t>
  </si>
  <si>
    <t>DD100.10000</t>
  </si>
  <si>
    <t>흙깎기공/토사</t>
  </si>
  <si>
    <t>중규모이하</t>
  </si>
  <si>
    <t>DD100.20000</t>
  </si>
  <si>
    <t>대규모</t>
  </si>
  <si>
    <t>DD200.00000</t>
  </si>
  <si>
    <t>흙깎기공/리핑암</t>
  </si>
  <si>
    <t>DD300.10000</t>
  </si>
  <si>
    <t>흙깎기공/발파암/미진동암파쇄굴착</t>
  </si>
  <si>
    <t>지발당 허용작약량 0.125kg/미만</t>
  </si>
  <si>
    <t>DD300.20000</t>
  </si>
  <si>
    <t>흙깎기공/발파암/정밀진동제어발파</t>
  </si>
  <si>
    <t>지발당 허용작약량 0.125~0.5kg미만</t>
  </si>
  <si>
    <t>DD300.30000</t>
  </si>
  <si>
    <t>흙깎기공/발파암/소규모진동제어발파</t>
  </si>
  <si>
    <t>지발당 허용작약량 0.5~1.6kg미만</t>
  </si>
  <si>
    <t>DD300.40000</t>
  </si>
  <si>
    <t>흙깎기공/발파암/중규모진동제어발파</t>
  </si>
  <si>
    <t>지발당 허용작약량 1.6~5.0kg미만</t>
  </si>
  <si>
    <t>DD300.50000</t>
  </si>
  <si>
    <t>흙깎기공/발파암/일반발파</t>
  </si>
  <si>
    <t>지발당 허용작약량 5.0~15.0kg미만</t>
  </si>
  <si>
    <t>DD300.60000</t>
  </si>
  <si>
    <t>흙깎기공/발파암/대규모발파</t>
  </si>
  <si>
    <t>지발당 허용작약량 0.15kg이상</t>
  </si>
  <si>
    <t>DD300.70000</t>
  </si>
  <si>
    <t>흙깎기공/발파암/확장발파</t>
  </si>
  <si>
    <t>DD300.80000</t>
  </si>
  <si>
    <t>발파암 소할</t>
  </si>
  <si>
    <t>DE100.31110</t>
  </si>
  <si>
    <t>터파기/육상토사</t>
  </si>
  <si>
    <t>0-1m(인력30%)</t>
  </si>
  <si>
    <t>DE100.31210</t>
  </si>
  <si>
    <t>0-2m(인력30%)</t>
  </si>
  <si>
    <t>DE100.31310</t>
  </si>
  <si>
    <t>0-4m(인력30%)</t>
  </si>
  <si>
    <t>DE100.33110</t>
  </si>
  <si>
    <t>터파기/수중토사</t>
  </si>
  <si>
    <t>DE100.33210</t>
  </si>
  <si>
    <t>DE100.33310</t>
  </si>
  <si>
    <t>DE200.31310</t>
  </si>
  <si>
    <t>터파기/육상리핑암</t>
  </si>
  <si>
    <t>DE200.33310</t>
  </si>
  <si>
    <t>터파기/수중리핑암</t>
  </si>
  <si>
    <t>DE300.33310</t>
  </si>
  <si>
    <t>터파기/수중발파암</t>
  </si>
  <si>
    <t>DE100.11110</t>
  </si>
  <si>
    <t>0-1m(인력10%)</t>
  </si>
  <si>
    <t>DE100.11120</t>
  </si>
  <si>
    <t>1-2m(인력10%)</t>
  </si>
  <si>
    <t>DE100.11130</t>
  </si>
  <si>
    <t>2-3m(인력10%)</t>
  </si>
  <si>
    <t>DE100.11140</t>
  </si>
  <si>
    <t>3-4m(인력10%)</t>
  </si>
  <si>
    <t>DE100.11150</t>
  </si>
  <si>
    <t>4-5m(인력10%)</t>
  </si>
  <si>
    <t>DE100.12110</t>
  </si>
  <si>
    <t>터파기/용수토사</t>
  </si>
  <si>
    <t>DE100.12120</t>
  </si>
  <si>
    <t>DE100.12130</t>
  </si>
  <si>
    <t>DE100.12140</t>
  </si>
  <si>
    <t>DE100.12150</t>
  </si>
  <si>
    <t>DE100.13110</t>
  </si>
  <si>
    <t>DE200.11110</t>
  </si>
  <si>
    <t>DE200.11120</t>
  </si>
  <si>
    <t>DE200.11130</t>
  </si>
  <si>
    <t>DE200.11140</t>
  </si>
  <si>
    <t>DE200.11150</t>
  </si>
  <si>
    <t>DE200.12110</t>
  </si>
  <si>
    <t>터파기/용수리핑암</t>
  </si>
  <si>
    <t>DE200.12120</t>
  </si>
  <si>
    <t>DE200.12130</t>
  </si>
  <si>
    <t>DE200.12140</t>
  </si>
  <si>
    <t>DE200.12150</t>
  </si>
  <si>
    <t>DE300.11110</t>
  </si>
  <si>
    <t>터파기/육상발파암</t>
  </si>
  <si>
    <t>DE300.11120</t>
  </si>
  <si>
    <t>DE300.11130</t>
  </si>
  <si>
    <t>DE300.11140</t>
  </si>
  <si>
    <t>DE300.11150</t>
  </si>
  <si>
    <t>DE100.11210</t>
  </si>
  <si>
    <t>0-2m(인력10%)</t>
  </si>
  <si>
    <t>DE100.11220</t>
  </si>
  <si>
    <t>2-4m(인력10%)</t>
  </si>
  <si>
    <t>DE100.11230</t>
  </si>
  <si>
    <t>4-6m(인력10%)</t>
  </si>
  <si>
    <t>DE100.11240</t>
  </si>
  <si>
    <t>6-8m(인력10%)</t>
  </si>
  <si>
    <t>DE100.11250</t>
  </si>
  <si>
    <t>8-10m(인력10%)</t>
  </si>
  <si>
    <t>DE100.13210</t>
  </si>
  <si>
    <t>DE100.13220</t>
  </si>
  <si>
    <t>DE100.13230</t>
  </si>
  <si>
    <t>DE100.13240</t>
  </si>
  <si>
    <t>DE100.13250</t>
  </si>
  <si>
    <t>DE100.11310</t>
  </si>
  <si>
    <t>0-4m(인력10%)</t>
  </si>
  <si>
    <t>DE100.11320</t>
  </si>
  <si>
    <t>4m이상(인력10%)</t>
  </si>
  <si>
    <t>DE100.13310</t>
  </si>
  <si>
    <t>DE100.13320</t>
  </si>
  <si>
    <t>DE110.10000</t>
  </si>
  <si>
    <t>0-2m(기계)</t>
  </si>
  <si>
    <t>DE120.10000</t>
  </si>
  <si>
    <t>0-4m(기계)</t>
  </si>
  <si>
    <t>DE130.10000</t>
  </si>
  <si>
    <t>0-6m(기계)</t>
  </si>
  <si>
    <t>DE140.10000</t>
  </si>
  <si>
    <t>6-10m(기계)</t>
  </si>
  <si>
    <t>DE110.20000</t>
  </si>
  <si>
    <t>DE120.20000</t>
  </si>
  <si>
    <t>DE130.20000</t>
  </si>
  <si>
    <t>DE140.20000</t>
  </si>
  <si>
    <t>DE210.10000</t>
  </si>
  <si>
    <t>DE220.10000</t>
  </si>
  <si>
    <t>DE230.10000</t>
  </si>
  <si>
    <t>DE240.10000</t>
  </si>
  <si>
    <t>DE210.20000</t>
  </si>
  <si>
    <t>DE220.20000</t>
  </si>
  <si>
    <t>DE230.20000</t>
  </si>
  <si>
    <t>DE240.20000</t>
  </si>
  <si>
    <t>DE310.10000</t>
  </si>
  <si>
    <t>DE320.10000</t>
  </si>
  <si>
    <t>DE330.10000</t>
  </si>
  <si>
    <t>DE340.10000</t>
  </si>
  <si>
    <t>DE310.20000</t>
  </si>
  <si>
    <t>터파기/용수발파암</t>
  </si>
  <si>
    <t>DE320.20000</t>
  </si>
  <si>
    <t>DE330.20000</t>
  </si>
  <si>
    <t>DE340.20000</t>
  </si>
  <si>
    <t>DF110.00000</t>
  </si>
  <si>
    <t>흙깎기의부대공/비탈면고르기</t>
  </si>
  <si>
    <t>토사</t>
  </si>
  <si>
    <t>DF120.00000</t>
  </si>
  <si>
    <t>리핑암</t>
  </si>
  <si>
    <t>DF130.00000</t>
  </si>
  <si>
    <t>발파암</t>
  </si>
  <si>
    <t>DF210.00000</t>
  </si>
  <si>
    <t>흙깎기의부대공/노상준비공</t>
  </si>
  <si>
    <t>깍기부</t>
  </si>
  <si>
    <t>DF220.00000</t>
  </si>
  <si>
    <t>기존도로부</t>
  </si>
  <si>
    <t>DF316.07010</t>
  </si>
  <si>
    <t>흙운반/토사</t>
  </si>
  <si>
    <t>덤프8톤,L=1.0km V=7/8</t>
  </si>
  <si>
    <t>DF316.10010</t>
  </si>
  <si>
    <t>덤프8톤,L=1.0km V=10/15</t>
  </si>
  <si>
    <t>DF316.15010</t>
  </si>
  <si>
    <t>덤프8톤,L=1.0km V=15/20</t>
  </si>
  <si>
    <t>DF316.20010</t>
  </si>
  <si>
    <t>덤프8톤,L=1.0km V=20/25</t>
  </si>
  <si>
    <t>DF316.25010</t>
  </si>
  <si>
    <t>덤프8톤,L=1.0km V=25/30</t>
  </si>
  <si>
    <t>DF316.30010</t>
  </si>
  <si>
    <t>덤프8톤,L=1.0km V=30/35</t>
  </si>
  <si>
    <t>DF316.35010</t>
  </si>
  <si>
    <t>덤프8톤,L=1.0km V=35/35</t>
  </si>
  <si>
    <t>DF316.50010</t>
  </si>
  <si>
    <t>덤프8톤,L=1.0km V=50/55</t>
  </si>
  <si>
    <t>DF316.60010</t>
  </si>
  <si>
    <t>덤프8톤,L=1.0km V=60/60</t>
  </si>
  <si>
    <t>DF315.07010</t>
  </si>
  <si>
    <t>덤프10.5톤,L=1.0km V=7/8</t>
  </si>
  <si>
    <t>DF315.10010</t>
  </si>
  <si>
    <t>덤프10.5톤,L=1.0km V=10/15</t>
  </si>
  <si>
    <t>DF315.15010</t>
  </si>
  <si>
    <t>덤프10.5톤,L=1.0km V=15/20</t>
  </si>
  <si>
    <t>DF315.20010</t>
  </si>
  <si>
    <t>덤프10.5톤,L=1.0km V=20/25</t>
  </si>
  <si>
    <t>DF315.25010</t>
  </si>
  <si>
    <t>덤프10.5톤,L=1.0km V=25/30</t>
  </si>
  <si>
    <t>DF315.30010</t>
  </si>
  <si>
    <t>덤프10.5톤,L=1.0km V=30/35</t>
  </si>
  <si>
    <t>DF315.35010</t>
  </si>
  <si>
    <t>덤프10.5톤,L=1.0km V=35/35</t>
  </si>
  <si>
    <t>DF315.50010</t>
  </si>
  <si>
    <t>덤프10.5톤,L=1.0km,V=50/55</t>
  </si>
  <si>
    <t>DF315.60010</t>
  </si>
  <si>
    <t>덤프10.5톤,L=1.0km,V=60/60</t>
  </si>
  <si>
    <t>DF311.07010</t>
  </si>
  <si>
    <t>덤프15톤,L=1.0km V=7/8</t>
  </si>
  <si>
    <t>DF311.10010</t>
  </si>
  <si>
    <t>덤프15톤,L=1.0km V=10/15</t>
  </si>
  <si>
    <t>DF311.15010</t>
  </si>
  <si>
    <t>덤프15톤,L=1.0km V=15/20</t>
  </si>
  <si>
    <t>DF311.20010</t>
  </si>
  <si>
    <t>덤프15톤,L=1.0km V=20/25</t>
  </si>
  <si>
    <t>DF311.25010</t>
  </si>
  <si>
    <t>덤프15톤,L=1.0km V=25/30</t>
  </si>
  <si>
    <t>DF311.30010</t>
  </si>
  <si>
    <t>덤프15톤,L=1.0km V=30/35</t>
  </si>
  <si>
    <t>DF311.35010</t>
  </si>
  <si>
    <t>덤프15톤,L=1.0km V=35/35</t>
  </si>
  <si>
    <t>DF311.50010</t>
  </si>
  <si>
    <t>덤프15톤,L=1.0km V=50/55</t>
  </si>
  <si>
    <t>DF311.60010</t>
  </si>
  <si>
    <t>덤프15톤,L=1.0km V=60/60</t>
  </si>
  <si>
    <t>DF312.07010</t>
  </si>
  <si>
    <t>덤프20톤,L=1.0km V=7/8</t>
  </si>
  <si>
    <t>DF312.10010</t>
  </si>
  <si>
    <t>덤프20톤,L=1.0km V=10/15</t>
  </si>
  <si>
    <t>DF312.15010</t>
  </si>
  <si>
    <t>덤프20톤,L=1.0km V=15/20</t>
  </si>
  <si>
    <t>DF312.20010</t>
  </si>
  <si>
    <t>덤프20톤,L=1.0km V=20/25</t>
  </si>
  <si>
    <t>DF312.25010</t>
  </si>
  <si>
    <t>덤프20톤,L=1.0km V=25/30</t>
  </si>
  <si>
    <t>DF312.30010</t>
  </si>
  <si>
    <t>덤프20톤,L=1.0km V=30/35</t>
  </si>
  <si>
    <t>DF312.35010</t>
  </si>
  <si>
    <t>덤프20톤,L=1.0km V=35/35</t>
  </si>
  <si>
    <t>DF312.50010</t>
  </si>
  <si>
    <t>덤프20톤,L=1.0km V=50/55</t>
  </si>
  <si>
    <t>DF312.60010</t>
  </si>
  <si>
    <t>덤프20톤,L=1.0km V=60/60</t>
  </si>
  <si>
    <t>DF313.07010</t>
  </si>
  <si>
    <t>덤프24톤,L=1.0km V=7/8</t>
  </si>
  <si>
    <t>DF313.10010</t>
  </si>
  <si>
    <t>덤프24톤,L=1.0km V=10/15</t>
  </si>
  <si>
    <t>DF313.15010</t>
  </si>
  <si>
    <t>덤프24톤,L=1.0km V=15/20</t>
  </si>
  <si>
    <t>DF313.20010</t>
  </si>
  <si>
    <t>덤프24톤,L=1.0km V=20/25</t>
  </si>
  <si>
    <t>DF313.25010</t>
  </si>
  <si>
    <t>덤프24톤,L=1.0km V=25/30</t>
  </si>
  <si>
    <t>DF313.30010</t>
  </si>
  <si>
    <t>덤프24톤,L=1.0km V=30/35</t>
  </si>
  <si>
    <t>DF313.35010</t>
  </si>
  <si>
    <t>덤프24톤,L=1.0km V=35/35</t>
  </si>
  <si>
    <t>DF313.50010</t>
  </si>
  <si>
    <t>덤프24톤,L=1.0km V=50/55</t>
  </si>
  <si>
    <t>DF313.60010</t>
  </si>
  <si>
    <t>덤프24톤,L=1.0km V=60/60</t>
  </si>
  <si>
    <t>DF314.07010</t>
  </si>
  <si>
    <t>덤프32톤,L=1.0km V=7/8</t>
  </si>
  <si>
    <t>DF314.10010</t>
  </si>
  <si>
    <t>덤프32톤,L=1.0km V=10/15</t>
  </si>
  <si>
    <t>DF314.15010</t>
  </si>
  <si>
    <t>덤프32톤,L=1.0km V=15/20</t>
  </si>
  <si>
    <t>DF314.20010</t>
  </si>
  <si>
    <t>덤프32톤,L=1.0km V=20/25</t>
  </si>
  <si>
    <t>DF314.25010</t>
  </si>
  <si>
    <t>덤프32톤,L=1.0km V=25/30</t>
  </si>
  <si>
    <t>DF314.30010</t>
  </si>
  <si>
    <t>덤프32톤,L=1.0km V=30/35</t>
  </si>
  <si>
    <t>DF314.35010</t>
  </si>
  <si>
    <t>덤프32톤,L=1.0km V=35/35</t>
  </si>
  <si>
    <t>DF314.50010</t>
  </si>
  <si>
    <t>덤프32톤,L=1.0km V=50/55</t>
  </si>
  <si>
    <t>DF314.60010</t>
  </si>
  <si>
    <t>덤프32톤,L=1.0km V=60/60</t>
  </si>
  <si>
    <t>DF326.07010</t>
  </si>
  <si>
    <t>흙운반/리핑암</t>
  </si>
  <si>
    <t>DF326.10010</t>
  </si>
  <si>
    <t>DF326.15010</t>
  </si>
  <si>
    <t>DF326.20010</t>
  </si>
  <si>
    <t>DF326.25010</t>
  </si>
  <si>
    <t>DF326.30010</t>
  </si>
  <si>
    <t>DF326.35010</t>
  </si>
  <si>
    <t>DF326.50010</t>
  </si>
  <si>
    <t>DF326.60010</t>
  </si>
  <si>
    <t>DF325.07010</t>
  </si>
  <si>
    <t>DF325.10010</t>
  </si>
  <si>
    <t>DF325.15010</t>
  </si>
  <si>
    <t>DF325.20010</t>
  </si>
  <si>
    <t>DF325.25010</t>
  </si>
  <si>
    <t>DF325.30010</t>
  </si>
  <si>
    <t>DF325.35010</t>
  </si>
  <si>
    <t>DF325.50010</t>
  </si>
  <si>
    <t>덤프10.5톤,L=1.0km V=50/55</t>
  </si>
  <si>
    <t>DF325.60010</t>
  </si>
  <si>
    <t>덤프10.5톤,L=1.0km V=60/60</t>
  </si>
  <si>
    <t>DF321.07010</t>
  </si>
  <si>
    <t>DF321.10010</t>
  </si>
  <si>
    <t>DF321.15010</t>
  </si>
  <si>
    <t>DF321.20010</t>
  </si>
  <si>
    <t>DF321.25010</t>
  </si>
  <si>
    <t>DF321.30010</t>
  </si>
  <si>
    <t>DF321.35010</t>
  </si>
  <si>
    <t>DF321.50010</t>
  </si>
  <si>
    <t>DF321.60010</t>
  </si>
  <si>
    <t>DF322.07010</t>
  </si>
  <si>
    <t>DF322.10010</t>
  </si>
  <si>
    <t>DF322.15010</t>
  </si>
  <si>
    <t>DF322.20010</t>
  </si>
  <si>
    <t>DF322.25010</t>
  </si>
  <si>
    <t>DF322.30010</t>
  </si>
  <si>
    <t>DF322.35010</t>
  </si>
  <si>
    <t>DF322.50010</t>
  </si>
  <si>
    <t>DF322.60010</t>
  </si>
  <si>
    <t>DF323.07010</t>
  </si>
  <si>
    <t>DF323.10010</t>
  </si>
  <si>
    <t>DF323.15010</t>
  </si>
  <si>
    <t>DF323.20010</t>
  </si>
  <si>
    <t>DF323.25010</t>
  </si>
  <si>
    <t>DF323.30010</t>
  </si>
  <si>
    <t>DF323.35010</t>
  </si>
  <si>
    <t>DF323.50010</t>
  </si>
  <si>
    <t>DF323.60010</t>
  </si>
  <si>
    <t>DF324.07010</t>
  </si>
  <si>
    <t>DF324.10010</t>
  </si>
  <si>
    <t>DF324.15010</t>
  </si>
  <si>
    <t>DF324.20010</t>
  </si>
  <si>
    <t>DF324.25010</t>
  </si>
  <si>
    <t>DF324.30010</t>
  </si>
  <si>
    <t>DF324.35010</t>
  </si>
  <si>
    <t>DF324.50010</t>
  </si>
  <si>
    <t>DF324.60010</t>
  </si>
  <si>
    <t>DF336.07010</t>
  </si>
  <si>
    <t>흙운반/발파암</t>
  </si>
  <si>
    <t>DF336.10010</t>
  </si>
  <si>
    <t>DF336.15010</t>
  </si>
  <si>
    <t>DF336.20010</t>
  </si>
  <si>
    <t>DF336.25010</t>
  </si>
  <si>
    <t>DF336.30010</t>
  </si>
  <si>
    <t>DF336.35010</t>
  </si>
  <si>
    <t>DF336.50010</t>
  </si>
  <si>
    <t>DF336.60010</t>
  </si>
  <si>
    <t>DF335.07010</t>
  </si>
  <si>
    <t>DF335.10010</t>
  </si>
  <si>
    <t>DF335.15010</t>
  </si>
  <si>
    <t>DF335.20010</t>
  </si>
  <si>
    <t>DF335.25010</t>
  </si>
  <si>
    <t>DF335.30010</t>
  </si>
  <si>
    <t>DF335.35010</t>
  </si>
  <si>
    <t>DF335.50010</t>
  </si>
  <si>
    <t>DF335.60010</t>
  </si>
  <si>
    <t>DF331.07010</t>
  </si>
  <si>
    <t>DF331.10010</t>
  </si>
  <si>
    <t>DF331.15010</t>
  </si>
  <si>
    <t>DF331.20010</t>
  </si>
  <si>
    <t>DF331.25010</t>
  </si>
  <si>
    <t>DF331.30010</t>
  </si>
  <si>
    <t>DF331.35010</t>
  </si>
  <si>
    <t>DF331.50010</t>
  </si>
  <si>
    <t>DF331.60010</t>
  </si>
  <si>
    <t>DF332.07010</t>
  </si>
  <si>
    <t>DF332.10010</t>
  </si>
  <si>
    <t>DF332.15010</t>
  </si>
  <si>
    <t>DF332.20010</t>
  </si>
  <si>
    <t>DF332.25010</t>
  </si>
  <si>
    <t>DF332.30010</t>
  </si>
  <si>
    <t>DF332.35010</t>
  </si>
  <si>
    <t>DF332.50010</t>
  </si>
  <si>
    <t>DF332.60010</t>
  </si>
  <si>
    <t>DF333.07010</t>
  </si>
  <si>
    <t>DF333.10010</t>
  </si>
  <si>
    <t>DF333.15010</t>
  </si>
  <si>
    <t>DF333.20010</t>
  </si>
  <si>
    <t>DF333.25010</t>
  </si>
  <si>
    <t>DF333.30010</t>
  </si>
  <si>
    <t>DF333.35010</t>
  </si>
  <si>
    <t>DF333.50010</t>
  </si>
  <si>
    <t>DF333.60010</t>
  </si>
  <si>
    <t>DF334.07010</t>
  </si>
  <si>
    <t>DF334.10010</t>
  </si>
  <si>
    <t>DF334.15010</t>
  </si>
  <si>
    <t>DF334.20010</t>
  </si>
  <si>
    <t>DF334.25010</t>
  </si>
  <si>
    <t>DF334.30010</t>
  </si>
  <si>
    <t>DF334.35010</t>
  </si>
  <si>
    <t>DF334.50010</t>
  </si>
  <si>
    <t>DF334.60010</t>
  </si>
  <si>
    <t>DI011.00030</t>
  </si>
  <si>
    <t>도저19ton (L=30m이하)</t>
  </si>
  <si>
    <t>DI011.00040</t>
  </si>
  <si>
    <t>도저19ton (L=40m이하)</t>
  </si>
  <si>
    <t>DI011.00050</t>
  </si>
  <si>
    <t>도저19ton (L=50m이하)</t>
  </si>
  <si>
    <t>DI011.00060</t>
  </si>
  <si>
    <t>도저19ton (L=60m이하)</t>
  </si>
  <si>
    <t>DI011.00070</t>
  </si>
  <si>
    <t>도저19ton (L=70m이하)</t>
  </si>
  <si>
    <t>DI011.00080</t>
  </si>
  <si>
    <t>도저19ton (L=80m이하)</t>
  </si>
  <si>
    <t>DI011.00090</t>
  </si>
  <si>
    <t>도저19ton (L=90m이하)</t>
  </si>
  <si>
    <t>DI011.00100</t>
  </si>
  <si>
    <t>도저19ton (L=100m이하)</t>
  </si>
  <si>
    <t>DI012.00030</t>
  </si>
  <si>
    <t>도저32ton (L=30m이하)</t>
  </si>
  <si>
    <t>DI012.00040</t>
  </si>
  <si>
    <t>도저32ton (L=40m이하)</t>
  </si>
  <si>
    <t>DI012.00050</t>
  </si>
  <si>
    <t>도저32ton (L=50m이하)</t>
  </si>
  <si>
    <t>DI012.00060</t>
  </si>
  <si>
    <t>도저32ton (L=60m이하)</t>
  </si>
  <si>
    <t>DI012.00070</t>
  </si>
  <si>
    <t>도저32ton (L=70m이하)</t>
  </si>
  <si>
    <t>DI012.00080</t>
  </si>
  <si>
    <t>도저32ton (L=80m이하)</t>
  </si>
  <si>
    <t>DI012.00090</t>
  </si>
  <si>
    <t>도저32ton (L=90m이하)</t>
  </si>
  <si>
    <t>DI012.00100</t>
  </si>
  <si>
    <t>도저32ton (L=100m이하)</t>
  </si>
  <si>
    <t>DI021.00030</t>
  </si>
  <si>
    <t>DI021.00040</t>
  </si>
  <si>
    <t>DI021.00050</t>
  </si>
  <si>
    <t>DI021.00060</t>
  </si>
  <si>
    <t>DI021.00070</t>
  </si>
  <si>
    <t>DI021.00080</t>
  </si>
  <si>
    <t>DI021.00090</t>
  </si>
  <si>
    <t>DI021.00100</t>
  </si>
  <si>
    <t>DI022.00030</t>
  </si>
  <si>
    <t>DI022.00040</t>
  </si>
  <si>
    <t>DI022.00050</t>
  </si>
  <si>
    <t>DI022.00060</t>
  </si>
  <si>
    <t>DI022.00070</t>
  </si>
  <si>
    <t>DI022.00080</t>
  </si>
  <si>
    <t>DI022.00090</t>
  </si>
  <si>
    <t>DI022.00100</t>
  </si>
  <si>
    <t>DI031.00030</t>
  </si>
  <si>
    <t>DI031.00040</t>
  </si>
  <si>
    <t>DI031.00050</t>
  </si>
  <si>
    <t>DI031.00060</t>
  </si>
  <si>
    <t>DI031.00070</t>
  </si>
  <si>
    <t>DI031.00080</t>
  </si>
  <si>
    <t>DI031.00090</t>
  </si>
  <si>
    <t>DI031.00100</t>
  </si>
  <si>
    <t>DI032.00030</t>
  </si>
  <si>
    <t>DI032.00040</t>
  </si>
  <si>
    <t>DI032.00050</t>
  </si>
  <si>
    <t>DI032.00060</t>
  </si>
  <si>
    <t>DI032.00070</t>
  </si>
  <si>
    <t>DI032.00080</t>
  </si>
  <si>
    <t>DI032.00090</t>
  </si>
  <si>
    <t>DI032.00100</t>
  </si>
  <si>
    <t>DS100.10080</t>
  </si>
  <si>
    <t>흙운반(적재·적하)/토사/집토후상차</t>
  </si>
  <si>
    <t>로더+덤프8톤</t>
  </si>
  <si>
    <t>DS100.10100</t>
  </si>
  <si>
    <t>로더+덤프10.5톤</t>
  </si>
  <si>
    <t>DS100.10150</t>
  </si>
  <si>
    <t>로더+덤프15톤</t>
  </si>
  <si>
    <t>DS100.10200</t>
  </si>
  <si>
    <t>로더+덤프20톤</t>
  </si>
  <si>
    <t>DS100.10240</t>
  </si>
  <si>
    <t>로더+덤프24톤</t>
  </si>
  <si>
    <t>DS100.10320</t>
  </si>
  <si>
    <t>로더+덤프32톤</t>
  </si>
  <si>
    <t>DS200.10080</t>
  </si>
  <si>
    <t>흙운반(적재·적하)/리핑암/집토후상차</t>
  </si>
  <si>
    <t>DS200.10100</t>
  </si>
  <si>
    <t>DS200.10150</t>
  </si>
  <si>
    <t>DS200.10200</t>
  </si>
  <si>
    <t>DS200.10240</t>
  </si>
  <si>
    <t>DS200.10320</t>
  </si>
  <si>
    <t>DS100.20080</t>
  </si>
  <si>
    <t>백호+덤프8톤</t>
  </si>
  <si>
    <t>DS100.20100</t>
  </si>
  <si>
    <t>백호+덤프10.5톤</t>
  </si>
  <si>
    <t>DS100.20150</t>
  </si>
  <si>
    <t>백호+덤프15톤</t>
  </si>
  <si>
    <t>DS100.20200</t>
  </si>
  <si>
    <t>백호+덤프20톤</t>
  </si>
  <si>
    <t>DS100.20240</t>
  </si>
  <si>
    <t>백호+덤프24톤</t>
  </si>
  <si>
    <t>DS100.20320</t>
  </si>
  <si>
    <t>백호+덤프32톤</t>
  </si>
  <si>
    <t>DS200.20080</t>
  </si>
  <si>
    <t>DS200.20100</t>
  </si>
  <si>
    <t>DS200.20150</t>
  </si>
  <si>
    <t>DS200.20200</t>
  </si>
  <si>
    <t>DS200.20240</t>
  </si>
  <si>
    <t>DS200.20320</t>
  </si>
  <si>
    <t>DS300.20080</t>
  </si>
  <si>
    <t>흙운반(적재·적하)/발파암/집토후상차</t>
  </si>
  <si>
    <t>DS300.20100</t>
  </si>
  <si>
    <t>DS300.20150</t>
  </si>
  <si>
    <t>DS300.20200</t>
  </si>
  <si>
    <t>DS300.20240</t>
  </si>
  <si>
    <t>DS300.20320</t>
  </si>
  <si>
    <t>DS101.20080</t>
  </si>
  <si>
    <t>흙운반(적재·적하)/토사/직상차</t>
  </si>
  <si>
    <t>덤프8톤</t>
  </si>
  <si>
    <t>DS101.20100</t>
  </si>
  <si>
    <t>덤프10.5톤</t>
  </si>
  <si>
    <t>DS101.20150</t>
  </si>
  <si>
    <t>덤프15톤</t>
  </si>
  <si>
    <t>DS101.20200</t>
  </si>
  <si>
    <t>덤프20톤</t>
  </si>
  <si>
    <t>DS101.20240</t>
  </si>
  <si>
    <t>덤프24톤</t>
  </si>
  <si>
    <t>DS101.20320</t>
  </si>
  <si>
    <t>덤프32톤</t>
  </si>
  <si>
    <t>DF310.00000</t>
  </si>
  <si>
    <t>잔토처리(L=20m이내)</t>
  </si>
  <si>
    <t>DF320.00000</t>
  </si>
  <si>
    <t>DF330.20000</t>
  </si>
  <si>
    <t>발파암(연암)</t>
  </si>
  <si>
    <t>DF330.10000</t>
  </si>
  <si>
    <t>발파암(보통암)</t>
  </si>
  <si>
    <t>DG100.10000</t>
  </si>
  <si>
    <t>흙쌓기/토사</t>
  </si>
  <si>
    <t>다짐도90%이상</t>
  </si>
  <si>
    <t>DG100.20000</t>
  </si>
  <si>
    <t>다짐도95%이상</t>
  </si>
  <si>
    <t>DG100.30000</t>
  </si>
  <si>
    <t>비다짐</t>
  </si>
  <si>
    <t>DH110.00000</t>
  </si>
  <si>
    <t>되메우기/토사</t>
  </si>
  <si>
    <t>다짐(기계100%)</t>
  </si>
  <si>
    <t>DH110.10000</t>
  </si>
  <si>
    <t>다짐(인력10%)</t>
  </si>
  <si>
    <t>DH110.30000</t>
  </si>
  <si>
    <t>다짐(인력30%)</t>
  </si>
  <si>
    <t>DH110.90000</t>
  </si>
  <si>
    <t>다짐(인력100%)</t>
  </si>
  <si>
    <t>DH110.00010</t>
  </si>
  <si>
    <t>비다짐(기계100%)</t>
  </si>
  <si>
    <t>DH110.10010</t>
  </si>
  <si>
    <t>비다짐(인력10%)</t>
  </si>
  <si>
    <t>DH110.30010</t>
  </si>
  <si>
    <t>비다짐(인력30%)</t>
  </si>
  <si>
    <t>DH110.90010</t>
  </si>
  <si>
    <t>비다짐(인력100%)</t>
  </si>
  <si>
    <t>DI110.00000</t>
  </si>
  <si>
    <t>성토면 고르기</t>
  </si>
  <si>
    <t>DG140.00000</t>
  </si>
  <si>
    <t>교대앞 성토</t>
  </si>
  <si>
    <t>DI520.00000</t>
  </si>
  <si>
    <t>매트부설(육상)</t>
  </si>
  <si>
    <t>하천호안용</t>
  </si>
  <si>
    <t>DI540.00000</t>
  </si>
  <si>
    <t>연약지반용</t>
  </si>
  <si>
    <t>DI610.00000</t>
  </si>
  <si>
    <t>뒷채움/부설및다짐</t>
  </si>
  <si>
    <t>DI900.10000</t>
  </si>
  <si>
    <t>층따기</t>
  </si>
  <si>
    <t>DI900.20000</t>
  </si>
  <si>
    <t>쌓기비탈면다짐</t>
  </si>
  <si>
    <t>DJ110.00000</t>
  </si>
  <si>
    <t>비탈면보호공</t>
  </si>
  <si>
    <t>줄떼</t>
  </si>
  <si>
    <t>DJ120.00000</t>
  </si>
  <si>
    <t>평떼</t>
  </si>
  <si>
    <t>DJ210.00000</t>
  </si>
  <si>
    <t>씨앗뿜어붙이기(Seed spray)</t>
  </si>
  <si>
    <t>DJ240.00000</t>
  </si>
  <si>
    <t>거적덮기</t>
  </si>
  <si>
    <t>DJ310.01010</t>
  </si>
  <si>
    <t>얇은 식생기반 재취부공</t>
  </si>
  <si>
    <t>T=1cm, 토사</t>
  </si>
  <si>
    <t>DJ310.01020</t>
  </si>
  <si>
    <t>T=2cm, 토사</t>
  </si>
  <si>
    <t>DJ310.02030</t>
  </si>
  <si>
    <t>T=3cm, 리핑암</t>
  </si>
  <si>
    <t>DJ310.02050</t>
  </si>
  <si>
    <t>T=5cm, 리핑암</t>
  </si>
  <si>
    <t>DJ441.00050</t>
  </si>
  <si>
    <t>절토사면녹화</t>
  </si>
  <si>
    <t>발파암(T=5cm)</t>
  </si>
  <si>
    <t>DJ441.00052</t>
  </si>
  <si>
    <t>절토사면녹화(수직고20~30m미만)</t>
  </si>
  <si>
    <t>DJ441.00053</t>
  </si>
  <si>
    <t>절토사면녹화(수직고30~50m미만)</t>
  </si>
  <si>
    <t>DJ441.00055</t>
  </si>
  <si>
    <t>절토사면녹화(수직고50m이상)</t>
  </si>
  <si>
    <t>DJ441.00070</t>
  </si>
  <si>
    <t>발파암(T=7cm)</t>
  </si>
  <si>
    <t>DJ441.00072</t>
  </si>
  <si>
    <t>DJ441.00073</t>
  </si>
  <si>
    <t>DJ441.00075</t>
  </si>
  <si>
    <t>DJ441.00100</t>
  </si>
  <si>
    <t>발파암(T=10cm)</t>
  </si>
  <si>
    <t>DJ441.00102</t>
  </si>
  <si>
    <t>DJ441.00103</t>
  </si>
  <si>
    <t>DJ441.00105</t>
  </si>
  <si>
    <t>DJ441.00150</t>
  </si>
  <si>
    <t>발파암(T=15cm)</t>
  </si>
  <si>
    <t>DJ441.00152</t>
  </si>
  <si>
    <t>DJ441.00153</t>
  </si>
  <si>
    <t>DJ441.00155</t>
  </si>
  <si>
    <t>EC110.11002</t>
  </si>
  <si>
    <t>무근콘크리트타설</t>
  </si>
  <si>
    <t>빈배합(leanmix)</t>
  </si>
  <si>
    <t>EC120.11001</t>
  </si>
  <si>
    <t>EC220.11001</t>
  </si>
  <si>
    <t>철근콘크리트타설</t>
  </si>
  <si>
    <t>EC150.11001</t>
  </si>
  <si>
    <t>소형구조물</t>
  </si>
  <si>
    <t>EC120.12421</t>
  </si>
  <si>
    <t>무근콘크리트타설/펌프카</t>
  </si>
  <si>
    <t>슬럼프15cm(300㎥이상/일)</t>
  </si>
  <si>
    <t>EC120.12321</t>
  </si>
  <si>
    <t>슬럼프15cm(100㎥이상/일)</t>
  </si>
  <si>
    <t>EC120.12221</t>
  </si>
  <si>
    <t>슬럼프15cm(50~100㎥미만/일)</t>
  </si>
  <si>
    <t>EC120.12121</t>
  </si>
  <si>
    <t>슬럼프15cm(50㎥미만/일)</t>
  </si>
  <si>
    <t>EC120.12411</t>
  </si>
  <si>
    <t>슬럼프8~12cm(300㎥이상/일)</t>
  </si>
  <si>
    <t>EC120.12311</t>
  </si>
  <si>
    <t>슬럼프8~12cm(100㎥이상/일)</t>
  </si>
  <si>
    <t>EC120.12211</t>
  </si>
  <si>
    <t>슬럼프8~12cm(50~100㎥미만/일)</t>
  </si>
  <si>
    <t>EC120.12111</t>
  </si>
  <si>
    <t>슬럼프8~12cm(50㎥미만/일)</t>
  </si>
  <si>
    <t>EC220.12421</t>
  </si>
  <si>
    <t>철근콘크리트타설/펌프카</t>
  </si>
  <si>
    <t>EC220.12321</t>
  </si>
  <si>
    <t>EC220.12221</t>
  </si>
  <si>
    <t>EC220.12121</t>
  </si>
  <si>
    <t>EC220.12411</t>
  </si>
  <si>
    <t>EC220.12311</t>
  </si>
  <si>
    <t>EC220.12211</t>
  </si>
  <si>
    <t>EC220.12111</t>
  </si>
  <si>
    <t>EC000.70010</t>
  </si>
  <si>
    <t>비탈면 구조물 콘크리트 타설</t>
  </si>
  <si>
    <t>1:1.2~1:1.8 (1:1.2포함)</t>
  </si>
  <si>
    <t>EC000.70020</t>
  </si>
  <si>
    <t>1:1.2보다 급한 경우</t>
  </si>
  <si>
    <t>ED300.01000</t>
  </si>
  <si>
    <t>거푸집/매끈한마감</t>
  </si>
  <si>
    <t>0~7m</t>
  </si>
  <si>
    <t>ED300.02000</t>
  </si>
  <si>
    <t>7m초과~10m이하</t>
  </si>
  <si>
    <t>ED300.03000</t>
  </si>
  <si>
    <t>10m초과~13m이하</t>
  </si>
  <si>
    <t>ED300.04000</t>
  </si>
  <si>
    <t>13m초과~16m이하</t>
  </si>
  <si>
    <t>ED300.05000</t>
  </si>
  <si>
    <t>16m초과~19m이하</t>
  </si>
  <si>
    <t>ED340.01000</t>
  </si>
  <si>
    <t>거푸집/매끈한마감/곡면</t>
  </si>
  <si>
    <t>ED340.02000</t>
  </si>
  <si>
    <t>ED340.03000</t>
  </si>
  <si>
    <t>ED340.04000</t>
  </si>
  <si>
    <t>ED340.05000</t>
  </si>
  <si>
    <t>ED200.01000</t>
  </si>
  <si>
    <t>거푸집/보통마감</t>
  </si>
  <si>
    <t>ED200.02000</t>
  </si>
  <si>
    <t>ED200.03000</t>
  </si>
  <si>
    <t>ED200.04000</t>
  </si>
  <si>
    <t>ED200.05000</t>
  </si>
  <si>
    <t>ED100.01000</t>
  </si>
  <si>
    <t>거푸집/거친마감</t>
  </si>
  <si>
    <t>ED100.02000</t>
  </si>
  <si>
    <t>ED100.03000</t>
  </si>
  <si>
    <t>ED100.04000</t>
  </si>
  <si>
    <t>ED100.05000</t>
  </si>
  <si>
    <t>ED420.01000</t>
  </si>
  <si>
    <t>거푸집/무늬거푸집</t>
  </si>
  <si>
    <t>ED420.02000</t>
  </si>
  <si>
    <t>ED420.03000</t>
  </si>
  <si>
    <t>ED420.04000</t>
  </si>
  <si>
    <t>ED420.05000</t>
  </si>
  <si>
    <t>ED410.01000</t>
  </si>
  <si>
    <t>강재거푸집(D=3m)</t>
  </si>
  <si>
    <t>ED410.02000</t>
  </si>
  <si>
    <t>ED410.03000</t>
  </si>
  <si>
    <t>ED410.04000</t>
  </si>
  <si>
    <t>ED410.05000</t>
  </si>
  <si>
    <t>ED430.01000</t>
  </si>
  <si>
    <t>거푸집/유로폼</t>
  </si>
  <si>
    <t>ED430.02000</t>
  </si>
  <si>
    <t>ED430.03000</t>
  </si>
  <si>
    <t>ED430.04000</t>
  </si>
  <si>
    <t>ED430.05000</t>
  </si>
  <si>
    <t>ED441.09000</t>
  </si>
  <si>
    <t>합성수지(P.E)원형맨홀거푸집/기초및슬라브</t>
  </si>
  <si>
    <t>ED441.12000</t>
  </si>
  <si>
    <t>ED441.15000</t>
  </si>
  <si>
    <t>Φ1500</t>
  </si>
  <si>
    <t>ED441.18000</t>
  </si>
  <si>
    <t>Φ1800</t>
  </si>
  <si>
    <t>ED441.21000</t>
  </si>
  <si>
    <t>Φ2100</t>
  </si>
  <si>
    <t>ED442.09000</t>
  </si>
  <si>
    <t>합성수지(P.E)원형맨홀거푸집/벽체</t>
  </si>
  <si>
    <t>ED442.12000</t>
  </si>
  <si>
    <t>ED442.15000</t>
  </si>
  <si>
    <t>ED442.18000</t>
  </si>
  <si>
    <t>ED442.21000</t>
  </si>
  <si>
    <t>EE000.10000</t>
  </si>
  <si>
    <t>철근 현장가공 및 조립</t>
  </si>
  <si>
    <t>간단</t>
  </si>
  <si>
    <t>EE000.20000</t>
  </si>
  <si>
    <t>보통</t>
  </si>
  <si>
    <t>EE000.30000</t>
  </si>
  <si>
    <t>복잡</t>
  </si>
  <si>
    <t>EE000.40000</t>
  </si>
  <si>
    <t>매우복잡</t>
  </si>
  <si>
    <t>EE710.03000</t>
  </si>
  <si>
    <t>나사식 이음</t>
  </si>
  <si>
    <t>직경 16-25mm</t>
  </si>
  <si>
    <t>EE710.04000</t>
  </si>
  <si>
    <t>직경 29-35mm</t>
  </si>
  <si>
    <t>EE730.01000</t>
  </si>
  <si>
    <t>철근인상</t>
  </si>
  <si>
    <t>H=30m미만</t>
  </si>
  <si>
    <t>EE730.02000</t>
  </si>
  <si>
    <t>H=30~60m미만</t>
  </si>
  <si>
    <t>EE800.00000</t>
  </si>
  <si>
    <t>와이어메쉬</t>
  </si>
  <si>
    <t>EF420.00000</t>
  </si>
  <si>
    <t>지수판</t>
  </si>
  <si>
    <t>200×5</t>
  </si>
  <si>
    <t>EF610.00500</t>
  </si>
  <si>
    <t>조인트/스티로폼</t>
  </si>
  <si>
    <t>T=5mm</t>
  </si>
  <si>
    <t>EF610.01000</t>
  </si>
  <si>
    <t>EF610.02000</t>
  </si>
  <si>
    <t>T=20mm</t>
  </si>
  <si>
    <t>EF800.17010</t>
  </si>
  <si>
    <t>다웰바</t>
  </si>
  <si>
    <t>신축이음부(D25×L1000)</t>
  </si>
  <si>
    <t>EF800.26050</t>
  </si>
  <si>
    <t>접속슬라브(D25×L600)</t>
  </si>
  <si>
    <t>ER130.10000</t>
  </si>
  <si>
    <t>교량표면처리/슬라브양생</t>
  </si>
  <si>
    <t>피막양생</t>
  </si>
  <si>
    <t>ER130.30000</t>
  </si>
  <si>
    <t>교량표면처리/슬라브면고르기</t>
  </si>
  <si>
    <t>데크피니셔</t>
  </si>
  <si>
    <t>ER220.12000</t>
  </si>
  <si>
    <t>ER220.11000</t>
  </si>
  <si>
    <t>슬라브 및 기초</t>
  </si>
  <si>
    <t>ER400.00000</t>
  </si>
  <si>
    <t>신구-콘크리트접합</t>
  </si>
  <si>
    <t>ER400.50000</t>
  </si>
  <si>
    <t>시공이음면정리(콘크리트치핑)</t>
  </si>
  <si>
    <t>ER500.00000</t>
  </si>
  <si>
    <t>무수축 모르타르타설</t>
  </si>
  <si>
    <t>인력</t>
  </si>
  <si>
    <t>ER600.00000</t>
  </si>
  <si>
    <t>무수축 콘크리트타설</t>
  </si>
  <si>
    <t>FB001.01000</t>
  </si>
  <si>
    <t>PSC빔 제작부재</t>
  </si>
  <si>
    <t>빔 제작대</t>
  </si>
  <si>
    <t>FB001.02000</t>
  </si>
  <si>
    <t>콘 조립</t>
  </si>
  <si>
    <t>FB001.03000</t>
  </si>
  <si>
    <t>쉬즈관 조립(Φ66mm)</t>
  </si>
  <si>
    <t>FB001.04000</t>
  </si>
  <si>
    <t>인장작업(12-Φ12.7mm)</t>
  </si>
  <si>
    <t>케이블당</t>
  </si>
  <si>
    <t>FB001.05000</t>
  </si>
  <si>
    <t>그라우팅(Φ66mm)</t>
  </si>
  <si>
    <t>FB001.06000</t>
  </si>
  <si>
    <t>강재거푸집</t>
  </si>
  <si>
    <t>FB601.02500</t>
  </si>
  <si>
    <t>PSC빔 제작</t>
  </si>
  <si>
    <t>25m</t>
  </si>
  <si>
    <t>FB601.03000</t>
  </si>
  <si>
    <t>30m</t>
  </si>
  <si>
    <t>FB701.03500</t>
  </si>
  <si>
    <t>35m</t>
  </si>
  <si>
    <t>GA210.02500</t>
  </si>
  <si>
    <t>흄관기계부설및접합</t>
  </si>
  <si>
    <t>Φ250mm,기초무,PE수밀밸트접합</t>
  </si>
  <si>
    <t>GA210.03000</t>
  </si>
  <si>
    <t>Φ300mm,기초무,PE수밀밸트접합</t>
  </si>
  <si>
    <t>GA210.03500</t>
  </si>
  <si>
    <t>Φ350mm,기초무,PE수밀밸트접합</t>
  </si>
  <si>
    <t>GA210.04000</t>
  </si>
  <si>
    <t>Φ400mm,기초무,PE수밀밸트접합</t>
  </si>
  <si>
    <t>GA310.04500</t>
  </si>
  <si>
    <t>Φ450mm,기초무,PE수밀밸트접합</t>
  </si>
  <si>
    <t>GA310.05000</t>
  </si>
  <si>
    <t>Φ500mm,기초무,PE수밀밸트접합</t>
  </si>
  <si>
    <t>GA310.06000</t>
  </si>
  <si>
    <t>Φ600mm,기초무,PE수밀밸트접합</t>
  </si>
  <si>
    <t>GA410.07000</t>
  </si>
  <si>
    <t>Φ700mm,기초무,PE수밀밸트접합</t>
  </si>
  <si>
    <t>GB200.00800</t>
  </si>
  <si>
    <t>주철관접합및부설</t>
  </si>
  <si>
    <t>Φ80mm,토사기초,KP매카니칼접합</t>
  </si>
  <si>
    <t>GB200.01000</t>
  </si>
  <si>
    <t>Φ100mm,토사기초,KP매카니칼접합</t>
  </si>
  <si>
    <t>GB200.01500</t>
  </si>
  <si>
    <t>Φ150mm,토사기초,KP매카니칼접합</t>
  </si>
  <si>
    <t>GB200.02000</t>
  </si>
  <si>
    <t>Φ200mm,토사기초,KP매카니칼접합</t>
  </si>
  <si>
    <t>GB300.03000</t>
  </si>
  <si>
    <t>Φ300mm,토사기초,KP매카니칼접합</t>
  </si>
  <si>
    <t>GB300.04000</t>
  </si>
  <si>
    <t>Φ400mm,토사기초,KP매카니칼접합</t>
  </si>
  <si>
    <t>GB400.05000</t>
  </si>
  <si>
    <t>Φ500mm,토사기초,KP매카니칼접합</t>
  </si>
  <si>
    <t>GB400.06000</t>
  </si>
  <si>
    <t>Φ600mm,토사기초,KP매카니칼접합</t>
  </si>
  <si>
    <t>GB400.07000</t>
  </si>
  <si>
    <t>Φ700mm,토사기초,KP매카니칼접합</t>
  </si>
  <si>
    <t>GB200.00801</t>
  </si>
  <si>
    <t>주철관절단</t>
  </si>
  <si>
    <t>Φ80mm</t>
  </si>
  <si>
    <t>GB200.01001</t>
  </si>
  <si>
    <t>GB200.01501</t>
  </si>
  <si>
    <t>GB200.02001</t>
  </si>
  <si>
    <t>GB300.03001</t>
  </si>
  <si>
    <t>GB300.04001</t>
  </si>
  <si>
    <t>GB400.05001</t>
  </si>
  <si>
    <t>GB400.06001</t>
  </si>
  <si>
    <t>GB400.07001</t>
  </si>
  <si>
    <t>GD000.05000</t>
  </si>
  <si>
    <t>배수파이프</t>
  </si>
  <si>
    <t>P.V.C.Φ50mm</t>
  </si>
  <si>
    <t>GD000.10000</t>
  </si>
  <si>
    <t>P.V.C.Φ100mm</t>
  </si>
  <si>
    <t>GD000.15000</t>
  </si>
  <si>
    <t>P.V.C.Φ150mm</t>
  </si>
  <si>
    <t>GD000.25000</t>
  </si>
  <si>
    <t>P.V.C.Φ250mm</t>
  </si>
  <si>
    <t>GD000.30000</t>
  </si>
  <si>
    <t>P.V.C.Φ300mm</t>
  </si>
  <si>
    <t>GD020.15000</t>
  </si>
  <si>
    <t>PVC  이중벽관</t>
  </si>
  <si>
    <t>GD020.20000</t>
  </si>
  <si>
    <t>GD020.25000</t>
  </si>
  <si>
    <t>GD020.30000</t>
  </si>
  <si>
    <t>GE000.00200</t>
  </si>
  <si>
    <t>GRP관 접합 및 부설</t>
  </si>
  <si>
    <t>GE000.00250</t>
  </si>
  <si>
    <t>GE000.00300</t>
  </si>
  <si>
    <t>GE000.00350</t>
  </si>
  <si>
    <t>GE000.00400</t>
  </si>
  <si>
    <t>GE000.00450</t>
  </si>
  <si>
    <t>450mm</t>
  </si>
  <si>
    <t>GE000.05000</t>
  </si>
  <si>
    <t>500mm</t>
  </si>
  <si>
    <t>GE000.06000</t>
  </si>
  <si>
    <t>600mm</t>
  </si>
  <si>
    <t>GE000.07000</t>
  </si>
  <si>
    <t>700mm</t>
  </si>
  <si>
    <t>GG100.02500</t>
  </si>
  <si>
    <t>나사접합</t>
  </si>
  <si>
    <t>GG100.03000</t>
  </si>
  <si>
    <t>GG100.04000</t>
  </si>
  <si>
    <t>GG100.05000</t>
  </si>
  <si>
    <t>GG100.07500</t>
  </si>
  <si>
    <t>GG100.10000</t>
  </si>
  <si>
    <t>GI110.00750</t>
  </si>
  <si>
    <t>플랜지 접합</t>
  </si>
  <si>
    <t>GI210.01000</t>
  </si>
  <si>
    <t>GI210.01500</t>
  </si>
  <si>
    <t>GI210.02000</t>
  </si>
  <si>
    <t>GI310.03000</t>
  </si>
  <si>
    <t>GI310.04000</t>
  </si>
  <si>
    <t>GI310.05000</t>
  </si>
  <si>
    <t>GI310.06000</t>
  </si>
  <si>
    <t>GI310.07000</t>
  </si>
  <si>
    <t>GI110.10800</t>
  </si>
  <si>
    <t>주철이형관 접합및부설</t>
  </si>
  <si>
    <t>GI210.11000</t>
  </si>
  <si>
    <t>GI210.11500</t>
  </si>
  <si>
    <t>GI210.12000</t>
  </si>
  <si>
    <t>GI310.13000</t>
  </si>
  <si>
    <t>GI310.14000</t>
  </si>
  <si>
    <t>GI310.15000</t>
  </si>
  <si>
    <t>GI310.16000</t>
  </si>
  <si>
    <t>GI310.17000</t>
  </si>
  <si>
    <t>GR030.00250</t>
  </si>
  <si>
    <t>내충격 수도관</t>
  </si>
  <si>
    <t>D=25mm, 기초무</t>
  </si>
  <si>
    <t>GR030.00400</t>
  </si>
  <si>
    <t>D=40mm, 기초무</t>
  </si>
  <si>
    <t>GR030.00500</t>
  </si>
  <si>
    <t>D=50mm, 기초무</t>
  </si>
  <si>
    <t>GR030.00750</t>
  </si>
  <si>
    <t>D=75mm, 기초무</t>
  </si>
  <si>
    <t>GR032.01000</t>
  </si>
  <si>
    <t>D=100mm, 모래기초</t>
  </si>
  <si>
    <t>GR032.01500</t>
  </si>
  <si>
    <t>D=150mm, 모래기초</t>
  </si>
  <si>
    <t>GR032.02000</t>
  </si>
  <si>
    <t>D=200mm, 모래기초</t>
  </si>
  <si>
    <t>GR040.00300</t>
  </si>
  <si>
    <t>레진콘크리트관접합및부설</t>
  </si>
  <si>
    <t>D=300mm,콘크리트기초90˚</t>
  </si>
  <si>
    <t>GR040.00400</t>
  </si>
  <si>
    <t>D=400mm,콘크리트기초90˚</t>
  </si>
  <si>
    <t>GR040.00450</t>
  </si>
  <si>
    <t>D=450mm,콘크리트기초90˚</t>
  </si>
  <si>
    <t>GR040.00500</t>
  </si>
  <si>
    <t>D=500mm,콘크리트기초90˚</t>
  </si>
  <si>
    <t>GR040.00600</t>
  </si>
  <si>
    <t>D=600mm,콘크리트기초90˚</t>
  </si>
  <si>
    <t>GR040.00700</t>
  </si>
  <si>
    <t>D=700mm,콘크리트기초90˚</t>
  </si>
  <si>
    <t>GR040.00800</t>
  </si>
  <si>
    <t>D=800mm,콘크리트기초90˚</t>
  </si>
  <si>
    <t>GR040.00900</t>
  </si>
  <si>
    <t>D=900mm,콘크리트기초90˚</t>
  </si>
  <si>
    <t>GR040.01000</t>
  </si>
  <si>
    <t>D=1000mm,콘크리트기초90˚</t>
  </si>
  <si>
    <t>GR040.01100</t>
  </si>
  <si>
    <t>D=1100mm,콘크리트기초90˚</t>
  </si>
  <si>
    <t>GR040.01200</t>
  </si>
  <si>
    <t>D=1200mm,콘크리트기초90˚</t>
  </si>
  <si>
    <t>GR071.00300</t>
  </si>
  <si>
    <t>흄관철거</t>
  </si>
  <si>
    <t>GR071.00400</t>
  </si>
  <si>
    <t>GR071.00450</t>
  </si>
  <si>
    <t>GR071.00500</t>
  </si>
  <si>
    <t>GR071.00600</t>
  </si>
  <si>
    <t>GR071.00700</t>
  </si>
  <si>
    <t>GR071.00800</t>
  </si>
  <si>
    <t>GR071.00900</t>
  </si>
  <si>
    <t>GR071.01000</t>
  </si>
  <si>
    <t>GR071.01200</t>
  </si>
  <si>
    <t>HB231.10000</t>
  </si>
  <si>
    <t>제수변실</t>
  </si>
  <si>
    <t>1.8×1.2</t>
  </si>
  <si>
    <t>HB231.20000</t>
  </si>
  <si>
    <t>HB231.30000</t>
  </si>
  <si>
    <t>공기변실</t>
  </si>
  <si>
    <t>HB213.10000</t>
  </si>
  <si>
    <t>이토변실</t>
  </si>
  <si>
    <t>HB245.00000</t>
  </si>
  <si>
    <t>유량계실</t>
  </si>
  <si>
    <t>3.0×1.8</t>
  </si>
  <si>
    <t>HC310.01010</t>
  </si>
  <si>
    <t>조립식 U형 플륨</t>
  </si>
  <si>
    <t>50-150kg</t>
  </si>
  <si>
    <t>HC310.01020</t>
  </si>
  <si>
    <t>150-300kg</t>
  </si>
  <si>
    <t>HC310.01030</t>
  </si>
  <si>
    <t>300-500kg</t>
  </si>
  <si>
    <t>HC310.01040</t>
  </si>
  <si>
    <t>500-700kg</t>
  </si>
  <si>
    <t>HC310.01050</t>
  </si>
  <si>
    <t>700-900kg</t>
  </si>
  <si>
    <t>HC310.01060</t>
  </si>
  <si>
    <t>900-1100kg</t>
  </si>
  <si>
    <t>HC310.01070</t>
  </si>
  <si>
    <t>1100-1300kg</t>
  </si>
  <si>
    <t>HC310.02010</t>
  </si>
  <si>
    <t>조립식 중량 구조물</t>
  </si>
  <si>
    <t>850-1,150kg</t>
  </si>
  <si>
    <t>HC310.02020</t>
  </si>
  <si>
    <t>1,150-1,500kg</t>
  </si>
  <si>
    <t>HC310.02030</t>
  </si>
  <si>
    <t>1,500-2,000kg</t>
  </si>
  <si>
    <t>HC310.02040</t>
  </si>
  <si>
    <t>2,000-2,500kg</t>
  </si>
  <si>
    <t>HC310.02050</t>
  </si>
  <si>
    <t>2,500-3,000kg</t>
  </si>
  <si>
    <t>HC310.02060</t>
  </si>
  <si>
    <t>3,000-3,500kg</t>
  </si>
  <si>
    <t>HC310.02070</t>
  </si>
  <si>
    <t>3,500-4,000kg</t>
  </si>
  <si>
    <t>HD120.01000</t>
  </si>
  <si>
    <t>맹암거(유공관Φ200mm)</t>
  </si>
  <si>
    <t>Type-1(토사구간)</t>
  </si>
  <si>
    <t>HD120.02000</t>
  </si>
  <si>
    <t>Type-2(암구간)</t>
  </si>
  <si>
    <t>HD120.03000</t>
  </si>
  <si>
    <t>맹암거</t>
  </si>
  <si>
    <t>Type-3(절·성경계부 토사구간)</t>
  </si>
  <si>
    <t>HD120.10000</t>
  </si>
  <si>
    <t>맹암거(고속국도)/유공관Φ200mm</t>
  </si>
  <si>
    <t>HD120.20000</t>
  </si>
  <si>
    <t>Type-2(리핑암구간)</t>
  </si>
  <si>
    <t>HD120.30000</t>
  </si>
  <si>
    <t>Type-3(발파암구간)</t>
  </si>
  <si>
    <t>HD220.11000</t>
  </si>
  <si>
    <t>맹암거(고속국도)</t>
  </si>
  <si>
    <t>Type-4,(절성경계부 토사구간)</t>
  </si>
  <si>
    <t>HG110.01000</t>
  </si>
  <si>
    <t>분기표식 ELP관</t>
  </si>
  <si>
    <t>Φ=80mm,H=1.5m</t>
  </si>
  <si>
    <t>HG110.04000</t>
  </si>
  <si>
    <t>분기표식(표시못)</t>
  </si>
  <si>
    <t>보도부(D45×90)</t>
  </si>
  <si>
    <t>HG110.05000</t>
  </si>
  <si>
    <t>차도부(D45×110)</t>
  </si>
  <si>
    <t>HG110.02000</t>
  </si>
  <si>
    <t>상,오수관용(D45×90)</t>
  </si>
  <si>
    <t>HG110.03000</t>
  </si>
  <si>
    <t>상,오수관용(D45×140)</t>
  </si>
  <si>
    <t>HG120.01000</t>
  </si>
  <si>
    <t>상수도관로 (경고) 테이프설치</t>
  </si>
  <si>
    <t>흑갈색,폭10cm</t>
  </si>
  <si>
    <t>HM111.11100</t>
  </si>
  <si>
    <t>우수받이</t>
  </si>
  <si>
    <t>0.3m×0.4m</t>
  </si>
  <si>
    <t>HM111.21200</t>
  </si>
  <si>
    <t>0.3m×0.8m</t>
  </si>
  <si>
    <t>IA100.00000</t>
  </si>
  <si>
    <t>강교제작</t>
  </si>
  <si>
    <t>박스거더</t>
  </si>
  <si>
    <t>IG210.10000</t>
  </si>
  <si>
    <t>강교내부도장/공장</t>
  </si>
  <si>
    <t>IG210.40000</t>
  </si>
  <si>
    <t>강교외부도장/공장</t>
  </si>
  <si>
    <t>IH210.10000</t>
  </si>
  <si>
    <t>강교외부도장/현장</t>
  </si>
  <si>
    <t>IG210.30000</t>
  </si>
  <si>
    <t>강교내부볼트및연결판도장/현장</t>
  </si>
  <si>
    <t>IH210.30000</t>
  </si>
  <si>
    <t>강교외부볼트및연결판도장/현장</t>
  </si>
  <si>
    <t>JF100.01000</t>
  </si>
  <si>
    <t>강관말뚝 천공</t>
  </si>
  <si>
    <t>JF100.02000</t>
  </si>
  <si>
    <t>풍화암</t>
  </si>
  <si>
    <t>JF100.03000</t>
  </si>
  <si>
    <t>연암</t>
  </si>
  <si>
    <t>JF101.01000</t>
  </si>
  <si>
    <t>어스앵커 천공</t>
  </si>
  <si>
    <t>JF101.02000</t>
  </si>
  <si>
    <t>JF101.03000</t>
  </si>
  <si>
    <t>JF101.04000</t>
  </si>
  <si>
    <t>보통암</t>
  </si>
  <si>
    <t>JF101.05000</t>
  </si>
  <si>
    <t>경암</t>
  </si>
  <si>
    <t>JE100.01000</t>
  </si>
  <si>
    <t>강관말뚝항타 (유압식)</t>
  </si>
  <si>
    <t>￠508.0mm</t>
  </si>
  <si>
    <t>JE100.02000</t>
  </si>
  <si>
    <t>￠406.4mm</t>
  </si>
  <si>
    <t>JE101.01050</t>
  </si>
  <si>
    <t>강관말뚝 항타(디젤식)</t>
  </si>
  <si>
    <t>￠508.0mm,5m이하</t>
  </si>
  <si>
    <t>JE101.01080</t>
  </si>
  <si>
    <t>￠508.0mm,8m이하</t>
  </si>
  <si>
    <t>JE101.01100</t>
  </si>
  <si>
    <t>￠508.0mm,10m이하</t>
  </si>
  <si>
    <t>JE101.01200</t>
  </si>
  <si>
    <t>￠508.0mm,12m이하</t>
  </si>
  <si>
    <t>JE101.01500</t>
  </si>
  <si>
    <t>￠508.0mm,15m이하</t>
  </si>
  <si>
    <t>JE101.02050</t>
  </si>
  <si>
    <t>￠406.4mm,5m이하</t>
  </si>
  <si>
    <t>JE101.02080</t>
  </si>
  <si>
    <t>￠406.4mm,8m이하</t>
  </si>
  <si>
    <t>JE101.02100</t>
  </si>
  <si>
    <t>￠406.4mm,10m이하</t>
  </si>
  <si>
    <t>JE101.02120</t>
  </si>
  <si>
    <t>￠406.4mm,12m이하</t>
  </si>
  <si>
    <t>JE101.02150</t>
  </si>
  <si>
    <t>￠406.4mm,15m이하</t>
  </si>
  <si>
    <t>JE160.00400</t>
  </si>
  <si>
    <t>강관말뚝 두부정리</t>
  </si>
  <si>
    <t>JE160.00500</t>
  </si>
  <si>
    <t>JE160.00600</t>
  </si>
  <si>
    <t>JE160.00700</t>
  </si>
  <si>
    <t>JE160.00800</t>
  </si>
  <si>
    <t>JE160.00900</t>
  </si>
  <si>
    <t>JE160.01000</t>
  </si>
  <si>
    <t>KD110.00000</t>
  </si>
  <si>
    <t>교량배수시설공/배수구(하천용)</t>
  </si>
  <si>
    <t>스텐레스</t>
  </si>
  <si>
    <t>KD120.00000</t>
  </si>
  <si>
    <t>교량배수시설공/배수구(육교용)</t>
  </si>
  <si>
    <t>KD220.00000</t>
  </si>
  <si>
    <t>교량배수시설공/직관(육교용)</t>
  </si>
  <si>
    <t>KD320.00000</t>
  </si>
  <si>
    <t>교량배수시설공/곡관(육교용)</t>
  </si>
  <si>
    <t>KD520.00000</t>
  </si>
  <si>
    <t>교량배수시설공/집수구(육교용)</t>
  </si>
  <si>
    <t>KD600.00000</t>
  </si>
  <si>
    <t>교면 물빼기공</t>
  </si>
  <si>
    <t>유공관(D=10mm)</t>
  </si>
  <si>
    <t>KE150.20000</t>
  </si>
  <si>
    <t>교량유지관리용표지판</t>
  </si>
  <si>
    <t>교각용(1,200×900×1.0)</t>
  </si>
  <si>
    <t>KE150.10000</t>
  </si>
  <si>
    <t>박스거더내부용(930×350×0.5)</t>
  </si>
  <si>
    <t>KE150.30000</t>
  </si>
  <si>
    <t>방호벽용(1,200×900×1.0)</t>
  </si>
  <si>
    <t>KE310.10000</t>
  </si>
  <si>
    <t>교명판/황동주물</t>
  </si>
  <si>
    <t>450×250×10</t>
  </si>
  <si>
    <t>KE310.20000</t>
  </si>
  <si>
    <t>450×350×10</t>
  </si>
  <si>
    <t>KE320.10000</t>
  </si>
  <si>
    <t>설명판/황동주물</t>
  </si>
  <si>
    <t>350×250×10</t>
  </si>
  <si>
    <t>KE320.20000</t>
  </si>
  <si>
    <t>500×300×10</t>
  </si>
  <si>
    <t>KE510.01000</t>
  </si>
  <si>
    <t>세굴방지용 사석채움</t>
  </si>
  <si>
    <t>KE520.11000</t>
  </si>
  <si>
    <t>교대보호블록설치</t>
  </si>
  <si>
    <t>육교용(400×250×120)</t>
  </si>
  <si>
    <t>KE520.21000</t>
  </si>
  <si>
    <t>하천용(400×400×100)</t>
  </si>
  <si>
    <t>KE600.00000</t>
  </si>
  <si>
    <t>측량기준점설치</t>
  </si>
  <si>
    <t>LA100.15000</t>
  </si>
  <si>
    <t>동상방지층/보조기층포설및다짐</t>
  </si>
  <si>
    <t>15cm/30cm</t>
  </si>
  <si>
    <t>LA100.20000</t>
  </si>
  <si>
    <t>20cm/40cm</t>
  </si>
  <si>
    <t>LB100.20000</t>
  </si>
  <si>
    <t>막자갈부설</t>
  </si>
  <si>
    <t>LC110.20000</t>
  </si>
  <si>
    <t>아스콘포장/프라임코팅</t>
  </si>
  <si>
    <t>MC-1</t>
  </si>
  <si>
    <t>LC110.10000</t>
  </si>
  <si>
    <t>LC210.00000</t>
  </si>
  <si>
    <t>아스콘포장/택코팅</t>
  </si>
  <si>
    <t>LC300.10000</t>
  </si>
  <si>
    <t>아스콘포장/기층/포설및다짐</t>
  </si>
  <si>
    <t>T=10cm</t>
  </si>
  <si>
    <t>LC300.15000</t>
  </si>
  <si>
    <t>T=14-15cm</t>
  </si>
  <si>
    <t>LC400.05000</t>
  </si>
  <si>
    <t>아스콘포장/표층/포설및다짐</t>
  </si>
  <si>
    <t>T=5.0cm</t>
  </si>
  <si>
    <t>LC400.08000</t>
  </si>
  <si>
    <t>T=8-10cm</t>
  </si>
  <si>
    <t>LC500.06000</t>
  </si>
  <si>
    <t>아스콘포장/중간층/포설및다짐</t>
  </si>
  <si>
    <t>T=6cm</t>
  </si>
  <si>
    <t>LD140.20000</t>
  </si>
  <si>
    <t>콘크리트포장/포설</t>
  </si>
  <si>
    <t>LD400.00000</t>
  </si>
  <si>
    <t>분리막 설치</t>
  </si>
  <si>
    <t>LE400.10000</t>
  </si>
  <si>
    <t>스티로폼 줄눈</t>
  </si>
  <si>
    <t>LE400.20000</t>
  </si>
  <si>
    <t>LE600.00000</t>
  </si>
  <si>
    <t>부체도로용 줄눈</t>
  </si>
  <si>
    <t>판재(200×15)</t>
  </si>
  <si>
    <t>LF100.31212</t>
  </si>
  <si>
    <t>대지경계블록(콘크리트)</t>
  </si>
  <si>
    <t>120×120×1000</t>
  </si>
  <si>
    <t>LF100.31512</t>
  </si>
  <si>
    <t>도로경계블록(콘크리트)</t>
  </si>
  <si>
    <t>150×120×1000</t>
  </si>
  <si>
    <t>LF100.31515</t>
  </si>
  <si>
    <t>150×150×1000</t>
  </si>
  <si>
    <t>LF100.31517</t>
  </si>
  <si>
    <t>보차도경계블록(콘크리트)</t>
  </si>
  <si>
    <t>150×170×200×1000</t>
  </si>
  <si>
    <t>LF300.31825</t>
  </si>
  <si>
    <t>180×250×1000</t>
  </si>
  <si>
    <t>LF300.31820</t>
  </si>
  <si>
    <t>180×200×1000</t>
  </si>
  <si>
    <t>LF300.32025</t>
  </si>
  <si>
    <t>200×250×1000</t>
  </si>
  <si>
    <t>LF300.32030</t>
  </si>
  <si>
    <t>200×300×1000</t>
  </si>
  <si>
    <t>LG730.30700</t>
  </si>
  <si>
    <t>투수콘크리트포장</t>
  </si>
  <si>
    <t>T=7cm</t>
  </si>
  <si>
    <t>LG731.20000</t>
  </si>
  <si>
    <t>세립도 투수콘크리트 박층포장</t>
  </si>
  <si>
    <t>LG820.30800</t>
  </si>
  <si>
    <t>소형고압블록포장</t>
  </si>
  <si>
    <t>T=6~8cm</t>
  </si>
  <si>
    <t>LG820.01000</t>
  </si>
  <si>
    <t>미끄럼방지포장</t>
  </si>
  <si>
    <t>LG830.33030</t>
  </si>
  <si>
    <t>시각장애인용 점자블록</t>
  </si>
  <si>
    <t>LH310.11000</t>
  </si>
  <si>
    <t>방호책 가드레일 1단</t>
  </si>
  <si>
    <t>가드레일포스트</t>
  </si>
  <si>
    <t>LH310.14000</t>
  </si>
  <si>
    <t>표준레일</t>
  </si>
  <si>
    <t>LH310.15000</t>
  </si>
  <si>
    <t>LH310.21000</t>
  </si>
  <si>
    <t>방호책 가드레일 2단</t>
  </si>
  <si>
    <t>LH310.22000</t>
  </si>
  <si>
    <t>LH310.23000</t>
  </si>
  <si>
    <t>LH110.10120</t>
  </si>
  <si>
    <t>교통안전표지판/삼각표지판</t>
  </si>
  <si>
    <t>120cm</t>
  </si>
  <si>
    <t>LH110.10220</t>
  </si>
  <si>
    <t>교통안전표지판/원형표지판</t>
  </si>
  <si>
    <t>90cm</t>
  </si>
  <si>
    <t>LH110.10820</t>
  </si>
  <si>
    <t>교통안전표지판/부착식/원형</t>
  </si>
  <si>
    <t>LH210.12120</t>
  </si>
  <si>
    <t>차선도색/페인트형기계식</t>
  </si>
  <si>
    <t>실선</t>
  </si>
  <si>
    <t>LH210.12220</t>
  </si>
  <si>
    <t>파선</t>
  </si>
  <si>
    <t>LH210.22110</t>
  </si>
  <si>
    <t>차선도색/융착성도료형수동식</t>
  </si>
  <si>
    <t>LH210.22210</t>
  </si>
  <si>
    <t>LH210.22310</t>
  </si>
  <si>
    <t>횡단보도,주차장</t>
  </si>
  <si>
    <t>LH210.22410</t>
  </si>
  <si>
    <t>문자,기호</t>
  </si>
  <si>
    <t>LH220.10000</t>
  </si>
  <si>
    <t>도로표지병</t>
  </si>
  <si>
    <t>단면</t>
  </si>
  <si>
    <t>LH220.20000</t>
  </si>
  <si>
    <t>양면</t>
  </si>
  <si>
    <t>LH230.11000</t>
  </si>
  <si>
    <t>데리네이타</t>
  </si>
  <si>
    <t>LH230.31000</t>
  </si>
  <si>
    <t>가드레일용</t>
  </si>
  <si>
    <t>LH340.01000</t>
  </si>
  <si>
    <t>가드휀스</t>
  </si>
  <si>
    <t>형식-1(토공용)</t>
  </si>
  <si>
    <t>LH340.02000</t>
  </si>
  <si>
    <t>형식-2(육교용)</t>
  </si>
  <si>
    <t>LI300.02100</t>
  </si>
  <si>
    <t>그루빙</t>
  </si>
  <si>
    <t>종절단(9×4×50)</t>
  </si>
  <si>
    <t>LI300.02200</t>
  </si>
  <si>
    <t>횡절단(9×4×50)</t>
  </si>
  <si>
    <t>LI300.02300</t>
  </si>
  <si>
    <t>홈절단(30×4×130)</t>
  </si>
  <si>
    <t>LH610.10000</t>
  </si>
  <si>
    <t>중앙분리대</t>
  </si>
  <si>
    <t>콘크리트포장용, (H)81cm</t>
  </si>
  <si>
    <t>LH610.20000</t>
  </si>
  <si>
    <t>아스콘포장용, (H)86cm</t>
  </si>
  <si>
    <t>LH610.30000</t>
  </si>
  <si>
    <t>콘크리트중분대용</t>
  </si>
  <si>
    <t>LJ110.00000</t>
  </si>
  <si>
    <t>측구터파기</t>
  </si>
  <si>
    <t>LJ120.00000</t>
  </si>
  <si>
    <t>LJ130.00000</t>
  </si>
  <si>
    <t>LJ200.10000</t>
  </si>
  <si>
    <t>V형측구</t>
  </si>
  <si>
    <t>LJ200.20000</t>
  </si>
  <si>
    <t>LJ200.30000</t>
  </si>
  <si>
    <t>LJ210.10000</t>
  </si>
  <si>
    <t>V형측구/토사구간</t>
  </si>
  <si>
    <t>LJ210.20000</t>
  </si>
  <si>
    <t>LJ210.32000</t>
  </si>
  <si>
    <t>LJ300.10000</t>
  </si>
  <si>
    <t>산마루측구</t>
  </si>
  <si>
    <t>LJ300.20000</t>
  </si>
  <si>
    <t>LJ300.30000</t>
  </si>
  <si>
    <t>LJ310.10000</t>
  </si>
  <si>
    <t>산마루측구/토사구간</t>
  </si>
  <si>
    <t>TYPE-1(고속국도)</t>
  </si>
  <si>
    <t>LJ310.20000</t>
  </si>
  <si>
    <t>TYPE-2(고속국도)</t>
  </si>
  <si>
    <t>LJ310.30000</t>
  </si>
  <si>
    <t>TYPE-3(고속국도)</t>
  </si>
  <si>
    <t>LJ400.10000</t>
  </si>
  <si>
    <t>L형측구</t>
  </si>
  <si>
    <t>LJ400.20000</t>
  </si>
  <si>
    <t>LJ400.40000</t>
  </si>
  <si>
    <t>TYPE-4</t>
  </si>
  <si>
    <t>LJ400.01000</t>
  </si>
  <si>
    <t>L형측구/토사구간(고속국도)</t>
  </si>
  <si>
    <t>LJ400.02000</t>
  </si>
  <si>
    <t>LJ400.04000</t>
  </si>
  <si>
    <t>TYPE-4(부채도로용)</t>
  </si>
  <si>
    <t>LJ600.10000</t>
  </si>
  <si>
    <t>U형측구</t>
  </si>
  <si>
    <t>LJ600.20000</t>
  </si>
  <si>
    <t>LJ600.30000</t>
  </si>
  <si>
    <t>LJ600.40000</t>
  </si>
  <si>
    <t>LJ610.10000</t>
  </si>
  <si>
    <t>U형측구(고속국도)</t>
  </si>
  <si>
    <t>LJ610.20000</t>
  </si>
  <si>
    <t>LJ610.30000</t>
  </si>
  <si>
    <t>LJ610.40000</t>
  </si>
  <si>
    <t>LJ610.50000</t>
  </si>
  <si>
    <t>TYPE-5</t>
  </si>
  <si>
    <t>LJ750.10000</t>
  </si>
  <si>
    <t>소단측구(고속국도)</t>
  </si>
  <si>
    <t>TYPE-1(깍기부)</t>
  </si>
  <si>
    <t>LJ750.40000</t>
  </si>
  <si>
    <t>TYPE-4(쌓기부,고성토구간)</t>
  </si>
  <si>
    <t>LJ800.01000</t>
  </si>
  <si>
    <t>콘크리트다이크(고속국도)</t>
  </si>
  <si>
    <t>TYPE 1-1</t>
  </si>
  <si>
    <t>LJ800.02000</t>
  </si>
  <si>
    <t>TYPE 1-2</t>
  </si>
  <si>
    <t>LJ800.03000</t>
  </si>
  <si>
    <t>TYPE 2-1</t>
  </si>
  <si>
    <t>LJ800.05000</t>
  </si>
  <si>
    <t>TYPE 2-2</t>
  </si>
  <si>
    <t>LJ800.07000</t>
  </si>
  <si>
    <t>TYPE 3-1</t>
  </si>
  <si>
    <t>LJ900.00000</t>
  </si>
  <si>
    <t>측구뚝쌓기</t>
  </si>
  <si>
    <t>LK200.31030</t>
  </si>
  <si>
    <t>배수관(VR관)기계부설</t>
  </si>
  <si>
    <t>Φ300mm(재료비제외)</t>
  </si>
  <si>
    <t>LK200.31045</t>
  </si>
  <si>
    <t>Φ450mm(재료비제외)</t>
  </si>
  <si>
    <t>LK200.31060</t>
  </si>
  <si>
    <t>Φ600mm(재료비제외)</t>
  </si>
  <si>
    <t>LK200.31080</t>
  </si>
  <si>
    <t>Φ800mm(재료비제외)</t>
  </si>
  <si>
    <t>LK200.31100</t>
  </si>
  <si>
    <t>Φ1000mm(재료비제외)</t>
  </si>
  <si>
    <t>LK200.31120</t>
  </si>
  <si>
    <t>Φ1200mm(재료비제외)</t>
  </si>
  <si>
    <t>LK201.21030</t>
  </si>
  <si>
    <t>배수관(흄관)기계부설</t>
  </si>
  <si>
    <t>Lk201.21045</t>
  </si>
  <si>
    <t>LK201.21060</t>
  </si>
  <si>
    <t>LK201.21080</t>
  </si>
  <si>
    <t>LK201.21100</t>
  </si>
  <si>
    <t>LK201.21120</t>
  </si>
  <si>
    <t>LK201.25025</t>
  </si>
  <si>
    <t>흄관 절단</t>
  </si>
  <si>
    <t>LK201.25030</t>
  </si>
  <si>
    <t>LK201.25035</t>
  </si>
  <si>
    <t>LK201.25040</t>
  </si>
  <si>
    <t>LK201.25045</t>
  </si>
  <si>
    <t>LK201.25050</t>
  </si>
  <si>
    <t>LK201.25060</t>
  </si>
  <si>
    <t>LK201.25070</t>
  </si>
  <si>
    <t>LK201.25080</t>
  </si>
  <si>
    <t>LK341.00800</t>
  </si>
  <si>
    <t>보강배수관/흄관</t>
  </si>
  <si>
    <t>LK351.01000</t>
  </si>
  <si>
    <t>LK351.02000</t>
  </si>
  <si>
    <t>LK342.00800</t>
  </si>
  <si>
    <t>보강배수관/VR관</t>
  </si>
  <si>
    <t>LK352.01000</t>
  </si>
  <si>
    <t>LK352.02000</t>
  </si>
  <si>
    <t>LK400.40300</t>
  </si>
  <si>
    <t>파형강관 부설</t>
  </si>
  <si>
    <t>LK400.40450</t>
  </si>
  <si>
    <t>LK400.40600</t>
  </si>
  <si>
    <t>LK400.40800</t>
  </si>
  <si>
    <t>LK400.41000</t>
  </si>
  <si>
    <t>LK400.41200</t>
  </si>
  <si>
    <t>LL111.11010</t>
  </si>
  <si>
    <t>흙쌓기부 집수정</t>
  </si>
  <si>
    <t>형식1, D300</t>
  </si>
  <si>
    <t>LL111.11020</t>
  </si>
  <si>
    <t>형식1, D450</t>
  </si>
  <si>
    <t>LL111.11030</t>
  </si>
  <si>
    <t>형식1, D600</t>
  </si>
  <si>
    <t>LL111.11040</t>
  </si>
  <si>
    <t>형식1, D800</t>
  </si>
  <si>
    <t>LL111.11050</t>
  </si>
  <si>
    <t>형식1, D1000</t>
  </si>
  <si>
    <t>LL111.11060</t>
  </si>
  <si>
    <t>형식1, D1200</t>
  </si>
  <si>
    <t>LL111.22010</t>
  </si>
  <si>
    <t>형식2, D300</t>
  </si>
  <si>
    <t>LL111.22020</t>
  </si>
  <si>
    <t>형식2, D450</t>
  </si>
  <si>
    <t>LL111.22030</t>
  </si>
  <si>
    <t>형식2, D600</t>
  </si>
  <si>
    <t>LL111.22040</t>
  </si>
  <si>
    <t>형식2, D800</t>
  </si>
  <si>
    <t>LL111.22050</t>
  </si>
  <si>
    <t>형식2, D1000</t>
  </si>
  <si>
    <t>LL111.22060</t>
  </si>
  <si>
    <t>형식2, D1200</t>
  </si>
  <si>
    <t>LL121.11040</t>
  </si>
  <si>
    <t>흙깍기부 집수정</t>
  </si>
  <si>
    <t>LL121.11050</t>
  </si>
  <si>
    <t>LL121.11060</t>
  </si>
  <si>
    <t>LL121.22010</t>
  </si>
  <si>
    <t>LL121.22020</t>
  </si>
  <si>
    <t>형식2, (L)700*(H)200</t>
  </si>
  <si>
    <t>LL121.33010</t>
  </si>
  <si>
    <t>형식3, D200</t>
  </si>
  <si>
    <t>LL121.33020</t>
  </si>
  <si>
    <t>형식3, D250</t>
  </si>
  <si>
    <t>LL121.44040</t>
  </si>
  <si>
    <t>형식4, D800</t>
  </si>
  <si>
    <t>LL121.44050</t>
  </si>
  <si>
    <t>형식4, D1000</t>
  </si>
  <si>
    <t>LL121.44060</t>
  </si>
  <si>
    <t>형식4, D1200</t>
  </si>
  <si>
    <t>LL121.55040</t>
  </si>
  <si>
    <t>형식5, D800</t>
  </si>
  <si>
    <t>LL121.55050</t>
  </si>
  <si>
    <t>형식5, D1000</t>
  </si>
  <si>
    <t>LL121.55060</t>
  </si>
  <si>
    <t>형식5, D1200</t>
  </si>
  <si>
    <t>LL110.40600</t>
  </si>
  <si>
    <t>집수정/흙쌓기부 (고속국도)</t>
  </si>
  <si>
    <t>LL110.50800</t>
  </si>
  <si>
    <t>LL110.61000</t>
  </si>
  <si>
    <t>LL110.71200</t>
  </si>
  <si>
    <t>LL140.01000</t>
  </si>
  <si>
    <t>중분대 집수정 (고속국도)</t>
  </si>
  <si>
    <t>TYPE -1</t>
  </si>
  <si>
    <t>LL140.02000</t>
  </si>
  <si>
    <t>TYPE -2</t>
  </si>
  <si>
    <t>LL140.03000</t>
  </si>
  <si>
    <t>TYPE -3</t>
  </si>
  <si>
    <t>LL201.00000</t>
  </si>
  <si>
    <t>다이크 집수거</t>
  </si>
  <si>
    <t>L형</t>
  </si>
  <si>
    <t>LL202.00000</t>
  </si>
  <si>
    <t>T형</t>
  </si>
  <si>
    <t>LL310.00909</t>
  </si>
  <si>
    <t>용수개거</t>
  </si>
  <si>
    <t>(H)0.9m×(B)0.9m</t>
  </si>
  <si>
    <t>LL310.00915</t>
  </si>
  <si>
    <t>(H)0.9m×(B)1.5m</t>
  </si>
  <si>
    <t>LL310.01010</t>
  </si>
  <si>
    <t>(H)1.0m×(B)1.0m</t>
  </si>
  <si>
    <t>LL310.01015</t>
  </si>
  <si>
    <t>(H)1.0m×(B)1.5m</t>
  </si>
  <si>
    <t>LL310.01111</t>
  </si>
  <si>
    <t>(H)1.1m×(B)1.1m</t>
  </si>
  <si>
    <t>LL310.01115</t>
  </si>
  <si>
    <t>(H)1.1m×(B)1.5m</t>
  </si>
  <si>
    <t>LL310.01212</t>
  </si>
  <si>
    <t>(H)1.2m×(B)1.2m</t>
  </si>
  <si>
    <t>LL310.01215</t>
  </si>
  <si>
    <t>(H)1.2m×(B)1.5m</t>
  </si>
  <si>
    <t>LL310.01313</t>
  </si>
  <si>
    <t>(H)1.3m×(B)1.3m</t>
  </si>
  <si>
    <t>LL310.01315</t>
  </si>
  <si>
    <t>(H)1.3m×(B)1.5m</t>
  </si>
  <si>
    <t>LL310.01414</t>
  </si>
  <si>
    <t>(H)1.4m×(B)1.4m</t>
  </si>
  <si>
    <t>LL310.01415</t>
  </si>
  <si>
    <t>(H)1.4m×(B)1.5m</t>
  </si>
  <si>
    <t>LL310.01515</t>
  </si>
  <si>
    <t>(H)1.5m×(B)1.5m</t>
  </si>
  <si>
    <t>LL310.01520</t>
  </si>
  <si>
    <t>(H)1.5m×(B)2.0m</t>
  </si>
  <si>
    <t>LL310.01616</t>
  </si>
  <si>
    <t>(H)1.6m×(B)1.6m</t>
  </si>
  <si>
    <t>LL310.01620</t>
  </si>
  <si>
    <t>(H)1.6m×(B)2.0m</t>
  </si>
  <si>
    <t>LL310.01717</t>
  </si>
  <si>
    <t>(H)1.7m×(B)1.7m</t>
  </si>
  <si>
    <t>LL310.01720</t>
  </si>
  <si>
    <t>(H)1.7m×(B)2.0m</t>
  </si>
  <si>
    <t>LL310.01818</t>
  </si>
  <si>
    <t>(H)1.8m×(B)1.8m</t>
  </si>
  <si>
    <t>LL310.01820</t>
  </si>
  <si>
    <t>(H)1.8m×(B)2.0m</t>
  </si>
  <si>
    <t>LL310.01919</t>
  </si>
  <si>
    <t>(H)1.9m×(B)1.9m</t>
  </si>
  <si>
    <t>LL310.01920</t>
  </si>
  <si>
    <t>(H)1.9m×(B)2.0m</t>
  </si>
  <si>
    <t>LL310.02020</t>
  </si>
  <si>
    <t>(H)2.0m×(B)2.0m</t>
  </si>
  <si>
    <t>LL310.02025</t>
  </si>
  <si>
    <t>(H)2.0m×(B)2.5m</t>
  </si>
  <si>
    <t>LL310.02121</t>
  </si>
  <si>
    <t>(H)2.1m×(B)2.1m</t>
  </si>
  <si>
    <t>LL310.02125</t>
  </si>
  <si>
    <t>(H)2.1m×(B)2.5m</t>
  </si>
  <si>
    <t>LL310.02222</t>
  </si>
  <si>
    <t>(H)2.2m×(B)2.2m</t>
  </si>
  <si>
    <t>LL310.02225</t>
  </si>
  <si>
    <t>(H)2.2m×(B)2.5m</t>
  </si>
  <si>
    <t>LL310.02323</t>
  </si>
  <si>
    <t>(H)2.3m×(B)2.3m</t>
  </si>
  <si>
    <t>LL310.02325</t>
  </si>
  <si>
    <t>(H)2.3m×(B)2.5m</t>
  </si>
  <si>
    <t>LL310.02424</t>
  </si>
  <si>
    <t>(H)2.4m×(B)2.4m</t>
  </si>
  <si>
    <t>LL310.02425</t>
  </si>
  <si>
    <t>(H)2.4m×(B)2.5m</t>
  </si>
  <si>
    <t>LL310.02525</t>
  </si>
  <si>
    <t>(H)2.5m×(B)2.5m</t>
  </si>
  <si>
    <t>LL310.02530</t>
  </si>
  <si>
    <t>(H)2.5m×(B)3.0m</t>
  </si>
  <si>
    <t>LL310.03030</t>
  </si>
  <si>
    <t>(H)3.0m×(B)3.0m</t>
  </si>
  <si>
    <t>LL310.03035</t>
  </si>
  <si>
    <t>(H)3.0m×(B)3.5m</t>
  </si>
  <si>
    <t>LL330.10100</t>
  </si>
  <si>
    <t>흙쌓기부 도수로</t>
  </si>
  <si>
    <t>형식1,2, D300</t>
  </si>
  <si>
    <t>LL330.10200</t>
  </si>
  <si>
    <t>형식1,2, D600</t>
  </si>
  <si>
    <t>LL330.10300</t>
  </si>
  <si>
    <t>형식1,2, D800</t>
  </si>
  <si>
    <t>LL330.10400</t>
  </si>
  <si>
    <t>형식1,2, D1000</t>
  </si>
  <si>
    <t>LL330.10500</t>
  </si>
  <si>
    <t>형식1,2, D1200</t>
  </si>
  <si>
    <t>LL330.10600</t>
  </si>
  <si>
    <t>형식1,2, 중분대배수용</t>
  </si>
  <si>
    <t>LL341.01100</t>
  </si>
  <si>
    <t>흙깍기부 도수로</t>
  </si>
  <si>
    <t>토사(B)300×(H)250</t>
  </si>
  <si>
    <t>LL341.01200</t>
  </si>
  <si>
    <t>토사(B)400×(H)350</t>
  </si>
  <si>
    <t>LL341.01300</t>
  </si>
  <si>
    <t>토사(B)500×(H)450</t>
  </si>
  <si>
    <t>LL341.01400</t>
  </si>
  <si>
    <t>토사(B)600×(H)500</t>
  </si>
  <si>
    <t>LL342.02100</t>
  </si>
  <si>
    <t>암구간(B)300×(H)250</t>
  </si>
  <si>
    <t>LL342.02200</t>
  </si>
  <si>
    <t>암구간(B)400×(H)350</t>
  </si>
  <si>
    <t>LL342.02300</t>
  </si>
  <si>
    <t>암구간(B)500×(H)450</t>
  </si>
  <si>
    <t>LL342.02400</t>
  </si>
  <si>
    <t>암구간(B)600×(H)500</t>
  </si>
  <si>
    <t>LL730.11110</t>
  </si>
  <si>
    <t>배수관 날개벽(1련)</t>
  </si>
  <si>
    <t>경사:1:1.5, D300, Θ90-82</t>
  </si>
  <si>
    <t>LL730.11120</t>
  </si>
  <si>
    <t>경사:1:1.5, D300, Θ82-68</t>
  </si>
  <si>
    <t>LL730.11130</t>
  </si>
  <si>
    <t>경사:1:1.5, D300, Θ68-53</t>
  </si>
  <si>
    <t>LL730.11140</t>
  </si>
  <si>
    <t>경사:1:1.5, D300, Θ53-38</t>
  </si>
  <si>
    <t>LL730.11210</t>
  </si>
  <si>
    <t>경사:1:1.5, D450, Θ90-82</t>
  </si>
  <si>
    <t>LL730.11220</t>
  </si>
  <si>
    <t>경사:1:1.5, D450, Θ82-68</t>
  </si>
  <si>
    <t>LL730.11230</t>
  </si>
  <si>
    <t>경사:1:1.5, D450, Θ68-53</t>
  </si>
  <si>
    <t>LL730.11240</t>
  </si>
  <si>
    <t>경사:1:1.5, D450, Θ53-38</t>
  </si>
  <si>
    <t>LL730.11310</t>
  </si>
  <si>
    <t>경사:1:1.5, D600, Θ90-82</t>
  </si>
  <si>
    <t>LL730.11320</t>
  </si>
  <si>
    <t>경사:1:1.5, D600, Θ82-68</t>
  </si>
  <si>
    <t>LL730.11330</t>
  </si>
  <si>
    <t>경사:1:1.5, D600, Θ68-53</t>
  </si>
  <si>
    <t>LL730.11340</t>
  </si>
  <si>
    <t>경사:1:1.5, D600, Θ53-38</t>
  </si>
  <si>
    <t>LL730.11410</t>
  </si>
  <si>
    <t>경사:1:1.5, D800, Θ90-82</t>
  </si>
  <si>
    <t>LL730.11420</t>
  </si>
  <si>
    <t>경사:1:1.5, D800, Θ82-68</t>
  </si>
  <si>
    <t>LL730.11430</t>
  </si>
  <si>
    <t>경사:1:1.5, D800, Θ68-53</t>
  </si>
  <si>
    <t>LL730.11440</t>
  </si>
  <si>
    <t>경사:1:1.5, D800, Θ53-38</t>
  </si>
  <si>
    <t>LL730.11510</t>
  </si>
  <si>
    <t>경사:1:1.5, D1000, Θ90-82</t>
  </si>
  <si>
    <t>LL730.11520</t>
  </si>
  <si>
    <t>경사:1:1.5, D1000, Θ82-68</t>
  </si>
  <si>
    <t>LL730.11530</t>
  </si>
  <si>
    <t>경사:1:1.5, D1000, Θ68-53</t>
  </si>
  <si>
    <t>LL730.11540</t>
  </si>
  <si>
    <t>경사:1:1.5, D1000, Θ53-38</t>
  </si>
  <si>
    <t>LL730.11610</t>
  </si>
  <si>
    <t>경사:1:1.5, D1200, Θ90-82</t>
  </si>
  <si>
    <t>LL730.11620</t>
  </si>
  <si>
    <t>경사:1:1.5, D1200, Θ82-68</t>
  </si>
  <si>
    <t>LL730.11630</t>
  </si>
  <si>
    <t>경사:1:1.5, D1200, Θ68-53</t>
  </si>
  <si>
    <t>LL730.11640</t>
  </si>
  <si>
    <t>경사:1:1.5, D1200, Θ53-38</t>
  </si>
  <si>
    <t>LL730.12110</t>
  </si>
  <si>
    <t>경사:1:8, D300, Θ90-82</t>
  </si>
  <si>
    <t>LL730.12120</t>
  </si>
  <si>
    <t>경사:1:8, D300, Θ82-68</t>
  </si>
  <si>
    <t>LL730.12130</t>
  </si>
  <si>
    <t>경사:1:8, D300, Θ68-53</t>
  </si>
  <si>
    <t>LL730.12140</t>
  </si>
  <si>
    <t>경사:1:8, D300, Θ53-38</t>
  </si>
  <si>
    <t>LL730.12210</t>
  </si>
  <si>
    <t>경사:1:8, D450, Θ90-82</t>
  </si>
  <si>
    <t>LL730.12220</t>
  </si>
  <si>
    <t>경사:1:8, D450, Θ82-68</t>
  </si>
  <si>
    <t>LL730.12230</t>
  </si>
  <si>
    <t>경사:1:8, D450, Θ68-53</t>
  </si>
  <si>
    <t>LL730.12240</t>
  </si>
  <si>
    <t>경사:1:8, D450, Θ53-38</t>
  </si>
  <si>
    <t>LL730.12310</t>
  </si>
  <si>
    <t>경사:1:8, D600, Θ90-82</t>
  </si>
  <si>
    <t>LL730.12320</t>
  </si>
  <si>
    <t>경사:1:8, D600, Θ82-68</t>
  </si>
  <si>
    <t>LL730.12330</t>
  </si>
  <si>
    <t>경사:1:8, D600, Θ68-53</t>
  </si>
  <si>
    <t>LL730.12340</t>
  </si>
  <si>
    <t>경사:1:8, D600, Θ53-38</t>
  </si>
  <si>
    <t>LL730.12410</t>
  </si>
  <si>
    <t>경사:1:8, D800, Θ90-82</t>
  </si>
  <si>
    <t>LL730.12420</t>
  </si>
  <si>
    <t>경사:1:8, D800, Θ82-68</t>
  </si>
  <si>
    <t>LL730.12430</t>
  </si>
  <si>
    <t>경사:1:8, D800, Θ68-53</t>
  </si>
  <si>
    <t>LL730.12440</t>
  </si>
  <si>
    <t>경사:1:8, D800, Θ53-38</t>
  </si>
  <si>
    <t>LL730.12510</t>
  </si>
  <si>
    <t>경사:1:8, D1000, Θ90-82</t>
  </si>
  <si>
    <t>LL730.12520</t>
  </si>
  <si>
    <t>경사:1:8, D1000, Θ82-68</t>
  </si>
  <si>
    <t>LL730.12530</t>
  </si>
  <si>
    <t>경사:1:8, D1000, Θ68-53</t>
  </si>
  <si>
    <t>LL730.12540</t>
  </si>
  <si>
    <t>경사:1:8, D1000, Θ53-38</t>
  </si>
  <si>
    <t>LL730.12610</t>
  </si>
  <si>
    <t>경사:1:8, D1200, Θ90-82</t>
  </si>
  <si>
    <t>LL730.12620</t>
  </si>
  <si>
    <t>경사:1:8, D1200, Θ82-68</t>
  </si>
  <si>
    <t>LL730.12630</t>
  </si>
  <si>
    <t>경사:1:8, D1200, Θ68-53</t>
  </si>
  <si>
    <t>LL730.12640</t>
  </si>
  <si>
    <t>경사:1:8, D1200, Θ53-38</t>
  </si>
  <si>
    <t>LL730.21110</t>
  </si>
  <si>
    <t>배수관 날개벽(2련)</t>
  </si>
  <si>
    <t>LL730.21120</t>
  </si>
  <si>
    <t>LL730.21130</t>
  </si>
  <si>
    <t>LL730.21140</t>
  </si>
  <si>
    <t>LL730.21210</t>
  </si>
  <si>
    <t>LL730.21220</t>
  </si>
  <si>
    <t>LL730.21230</t>
  </si>
  <si>
    <t>LL730.21240</t>
  </si>
  <si>
    <t>LL730.21310</t>
  </si>
  <si>
    <t>LL730.21320</t>
  </si>
  <si>
    <t>LL730.21330</t>
  </si>
  <si>
    <t>LL730.21340</t>
  </si>
  <si>
    <t>LL730.21410</t>
  </si>
  <si>
    <t>LL730.21420</t>
  </si>
  <si>
    <t>LL730.21430</t>
  </si>
  <si>
    <t>LL730.21440</t>
  </si>
  <si>
    <t>LL730.21510</t>
  </si>
  <si>
    <t>LL730.21520</t>
  </si>
  <si>
    <t>LL730.21530</t>
  </si>
  <si>
    <t>LL730.21540</t>
  </si>
  <si>
    <t>LL730.21610</t>
  </si>
  <si>
    <t>LL730.21620</t>
  </si>
  <si>
    <t>LL730.21630</t>
  </si>
  <si>
    <t>LL730.21640</t>
  </si>
  <si>
    <t>LL630.00600</t>
  </si>
  <si>
    <t>배수관 면벽(고속국도)</t>
  </si>
  <si>
    <t>LL630.00800</t>
  </si>
  <si>
    <t>LL630.01000</t>
  </si>
  <si>
    <t>LL630.01200</t>
  </si>
  <si>
    <t>LM110.01010</t>
  </si>
  <si>
    <t>수로암거(1련)</t>
  </si>
  <si>
    <t>(B)2.0m×(H)1.5m, 토피:2m이하</t>
  </si>
  <si>
    <t>LM110.01020</t>
  </si>
  <si>
    <t>(B)2.0m×(H)1.5m, 토피:3m이하</t>
  </si>
  <si>
    <t>LM110.01030</t>
  </si>
  <si>
    <t>(B)2.0m×(H)1.5m, 토피:5m이하</t>
  </si>
  <si>
    <t>LM110.01040</t>
  </si>
  <si>
    <t>(B)2.0m×(H)1.5m, 토피:7m이하</t>
  </si>
  <si>
    <t>LM110.01050</t>
  </si>
  <si>
    <t>(B)2.0m×(H)1.5m, 토피:10m이하</t>
  </si>
  <si>
    <t>LM110.02010</t>
  </si>
  <si>
    <t>(B)2.0m×(H)2.0m, 토피:2m이하</t>
  </si>
  <si>
    <t>LM110.02020</t>
  </si>
  <si>
    <t>(B)2.0m×(H)2.0m, 토피:3m이하</t>
  </si>
  <si>
    <t>LM110.02030</t>
  </si>
  <si>
    <t>(B)2.0m×(H)2.0m, 토피:5m이하</t>
  </si>
  <si>
    <t>LM110.02040</t>
  </si>
  <si>
    <t>(B)2.0m×(H)2.0m, 토피:7m이하</t>
  </si>
  <si>
    <t>LM110.02050</t>
  </si>
  <si>
    <t>(B)2.0m×(H)2.0m, 토피:10m이하</t>
  </si>
  <si>
    <t>LM110.03010</t>
  </si>
  <si>
    <t>(B)2.5m×(H)2.0m, 토피:2m이하</t>
  </si>
  <si>
    <t>LM110.03020</t>
  </si>
  <si>
    <t>(B)2.5m×(H)2.0m, 토피:3m이하</t>
  </si>
  <si>
    <t>LM110.03030</t>
  </si>
  <si>
    <t>(B)2.5m×(H)2.0m, 토피:5m이하</t>
  </si>
  <si>
    <t>LM110.03040</t>
  </si>
  <si>
    <t>(B)2.5m×(H)2.0m, 토피:7m이하</t>
  </si>
  <si>
    <t>LM110.03050</t>
  </si>
  <si>
    <t>(B)2.5m×(H)2.0m, 토피:10m이하</t>
  </si>
  <si>
    <t>LM110.04010</t>
  </si>
  <si>
    <t>(B)2.5m×(H)2.5m, 토피:2m이하</t>
  </si>
  <si>
    <t>LM110.04020</t>
  </si>
  <si>
    <t>(B)2.5m×(H)2.5m, 토피:3m이하</t>
  </si>
  <si>
    <t>LM110.04030</t>
  </si>
  <si>
    <t>(B)2.5m×(H)2.5m, 토피:5m이하</t>
  </si>
  <si>
    <t>LM110.04040</t>
  </si>
  <si>
    <t>(B)2.5m×(H)2.5m, 토피:7m이하</t>
  </si>
  <si>
    <t>LM110.04050</t>
  </si>
  <si>
    <t>(B)2.5m×(H)2.5m, 토피:10m이하</t>
  </si>
  <si>
    <t>LM110.05010</t>
  </si>
  <si>
    <t>(B)3.0m×(H)2.5m, 토피:2m이하</t>
  </si>
  <si>
    <t>LM110.05020</t>
  </si>
  <si>
    <t>(B)3.0m×(H)2.5m, 토피:3m이하</t>
  </si>
  <si>
    <t>LM110.05030</t>
  </si>
  <si>
    <t>(B)3.0m×(H)2.5m, 토피:5m이하</t>
  </si>
  <si>
    <t>LM110.05040</t>
  </si>
  <si>
    <t>(B)3.0m×(H)2.5m, 토피:7m이하</t>
  </si>
  <si>
    <t>LM110.05050</t>
  </si>
  <si>
    <t>(B)3.0m×(H)2.5m, 토피:10m이하</t>
  </si>
  <si>
    <t>LM110.06010</t>
  </si>
  <si>
    <t>(B)3.0m×(H)3.0m, 토피:2m이하</t>
  </si>
  <si>
    <t>LM110.06020</t>
  </si>
  <si>
    <t>(B)3.0m×(H)3.0m, 토피:3m이하</t>
  </si>
  <si>
    <t>LM110.06030</t>
  </si>
  <si>
    <t>(B)3.0m×(H)3.0m, 토피:5m이하</t>
  </si>
  <si>
    <t>LM110.06040</t>
  </si>
  <si>
    <t>(B)3.0m×(H)3.0m, 토피:8m이하</t>
  </si>
  <si>
    <t>LM110.06050</t>
  </si>
  <si>
    <t>(B)3.0m×(H)3.0m, 토피:10m이하</t>
  </si>
  <si>
    <t>LM110.08010</t>
  </si>
  <si>
    <t>(B)3.5m×(H)3.5m, 토피:2m이하</t>
  </si>
  <si>
    <t>LM110.08020</t>
  </si>
  <si>
    <t>(B)3.5m×(H)3.5m, 토피:3m이하</t>
  </si>
  <si>
    <t>LM110.08030</t>
  </si>
  <si>
    <t>(B)3.5m×(H)3.5m, 토피:5m이하</t>
  </si>
  <si>
    <t>LM110.08040</t>
  </si>
  <si>
    <t>(B)3.5m×(H)3.5m, 토피:7m이하</t>
  </si>
  <si>
    <t>LM110.08050</t>
  </si>
  <si>
    <t>(B)3.5m×(H)3.5m, 토피:10m이하</t>
  </si>
  <si>
    <t>LM110.09010</t>
  </si>
  <si>
    <t>(B)4.0m×(H)4.0m, 토피:2m이하</t>
  </si>
  <si>
    <t>LM110.09020</t>
  </si>
  <si>
    <t>(B)4.0m×(H)4.0m, 토피:3m이하</t>
  </si>
  <si>
    <t>LM110.09030</t>
  </si>
  <si>
    <t>(B)4.0m×(H)4.0m, 토피:5m이하</t>
  </si>
  <si>
    <t>LM110.09040</t>
  </si>
  <si>
    <t>(B)4.0m×(H)4.0m, 토피:7m이하</t>
  </si>
  <si>
    <t>LM110.09050</t>
  </si>
  <si>
    <t>(B)4.0m×(H)4.0m, 토피:10m이하</t>
  </si>
  <si>
    <t>LM110.11010</t>
  </si>
  <si>
    <t>(B)4.5m×(H)4.5m, 토피:2m이하</t>
  </si>
  <si>
    <t>LM110.11020</t>
  </si>
  <si>
    <t>(B)4.5m×(H)4.5m, 토피:3m이하</t>
  </si>
  <si>
    <t>LM110.11030</t>
  </si>
  <si>
    <t>(B)4.5m×(H)4.5m, 토피:5m이하</t>
  </si>
  <si>
    <t>LM110.11040</t>
  </si>
  <si>
    <t>(B)4.5m×(H)4.5m, 토피:7m이하</t>
  </si>
  <si>
    <t>LM110.11050</t>
  </si>
  <si>
    <t>(B)4.5m×(H)4.5m, 토피:10m이하</t>
  </si>
  <si>
    <t>LM120.01010</t>
  </si>
  <si>
    <t>수로암거(2련)</t>
  </si>
  <si>
    <t>LM120.01020</t>
  </si>
  <si>
    <t>LM120.01030</t>
  </si>
  <si>
    <t>LM120.01040</t>
  </si>
  <si>
    <t>(B)2.0m×(H)1.5m, 토피:8m이하</t>
  </si>
  <si>
    <t>LM120.01050</t>
  </si>
  <si>
    <t>LM120.02010</t>
  </si>
  <si>
    <t>LM120.02020</t>
  </si>
  <si>
    <t>LM120.02030</t>
  </si>
  <si>
    <t>LM120.02040</t>
  </si>
  <si>
    <t>(B)2.0m×(H)2.0m, 토피:8m이하</t>
  </si>
  <si>
    <t>LM120.02050</t>
  </si>
  <si>
    <t>LM120.03010</t>
  </si>
  <si>
    <t>LM120.03020</t>
  </si>
  <si>
    <t>LM120.03030</t>
  </si>
  <si>
    <t>LM120.03040</t>
  </si>
  <si>
    <t>(B)2.5m×(H)2.0m, 토피:8m이하</t>
  </si>
  <si>
    <t>LM120.03050</t>
  </si>
  <si>
    <t>LM120.04010</t>
  </si>
  <si>
    <t>LM120.04020</t>
  </si>
  <si>
    <t>LM120.04030</t>
  </si>
  <si>
    <t>LM120.04040</t>
  </si>
  <si>
    <t>(B)2.5m×(H)2.5m, 토피:8m이하</t>
  </si>
  <si>
    <t>LM120.04050</t>
  </si>
  <si>
    <t>LM120.05010</t>
  </si>
  <si>
    <t>LM120.05020</t>
  </si>
  <si>
    <t>LM120.05030</t>
  </si>
  <si>
    <t>LM120.05040</t>
  </si>
  <si>
    <t>LM120.05050</t>
  </si>
  <si>
    <t>LM120.06010</t>
  </si>
  <si>
    <t>LM120.06020</t>
  </si>
  <si>
    <t>LM120.06030</t>
  </si>
  <si>
    <t>LM120.06040</t>
  </si>
  <si>
    <t>(B)3.0m×(H)3.0m, 토피:7m이하</t>
  </si>
  <si>
    <t>LM120.06050</t>
  </si>
  <si>
    <t>LM120.07010</t>
  </si>
  <si>
    <t>(B)3.5m×(H)3.0m, 토피:2m이하</t>
  </si>
  <si>
    <t>LM120.07020</t>
  </si>
  <si>
    <t>(B)3.5m×(H)3.0m, 토피:3m이하</t>
  </si>
  <si>
    <t>LM120.07030</t>
  </si>
  <si>
    <t>(B)3.5m×(H)3.0m, 토피:5m이하</t>
  </si>
  <si>
    <t>LM120.07040</t>
  </si>
  <si>
    <t>(B)3.5m×(H)3.0m, 토피:7m이하</t>
  </si>
  <si>
    <t>LM120.07050</t>
  </si>
  <si>
    <t>(B)3.5m×(H)3.0m, 토피:10m이하</t>
  </si>
  <si>
    <t>LM120.08010</t>
  </si>
  <si>
    <t>LM120.08020</t>
  </si>
  <si>
    <t>LM120.08030</t>
  </si>
  <si>
    <t>LM120.08040</t>
  </si>
  <si>
    <t>LM120.08050</t>
  </si>
  <si>
    <t>LM120.09010</t>
  </si>
  <si>
    <t>LM120.09020</t>
  </si>
  <si>
    <t>LM120.09030</t>
  </si>
  <si>
    <t>LM120.09040</t>
  </si>
  <si>
    <t>(B)4.0m×(H)4.0m, 토피:8m이하</t>
  </si>
  <si>
    <t>LM120.09050</t>
  </si>
  <si>
    <t>LM130.01010</t>
  </si>
  <si>
    <t>수로암거(3련)</t>
  </si>
  <si>
    <t>LM130.01020</t>
  </si>
  <si>
    <t>LM130.01030</t>
  </si>
  <si>
    <t>LM130.01040</t>
  </si>
  <si>
    <t>LM130.01050</t>
  </si>
  <si>
    <t>LM130.04010</t>
  </si>
  <si>
    <t>LM130.02020</t>
  </si>
  <si>
    <t>LM130.02030</t>
  </si>
  <si>
    <t>(B)2.5m×(H)2.0m, 토피:6m이하</t>
  </si>
  <si>
    <t>LM130.02040</t>
  </si>
  <si>
    <t>LM130.02050</t>
  </si>
  <si>
    <t>LM130.05010</t>
  </si>
  <si>
    <t>LM130.05020</t>
  </si>
  <si>
    <t>LM130.05030</t>
  </si>
  <si>
    <t>LM130.05040</t>
  </si>
  <si>
    <t>LM130.05050</t>
  </si>
  <si>
    <t>LM130.06010</t>
  </si>
  <si>
    <t>LM130.06020</t>
  </si>
  <si>
    <t>LM130.06030</t>
  </si>
  <si>
    <t>LM130.06040</t>
  </si>
  <si>
    <t>LM130.06050</t>
  </si>
  <si>
    <t>LM130.07010</t>
  </si>
  <si>
    <t>LM130.07020</t>
  </si>
  <si>
    <t>LM130.07030</t>
  </si>
  <si>
    <t>LM130.07040</t>
  </si>
  <si>
    <t>LM130.07050</t>
  </si>
  <si>
    <t>LM130.08010</t>
  </si>
  <si>
    <t>LM130.08020</t>
  </si>
  <si>
    <t>LM130.08030</t>
  </si>
  <si>
    <t>LM130.08040</t>
  </si>
  <si>
    <t>LM130.08050</t>
  </si>
  <si>
    <t>LM130.09010</t>
  </si>
  <si>
    <t>LM130.09020</t>
  </si>
  <si>
    <t>LM130.09030</t>
  </si>
  <si>
    <t>LM130.09040</t>
  </si>
  <si>
    <t>LM130.09050</t>
  </si>
  <si>
    <t>LM141.05010</t>
  </si>
  <si>
    <t>통로암거(1련)</t>
  </si>
  <si>
    <t>LM141.05020</t>
  </si>
  <si>
    <t>LM141.05030</t>
  </si>
  <si>
    <t>LM141.05040</t>
  </si>
  <si>
    <t>(B)3.0m×(H)2.5m, 토피:8m이하</t>
  </si>
  <si>
    <t>LM141.05050</t>
  </si>
  <si>
    <t>LM141.06010</t>
  </si>
  <si>
    <t>LM141.06020</t>
  </si>
  <si>
    <t>LM141.06030</t>
  </si>
  <si>
    <t>LM141.06040</t>
  </si>
  <si>
    <t>LM141.06050</t>
  </si>
  <si>
    <t>LM141.08010</t>
  </si>
  <si>
    <t>LM141.08020</t>
  </si>
  <si>
    <t>LM141.08030</t>
  </si>
  <si>
    <t>LM141.08040</t>
  </si>
  <si>
    <t>LM141.08050</t>
  </si>
  <si>
    <t>LM141.09010</t>
  </si>
  <si>
    <t>LM141.09020</t>
  </si>
  <si>
    <t>LM141.09030</t>
  </si>
  <si>
    <t>LM141.09040</t>
  </si>
  <si>
    <t>LM141.09050</t>
  </si>
  <si>
    <t>LM141.11010</t>
  </si>
  <si>
    <t>LM141.11020</t>
  </si>
  <si>
    <t>LM141.11030</t>
  </si>
  <si>
    <t>LM141.11040</t>
  </si>
  <si>
    <t>LM141.11050</t>
  </si>
  <si>
    <t>LM141.12010</t>
  </si>
  <si>
    <t>(B)5.0m×(H)4.5m, 토피:2m이하</t>
  </si>
  <si>
    <t>LM141.12020</t>
  </si>
  <si>
    <t>(B)5.0m×(H)4.5m, 토피:3m이하</t>
  </si>
  <si>
    <t>LM141.12030</t>
  </si>
  <si>
    <t>(B)5.0m×(H)4.5m, 토피:5m이하</t>
  </si>
  <si>
    <t>LM141.12040</t>
  </si>
  <si>
    <t>(B)5.0m×(H)4.5m, 토피:8m이하</t>
  </si>
  <si>
    <t>LM141.12050</t>
  </si>
  <si>
    <t>(B)5.0m×(H)4.5m, 토피:9m이하</t>
  </si>
  <si>
    <t>LM141.13010</t>
  </si>
  <si>
    <t>(B)6.0m×(H)4.5m, 토피:2m이하</t>
  </si>
  <si>
    <t>LM141.13020</t>
  </si>
  <si>
    <t>(B)6.0m×(H)4.5m, 토피:3m이하</t>
  </si>
  <si>
    <t>LM141.13030</t>
  </si>
  <si>
    <t>(B)6.0m×(H)4.5m, 토피:4m이하</t>
  </si>
  <si>
    <t>LM141.13040</t>
  </si>
  <si>
    <t>(B)6.0m×(H)4.5m, 토피:5m이하</t>
  </si>
  <si>
    <t>LM141.13050</t>
  </si>
  <si>
    <t>(B)6.0m×(H)4.5m, 토피:6m이하</t>
  </si>
  <si>
    <t>LM142.05010</t>
  </si>
  <si>
    <t>통로암거(2련)</t>
  </si>
  <si>
    <t>LM142.05020</t>
  </si>
  <si>
    <t>LM142.05030</t>
  </si>
  <si>
    <t>LM142.05040</t>
  </si>
  <si>
    <t>LM142.05050</t>
  </si>
  <si>
    <t>LM142.06010</t>
  </si>
  <si>
    <t>LM142.06020</t>
  </si>
  <si>
    <t>LM142.06030</t>
  </si>
  <si>
    <t>LM142.06040</t>
  </si>
  <si>
    <t>LM142.06050</t>
  </si>
  <si>
    <t>LM142.08010</t>
  </si>
  <si>
    <t>LM142.08020</t>
  </si>
  <si>
    <t>LM142.08030</t>
  </si>
  <si>
    <t>LM142.08040</t>
  </si>
  <si>
    <t>LM142.08050</t>
  </si>
  <si>
    <t>LM142.09010</t>
  </si>
  <si>
    <t>LM142.09020</t>
  </si>
  <si>
    <t>LM142.09030</t>
  </si>
  <si>
    <t>LM142.09040</t>
  </si>
  <si>
    <t>LM142.09050</t>
  </si>
  <si>
    <t>LM142.10010</t>
  </si>
  <si>
    <t>(B)4.0m×(H)4.5m, 토피:2m이하</t>
  </si>
  <si>
    <t>LM142.10020</t>
  </si>
  <si>
    <t>(B)4.0m×(H)4.5m, 토피:3m이하</t>
  </si>
  <si>
    <t>LM142.10030</t>
  </si>
  <si>
    <t>(B)4.0m×(H)4.5m, 토피:5m이하</t>
  </si>
  <si>
    <t>LM142.10040</t>
  </si>
  <si>
    <t>(B)4.0m×(H)4.5m, 토피:7m이하</t>
  </si>
  <si>
    <t>LM142.10050</t>
  </si>
  <si>
    <t>(B)4.0m×(H)4.5m, 토피:10m이하</t>
  </si>
  <si>
    <t>LM142.11010</t>
  </si>
  <si>
    <t>LM142.11020</t>
  </si>
  <si>
    <t>LM142.11030</t>
  </si>
  <si>
    <t>LM142.11040</t>
  </si>
  <si>
    <t>LM142.11050</t>
  </si>
  <si>
    <t>LM142.12010</t>
  </si>
  <si>
    <t>LM142.12020</t>
  </si>
  <si>
    <t>LM142.12030</t>
  </si>
  <si>
    <t>LM142.12040</t>
  </si>
  <si>
    <t>(B)5.0m×(H)4.5m, 토피:6m이하</t>
  </si>
  <si>
    <t>LM142.12050</t>
  </si>
  <si>
    <t>LR100.05020</t>
  </si>
  <si>
    <t>낙석방지망</t>
  </si>
  <si>
    <t>LR212.10000</t>
  </si>
  <si>
    <t>낙석방지울타리</t>
  </si>
  <si>
    <t>형식2/일반부</t>
  </si>
  <si>
    <t>LR212.20000</t>
  </si>
  <si>
    <t>형식2/단부</t>
  </si>
  <si>
    <t>LR212.30000</t>
  </si>
  <si>
    <t>형식2/출입문</t>
  </si>
  <si>
    <t>LR221.10000</t>
  </si>
  <si>
    <t>형식3/일반부</t>
  </si>
  <si>
    <t>LR221.20000</t>
  </si>
  <si>
    <t>형식3/단부</t>
  </si>
  <si>
    <t>LR221.30000</t>
  </si>
  <si>
    <t>형식3/출입문</t>
  </si>
  <si>
    <t>LR410.00000</t>
  </si>
  <si>
    <t>경계표주</t>
  </si>
  <si>
    <t>접도구역경계표주</t>
  </si>
  <si>
    <t>LR420.00000</t>
  </si>
  <si>
    <t>용지경계표주</t>
  </si>
  <si>
    <t>LR500.31295</t>
  </si>
  <si>
    <t>가로수분(받침틀)</t>
  </si>
  <si>
    <t>말굽형(1200×950mm)</t>
  </si>
  <si>
    <t>LR501.31295</t>
  </si>
  <si>
    <t>화강석(1370×1370mm)</t>
  </si>
  <si>
    <t>NI100.01000</t>
  </si>
  <si>
    <t>방수막 설치</t>
  </si>
  <si>
    <t>NI210.00000</t>
  </si>
  <si>
    <t>필터 콘크리트</t>
  </si>
  <si>
    <t>NR200.02000</t>
  </si>
  <si>
    <t>터널내부 타일붙임</t>
  </si>
  <si>
    <t>OB100.90000</t>
  </si>
  <si>
    <t>사석부설</t>
  </si>
  <si>
    <t>30kg이상(인력)</t>
  </si>
  <si>
    <t>OB100.10000</t>
  </si>
  <si>
    <t>30kg이상(인력10%)</t>
  </si>
  <si>
    <t>OH130.04500</t>
  </si>
  <si>
    <t>돌망태설치/타원형</t>
  </si>
  <si>
    <t>높이 45cm</t>
  </si>
  <si>
    <t>OH170.04400</t>
  </si>
  <si>
    <t>돌망태설치/이불형</t>
  </si>
  <si>
    <t>높이 40cm</t>
  </si>
  <si>
    <t>OH150.00000</t>
  </si>
  <si>
    <t>게비온 옹벽</t>
  </si>
  <si>
    <t>높이 5m이하</t>
  </si>
  <si>
    <t>OH150.01000</t>
  </si>
  <si>
    <t>높이 5m~8m이하</t>
  </si>
  <si>
    <t>OH150.02000</t>
  </si>
  <si>
    <t>높이 8m~11m이하</t>
  </si>
  <si>
    <t>OH150.03000</t>
  </si>
  <si>
    <t>높이 11m~14m이하</t>
  </si>
  <si>
    <t>OH150.04000</t>
  </si>
  <si>
    <t>높이 14m초과</t>
  </si>
  <si>
    <t>OH180.03000</t>
  </si>
  <si>
    <t>게비온 매트리스</t>
  </si>
  <si>
    <t>높이 30cm</t>
  </si>
  <si>
    <t>OH180.05000</t>
  </si>
  <si>
    <t>높이 50cm</t>
  </si>
  <si>
    <t>OH410.00000</t>
  </si>
  <si>
    <t>블록붙임/장방형</t>
  </si>
  <si>
    <t>400×250×120mm</t>
  </si>
  <si>
    <t>OH420.11000</t>
  </si>
  <si>
    <t>블록붙임/환경블록</t>
  </si>
  <si>
    <t>400×400×120mm</t>
  </si>
  <si>
    <t>OH900.10000</t>
  </si>
  <si>
    <t>천단잡석부설</t>
  </si>
  <si>
    <t>Φ100~200mm</t>
  </si>
  <si>
    <t>QQ130.00000</t>
  </si>
  <si>
    <t>아스팔트코팅</t>
  </si>
  <si>
    <t>QQ410.00000</t>
  </si>
  <si>
    <t>교면방수/침투식</t>
  </si>
  <si>
    <t>QQ310.00000</t>
  </si>
  <si>
    <t>교면방수/도막방수</t>
  </si>
  <si>
    <t>RB500.02500</t>
  </si>
  <si>
    <t>돌붙임/찰붙임</t>
  </si>
  <si>
    <t>깬돌뒷길이25cm(인력50%)</t>
  </si>
  <si>
    <t>RB500.03000</t>
  </si>
  <si>
    <t>깬돌뒷길이30cm(인력50%)</t>
  </si>
  <si>
    <t>RB500.03500</t>
  </si>
  <si>
    <t>깬돌뒷길이35cm(인력50%)</t>
  </si>
  <si>
    <t>RB500.04000</t>
  </si>
  <si>
    <t>깬돌뒷길이45cm(인력50%)</t>
  </si>
  <si>
    <t>RB400.02500</t>
  </si>
  <si>
    <t>돌붙임/메붙임</t>
  </si>
  <si>
    <t>RB400.03000</t>
  </si>
  <si>
    <t>RB400.03500</t>
  </si>
  <si>
    <t>RB400.04000</t>
  </si>
  <si>
    <t>RC300.00000</t>
  </si>
  <si>
    <t>잡석부설</t>
  </si>
  <si>
    <t>150mm이하(인력10%)</t>
  </si>
  <si>
    <t>&lt;&lt;항만부문&gt;&gt;</t>
  </si>
  <si>
    <t>2015-10-14</t>
  </si>
  <si>
    <t>OA020.41000</t>
  </si>
  <si>
    <t>배사관 부설및철거(해상관)</t>
  </si>
  <si>
    <t>D760mm×6m(양묘선89.5kw)</t>
  </si>
  <si>
    <t>15년(하)-해수부</t>
  </si>
  <si>
    <t>OA020.51000</t>
  </si>
  <si>
    <t>배사관 부설및철거(해저관)</t>
  </si>
  <si>
    <t>OA020.61000</t>
  </si>
  <si>
    <t>배사관 부설및철거(육상관)</t>
  </si>
  <si>
    <t>D760mm×6m</t>
  </si>
  <si>
    <t>OA021.21000</t>
  </si>
  <si>
    <t>OB002.11000</t>
  </si>
  <si>
    <t>사석덤프적재</t>
  </si>
  <si>
    <t>각종(굴삭기(무한궤도1.0㎥))</t>
  </si>
  <si>
    <t>OB010.11000</t>
  </si>
  <si>
    <t>사석투하(육상수상)</t>
  </si>
  <si>
    <t>OB020.10000</t>
  </si>
  <si>
    <t>사석투하(육상수중)</t>
  </si>
  <si>
    <t>각종(굴삭기(무한궤도1.0㎥),잠수조)</t>
  </si>
  <si>
    <t>OB020.11000</t>
  </si>
  <si>
    <t>사석투하(육상수중:망태)</t>
  </si>
  <si>
    <t>각종(크레인25톤,잠수조)</t>
  </si>
  <si>
    <t>OB030.11000</t>
  </si>
  <si>
    <t>사석투하(해상수상)</t>
  </si>
  <si>
    <t>OB040.11000</t>
  </si>
  <si>
    <t>사석투하(해상수중)</t>
  </si>
  <si>
    <t>OB040.21000</t>
  </si>
  <si>
    <t>각종(굴삭기(무한궤도2.0㎥),잠수조)</t>
  </si>
  <si>
    <t>OB001.11000</t>
  </si>
  <si>
    <t>사석투하정리</t>
  </si>
  <si>
    <t>각종(불도저19톤)</t>
  </si>
  <si>
    <t>OB001.21000</t>
  </si>
  <si>
    <t>OB050.11000</t>
  </si>
  <si>
    <t>사석제거(육상수상)</t>
  </si>
  <si>
    <t>OB050.21000</t>
  </si>
  <si>
    <t>사석제거(육상수중)</t>
  </si>
  <si>
    <t>OB060.11000</t>
  </si>
  <si>
    <t>사석제거(해상수상)</t>
  </si>
  <si>
    <t>OB060.21000</t>
  </si>
  <si>
    <t>사석제거(해상수중)</t>
  </si>
  <si>
    <t>OB300.11000</t>
  </si>
  <si>
    <t>피복석덤프적재</t>
  </si>
  <si>
    <t>0.1-0.4㎥(크레인10톤)</t>
  </si>
  <si>
    <t>OB300.21000</t>
  </si>
  <si>
    <t>0.5-0.7㎥(크레인10톤)</t>
  </si>
  <si>
    <t>OB300.31000</t>
  </si>
  <si>
    <t>0.8-1.0㎥(크레인10톤)</t>
  </si>
  <si>
    <t>OB301.22000</t>
  </si>
  <si>
    <t>피복석대선적재</t>
  </si>
  <si>
    <t>OB301.31000</t>
  </si>
  <si>
    <t>OB301.41000</t>
  </si>
  <si>
    <t>OB320.01000</t>
  </si>
  <si>
    <t>피복석투하(육상수상)</t>
  </si>
  <si>
    <t>0.1-0.4㎥(크레인 10톤)</t>
  </si>
  <si>
    <t>OB320.02000</t>
  </si>
  <si>
    <t>0.1-0.4㎥(크레인 25톤)</t>
  </si>
  <si>
    <t>OB320.03000</t>
  </si>
  <si>
    <t>0.5-0.7㎥(크레인 10톤)</t>
  </si>
  <si>
    <t>OB320.04000</t>
  </si>
  <si>
    <t>0.8-1.0㎥(크레인 10톤)</t>
  </si>
  <si>
    <t>OB320.12000</t>
  </si>
  <si>
    <t>피복석투하(육상수중)</t>
  </si>
  <si>
    <t>0.1-0.4㎥(크레인10톤,잠수조)</t>
  </si>
  <si>
    <t>OB320.11000</t>
  </si>
  <si>
    <t>0.1-0.4㎥(크레인25톤,잠수조)</t>
  </si>
  <si>
    <t>OB320.21000</t>
  </si>
  <si>
    <t>0.5-0.7㎥(크레인10톤,잠수조)</t>
  </si>
  <si>
    <t>OB320.32000</t>
  </si>
  <si>
    <t>0.8-1.0㎥(크레인10톤,잠수조)</t>
  </si>
  <si>
    <t>OB320.31000</t>
  </si>
  <si>
    <t>0.8-1.0㎥(크레인25톤,잠수조)</t>
  </si>
  <si>
    <t>OB330.11000</t>
  </si>
  <si>
    <t>피복석투하(해상수상)</t>
  </si>
  <si>
    <t>0.1-0.4㎥(조합기중기선10톤)</t>
  </si>
  <si>
    <t>OB330.21000</t>
  </si>
  <si>
    <t>0.5-0.7㎥(조합기중기선10톤)</t>
  </si>
  <si>
    <t>OB330.31000</t>
  </si>
  <si>
    <t>0.8-1.0㎥(조합기중기선10톤)</t>
  </si>
  <si>
    <t>OB340.11000</t>
  </si>
  <si>
    <t>피복석투하(해상수중)</t>
  </si>
  <si>
    <t>0.1-0.4㎥(조합기중기선10톤,잠수조)</t>
  </si>
  <si>
    <t>OB340.21000</t>
  </si>
  <si>
    <t>0.5-0.7㎥(조합기중기선10톤,잠수조)</t>
  </si>
  <si>
    <t>OB340.31000</t>
  </si>
  <si>
    <t>0.8-1.0㎥(조합기중기선10톤,잠수조)</t>
  </si>
  <si>
    <t>OB360.11000</t>
  </si>
  <si>
    <t>피복석제거(육상수상)</t>
  </si>
  <si>
    <t>0.1~0.4㎥(크레인 10톤)</t>
  </si>
  <si>
    <t>OB360.21000</t>
  </si>
  <si>
    <t>0.5~0.7㎥(크레인 10톤)</t>
  </si>
  <si>
    <t>OB360.31000</t>
  </si>
  <si>
    <t>0.8~1.0㎥(크레인 10톤)</t>
  </si>
  <si>
    <t>OB361.11000</t>
  </si>
  <si>
    <t>피복석제거(육상수중)</t>
  </si>
  <si>
    <t>0.1~0.4㎥(크레인 10톤,잠수조)</t>
  </si>
  <si>
    <t>OB361.21000</t>
  </si>
  <si>
    <t>0.5~0.7㎥(크레인 10톤,잠수조)</t>
  </si>
  <si>
    <t>OB361.31000</t>
  </si>
  <si>
    <t>0.8~1.0㎥(크레인 10톤,잠수조)</t>
  </si>
  <si>
    <t>OB371.11000</t>
  </si>
  <si>
    <t>피복석제거(해상수상)</t>
  </si>
  <si>
    <t>0.1~0.4㎥(조합선중기선10톤)</t>
  </si>
  <si>
    <t>OB371.21000</t>
  </si>
  <si>
    <t>0.5-0.7㎥(조합선중기선10톤)</t>
  </si>
  <si>
    <t>OB371.31000</t>
  </si>
  <si>
    <t>0.8~1.0㎥(조합선중기선10톤)</t>
  </si>
  <si>
    <t>OB370.21000</t>
  </si>
  <si>
    <t>피복석제거(해상수중)</t>
  </si>
  <si>
    <t>0.1~0.4㎥(조합선중기선10톤,잠수조)</t>
  </si>
  <si>
    <t>OB370.31000</t>
  </si>
  <si>
    <t>0.5~0.7㎥(조합선중기선10톤,잠수조)</t>
  </si>
  <si>
    <t>OB370.41000</t>
  </si>
  <si>
    <t>0.8~1.0㎥(조합선중기선10톤,잠수조)</t>
  </si>
  <si>
    <t>OB410.11000</t>
  </si>
  <si>
    <t>필터사석투하(육상수상)</t>
  </si>
  <si>
    <t>D=100mm이하(굴삭기(무한궤도1.0㎥))</t>
  </si>
  <si>
    <t>OB420.11000</t>
  </si>
  <si>
    <t>필터사석투하(육상수중)</t>
  </si>
  <si>
    <t>D=100mm이하(굴삭기(무한궤도1.0㎥),잠수조)</t>
  </si>
  <si>
    <t>OB430.11000</t>
  </si>
  <si>
    <t>필터사석투하(해상수상)</t>
  </si>
  <si>
    <t>OB440.11000</t>
  </si>
  <si>
    <t>필터사석투하(해상수중)</t>
  </si>
  <si>
    <t>OC110.11000</t>
  </si>
  <si>
    <t>사석기초고르기</t>
  </si>
  <si>
    <t>수상</t>
  </si>
  <si>
    <t>OC120.11000</t>
  </si>
  <si>
    <t>수중 H=0-15m(잠수조)</t>
  </si>
  <si>
    <t>OC210.11000</t>
  </si>
  <si>
    <t>사석속고르기</t>
  </si>
  <si>
    <t>OC520.11000</t>
  </si>
  <si>
    <t>OC310.01000</t>
  </si>
  <si>
    <t>피복석고르기(육상수상)</t>
  </si>
  <si>
    <t>0.5㎥이하(크레인10톤)</t>
  </si>
  <si>
    <t>OC310.02000</t>
  </si>
  <si>
    <t>0.6~1.0㎥ 이하,(크레인 10톤)</t>
  </si>
  <si>
    <t>OC310.11000</t>
  </si>
  <si>
    <t>피복석고르기(육상수중,0-15m)</t>
  </si>
  <si>
    <t>0.5㎥이하(크레인10톤,잠수조)</t>
  </si>
  <si>
    <t>OC310.12000</t>
  </si>
  <si>
    <t>0.6-1.0㎥이하(크레인25톤,잠수조)</t>
  </si>
  <si>
    <t>OC330.01000</t>
  </si>
  <si>
    <t>피복석고르기(해상수상)</t>
  </si>
  <si>
    <t>0.2㎥이하(이우선1톤)</t>
  </si>
  <si>
    <t>OC330.02000</t>
  </si>
  <si>
    <t>0.3-0.5㎥이하(이우선3톤)</t>
  </si>
  <si>
    <t>OC330.03000</t>
  </si>
  <si>
    <t>0.6-1.0㎥이하(조합기중기선10톤)</t>
  </si>
  <si>
    <t>OC340.11000</t>
  </si>
  <si>
    <t>피복석고르기(해상수중,0-15m)</t>
  </si>
  <si>
    <t>0.2㎥이하(이우선1톤,잠수조)</t>
  </si>
  <si>
    <t>OC340.12000</t>
  </si>
  <si>
    <t>0.3-0.5㎥(이우선3톤,잠수조)</t>
  </si>
  <si>
    <t>OC340.13000</t>
  </si>
  <si>
    <t>0.6-1.0㎥이하(조합기중기선10톤,잠수조)</t>
  </si>
  <si>
    <t>OC410.11000</t>
  </si>
  <si>
    <t>피복석속고르기(육상수상)</t>
  </si>
  <si>
    <t>OC410.12000</t>
  </si>
  <si>
    <t>0.6-1.0㎥이하(크레인10톤)</t>
  </si>
  <si>
    <t>OC420.12000</t>
  </si>
  <si>
    <t>피복석속고르기(육상수중,0-15m)</t>
  </si>
  <si>
    <t>OC420.13000</t>
  </si>
  <si>
    <t>0.6~1.0㎥이하(크레인25톤,잠수조)</t>
  </si>
  <si>
    <t>OC430.11000</t>
  </si>
  <si>
    <t>피복석속고르기(해상수상,0-15m)</t>
  </si>
  <si>
    <t>OC430.21000</t>
  </si>
  <si>
    <t>0.3~0.5㎥이하(이우선3톤)</t>
  </si>
  <si>
    <t>OC430.31000</t>
  </si>
  <si>
    <t>0.6~1.0㎥이하(조합기중기선10톤)</t>
  </si>
  <si>
    <t>OC420.11000</t>
  </si>
  <si>
    <t>피복석속고르기(해상수중,0-15m)</t>
  </si>
  <si>
    <t>OC420.21000</t>
  </si>
  <si>
    <t>0.3-0.5㎥이하(이우선3톤,잠수조)</t>
  </si>
  <si>
    <t>OC420.31000</t>
  </si>
  <si>
    <t>OC710.11000</t>
  </si>
  <si>
    <t>필터사석고르기</t>
  </si>
  <si>
    <t>OC720.11000</t>
  </si>
  <si>
    <t>수중 0-15m(잠수조)</t>
  </si>
  <si>
    <t>OD000.11000</t>
  </si>
  <si>
    <t>유로폼 (항만)</t>
  </si>
  <si>
    <t>벽체 0-7m 미만</t>
  </si>
  <si>
    <t>OD000.21000</t>
  </si>
  <si>
    <t>무근콘크리트타설/펌프카(항만)</t>
  </si>
  <si>
    <t>슬럼프 8-12cm</t>
  </si>
  <si>
    <t>OD000.31000</t>
  </si>
  <si>
    <t>철근콘크리트타설/펌프카(항만)</t>
  </si>
  <si>
    <t>OD000.71000</t>
  </si>
  <si>
    <t>콘크리트타설(항만)</t>
  </si>
  <si>
    <t>OD000.22000</t>
  </si>
  <si>
    <t>콘크리트양생(항만)</t>
  </si>
  <si>
    <t>무근구조물</t>
  </si>
  <si>
    <t>OD000.32000</t>
  </si>
  <si>
    <t>철근구조물</t>
  </si>
  <si>
    <t>OD000.41000</t>
  </si>
  <si>
    <t>철근가공및조립 (항만)</t>
  </si>
  <si>
    <t>OD000.51000</t>
  </si>
  <si>
    <t>OD000.81000</t>
  </si>
  <si>
    <t>OD000.61000</t>
  </si>
  <si>
    <t>비닐깔기(항만)</t>
  </si>
  <si>
    <t>P.E필림(T=0.1mm)</t>
  </si>
  <si>
    <t>OD404.01000</t>
  </si>
  <si>
    <t>콘크리트블록이적및적재(육상)/트레일러</t>
  </si>
  <si>
    <t>5톤미만(크레인 10톤)</t>
  </si>
  <si>
    <t>OD404.11000</t>
  </si>
  <si>
    <t>5~10톤미만(크레인 15톤)</t>
  </si>
  <si>
    <t>OD404.21000</t>
  </si>
  <si>
    <t>10~15톤미만(크레인 20톤)</t>
  </si>
  <si>
    <t>OD404.31000</t>
  </si>
  <si>
    <t>15~20톤미만(크레인 25톤)</t>
  </si>
  <si>
    <t>OD404.41000</t>
  </si>
  <si>
    <t>20~25톤미만(크레인 35톤)</t>
  </si>
  <si>
    <t>OD404.42000</t>
  </si>
  <si>
    <t>25~30톤미만(크레인 40톤)</t>
  </si>
  <si>
    <t>OD404.43000</t>
  </si>
  <si>
    <t>30~35톤미만(크레인 50톤)</t>
  </si>
  <si>
    <t>OD404.51000</t>
  </si>
  <si>
    <t>35~40톤미만(크레인 50톤)</t>
  </si>
  <si>
    <t>OD404.61000</t>
  </si>
  <si>
    <t>40~45톤미만(크레인 70톤)</t>
  </si>
  <si>
    <t>OD404.71000</t>
  </si>
  <si>
    <t>45~55톤미만(크레인 70톤)</t>
  </si>
  <si>
    <t>OD404.81000</t>
  </si>
  <si>
    <t>55~65톤미만(크레인 100톤)</t>
  </si>
  <si>
    <t>OD404.91000</t>
  </si>
  <si>
    <t>65~80톤미만(크레인 100톤)</t>
  </si>
  <si>
    <t>OD404.92000</t>
  </si>
  <si>
    <t>80~100톤미만(크레인 150톤)</t>
  </si>
  <si>
    <t>OD403.01000</t>
  </si>
  <si>
    <t>콘크리트블록대선적재</t>
  </si>
  <si>
    <t>5톤미만 (크레인 10톤)</t>
  </si>
  <si>
    <t>OD403.12000</t>
  </si>
  <si>
    <t>5~10톤미만 (크레인 15톤)</t>
  </si>
  <si>
    <t>OD403.11000</t>
  </si>
  <si>
    <t>5~10톤미만 (크레인 20톤)</t>
  </si>
  <si>
    <t>OD403.21000</t>
  </si>
  <si>
    <t>10~15톤미만 (크레인 20톤)</t>
  </si>
  <si>
    <t>OD403.31000</t>
  </si>
  <si>
    <t>15~20톤미만 (크레인 25톤)</t>
  </si>
  <si>
    <t>OD403.41000</t>
  </si>
  <si>
    <t>20~25톤미만 (크레인 30톤)</t>
  </si>
  <si>
    <t>OD403.42000</t>
  </si>
  <si>
    <t>20~25톤미만 (크레인 35톤)</t>
  </si>
  <si>
    <t>OD403.43000</t>
  </si>
  <si>
    <t>25~30톤미만 (크레인 40톤)</t>
  </si>
  <si>
    <t>OD403.44000</t>
  </si>
  <si>
    <t>30~35톤미만 (크레인 50톤)</t>
  </si>
  <si>
    <t>OD403.51000</t>
  </si>
  <si>
    <t>35~40톤미만 (크레인 50톤)</t>
  </si>
  <si>
    <t>OD403.62000</t>
  </si>
  <si>
    <t>40~45톤미만 (크레인 70톤)</t>
  </si>
  <si>
    <t>OD403.61000</t>
  </si>
  <si>
    <t>40-45톤미만 (크레인100톤)</t>
  </si>
  <si>
    <t>OD403.71000</t>
  </si>
  <si>
    <t>45~55톤미만 (크레인 70톤)</t>
  </si>
  <si>
    <t>OD403.82000</t>
  </si>
  <si>
    <t>55~65톤미만 (크레인 100톤)</t>
  </si>
  <si>
    <t>OD403.81000</t>
  </si>
  <si>
    <t>55-65톤미만 (크레인150톤)</t>
  </si>
  <si>
    <t>OD403.92000</t>
  </si>
  <si>
    <t>65~80톤미만 (크레인 100톤)</t>
  </si>
  <si>
    <t>OD403.91000</t>
  </si>
  <si>
    <t>65~80톤미만 (크레인150톤)</t>
  </si>
  <si>
    <t>OD403.93000</t>
  </si>
  <si>
    <t>80~100톤미만 (크레인 150톤)</t>
  </si>
  <si>
    <t>OD400.01000</t>
  </si>
  <si>
    <t>콘크리트블록 이적및대선적재(해상)</t>
  </si>
  <si>
    <t>5톤 미만(크레인10톤)</t>
  </si>
  <si>
    <t>OD400.11000</t>
  </si>
  <si>
    <t>5-10톤 미만(크레인15톤)</t>
  </si>
  <si>
    <t>OD400.21000</t>
  </si>
  <si>
    <t>10-15톤 미만(크레인20톤)</t>
  </si>
  <si>
    <t>OD400.31000</t>
  </si>
  <si>
    <t>15-20톤 미만(크레인25톤)</t>
  </si>
  <si>
    <t>OD400.41000</t>
  </si>
  <si>
    <t>20-25톤 미만(크레인35톤)</t>
  </si>
  <si>
    <t>OD400.42000</t>
  </si>
  <si>
    <t>25-30톤 미만(크레인40톤)</t>
  </si>
  <si>
    <t>OD400.43000</t>
  </si>
  <si>
    <t>30-35톤 미만(크레인50톤)</t>
  </si>
  <si>
    <t>OD400.51000</t>
  </si>
  <si>
    <t>35-40톤 미만(크레인50톤)</t>
  </si>
  <si>
    <t>OD400.61000</t>
  </si>
  <si>
    <t>40-45톤 미만(크레인70톤)</t>
  </si>
  <si>
    <t>OD400.71000</t>
  </si>
  <si>
    <t>45-55톤 미만(크레인70톤)</t>
  </si>
  <si>
    <t>OD400.81000</t>
  </si>
  <si>
    <t>55-65톤 미만(크레인80톤)</t>
  </si>
  <si>
    <t>OD400.82000</t>
  </si>
  <si>
    <t>55~65톤 미만(크레인100톤)</t>
  </si>
  <si>
    <t>OD400.91000</t>
  </si>
  <si>
    <t>65-80톤 미만(크레인100톤)</t>
  </si>
  <si>
    <t>OD400.92000</t>
  </si>
  <si>
    <t>85-100톤 미만(크레인150톤)</t>
  </si>
  <si>
    <t>OD401.21000</t>
  </si>
  <si>
    <t>콘크리트블록 전치(1회)</t>
  </si>
  <si>
    <t>OD401.31000</t>
  </si>
  <si>
    <t>5-10톤 미만(크레인 15톤)</t>
  </si>
  <si>
    <t>OD401.41000</t>
  </si>
  <si>
    <t>OD401.42000</t>
  </si>
  <si>
    <t>OD401.51000</t>
  </si>
  <si>
    <t>15-20톤 미만(크레인35톤)</t>
  </si>
  <si>
    <t>OD401.61000</t>
  </si>
  <si>
    <t>OD401.62000</t>
  </si>
  <si>
    <t>OD401.63000</t>
  </si>
  <si>
    <t>OD401.71000</t>
  </si>
  <si>
    <t>OD401.81000</t>
  </si>
  <si>
    <t>OD401.91000</t>
  </si>
  <si>
    <t>OD402.01000</t>
  </si>
  <si>
    <t>55-65톤 미만(크레인100톤)</t>
  </si>
  <si>
    <t>OD402.11000</t>
  </si>
  <si>
    <t>OD402.21000</t>
  </si>
  <si>
    <t>80-100톤 미만(크레인150톤)</t>
  </si>
  <si>
    <t>OD013.01000</t>
  </si>
  <si>
    <t>콘크리트블록거치(육상수상)</t>
  </si>
  <si>
    <t>5톤미만(크레인10톤)</t>
  </si>
  <si>
    <t>OD013.11000</t>
  </si>
  <si>
    <t>5-10톤미만(크레인15톤)</t>
  </si>
  <si>
    <t>OD013.21000</t>
  </si>
  <si>
    <t>10-15톤미만(크레인20톤)</t>
  </si>
  <si>
    <t>OD013.31000</t>
  </si>
  <si>
    <t>15-20톤미만(크레인25톤)</t>
  </si>
  <si>
    <t>OD013.41000</t>
  </si>
  <si>
    <t>20-25톤미만(크레인35톤)</t>
  </si>
  <si>
    <t>OD013.42000</t>
  </si>
  <si>
    <t>25-30톤미만(크레인40톤)</t>
  </si>
  <si>
    <t>OD013.43000</t>
  </si>
  <si>
    <t>30-35톤미만(크레인50톤)</t>
  </si>
  <si>
    <t>OD013.51000</t>
  </si>
  <si>
    <t>35-40톤미만(크레인50톤)</t>
  </si>
  <si>
    <t>OD013.61000</t>
  </si>
  <si>
    <t>40-45톤미만(크레인70톤)</t>
  </si>
  <si>
    <t>OD013.71000</t>
  </si>
  <si>
    <t>45-55톤미만(크레인70톤)</t>
  </si>
  <si>
    <t>OD013.81000</t>
  </si>
  <si>
    <t>55-65톤미만(크레인100톤)</t>
  </si>
  <si>
    <t>OD013.91000</t>
  </si>
  <si>
    <t>65-80톤미만(크레인100톤)</t>
  </si>
  <si>
    <t>OD013.92000</t>
  </si>
  <si>
    <t>80-100톤미만(크레인150톤)</t>
  </si>
  <si>
    <t>OD023.01000</t>
  </si>
  <si>
    <t>콘크리트블록거치(육상수중)</t>
  </si>
  <si>
    <t>5톤미만(크레인10톤,잠수조)</t>
  </si>
  <si>
    <t>OD023.11000</t>
  </si>
  <si>
    <t>5-10톤미만(크레인15톤,잠수조)</t>
  </si>
  <si>
    <t>OD023.21000</t>
  </si>
  <si>
    <t>10-15톤미만(크레인15톤,잠수조)</t>
  </si>
  <si>
    <t>OD023.31000</t>
  </si>
  <si>
    <t>15-20톤미만(크레인25톤,잠수조)</t>
  </si>
  <si>
    <t>OD023.41000</t>
  </si>
  <si>
    <t>20-25톤미만(크레인35톤,잠수조)</t>
  </si>
  <si>
    <t>OD023.42000</t>
  </si>
  <si>
    <t>25-30톤미만(크레인40톤,잠수조)</t>
  </si>
  <si>
    <t>OD023.43000</t>
  </si>
  <si>
    <t>30-35톤미만(크레인50톤,잠수조)</t>
  </si>
  <si>
    <t>OD023.51000</t>
  </si>
  <si>
    <t>35-40톤미만(크레인50톤,잠수조)</t>
  </si>
  <si>
    <t>OD023.61000</t>
  </si>
  <si>
    <t>40-45톤미만(크레인70톤,잠수조)</t>
  </si>
  <si>
    <t>OD023.71000</t>
  </si>
  <si>
    <t>45-55톤미만(크레인70톤,잠수조)</t>
  </si>
  <si>
    <t>OD023.81000</t>
  </si>
  <si>
    <t>55-65톤미만(크레인100톤,잠수조)</t>
  </si>
  <si>
    <t>OD023.91000</t>
  </si>
  <si>
    <t>65-80톤미만(크레인100톤,잠수조)</t>
  </si>
  <si>
    <t>OD023.92000</t>
  </si>
  <si>
    <t>80-100톤미만(크레인150톤,잠수조)</t>
  </si>
  <si>
    <t>OD033.01000</t>
  </si>
  <si>
    <t>콘크리트블록거치(해상수상)</t>
  </si>
  <si>
    <t>5톤미만(조합기중기선10톤)</t>
  </si>
  <si>
    <t>OD033.11000</t>
  </si>
  <si>
    <t>5-10톤미만(조합기중기선20톤)</t>
  </si>
  <si>
    <t>OD033.21000</t>
  </si>
  <si>
    <t>10-15톤미만(조합기중기선30톤)</t>
  </si>
  <si>
    <t>OD033.31000</t>
  </si>
  <si>
    <t>15-20톤미만(조합기중기선40톤)</t>
  </si>
  <si>
    <t>OD033.41000</t>
  </si>
  <si>
    <t>20-25톤미만(조합기중기선50톤)</t>
  </si>
  <si>
    <t>OD033.42000</t>
  </si>
  <si>
    <t>25-30톤미만(조합기중기선70톤)</t>
  </si>
  <si>
    <t>OD033.43000</t>
  </si>
  <si>
    <t>30-35톤미만(조합기중기선70톤)</t>
  </si>
  <si>
    <t>OD033.51000</t>
  </si>
  <si>
    <t>35-40톤미만(조합기중기선70톤)</t>
  </si>
  <si>
    <t>OD033.52000</t>
  </si>
  <si>
    <t>35-40톤미만(조합기중기선80톤)</t>
  </si>
  <si>
    <t>OD033.61000</t>
  </si>
  <si>
    <t>40-45톤미만(조합기중기선100톤)</t>
  </si>
  <si>
    <t>OD033.71000</t>
  </si>
  <si>
    <t>45-55톤미만(조합기중기선150톤)</t>
  </si>
  <si>
    <t>OD033.81000</t>
  </si>
  <si>
    <t>55-65톤미만(조합기중기선150톤)</t>
  </si>
  <si>
    <t>OD033.91000</t>
  </si>
  <si>
    <t>65-80톤미만(조합기중기선150톤)</t>
  </si>
  <si>
    <t>OD033.92000</t>
  </si>
  <si>
    <t>80-100톤미만(조합기중기선200톤)</t>
  </si>
  <si>
    <t>OD043.02000</t>
  </si>
  <si>
    <t>콘크리트블록거치(해상수중)</t>
  </si>
  <si>
    <t>5톤미만(조합기중기선10톤,잠수조)</t>
  </si>
  <si>
    <t>OD043.01000</t>
  </si>
  <si>
    <t>5톤미만(조합기중기선15톤,잠수조)</t>
  </si>
  <si>
    <t>OD043.11000</t>
  </si>
  <si>
    <t>5-10톤미만(조합기중기선15톤,잠수조)</t>
  </si>
  <si>
    <t>OD043.12000</t>
  </si>
  <si>
    <t>5-10톤미만(조합기중기선20톤,잠수조)</t>
  </si>
  <si>
    <t>OD043.21000</t>
  </si>
  <si>
    <t>10-15톤미만(조합기중기선25톤,잠수조)</t>
  </si>
  <si>
    <t>OD043.22000</t>
  </si>
  <si>
    <t>10-15톤미만(조합기중기선30톤,잠수조)</t>
  </si>
  <si>
    <t>OD043.31000</t>
  </si>
  <si>
    <t>15-20톤미만(조합기중기선40톤,잠수조)</t>
  </si>
  <si>
    <t>OD043.41000</t>
  </si>
  <si>
    <t>20-25톤미만(조합기중기선50톤,잠수조)</t>
  </si>
  <si>
    <t>OD043.42000</t>
  </si>
  <si>
    <t>25-30톤미만(조합기중기선70톤,잠수조)</t>
  </si>
  <si>
    <t>OD043.43000</t>
  </si>
  <si>
    <t>30-35톤미만(조합기중기선70톤,잠수조)</t>
  </si>
  <si>
    <t>OD043.51000</t>
  </si>
  <si>
    <t>35-40톤미만(조합기중기선70톤,잠수조)</t>
  </si>
  <si>
    <t>OD043.52000</t>
  </si>
  <si>
    <t>35-40톤미만(조합기중기선80톤,잠수조)</t>
  </si>
  <si>
    <t>OD043.61000</t>
  </si>
  <si>
    <t>40-45톤미만(조합기중기선80톤,잠수조)</t>
  </si>
  <si>
    <t>OD043.62000</t>
  </si>
  <si>
    <t>40-45톤미만(조합기중기선100톤,잠수조)</t>
  </si>
  <si>
    <t>OD043.71000</t>
  </si>
  <si>
    <t>45-55톤미만(조합기중기선100톤,잠수조)</t>
  </si>
  <si>
    <t>OD043.72000</t>
  </si>
  <si>
    <t>45-55톤미만(조합기중기선150톤,잠수조)</t>
  </si>
  <si>
    <t>OD043.81000</t>
  </si>
  <si>
    <t>55-65톤미만(조합기중기선150톤,잠수조)</t>
  </si>
  <si>
    <t>OD043.91000</t>
  </si>
  <si>
    <t>65-80톤미만(조합기중기선150톤,잠수조)</t>
  </si>
  <si>
    <t>OD043.92000</t>
  </si>
  <si>
    <t>80톤~100톤미만(조합기중기선200톤,잠수조)</t>
  </si>
  <si>
    <t>OD300.01000</t>
  </si>
  <si>
    <t>T.T.P 제작</t>
  </si>
  <si>
    <t>2톤급</t>
  </si>
  <si>
    <t>OD300.02000</t>
  </si>
  <si>
    <t>3.2톤급</t>
  </si>
  <si>
    <t>OD300.03000</t>
  </si>
  <si>
    <t>4톤급</t>
  </si>
  <si>
    <t>OD300.04000</t>
  </si>
  <si>
    <t>5톤급</t>
  </si>
  <si>
    <t>OD300.05000</t>
  </si>
  <si>
    <t>6.3톤급</t>
  </si>
  <si>
    <t>OD300.06000</t>
  </si>
  <si>
    <t>8톤급</t>
  </si>
  <si>
    <t>OD300.11000</t>
  </si>
  <si>
    <t>10톤급</t>
  </si>
  <si>
    <t>OD300.12000</t>
  </si>
  <si>
    <t>12.5톤급</t>
  </si>
  <si>
    <t>OD300.13000</t>
  </si>
  <si>
    <t>16톤급</t>
  </si>
  <si>
    <t>OD300.21000</t>
  </si>
  <si>
    <t>20톤급</t>
  </si>
  <si>
    <t>OD300.22000</t>
  </si>
  <si>
    <t>25톤급</t>
  </si>
  <si>
    <t>OD300.31000</t>
  </si>
  <si>
    <t>32톤급</t>
  </si>
  <si>
    <t>OD300.41000</t>
  </si>
  <si>
    <t>40톤급</t>
  </si>
  <si>
    <t>OD300.51000</t>
  </si>
  <si>
    <t>50톤급</t>
  </si>
  <si>
    <t>OD300.61000</t>
  </si>
  <si>
    <t>64톤급</t>
  </si>
  <si>
    <t>OD303.01000</t>
  </si>
  <si>
    <t>소파블록대선적재</t>
  </si>
  <si>
    <t>5톤급미만(크레인10톤)</t>
  </si>
  <si>
    <t>OD303.11000</t>
  </si>
  <si>
    <t>5~10톤급미만(크레인15톤)</t>
  </si>
  <si>
    <t>OD303.22000</t>
  </si>
  <si>
    <t>10~15톤급미만(크레인20톤)</t>
  </si>
  <si>
    <t>OD303.21000</t>
  </si>
  <si>
    <t>10-15톤급미만(크레인25톤)</t>
  </si>
  <si>
    <t>OD303.31000</t>
  </si>
  <si>
    <t>15~20톤급미만(크레인25톤)</t>
  </si>
  <si>
    <t>OD303.41000</t>
  </si>
  <si>
    <t>20~25톤급미만(크레인35톤)</t>
  </si>
  <si>
    <t>OD303.42000</t>
  </si>
  <si>
    <t>25~30톤급미만(크레인40톤)</t>
  </si>
  <si>
    <t>OD303.43000</t>
  </si>
  <si>
    <t>30~35톤급미만(크레인50톤)</t>
  </si>
  <si>
    <t>OD303.51000</t>
  </si>
  <si>
    <t>35~40톤급미만(크레인50톤)</t>
  </si>
  <si>
    <t>OD303.61000</t>
  </si>
  <si>
    <t>40~45톤급미만(크레인70톤)</t>
  </si>
  <si>
    <t>OD303.71000</t>
  </si>
  <si>
    <t>45~55톤급미만(크레인70톤)</t>
  </si>
  <si>
    <t>OD303.81000</t>
  </si>
  <si>
    <t>55~65톤급미만(크레인100톤)</t>
  </si>
  <si>
    <t>OD303.91000</t>
  </si>
  <si>
    <t>65~80톤급미만(크레인100톤)</t>
  </si>
  <si>
    <t>OD303.92000</t>
  </si>
  <si>
    <t>80~100톤급미만(크레인150톤)</t>
  </si>
  <si>
    <t>OD301.31000</t>
  </si>
  <si>
    <t>소파블록이적및덤프적재</t>
  </si>
  <si>
    <t>OD302.11000</t>
  </si>
  <si>
    <t>소파블록이적및트레일러적재</t>
  </si>
  <si>
    <t>OD302.21000</t>
  </si>
  <si>
    <t>OD302.31000</t>
  </si>
  <si>
    <t>OD302.41000</t>
  </si>
  <si>
    <t>OD302.42000</t>
  </si>
  <si>
    <t>OD302.43000</t>
  </si>
  <si>
    <t>OD302.51000</t>
  </si>
  <si>
    <t>OD302.61000</t>
  </si>
  <si>
    <t>OD302.71000</t>
  </si>
  <si>
    <t>OD302.81000</t>
  </si>
  <si>
    <t>OD302.91000</t>
  </si>
  <si>
    <t>OD302.92000</t>
  </si>
  <si>
    <t>OD301.32000</t>
  </si>
  <si>
    <t>소파블록 전치(1회)</t>
  </si>
  <si>
    <t>OD301.51000</t>
  </si>
  <si>
    <t>OD301.61000</t>
  </si>
  <si>
    <t>10~15톤급미만(크레인15톤)</t>
  </si>
  <si>
    <t>OD301.62000</t>
  </si>
  <si>
    <t>10-15톤급미만(크레인20톤)</t>
  </si>
  <si>
    <t>OD301.71000</t>
  </si>
  <si>
    <t>OD301.81000</t>
  </si>
  <si>
    <t>OD301.82000</t>
  </si>
  <si>
    <t>OD301.83000</t>
  </si>
  <si>
    <t>OD301.84000</t>
  </si>
  <si>
    <t>OD301.85000</t>
  </si>
  <si>
    <t>OD301.86000</t>
  </si>
  <si>
    <t>OD301.87000</t>
  </si>
  <si>
    <t>OD301.91000</t>
  </si>
  <si>
    <t>OD301.92000</t>
  </si>
  <si>
    <t>OD313.01000</t>
  </si>
  <si>
    <t>소파블록거치(육상수상)</t>
  </si>
  <si>
    <t>OD313.11000</t>
  </si>
  <si>
    <t>OD313.21000</t>
  </si>
  <si>
    <t>OD313.31000</t>
  </si>
  <si>
    <t>OD313.41000</t>
  </si>
  <si>
    <t>OD313.42000</t>
  </si>
  <si>
    <t>OD313.43000</t>
  </si>
  <si>
    <t>OD313.51000</t>
  </si>
  <si>
    <t>OD313.61000</t>
  </si>
  <si>
    <t>OD313.71000</t>
  </si>
  <si>
    <t>OD313.81000</t>
  </si>
  <si>
    <t>OD313.91000</t>
  </si>
  <si>
    <t>OD313.92000</t>
  </si>
  <si>
    <t>OD323.01000</t>
  </si>
  <si>
    <t>소파블록거치(육상수중)</t>
  </si>
  <si>
    <t>OD323.11000</t>
  </si>
  <si>
    <t>OD323.21000</t>
  </si>
  <si>
    <t>OD323.31000</t>
  </si>
  <si>
    <t>OD323.41000</t>
  </si>
  <si>
    <t>OD323.42000</t>
  </si>
  <si>
    <t>OD323.43000</t>
  </si>
  <si>
    <t>OD323.51000</t>
  </si>
  <si>
    <t>OD323.61000</t>
  </si>
  <si>
    <t>OD323.71000</t>
  </si>
  <si>
    <t>OD323.81000</t>
  </si>
  <si>
    <t>OD323.91000</t>
  </si>
  <si>
    <t>OD323.92000</t>
  </si>
  <si>
    <t>OD333.01000</t>
  </si>
  <si>
    <t>소파블록거치(해상수상)</t>
  </si>
  <si>
    <t>5톤급미만(조합기중기선10톤)</t>
  </si>
  <si>
    <t>OD333.11000</t>
  </si>
  <si>
    <t>5톤~10급미만(조합기중기선20톤)</t>
  </si>
  <si>
    <t>OD333.21000</t>
  </si>
  <si>
    <t>10~15톤급미만(조합기중기선30톤)</t>
  </si>
  <si>
    <t>OD333.31000</t>
  </si>
  <si>
    <t>15~20톤급미만(조합기중기선40톤)</t>
  </si>
  <si>
    <t>OD333.41000</t>
  </si>
  <si>
    <t>20~25톤급미만(조합기중기선50톤)</t>
  </si>
  <si>
    <t>OD333.42000</t>
  </si>
  <si>
    <t>25~30톤급미만(조합기중기선70톤)</t>
  </si>
  <si>
    <t>OD333.43000</t>
  </si>
  <si>
    <t>30~35톤급미만(조합기중기선70톤)</t>
  </si>
  <si>
    <t>OD333.51000</t>
  </si>
  <si>
    <t>35~40톤급미만(조합기중기선80톤)</t>
  </si>
  <si>
    <t>OD333.61000</t>
  </si>
  <si>
    <t>40~45톤급미만(조합기중기선100톤)</t>
  </si>
  <si>
    <t>OD333.71000</t>
  </si>
  <si>
    <t>45~55톤급미만(조합기중기선150톤)</t>
  </si>
  <si>
    <t>OD333.81000</t>
  </si>
  <si>
    <t>55~65톤급미만(조합기중기선150톤)</t>
  </si>
  <si>
    <t>OD333.91000</t>
  </si>
  <si>
    <t>65~80톤급미만(조합기중기선150톤)</t>
  </si>
  <si>
    <t>OD333.92000</t>
  </si>
  <si>
    <t>80~100톤급미만(조합기중기선200톤)</t>
  </si>
  <si>
    <t>OD343.11000</t>
  </si>
  <si>
    <t>소파블록거치(해상수중)</t>
  </si>
  <si>
    <t>5톤급미만(조합기중기선10톤,잠수조)</t>
  </si>
  <si>
    <t>OD343.21000</t>
  </si>
  <si>
    <t>5톤~10급미만(조합기중기선20톤,잠수조)</t>
  </si>
  <si>
    <t>OD343.31000</t>
  </si>
  <si>
    <t>10~15톤급미만(조합기중기선30톤,잠수조)</t>
  </si>
  <si>
    <t>OD343.41000</t>
  </si>
  <si>
    <t>15~20톤급미만(조합기중기선40톤,잠수조)</t>
  </si>
  <si>
    <t>OD343.42000</t>
  </si>
  <si>
    <t>20~25톤급미만(조합기중기선50톤,잠수조)</t>
  </si>
  <si>
    <t>OD343.43000</t>
  </si>
  <si>
    <t>25~30톤급미만(조합기중기선70톤,잠수조)</t>
  </si>
  <si>
    <t>OD343.51000</t>
  </si>
  <si>
    <t>30~35톤급미만(조합기중기선70톤,잠수조)</t>
  </si>
  <si>
    <t>OD343.61000</t>
  </si>
  <si>
    <t>35~40톤급미만(조합기중기선80톤,잠수조)</t>
  </si>
  <si>
    <t>OD343.71000</t>
  </si>
  <si>
    <t>40~45톤급미만(조합기중기선100톤,잠수조)</t>
  </si>
  <si>
    <t>OD343.72000</t>
  </si>
  <si>
    <t>45~55톤급미만(조합기중기선150톤,잠수조)</t>
  </si>
  <si>
    <t>OD343.81000</t>
  </si>
  <si>
    <t>55~65톤급미만(조합기중기선150톤,잠수조)</t>
  </si>
  <si>
    <t>OD343.91000</t>
  </si>
  <si>
    <t>65~80톤급미만(조합기중기선150톤,잠수조)</t>
  </si>
  <si>
    <t>OD343.92000</t>
  </si>
  <si>
    <t>80~100톤급미만(조합기중기선200톤,잠수조)</t>
  </si>
  <si>
    <t>OI100.11000</t>
  </si>
  <si>
    <t>오탁방지막대선적재</t>
  </si>
  <si>
    <t>h=3~5m,1경간=20m(크레인10톤)</t>
  </si>
  <si>
    <t>OI110.11000</t>
  </si>
  <si>
    <t>오탁방지막조립및설치</t>
  </si>
  <si>
    <t>h=3~5m,1경간=20m(조합기중기선10톤,잠수조)</t>
  </si>
  <si>
    <t>OI120.11000</t>
  </si>
  <si>
    <t>오탁방지막해체및철거</t>
  </si>
  <si>
    <t>OI140.11000</t>
  </si>
  <si>
    <t>오탁방지막유지관리</t>
  </si>
  <si>
    <t>예선(30kw), 잠수조</t>
  </si>
  <si>
    <t>OI310.01000</t>
  </si>
  <si>
    <t>앵커블록(돌망태)조립및설치</t>
  </si>
  <si>
    <t>조력인부</t>
  </si>
  <si>
    <t>OI320.01000</t>
  </si>
  <si>
    <t>앵커블록(돌망태)석재담기</t>
  </si>
  <si>
    <t>굴삭기(무한궤도)1.0㎥</t>
  </si>
  <si>
    <t>OI330.01000</t>
  </si>
  <si>
    <t>앵커블록 대선적재</t>
  </si>
  <si>
    <t>크레인10톤</t>
  </si>
  <si>
    <t>OI340.01000</t>
  </si>
  <si>
    <t>앵커블록거치</t>
  </si>
  <si>
    <t>수중(조합기중기선15톤,잠수조)</t>
  </si>
  <si>
    <t>OG200.11000</t>
  </si>
  <si>
    <t>고무방충재설치</t>
  </si>
  <si>
    <t>각종(크레인10톤)</t>
  </si>
  <si>
    <t>OR120.11000</t>
  </si>
  <si>
    <t>계선주설치</t>
  </si>
  <si>
    <t>OR291.01000</t>
  </si>
  <si>
    <t>차막이 설치</t>
  </si>
  <si>
    <t>P.E(150×150×1,000)</t>
  </si>
  <si>
    <t>OR292.01000</t>
  </si>
  <si>
    <t>STS(150×150×1,000)</t>
  </si>
  <si>
    <t>OR293.01000</t>
  </si>
  <si>
    <t>FREP(150×170×1,000)</t>
  </si>
  <si>
    <t>OR300.01000</t>
  </si>
  <si>
    <t>모서리보호</t>
  </si>
  <si>
    <t>STS강판(9t*100w)</t>
  </si>
  <si>
    <t>OX002.31000</t>
  </si>
  <si>
    <t>필터매트부설</t>
  </si>
  <si>
    <t>OX002.41000</t>
  </si>
  <si>
    <t>수중(잠수조)</t>
  </si>
  <si>
    <t>OX003.10000</t>
  </si>
  <si>
    <t>상치지보공제작</t>
  </si>
  <si>
    <t>L형강-65×65×6</t>
  </si>
  <si>
    <t>OX003.01000</t>
  </si>
  <si>
    <t>상치지보공조립및해체</t>
  </si>
  <si>
    <t>L형강-65×65×6,800×800×1,100</t>
  </si>
  <si>
    <t>OX004.01000</t>
  </si>
  <si>
    <t>신축이음설치</t>
  </si>
  <si>
    <t>합판(T=12mm)</t>
  </si>
  <si>
    <t>OX006.01000</t>
  </si>
  <si>
    <t>잡철물 제작(항만)</t>
  </si>
  <si>
    <t>OX006.11000</t>
  </si>
  <si>
    <t>OX006.21000</t>
  </si>
  <si>
    <t>OX006.02000</t>
  </si>
  <si>
    <t>잡철물 설치(항만)</t>
  </si>
  <si>
    <t>OX006.12000</t>
  </si>
  <si>
    <t>OX006.22000</t>
  </si>
  <si>
    <t>OX007.01000</t>
  </si>
  <si>
    <t>다짐(항만)</t>
  </si>
  <si>
    <t>래머(80kg)</t>
  </si>
  <si>
    <t>OX008.01000</t>
  </si>
  <si>
    <t>바탕만들기(항만)</t>
  </si>
  <si>
    <t>철재면</t>
  </si>
  <si>
    <t>OX009.01000</t>
  </si>
  <si>
    <t>녹막이페인트칠(항만)</t>
  </si>
  <si>
    <t>철재면, 2회 붓칠</t>
  </si>
  <si>
    <t>OX010.01000</t>
  </si>
  <si>
    <t>조합페인트칠(항만)</t>
  </si>
  <si>
    <t>OX011.01000</t>
  </si>
  <si>
    <t>줄눈설치</t>
  </si>
  <si>
    <t>&lt;&lt;건축부문&gt;&gt;</t>
  </si>
  <si>
    <t>AA161.30000</t>
  </si>
  <si>
    <t>가설울타리</t>
  </si>
  <si>
    <t>칼라철판</t>
  </si>
  <si>
    <t>AA162.30000</t>
  </si>
  <si>
    <t>EGI휀스</t>
  </si>
  <si>
    <t>AA170.10000</t>
  </si>
  <si>
    <t>가설더스트 슈트</t>
  </si>
  <si>
    <t>고층, PE관</t>
  </si>
  <si>
    <t>AA170.20000</t>
  </si>
  <si>
    <t>초고층, PE관</t>
  </si>
  <si>
    <t>AA280.61000</t>
  </si>
  <si>
    <t>보호막설치</t>
  </si>
  <si>
    <t>PVC코팅막</t>
  </si>
  <si>
    <t>AA280.62000</t>
  </si>
  <si>
    <t>PE매쉬망</t>
  </si>
  <si>
    <t>AA310.21000</t>
  </si>
  <si>
    <t>외부쌍줄비계</t>
  </si>
  <si>
    <t>강관, 3개월이하</t>
  </si>
  <si>
    <t>AA310.22000</t>
  </si>
  <si>
    <t>강관, 3개월초과~6개월이하</t>
  </si>
  <si>
    <t>AA310.23000</t>
  </si>
  <si>
    <t>강관, 6개월초과~12개월이하</t>
  </si>
  <si>
    <t>AA310.31000</t>
  </si>
  <si>
    <t>비계다리</t>
  </si>
  <si>
    <t>AA310.32000</t>
  </si>
  <si>
    <t>AA310.33000</t>
  </si>
  <si>
    <t>AA310.41100</t>
  </si>
  <si>
    <t>수평내부비계</t>
  </si>
  <si>
    <t>AA310.41200</t>
  </si>
  <si>
    <t>AA310.41300</t>
  </si>
  <si>
    <t>AA310.51000</t>
  </si>
  <si>
    <t>틀비계</t>
  </si>
  <si>
    <t>AA310.52000</t>
  </si>
  <si>
    <t>AA310.53000</t>
  </si>
  <si>
    <t>AA310.44100</t>
  </si>
  <si>
    <t>조립말비계</t>
  </si>
  <si>
    <t>강관, 3개월이하 1단,2m</t>
  </si>
  <si>
    <t>AA310.44200</t>
  </si>
  <si>
    <t>강관, 3개월이하 2단,4m</t>
  </si>
  <si>
    <t>AA310.44300</t>
  </si>
  <si>
    <t>강관, 3개월이하 3단,6m</t>
  </si>
  <si>
    <t>AA310.45100</t>
  </si>
  <si>
    <t>강관, 6개월이하 1단,2m</t>
  </si>
  <si>
    <t>AA310.45200</t>
  </si>
  <si>
    <t>강관, 6개월이하 2단,4m</t>
  </si>
  <si>
    <t>AA310.45300</t>
  </si>
  <si>
    <t>강관, 6개월이하 3단,6m</t>
  </si>
  <si>
    <t>AA322.11000</t>
  </si>
  <si>
    <t>동바리</t>
  </si>
  <si>
    <t>강관, 3개월 이하</t>
  </si>
  <si>
    <t>AA322.21000</t>
  </si>
  <si>
    <t>강관, 3~6개월 이하</t>
  </si>
  <si>
    <t>AA322.31000</t>
  </si>
  <si>
    <t>강관, 6~12개월 이하</t>
  </si>
  <si>
    <t>AA322.11100</t>
  </si>
  <si>
    <t>강관, 벽식구조 1개월</t>
  </si>
  <si>
    <t>AA322.12100</t>
  </si>
  <si>
    <t>강관, 라멘구조 1개월</t>
  </si>
  <si>
    <t>AA323.11000</t>
  </si>
  <si>
    <t>조립식 강관동바리 설치및해체/자재비제외</t>
  </si>
  <si>
    <t>10m이하, 3개월</t>
  </si>
  <si>
    <t>공㎥</t>
  </si>
  <si>
    <t>AA323.12000</t>
  </si>
  <si>
    <t>10m~20이하, 3개월</t>
  </si>
  <si>
    <t>AA323.13000</t>
  </si>
  <si>
    <t>20m~30이하, 3개월</t>
  </si>
  <si>
    <t>AB210.30000</t>
  </si>
  <si>
    <t>도급자용 사무실</t>
  </si>
  <si>
    <t>조립식 12개월미만</t>
  </si>
  <si>
    <t>AB210.40000</t>
  </si>
  <si>
    <t>조립식 12~24개월미만</t>
  </si>
  <si>
    <t>AB220.30000</t>
  </si>
  <si>
    <t>가설창고</t>
  </si>
  <si>
    <t>AB220.40000</t>
  </si>
  <si>
    <t>AB215.11000</t>
  </si>
  <si>
    <t>콘테이너형 가설건축물</t>
  </si>
  <si>
    <t>6*2.4*2.6m, 3개월</t>
  </si>
  <si>
    <t>AB215.21000</t>
  </si>
  <si>
    <t>6*2.4*2.6m, 6개월</t>
  </si>
  <si>
    <t>AB215.31000</t>
  </si>
  <si>
    <t>6*2.4*2.6m, 12개월</t>
  </si>
  <si>
    <t>AB215.12000</t>
  </si>
  <si>
    <t>6*3.0*2.6m, 3개월</t>
  </si>
  <si>
    <t>AB215.32000</t>
  </si>
  <si>
    <t>6*3.0*2.6m, 6개월</t>
  </si>
  <si>
    <t>AB215.22000</t>
  </si>
  <si>
    <t>6*3.0*2.6m, 12개월</t>
  </si>
  <si>
    <t>AB215.13000</t>
  </si>
  <si>
    <t>9*2.4*2.6m, 3개월</t>
  </si>
  <si>
    <t>AB215.23000</t>
  </si>
  <si>
    <t>9*2.4*2.6m, 6개월</t>
  </si>
  <si>
    <t>AB215.33000</t>
  </si>
  <si>
    <t>9*2.4*2.6m, 12개월</t>
  </si>
  <si>
    <t>AB215.14000</t>
  </si>
  <si>
    <t>9*3.0*2.6m, 3개월</t>
  </si>
  <si>
    <t>AB215.24000</t>
  </si>
  <si>
    <t>9*3.0*2.6m, 6개월</t>
  </si>
  <si>
    <t>AB215.34000</t>
  </si>
  <si>
    <t>9*3.0*2.6m, 12개월</t>
  </si>
  <si>
    <t>AC110.10000</t>
  </si>
  <si>
    <t>타워크레인 수송비</t>
  </si>
  <si>
    <t>8Ton</t>
  </si>
  <si>
    <t>AC110.20000</t>
  </si>
  <si>
    <t>10Ton</t>
  </si>
  <si>
    <t>AC110.30000</t>
  </si>
  <si>
    <t>12Ton</t>
  </si>
  <si>
    <t>AC210.10000</t>
  </si>
  <si>
    <t>타워크레인 임대료</t>
  </si>
  <si>
    <t>T형, 8Ton</t>
  </si>
  <si>
    <t>월</t>
  </si>
  <si>
    <t>AC210.20000</t>
  </si>
  <si>
    <t>T형, 10Ton</t>
  </si>
  <si>
    <t>AC210.30000</t>
  </si>
  <si>
    <t>T형, 12Ton</t>
  </si>
  <si>
    <t>AD160.40000</t>
  </si>
  <si>
    <t>현장정리</t>
  </si>
  <si>
    <t>RC조</t>
  </si>
  <si>
    <t>AD160.20000</t>
  </si>
  <si>
    <t>철골조</t>
  </si>
  <si>
    <t>AD240.41000</t>
  </si>
  <si>
    <t>측량 및 검측비</t>
  </si>
  <si>
    <t>수평규준틀(귀규준틀)</t>
  </si>
  <si>
    <t>AD240.42000</t>
  </si>
  <si>
    <t>수평규준틀(평규준틀)</t>
  </si>
  <si>
    <t>AD240.43000</t>
  </si>
  <si>
    <t>수평규준틀(벽식구조)</t>
  </si>
  <si>
    <t>AD420.12000</t>
  </si>
  <si>
    <t>준공도서(문서)제작</t>
  </si>
  <si>
    <t>Index(출력자료,이미지파일 제공시)</t>
  </si>
  <si>
    <t>AD420.31000</t>
  </si>
  <si>
    <t>준공도서CD-ROM복제</t>
  </si>
  <si>
    <t>문서35000,도면3000면당</t>
  </si>
  <si>
    <t>DA301.21000</t>
  </si>
  <si>
    <t>거푸집/매끈한마감(건축)</t>
  </si>
  <si>
    <t>0~7m(동바리제외)</t>
  </si>
  <si>
    <t>DA301.22000</t>
  </si>
  <si>
    <t>7~10m(동바리제외)</t>
  </si>
  <si>
    <t>DA301.23000</t>
  </si>
  <si>
    <t>10~13m(동바리제외)</t>
  </si>
  <si>
    <t>DA301.24000</t>
  </si>
  <si>
    <t>13~16m(동바리제외)</t>
  </si>
  <si>
    <t>DA301.25000</t>
  </si>
  <si>
    <t>16~19m(동바리제외)</t>
  </si>
  <si>
    <t>DA301.31000</t>
  </si>
  <si>
    <t>거푸집/보통마감(건축)</t>
  </si>
  <si>
    <t>DA201.32000</t>
  </si>
  <si>
    <t>DA201.33000</t>
  </si>
  <si>
    <t>DA201.34000</t>
  </si>
  <si>
    <t>DA201.35000</t>
  </si>
  <si>
    <t>DA101.61000</t>
  </si>
  <si>
    <t>거푸집/거친마감(건축)</t>
  </si>
  <si>
    <t>DA101.62000</t>
  </si>
  <si>
    <t>DA101.63000</t>
  </si>
  <si>
    <t>DA101.64000</t>
  </si>
  <si>
    <t>DA101.65000</t>
  </si>
  <si>
    <t>DA300.60000</t>
  </si>
  <si>
    <t>제치장거푸집</t>
  </si>
  <si>
    <t>6회</t>
  </si>
  <si>
    <t>DA300.80000</t>
  </si>
  <si>
    <t>10회</t>
  </si>
  <si>
    <t>DA401.81000</t>
  </si>
  <si>
    <t>거푸집/유로폼(건축)</t>
  </si>
  <si>
    <t>DA401.82000</t>
  </si>
  <si>
    <t>DA401.83000</t>
  </si>
  <si>
    <t>DA401.84000</t>
  </si>
  <si>
    <t>DA401.85000</t>
  </si>
  <si>
    <t>DA404.01000</t>
  </si>
  <si>
    <t>알루미늄폼조립해제</t>
  </si>
  <si>
    <t>10~15층(동바리포함)</t>
  </si>
  <si>
    <t>DA404.02000</t>
  </si>
  <si>
    <t>15~20층(동바리포함)</t>
  </si>
  <si>
    <t>DA404.03000</t>
  </si>
  <si>
    <t>20층이상(동바리포함)</t>
  </si>
  <si>
    <t>DA403.01000</t>
  </si>
  <si>
    <t>갱폼 조립해체</t>
  </si>
  <si>
    <t>동바리제외</t>
  </si>
  <si>
    <t>DB000.20000</t>
  </si>
  <si>
    <t>철근 현장가공 및 조립(건축)</t>
  </si>
  <si>
    <t>보통(일반건축)</t>
  </si>
  <si>
    <t>DB000.21000</t>
  </si>
  <si>
    <t>보통(공동주택)</t>
  </si>
  <si>
    <t>DB000.31000</t>
  </si>
  <si>
    <t>복잡(공동주택)</t>
  </si>
  <si>
    <t>DB000.22000</t>
  </si>
  <si>
    <t>철근 공장가공 및 조립(건축)</t>
  </si>
  <si>
    <t>DB000.32000</t>
  </si>
  <si>
    <t>DF102.80000</t>
  </si>
  <si>
    <t>무근콘크리트 타설(건축)</t>
  </si>
  <si>
    <t>슬럼프15cm,(300㎥이상/일)</t>
  </si>
  <si>
    <t>DF102.60000</t>
  </si>
  <si>
    <t>슬럼프15cm,(100㎥이상/일)</t>
  </si>
  <si>
    <t>DF102.40000</t>
  </si>
  <si>
    <t>슬럼프15cm,(50~100㎥미만/일)</t>
  </si>
  <si>
    <t>DF102.20000</t>
  </si>
  <si>
    <t>슬럼프15cm,(50㎥미만/일)</t>
  </si>
  <si>
    <t>DF102.70000</t>
  </si>
  <si>
    <t>슬럼프8~12cm,(300㎥이상/일)</t>
  </si>
  <si>
    <t>DF102.50000</t>
  </si>
  <si>
    <t>슬럼프8~12cm,(100㎥이상/일)</t>
  </si>
  <si>
    <t>DF102.30000</t>
  </si>
  <si>
    <t>슬럼프8~12cm,(50~100㎥미만/일)</t>
  </si>
  <si>
    <t>DF102.10000</t>
  </si>
  <si>
    <t>슬럼프8~12cm,(50㎥미만/일)</t>
  </si>
  <si>
    <t>DF202.80000</t>
  </si>
  <si>
    <t>철근콘크리트 타설(건축)</t>
  </si>
  <si>
    <t>DF202.60000</t>
  </si>
  <si>
    <t>DF202.40000</t>
  </si>
  <si>
    <t>DF202.20000</t>
  </si>
  <si>
    <t>DF202.70000</t>
  </si>
  <si>
    <t>DF202.50000</t>
  </si>
  <si>
    <t>DF202.30000</t>
  </si>
  <si>
    <t>DF202.10000</t>
  </si>
  <si>
    <t>DF000.10000</t>
  </si>
  <si>
    <t>콘크리트 양생</t>
  </si>
  <si>
    <t>DR120.10000</t>
  </si>
  <si>
    <t>쇠흙손 마감</t>
  </si>
  <si>
    <t>콘크리트면</t>
  </si>
  <si>
    <t>DR130.10000</t>
  </si>
  <si>
    <t>콘크리트면처리/벽</t>
  </si>
  <si>
    <t>DR130.40000</t>
  </si>
  <si>
    <t>콘크리트면처리/천장</t>
  </si>
  <si>
    <t>EB001.00600</t>
  </si>
  <si>
    <t>앵커볼트설치</t>
  </si>
  <si>
    <t>D=16mm(L=600)</t>
  </si>
  <si>
    <t>EB002.00500</t>
  </si>
  <si>
    <t>D=19mm(L=500)</t>
  </si>
  <si>
    <t>EB003.01000</t>
  </si>
  <si>
    <t>D=24mm(L=1000)</t>
  </si>
  <si>
    <t>EB004.01200</t>
  </si>
  <si>
    <t>D=28mm(L=1200)</t>
  </si>
  <si>
    <t>EB011.00120</t>
  </si>
  <si>
    <t>스터트볼트설치/자동용접</t>
  </si>
  <si>
    <t>D=19mm(L=120)</t>
  </si>
  <si>
    <t>EB012.00200</t>
  </si>
  <si>
    <t>D=19mm(L=200)</t>
  </si>
  <si>
    <t>EC120.11100</t>
  </si>
  <si>
    <t>철골가공조립</t>
  </si>
  <si>
    <t>ROLL,30Ton미만</t>
  </si>
  <si>
    <t>EC120.11200</t>
  </si>
  <si>
    <t>ROLL,30-60Ton미만</t>
  </si>
  <si>
    <t>EC120.21100</t>
  </si>
  <si>
    <t>BUILT-UP,30Ton미만</t>
  </si>
  <si>
    <t>EC120.21200</t>
  </si>
  <si>
    <t>BUILT-UP,30-60Ton미만</t>
  </si>
  <si>
    <t>EE121.34000</t>
  </si>
  <si>
    <t>철골세우기</t>
  </si>
  <si>
    <t>저층</t>
  </si>
  <si>
    <t>EE122.32000</t>
  </si>
  <si>
    <t>중층</t>
  </si>
  <si>
    <t>EE100.00200</t>
  </si>
  <si>
    <t>고장력볼트 본조임</t>
  </si>
  <si>
    <t>20본/t 미만</t>
  </si>
  <si>
    <t>EE100.00300</t>
  </si>
  <si>
    <t>30본/t 미만</t>
  </si>
  <si>
    <t>EE100.00500</t>
  </si>
  <si>
    <t>50본/t 미만</t>
  </si>
  <si>
    <t>EE100.00700</t>
  </si>
  <si>
    <t>70본/t 미만</t>
  </si>
  <si>
    <t>EE100.00900</t>
  </si>
  <si>
    <t>90본/t 미만</t>
  </si>
  <si>
    <t>EE100.01100</t>
  </si>
  <si>
    <t>110본/t 미만</t>
  </si>
  <si>
    <t>EE000.50400</t>
  </si>
  <si>
    <t>기둥밑 무수축 고름모르타르 바름</t>
  </si>
  <si>
    <t>400각</t>
  </si>
  <si>
    <t>EE000.50500</t>
  </si>
  <si>
    <t>500각</t>
  </si>
  <si>
    <t>EE000.50600</t>
  </si>
  <si>
    <t>600각</t>
  </si>
  <si>
    <t>EE000.50700</t>
  </si>
  <si>
    <t>700각</t>
  </si>
  <si>
    <t>FA111.21000</t>
  </si>
  <si>
    <t>시멘트벽돌(0.5B 쌓기)</t>
  </si>
  <si>
    <t>1층 소운반(재료비제외)</t>
  </si>
  <si>
    <t>FA111.22000</t>
  </si>
  <si>
    <t>2층 소운반(재료비제외)</t>
  </si>
  <si>
    <t>FA111.23000</t>
  </si>
  <si>
    <t>리프트 운반(재료비제외)</t>
  </si>
  <si>
    <t>FA113.21000</t>
  </si>
  <si>
    <t>시멘트벽돌(1.0B 쌓기)</t>
  </si>
  <si>
    <t>FA113.22000</t>
  </si>
  <si>
    <t>FA113.23000</t>
  </si>
  <si>
    <t>FA121.13000</t>
  </si>
  <si>
    <t>치장벽돌(0.5B 쌓기)</t>
  </si>
  <si>
    <t>한면치장,1,000매이상(재료비제외)</t>
  </si>
  <si>
    <t>FA123.13000</t>
  </si>
  <si>
    <t>치장벽돌(1.0B 쌓기)</t>
  </si>
  <si>
    <t>FA121.23000</t>
  </si>
  <si>
    <t>양면치장,1,000매이상(재료비제외)</t>
  </si>
  <si>
    <t>FA123.23000</t>
  </si>
  <si>
    <t>FB111.10000</t>
  </si>
  <si>
    <t>시멘트블록 쌓기</t>
  </si>
  <si>
    <t>100*190*390</t>
  </si>
  <si>
    <t>FB112.10000</t>
  </si>
  <si>
    <t>150*190*390</t>
  </si>
  <si>
    <t>FB113.10000</t>
  </si>
  <si>
    <t>190*190*390</t>
  </si>
  <si>
    <t>FB121.10000</t>
  </si>
  <si>
    <t>시멘트블록보강쌓기</t>
  </si>
  <si>
    <t>100*190*390(사춤1종)</t>
  </si>
  <si>
    <t>FB122.10000</t>
  </si>
  <si>
    <t>150*190*390(사춤1종)</t>
  </si>
  <si>
    <t>FB122.20000</t>
  </si>
  <si>
    <t>190*190*390(사춤1종)</t>
  </si>
  <si>
    <t>FR110.01010</t>
  </si>
  <si>
    <t>콘크리트 인방</t>
  </si>
  <si>
    <t>100 × 100(가로×세로)</t>
  </si>
  <si>
    <t>FR110.01020</t>
  </si>
  <si>
    <t>100 × 200(가로×세로)</t>
  </si>
  <si>
    <t>FR110.01515</t>
  </si>
  <si>
    <t>150 × 150(가로×세로)</t>
  </si>
  <si>
    <t>FR110.01520</t>
  </si>
  <si>
    <t>150 × 200(가로×세로)</t>
  </si>
  <si>
    <t>FR110.02010</t>
  </si>
  <si>
    <t>200 × 100(가로×세로)</t>
  </si>
  <si>
    <t>FR110.02015</t>
  </si>
  <si>
    <t>200 × 150(가로×세로)</t>
  </si>
  <si>
    <t>FR110.02020</t>
  </si>
  <si>
    <t>200 × 200(가로×세로)</t>
  </si>
  <si>
    <t>FR110.02610</t>
  </si>
  <si>
    <t>260 × 100(가로×세로)</t>
  </si>
  <si>
    <t>FR110.02620</t>
  </si>
  <si>
    <t>260 × 200(가로×세로)</t>
  </si>
  <si>
    <t>FR110.02626</t>
  </si>
  <si>
    <t>260 × 260(가로×세로)</t>
  </si>
  <si>
    <t>FR110.03620</t>
  </si>
  <si>
    <t>360 × 200(가로×세로)</t>
  </si>
  <si>
    <t>FR110.03636</t>
  </si>
  <si>
    <t>360 × 360(가로×세로)</t>
  </si>
  <si>
    <t>FR400.01010</t>
  </si>
  <si>
    <t>콘크리트 방수턱</t>
  </si>
  <si>
    <t>FR400.01020</t>
  </si>
  <si>
    <t>FR400.01025</t>
  </si>
  <si>
    <t>100 × 250(가로×세로)</t>
  </si>
  <si>
    <t>FR400.01030</t>
  </si>
  <si>
    <t>100 × 300(가로×세로)</t>
  </si>
  <si>
    <t>FR400.01510</t>
  </si>
  <si>
    <t>150 × 100(가로×세로)</t>
  </si>
  <si>
    <t>FR400.01520</t>
  </si>
  <si>
    <t>FR400.01525</t>
  </si>
  <si>
    <t>150 × 250(가로×세로)</t>
  </si>
  <si>
    <t>FR400.01530</t>
  </si>
  <si>
    <t>150 × 300(가로×세로)</t>
  </si>
  <si>
    <t>FR400.02010</t>
  </si>
  <si>
    <t>FR400.02020</t>
  </si>
  <si>
    <t>FR400.02025</t>
  </si>
  <si>
    <t>200 × 250(가로×세로)</t>
  </si>
  <si>
    <t>FR400.02030</t>
  </si>
  <si>
    <t>200 × 300(가로×세로)</t>
  </si>
  <si>
    <t>GA100.01000</t>
  </si>
  <si>
    <t>시멘트모르타르비빔</t>
  </si>
  <si>
    <t>GA100.03000</t>
  </si>
  <si>
    <t>1:7</t>
  </si>
  <si>
    <t>GA111.11000</t>
  </si>
  <si>
    <t>시멘트모르타르 바름(내벽)</t>
  </si>
  <si>
    <t>콘크리트면(T=6mm)</t>
  </si>
  <si>
    <t>GA113.00000</t>
  </si>
  <si>
    <t>콘크리트면(T=11mm)</t>
  </si>
  <si>
    <t>GA113.10000</t>
  </si>
  <si>
    <t>콘크리트면(T=18mm)</t>
  </si>
  <si>
    <t>GA123.00000</t>
  </si>
  <si>
    <t>시멘트모르타르 바름(외벽)</t>
  </si>
  <si>
    <t>콘크리트면(T=15mm)</t>
  </si>
  <si>
    <t>GA124.31000</t>
  </si>
  <si>
    <t>콘크리트면(T=24mm)</t>
  </si>
  <si>
    <t>GA134.11000</t>
  </si>
  <si>
    <t>시멘트모르타르 바름(바닥)</t>
  </si>
  <si>
    <t>GA134.12000</t>
  </si>
  <si>
    <t>콘크리트면(T=27mm)</t>
  </si>
  <si>
    <t>GA134.13000</t>
  </si>
  <si>
    <t>콘크리트면(T=30mm)</t>
  </si>
  <si>
    <t>GA153.31000</t>
  </si>
  <si>
    <t>시멘트모르타르 바름(천정)</t>
  </si>
  <si>
    <t>GA211.0000</t>
  </si>
  <si>
    <t>시멘트페이스트 바름</t>
  </si>
  <si>
    <t>내벽</t>
  </si>
  <si>
    <t>GA221.0000</t>
  </si>
  <si>
    <t>외벽</t>
  </si>
  <si>
    <t>GA212.0000</t>
  </si>
  <si>
    <t>내부천정</t>
  </si>
  <si>
    <t>GF212.01000</t>
  </si>
  <si>
    <t>경량기포바닥판넬(일반층)</t>
  </si>
  <si>
    <t>T=110mm</t>
  </si>
  <si>
    <t>GF212.04000</t>
  </si>
  <si>
    <t>경량기포바닥판넬(지층)</t>
  </si>
  <si>
    <t>T=140mm</t>
  </si>
  <si>
    <t>GG301.00000</t>
  </si>
  <si>
    <t>바닥 강화재 바름</t>
  </si>
  <si>
    <t>콘크리트 타설과동시시공</t>
  </si>
  <si>
    <t>GG302.00000</t>
  </si>
  <si>
    <t>모르타르마감후 시공</t>
  </si>
  <si>
    <t>GH110.10000</t>
  </si>
  <si>
    <t>시멘트모르타르 충전</t>
  </si>
  <si>
    <t>창호주위</t>
  </si>
  <si>
    <t>GH120.10000</t>
  </si>
  <si>
    <t>우레탄폼 충전</t>
  </si>
  <si>
    <t>창호주위(건식벽)</t>
  </si>
  <si>
    <t>GJ001.10000</t>
  </si>
  <si>
    <t>걸레받이 비드설치</t>
  </si>
  <si>
    <t>AL, H=10mm</t>
  </si>
  <si>
    <t>GJ001.20000</t>
  </si>
  <si>
    <t>미장용 코너비드설치</t>
  </si>
  <si>
    <t>AL, H=13mm</t>
  </si>
  <si>
    <t>GJ001.31000</t>
  </si>
  <si>
    <t>조인트 비드설치</t>
  </si>
  <si>
    <t>AL, H=12mm(크랙방지)</t>
  </si>
  <si>
    <t>GJ004.40000</t>
  </si>
  <si>
    <t>타일벽 코너비드설치</t>
  </si>
  <si>
    <t>GJ005.21000</t>
  </si>
  <si>
    <t>표준 코너비드설치</t>
  </si>
  <si>
    <t>아연도강판(100×50×50)</t>
  </si>
  <si>
    <t>HA200.11000</t>
  </si>
  <si>
    <t>아스팔트 바름(솔칠)</t>
  </si>
  <si>
    <t>벽</t>
  </si>
  <si>
    <t>HA200.12000</t>
  </si>
  <si>
    <t>천정</t>
  </si>
  <si>
    <t>HB100.20000</t>
  </si>
  <si>
    <t>개량아스팔트 시트 방수</t>
  </si>
  <si>
    <t>바닥</t>
  </si>
  <si>
    <t>HB200.20000</t>
  </si>
  <si>
    <t>수직</t>
  </si>
  <si>
    <t>HB100.30000</t>
  </si>
  <si>
    <t>합성고분자 시트 방수</t>
  </si>
  <si>
    <t>HG200.30000</t>
  </si>
  <si>
    <t>HC100.10000</t>
  </si>
  <si>
    <t>우레탄도막방수</t>
  </si>
  <si>
    <t>바닥,노출(T=3mm)</t>
  </si>
  <si>
    <t>HC200.10000</t>
  </si>
  <si>
    <t>벽,노출(T=2mm)</t>
  </si>
  <si>
    <t>HC900.10000</t>
  </si>
  <si>
    <t>접합부위,비노출</t>
  </si>
  <si>
    <t>HA900.20000</t>
  </si>
  <si>
    <t>고무아스팔트계 에멀션방수</t>
  </si>
  <si>
    <t>2.5kg/㎡바름</t>
  </si>
  <si>
    <t>HF131.10000</t>
  </si>
  <si>
    <t>치오콜(삼각)</t>
  </si>
  <si>
    <t>5mm × 5mm(복층유리)</t>
  </si>
  <si>
    <t>HF211.30000</t>
  </si>
  <si>
    <t>실리콘(삼각)</t>
  </si>
  <si>
    <t>5mm × 5mm</t>
  </si>
  <si>
    <t>HF211.31000</t>
  </si>
  <si>
    <t>10mm × 10mm</t>
  </si>
  <si>
    <t>HF211.32000</t>
  </si>
  <si>
    <t>15mm × 15mm</t>
  </si>
  <si>
    <t>HF211.10000</t>
  </si>
  <si>
    <t>5mm × 5mm(내곰팡이성)</t>
  </si>
  <si>
    <t>HF211.20000</t>
  </si>
  <si>
    <t>10mm ×10mm(내곰팡이성)</t>
  </si>
  <si>
    <t>HF212.10000</t>
  </si>
  <si>
    <t>실리콘(사각)</t>
  </si>
  <si>
    <t>HF212.20000</t>
  </si>
  <si>
    <t>HF241.10000</t>
  </si>
  <si>
    <t>우레탄(삼각)</t>
  </si>
  <si>
    <t>HF241.20000</t>
  </si>
  <si>
    <t>HF241.40000</t>
  </si>
  <si>
    <t>HF242.10000</t>
  </si>
  <si>
    <t>우레탄(사각)</t>
  </si>
  <si>
    <t>HF242.22000</t>
  </si>
  <si>
    <t>HF242.31000</t>
  </si>
  <si>
    <t>15mm × 10mm</t>
  </si>
  <si>
    <t>HF242.32000</t>
  </si>
  <si>
    <t>HF242.34000</t>
  </si>
  <si>
    <t>15mm × 25mm</t>
  </si>
  <si>
    <t>HF242.50000</t>
  </si>
  <si>
    <t>20mm × 20mm</t>
  </si>
  <si>
    <t>HF242.60000</t>
  </si>
  <si>
    <t>25mm × 25mm</t>
  </si>
  <si>
    <t>HF400.20000</t>
  </si>
  <si>
    <t>발포우레탄</t>
  </si>
  <si>
    <t>10mm,1액형,자기소화성</t>
  </si>
  <si>
    <t>HF400.30000</t>
  </si>
  <si>
    <t>10mm,1액형,자기소화성(일면)</t>
  </si>
  <si>
    <t>HG022.01000</t>
  </si>
  <si>
    <t>폴리머시멘트 모르타르방수</t>
  </si>
  <si>
    <t>1종</t>
  </si>
  <si>
    <t>HG022.02000</t>
  </si>
  <si>
    <t>2종</t>
  </si>
  <si>
    <t>HG030.10000</t>
  </si>
  <si>
    <t>방수모르타르위내벽모르타르바름</t>
  </si>
  <si>
    <t>방수6mm+미장6mm</t>
  </si>
  <si>
    <t>HG030.20000</t>
  </si>
  <si>
    <t>방수6mm+미장12mm</t>
  </si>
  <si>
    <t>HG112.30000</t>
  </si>
  <si>
    <t>방수모르타르바름/벽</t>
  </si>
  <si>
    <t>HG112.50000</t>
  </si>
  <si>
    <t>콘크리트면(T=10mm)</t>
  </si>
  <si>
    <t>HG113.00000</t>
  </si>
  <si>
    <t>콘크리트면(T=12mm)</t>
  </si>
  <si>
    <t>HG113.10000</t>
  </si>
  <si>
    <t>HG114.00000</t>
  </si>
  <si>
    <t>콘크리트면(T=21mm)</t>
  </si>
  <si>
    <t>HG114.20000</t>
  </si>
  <si>
    <t>HG115.00000</t>
  </si>
  <si>
    <t>HG115.10000</t>
  </si>
  <si>
    <t>HG012.50000</t>
  </si>
  <si>
    <t>방수모르타르바름/바닥</t>
  </si>
  <si>
    <t>HG013.00000</t>
  </si>
  <si>
    <t>HG013.40000</t>
  </si>
  <si>
    <t>방스모르타르바름/바닥</t>
  </si>
  <si>
    <t>HG014.00000</t>
  </si>
  <si>
    <t>HG014.20000</t>
  </si>
  <si>
    <t>HG015.00000</t>
  </si>
  <si>
    <t>HG015.10000</t>
  </si>
  <si>
    <t>HI000.30000</t>
  </si>
  <si>
    <t>시멘트액체방수</t>
  </si>
  <si>
    <t>HI000.20000</t>
  </si>
  <si>
    <t>HJ500.01100</t>
  </si>
  <si>
    <t>시트방수 마감</t>
  </si>
  <si>
    <t>스테인레스판, 삼각-15×20</t>
  </si>
  <si>
    <t>HJ500.02100</t>
  </si>
  <si>
    <t>스테인레스판, 사각-15×20</t>
  </si>
  <si>
    <t>HJ111.10000</t>
  </si>
  <si>
    <t>보호 모르타르 바름(벽)</t>
  </si>
  <si>
    <t>HJ111.20000</t>
  </si>
  <si>
    <t>HJ111.30000</t>
  </si>
  <si>
    <t>HJ112.20000</t>
  </si>
  <si>
    <t>콘크리트면(T=50mm)</t>
  </si>
  <si>
    <t>HJ112.10000</t>
  </si>
  <si>
    <t>보호 모르타르 바름(바닥)</t>
  </si>
  <si>
    <t>HJ112.30000</t>
  </si>
  <si>
    <t>HJ112.40000</t>
  </si>
  <si>
    <t>콘크리트면 (T=30mm)</t>
  </si>
  <si>
    <t>HK110.10000</t>
  </si>
  <si>
    <t>방습필름 설치</t>
  </si>
  <si>
    <t>바닥,0.01mm,1겹</t>
  </si>
  <si>
    <t>HK110.22000</t>
  </si>
  <si>
    <t>바닥,0.03mm,2겹</t>
  </si>
  <si>
    <t>HK110.23000</t>
  </si>
  <si>
    <t>바닥,0.04mm,2겹</t>
  </si>
  <si>
    <t>HK110.52000</t>
  </si>
  <si>
    <t>바닥,0.05mm,2겹</t>
  </si>
  <si>
    <t>HK210.21000</t>
  </si>
  <si>
    <t>벽,0.03mm,2겹</t>
  </si>
  <si>
    <t>HK210.22000</t>
  </si>
  <si>
    <t>벽,0.04mm,2겹</t>
  </si>
  <si>
    <t>HS020.10000</t>
  </si>
  <si>
    <t>벤토나이트방수</t>
  </si>
  <si>
    <t>매트,벽</t>
  </si>
  <si>
    <t>HS020.20000</t>
  </si>
  <si>
    <t>매트,바닥</t>
  </si>
  <si>
    <t>HS010.10000</t>
  </si>
  <si>
    <t>시트,벽</t>
  </si>
  <si>
    <t>HS010.20000</t>
  </si>
  <si>
    <t>시트,바닥</t>
  </si>
  <si>
    <t>IA300.00000</t>
  </si>
  <si>
    <t>목조 마루틀 설치</t>
  </si>
  <si>
    <t>콘크리트 바탕위</t>
  </si>
  <si>
    <t>IA400.00000</t>
  </si>
  <si>
    <t>목조 마루널 깔기</t>
  </si>
  <si>
    <t>IB310.10250</t>
  </si>
  <si>
    <t>벽체 띠장설치</t>
  </si>
  <si>
    <t>25cm×25cm</t>
  </si>
  <si>
    <t>IB310.10300</t>
  </si>
  <si>
    <t>30cm×30cm</t>
  </si>
  <si>
    <t>IB310.10360</t>
  </si>
  <si>
    <t>36cm×36cm</t>
  </si>
  <si>
    <t>IB310.10500</t>
  </si>
  <si>
    <t>50cm×50cm</t>
  </si>
  <si>
    <t>IB310.20700</t>
  </si>
  <si>
    <t>70cm×70cm</t>
  </si>
  <si>
    <t>IB101.11000</t>
  </si>
  <si>
    <t>목조반자(달대없음)(일반층)</t>
  </si>
  <si>
    <t>석고보드(T=9.5mm)</t>
  </si>
  <si>
    <t>IB101.83000</t>
  </si>
  <si>
    <t>목조반자(평지붕)(최상층)</t>
  </si>
  <si>
    <t>IB100.20000</t>
  </si>
  <si>
    <t>PVC판넬(T=10T×300)</t>
  </si>
  <si>
    <t>IB401.00000</t>
  </si>
  <si>
    <t>먹매김</t>
  </si>
  <si>
    <t>공동주택,학교,공장</t>
  </si>
  <si>
    <t>IB402.00000</t>
  </si>
  <si>
    <t>일반(사무소등)</t>
  </si>
  <si>
    <t>IB401.31000</t>
  </si>
  <si>
    <t>먹매김(거푸집/구조부)</t>
  </si>
  <si>
    <t>IB402.32000</t>
  </si>
  <si>
    <t>IB401.41000</t>
  </si>
  <si>
    <t>먹매김(마무리)</t>
  </si>
  <si>
    <t>IB402.42000</t>
  </si>
  <si>
    <t>JG330.05020</t>
  </si>
  <si>
    <t>스텐PD 점검구</t>
  </si>
  <si>
    <t>500×200, 피스고정식</t>
  </si>
  <si>
    <t>JG330.05021</t>
  </si>
  <si>
    <t>500×210, 피스고정식</t>
  </si>
  <si>
    <t>JG410.10000</t>
  </si>
  <si>
    <t>오픈 트렌치</t>
  </si>
  <si>
    <t>한면,아연도금(L-25*25*3T)</t>
  </si>
  <si>
    <t>JG410.20000</t>
  </si>
  <si>
    <t>양면,아연도금(L-25*25*3T)</t>
  </si>
  <si>
    <t>JI110.01000</t>
  </si>
  <si>
    <t>M-BAR H:1m미만. 인써트유</t>
  </si>
  <si>
    <t>JI120.01000</t>
  </si>
  <si>
    <t>M-BAR H:1m이상.인써트유</t>
  </si>
  <si>
    <t>JI600.10000</t>
  </si>
  <si>
    <t>천정점검구 설치</t>
  </si>
  <si>
    <t>JI600.20000</t>
  </si>
  <si>
    <t>650×650</t>
  </si>
  <si>
    <t>KA510.10000</t>
  </si>
  <si>
    <t>동판후레싱 설치</t>
  </si>
  <si>
    <t>T=0.3mm</t>
  </si>
  <si>
    <t>KA510.20000</t>
  </si>
  <si>
    <t>KA510.30000</t>
  </si>
  <si>
    <t>T=0.5mm(측벽접합부위)</t>
  </si>
  <si>
    <t>KA530.10000</t>
  </si>
  <si>
    <t>칼라아스팔트 싱글잇기</t>
  </si>
  <si>
    <t>철골경사면</t>
  </si>
  <si>
    <t>KB110.20000</t>
  </si>
  <si>
    <t>칼라선홈통 설치</t>
  </si>
  <si>
    <t>D-75</t>
  </si>
  <si>
    <t>KB110.30000</t>
  </si>
  <si>
    <t>D-75, 이중관</t>
  </si>
  <si>
    <t>KB100.40000</t>
  </si>
  <si>
    <t>D-100</t>
  </si>
  <si>
    <t>KB110.40000</t>
  </si>
  <si>
    <t>강관선홈통 설치</t>
  </si>
  <si>
    <t>KB430.00000</t>
  </si>
  <si>
    <t>처마(동판)홈통 설치</t>
  </si>
  <si>
    <t>KB110.11000</t>
  </si>
  <si>
    <t>PVC선홈통 설치</t>
  </si>
  <si>
    <t>VG1, D-50</t>
  </si>
  <si>
    <t>KB110.12000</t>
  </si>
  <si>
    <t>VG1, D-75</t>
  </si>
  <si>
    <t>KB110.13000</t>
  </si>
  <si>
    <t>VG1, D-100</t>
  </si>
  <si>
    <t>KB110.21000</t>
  </si>
  <si>
    <t>VG2, D-50</t>
  </si>
  <si>
    <t>KB110.22000</t>
  </si>
  <si>
    <t>VG2, D-75</t>
  </si>
  <si>
    <t>KB110.23000</t>
  </si>
  <si>
    <t>VG2, D-100</t>
  </si>
  <si>
    <t>KB140.21000</t>
  </si>
  <si>
    <t>스테인레스 선홈통 설치</t>
  </si>
  <si>
    <t>D-50mm,T-1.5mm</t>
  </si>
  <si>
    <t>KB140.22000</t>
  </si>
  <si>
    <t>D-75mm,T-1.5mm</t>
  </si>
  <si>
    <t>KB140.23000</t>
  </si>
  <si>
    <t>D-100mm,T-1.5mm</t>
  </si>
  <si>
    <t>KB140.35000</t>
  </si>
  <si>
    <t>D-150mm,T-2mm</t>
  </si>
  <si>
    <t>KC110.10000</t>
  </si>
  <si>
    <t>루프드레인/주철제(PVC배관용)</t>
  </si>
  <si>
    <t>D-75mm</t>
  </si>
  <si>
    <t>KC110.20000</t>
  </si>
  <si>
    <t>D-100mm</t>
  </si>
  <si>
    <t>KC120.01000</t>
  </si>
  <si>
    <t>루프드레인/주철제(강관배관용)</t>
  </si>
  <si>
    <t>D-50㎜</t>
  </si>
  <si>
    <t>KC120.02000</t>
  </si>
  <si>
    <t>D-75㎜</t>
  </si>
  <si>
    <t>KC120.03000</t>
  </si>
  <si>
    <t>D-100㎜</t>
  </si>
  <si>
    <t>KC220.01000</t>
  </si>
  <si>
    <t>루프드레인(L형)/주철제</t>
  </si>
  <si>
    <t>D-50mm</t>
  </si>
  <si>
    <t>KC220.03000</t>
  </si>
  <si>
    <t>KC220.05000</t>
  </si>
  <si>
    <t>D-150mm</t>
  </si>
  <si>
    <t>KC420.21000</t>
  </si>
  <si>
    <t>플로어드레인/주철제</t>
  </si>
  <si>
    <t>KC420.22000</t>
  </si>
  <si>
    <t>KC420.23000</t>
  </si>
  <si>
    <t>LF131.01000</t>
  </si>
  <si>
    <t>원통형 목재문</t>
  </si>
  <si>
    <t>LF131.02000</t>
  </si>
  <si>
    <t>원통형 철재문</t>
  </si>
  <si>
    <t>LF161.10000</t>
  </si>
  <si>
    <t>도어체크/방화용</t>
  </si>
  <si>
    <t>FSD(Fire Steel Door)</t>
  </si>
  <si>
    <t>LF162.10000</t>
  </si>
  <si>
    <t>도어체크/일반용</t>
  </si>
  <si>
    <t>SD(Steel Door)</t>
  </si>
  <si>
    <t>LF210.10000</t>
  </si>
  <si>
    <t>후로어힌지</t>
  </si>
  <si>
    <t>강화유리문</t>
  </si>
  <si>
    <t>LG111.02000</t>
  </si>
  <si>
    <t>맑은유리/일반유리</t>
  </si>
  <si>
    <t>LG113.01000</t>
  </si>
  <si>
    <t>LG113.02000</t>
  </si>
  <si>
    <t>5mm(강재)</t>
  </si>
  <si>
    <t>LG114.01000</t>
  </si>
  <si>
    <t>6mm(강재)</t>
  </si>
  <si>
    <t>LG211.01000</t>
  </si>
  <si>
    <t>색유리/일반유리</t>
  </si>
  <si>
    <t>LG213.01000</t>
  </si>
  <si>
    <t>LG411.01000</t>
  </si>
  <si>
    <t>무늬유리/일반유리</t>
  </si>
  <si>
    <t>LG413.01000</t>
  </si>
  <si>
    <t>LG611.00000</t>
  </si>
  <si>
    <t>에칭유리/일반유리</t>
  </si>
  <si>
    <t>LG613.00000</t>
  </si>
  <si>
    <t>LG123.00000</t>
  </si>
  <si>
    <t>강화유리</t>
  </si>
  <si>
    <t>LG126.00000</t>
  </si>
  <si>
    <t>LG128.00100</t>
  </si>
  <si>
    <t>LG128.00120</t>
  </si>
  <si>
    <t>LH111.00000</t>
  </si>
  <si>
    <t>투명유리/일반유리</t>
  </si>
  <si>
    <t>LH112.00000</t>
  </si>
  <si>
    <t>LH114.00220</t>
  </si>
  <si>
    <t>LH114.00240</t>
  </si>
  <si>
    <t>LH115.00000</t>
  </si>
  <si>
    <t>LH211.00000</t>
  </si>
  <si>
    <t>칼라유리/일반유리</t>
  </si>
  <si>
    <t>LH212.00000</t>
  </si>
  <si>
    <t>LH412.00160</t>
  </si>
  <si>
    <t>로이유리/일반유리</t>
  </si>
  <si>
    <t>LH414.00220</t>
  </si>
  <si>
    <t>LH611.00000</t>
  </si>
  <si>
    <t>불투명에칭유리/일반유리</t>
  </si>
  <si>
    <t>LH612.00000</t>
  </si>
  <si>
    <t>LH003.20000</t>
  </si>
  <si>
    <t>양면강화유리</t>
  </si>
  <si>
    <t>MA190.11000</t>
  </si>
  <si>
    <t>도기질타일붙이기(유색,200×200)</t>
  </si>
  <si>
    <t>주방벽(접착식)</t>
  </si>
  <si>
    <t>MA190.12000</t>
  </si>
  <si>
    <t>도기질타일붙이기(유색,200×250)</t>
  </si>
  <si>
    <t>MA190.13000</t>
  </si>
  <si>
    <t>도기질타일붙이기(유색,400×250)</t>
  </si>
  <si>
    <t>MA190.14000</t>
  </si>
  <si>
    <t>도기질타일붙이기(유색,600×300)</t>
  </si>
  <si>
    <t>MA112.21000</t>
  </si>
  <si>
    <t>욕실벽(떠붙임12mm)</t>
  </si>
  <si>
    <t>MA112.24000</t>
  </si>
  <si>
    <t>욕실벽(떠붙임18mm)</t>
  </si>
  <si>
    <t>MA112.22000</t>
  </si>
  <si>
    <t>MA112.26000</t>
  </si>
  <si>
    <t>MA112.16000</t>
  </si>
  <si>
    <t>주방벽(바탕12+압착5)</t>
  </si>
  <si>
    <t>MA112.14000</t>
  </si>
  <si>
    <t>MA311.22000</t>
  </si>
  <si>
    <t>자기질타일붙이기(바닥)/200×200</t>
  </si>
  <si>
    <t>욕실및샤워실(바탕10+압착5)</t>
  </si>
  <si>
    <t>MA313.21000</t>
  </si>
  <si>
    <t>욕실및샤워실(바탕25+압착5)</t>
  </si>
  <si>
    <t>MA312.31000</t>
  </si>
  <si>
    <t>발코니(바탕15+압착5)</t>
  </si>
  <si>
    <t>MA312.33000</t>
  </si>
  <si>
    <t>발코니(바탕20+압착5)</t>
  </si>
  <si>
    <t>MA312.41000</t>
  </si>
  <si>
    <t>자기질타일붙이기(바닥)/300×300</t>
  </si>
  <si>
    <t>MA314.41000</t>
  </si>
  <si>
    <t>자기질타일붙이기(바닥)/고급문양300×300</t>
  </si>
  <si>
    <t>현관(바탕65+압착5)</t>
  </si>
  <si>
    <t>MA314.42000</t>
  </si>
  <si>
    <t>현관(바탕95+압착5)</t>
  </si>
  <si>
    <t>MA314.42500</t>
  </si>
  <si>
    <t>자기질타일붙이기(바닥)/고급문양400×400</t>
  </si>
  <si>
    <t>현관(바탕45+압착5)</t>
  </si>
  <si>
    <t>MA314.43000</t>
  </si>
  <si>
    <t>MA314.44000</t>
  </si>
  <si>
    <t>MA314.21000</t>
  </si>
  <si>
    <t>욕실및샤워실(판넬히팅60+압착5)</t>
  </si>
  <si>
    <t>MA312.80100</t>
  </si>
  <si>
    <t>석재타일 붙이기/바닥(100×100)</t>
  </si>
  <si>
    <t>바탕20+압착5</t>
  </si>
  <si>
    <t>MA313.80100</t>
  </si>
  <si>
    <t>바탕30+압착5</t>
  </si>
  <si>
    <t>MA313.80200</t>
  </si>
  <si>
    <t>석재타일 붙이기/바닥(200×200)</t>
  </si>
  <si>
    <t>MA300.00200</t>
  </si>
  <si>
    <t>석재면,타일보양</t>
  </si>
  <si>
    <t>톱밥</t>
  </si>
  <si>
    <t>MA300.00300</t>
  </si>
  <si>
    <t>하드롱지</t>
  </si>
  <si>
    <t>MA300.10304</t>
  </si>
  <si>
    <t>비닐타일붙임(300 ×300)</t>
  </si>
  <si>
    <t>바닥,2mm,왁스유</t>
  </si>
  <si>
    <t>MA300.10305</t>
  </si>
  <si>
    <t>바닥,2.5mm,왁스유</t>
  </si>
  <si>
    <t>MA300.10306</t>
  </si>
  <si>
    <t>바닥,3mm,왁스유</t>
  </si>
  <si>
    <t>MA300.10405</t>
  </si>
  <si>
    <t>비닐타일붙임(450 ×450)</t>
  </si>
  <si>
    <t>바닥,2,5mm,왁스유</t>
  </si>
  <si>
    <t>MA300.10406</t>
  </si>
  <si>
    <t>MA300.11304</t>
  </si>
  <si>
    <t>바닥,2mm,왁스무</t>
  </si>
  <si>
    <t>MA300.11305</t>
  </si>
  <si>
    <t>바닥,2.5mm,왁스무</t>
  </si>
  <si>
    <t>MA300.11306</t>
  </si>
  <si>
    <t>바닥,3mm,왁스무</t>
  </si>
  <si>
    <t>MA300.11405</t>
  </si>
  <si>
    <t>MA300.11406</t>
  </si>
  <si>
    <t>MA312.70100</t>
  </si>
  <si>
    <t>색소지타일 붙이기/바닥(400×400)</t>
  </si>
  <si>
    <t>바탕20mm</t>
  </si>
  <si>
    <t>MA312.70200</t>
  </si>
  <si>
    <t>색소지타일 붙이기/바닥(300×600)</t>
  </si>
  <si>
    <t>MA312.70500</t>
  </si>
  <si>
    <t>색소지타일 붙이기/바닥(물막이타일,THK15이상)</t>
  </si>
  <si>
    <t>MB313.21000</t>
  </si>
  <si>
    <t>테라죠(시멘트,모래제외)</t>
  </si>
  <si>
    <t>바탕 20mm, t=25mm</t>
  </si>
  <si>
    <t>MB313.24000</t>
  </si>
  <si>
    <t>바탕 25mm, t=25mm</t>
  </si>
  <si>
    <t>MB313.25000</t>
  </si>
  <si>
    <t>바탕 30mm, t=25mm</t>
  </si>
  <si>
    <t>MB321.11000</t>
  </si>
  <si>
    <t>화강석바닥깔기</t>
  </si>
  <si>
    <t>바탕 20mm,물갈기25mm</t>
  </si>
  <si>
    <t>MB321.12000</t>
  </si>
  <si>
    <t>바탕 25mm,물갈기25mm</t>
  </si>
  <si>
    <t>MB321.13000</t>
  </si>
  <si>
    <t>바탕 30mm,물갈기25mm</t>
  </si>
  <si>
    <t>MB311.11000</t>
  </si>
  <si>
    <t>바탕 20mm,버너구이25mm</t>
  </si>
  <si>
    <t>MB311.12000</t>
  </si>
  <si>
    <t>바탕 25mm,버너구이25mm</t>
  </si>
  <si>
    <t>MB311.13000</t>
  </si>
  <si>
    <t>바탕 30mm,버너구이25mm</t>
  </si>
  <si>
    <t>NA014.12100</t>
  </si>
  <si>
    <t>녹막이 페인트칠</t>
  </si>
  <si>
    <t>철재면,1회,붓칠</t>
  </si>
  <si>
    <t>NA014.12200</t>
  </si>
  <si>
    <t>철재면,2회,붓칠</t>
  </si>
  <si>
    <t>NA014.12300</t>
  </si>
  <si>
    <t>철재면,3회,붓칠</t>
  </si>
  <si>
    <t>NA015.31100</t>
  </si>
  <si>
    <t>철재면,1회,뿜칠</t>
  </si>
  <si>
    <t>NA015.31200</t>
  </si>
  <si>
    <t>철재면,2회,뿜칠</t>
  </si>
  <si>
    <t>NA015.12100</t>
  </si>
  <si>
    <t>녹막이 페인트칠(무기징크)</t>
  </si>
  <si>
    <t>NA015.12200</t>
  </si>
  <si>
    <t>NB122.20200</t>
  </si>
  <si>
    <t>조합페인트칠</t>
  </si>
  <si>
    <t>목재면 2회,로울러칠</t>
  </si>
  <si>
    <t>NB123.20200</t>
  </si>
  <si>
    <t>목재면 천정2회,로울러칠</t>
  </si>
  <si>
    <t>NB112.20200</t>
  </si>
  <si>
    <t>철재면 2회,로울러칠</t>
  </si>
  <si>
    <t>NB113.20200</t>
  </si>
  <si>
    <t>철재면 천정2회,로울러칠</t>
  </si>
  <si>
    <t>NB115.31200</t>
  </si>
  <si>
    <t>철재면 2회,뿜칠</t>
  </si>
  <si>
    <t>NB122.20300</t>
  </si>
  <si>
    <t>목재면 3회,로울러칠</t>
  </si>
  <si>
    <t>NB123.20300</t>
  </si>
  <si>
    <t>목재면 천정3회,로울러칠</t>
  </si>
  <si>
    <t>NB112.20300</t>
  </si>
  <si>
    <t>철재면 3회,로울러칠</t>
  </si>
  <si>
    <t>NB113.20300</t>
  </si>
  <si>
    <t>철재면 천정3회,로울러칠</t>
  </si>
  <si>
    <t>NC132.21200</t>
  </si>
  <si>
    <t>수성페인트칠</t>
  </si>
  <si>
    <t>내벽2회,로울러칠</t>
  </si>
  <si>
    <t>NC133.21200</t>
  </si>
  <si>
    <t>내천장2회,로울러칠</t>
  </si>
  <si>
    <t>NC132.23200</t>
  </si>
  <si>
    <t>외벽2회,로울러칠</t>
  </si>
  <si>
    <t>NC139.21200</t>
  </si>
  <si>
    <t>외천정2회,로울러칠</t>
  </si>
  <si>
    <t>NC132.21300</t>
  </si>
  <si>
    <t>내벽3회,로울러칠</t>
  </si>
  <si>
    <t>NC133.21300</t>
  </si>
  <si>
    <t>내천장3회,로울러칠</t>
  </si>
  <si>
    <t>NC132.23300</t>
  </si>
  <si>
    <t>외벽3회,로울러칠</t>
  </si>
  <si>
    <t>NC139.21300</t>
  </si>
  <si>
    <t>외천장3회,로울러칠</t>
  </si>
  <si>
    <t>NC236.00200</t>
  </si>
  <si>
    <t>걸레받이용 페인트칠</t>
  </si>
  <si>
    <t>모르타르면2회,붓칠</t>
  </si>
  <si>
    <t>NF020.00100</t>
  </si>
  <si>
    <t>바니시칠</t>
  </si>
  <si>
    <t>목재면1회</t>
  </si>
  <si>
    <t>NF020.00200</t>
  </si>
  <si>
    <t>목재면2회</t>
  </si>
  <si>
    <t>NF020.00300</t>
  </si>
  <si>
    <t>목재면3회</t>
  </si>
  <si>
    <t>NJ001.03000</t>
  </si>
  <si>
    <t>에폭시코팅</t>
  </si>
  <si>
    <t>엘리베이터기계실(EV)바닥</t>
  </si>
  <si>
    <t>NJ001.04000</t>
  </si>
  <si>
    <t>주차장바닥</t>
  </si>
  <si>
    <t>NM000.00100</t>
  </si>
  <si>
    <t>오일스테인칠</t>
  </si>
  <si>
    <t>NM000.00200</t>
  </si>
  <si>
    <t>NO032.00200</t>
  </si>
  <si>
    <t>낙서방지용 페인트칠</t>
  </si>
  <si>
    <t>모르타르면 2회, 로울러칠</t>
  </si>
  <si>
    <t>NQ000.01102</t>
  </si>
  <si>
    <t>결로보완용 페인트</t>
  </si>
  <si>
    <t>콘크리트면,내벽2회, 로울러칠</t>
  </si>
  <si>
    <t>NQ000.01302</t>
  </si>
  <si>
    <t>콘크리트면,천정2회, 로울러칠</t>
  </si>
  <si>
    <t>NQ000.02102</t>
  </si>
  <si>
    <t>석고보드면,내벽2회, 로울러칠</t>
  </si>
  <si>
    <t>NQ000.02302</t>
  </si>
  <si>
    <t>석고보드면,천정2회, 로울러칠</t>
  </si>
  <si>
    <t>NI000.01103</t>
  </si>
  <si>
    <t>내산에폭시 페인트</t>
  </si>
  <si>
    <t>내벽3회, 로울러칠</t>
  </si>
  <si>
    <t>NI000.01203</t>
  </si>
  <si>
    <t>바닥3회, 로울러칠</t>
  </si>
  <si>
    <t>NI000.01303</t>
  </si>
  <si>
    <t>천정3회, 로울러칠</t>
  </si>
  <si>
    <t>OA242.00000</t>
  </si>
  <si>
    <t>계단논슬립(황동)</t>
  </si>
  <si>
    <t>W=50mm</t>
  </si>
  <si>
    <t>OA231.00000</t>
  </si>
  <si>
    <t>계단논슬립(스테인레스)</t>
  </si>
  <si>
    <t>OA301.10000</t>
  </si>
  <si>
    <t>비닐장판깔기</t>
  </si>
  <si>
    <t>T=2mm(경보행용)</t>
  </si>
  <si>
    <t>OA301.20000</t>
  </si>
  <si>
    <t>T=2.3mm(중보행용)</t>
  </si>
  <si>
    <t>OA301.30000</t>
  </si>
  <si>
    <t>천연비닐장판깔기</t>
  </si>
  <si>
    <t>OB113.00000</t>
  </si>
  <si>
    <t>벽지(초배유)</t>
  </si>
  <si>
    <t>실크</t>
  </si>
  <si>
    <t>OB111.00000</t>
  </si>
  <si>
    <t>합지(폭90Cm이상,180g/㎡이상)</t>
  </si>
  <si>
    <t>OB118.00000</t>
  </si>
  <si>
    <t>한지(150g/㎡이상)</t>
  </si>
  <si>
    <t>OB123.00000</t>
  </si>
  <si>
    <t>벽지(초배무)</t>
  </si>
  <si>
    <t>OB123.30000</t>
  </si>
  <si>
    <t>방염실크</t>
  </si>
  <si>
    <t>OB121.00000</t>
  </si>
  <si>
    <t>OB128.00000</t>
  </si>
  <si>
    <t>OB132.00000</t>
  </si>
  <si>
    <t>천정지(초배유)</t>
  </si>
  <si>
    <t>발포(140g/㎡이상)</t>
  </si>
  <si>
    <t>OB133.00000</t>
  </si>
  <si>
    <t>OB148.01000</t>
  </si>
  <si>
    <t>OB142.00000</t>
  </si>
  <si>
    <t>천정지(초배무)</t>
  </si>
  <si>
    <t>OB141.00000</t>
  </si>
  <si>
    <t>합지(폭90cm이상,180g/㎡이상)</t>
  </si>
  <si>
    <t>OB143.00000</t>
  </si>
  <si>
    <t>OB143.30000</t>
  </si>
  <si>
    <t>OB148.00000</t>
  </si>
  <si>
    <t>OC311.00100</t>
  </si>
  <si>
    <t>석고판 못붙임/바탕</t>
  </si>
  <si>
    <t>벽,일반 9.5mm</t>
  </si>
  <si>
    <t>OC311.00200</t>
  </si>
  <si>
    <t>벽,일반 12.5mm</t>
  </si>
  <si>
    <t>OC313.00100</t>
  </si>
  <si>
    <t>벽,방화 9.5mm</t>
  </si>
  <si>
    <t>OC313.00200</t>
  </si>
  <si>
    <t>벽,방화 12.5mm</t>
  </si>
  <si>
    <t>OC312.00100</t>
  </si>
  <si>
    <t>벽,방수 9.5mm</t>
  </si>
  <si>
    <t>OC312.00200</t>
  </si>
  <si>
    <t>벽,방수 12.5mm</t>
  </si>
  <si>
    <t>OC311.10100</t>
  </si>
  <si>
    <t>석고판 못붙임/치장</t>
  </si>
  <si>
    <t>OC311.10200</t>
  </si>
  <si>
    <t>OC313.10100</t>
  </si>
  <si>
    <t>OC313.10200</t>
  </si>
  <si>
    <t>벽,방화12.5mm</t>
  </si>
  <si>
    <t>OC312.10100</t>
  </si>
  <si>
    <t>벽,방수9.5mm</t>
  </si>
  <si>
    <t>OC312.10200</t>
  </si>
  <si>
    <t>벽,방수12.5mm</t>
  </si>
  <si>
    <t>OC321.00100</t>
  </si>
  <si>
    <t>천정,일반 9.5mm</t>
  </si>
  <si>
    <t>OC321.00200</t>
  </si>
  <si>
    <t>천정,일반 12.5mm</t>
  </si>
  <si>
    <t>OC323.00100</t>
  </si>
  <si>
    <t>천정,방화 9.5mm</t>
  </si>
  <si>
    <t>OC323.00200</t>
  </si>
  <si>
    <t>천정,방화 12.5mm</t>
  </si>
  <si>
    <t>OC322.00100</t>
  </si>
  <si>
    <t>천정,방수 9.5mm</t>
  </si>
  <si>
    <t>OC322.00200</t>
  </si>
  <si>
    <t>천정,방수 12.5mm</t>
  </si>
  <si>
    <t>OC321.10100</t>
  </si>
  <si>
    <t>OC321.10200</t>
  </si>
  <si>
    <t>OC323.10100</t>
  </si>
  <si>
    <t>OC323.10200</t>
  </si>
  <si>
    <t>OC322.10100</t>
  </si>
  <si>
    <t>OC322.10200</t>
  </si>
  <si>
    <t>천정,방수12.5mm</t>
  </si>
  <si>
    <t>OC311.01100</t>
  </si>
  <si>
    <t>석고판 본드붙임</t>
  </si>
  <si>
    <t>벽, 일반 9.5mm</t>
  </si>
  <si>
    <t>OC311.01200</t>
  </si>
  <si>
    <t>벽, 일반 12.5mm</t>
  </si>
  <si>
    <t>OC313.01100</t>
  </si>
  <si>
    <t>벽, 방화 9.5mm</t>
  </si>
  <si>
    <t>OC313.01200</t>
  </si>
  <si>
    <t>벽, 방화 12.5mm</t>
  </si>
  <si>
    <t>OC312.01100</t>
  </si>
  <si>
    <t>벽, 방수 9.5mm</t>
  </si>
  <si>
    <t>OC312.01200</t>
  </si>
  <si>
    <t>벽, 방수 12.5mm</t>
  </si>
  <si>
    <t>OC321.01100</t>
  </si>
  <si>
    <t>천정, 일반 9.5mm</t>
  </si>
  <si>
    <t>OC321.01200</t>
  </si>
  <si>
    <t>천정, 일반 12.5mm</t>
  </si>
  <si>
    <t>OC323.01100</t>
  </si>
  <si>
    <t>천정, 방화 9.5mm</t>
  </si>
  <si>
    <t>OC323.01200</t>
  </si>
  <si>
    <t>천정, 방화 12.5mm</t>
  </si>
  <si>
    <t>OC322.01100</t>
  </si>
  <si>
    <t>천정, 방수 9.5mm</t>
  </si>
  <si>
    <t>OC322.01200</t>
  </si>
  <si>
    <t>천정, 방수 12.5mm</t>
  </si>
  <si>
    <t>OD111.34200</t>
  </si>
  <si>
    <t>발포폴리스티렌/벽(KS4호,밀도0.015)</t>
  </si>
  <si>
    <t>스티로폼(20mm)</t>
  </si>
  <si>
    <t>OD111.34500</t>
  </si>
  <si>
    <t>스티로폼(40mm)</t>
  </si>
  <si>
    <t>OD111.34600</t>
  </si>
  <si>
    <t>스티로폼(50mm)</t>
  </si>
  <si>
    <t>OD111.34800</t>
  </si>
  <si>
    <t>스티로폼(70mm)</t>
  </si>
  <si>
    <t>OD122.31200</t>
  </si>
  <si>
    <t>발포폴리스티렌/벽(KS특호)</t>
  </si>
  <si>
    <t>압출스티로폼(35mm)</t>
  </si>
  <si>
    <t>OD122.31300</t>
  </si>
  <si>
    <t>압출폴리스티렌/벽(KS특호)</t>
  </si>
  <si>
    <t>압출스티로폼(45mm)</t>
  </si>
  <si>
    <t>OD122.31500</t>
  </si>
  <si>
    <t>압출스티로폼(65mm)</t>
  </si>
  <si>
    <t>OD112.11400</t>
  </si>
  <si>
    <t>압출스티로폼(80mm)</t>
  </si>
  <si>
    <t>OD121.34100</t>
  </si>
  <si>
    <t>발포폴리스티렌/천정(KS4호,밀도0.015)</t>
  </si>
  <si>
    <t>OD121.34200</t>
  </si>
  <si>
    <t>OD121.34300</t>
  </si>
  <si>
    <t>스티로폼(60mm)</t>
  </si>
  <si>
    <t>OD121.34500</t>
  </si>
  <si>
    <t>스티로폼(80mm)</t>
  </si>
  <si>
    <t>OD131.02100</t>
  </si>
  <si>
    <t>스티로폼 깔기(KS2호,밀도0.025)</t>
  </si>
  <si>
    <t>옥상바닥 2호 40mm</t>
  </si>
  <si>
    <t>OD131.02300</t>
  </si>
  <si>
    <t>옥상바닥 2호 60mm</t>
  </si>
  <si>
    <t>OD131.02400</t>
  </si>
  <si>
    <t>옥상바닥 2호 90mm</t>
  </si>
  <si>
    <t>OD131.02500</t>
  </si>
  <si>
    <t>옥상바닥 2호 100mm</t>
  </si>
  <si>
    <t>OD131.02600</t>
  </si>
  <si>
    <t>옥상바닥 2호 110mm</t>
  </si>
  <si>
    <t>OD131.42800</t>
  </si>
  <si>
    <t>바닥,콘크리트타설부착2호,80mm</t>
  </si>
  <si>
    <t>OD131.44100</t>
  </si>
  <si>
    <t>스티로폼 깔기(KS4호,밀도0.015)</t>
  </si>
  <si>
    <t>바닥,콘크리트타설부착4호,20mm</t>
  </si>
  <si>
    <t>OD131.44400</t>
  </si>
  <si>
    <t>바닥,콘크리트타설부착4호,50mm</t>
  </si>
  <si>
    <t>OD131.44600</t>
  </si>
  <si>
    <t>바닥,콘크리트타설부착4호,60mm</t>
  </si>
  <si>
    <t>OD131.44700</t>
  </si>
  <si>
    <t>바닥,콘크리트타설부착4호,70mm</t>
  </si>
  <si>
    <t>OD131.44800</t>
  </si>
  <si>
    <t>바닥,콘크리트타설부착4호,80mm</t>
  </si>
  <si>
    <t>OD132.45500</t>
  </si>
  <si>
    <t>압축스티로폼깔기(KS특호)</t>
  </si>
  <si>
    <t>바닥,콘크리트타설부착50mm</t>
  </si>
  <si>
    <t>OD132.45600</t>
  </si>
  <si>
    <t>바닥,콘크리트타설부착60mm</t>
  </si>
  <si>
    <t>OD132.45750</t>
  </si>
  <si>
    <t>바닥,콘크리트타설부착75mm</t>
  </si>
  <si>
    <t>OD132.45900</t>
  </si>
  <si>
    <t>바닥,콘크리트타설부착,90mm</t>
  </si>
  <si>
    <t>OD131.02200</t>
  </si>
  <si>
    <t>바닥2호,50mm</t>
  </si>
  <si>
    <t>OD131.04100</t>
  </si>
  <si>
    <t>바닥4호,40mm</t>
  </si>
  <si>
    <t>OD131.04200</t>
  </si>
  <si>
    <t>스티로폼 깔기(KS4호.밀도0.015)</t>
  </si>
  <si>
    <t>바닥4호,50mm</t>
  </si>
  <si>
    <t>OD131.04300</t>
  </si>
  <si>
    <t>바닥4호,60mm</t>
  </si>
  <si>
    <t>OD132.03100</t>
  </si>
  <si>
    <t>압축스티로폼 깔기(KS3호성능,KSM3808)</t>
  </si>
  <si>
    <t>바닥3호,10mm</t>
  </si>
  <si>
    <t>OD132.03200</t>
  </si>
  <si>
    <t>바닥3호,15mm</t>
  </si>
  <si>
    <t>OD211.02100</t>
  </si>
  <si>
    <t>유리보온재설치</t>
  </si>
  <si>
    <t>벽2호,40mm</t>
  </si>
  <si>
    <t>OD211.02200</t>
  </si>
  <si>
    <t>벽2호,50mm</t>
  </si>
  <si>
    <t>OD211.02300</t>
  </si>
  <si>
    <t>벽2호,70mm</t>
  </si>
  <si>
    <t>OG130.00100</t>
  </si>
  <si>
    <t>재료분리대(스테인레스)</t>
  </si>
  <si>
    <t>20×20×1.5</t>
  </si>
  <si>
    <t>OG130.00200</t>
  </si>
  <si>
    <t>20×30×1.5</t>
  </si>
  <si>
    <t>OG130.00300</t>
  </si>
  <si>
    <t>20×40×1.2</t>
  </si>
  <si>
    <t>OG130.00350</t>
  </si>
  <si>
    <t>20×45×1.5</t>
  </si>
  <si>
    <t>OG430.01000</t>
  </si>
  <si>
    <t>재료분리대(합성수지)</t>
  </si>
  <si>
    <t>25×9 강화 PVC수지</t>
  </si>
  <si>
    <t>OG430.02000</t>
  </si>
  <si>
    <t>20×17 강화 PVC수지</t>
  </si>
  <si>
    <t>OG430.03000</t>
  </si>
  <si>
    <t>26×24 강화 PVC수지</t>
  </si>
  <si>
    <t>OH500.10000</t>
  </si>
  <si>
    <t>커텐박스(Type A)</t>
  </si>
  <si>
    <t>합성수지위 비닐쉬트40 ×12</t>
  </si>
  <si>
    <t>OH500.20000</t>
  </si>
  <si>
    <t>커텐박스(Type B)</t>
  </si>
  <si>
    <t>OH500.30000</t>
  </si>
  <si>
    <t>합성수지위 비닐쉬트60 ×15</t>
  </si>
  <si>
    <t>OH500.40000</t>
  </si>
  <si>
    <t>OH500.50000</t>
  </si>
  <si>
    <t>합성수지위 비닐쉬트52 × 65</t>
  </si>
  <si>
    <t>OH500.60000</t>
  </si>
  <si>
    <t>OH500.70000</t>
  </si>
  <si>
    <t>합성수지위 비닐쉬트72 × 65</t>
  </si>
  <si>
    <t>OH500.80000</t>
  </si>
  <si>
    <t>OI500.12000</t>
  </si>
  <si>
    <t>반자돌림설치</t>
  </si>
  <si>
    <t>20 × 20, PVC</t>
  </si>
  <si>
    <t>OI500.13000</t>
  </si>
  <si>
    <t>반자돌림설치(몰딩고정대포함)</t>
  </si>
  <si>
    <t>20 × 20(10), PVC</t>
  </si>
  <si>
    <t>OI500.20100</t>
  </si>
  <si>
    <t>40 × 12, 합성수지위비닐시트</t>
  </si>
  <si>
    <t>OI500.20200</t>
  </si>
  <si>
    <t>60 × 15, 합성수지위비닐시트</t>
  </si>
  <si>
    <t>OI500.21000</t>
  </si>
  <si>
    <t>45 × 45, 합성수지위비닐시트</t>
  </si>
  <si>
    <t>OI500.23000</t>
  </si>
  <si>
    <t>52 × 65, 합성수지위비닐시트</t>
  </si>
  <si>
    <t>OI500.25000</t>
  </si>
  <si>
    <t>72 × 65, 합성수지위비닐시트</t>
  </si>
  <si>
    <t>OI600.20000</t>
  </si>
  <si>
    <t>45 × 45, MDF위비닐시트</t>
  </si>
  <si>
    <t>OI600.30000</t>
  </si>
  <si>
    <t>90 × 90, MDF위비닐시트</t>
  </si>
  <si>
    <t>OI701.10000</t>
  </si>
  <si>
    <t>천정등박스설치(천정틀있음)</t>
  </si>
  <si>
    <t>1100×1100,합성수지위비닐시트</t>
  </si>
  <si>
    <t>OI701.20000</t>
  </si>
  <si>
    <t>1400×1400,합성수지위비닐시트</t>
  </si>
  <si>
    <t>OI701.30000</t>
  </si>
  <si>
    <t>1500×1500,합성수지위비닐시트</t>
  </si>
  <si>
    <t>OI701.40000</t>
  </si>
  <si>
    <t>2000×2000,합성수지위비닐시트</t>
  </si>
  <si>
    <t>OI702.10000</t>
  </si>
  <si>
    <t>천정등박스설치(천정틀없음)</t>
  </si>
  <si>
    <t>OI702.20000</t>
  </si>
  <si>
    <t>OI702.30000</t>
  </si>
  <si>
    <t>OJ110.21000</t>
  </si>
  <si>
    <t>벽체보온틀설치(유리면)</t>
  </si>
  <si>
    <t>외벽(지지핀/프리캡)/폴리에스터(T70)</t>
  </si>
  <si>
    <t>OJ110.22000</t>
  </si>
  <si>
    <t>측벽(지지핀/프리캡)/폴리에스터(T95)</t>
  </si>
  <si>
    <t>OJ411.00500</t>
  </si>
  <si>
    <t>샌드위치(단열)패널설치/벽</t>
  </si>
  <si>
    <t>폴리스틸렌계(T=50mm)</t>
  </si>
  <si>
    <t>OJ412.00500</t>
  </si>
  <si>
    <t>폴리우레탄계(T=50mm)</t>
  </si>
  <si>
    <t>OJ421.00500</t>
  </si>
  <si>
    <t>샌드위치(단열)패널설치/지붕</t>
  </si>
  <si>
    <t>OJ421.01000</t>
  </si>
  <si>
    <t>폴리스틸렌계(T=100mm)</t>
  </si>
  <si>
    <t>OJ422.00750</t>
  </si>
  <si>
    <t>폴리우레탄계(T=75mm)</t>
  </si>
  <si>
    <t>OK300.10000</t>
  </si>
  <si>
    <t>마루귀틀(인조대리석)</t>
  </si>
  <si>
    <t>T=110</t>
  </si>
  <si>
    <t>OK300.20000</t>
  </si>
  <si>
    <t>T=140</t>
  </si>
  <si>
    <t>OK411.50040</t>
  </si>
  <si>
    <t>마루귀틀설치</t>
  </si>
  <si>
    <t>라왕50×40락카</t>
  </si>
  <si>
    <t>OK411.60120</t>
  </si>
  <si>
    <t>라왕60×120락카</t>
  </si>
  <si>
    <t>OK411.60150</t>
  </si>
  <si>
    <t>라왕60×150락카</t>
  </si>
  <si>
    <t>OK412.50040</t>
  </si>
  <si>
    <t>라왕50×40바니쉬</t>
  </si>
  <si>
    <t>OK412.60120</t>
  </si>
  <si>
    <t>라왕60×120바니쉬</t>
  </si>
  <si>
    <t>OK412.60150</t>
  </si>
  <si>
    <t>라왕60×150바니쉬</t>
  </si>
  <si>
    <t>OL100.20000</t>
  </si>
  <si>
    <t>걸레받이설치</t>
  </si>
  <si>
    <t>90×80(MDF위비닐시트)</t>
  </si>
  <si>
    <t>OL100.10000</t>
  </si>
  <si>
    <t>90×80(합성수지위비닐시트)</t>
  </si>
  <si>
    <t>OL100.30000</t>
  </si>
  <si>
    <t>90×80(인조대리석)</t>
  </si>
  <si>
    <t>OM101.01000</t>
  </si>
  <si>
    <t>유리면 흡음판</t>
  </si>
  <si>
    <t>OM201.01000</t>
  </si>
  <si>
    <t>PC223.30200</t>
  </si>
  <si>
    <t>폐건전지 수거함</t>
  </si>
  <si>
    <t>PC223.30100</t>
  </si>
  <si>
    <t>우편함 설치</t>
  </si>
  <si>
    <t>스테인레스</t>
  </si>
  <si>
    <t>세대</t>
  </si>
  <si>
    <t>&lt;&lt;기계설비부문&gt;&gt;</t>
  </si>
  <si>
    <t>BA251.00000</t>
  </si>
  <si>
    <t>백강관 옥내일반배관</t>
  </si>
  <si>
    <t>D40mm(탄소용강관)</t>
  </si>
  <si>
    <t>BA261.00000</t>
  </si>
  <si>
    <t>D50mm(탄소용강관)</t>
  </si>
  <si>
    <t>BA271.00000</t>
  </si>
  <si>
    <t>D65mm(탄소용강관)</t>
  </si>
  <si>
    <t>BA281.00000</t>
  </si>
  <si>
    <t>D80mm(탄소용강관)</t>
  </si>
  <si>
    <t>BB211.00000</t>
  </si>
  <si>
    <t>D100mm(탄소용강관)</t>
  </si>
  <si>
    <t>BB221.00000</t>
  </si>
  <si>
    <t>D125mm(탄소용강관)</t>
  </si>
  <si>
    <t>BB231.00000</t>
  </si>
  <si>
    <t>D150mm(탄소용강관)</t>
  </si>
  <si>
    <t>BA214.00000</t>
  </si>
  <si>
    <t>백강관 기계실배관</t>
  </si>
  <si>
    <t>D15mm(탄소용강관)</t>
  </si>
  <si>
    <t>BA224.00000</t>
  </si>
  <si>
    <t>D20mm(탄소용강관)</t>
  </si>
  <si>
    <t>BA234.00000</t>
  </si>
  <si>
    <t>D25mm(탄소용강관)</t>
  </si>
  <si>
    <t>BA254.00000</t>
  </si>
  <si>
    <t>BA264.00000</t>
  </si>
  <si>
    <t>BA274.00000</t>
  </si>
  <si>
    <t>BA284.00000</t>
  </si>
  <si>
    <t>BB214.00000</t>
  </si>
  <si>
    <t>BB234.00000</t>
  </si>
  <si>
    <t>BC211.00000</t>
  </si>
  <si>
    <t>동관 옥내일반배관</t>
  </si>
  <si>
    <t>L-Type D15mm</t>
  </si>
  <si>
    <t>BC221.00000</t>
  </si>
  <si>
    <t>L-Type D20mm</t>
  </si>
  <si>
    <t>BC231.00000</t>
  </si>
  <si>
    <t>L-Type D25mm</t>
  </si>
  <si>
    <t>BC241.00000</t>
  </si>
  <si>
    <t>L-Type D32mm</t>
  </si>
  <si>
    <t>BC251.00000</t>
  </si>
  <si>
    <t>L-Type D40mm</t>
  </si>
  <si>
    <t>BC261.00000</t>
  </si>
  <si>
    <t>L-Type D50mm</t>
  </si>
  <si>
    <t>BC271.00000</t>
  </si>
  <si>
    <t>L-Type D65mm</t>
  </si>
  <si>
    <t>BC281.00000</t>
  </si>
  <si>
    <t>L-Type D80mm</t>
  </si>
  <si>
    <t>BD211.00000</t>
  </si>
  <si>
    <t>L-Type D100mm</t>
  </si>
  <si>
    <t>BD213.00000</t>
  </si>
  <si>
    <t>동관 공동구배관</t>
  </si>
  <si>
    <t>BD223.00000</t>
  </si>
  <si>
    <t>BD243.00000</t>
  </si>
  <si>
    <t>BD263.00000</t>
  </si>
  <si>
    <t>BD273.00000</t>
  </si>
  <si>
    <t>BD283.00000</t>
  </si>
  <si>
    <t>BD233.10000</t>
  </si>
  <si>
    <t>L-Type D150mm</t>
  </si>
  <si>
    <t>BC214.00000</t>
  </si>
  <si>
    <t>동관 기계실배관</t>
  </si>
  <si>
    <t>BC224.00000</t>
  </si>
  <si>
    <t>BC234.00000</t>
  </si>
  <si>
    <t>BC254.00000</t>
  </si>
  <si>
    <t>BC264.00000</t>
  </si>
  <si>
    <t>BC274.00000</t>
  </si>
  <si>
    <t>BC284.00000</t>
  </si>
  <si>
    <t>BD214.00000</t>
  </si>
  <si>
    <t>BD224.00000</t>
  </si>
  <si>
    <t>L-Type D125mm</t>
  </si>
  <si>
    <t>BD234.00000</t>
  </si>
  <si>
    <t>BD244.00000</t>
  </si>
  <si>
    <t>L-Type D200mm</t>
  </si>
  <si>
    <t>BD254.00000</t>
  </si>
  <si>
    <t>L-Type D250mm</t>
  </si>
  <si>
    <t>BC311.00000</t>
  </si>
  <si>
    <t>M-Type D15mm</t>
  </si>
  <si>
    <t>BC321.00000</t>
  </si>
  <si>
    <t>M-Type D20mm</t>
  </si>
  <si>
    <t>BC331.00000</t>
  </si>
  <si>
    <t>M-Type D25mm</t>
  </si>
  <si>
    <t>BC341.00000</t>
  </si>
  <si>
    <t>M-Type D32mm</t>
  </si>
  <si>
    <t>BC351.00000</t>
  </si>
  <si>
    <t>M-Type D40mm</t>
  </si>
  <si>
    <t>BC361.00000</t>
  </si>
  <si>
    <t>M-Type D50mm</t>
  </si>
  <si>
    <t>BC371.00000</t>
  </si>
  <si>
    <t>M-Type D65mm</t>
  </si>
  <si>
    <t>BC381.00000</t>
  </si>
  <si>
    <t>M-Type D80mm</t>
  </si>
  <si>
    <t>BC315.00000</t>
  </si>
  <si>
    <t>동관 화장실배관</t>
  </si>
  <si>
    <t>BC325.00000</t>
  </si>
  <si>
    <t>BC335.00000</t>
  </si>
  <si>
    <t>BC345.00000</t>
  </si>
  <si>
    <t>BC355.00000</t>
  </si>
  <si>
    <t>BC365.00000</t>
  </si>
  <si>
    <t>BI241.25000</t>
  </si>
  <si>
    <t>PVC 옥내일반배관(오배수/고무링접합)</t>
  </si>
  <si>
    <t>D35mm(VG2)</t>
  </si>
  <si>
    <t>BI251.25000</t>
  </si>
  <si>
    <t>D40mm(VG2)</t>
  </si>
  <si>
    <t>BI261.25000</t>
  </si>
  <si>
    <t>D50mm(VG2)</t>
  </si>
  <si>
    <t>BI281.25000</t>
  </si>
  <si>
    <t>D75mm(VG2)</t>
  </si>
  <si>
    <t>BJ211.25000</t>
  </si>
  <si>
    <t>D100mm(VG2)</t>
  </si>
  <si>
    <t>BP110.00150</t>
  </si>
  <si>
    <t>강관용접(아크용접)</t>
  </si>
  <si>
    <t>BP120.00200</t>
  </si>
  <si>
    <t>BP130.00250</t>
  </si>
  <si>
    <t>BP140.00320</t>
  </si>
  <si>
    <t>BP150.00400</t>
  </si>
  <si>
    <t>BP160.00500</t>
  </si>
  <si>
    <t>BP170.00650</t>
  </si>
  <si>
    <t>BP180.00800</t>
  </si>
  <si>
    <t>BQ110.01000</t>
  </si>
  <si>
    <t>BQ120.01250</t>
  </si>
  <si>
    <t>BQ130.01500</t>
  </si>
  <si>
    <t>BQ140.02000</t>
  </si>
  <si>
    <t>BP310.37000</t>
  </si>
  <si>
    <t>동관용접(Brazing)</t>
  </si>
  <si>
    <t>BP320.37000</t>
  </si>
  <si>
    <t>BP330.37000</t>
  </si>
  <si>
    <t>BP340.37000</t>
  </si>
  <si>
    <t>BP350.37000</t>
  </si>
  <si>
    <t>BP360.37000</t>
  </si>
  <si>
    <t>BP370.37000</t>
  </si>
  <si>
    <t>BP380.37000</t>
  </si>
  <si>
    <t>BQ310.37000</t>
  </si>
  <si>
    <t>BQ320.37000</t>
  </si>
  <si>
    <t>BQ330.37000</t>
  </si>
  <si>
    <t>BQ340.37000</t>
  </si>
  <si>
    <t>BP310.36000</t>
  </si>
  <si>
    <t>동관용접(Soldering)</t>
  </si>
  <si>
    <t>BP320.36000</t>
  </si>
  <si>
    <t>DA117.30000</t>
  </si>
  <si>
    <t>관보온 T=5mm</t>
  </si>
  <si>
    <t>D15mm(은박발포폴리에틸렌)</t>
  </si>
  <si>
    <t>DA127.30000</t>
  </si>
  <si>
    <t>D20mm(은박발포폴리에틸렌)</t>
  </si>
  <si>
    <t>DA137.30000</t>
  </si>
  <si>
    <t>D25mm(은박발포폴리에틸렌)</t>
  </si>
  <si>
    <t>DA237.30000</t>
  </si>
  <si>
    <t>관보온 T=10mm</t>
  </si>
  <si>
    <t>DA247.30000</t>
  </si>
  <si>
    <t>D32mm(은박발포폴리에틸렌)</t>
  </si>
  <si>
    <t>DA257.30000</t>
  </si>
  <si>
    <t>D40mm(은박발포폴리에틸렌)</t>
  </si>
  <si>
    <t>DA267.30000</t>
  </si>
  <si>
    <t>D50mm(은박발포폴리에틸렌)</t>
  </si>
  <si>
    <t>DA277.30000</t>
  </si>
  <si>
    <t>D65mm(은박발포폴리에틸렌)</t>
  </si>
  <si>
    <t>DA287.30000</t>
  </si>
  <si>
    <t>D80mm(은박발포폴리에틸렌)</t>
  </si>
  <si>
    <t>DA317.30000</t>
  </si>
  <si>
    <t>관보온 T=15mm</t>
  </si>
  <si>
    <t>DA327.30000</t>
  </si>
  <si>
    <t>DA337.30000</t>
  </si>
  <si>
    <t>DA511.50000</t>
  </si>
  <si>
    <t>관보온 T=25mm</t>
  </si>
  <si>
    <t>D15mm(유리솜매직)</t>
  </si>
  <si>
    <t>DA521.50000</t>
  </si>
  <si>
    <t>D20mm(유리솜매직)</t>
  </si>
  <si>
    <t>DA531.50000</t>
  </si>
  <si>
    <t>D25mm(유리솜매직)</t>
  </si>
  <si>
    <t>DA541.50000</t>
  </si>
  <si>
    <t>D32mm(유리솜매직)</t>
  </si>
  <si>
    <t>DA551.50000</t>
  </si>
  <si>
    <t>D40mm(유리솜매직)</t>
  </si>
  <si>
    <t>DA561.50000</t>
  </si>
  <si>
    <t>D50mm(유리솜매직)</t>
  </si>
  <si>
    <t>DA571.50000</t>
  </si>
  <si>
    <t>D65mm(유리솜매직)</t>
  </si>
  <si>
    <t>DA581.50000</t>
  </si>
  <si>
    <t>D80mm(유리솜매직)</t>
  </si>
  <si>
    <t>DB511.50000</t>
  </si>
  <si>
    <t>D100mm(유리솜매직)</t>
  </si>
  <si>
    <t>DB521.50000</t>
  </si>
  <si>
    <t>D125mm(유리솜매직)</t>
  </si>
  <si>
    <t>DA517.10000</t>
  </si>
  <si>
    <t>D15㎜ (발포폴리에틸렌 포리마)</t>
  </si>
  <si>
    <t>DA527.10000</t>
  </si>
  <si>
    <t>D20㎜ (발포폴리에틸렌 포리마)</t>
  </si>
  <si>
    <t>DA537.10000</t>
  </si>
  <si>
    <t>D25㎜ (발포폴리에틸렌 포리마)</t>
  </si>
  <si>
    <t>DA547.10000</t>
  </si>
  <si>
    <t>D32㎜ (발포폴리에틸렌 포리마)</t>
  </si>
  <si>
    <t>DA557.10000</t>
  </si>
  <si>
    <t>D40㎜ (발포폴리에틸렌 포리마)</t>
  </si>
  <si>
    <t>DA567.10000</t>
  </si>
  <si>
    <t>D50㎜ (발포폴리에틸렌 포리마)</t>
  </si>
  <si>
    <t>DA577.10000</t>
  </si>
  <si>
    <t>D65㎜ (발포폴리에틸렌 포리마)</t>
  </si>
  <si>
    <t>DA587.10000</t>
  </si>
  <si>
    <t>D80㎜ (발포폴리에틸렌 포리마)</t>
  </si>
  <si>
    <t>DB517.10000</t>
  </si>
  <si>
    <t>D100㎜ (발포폴리에틸렌 포리마)</t>
  </si>
  <si>
    <t>DA517.50000</t>
  </si>
  <si>
    <t>D15㎜ (발포폴리에틸렌 매직)</t>
  </si>
  <si>
    <t>DA527.50000</t>
  </si>
  <si>
    <t>D20㎜ (발포폴리에틸렌 매직)</t>
  </si>
  <si>
    <t>DA537.50000</t>
  </si>
  <si>
    <t>D25㎜ (발포폴리에틸렌 매직)</t>
  </si>
  <si>
    <t>DA547.50000</t>
  </si>
  <si>
    <t>D32㎜ (발포폴리에틸렌 매직)</t>
  </si>
  <si>
    <t>DA557.50000</t>
  </si>
  <si>
    <t>D40㎜ (발포폴리에틸렌 매직)</t>
  </si>
  <si>
    <t>DA567.50000</t>
  </si>
  <si>
    <t>D50㎜ (발포폴리에틸렌 매직)</t>
  </si>
  <si>
    <t>DA577.50000</t>
  </si>
  <si>
    <t>D65㎜ (발포폴리에틸렌 매직)</t>
  </si>
  <si>
    <t>DA587.50000</t>
  </si>
  <si>
    <t>D80㎜ (발포폴리에틸렌 매직)</t>
  </si>
  <si>
    <t>DB517.50000</t>
  </si>
  <si>
    <t>D100㎜ (발포폴리에틸렌 매직)</t>
  </si>
  <si>
    <t>DB527.50000</t>
  </si>
  <si>
    <t>D125㎜ (발포폴리에틸렌 매직)</t>
  </si>
  <si>
    <t>DB537.50000</t>
  </si>
  <si>
    <t>D150㎜ (발포폴리에틸렌 매직)</t>
  </si>
  <si>
    <t>DB547.50000</t>
  </si>
  <si>
    <t>D200㎜ (발포폴리에틸렌 매직)</t>
  </si>
  <si>
    <t>DA661.50000</t>
  </si>
  <si>
    <t>관보온 T=40mm</t>
  </si>
  <si>
    <t>D50㎜ (유리솜매직)</t>
  </si>
  <si>
    <t>DA671.50000</t>
  </si>
  <si>
    <t>D65㎜ (유리솜매직)</t>
  </si>
  <si>
    <t>DA681.50000</t>
  </si>
  <si>
    <t>D80㎜ (유리솜매직)</t>
  </si>
  <si>
    <t>DD611.50000</t>
  </si>
  <si>
    <t>D100㎜ (유리솜매직)</t>
  </si>
  <si>
    <t>DD617.50000</t>
  </si>
  <si>
    <t>D100㎜(발포폴리에틸렌매직)</t>
  </si>
  <si>
    <t>DD627.50000</t>
  </si>
  <si>
    <t>D125㎜(발포폴리에틸렌매직)</t>
  </si>
  <si>
    <t>DD637.50000</t>
  </si>
  <si>
    <t>D150㎜(발포폴리에틸렌매직)</t>
  </si>
  <si>
    <t>DD647.50000</t>
  </si>
  <si>
    <t>D200㎜(발포폴리에틸렌매직)</t>
  </si>
  <si>
    <t>DA711.50000</t>
  </si>
  <si>
    <t>관보온 T=50mm</t>
  </si>
  <si>
    <t>D15㎜ (유리솜매직)</t>
  </si>
  <si>
    <t>DA721.50000</t>
  </si>
  <si>
    <t>D20㎜ (유리솜매직)</t>
  </si>
  <si>
    <t>DA731.50000</t>
  </si>
  <si>
    <t>D25㎜ (유리솜매직)</t>
  </si>
  <si>
    <t>DA741.50000</t>
  </si>
  <si>
    <t>D32㎜ (유리솜매직)</t>
  </si>
  <si>
    <t>DA751.50000</t>
  </si>
  <si>
    <t>D40㎜ (유리솜매직)</t>
  </si>
  <si>
    <t>DA761.50000</t>
  </si>
  <si>
    <t>DA781.50000</t>
  </si>
  <si>
    <t>DB711.50000</t>
  </si>
  <si>
    <t>DB721.50000</t>
  </si>
  <si>
    <t>D125㎜ (유리솜매직)</t>
  </si>
  <si>
    <t>DA717.10000</t>
  </si>
  <si>
    <t>DA727.10000</t>
  </si>
  <si>
    <t>DA737.10000</t>
  </si>
  <si>
    <t>DA747.10000</t>
  </si>
  <si>
    <t>DA757.10000</t>
  </si>
  <si>
    <t>DA767.10000</t>
  </si>
  <si>
    <t>DA777.50000</t>
  </si>
  <si>
    <t>DA787.50000</t>
  </si>
  <si>
    <t>DB717.50000</t>
  </si>
  <si>
    <t>DB727.50000</t>
  </si>
  <si>
    <t>DB737.50000</t>
  </si>
  <si>
    <t>DC151.11000</t>
  </si>
  <si>
    <t>밸브보온 일반마감 25t이하</t>
  </si>
  <si>
    <t>D40mm (유리솜 포리마)</t>
  </si>
  <si>
    <t>DC161.11000</t>
  </si>
  <si>
    <t>D50mm (유리솜 포리마)</t>
  </si>
  <si>
    <t>DC171.11000</t>
  </si>
  <si>
    <t>D65mm (유리솜 포리마)</t>
  </si>
  <si>
    <t>DC181.11000</t>
  </si>
  <si>
    <t>D80mm (유리솜 포리마)</t>
  </si>
  <si>
    <t>DD111.11000</t>
  </si>
  <si>
    <t>D100mm (유리솜 포리마)</t>
  </si>
  <si>
    <t>DC151.15000</t>
  </si>
  <si>
    <t>D40mm (유리솜 매직)</t>
  </si>
  <si>
    <t>DC161.15000</t>
  </si>
  <si>
    <t>D50mm (유리솜 매직)</t>
  </si>
  <si>
    <t>DC171.15000</t>
  </si>
  <si>
    <t>D65mm (유리솜 매직)</t>
  </si>
  <si>
    <t>DC181.15000</t>
  </si>
  <si>
    <t>D80mm (유리솜 매직)</t>
  </si>
  <si>
    <t>DD111.15000</t>
  </si>
  <si>
    <t>D100mm (유리솜 매직)</t>
  </si>
  <si>
    <t>DC361.15000</t>
  </si>
  <si>
    <t>밸보보은 일반마감 25t초과-50t이하</t>
  </si>
  <si>
    <t>DC371.15000</t>
  </si>
  <si>
    <t>DC381.15000</t>
  </si>
  <si>
    <t>DD311.15000</t>
  </si>
  <si>
    <t>DD321.15000</t>
  </si>
  <si>
    <t>밸브보온 일반마감 25t초과-50t이하</t>
  </si>
  <si>
    <t>DD331.15000</t>
  </si>
  <si>
    <t>D150mm(유리솜매직)</t>
  </si>
  <si>
    <t>DC221.27000</t>
  </si>
  <si>
    <t>밸브보온 칼라함석마감 25초과-50t이하</t>
  </si>
  <si>
    <t>DC231.27000</t>
  </si>
  <si>
    <t>DC241.27000</t>
  </si>
  <si>
    <t>DC251.27000</t>
  </si>
  <si>
    <t>DC361.27000</t>
  </si>
  <si>
    <t>DC371.27000</t>
  </si>
  <si>
    <t>DC381.27000</t>
  </si>
  <si>
    <t>DD311.27000</t>
  </si>
  <si>
    <t>DD321.27000</t>
  </si>
  <si>
    <t>DD331.27000</t>
  </si>
  <si>
    <t>DD341.27000</t>
  </si>
  <si>
    <t>DG101.20000</t>
  </si>
  <si>
    <t>발열선(세대내)</t>
  </si>
  <si>
    <t>1.0M(센서,접지)</t>
  </si>
  <si>
    <t>DG101.30000</t>
  </si>
  <si>
    <t>1.5M(센서,접지)</t>
  </si>
  <si>
    <t>DG101.40000</t>
  </si>
  <si>
    <t>2.0M(센서,접지)</t>
  </si>
  <si>
    <t>DG101.50000</t>
  </si>
  <si>
    <t>2.5M(센서,접지)</t>
  </si>
  <si>
    <t>DG101.60000</t>
  </si>
  <si>
    <t>3.0M(센서,접지)</t>
  </si>
  <si>
    <t>DG101.70000</t>
  </si>
  <si>
    <t>3.5M(센서,접지)</t>
  </si>
  <si>
    <t>DG101.80000</t>
  </si>
  <si>
    <t>4.0M(센서,접지)</t>
  </si>
  <si>
    <t>DG101.01000</t>
  </si>
  <si>
    <t>4.5M(센서,접지)</t>
  </si>
  <si>
    <t>DG101.02000</t>
  </si>
  <si>
    <t>5.0M(센서,접지)</t>
  </si>
  <si>
    <t>DG101.03000</t>
  </si>
  <si>
    <t>5.5M(센서,접지)</t>
  </si>
  <si>
    <t>DG101.04000</t>
  </si>
  <si>
    <t>6.0M(센서,접지)</t>
  </si>
  <si>
    <t>DG101.05000</t>
  </si>
  <si>
    <t>6.5M(센서,접지)</t>
  </si>
  <si>
    <t>DG101.06000</t>
  </si>
  <si>
    <t>7.0M(센서,접지)</t>
  </si>
  <si>
    <t>DG101.07000</t>
  </si>
  <si>
    <t>7.5M(센서,접지)</t>
  </si>
  <si>
    <t>DG101.08000</t>
  </si>
  <si>
    <t>8.0M(센서,접지)</t>
  </si>
  <si>
    <t>DG101.00200</t>
  </si>
  <si>
    <t>9.0M(센서,접지)</t>
  </si>
  <si>
    <t>DG101.00400</t>
  </si>
  <si>
    <t>10.0M(센서,접지)</t>
  </si>
  <si>
    <t>FA121.10000</t>
  </si>
  <si>
    <t>게이트밸브(청동)</t>
  </si>
  <si>
    <t>D20mm 5kg/㎠</t>
  </si>
  <si>
    <t>FA131.10000</t>
  </si>
  <si>
    <t>D25mm 5kg/㎠</t>
  </si>
  <si>
    <t>FA112.10000</t>
  </si>
  <si>
    <t>D15mm 10kg/㎠</t>
  </si>
  <si>
    <t>FA122.10000</t>
  </si>
  <si>
    <t>D20mm 10kg/㎠</t>
  </si>
  <si>
    <t>FA132.10000</t>
  </si>
  <si>
    <t>D25mm 10kg/㎠</t>
  </si>
  <si>
    <t>FA142.10000</t>
  </si>
  <si>
    <t>D32mm 10kg/㎠</t>
  </si>
  <si>
    <t>FA152.10000</t>
  </si>
  <si>
    <t>D40mm 10kg/㎠</t>
  </si>
  <si>
    <t>FA162.10000</t>
  </si>
  <si>
    <t>D50mm 10kg/㎠</t>
  </si>
  <si>
    <t>FA172.30000</t>
  </si>
  <si>
    <t>게이트밸브(주철)</t>
  </si>
  <si>
    <t>D65mm 10kg/㎠</t>
  </si>
  <si>
    <t>FA182.30000</t>
  </si>
  <si>
    <t>D80mm 10kg/㎠</t>
  </si>
  <si>
    <t>FB112.30000</t>
  </si>
  <si>
    <t>D100mm 10kg/㎠</t>
  </si>
  <si>
    <t>FB122.30000</t>
  </si>
  <si>
    <t>D125mm 10kg/㎠</t>
  </si>
  <si>
    <t>FA282.30000</t>
  </si>
  <si>
    <t>글로브밸브설치(주철제)</t>
  </si>
  <si>
    <t>FB212.30000</t>
  </si>
  <si>
    <t>FA312.20000</t>
  </si>
  <si>
    <t>볼밸브(황동)</t>
  </si>
  <si>
    <t>FA322.20000</t>
  </si>
  <si>
    <t>FA332.20000</t>
  </si>
  <si>
    <t>FA342.20000</t>
  </si>
  <si>
    <t>FA352.20000</t>
  </si>
  <si>
    <t>FA362.20000</t>
  </si>
  <si>
    <t>FA422.30000</t>
  </si>
  <si>
    <t>스트레이나(주철제)</t>
  </si>
  <si>
    <t>FA432.30000</t>
  </si>
  <si>
    <t>FA542.10000</t>
  </si>
  <si>
    <t>체크밸브(청동제)</t>
  </si>
  <si>
    <t>FA552.10000</t>
  </si>
  <si>
    <t>FA562.10000</t>
  </si>
  <si>
    <t>FA542.31000</t>
  </si>
  <si>
    <t>체크밸브(충격완화용,주철)</t>
  </si>
  <si>
    <t>FA552.31000</t>
  </si>
  <si>
    <t>FB512.31000</t>
  </si>
  <si>
    <t>FB513.31000</t>
  </si>
  <si>
    <t>D100mm 20kg/㎠</t>
  </si>
  <si>
    <t>FB532.31000</t>
  </si>
  <si>
    <t>D150mm 10kg/㎠</t>
  </si>
  <si>
    <t>FB533.31000</t>
  </si>
  <si>
    <t>D150mm 20kg/㎠</t>
  </si>
  <si>
    <t>FA652.34220</t>
  </si>
  <si>
    <t>버터플라이벨브(주철제/Lever/탬퍼미부착/물용)</t>
  </si>
  <si>
    <t>FA682.34220</t>
  </si>
  <si>
    <t>FB612.34220</t>
  </si>
  <si>
    <t>FB622.34220</t>
  </si>
  <si>
    <t>FB632.34220</t>
  </si>
  <si>
    <t>FA712.20000</t>
  </si>
  <si>
    <t>목긴볼밸브(황동)</t>
  </si>
  <si>
    <t>FA722.20000</t>
  </si>
  <si>
    <t>FA732.20000</t>
  </si>
  <si>
    <t>FA742.20000</t>
  </si>
  <si>
    <t>FA752.20000</t>
  </si>
  <si>
    <t>FA762.20000</t>
  </si>
  <si>
    <t>FA822.10000</t>
  </si>
  <si>
    <t>스트레이나일체형밸브(청동제)</t>
  </si>
  <si>
    <t>FA832.10000</t>
  </si>
  <si>
    <t>FA842.10000</t>
  </si>
  <si>
    <t>FA852.10000</t>
  </si>
  <si>
    <t>FA862.10000</t>
  </si>
  <si>
    <t>FA862.30000</t>
  </si>
  <si>
    <t>스트레이나일체형밸브(주철제)</t>
  </si>
  <si>
    <t>FA872.30000</t>
  </si>
  <si>
    <t>FA882.30000</t>
  </si>
  <si>
    <t>FB812.30000</t>
  </si>
  <si>
    <t>FC112.00310</t>
  </si>
  <si>
    <t>감압밸브(나사식/세대용)</t>
  </si>
  <si>
    <t>FC122.00320</t>
  </si>
  <si>
    <t>감압밸브(나사식/물용)</t>
  </si>
  <si>
    <t>FC132.00320</t>
  </si>
  <si>
    <t>FC142.00320</t>
  </si>
  <si>
    <t>FC152.00320</t>
  </si>
  <si>
    <t>FC320.00000</t>
  </si>
  <si>
    <t>밸런싱밸브</t>
  </si>
  <si>
    <t>FC330.00000</t>
  </si>
  <si>
    <t>FC340.00000</t>
  </si>
  <si>
    <t>FC350.00000</t>
  </si>
  <si>
    <t>FC360.00000</t>
  </si>
  <si>
    <t>FE211.10000</t>
  </si>
  <si>
    <t>앵글밸브(청동)</t>
  </si>
  <si>
    <t>D15mm 5kg/㎠</t>
  </si>
  <si>
    <t>FE221.10000</t>
  </si>
  <si>
    <t>FE312.10000</t>
  </si>
  <si>
    <t>볼탭(청동)</t>
  </si>
  <si>
    <t>FE822.30000</t>
  </si>
  <si>
    <t>안전밸브설치(주철제)</t>
  </si>
  <si>
    <t>FE832.30000</t>
  </si>
  <si>
    <t>FH151.22000</t>
  </si>
  <si>
    <t>후렉시블조인트(벨로즈)</t>
  </si>
  <si>
    <t>D40mm 10kg/㎠플렌지용</t>
  </si>
  <si>
    <t>FH161.22000</t>
  </si>
  <si>
    <t>D50mm 10kg/㎠플렌지용</t>
  </si>
  <si>
    <t>FH171.22000</t>
  </si>
  <si>
    <t>D65mm 10kg/㎠플렌지용</t>
  </si>
  <si>
    <t>FH181.22000</t>
  </si>
  <si>
    <t>D80mm 10kg/㎠플렌지용</t>
  </si>
  <si>
    <t>FI111.22000</t>
  </si>
  <si>
    <t>D100mm 10kg/㎠플렌지용</t>
  </si>
  <si>
    <t>FI121.22000</t>
  </si>
  <si>
    <t>D125mm 10kg/㎠플렌지용</t>
  </si>
  <si>
    <t>FI131.22000</t>
  </si>
  <si>
    <t>D150mm 10kg/㎠플렌지용</t>
  </si>
  <si>
    <t>FI141.22000</t>
  </si>
  <si>
    <t>D200mm 10kg/㎠플렌지용</t>
  </si>
  <si>
    <t>FH221.01110</t>
  </si>
  <si>
    <t>익스펜션조인트(단식)</t>
  </si>
  <si>
    <t>D20mm 10kg/㎠용접식 동관용</t>
  </si>
  <si>
    <t>FH231.01110</t>
  </si>
  <si>
    <t>D25mm 10kg/㎠용접식 동관용</t>
  </si>
  <si>
    <t>FH241.01110</t>
  </si>
  <si>
    <t>엑스펜션조인트(단식)</t>
  </si>
  <si>
    <t>D32mm 10kg/㎠용접식 동관용</t>
  </si>
  <si>
    <t>FH251.01110</t>
  </si>
  <si>
    <t>D40mm 10kg/㎠용접식 동관용</t>
  </si>
  <si>
    <t>FH231.01210</t>
  </si>
  <si>
    <t>익스펜션조인트(복식)</t>
  </si>
  <si>
    <t>FH241.01210</t>
  </si>
  <si>
    <t>엑스펜션조인트(복식)</t>
  </si>
  <si>
    <t>FH251.01210</t>
  </si>
  <si>
    <t>FH261.01210</t>
  </si>
  <si>
    <t>D50mm 10kg/㎠용접식 동관용</t>
  </si>
  <si>
    <t>GA411.11000</t>
  </si>
  <si>
    <t>수도미터기(직독식)</t>
  </si>
  <si>
    <t>D13mm(단갑건식)</t>
  </si>
  <si>
    <t>GA431.11000</t>
  </si>
  <si>
    <t>D25mm(단갑건식)</t>
  </si>
  <si>
    <t>GA441.12000</t>
  </si>
  <si>
    <t>D32mm(복갑습식)</t>
  </si>
  <si>
    <t>GA411.20100</t>
  </si>
  <si>
    <t>수도미터기(원격식)</t>
  </si>
  <si>
    <t>D13mm(보호커버포함, 제어선제외)</t>
  </si>
  <si>
    <t>GA412.11000</t>
  </si>
  <si>
    <t>온수미터기(직독식)</t>
  </si>
  <si>
    <t>GA422.11000</t>
  </si>
  <si>
    <t>D20mm(단갑건식)</t>
  </si>
  <si>
    <t>GA412.20000</t>
  </si>
  <si>
    <t>온수미터기(원격식)</t>
  </si>
  <si>
    <t>GC110.20000</t>
  </si>
  <si>
    <t>압력계(강관용)</t>
  </si>
  <si>
    <t>D100mm 2-35 kg/㎠</t>
  </si>
  <si>
    <t>GC110.10000</t>
  </si>
  <si>
    <t>압력계(동관용)</t>
  </si>
  <si>
    <t>II702.10000</t>
  </si>
  <si>
    <t>온수분배기(청동또는황동)</t>
  </si>
  <si>
    <t>2구 수직 (노출형)</t>
  </si>
  <si>
    <t>II702.20000</t>
  </si>
  <si>
    <t>3구 수직 (노출형)</t>
  </si>
  <si>
    <t>II702.30000</t>
  </si>
  <si>
    <t>4구 수직 (노출형)</t>
  </si>
  <si>
    <t>II702.40000</t>
  </si>
  <si>
    <t>5구 수직 (노출형)</t>
  </si>
  <si>
    <t>II702.50000</t>
  </si>
  <si>
    <t>6구 수직 (노출형)</t>
  </si>
  <si>
    <t>II702.60000</t>
  </si>
  <si>
    <t>7구 수직 (노출형)</t>
  </si>
  <si>
    <t>II702.70000</t>
  </si>
  <si>
    <t>8구 수직 (노출형)</t>
  </si>
  <si>
    <t>II702.80000</t>
  </si>
  <si>
    <t>9구 수직 (노출형)</t>
  </si>
  <si>
    <t>II701.11000</t>
  </si>
  <si>
    <t>온수분배기(미세유량조절)(청동또는황동)</t>
  </si>
  <si>
    <t>2구수직(노출형)+드레인밸브</t>
  </si>
  <si>
    <t>II701.21000</t>
  </si>
  <si>
    <t>3구수직(노출형)+드레인밸브</t>
  </si>
  <si>
    <t>II701.31000</t>
  </si>
  <si>
    <t>4구수직(노출형)+드레인밸브</t>
  </si>
  <si>
    <t>II701.11010</t>
  </si>
  <si>
    <t>2구수평(노출형)+드레인밸브,배관보호판</t>
  </si>
  <si>
    <t>II701.21010</t>
  </si>
  <si>
    <t>3구수평(노출형)+드레인밸브,배관보호판</t>
  </si>
  <si>
    <t>II701.31010</t>
  </si>
  <si>
    <t>4구수평(노출형)+드레인밸브,배관보호판</t>
  </si>
  <si>
    <t>II802.11000</t>
  </si>
  <si>
    <t>온수분배기(미세유량조절)(폴리부틸렌)</t>
  </si>
  <si>
    <t>II802.21000</t>
  </si>
  <si>
    <t>II801.11010</t>
  </si>
  <si>
    <t>II801.21010</t>
  </si>
  <si>
    <t>II700.20010</t>
  </si>
  <si>
    <t>온수분배기(실별온도조절)(청동또는황동)</t>
  </si>
  <si>
    <t>2구(개별난방)</t>
  </si>
  <si>
    <t>II700.30010</t>
  </si>
  <si>
    <t>3구(개별난방)</t>
  </si>
  <si>
    <t>II700.40010</t>
  </si>
  <si>
    <t>4구(개별난방)</t>
  </si>
  <si>
    <t>II700.50010</t>
  </si>
  <si>
    <t>5구(개별난방)</t>
  </si>
  <si>
    <t>II700.60010</t>
  </si>
  <si>
    <t>6구(개별난방)</t>
  </si>
  <si>
    <t>II700.22021</t>
  </si>
  <si>
    <t>2/2구(지역난방)</t>
  </si>
  <si>
    <t>II700.32021</t>
  </si>
  <si>
    <t>3/2구(지역난방)</t>
  </si>
  <si>
    <t>II700.33021</t>
  </si>
  <si>
    <t>3/3구(지역난방)</t>
  </si>
  <si>
    <t>II700.42021</t>
  </si>
  <si>
    <t>4/2구(지역난방)</t>
  </si>
  <si>
    <t>II700.43021</t>
  </si>
  <si>
    <t>4/3구(지역난방)</t>
  </si>
  <si>
    <t>II700.44021</t>
  </si>
  <si>
    <t>4/4구(지역난방)</t>
  </si>
  <si>
    <t>II700.52021</t>
  </si>
  <si>
    <t>5/2구(지역난방)</t>
  </si>
  <si>
    <t>II700.53021</t>
  </si>
  <si>
    <t>5/3구(지역난방)</t>
  </si>
  <si>
    <t>II700.54021</t>
  </si>
  <si>
    <t>5/4구(지역난방)</t>
  </si>
  <si>
    <t>II700.55021</t>
  </si>
  <si>
    <t>5/5구(지역난방)</t>
  </si>
  <si>
    <t>II700.63021</t>
  </si>
  <si>
    <t>6/3구(지역난방)</t>
  </si>
  <si>
    <t>II700.64021</t>
  </si>
  <si>
    <t>6/4구(지역난방)</t>
  </si>
  <si>
    <t>II700.65021</t>
  </si>
  <si>
    <t>6/5구(지역난방)</t>
  </si>
  <si>
    <t>II700.66021</t>
  </si>
  <si>
    <t>6/6구(지역난방)</t>
  </si>
  <si>
    <t>II700.22020</t>
  </si>
  <si>
    <t>2/2구(지역난방), 홈네트워크</t>
  </si>
  <si>
    <t>II700.32020</t>
  </si>
  <si>
    <t>3/2구(지역난방), 홈네트워크</t>
  </si>
  <si>
    <t>II700.33020</t>
  </si>
  <si>
    <t>3/3구(지역난방), 홈네트워크</t>
  </si>
  <si>
    <t>II700.42020</t>
  </si>
  <si>
    <t>4/2구(지역난방), 홈네트워크</t>
  </si>
  <si>
    <t>II700.43020</t>
  </si>
  <si>
    <t>4/3구(지역난방), 홈네트워크</t>
  </si>
  <si>
    <t>II700.44020</t>
  </si>
  <si>
    <t>4/4구(지역난방), 홈네트워크</t>
  </si>
  <si>
    <t>II700.52020</t>
  </si>
  <si>
    <t>5/2구(지역난방), 홈네트워크</t>
  </si>
  <si>
    <t>II700.53020</t>
  </si>
  <si>
    <t>5/3구(지역난방), 홈네트워크</t>
  </si>
  <si>
    <t>II700.54020</t>
  </si>
  <si>
    <t>5/4구(지역난방), 홈네트워크</t>
  </si>
  <si>
    <t>II700.55020</t>
  </si>
  <si>
    <t>5/5구(지역난방), 홈네트워크</t>
  </si>
  <si>
    <t>II700.63020</t>
  </si>
  <si>
    <t>6/3구(지역난방), 홈네트워크</t>
  </si>
  <si>
    <t>II700.64020</t>
  </si>
  <si>
    <t>6/4구(지역난방), 홈네트워크</t>
  </si>
  <si>
    <t>II700.65020</t>
  </si>
  <si>
    <t>6/5구(지역난방), 홈네트워크</t>
  </si>
  <si>
    <t>II700.66020</t>
  </si>
  <si>
    <t>6/6구(지역난방), 홈네트워크</t>
  </si>
  <si>
    <t>JE120.00500</t>
  </si>
  <si>
    <t>슬리브 설치</t>
  </si>
  <si>
    <t>D25mm~D50mm(바닥)</t>
  </si>
  <si>
    <t>JE120.01000</t>
  </si>
  <si>
    <t>D65mm~D100mm(바닥)</t>
  </si>
  <si>
    <t>JE120.01500</t>
  </si>
  <si>
    <t>D125mm~D150mm(바닥)</t>
  </si>
  <si>
    <t>JE120.02500</t>
  </si>
  <si>
    <t>D200mm~D250mm(바닥)</t>
  </si>
  <si>
    <t>JE110.00500</t>
  </si>
  <si>
    <t>D25mm~D50mm(벽)</t>
  </si>
  <si>
    <t>JE110.01000</t>
  </si>
  <si>
    <t>D65mm~D100mm(벽)</t>
  </si>
  <si>
    <t>JE110.01500</t>
  </si>
  <si>
    <t>D125mm~D150mm(벽)</t>
  </si>
  <si>
    <t>JE110.02500</t>
  </si>
  <si>
    <t>D200mm~D250mm(벽)</t>
  </si>
  <si>
    <t>KC130.00000</t>
  </si>
  <si>
    <t>소화앵글밸브</t>
  </si>
  <si>
    <t>KC620.00000</t>
  </si>
  <si>
    <t>오토드립</t>
  </si>
  <si>
    <t>KF010.00000</t>
  </si>
  <si>
    <t>연결송수구(쌍구형)</t>
  </si>
  <si>
    <t>D100X65X65 노출형</t>
  </si>
  <si>
    <t>KF020.00000</t>
  </si>
  <si>
    <t>연결송수구(단구형)</t>
  </si>
  <si>
    <t>D80XD65 노출형</t>
  </si>
  <si>
    <t>KI111.00000</t>
  </si>
  <si>
    <t>스프링클러 헤드(폐쇄,상하향형)</t>
  </si>
  <si>
    <t>D15mm 79℃이하</t>
  </si>
  <si>
    <t>KI112.00000</t>
  </si>
  <si>
    <t>D15mm 79℃-121℃이하</t>
  </si>
  <si>
    <t>KI113.00000</t>
  </si>
  <si>
    <t>D15mm 121℃-162℃이하</t>
  </si>
  <si>
    <t>KI131.00000</t>
  </si>
  <si>
    <t>스프링클러 헤드(폐쇄,측벽형)</t>
  </si>
  <si>
    <t>KI132.00000</t>
  </si>
  <si>
    <t>D15mm 79~121℃이하</t>
  </si>
  <si>
    <t>KI171.00000</t>
  </si>
  <si>
    <t>스프링클러 헤드(폐쇄,원형)</t>
  </si>
  <si>
    <t>KI172.00000</t>
  </si>
  <si>
    <t>D15mm 79℃- 121℃이하</t>
  </si>
  <si>
    <t>KJ401.10000</t>
  </si>
  <si>
    <t>자동식 소화기</t>
  </si>
  <si>
    <t>LNG용 가스렌지기계식</t>
  </si>
  <si>
    <t>KJ402.10000</t>
  </si>
  <si>
    <t>LPG용 가스렌지기계식</t>
  </si>
  <si>
    <t>KO100.11000</t>
  </si>
  <si>
    <t>완강기</t>
  </si>
  <si>
    <t>3층용</t>
  </si>
  <si>
    <t>KO100.21000</t>
  </si>
  <si>
    <t>4층용</t>
  </si>
  <si>
    <t>KO100.31000</t>
  </si>
  <si>
    <t>5층용</t>
  </si>
  <si>
    <t>KO100.41000</t>
  </si>
  <si>
    <t>6층용</t>
  </si>
  <si>
    <t>KO100.51000</t>
  </si>
  <si>
    <t>7층용</t>
  </si>
  <si>
    <t>KO100.61000</t>
  </si>
  <si>
    <t>8층용</t>
  </si>
  <si>
    <t>KO100.71000</t>
  </si>
  <si>
    <t>9층용</t>
  </si>
  <si>
    <t>KO100.81000</t>
  </si>
  <si>
    <t>10층용</t>
  </si>
  <si>
    <t>1899-12-30</t>
  </si>
  <si>
    <t>산업통상자원부</t>
  </si>
  <si>
    <t>&lt;&lt; 2014년 하반기 전기공사 실적공사비 &gt;&gt;</t>
  </si>
  <si>
    <t>2014-08-29 발표</t>
  </si>
  <si>
    <t>2014-08-29</t>
  </si>
  <si>
    <t>BA11120</t>
  </si>
  <si>
    <t>동봉배선</t>
  </si>
  <si>
    <t>14년(하)-산자부</t>
  </si>
  <si>
    <t>BA11220</t>
  </si>
  <si>
    <t>동봉분기</t>
  </si>
  <si>
    <t>BB21110</t>
  </si>
  <si>
    <t>동관배선</t>
  </si>
  <si>
    <t>Φ25 옥외</t>
  </si>
  <si>
    <t>BB24130</t>
  </si>
  <si>
    <t>알루미늄관배선</t>
  </si>
  <si>
    <t>Φ100 옥외</t>
  </si>
  <si>
    <t>BB24230</t>
  </si>
  <si>
    <t>알루미늄관분기</t>
  </si>
  <si>
    <t>BB25130</t>
  </si>
  <si>
    <t>Φ125 옥외</t>
  </si>
  <si>
    <t>BB27130</t>
  </si>
  <si>
    <t>Φ175 옥외</t>
  </si>
  <si>
    <t>BB28130</t>
  </si>
  <si>
    <t>Φ200 옥외</t>
  </si>
  <si>
    <t>BC13110</t>
  </si>
  <si>
    <t>동대배선</t>
  </si>
  <si>
    <t>300㎟이하 옥내</t>
  </si>
  <si>
    <t>BC13310</t>
  </si>
  <si>
    <t>동대만곡</t>
  </si>
  <si>
    <t>BC16110</t>
  </si>
  <si>
    <t>1000㎟이하 옥외</t>
  </si>
  <si>
    <t>BC25110</t>
  </si>
  <si>
    <t>750㎟이하 옥외</t>
  </si>
  <si>
    <t>BC25210</t>
  </si>
  <si>
    <t>동대분기</t>
  </si>
  <si>
    <t>BC25310</t>
  </si>
  <si>
    <t>BD01110</t>
  </si>
  <si>
    <t>모선배선</t>
  </si>
  <si>
    <t>가공지선</t>
  </si>
  <si>
    <t>BD41300</t>
  </si>
  <si>
    <t>지지가선</t>
  </si>
  <si>
    <t>23kV 단도체</t>
  </si>
  <si>
    <t>BD41400</t>
  </si>
  <si>
    <t>단자붙임</t>
  </si>
  <si>
    <t>23KV 단도체, 압축</t>
  </si>
  <si>
    <t>BD42200</t>
  </si>
  <si>
    <t>모선분기</t>
  </si>
  <si>
    <t>23kV 2도체</t>
  </si>
  <si>
    <t>BD61100</t>
  </si>
  <si>
    <t>154kV 단도체</t>
  </si>
  <si>
    <t>BD61200</t>
  </si>
  <si>
    <t>BD61300</t>
  </si>
  <si>
    <t>BD61400</t>
  </si>
  <si>
    <t>154kV 단도체, 압축</t>
  </si>
  <si>
    <t>BD62100</t>
  </si>
  <si>
    <t>154kV 2도체</t>
  </si>
  <si>
    <t>BD62200</t>
  </si>
  <si>
    <t>BD62400</t>
  </si>
  <si>
    <t>154kV 2도체, 압축</t>
  </si>
  <si>
    <t>BD72100</t>
  </si>
  <si>
    <t>345kV 2도체</t>
  </si>
  <si>
    <t>BD72200</t>
  </si>
  <si>
    <t>BD72300</t>
  </si>
  <si>
    <t>BD72400</t>
  </si>
  <si>
    <t>345kV 2도체, 압축</t>
  </si>
  <si>
    <t>BD73300</t>
  </si>
  <si>
    <t>345kV 4도체</t>
  </si>
  <si>
    <t>BD73400</t>
  </si>
  <si>
    <t>345kV 4도체, 압축</t>
  </si>
  <si>
    <t>CA33100</t>
  </si>
  <si>
    <t>가공 T/L</t>
  </si>
  <si>
    <t>154kV, 상일괄형</t>
  </si>
  <si>
    <t>BAY</t>
  </si>
  <si>
    <t>CA34100</t>
  </si>
  <si>
    <t>지중 T/L</t>
  </si>
  <si>
    <t>154kV</t>
  </si>
  <si>
    <t>CA35100</t>
  </si>
  <si>
    <t>T/R</t>
  </si>
  <si>
    <t>CA36100</t>
  </si>
  <si>
    <t>T/L 상부BUS</t>
  </si>
  <si>
    <t>CA37100</t>
  </si>
  <si>
    <t>T/R 상부BUS</t>
  </si>
  <si>
    <t>CA41312</t>
  </si>
  <si>
    <t>CB</t>
  </si>
  <si>
    <t>345kV, 상분할형,단상3개</t>
  </si>
  <si>
    <t>CA42312</t>
  </si>
  <si>
    <t>DS(ES)</t>
  </si>
  <si>
    <t>345kV, 상분할형,3조</t>
  </si>
  <si>
    <t>CA51300</t>
  </si>
  <si>
    <t>765kV, 상분할형,단상3개</t>
  </si>
  <si>
    <t>CA52300</t>
  </si>
  <si>
    <t>CB11101</t>
  </si>
  <si>
    <t>MAIN</t>
  </si>
  <si>
    <t>23kV,상일괄형,인력</t>
  </si>
  <si>
    <t>CB12101</t>
  </si>
  <si>
    <t>D/L(S.TR)</t>
  </si>
  <si>
    <t>CB12301</t>
  </si>
  <si>
    <t>23kV,상분리형,인력</t>
  </si>
  <si>
    <t>CB18111</t>
  </si>
  <si>
    <t>MAIN + D/L(S.TR)</t>
  </si>
  <si>
    <t>23kV,동시설치,상일괄형,인력</t>
  </si>
  <si>
    <t>CB18121</t>
  </si>
  <si>
    <t>MAIN + PT</t>
  </si>
  <si>
    <t>CB18131</t>
  </si>
  <si>
    <t>MAIN + BUS TIE</t>
  </si>
  <si>
    <t>CB18141</t>
  </si>
  <si>
    <t>BUS TIE + D/L(S.TR)</t>
  </si>
  <si>
    <t>CB18151</t>
  </si>
  <si>
    <t>BUS TIE + PT</t>
  </si>
  <si>
    <t>CB18161</t>
  </si>
  <si>
    <t>D/L(S.TR) + PT</t>
  </si>
  <si>
    <t>CB18171</t>
  </si>
  <si>
    <t>CB18181</t>
  </si>
  <si>
    <t>BUS SECTION</t>
  </si>
  <si>
    <t>CB18311</t>
  </si>
  <si>
    <t>23kV,동시설치,상분리형,인력</t>
  </si>
  <si>
    <t>CB18341</t>
  </si>
  <si>
    <t>CB18371</t>
  </si>
  <si>
    <t>CB33100</t>
  </si>
  <si>
    <t>가공T/L</t>
  </si>
  <si>
    <t>154kV,옥내</t>
  </si>
  <si>
    <t>CB34100</t>
  </si>
  <si>
    <t>지중T/L</t>
  </si>
  <si>
    <t>CB35100</t>
  </si>
  <si>
    <t>KV T/R</t>
  </si>
  <si>
    <t>CB36100</t>
  </si>
  <si>
    <t>154kV,회사크레인</t>
  </si>
  <si>
    <t>CB37100</t>
  </si>
  <si>
    <t>CB41300</t>
  </si>
  <si>
    <t>345kV,단상3개,회사크레인</t>
  </si>
  <si>
    <t>CB42300</t>
  </si>
  <si>
    <t>345kV,단상3개,3조</t>
  </si>
  <si>
    <t>CC31102</t>
  </si>
  <si>
    <t>GIB</t>
  </si>
  <si>
    <t>CC41102</t>
  </si>
  <si>
    <t>주모선</t>
  </si>
  <si>
    <t>345kV,3상일괄형(5.2m)</t>
  </si>
  <si>
    <t>CC44312</t>
  </si>
  <si>
    <t>단상 보조모선</t>
  </si>
  <si>
    <t>345kV,단상3개(4.5m)</t>
  </si>
  <si>
    <t>CC45312</t>
  </si>
  <si>
    <t>주모선 Bellows</t>
  </si>
  <si>
    <t>345kV,3상 일괄형</t>
  </si>
  <si>
    <t>CC46312</t>
  </si>
  <si>
    <t>보조모선 Bellows</t>
  </si>
  <si>
    <t>345kV,단상3개</t>
  </si>
  <si>
    <t>CC54312</t>
  </si>
  <si>
    <t>보조모선</t>
  </si>
  <si>
    <t>765kV,단상3개(5m)</t>
  </si>
  <si>
    <t>CC55312</t>
  </si>
  <si>
    <t>765kV,단상3개</t>
  </si>
  <si>
    <t>CD11101</t>
  </si>
  <si>
    <t>CD11110</t>
  </si>
  <si>
    <t>229kV,3상 일괄형 진공,GAS 처리</t>
  </si>
  <si>
    <t>CD11310</t>
  </si>
  <si>
    <t>229kV,3상 분리형 진공,GAS 처리</t>
  </si>
  <si>
    <t>CD31100</t>
  </si>
  <si>
    <t>CD31300</t>
  </si>
  <si>
    <t>154kV,단상3개</t>
  </si>
  <si>
    <t>CD32320</t>
  </si>
  <si>
    <t>154KV,GAS 회수 및 주입</t>
  </si>
  <si>
    <t>CD41100</t>
  </si>
  <si>
    <t>345kV,3상 일괄형 5.2m</t>
  </si>
  <si>
    <t>CD45312</t>
  </si>
  <si>
    <t>345kV,회사크레인</t>
  </si>
  <si>
    <t>CD46312</t>
  </si>
  <si>
    <t>CE33100</t>
  </si>
  <si>
    <t>BUS TIE</t>
  </si>
  <si>
    <t>CE36100</t>
  </si>
  <si>
    <t>모선 PT</t>
  </si>
  <si>
    <t>154kV,양모선기준</t>
  </si>
  <si>
    <t>CE36300</t>
  </si>
  <si>
    <t>내장 Line PT</t>
  </si>
  <si>
    <t>154kV,단상1개</t>
  </si>
  <si>
    <t>CE45300</t>
  </si>
  <si>
    <t>DS(ES)+모선</t>
  </si>
  <si>
    <t>345kV,상분할형</t>
  </si>
  <si>
    <t>CE46300</t>
  </si>
  <si>
    <t>PT</t>
  </si>
  <si>
    <t>CE56300</t>
  </si>
  <si>
    <t>CF12101</t>
  </si>
  <si>
    <t>SECTION</t>
  </si>
  <si>
    <t>CF13101</t>
  </si>
  <si>
    <t>CF16101</t>
  </si>
  <si>
    <t>CF16301</t>
  </si>
  <si>
    <t>CF33100</t>
  </si>
  <si>
    <t>154kV,인력</t>
  </si>
  <si>
    <t>CF34100</t>
  </si>
  <si>
    <t>CF36300</t>
  </si>
  <si>
    <t>154kV,단상1개,회사크레인</t>
  </si>
  <si>
    <t>CF42100</t>
  </si>
  <si>
    <t>345kV,상분할형,회사크레인</t>
  </si>
  <si>
    <t>CF46100</t>
  </si>
  <si>
    <t>345kV,3상 일괄주모선+단상VT 3개,상일괄형 회사크레인</t>
  </si>
  <si>
    <t>CG33100</t>
  </si>
  <si>
    <t>Bushing</t>
  </si>
  <si>
    <t>CG34100</t>
  </si>
  <si>
    <t>Cable Head Cover</t>
  </si>
  <si>
    <t>154kV,단상3개(2회반복)</t>
  </si>
  <si>
    <t>CG35000</t>
  </si>
  <si>
    <t>LA</t>
  </si>
  <si>
    <t>154kV,내장형,단상3개</t>
  </si>
  <si>
    <t>CG43110</t>
  </si>
  <si>
    <t>CG44200</t>
  </si>
  <si>
    <t>Bushing Head Cover</t>
  </si>
  <si>
    <t>345kV,단상3개,(2회 반복)</t>
  </si>
  <si>
    <t>CG45000</t>
  </si>
  <si>
    <t>345kV,내장형,단상3개</t>
  </si>
  <si>
    <t>CG54200</t>
  </si>
  <si>
    <t>765kV,단상3개,(2회반복)</t>
  </si>
  <si>
    <t>CG55000</t>
  </si>
  <si>
    <t>CH12109</t>
  </si>
  <si>
    <t>Cable(Plug형) 단말처리</t>
  </si>
  <si>
    <t>23kV,Main용,2회선,인력</t>
  </si>
  <si>
    <t>CH12209</t>
  </si>
  <si>
    <t>23kV,D/L용,인력</t>
  </si>
  <si>
    <t>CH33100</t>
  </si>
  <si>
    <t>154kV,단상</t>
  </si>
  <si>
    <t>CH34100</t>
  </si>
  <si>
    <t>Cable Head Cover(2회)</t>
  </si>
  <si>
    <t>CH35000</t>
  </si>
  <si>
    <t>CI11000</t>
  </si>
  <si>
    <t>파이프</t>
  </si>
  <si>
    <t>AIR 배관</t>
  </si>
  <si>
    <t>CI12000</t>
  </si>
  <si>
    <t>GAS 배관</t>
  </si>
  <si>
    <t>CI20000</t>
  </si>
  <si>
    <t>Base Channel</t>
  </si>
  <si>
    <t>CI32000</t>
  </si>
  <si>
    <t>GIS 공기압축기</t>
  </si>
  <si>
    <t>30kg/㎠이하</t>
  </si>
  <si>
    <t>CI40000</t>
  </si>
  <si>
    <t>UHF Sensor</t>
  </si>
  <si>
    <t>DE65200</t>
  </si>
  <si>
    <t>변압기</t>
  </si>
  <si>
    <t>삼상 23kV 100kVA, 몰드형</t>
  </si>
  <si>
    <t>DE72200</t>
  </si>
  <si>
    <t>단상 23kV 150kVA, 몰드형</t>
  </si>
  <si>
    <t>DE75200</t>
  </si>
  <si>
    <t>삼상 23kV 150kVA, 몰드형</t>
  </si>
  <si>
    <t>DE84100</t>
  </si>
  <si>
    <t>삼상 23kV 200kVA, 유입형</t>
  </si>
  <si>
    <t>DE85200</t>
  </si>
  <si>
    <t>삼상 23kV 200kVA, 몰드형</t>
  </si>
  <si>
    <t>DF15200</t>
  </si>
  <si>
    <t>삼상 23kV 250kVA, 몰드형</t>
  </si>
  <si>
    <t>DF65200</t>
  </si>
  <si>
    <t>삼상 23kV 500kVA, 몰드형</t>
  </si>
  <si>
    <t>DJ21150</t>
  </si>
  <si>
    <t>154kV,단상,유입풍냉,15MVA</t>
  </si>
  <si>
    <t>DK11160</t>
  </si>
  <si>
    <t>345kV,단상,송유풍냉,100MVA</t>
  </si>
  <si>
    <t>DL21160</t>
  </si>
  <si>
    <t>765kV,단상,송유풍냉,200MVA</t>
  </si>
  <si>
    <t>DM66000</t>
  </si>
  <si>
    <t>CVT</t>
  </si>
  <si>
    <t>154kV,장비</t>
  </si>
  <si>
    <t>DM67000</t>
  </si>
  <si>
    <t>345kV,장비</t>
  </si>
  <si>
    <t>EC44010</t>
  </si>
  <si>
    <t>교류차단기</t>
  </si>
  <si>
    <t>VCB 25.8kV 600~2000A 인력시공</t>
  </si>
  <si>
    <t>EC44020</t>
  </si>
  <si>
    <t>VCB 25.8kV 600~2000A 기계시공</t>
  </si>
  <si>
    <t>EF41110</t>
  </si>
  <si>
    <t>단상개폐기</t>
  </si>
  <si>
    <t>23kV,단상 DS</t>
  </si>
  <si>
    <t>EG41015</t>
  </si>
  <si>
    <t>삼상개폐기</t>
  </si>
  <si>
    <t>23kV,1200A,수동조작형 DS</t>
  </si>
  <si>
    <t>EG41120</t>
  </si>
  <si>
    <t>23kV,수동조작형 DS</t>
  </si>
  <si>
    <t>EG61120</t>
  </si>
  <si>
    <t>154kV 800~2000A, 원방조작형 DS</t>
  </si>
  <si>
    <t>FB36200</t>
  </si>
  <si>
    <t>충전장치</t>
  </si>
  <si>
    <t>125V 100A 이하, 축전지 별치형</t>
  </si>
  <si>
    <t>FB37200</t>
  </si>
  <si>
    <t>250V 100A 이하, 축전지 별치형</t>
  </si>
  <si>
    <t>GB11100</t>
  </si>
  <si>
    <t>배전반</t>
  </si>
  <si>
    <t>0.5㎥이하 단면반,판넬형</t>
  </si>
  <si>
    <t>GB12100</t>
  </si>
  <si>
    <t>1㎥이하 단면반,판넬형</t>
  </si>
  <si>
    <t>GB13100</t>
  </si>
  <si>
    <t>W800×2000 단면반,자립형</t>
  </si>
  <si>
    <t>GB13120</t>
  </si>
  <si>
    <t>W1000×2000 단면반,자립형</t>
  </si>
  <si>
    <t>GB13200</t>
  </si>
  <si>
    <t>W800×2000 양면반,자립형</t>
  </si>
  <si>
    <t>GB14100</t>
  </si>
  <si>
    <t>3.5㎥이하,1000kg</t>
  </si>
  <si>
    <t>GB17100</t>
  </si>
  <si>
    <t>10㎥이하,1000kg</t>
  </si>
  <si>
    <t>GH61000</t>
  </si>
  <si>
    <t>보조계전기</t>
  </si>
  <si>
    <t>대형,매입삽입형</t>
  </si>
  <si>
    <t>GH63000</t>
  </si>
  <si>
    <t>소형</t>
  </si>
  <si>
    <t>HA26424</t>
  </si>
  <si>
    <t>분리리액터</t>
  </si>
  <si>
    <t>345kV, 삼상 100MVAR, 풍냉식</t>
  </si>
  <si>
    <t>HA26425</t>
  </si>
  <si>
    <t>345kV, 삼상 200MVAR, 풍냉식</t>
  </si>
  <si>
    <t>HA43300</t>
  </si>
  <si>
    <t>중성점접지리액터</t>
  </si>
  <si>
    <t>22 kV급</t>
  </si>
  <si>
    <t>JC10000</t>
  </si>
  <si>
    <t>철구조립</t>
  </si>
  <si>
    <t>JC20000</t>
  </si>
  <si>
    <t>기기가대</t>
  </si>
  <si>
    <t>JI73000</t>
  </si>
  <si>
    <t>지지애자</t>
  </si>
  <si>
    <t>23kV 급, 모선</t>
  </si>
  <si>
    <t>JI75000</t>
  </si>
  <si>
    <t>154kV 급, 모선</t>
  </si>
  <si>
    <t>JI76000</t>
  </si>
  <si>
    <t>345kV 급, 모선</t>
  </si>
  <si>
    <t>KB37420</t>
  </si>
  <si>
    <t>경질비닐전선관</t>
  </si>
  <si>
    <t>D200mm이하,콘크리트매입</t>
  </si>
  <si>
    <t>KB37520</t>
  </si>
  <si>
    <t>D200mm이하,지중매설</t>
  </si>
  <si>
    <t>KB53520</t>
  </si>
  <si>
    <t>파상형 경질폴리에틸렌전선관</t>
  </si>
  <si>
    <t>D104mm이하,지중매설</t>
  </si>
  <si>
    <t>KB55520</t>
  </si>
  <si>
    <t>D150mm이하,지중매설</t>
  </si>
  <si>
    <t>KB56520</t>
  </si>
  <si>
    <t>D175mm이하,지중매설</t>
  </si>
  <si>
    <t>KB57520</t>
  </si>
  <si>
    <t>KD13100</t>
  </si>
  <si>
    <t>금속덕트</t>
  </si>
  <si>
    <t>100㎠이하</t>
  </si>
  <si>
    <t>KD16100</t>
  </si>
  <si>
    <t>300㎠이하</t>
  </si>
  <si>
    <t>KD17100</t>
  </si>
  <si>
    <t>600㎠이하</t>
  </si>
  <si>
    <t>KG11101</t>
  </si>
  <si>
    <t>케이블트레이</t>
  </si>
  <si>
    <t>200mm 이하철재커버미설치</t>
  </si>
  <si>
    <t>KG11102</t>
  </si>
  <si>
    <t>300mm 이하철재커버미설치</t>
  </si>
  <si>
    <t>KG11104</t>
  </si>
  <si>
    <t>500mm 이하철재커버미설치</t>
  </si>
  <si>
    <t>KG11105</t>
  </si>
  <si>
    <t>600mm 이하철재커버미설치</t>
  </si>
  <si>
    <t>KG11106</t>
  </si>
  <si>
    <t>800mm 이하철재커버미설치</t>
  </si>
  <si>
    <t>KG11107</t>
  </si>
  <si>
    <t>1000mm 이하철재커버미설치</t>
  </si>
  <si>
    <t>KG11108</t>
  </si>
  <si>
    <t>1200mm 이하철재커버미설치</t>
  </si>
  <si>
    <t>KG11109</t>
  </si>
  <si>
    <t>1500mm이하철재 커버미설치</t>
  </si>
  <si>
    <t>KG1110i</t>
  </si>
  <si>
    <t>900mm이하철재 커버미설치</t>
  </si>
  <si>
    <t>KM21000</t>
  </si>
  <si>
    <t>Checked Plate 설치</t>
  </si>
  <si>
    <t>LD59411</t>
  </si>
  <si>
    <t>전력케이블</t>
  </si>
  <si>
    <t>23kV FR-CNCO-W 60㎟×1C,관로</t>
  </si>
  <si>
    <t>LE56411</t>
  </si>
  <si>
    <t>23kV FR-CNCO-W 325㎟×1C,관로</t>
  </si>
  <si>
    <t>LE56451</t>
  </si>
  <si>
    <t>23kV FR-CNCO-W 325㎟×1C,Tray(Rack)</t>
  </si>
  <si>
    <t>LE58451</t>
  </si>
  <si>
    <t>23kV FR-CNCO-W 630㎟×1C,Tray(Rack)</t>
  </si>
  <si>
    <t>LE98401</t>
  </si>
  <si>
    <t>23kV FR-CO-W 600㎟×1C</t>
  </si>
  <si>
    <t>LK43100</t>
  </si>
  <si>
    <t>제어케이블</t>
  </si>
  <si>
    <t>FR-CVVS 2.5㎟×2C</t>
  </si>
  <si>
    <t>LK43200</t>
  </si>
  <si>
    <t>FR-CVVS 2.5㎟×3C</t>
  </si>
  <si>
    <t>LK43300</t>
  </si>
  <si>
    <t>FR-CVVS 2.5㎟×4C</t>
  </si>
  <si>
    <t>LK43400</t>
  </si>
  <si>
    <t>FR-CVVS 2.5㎟×5C</t>
  </si>
  <si>
    <t>LK43500</t>
  </si>
  <si>
    <t>FR-CVVS 2.5㎟×6C</t>
  </si>
  <si>
    <t>LK43600</t>
  </si>
  <si>
    <t>FR-CVVS 2.5㎟×7C</t>
  </si>
  <si>
    <t>LK43700</t>
  </si>
  <si>
    <t>FR-CVVS 2.5㎟×8C</t>
  </si>
  <si>
    <t>LK43802</t>
  </si>
  <si>
    <t>FR-CVVS 2.5㎟×10C</t>
  </si>
  <si>
    <t>LK43803</t>
  </si>
  <si>
    <t>FR-CVVS 2.5㎟×12C</t>
  </si>
  <si>
    <t>LK43804</t>
  </si>
  <si>
    <t>FR-CVVS 2.5㎟×15C</t>
  </si>
  <si>
    <t>LK43805</t>
  </si>
  <si>
    <t>FR-CVVS 2.5㎟×20C</t>
  </si>
  <si>
    <t>LK43806</t>
  </si>
  <si>
    <t>FR-CVVS 2.5㎟×24C</t>
  </si>
  <si>
    <t>LK43807</t>
  </si>
  <si>
    <t>FR-CVVS 2.5㎟×30C</t>
  </si>
  <si>
    <t>LK44100</t>
  </si>
  <si>
    <t>FR-CVVS 4.0㎟×2C</t>
  </si>
  <si>
    <t>LK44200</t>
  </si>
  <si>
    <t>FR-CVVS 4.0㎟×3C</t>
  </si>
  <si>
    <t>LK44300</t>
  </si>
  <si>
    <t>FR-CVVS 4.0㎟×4C</t>
  </si>
  <si>
    <t>LK44500</t>
  </si>
  <si>
    <t>FR-CVVS 4.0㎟×6C</t>
  </si>
  <si>
    <t>LK44600</t>
  </si>
  <si>
    <t>FR-CVVS 4.0㎟×7C</t>
  </si>
  <si>
    <t>LK44700</t>
  </si>
  <si>
    <t>FR-CVVS 4.0㎟×8C</t>
  </si>
  <si>
    <t>LK44802</t>
  </si>
  <si>
    <t>FR-CVVS 4.0㎟×10C</t>
  </si>
  <si>
    <t>LK44803</t>
  </si>
  <si>
    <t>FR-CVVS 4.0㎟×12C</t>
  </si>
  <si>
    <t>LK44804</t>
  </si>
  <si>
    <t>FR-CVVS 4.0㎟×15C</t>
  </si>
  <si>
    <t>LK44805</t>
  </si>
  <si>
    <t>FR-CVVS 4.0㎟×20C</t>
  </si>
  <si>
    <t>LK44806</t>
  </si>
  <si>
    <t>FR-CVVS 4.0㎟×25C</t>
  </si>
  <si>
    <t>LK45100</t>
  </si>
  <si>
    <t>FR-CVVS 6.0㎟×2C</t>
  </si>
  <si>
    <t>LK45300</t>
  </si>
  <si>
    <t>FR-CVVS 6.0㎟×4C</t>
  </si>
  <si>
    <t>LK45400</t>
  </si>
  <si>
    <t>FR-CVVS 6.0㎟×5C</t>
  </si>
  <si>
    <t>LK45500</t>
  </si>
  <si>
    <t>FR-CVVS 6.0㎟×6C</t>
  </si>
  <si>
    <t>LK45700</t>
  </si>
  <si>
    <t>FR-CVVS 6.0㎟×8C</t>
  </si>
  <si>
    <t>LK45802</t>
  </si>
  <si>
    <t>FR-CVVS 6.0㎟×10C</t>
  </si>
  <si>
    <t>LK45803</t>
  </si>
  <si>
    <t>FR-CVVS 6.0㎟×12C</t>
  </si>
  <si>
    <t>LK45804</t>
  </si>
  <si>
    <t>FR-CVVS 6.0m㎡×15C</t>
  </si>
  <si>
    <t>LK46100</t>
  </si>
  <si>
    <t>FR-CVVS 10㎟×2C</t>
  </si>
  <si>
    <t>LK46300</t>
  </si>
  <si>
    <t>FR-CVVS 10㎟×4C</t>
  </si>
  <si>
    <t>LK47100</t>
  </si>
  <si>
    <t>FR-CVVS 16㎟×2C</t>
  </si>
  <si>
    <t>LK47300</t>
  </si>
  <si>
    <t>FR-CVVS 16㎟×4C</t>
  </si>
  <si>
    <t>LK48300</t>
  </si>
  <si>
    <t>FR-CVVS 25㎟×4C</t>
  </si>
  <si>
    <t>LK49300</t>
  </si>
  <si>
    <t>FR-CVVS 35㎟×4C</t>
  </si>
  <si>
    <t>LL41300</t>
  </si>
  <si>
    <t>FR-CVVS 50㎟×4C</t>
  </si>
  <si>
    <t>LL42100</t>
  </si>
  <si>
    <t>FR-CVVS 70㎟×2C</t>
  </si>
  <si>
    <t>LL42300</t>
  </si>
  <si>
    <t>FR-CVVS 70㎟×4C</t>
  </si>
  <si>
    <t>LL43000</t>
  </si>
  <si>
    <t>FR-CVVS 95㎟×1C</t>
  </si>
  <si>
    <t>LL44000</t>
  </si>
  <si>
    <t>FR-CVVS 125m㎡×1C</t>
  </si>
  <si>
    <t>LL45000</t>
  </si>
  <si>
    <t>FR-CVVS 150㎟×1C</t>
  </si>
  <si>
    <t>LL46000</t>
  </si>
  <si>
    <t>FR-CVVS 240㎟×1C</t>
  </si>
  <si>
    <t>LL47000</t>
  </si>
  <si>
    <t>FR-CVVS 300㎟×1C</t>
  </si>
  <si>
    <t>LO55411</t>
  </si>
  <si>
    <t>종단접속</t>
  </si>
  <si>
    <t>23kV FR-CNCO-W60㎟×1C</t>
  </si>
  <si>
    <t>LO55413</t>
  </si>
  <si>
    <t>23kV FR-CNCO-W325㎟×1C</t>
  </si>
  <si>
    <t>LO55415</t>
  </si>
  <si>
    <t>23kV FR-CNCO-W600㎟×1C</t>
  </si>
  <si>
    <t>LR15420</t>
  </si>
  <si>
    <t>압착단자</t>
  </si>
  <si>
    <t>50㎟ 4C</t>
  </si>
  <si>
    <t>LR16220</t>
  </si>
  <si>
    <t>70㎟ 2C</t>
  </si>
  <si>
    <t>LR16420</t>
  </si>
  <si>
    <t>70㎟ 4C</t>
  </si>
  <si>
    <t>LR18120</t>
  </si>
  <si>
    <t>120㎟ 1C</t>
  </si>
  <si>
    <t>LR26120</t>
  </si>
  <si>
    <t>동관단자</t>
  </si>
  <si>
    <t>70㎟ 1c</t>
  </si>
  <si>
    <t>LS11120</t>
  </si>
  <si>
    <t>150㎟ 1C</t>
  </si>
  <si>
    <t>LS21120</t>
  </si>
  <si>
    <t>MF02100</t>
  </si>
  <si>
    <t>메탈할라이드</t>
  </si>
  <si>
    <t>NS16120</t>
  </si>
  <si>
    <t>Fire Stop 실란트</t>
  </si>
  <si>
    <t>NS18120</t>
  </si>
  <si>
    <t>Foam충전</t>
  </si>
  <si>
    <t>대형개구부</t>
  </si>
  <si>
    <t>NS18220</t>
  </si>
  <si>
    <t>일반개구부,상부</t>
  </si>
  <si>
    <t>NS18320</t>
  </si>
  <si>
    <t>일반개구부,하부</t>
  </si>
  <si>
    <t>NS18420</t>
  </si>
  <si>
    <t>Dam 설치</t>
  </si>
  <si>
    <t>NS18520</t>
  </si>
  <si>
    <t>케이블청소</t>
  </si>
  <si>
    <t>1000개</t>
  </si>
  <si>
    <t>NS18620</t>
  </si>
  <si>
    <t>작업준비/cell검사/뒷정리</t>
  </si>
  <si>
    <t>변전소</t>
  </si>
  <si>
    <t>NS18720</t>
  </si>
  <si>
    <t>접착제붙이기</t>
  </si>
  <si>
    <t>스티로폼</t>
  </si>
  <si>
    <t>OA11120</t>
  </si>
  <si>
    <t>Φ14×1000ℓ 이하</t>
  </si>
  <si>
    <t>OA31120</t>
  </si>
  <si>
    <t>침상접지봉</t>
  </si>
  <si>
    <t>OA60000</t>
  </si>
  <si>
    <t>접지동대</t>
  </si>
  <si>
    <t>OC14420</t>
  </si>
  <si>
    <t>접지선</t>
  </si>
  <si>
    <t>BC35m㎥ 직매</t>
  </si>
  <si>
    <t>OC16420</t>
  </si>
  <si>
    <t>BC 70㎟직매</t>
  </si>
  <si>
    <t>OC16620</t>
  </si>
  <si>
    <t>BC 70㎟옥내</t>
  </si>
  <si>
    <t>OC18423</t>
  </si>
  <si>
    <t>BC 150㎟직매</t>
  </si>
  <si>
    <t>OC18424</t>
  </si>
  <si>
    <t>BC 200㎟직매</t>
  </si>
  <si>
    <t>OC18623</t>
  </si>
  <si>
    <t>BC 150㎟옥내</t>
  </si>
  <si>
    <t>OC24420</t>
  </si>
  <si>
    <t>GV 35㎟ 직매</t>
  </si>
  <si>
    <t>OC24620</t>
  </si>
  <si>
    <t>GV 35㎟옥내</t>
  </si>
  <si>
    <t>OC26420</t>
  </si>
  <si>
    <t>GV 70㎟직매</t>
  </si>
  <si>
    <t>OC26620</t>
  </si>
  <si>
    <t>GV 70㎟옥내</t>
  </si>
  <si>
    <t>OC28423</t>
  </si>
  <si>
    <t>GV 150㎟직매</t>
  </si>
  <si>
    <t>OC28623</t>
  </si>
  <si>
    <t>GV 150㎟옥내</t>
  </si>
  <si>
    <t>OC28624</t>
  </si>
  <si>
    <t>GV 200㎟옥내</t>
  </si>
  <si>
    <t>OC33520</t>
  </si>
  <si>
    <t>IV 25㎟옥내</t>
  </si>
  <si>
    <t>OC48123</t>
  </si>
  <si>
    <t>접지단자</t>
  </si>
  <si>
    <t>압축취부</t>
  </si>
  <si>
    <t>OC48223</t>
  </si>
  <si>
    <t>접지슬리브</t>
  </si>
  <si>
    <t>압축슬리브</t>
  </si>
  <si>
    <t>OC48423</t>
  </si>
  <si>
    <t>접지콘넥터</t>
  </si>
  <si>
    <t>볼트체결</t>
  </si>
  <si>
    <t>OC48624</t>
  </si>
  <si>
    <t>방수슬리브</t>
  </si>
  <si>
    <t>200~200mm 이하</t>
  </si>
  <si>
    <t>OG21130</t>
  </si>
  <si>
    <t>피뢰기</t>
  </si>
  <si>
    <t>23kV,옥외,폴리머형,50kg</t>
  </si>
  <si>
    <t>OG21201</t>
  </si>
  <si>
    <t>23kV,옥내,애자형,50kg,인력</t>
  </si>
  <si>
    <t>OG32220</t>
  </si>
  <si>
    <t>66kV, 옥내,애자형,100kg</t>
  </si>
  <si>
    <t>OG35122</t>
  </si>
  <si>
    <t>66kV,옥외,애자형,1000kg,기계</t>
  </si>
  <si>
    <t>OG45122</t>
  </si>
  <si>
    <t>154kV,옥외,애자형,1000kg,기계</t>
  </si>
  <si>
    <t>OG45130</t>
  </si>
  <si>
    <t>154kV,옥외,폴리머형,1000kg</t>
  </si>
  <si>
    <t>OG45230</t>
  </si>
  <si>
    <t>154kV,옥내,폴리머형,1000kg</t>
  </si>
  <si>
    <t>OG50132</t>
  </si>
  <si>
    <t>345kV,옥외,폴리머형,1000kg,기계</t>
  </si>
  <si>
    <t>RG10801</t>
  </si>
  <si>
    <t>충전기 보통점검</t>
  </si>
  <si>
    <t>125V 100A</t>
  </si>
  <si>
    <t>RG13131</t>
  </si>
  <si>
    <t>변압기 보통점검</t>
  </si>
  <si>
    <t>23kV 소내용, 100kVA이하 단상</t>
  </si>
  <si>
    <t>RG13132</t>
  </si>
  <si>
    <t>23kV 소내용, 150kVA이하 단상</t>
  </si>
  <si>
    <t>RG13141</t>
  </si>
  <si>
    <t>23kV 소내용, 100kVA이하 삼상</t>
  </si>
  <si>
    <t>RG13142</t>
  </si>
  <si>
    <t>23kV 소내용, 150kVA이하 삼상</t>
  </si>
  <si>
    <t>RG13143</t>
  </si>
  <si>
    <t>23kV 소내용, 200kVA이하 삼상</t>
  </si>
  <si>
    <t>RG13144</t>
  </si>
  <si>
    <t>23kV 소내용, 300kVA이하 삼상</t>
  </si>
  <si>
    <t>RG13145</t>
  </si>
  <si>
    <t>23kV 소내용, 500kVA이하 삼상</t>
  </si>
  <si>
    <t>RG13146</t>
  </si>
  <si>
    <t>23kV 소내용, 1000kVA이하 삼상</t>
  </si>
  <si>
    <t>RG13160</t>
  </si>
  <si>
    <t>전위변성기 보통점검</t>
  </si>
  <si>
    <t>23kV</t>
  </si>
  <si>
    <t>RG13201</t>
  </si>
  <si>
    <t>GIS CB 보통점검</t>
  </si>
  <si>
    <t>23kV, 1000 MVA</t>
  </si>
  <si>
    <t>RG13202</t>
  </si>
  <si>
    <t>GIS PT 보통점검</t>
  </si>
  <si>
    <t>RG13311</t>
  </si>
  <si>
    <t>GCB 보통점검</t>
  </si>
  <si>
    <t>RG13315</t>
  </si>
  <si>
    <t>VCB 보통점검</t>
  </si>
  <si>
    <t>RG13320</t>
  </si>
  <si>
    <t>DS 보통점검</t>
  </si>
  <si>
    <t>RG13410</t>
  </si>
  <si>
    <t>분로리액터 보통점검</t>
  </si>
  <si>
    <t>23kV, 30MVA 삼상</t>
  </si>
  <si>
    <t>RG13421</t>
  </si>
  <si>
    <t>중심점접지리액터 보통점검</t>
  </si>
  <si>
    <t>23kV, 건식</t>
  </si>
  <si>
    <t>RG13422</t>
  </si>
  <si>
    <t>23kV, 유입</t>
  </si>
  <si>
    <t>RG13432</t>
  </si>
  <si>
    <t>리액터 보통점검</t>
  </si>
  <si>
    <t>23kV, 300kVA 삼상</t>
  </si>
  <si>
    <t>RG13433</t>
  </si>
  <si>
    <t>23kV, 600kVA 단상</t>
  </si>
  <si>
    <t>RG13440</t>
  </si>
  <si>
    <t>리액터 방전코일 보통점검</t>
  </si>
  <si>
    <t>RG13451</t>
  </si>
  <si>
    <t>SC 보통점검</t>
  </si>
  <si>
    <t>23kV, 278kVA</t>
  </si>
  <si>
    <t>Cell</t>
  </si>
  <si>
    <t>RG13457</t>
  </si>
  <si>
    <t>23kV, 835kVA</t>
  </si>
  <si>
    <t>RG13500</t>
  </si>
  <si>
    <t>피뢰기 보통점검</t>
  </si>
  <si>
    <t>RG14500</t>
  </si>
  <si>
    <t>66kV</t>
  </si>
  <si>
    <t>RG15112</t>
  </si>
  <si>
    <t>154kV,15MVA 이하 단상</t>
  </si>
  <si>
    <t>RG15116</t>
  </si>
  <si>
    <t>154kV,50MVA 이하 단상</t>
  </si>
  <si>
    <t>RG15122</t>
  </si>
  <si>
    <t>154kV,15MVA 이하 삼상</t>
  </si>
  <si>
    <t>RG15123</t>
  </si>
  <si>
    <t>154kV,20MVA 이하 삼상</t>
  </si>
  <si>
    <t>RG15124</t>
  </si>
  <si>
    <t>154kV,30MVA 이하 삼상</t>
  </si>
  <si>
    <t>RG15125</t>
  </si>
  <si>
    <t>154kV,40MVA 이하 삼상</t>
  </si>
  <si>
    <t>RG15126</t>
  </si>
  <si>
    <t>154kV,50MVA 이하 삼상</t>
  </si>
  <si>
    <t>RG15127</t>
  </si>
  <si>
    <t>154kV,60MVA 이하 삼상</t>
  </si>
  <si>
    <t>RG15161</t>
  </si>
  <si>
    <t>RG15171</t>
  </si>
  <si>
    <t>변압기 물청소</t>
  </si>
  <si>
    <t>154KV, 단상</t>
  </si>
  <si>
    <t>Bank</t>
  </si>
  <si>
    <t>RG15201</t>
  </si>
  <si>
    <t>GIS 보통점검</t>
  </si>
  <si>
    <t>154kV,가공 T/L, T/R</t>
  </si>
  <si>
    <t>RG15202</t>
  </si>
  <si>
    <t>154kV,가공 T/L, 상부BUS</t>
  </si>
  <si>
    <t>RG15203</t>
  </si>
  <si>
    <t>154kV, 지중 T/L</t>
  </si>
  <si>
    <t>RG15204</t>
  </si>
  <si>
    <t>154kV, 지중 T/L CH</t>
  </si>
  <si>
    <t>RG15205</t>
  </si>
  <si>
    <t>154kV, T/R</t>
  </si>
  <si>
    <t>RG15206</t>
  </si>
  <si>
    <t>154kV, T/R 상부BUS</t>
  </si>
  <si>
    <t>RG15207</t>
  </si>
  <si>
    <t>154kV, BUS TIE</t>
  </si>
  <si>
    <t>RG15208</t>
  </si>
  <si>
    <t>154kV, Bushing/단상3개</t>
  </si>
  <si>
    <t>RG15209</t>
  </si>
  <si>
    <t>154kV, PT</t>
  </si>
  <si>
    <t>RG15211</t>
  </si>
  <si>
    <t>154kV, 공기압축기</t>
  </si>
  <si>
    <t>RG15311</t>
  </si>
  <si>
    <t>154kV, GCB</t>
  </si>
  <si>
    <t>RG15312</t>
  </si>
  <si>
    <t>154kV,Dead Tank형</t>
  </si>
  <si>
    <t>RG15320</t>
  </si>
  <si>
    <t>RG15458</t>
  </si>
  <si>
    <t>154kV,50MVAR</t>
  </si>
  <si>
    <t>RG15500</t>
  </si>
  <si>
    <t>RG16119</t>
  </si>
  <si>
    <t>변암기 보통점검</t>
  </si>
  <si>
    <t>154kV,100MVA이하 단상</t>
  </si>
  <si>
    <t>RG16160</t>
  </si>
  <si>
    <t>345kV</t>
  </si>
  <si>
    <t>RG16201</t>
  </si>
  <si>
    <t>RG16202</t>
  </si>
  <si>
    <t>GIS DS(ES) 보통점검</t>
  </si>
  <si>
    <t>345kV,단상3조</t>
  </si>
  <si>
    <t>RG16208</t>
  </si>
  <si>
    <t>GIS VT 보통점검</t>
  </si>
  <si>
    <t>RG16209</t>
  </si>
  <si>
    <t>GIS ES + VT 보통점검</t>
  </si>
  <si>
    <t>RG16311</t>
  </si>
  <si>
    <t>RG16320</t>
  </si>
  <si>
    <t>RG16500</t>
  </si>
  <si>
    <t>RG23422</t>
  </si>
  <si>
    <t>중성점접지리액터 정밀점검</t>
  </si>
  <si>
    <t>23kV,유입</t>
  </si>
  <si>
    <t>RG25112</t>
  </si>
  <si>
    <t>변압기 정밀점검</t>
  </si>
  <si>
    <t>154kV, 15MVA 삼상</t>
  </si>
  <si>
    <t>RG25124</t>
  </si>
  <si>
    <t>154kV, 30MVA 삼상</t>
  </si>
  <si>
    <t>RG25126</t>
  </si>
  <si>
    <t>154kV, 50MVA 삼상</t>
  </si>
  <si>
    <t>RG25127</t>
  </si>
  <si>
    <t>154kV, 60MVA 삼상</t>
  </si>
  <si>
    <t>RG25151</t>
  </si>
  <si>
    <t>OLTC 정밀점검</t>
  </si>
  <si>
    <t>RG25152</t>
  </si>
  <si>
    <t>154kV,삼상 (OLTC 단독)</t>
  </si>
  <si>
    <t>RG25201</t>
  </si>
  <si>
    <t>GIS 정밀점검</t>
  </si>
  <si>
    <t>RG25202</t>
  </si>
  <si>
    <t>RG25203</t>
  </si>
  <si>
    <t>154kV,지중 T/L, BUS TIE</t>
  </si>
  <si>
    <t>RG25204</t>
  </si>
  <si>
    <t>154kV,지중 T/L CH</t>
  </si>
  <si>
    <t>RG25205</t>
  </si>
  <si>
    <t>154kV,지중 T/R</t>
  </si>
  <si>
    <t>RG25206</t>
  </si>
  <si>
    <t>154kv,T/R 상부BUS</t>
  </si>
  <si>
    <t>RG25208</t>
  </si>
  <si>
    <t>154kV,Bushing</t>
  </si>
  <si>
    <t>RG25211</t>
  </si>
  <si>
    <t>154kV,공기압축기</t>
  </si>
  <si>
    <t>RG25312</t>
  </si>
  <si>
    <t>GCB 정밀점검</t>
  </si>
  <si>
    <t>154kV,Dead Tank</t>
  </si>
  <si>
    <t>RG25320</t>
  </si>
  <si>
    <t>DS 정밀점검</t>
  </si>
  <si>
    <t>RG26131</t>
  </si>
  <si>
    <t>345kV,100MVA 단상</t>
  </si>
  <si>
    <t>RG26201</t>
  </si>
  <si>
    <t>GIS CB 정밀점검</t>
  </si>
  <si>
    <t>345kV,단상3대</t>
  </si>
  <si>
    <t>RG26414</t>
  </si>
  <si>
    <t>Sh.R 정밀점검</t>
  </si>
  <si>
    <t>345kV,200MVAR</t>
  </si>
  <si>
    <t>RG26415</t>
  </si>
  <si>
    <t>345kV,100MVAR</t>
  </si>
  <si>
    <t>RG50300</t>
  </si>
  <si>
    <t>배전반 반이면배선</t>
  </si>
  <si>
    <t>RG53100</t>
  </si>
  <si>
    <t>케이블 분리</t>
  </si>
  <si>
    <t>23 KV급</t>
  </si>
  <si>
    <t>RG53200</t>
  </si>
  <si>
    <t>케이블 결선</t>
  </si>
  <si>
    <t>RG55100</t>
  </si>
  <si>
    <t>154 KV급</t>
  </si>
  <si>
    <t>RG55200</t>
  </si>
  <si>
    <t>RG56100</t>
  </si>
  <si>
    <t>345 KV급</t>
  </si>
  <si>
    <t>RG56200</t>
  </si>
  <si>
    <t>RG71000</t>
  </si>
  <si>
    <t>가공지선점검</t>
  </si>
  <si>
    <t>RG81210</t>
  </si>
  <si>
    <t>절연테이프</t>
  </si>
  <si>
    <t>동봉,지상</t>
  </si>
  <si>
    <t>RG82120</t>
  </si>
  <si>
    <t>절연튜브</t>
  </si>
  <si>
    <t>동대,상부</t>
  </si>
  <si>
    <t>RG82220</t>
  </si>
  <si>
    <t>동봉,상부</t>
  </si>
  <si>
    <t>RG83010</t>
  </si>
  <si>
    <t>절연커버</t>
  </si>
  <si>
    <t>지상</t>
  </si>
  <si>
    <t>RG83020</t>
  </si>
  <si>
    <t>상부</t>
  </si>
  <si>
    <t>RH21000</t>
  </si>
  <si>
    <t>변압기절연유 시료채취</t>
  </si>
  <si>
    <t>RP31001</t>
  </si>
  <si>
    <t>16mm이하 일반</t>
  </si>
  <si>
    <t>RP31002</t>
  </si>
  <si>
    <t>20mm이하 일반</t>
  </si>
  <si>
    <t>RP31003</t>
  </si>
  <si>
    <t>25mm이하 일반</t>
  </si>
  <si>
    <t>RP31004</t>
  </si>
  <si>
    <t>30mm이하 일반</t>
  </si>
  <si>
    <t>RP32001</t>
  </si>
  <si>
    <t>16mm이하 천장</t>
  </si>
  <si>
    <t>RP32002</t>
  </si>
  <si>
    <t>20mm이하 천장</t>
  </si>
  <si>
    <t>SH17000</t>
  </si>
  <si>
    <t>잡철재류</t>
  </si>
  <si>
    <t>현장가공 및 현장 조립</t>
  </si>
  <si>
    <t>SH27000</t>
  </si>
  <si>
    <t>조립설치</t>
  </si>
  <si>
    <t>SP11211</t>
  </si>
  <si>
    <t>녹막이페인트(전기)</t>
  </si>
  <si>
    <t>금속,2회,스프레이(분사)</t>
  </si>
  <si>
    <t>SP11222</t>
  </si>
  <si>
    <t>금속,2회,붓칠</t>
  </si>
  <si>
    <t>SP31211</t>
  </si>
  <si>
    <t>조합유성페인트(전기)</t>
  </si>
  <si>
    <t>SP31222</t>
  </si>
  <si>
    <t>SP41100</t>
  </si>
  <si>
    <t>GCB도장</t>
  </si>
  <si>
    <t>154kV, 본체도장, 상도</t>
  </si>
  <si>
    <t>SP51100</t>
  </si>
  <si>
    <t>154kV, 표면처리, 하도</t>
  </si>
  <si>
    <t>SQ20000</t>
  </si>
  <si>
    <t>제초제살포(전기)</t>
  </si>
  <si>
    <t>발,변전소 1회</t>
  </si>
  <si>
    <t>DE11401</t>
  </si>
  <si>
    <t>단상 23kV 10kVA, 주상행거식</t>
  </si>
  <si>
    <t>DE11402</t>
  </si>
  <si>
    <t>단상 23kV 10kVA, 주상이설</t>
  </si>
  <si>
    <t>DE21401</t>
  </si>
  <si>
    <t>단상 23kV 20kVA, 주상행거식</t>
  </si>
  <si>
    <t>DE21402</t>
  </si>
  <si>
    <t>단상 23kV 20kVA, 주상이설</t>
  </si>
  <si>
    <t>DE31401</t>
  </si>
  <si>
    <t>단상 23kV 30kVA, 주상행거식</t>
  </si>
  <si>
    <t>DE31402</t>
  </si>
  <si>
    <t>단상 23kV 30kVA, 주상이설</t>
  </si>
  <si>
    <t>DE41401</t>
  </si>
  <si>
    <t>단상 23kV 50kVA, 주상행거식</t>
  </si>
  <si>
    <t>DE41402</t>
  </si>
  <si>
    <t>단상 23kV 50kVA, 주상이설</t>
  </si>
  <si>
    <t>DE51401</t>
  </si>
  <si>
    <t>단상 23kV 75kVA, 주상행거식</t>
  </si>
  <si>
    <t>DE51402</t>
  </si>
  <si>
    <t>단상 23kV 75kVA, 주상이설</t>
  </si>
  <si>
    <t>DE54100</t>
  </si>
  <si>
    <t>삼상 23kV 75kVA, 지상</t>
  </si>
  <si>
    <t>DE61401</t>
  </si>
  <si>
    <t>단상 23kV 100kVA, 주상행거식</t>
  </si>
  <si>
    <t>DE71401</t>
  </si>
  <si>
    <t>단상 23KV 150KVA, 주상행거식</t>
  </si>
  <si>
    <t>DE71402</t>
  </si>
  <si>
    <t>단상 23KV 150KVA, 주상이설</t>
  </si>
  <si>
    <t>DE74100</t>
  </si>
  <si>
    <t>삼상 23KV 150KVA, 지상</t>
  </si>
  <si>
    <t>DF24100</t>
  </si>
  <si>
    <t>삼상 23KV 300KVA, 지상</t>
  </si>
  <si>
    <t>DF64100</t>
  </si>
  <si>
    <t>삼상 23kV 500kVA, 지상</t>
  </si>
  <si>
    <t>DN11000</t>
  </si>
  <si>
    <t>변대</t>
  </si>
  <si>
    <t>행거형</t>
  </si>
  <si>
    <t>DN21000</t>
  </si>
  <si>
    <t>인하선</t>
  </si>
  <si>
    <t>1선식,1차인하선</t>
  </si>
  <si>
    <t>DN22000</t>
  </si>
  <si>
    <t>2선식,1차인하선</t>
  </si>
  <si>
    <t>DN23000</t>
  </si>
  <si>
    <t>3선식,1차인하선</t>
  </si>
  <si>
    <t>DN31000</t>
  </si>
  <si>
    <t>2선식,2차인하선</t>
  </si>
  <si>
    <t>DN32000</t>
  </si>
  <si>
    <t>3선식,2차인하선</t>
  </si>
  <si>
    <t>DN33000</t>
  </si>
  <si>
    <t>4선식,2차인하선</t>
  </si>
  <si>
    <t>EF42115</t>
  </si>
  <si>
    <t>COS 22kV급 10kA이하</t>
  </si>
  <si>
    <t>EF42116</t>
  </si>
  <si>
    <t>COS 22kV급 12kA이하</t>
  </si>
  <si>
    <t>EG43412</t>
  </si>
  <si>
    <t>22kV급 G/S 수동형</t>
  </si>
  <si>
    <t>EG43421</t>
  </si>
  <si>
    <t>22kV급 G/S 자동형 인력시공</t>
  </si>
  <si>
    <t>EG43422</t>
  </si>
  <si>
    <t>22kV급 G/S 자동형 기계시공</t>
  </si>
  <si>
    <t>EG44120</t>
  </si>
  <si>
    <t>배전보호기 R/C 제어함유</t>
  </si>
  <si>
    <t>EG46210</t>
  </si>
  <si>
    <t>Pad SW 제어함무</t>
  </si>
  <si>
    <t>JE11000</t>
  </si>
  <si>
    <t>강관주</t>
  </si>
  <si>
    <t>6m, 인력굴착, 인력건주</t>
  </si>
  <si>
    <t>JE31000</t>
  </si>
  <si>
    <t>10m, 인력굴착, 인력건주</t>
  </si>
  <si>
    <t>JE41000</t>
  </si>
  <si>
    <t>12m, 인력굴착, 인력건주</t>
  </si>
  <si>
    <t>JE43000</t>
  </si>
  <si>
    <t>12m, 기계굴착, 인력건주</t>
  </si>
  <si>
    <t>JE51000</t>
  </si>
  <si>
    <t>14m, 인력굴착, 인력건주</t>
  </si>
  <si>
    <t>JE61000</t>
  </si>
  <si>
    <t>16m, 인력굴착, 인력건주</t>
  </si>
  <si>
    <t>JE71000</t>
  </si>
  <si>
    <t>18m, 인력굴착, 인력건주</t>
  </si>
  <si>
    <t>JE81000</t>
  </si>
  <si>
    <t>20m, 인력굴착, 인력건주</t>
  </si>
  <si>
    <t>JF24000</t>
  </si>
  <si>
    <t>CP 8m, 백호건주</t>
  </si>
  <si>
    <t>JF31000</t>
  </si>
  <si>
    <t>CP 10m, 인력굴착, 인력건주</t>
  </si>
  <si>
    <t>JF32000</t>
  </si>
  <si>
    <t>CP 10m, 인력굴착, 기계건주</t>
  </si>
  <si>
    <t>JF33000</t>
  </si>
  <si>
    <t>CP 10m, 기계건주</t>
  </si>
  <si>
    <t>JF34000</t>
  </si>
  <si>
    <t>CP 10m, 백호건주</t>
  </si>
  <si>
    <t>JF41000</t>
  </si>
  <si>
    <t>CP 12m, 인력굴착, 인력건주</t>
  </si>
  <si>
    <t>JF43000</t>
  </si>
  <si>
    <t>CP 12m, 기계건주</t>
  </si>
  <si>
    <t>JF44000</t>
  </si>
  <si>
    <t>CP 12m, 백호건주</t>
  </si>
  <si>
    <t>JF53000</t>
  </si>
  <si>
    <t>CP 14m, 기계건주</t>
  </si>
  <si>
    <t>JF54000</t>
  </si>
  <si>
    <t>CP 14m, 백호건주</t>
  </si>
  <si>
    <t>JF62000</t>
  </si>
  <si>
    <t>CP 16m, 인력굴착, 기계건주</t>
  </si>
  <si>
    <t>JF63000</t>
  </si>
  <si>
    <t>CP 16m, 기계건주</t>
  </si>
  <si>
    <t>JF64000</t>
  </si>
  <si>
    <t>CP 16m, 백호건주</t>
  </si>
  <si>
    <t>JG11003</t>
  </si>
  <si>
    <t>보통지선</t>
  </si>
  <si>
    <t>60㎟ (7/4.0mm),1방</t>
  </si>
  <si>
    <t>JG11042</t>
  </si>
  <si>
    <t>38㎟ (7/2.9mm),소형원형근가</t>
  </si>
  <si>
    <t>JG11053</t>
  </si>
  <si>
    <t>60㎟ (7/4.0mm),대형원형근가</t>
  </si>
  <si>
    <t>JG11202</t>
  </si>
  <si>
    <t>38㎟ (7/2.9mm),지선그립</t>
  </si>
  <si>
    <t>JG11242</t>
  </si>
  <si>
    <t>38㎟ (7/2.9mm),소형원형근가,지선그립</t>
  </si>
  <si>
    <t>JG11302</t>
  </si>
  <si>
    <t>보통지선교체</t>
  </si>
  <si>
    <t>JG11303</t>
  </si>
  <si>
    <t>60㎟ (7/4.0mm),지선교체</t>
  </si>
  <si>
    <t>JG12202</t>
  </si>
  <si>
    <t>38㎟ (7/2.9mm),2방,지선그립</t>
  </si>
  <si>
    <t>JG15002</t>
  </si>
  <si>
    <t>수평지선</t>
  </si>
  <si>
    <t>38㎟ (7/2.9mm)</t>
  </si>
  <si>
    <t>JG15003</t>
  </si>
  <si>
    <t>60㎟ (7/4.0mm)</t>
  </si>
  <si>
    <t>JG15202</t>
  </si>
  <si>
    <t>JG15302</t>
  </si>
  <si>
    <t>수평지선교체</t>
  </si>
  <si>
    <t>JG16212</t>
  </si>
  <si>
    <t>1단Y지선</t>
  </si>
  <si>
    <t>JG21115</t>
  </si>
  <si>
    <t>완철</t>
  </si>
  <si>
    <t>1.4m 이하 S형, 주상</t>
  </si>
  <si>
    <t>JG21116</t>
  </si>
  <si>
    <t>1.8m 이하 S형, 주상</t>
  </si>
  <si>
    <t>JG21117</t>
  </si>
  <si>
    <t>2.4m 이하 S형, 주상</t>
  </si>
  <si>
    <t>JG21125</t>
  </si>
  <si>
    <t>1.4m 이하 경완철형, 주상</t>
  </si>
  <si>
    <t>JG21126</t>
  </si>
  <si>
    <t>1.8m 이하 경완철형, 주상</t>
  </si>
  <si>
    <t>JG21127</t>
  </si>
  <si>
    <t>2.4m 이하 경완철형, 주상</t>
  </si>
  <si>
    <t>JG21137</t>
  </si>
  <si>
    <t>2.4m 이하 단일형내장완철, 주상</t>
  </si>
  <si>
    <t>JG21148</t>
  </si>
  <si>
    <t>3.2m 이하ㄱ형 보통장주, 주상</t>
  </si>
  <si>
    <t>JG21215</t>
  </si>
  <si>
    <t>1.4m 이하 경완철 S형, 지상</t>
  </si>
  <si>
    <t>JG21216</t>
  </si>
  <si>
    <t>1.8m 이하 경완철 S형, 지상</t>
  </si>
  <si>
    <t>JG21225</t>
  </si>
  <si>
    <t>1.4m 이하 경완철형, 지상</t>
  </si>
  <si>
    <t>JG21227</t>
  </si>
  <si>
    <t>2.4m 이하 경완철형, 지상</t>
  </si>
  <si>
    <t>JG21237</t>
  </si>
  <si>
    <t>2.4m 이하 단일형 내장완철, 지상</t>
  </si>
  <si>
    <t>JG21248</t>
  </si>
  <si>
    <t>3.2m 이하 ㄱ형 보통장주, 지상</t>
  </si>
  <si>
    <t>JG22127</t>
  </si>
  <si>
    <t>2.4m 이하경완철형 특수장주, 주상</t>
  </si>
  <si>
    <t>JG22147</t>
  </si>
  <si>
    <t>2.4m 이하 ㄱ형특수장주, 주상</t>
  </si>
  <si>
    <t>JG22227</t>
  </si>
  <si>
    <t>2.4m 이하 경완철형특수장주, 지상</t>
  </si>
  <si>
    <t>JG22237</t>
  </si>
  <si>
    <t>2.4m 이하 단일형 내장완철 특수장주, 지상</t>
  </si>
  <si>
    <t>JG22247</t>
  </si>
  <si>
    <t>2.4m 이하 ㄱ형 특수장주, 지상</t>
  </si>
  <si>
    <t>JG31110</t>
  </si>
  <si>
    <t>JG31120</t>
  </si>
  <si>
    <t>JG31130</t>
  </si>
  <si>
    <t>3선용</t>
  </si>
  <si>
    <t>JG31140</t>
  </si>
  <si>
    <t>4선용</t>
  </si>
  <si>
    <t>JG31160</t>
  </si>
  <si>
    <t>지선밴드</t>
  </si>
  <si>
    <t>JG31210</t>
  </si>
  <si>
    <t>1선용,지상</t>
  </si>
  <si>
    <t>JG31220</t>
  </si>
  <si>
    <t>2선용,지상</t>
  </si>
  <si>
    <t>JG31230</t>
  </si>
  <si>
    <t>3선용,지상</t>
  </si>
  <si>
    <t>JG31240</t>
  </si>
  <si>
    <t>4선용,지상</t>
  </si>
  <si>
    <t>JG31260</t>
  </si>
  <si>
    <t>JG32140</t>
  </si>
  <si>
    <t>4선용,편출형 D형</t>
  </si>
  <si>
    <t>JG40010</t>
  </si>
  <si>
    <t>광고물부착방지</t>
  </si>
  <si>
    <t>JG40021</t>
  </si>
  <si>
    <t>전주도색판</t>
  </si>
  <si>
    <t>12m 이하</t>
  </si>
  <si>
    <t>JG40022</t>
  </si>
  <si>
    <t>13m 이상</t>
  </si>
  <si>
    <t>JG40030</t>
  </si>
  <si>
    <t>안전표지판</t>
  </si>
  <si>
    <t>CP주 전규격</t>
  </si>
  <si>
    <t>JG50000</t>
  </si>
  <si>
    <t>콘크리트근가</t>
  </si>
  <si>
    <t>1.2m 근가</t>
  </si>
  <si>
    <t>JG53000</t>
  </si>
  <si>
    <t>아치형 전주근가</t>
  </si>
  <si>
    <t>JG54000</t>
  </si>
  <si>
    <t>원형 지선근가</t>
  </si>
  <si>
    <t>JH10000</t>
  </si>
  <si>
    <t>매설물조사</t>
  </si>
  <si>
    <t>LB14100</t>
  </si>
  <si>
    <t>배전가공전선</t>
  </si>
  <si>
    <t>ACSR,35㎟,인력</t>
  </si>
  <si>
    <t>LB14200</t>
  </si>
  <si>
    <t>ACSR,35㎟,기계</t>
  </si>
  <si>
    <t>LB16100</t>
  </si>
  <si>
    <t>ACSR,70㎟,인력</t>
  </si>
  <si>
    <t>LB16200</t>
  </si>
  <si>
    <t>ACSR,70㎟,기계</t>
  </si>
  <si>
    <t>LB17100</t>
  </si>
  <si>
    <t>ACSR,95㎟,인력</t>
  </si>
  <si>
    <t>LB17200</t>
  </si>
  <si>
    <t>ACSR,95㎟,기계</t>
  </si>
  <si>
    <t>LB24100</t>
  </si>
  <si>
    <t>ACSR/QS-OC,35㎟,인력</t>
  </si>
  <si>
    <t>LB24200</t>
  </si>
  <si>
    <t>ACSR/QS-OC,35㎟,기계</t>
  </si>
  <si>
    <t>LB26100</t>
  </si>
  <si>
    <t>ACSR/QS-OC,70㎟,인력</t>
  </si>
  <si>
    <t>LB26200</t>
  </si>
  <si>
    <t>ACSR/QS-OC,70㎟,기계</t>
  </si>
  <si>
    <t>LB27100</t>
  </si>
  <si>
    <t>ACSR/QS-OC,95㎟,인력</t>
  </si>
  <si>
    <t>LB27200</t>
  </si>
  <si>
    <t>ACSR/QS-OC,95㎟,기계</t>
  </si>
  <si>
    <t>LB33100</t>
  </si>
  <si>
    <t>나경동선,25㎟,인력</t>
  </si>
  <si>
    <t>LB35100</t>
  </si>
  <si>
    <t>나경동선,50㎟,인력</t>
  </si>
  <si>
    <t>LB35200</t>
  </si>
  <si>
    <t>나경동선,50㎟,기계</t>
  </si>
  <si>
    <t>LB36100</t>
  </si>
  <si>
    <t>나경동선,70㎟,인력</t>
  </si>
  <si>
    <t>LB36200</t>
  </si>
  <si>
    <t>나경동선,70㎟,기계</t>
  </si>
  <si>
    <t>LB38100</t>
  </si>
  <si>
    <t>나경동선,120㎟,인력</t>
  </si>
  <si>
    <t>LB43100</t>
  </si>
  <si>
    <t>OW,25㎟,인력</t>
  </si>
  <si>
    <t>LB43310</t>
  </si>
  <si>
    <t>OW,25㎟,2선식,인입선</t>
  </si>
  <si>
    <t>LB43314</t>
  </si>
  <si>
    <t>OW,25㎟,2선식,수용가완철제외,인입선</t>
  </si>
  <si>
    <t>LB43330</t>
  </si>
  <si>
    <t>OW,25㎟,4선식,인입선</t>
  </si>
  <si>
    <t>LB43334</t>
  </si>
  <si>
    <t>OW,25㎟,4선식,수용가완철제외,인입선</t>
  </si>
  <si>
    <t>LB45100</t>
  </si>
  <si>
    <t>OW,50㎟,인력</t>
  </si>
  <si>
    <t>LB45310</t>
  </si>
  <si>
    <t>OW,50㎟,2선식,인입선</t>
  </si>
  <si>
    <t>LB45314</t>
  </si>
  <si>
    <t>OW,50㎟,2선식,수용가완철제외,인입선</t>
  </si>
  <si>
    <t>LB45330</t>
  </si>
  <si>
    <t>OW,50㎟,4선식,인입선</t>
  </si>
  <si>
    <t>LB45334</t>
  </si>
  <si>
    <t>OW,50㎟,4선식,수용가완철제외,인입선</t>
  </si>
  <si>
    <t>LB46100</t>
  </si>
  <si>
    <t>OW,70㎟,인력</t>
  </si>
  <si>
    <t>LB46314</t>
  </si>
  <si>
    <t>OW,70㎟,2선식,수용가완철제외,인입선</t>
  </si>
  <si>
    <t>LB46334</t>
  </si>
  <si>
    <t>OW,70㎟,4선식,수용가완철제외,인입선</t>
  </si>
  <si>
    <t>LB47100</t>
  </si>
  <si>
    <t>OW,95㎟,인력</t>
  </si>
  <si>
    <t>LB48100</t>
  </si>
  <si>
    <t>OW,120㎟,인력</t>
  </si>
  <si>
    <t>LB51310</t>
  </si>
  <si>
    <t>DV,10㎟,2선식,인입선</t>
  </si>
  <si>
    <t>LB51314</t>
  </si>
  <si>
    <t>DV,10㎟,2선식,수용가완철제외,인입선</t>
  </si>
  <si>
    <t>LB51330</t>
  </si>
  <si>
    <t>DV,10㎟,4선식,인입선</t>
  </si>
  <si>
    <t>LB51334</t>
  </si>
  <si>
    <t>DV,10㎟,4선식,수용가완철제외,인입선</t>
  </si>
  <si>
    <t>LB61334</t>
  </si>
  <si>
    <t>CV,10㎟,4선식,수용가완철제외,인입선</t>
  </si>
  <si>
    <t>LB62314</t>
  </si>
  <si>
    <t>CV,16㎟,2선식,수용가완철제외,인입선</t>
  </si>
  <si>
    <t>LB62334</t>
  </si>
  <si>
    <t>CV,16㎟,4선식,수용가완철제외,인입선</t>
  </si>
  <si>
    <t>LB63310</t>
  </si>
  <si>
    <t>CV,25㎟,2선식,인입선</t>
  </si>
  <si>
    <t>LB63314</t>
  </si>
  <si>
    <t>CV,25㎟,2선식,수용가완철제외,인입선</t>
  </si>
  <si>
    <t>LB63330</t>
  </si>
  <si>
    <t>CV,25㎟,4선식,인입선</t>
  </si>
  <si>
    <t>LB63334</t>
  </si>
  <si>
    <t>CV,25㎟,4선식,수용가완철제외,인입선</t>
  </si>
  <si>
    <t>LB65334</t>
  </si>
  <si>
    <t>CV,50㎟,4선식,수용가완철제외,인입선</t>
  </si>
  <si>
    <t>LB66334</t>
  </si>
  <si>
    <t>CV,70㎟,4선식,수용가완철제외,인입선</t>
  </si>
  <si>
    <t>LC22100</t>
  </si>
  <si>
    <t>ACSR/AW-OC,160㎟,인력</t>
  </si>
  <si>
    <t>LC22200</t>
  </si>
  <si>
    <t>ACSR/AW-OC,160㎟,기계</t>
  </si>
  <si>
    <t>LC23100</t>
  </si>
  <si>
    <t>ACSR/AW-OC,240㎟,인력</t>
  </si>
  <si>
    <t>LC23200</t>
  </si>
  <si>
    <t>ACSR/AW-OC,240㎟,기계</t>
  </si>
  <si>
    <t>LD36111</t>
  </si>
  <si>
    <t>전력케이블 포설</t>
  </si>
  <si>
    <t>XLPE(CV)류 25㎟ 1C,관로</t>
  </si>
  <si>
    <t>LD36162</t>
  </si>
  <si>
    <t>XLPE(CV)류 25㎟ 2C,가공</t>
  </si>
  <si>
    <t>LD36164</t>
  </si>
  <si>
    <t>XLPE(CV)류 25㎟ 4C,가공</t>
  </si>
  <si>
    <t>LD37111</t>
  </si>
  <si>
    <t>XLPE(CV)류 35㎟ 1C,관로</t>
  </si>
  <si>
    <t>LD37162</t>
  </si>
  <si>
    <t>XLPE(CV)류 35㎟ 2C,관로</t>
  </si>
  <si>
    <t>LD37164</t>
  </si>
  <si>
    <t>XLPE(CV)류 35㎟ 4C,가공</t>
  </si>
  <si>
    <t>LD3a111</t>
  </si>
  <si>
    <t>XLPE(CV)류 70m㎡ 1C,관로</t>
  </si>
  <si>
    <t>LD3a162</t>
  </si>
  <si>
    <t>XLPE(CV)류 70m㎡ 2C,관로</t>
  </si>
  <si>
    <t>LD3a164</t>
  </si>
  <si>
    <t>XLPE(CV)류 70m㎡ 4C,관로</t>
  </si>
  <si>
    <t>LE21411</t>
  </si>
  <si>
    <t>22kV,CNCV류 120㎟ 1C,관로</t>
  </si>
  <si>
    <t>LE21415</t>
  </si>
  <si>
    <t>22kV,CNCV류 120㎟ 1C,관로(더블블레이드)</t>
  </si>
  <si>
    <t>LE24411</t>
  </si>
  <si>
    <t>22kV,CNCV류 240㎟ 1C,관로</t>
  </si>
  <si>
    <t>LE26411</t>
  </si>
  <si>
    <t>22kV,CNCV류 400㎟ 1C,관로</t>
  </si>
  <si>
    <t>LE26415</t>
  </si>
  <si>
    <t>22kV,CNCV류 400㎟ 1C,관로(더블블레이드)</t>
  </si>
  <si>
    <t>LE26421</t>
  </si>
  <si>
    <t>22kV,CNCV류 400㎟ 1C,전력구</t>
  </si>
  <si>
    <t>LE28411</t>
  </si>
  <si>
    <t>22kV,CNCV류 630㎟ 1C,관로</t>
  </si>
  <si>
    <t>LE28415</t>
  </si>
  <si>
    <t>22kV,CNCV류 630㎟ 1C,관로(더블블레이드)</t>
  </si>
  <si>
    <t>LE28421</t>
  </si>
  <si>
    <t>22kV,CNCV류 630㎟ 1C,전력구</t>
  </si>
  <si>
    <t>LE31111</t>
  </si>
  <si>
    <t>XLPE(CV)류 120m㎡ 1C,관로</t>
  </si>
  <si>
    <t>LE34111</t>
  </si>
  <si>
    <t>XLPE(CV)류 240m㎡ 1C,관로</t>
  </si>
  <si>
    <t>LM57000</t>
  </si>
  <si>
    <t>ABC케이블단말절연커버</t>
  </si>
  <si>
    <t>LO23411</t>
  </si>
  <si>
    <t>직선접속</t>
  </si>
  <si>
    <t>22kV CNCV류 1C 60㎟</t>
  </si>
  <si>
    <t>LO23412</t>
  </si>
  <si>
    <t>22kV CNCV류 1C 200㎟</t>
  </si>
  <si>
    <t>LO23414</t>
  </si>
  <si>
    <t>22kV CNCV류 1C 400㎟</t>
  </si>
  <si>
    <t>LO23415</t>
  </si>
  <si>
    <t>22kV CNCV류 1C 600㎟</t>
  </si>
  <si>
    <t>LO25411</t>
  </si>
  <si>
    <t>LO25412</t>
  </si>
  <si>
    <t>LO25414</t>
  </si>
  <si>
    <t>LO25415</t>
  </si>
  <si>
    <t>LO26411</t>
  </si>
  <si>
    <t>변압기엘보접속</t>
  </si>
  <si>
    <t>22kV Pad Tr 1C 60㎟</t>
  </si>
  <si>
    <t>LO27411</t>
  </si>
  <si>
    <t>개폐기엘보접속</t>
  </si>
  <si>
    <t>22kV 개폐기 1C 60㎟</t>
  </si>
  <si>
    <t>LO27412</t>
  </si>
  <si>
    <t>22kV 개폐기 1C 200㎟</t>
  </si>
  <si>
    <t>LO27414</t>
  </si>
  <si>
    <t>22kV 개폐기 1C 400㎟</t>
  </si>
  <si>
    <t>LO27415</t>
  </si>
  <si>
    <t>22kV 개폐기 1C 600㎟</t>
  </si>
  <si>
    <t>LOc3414</t>
  </si>
  <si>
    <t>22kV TR-CNCE-W/AL 1C 400㎟</t>
  </si>
  <si>
    <t>LOc5412</t>
  </si>
  <si>
    <t>22kV TR-CNCE-W/AL 1C 200㎟</t>
  </si>
  <si>
    <t>LOc5414</t>
  </si>
  <si>
    <t>LP11100</t>
  </si>
  <si>
    <t>전선압축접속</t>
  </si>
  <si>
    <t>가공전선,95㎟ 이상</t>
  </si>
  <si>
    <t>LP11200</t>
  </si>
  <si>
    <t>기기류인출선,95㎟ 이상</t>
  </si>
  <si>
    <t>LP12100</t>
  </si>
  <si>
    <t>가공전선,95㎟ 미만</t>
  </si>
  <si>
    <t>LP12200</t>
  </si>
  <si>
    <t>기기류인출선,95㎟ 미만</t>
  </si>
  <si>
    <t>LP13100</t>
  </si>
  <si>
    <t>가공전선,평균품</t>
  </si>
  <si>
    <t>LP13200</t>
  </si>
  <si>
    <t>기기류인출선,평균품</t>
  </si>
  <si>
    <t>LP20100</t>
  </si>
  <si>
    <t>가공전선용</t>
  </si>
  <si>
    <t>LP20200</t>
  </si>
  <si>
    <t>기기류 인출선용</t>
  </si>
  <si>
    <t>LP40000</t>
  </si>
  <si>
    <t>조가선</t>
  </si>
  <si>
    <t>LP82000</t>
  </si>
  <si>
    <t>바인드리스 LP커버</t>
  </si>
  <si>
    <t>95㎟</t>
  </si>
  <si>
    <t>LQ12101</t>
  </si>
  <si>
    <t>행거취부</t>
  </si>
  <si>
    <t>일반형,행거캡미포함</t>
  </si>
  <si>
    <t>LQ12201</t>
  </si>
  <si>
    <t>사각형,행거캡미포함</t>
  </si>
  <si>
    <t>LQ13130</t>
  </si>
  <si>
    <t>크리트설치</t>
  </si>
  <si>
    <t>상하고정.</t>
  </si>
  <si>
    <t>LQ13230</t>
  </si>
  <si>
    <t>하부받침.</t>
  </si>
  <si>
    <t>LQ41000</t>
  </si>
  <si>
    <t>지중저압 접속장치</t>
  </si>
  <si>
    <t>LQ42000</t>
  </si>
  <si>
    <t>지하</t>
  </si>
  <si>
    <t>LQ61000</t>
  </si>
  <si>
    <t>케이블 입상보호장치</t>
  </si>
  <si>
    <t>특고압용</t>
  </si>
  <si>
    <t>회선</t>
  </si>
  <si>
    <t>LQ62000</t>
  </si>
  <si>
    <t>저압용</t>
  </si>
  <si>
    <t>LR23130</t>
  </si>
  <si>
    <t>25m㎡ 1C</t>
  </si>
  <si>
    <t>LR24130</t>
  </si>
  <si>
    <t>35㎟ 1C</t>
  </si>
  <si>
    <t>LR26130</t>
  </si>
  <si>
    <t>70㎟ 1C</t>
  </si>
  <si>
    <t>LR27130</t>
  </si>
  <si>
    <t>95㎟ 1C</t>
  </si>
  <si>
    <t>LR33130</t>
  </si>
  <si>
    <t>LR34130</t>
  </si>
  <si>
    <t>35m㎡ 1C</t>
  </si>
  <si>
    <t>LR36130</t>
  </si>
  <si>
    <t>LR37130</t>
  </si>
  <si>
    <t>LR43130</t>
  </si>
  <si>
    <t>슬리브 저압접속장치연결용</t>
  </si>
  <si>
    <t>25㎟ 1C</t>
  </si>
  <si>
    <t>LR46130</t>
  </si>
  <si>
    <t>LR48130</t>
  </si>
  <si>
    <t>LS22130</t>
  </si>
  <si>
    <t>185㎟ 1C</t>
  </si>
  <si>
    <t>LS23130</t>
  </si>
  <si>
    <t>240㎟ 1C</t>
  </si>
  <si>
    <t>LS25130</t>
  </si>
  <si>
    <t>400m㎡ 1C</t>
  </si>
  <si>
    <t>LS27130</t>
  </si>
  <si>
    <t>630m㎥ 1C</t>
  </si>
  <si>
    <t>LS32130</t>
  </si>
  <si>
    <t>185m㎡ 1C</t>
  </si>
  <si>
    <t>LS43130</t>
  </si>
  <si>
    <t>240m㎡ 1C</t>
  </si>
  <si>
    <t>OA11130</t>
  </si>
  <si>
    <t>Φ14×1000L이하, 저감제 미사용</t>
  </si>
  <si>
    <t>OA21130</t>
  </si>
  <si>
    <t>접지봉</t>
  </si>
  <si>
    <t>Φ14×1000L이하, 도전성콘크리트</t>
  </si>
  <si>
    <t>OA51131</t>
  </si>
  <si>
    <t>300mm×300mm×0.7mm 1매,저감제 미사용</t>
  </si>
  <si>
    <t>OA59131</t>
  </si>
  <si>
    <t>1000mm×1000mm×40mm 1매,저감제 미사용</t>
  </si>
  <si>
    <t>OA81000</t>
  </si>
  <si>
    <t>OC33100</t>
  </si>
  <si>
    <t>IV 25㎟, 전주포설</t>
  </si>
  <si>
    <t>OC33111</t>
  </si>
  <si>
    <t>IV 25㎟, 기설전주 접지몰딩</t>
  </si>
  <si>
    <t>OC33200</t>
  </si>
  <si>
    <t>IV 25㎟, 완철포설</t>
  </si>
  <si>
    <t>OC36430</t>
  </si>
  <si>
    <t>IV 70㎟, 직매포설</t>
  </si>
  <si>
    <t>OC36630</t>
  </si>
  <si>
    <t>IV 70㎟, 옥내포설</t>
  </si>
  <si>
    <t>OF61100</t>
  </si>
  <si>
    <t>아연도강연선 38㎟</t>
  </si>
  <si>
    <t>OF64200</t>
  </si>
  <si>
    <t>가공지선지지대</t>
  </si>
  <si>
    <t>아연도강연선38㎟주상조립</t>
  </si>
  <si>
    <t>OF64210</t>
  </si>
  <si>
    <t>아연도강연선38㎟지상조립</t>
  </si>
  <si>
    <t>OF81100</t>
  </si>
  <si>
    <t>나동선38㎟</t>
  </si>
  <si>
    <t>OF84200</t>
  </si>
  <si>
    <t>나동선38㎟주상조립</t>
  </si>
  <si>
    <t>OF84210</t>
  </si>
  <si>
    <t>나동선38㎟지상조립</t>
  </si>
  <si>
    <t>OG21121</t>
  </si>
  <si>
    <t>애자 GAPLESS형</t>
  </si>
  <si>
    <t>OG21131</t>
  </si>
  <si>
    <t>22kV급 옥외폴리머형</t>
  </si>
  <si>
    <t>QB14300</t>
  </si>
  <si>
    <t>전주방호</t>
  </si>
  <si>
    <t>3조, 배전활선</t>
  </si>
  <si>
    <t>QB22100</t>
  </si>
  <si>
    <t>점퍼선절단</t>
  </si>
  <si>
    <t>1상, 배전활선</t>
  </si>
  <si>
    <t>QB22300</t>
  </si>
  <si>
    <t>3상, 배전활선</t>
  </si>
  <si>
    <t>QB24300</t>
  </si>
  <si>
    <t>전선이선</t>
  </si>
  <si>
    <t>QB25300</t>
  </si>
  <si>
    <t>바이패스케이블</t>
  </si>
  <si>
    <t>QB31100</t>
  </si>
  <si>
    <t>장주변경</t>
  </si>
  <si>
    <t>QB32300</t>
  </si>
  <si>
    <t>애자교체</t>
  </si>
  <si>
    <t>1련, 배전활선</t>
  </si>
  <si>
    <t>련</t>
  </si>
  <si>
    <t>QB33000</t>
  </si>
  <si>
    <t>COS교체</t>
  </si>
  <si>
    <t>배전활선</t>
  </si>
  <si>
    <t>QB34000</t>
  </si>
  <si>
    <t>교체부문 LA</t>
  </si>
  <si>
    <t>QB37200</t>
  </si>
  <si>
    <t>완철교체</t>
  </si>
  <si>
    <t>QB38000</t>
  </si>
  <si>
    <t>전주교체</t>
  </si>
  <si>
    <t>QC12100</t>
  </si>
  <si>
    <t>변압기교체</t>
  </si>
  <si>
    <t>1상,임시송전</t>
  </si>
  <si>
    <t>QC12300</t>
  </si>
  <si>
    <t>3상,임시송전</t>
  </si>
  <si>
    <t>QC31000</t>
  </si>
  <si>
    <t>공사용개페기</t>
  </si>
  <si>
    <t>지상설치,임시송전</t>
  </si>
  <si>
    <t>QC32000</t>
  </si>
  <si>
    <t>주상설치,임시송전</t>
  </si>
  <si>
    <t>QC51310</t>
  </si>
  <si>
    <t>3조 100m이하, 임시송전</t>
  </si>
  <si>
    <t>QC64000</t>
  </si>
  <si>
    <t>인입선절체</t>
  </si>
  <si>
    <t>3상 4선식, 임시송전</t>
  </si>
  <si>
    <t>QC70101</t>
  </si>
  <si>
    <t>변압기 직접송전</t>
  </si>
  <si>
    <t>1조, 전선이선구간내, 임시송전</t>
  </si>
  <si>
    <t>QC70110</t>
  </si>
  <si>
    <t>1조 100m이하, 임시송전</t>
  </si>
  <si>
    <t>QC70120</t>
  </si>
  <si>
    <t>1조 200m이하, 임시송전,</t>
  </si>
  <si>
    <t>QC70301</t>
  </si>
  <si>
    <t>3조, 전선이선구간내, 임시송전</t>
  </si>
  <si>
    <t>QC70302</t>
  </si>
  <si>
    <t>분기선로 직접송전</t>
  </si>
  <si>
    <t>QC70310</t>
  </si>
  <si>
    <t>QC70320</t>
  </si>
  <si>
    <t>3조 200m이하, 임시송전</t>
  </si>
  <si>
    <t>QC70330</t>
  </si>
  <si>
    <t>3조 300m이하, 임시송전</t>
  </si>
  <si>
    <t>QC70340</t>
  </si>
  <si>
    <t>3조 400m이하, 임시송전</t>
  </si>
  <si>
    <t>QC70350</t>
  </si>
  <si>
    <t>3조 500m이하, 임시송전</t>
  </si>
  <si>
    <t>QD21300</t>
  </si>
  <si>
    <t>3조,배전활선</t>
  </si>
  <si>
    <t>QD34000</t>
  </si>
  <si>
    <t>LA설치</t>
  </si>
  <si>
    <t>QH31000</t>
  </si>
  <si>
    <t>단말장치 제어함</t>
  </si>
  <si>
    <t>배전자동화</t>
  </si>
  <si>
    <t>QH32000</t>
  </si>
  <si>
    <t>단말장치 제어함 점검대</t>
  </si>
  <si>
    <t>RM42100</t>
  </si>
  <si>
    <t>번호찰 설치</t>
  </si>
  <si>
    <t>전주</t>
  </si>
  <si>
    <t>RM42200</t>
  </si>
  <si>
    <t>번호찰 기입수정</t>
  </si>
  <si>
    <t>RM45000</t>
  </si>
  <si>
    <t>위험표지판</t>
  </si>
  <si>
    <t>특고압</t>
  </si>
  <si>
    <t>RN20000</t>
  </si>
  <si>
    <t>관로청소 및 도통시험</t>
  </si>
  <si>
    <t>RO58000</t>
  </si>
  <si>
    <t>케이블헤드지지금구류</t>
  </si>
  <si>
    <t>RO61000</t>
  </si>
  <si>
    <t>표시찰</t>
  </si>
  <si>
    <t>상,접속자,선로명표시찰</t>
  </si>
  <si>
    <t>RO62000</t>
  </si>
  <si>
    <t>표지기</t>
  </si>
  <si>
    <t>지중용</t>
  </si>
  <si>
    <t>RO74100</t>
  </si>
  <si>
    <t>난연성커버</t>
  </si>
  <si>
    <t>직선접속재</t>
  </si>
  <si>
    <t>SF22011</t>
  </si>
  <si>
    <t>맨홀</t>
  </si>
  <si>
    <t>A4, 조립식</t>
  </si>
  <si>
    <t>SF22012</t>
  </si>
  <si>
    <t>A6, 조립식</t>
  </si>
  <si>
    <t>SF22022</t>
  </si>
  <si>
    <t>B6, 조립식</t>
  </si>
  <si>
    <t>SF22062</t>
  </si>
  <si>
    <t>1E6, 조립식</t>
  </si>
  <si>
    <t>SF32010</t>
  </si>
  <si>
    <t>핸드홀</t>
  </si>
  <si>
    <t>보도용, 조립식</t>
  </si>
  <si>
    <t>SF32020</t>
  </si>
  <si>
    <t>차도용, 조립식</t>
  </si>
  <si>
    <t>SF42000</t>
  </si>
  <si>
    <t>기초대</t>
  </si>
  <si>
    <t>전규격, 조립식</t>
  </si>
  <si>
    <t>SF52010</t>
  </si>
  <si>
    <t>저압접속함</t>
  </si>
  <si>
    <t>인입용, 조립식</t>
  </si>
  <si>
    <t>SF52020</t>
  </si>
  <si>
    <t>간선용, 조립식</t>
  </si>
  <si>
    <t>AA26021</t>
  </si>
  <si>
    <t>임심 항공장애등</t>
  </si>
  <si>
    <t>AA28031</t>
  </si>
  <si>
    <t>지선</t>
  </si>
  <si>
    <t>설치/철거, 보통</t>
  </si>
  <si>
    <t>AA28231</t>
  </si>
  <si>
    <t>지선기초</t>
  </si>
  <si>
    <t>기계, 보통</t>
  </si>
  <si>
    <t>AA35031</t>
  </si>
  <si>
    <t>철탑발받침/분류</t>
  </si>
  <si>
    <t>AA35032</t>
  </si>
  <si>
    <t>철탑발받침/조립</t>
  </si>
  <si>
    <t>AA35111</t>
  </si>
  <si>
    <t>쌍줄 비계</t>
  </si>
  <si>
    <t>16m이하 보통</t>
  </si>
  <si>
    <t>AA35113</t>
  </si>
  <si>
    <t>외줄 비계</t>
  </si>
  <si>
    <t>AA35114</t>
  </si>
  <si>
    <t>16m초과 보통</t>
  </si>
  <si>
    <t>AA35141</t>
  </si>
  <si>
    <t>발받침지선</t>
  </si>
  <si>
    <t>지선,보통</t>
  </si>
  <si>
    <t>AA35220</t>
  </si>
  <si>
    <t>강재발받침</t>
  </si>
  <si>
    <t>쌍줄/외줄, 보통</t>
  </si>
  <si>
    <t>AA35241</t>
  </si>
  <si>
    <t>AA35251</t>
  </si>
  <si>
    <t>철탑발받침 보호망</t>
  </si>
  <si>
    <t>보통(50-100m)</t>
  </si>
  <si>
    <t>JA22000</t>
  </si>
  <si>
    <t>철탑분류</t>
  </si>
  <si>
    <t>앵글형</t>
  </si>
  <si>
    <t>JA23110</t>
  </si>
  <si>
    <t>철탑조립</t>
  </si>
  <si>
    <t>앵글형,보통,기계</t>
  </si>
  <si>
    <t>JA23210</t>
  </si>
  <si>
    <t>앵글형,보통,인력</t>
  </si>
  <si>
    <t>JD20010</t>
  </si>
  <si>
    <t>관형지지물/조립</t>
  </si>
  <si>
    <t>보통, 기계</t>
  </si>
  <si>
    <t>ton</t>
  </si>
  <si>
    <t>JG60010</t>
  </si>
  <si>
    <t>지지물 부속설비</t>
  </si>
  <si>
    <t>항공순시번호찰(보통)</t>
  </si>
  <si>
    <t>JG90010</t>
  </si>
  <si>
    <t>철탑표시찰 설치</t>
  </si>
  <si>
    <t>JI15110</t>
  </si>
  <si>
    <t>현수애자</t>
  </si>
  <si>
    <t>154kV, 현수형 1련, 보통</t>
  </si>
  <si>
    <t>JI15120</t>
  </si>
  <si>
    <t>154kV, 현수형 2련, 보통</t>
  </si>
  <si>
    <t>JI15210</t>
  </si>
  <si>
    <t>154kV, 내장형 1련, 보통</t>
  </si>
  <si>
    <t>JI15220</t>
  </si>
  <si>
    <t>154kV, 내장형 2련, 보통</t>
  </si>
  <si>
    <t>JI15410</t>
  </si>
  <si>
    <t>154kV, 잠바서포트 1련, 보통</t>
  </si>
  <si>
    <t>JI16113</t>
  </si>
  <si>
    <t>345kV, 복도체 현수형 1련, 보통</t>
  </si>
  <si>
    <t>JI16114</t>
  </si>
  <si>
    <t>345kV, 4도체 현수형 1련, 보통</t>
  </si>
  <si>
    <t>JI16123</t>
  </si>
  <si>
    <t>345kV, 복도체 현수형 2련, 보통</t>
  </si>
  <si>
    <t>JI16124</t>
  </si>
  <si>
    <t>345kV, 4도체 현수형 2련, 보통</t>
  </si>
  <si>
    <t>JI16223</t>
  </si>
  <si>
    <t>345kV, 복도체 내장형 2련, 보통</t>
  </si>
  <si>
    <t>JI16224</t>
  </si>
  <si>
    <t>345kV, 4도체 내장형 2련, 보통</t>
  </si>
  <si>
    <t>JI16414</t>
  </si>
  <si>
    <t>345kV, 4도체 잠바서포트 1련, 보통</t>
  </si>
  <si>
    <t>JJ11111</t>
  </si>
  <si>
    <t>애자련교체</t>
  </si>
  <si>
    <t>단도체410㎟이하/1C, 현수형 1련, 보통</t>
  </si>
  <si>
    <t>JJ11121</t>
  </si>
  <si>
    <t>단도체410㎟이하/1C, 현수형 2련, 보통</t>
  </si>
  <si>
    <t>JJ11211</t>
  </si>
  <si>
    <t>단도체410㎟이하/1C, 내장형 1련, 보통</t>
  </si>
  <si>
    <t>JJ11221</t>
  </si>
  <si>
    <t>단도체410㎟이하/1C, 내장형 2련, 보통</t>
  </si>
  <si>
    <t>JJ12111</t>
  </si>
  <si>
    <t>복도체410㎟이하/1C, 현수형 1련, 보통</t>
  </si>
  <si>
    <t>JJ12121</t>
  </si>
  <si>
    <t>복도체410㎟이하/1C, 현수형 2련, 보통</t>
  </si>
  <si>
    <t>JJ12221</t>
  </si>
  <si>
    <t>복도체410㎟이하/1C, 내장형 2련, 보통</t>
  </si>
  <si>
    <t>LA12111</t>
  </si>
  <si>
    <t>전력선연선</t>
  </si>
  <si>
    <t>단도체/330㎟/1C연선, 보통</t>
  </si>
  <si>
    <t>km</t>
  </si>
  <si>
    <t>LA12211</t>
  </si>
  <si>
    <t>단도체/330㎟/1C긴선/내장, 보통</t>
  </si>
  <si>
    <t>LA12311</t>
  </si>
  <si>
    <t>단도체/330㎟/1C긴선/현수, 보통</t>
  </si>
  <si>
    <t>LA13111</t>
  </si>
  <si>
    <t>단도체/410㎟/1C연선, 보통</t>
  </si>
  <si>
    <t>LA13211</t>
  </si>
  <si>
    <t>단도체/410㎟/1C긴선/내장, 보통</t>
  </si>
  <si>
    <t>LA13311</t>
  </si>
  <si>
    <t>단도체/410㎟/1C긴선/현수, 보통</t>
  </si>
  <si>
    <t>LA22311</t>
  </si>
  <si>
    <t>복도체/330㎟/1C긴선/현수,보통</t>
  </si>
  <si>
    <t>LA23111</t>
  </si>
  <si>
    <t>복도체/410㎟/1C연선,보통</t>
  </si>
  <si>
    <t>LA23211</t>
  </si>
  <si>
    <t>복도체/410㎟/1C긴선/내장,보통</t>
  </si>
  <si>
    <t>LA23311</t>
  </si>
  <si>
    <t>복도체/410㎟/1C긴선/현수,보통</t>
  </si>
  <si>
    <t>LA24111</t>
  </si>
  <si>
    <t>복도체/480㎟/1C연선,보통</t>
  </si>
  <si>
    <t>Km</t>
  </si>
  <si>
    <t>LA24211</t>
  </si>
  <si>
    <t>복도체/480㎟/1C긴선/내장,보통</t>
  </si>
  <si>
    <t>LA24311</t>
  </si>
  <si>
    <t>복도체/480㎟/1C긴선/현수,보통</t>
  </si>
  <si>
    <t>LA34111</t>
  </si>
  <si>
    <t>4도체/480㎟/1C연선,보통</t>
  </si>
  <si>
    <t>LA34211</t>
  </si>
  <si>
    <t>4도체/480㎟/1C긴선/내장,보통</t>
  </si>
  <si>
    <t>LA34311</t>
  </si>
  <si>
    <t>4도체/480㎟/1C긴선/현수,보통</t>
  </si>
  <si>
    <t>LP51110</t>
  </si>
  <si>
    <t>스페이서</t>
  </si>
  <si>
    <t>복도체용,보통</t>
  </si>
  <si>
    <t>LP51210</t>
  </si>
  <si>
    <t>상간스페이서</t>
  </si>
  <si>
    <t>LP52110</t>
  </si>
  <si>
    <t>스페이서(댐퍼)</t>
  </si>
  <si>
    <t>4도체용,보통</t>
  </si>
  <si>
    <t>LP61010</t>
  </si>
  <si>
    <t>스토크브릿지(S.B)댐퍼</t>
  </si>
  <si>
    <t>4kg(8LBS)보통</t>
  </si>
  <si>
    <t>LP63010</t>
  </si>
  <si>
    <t>7kg(14LBS)보통</t>
  </si>
  <si>
    <t>LP64010</t>
  </si>
  <si>
    <t>8kg(16LBS)보통</t>
  </si>
  <si>
    <t>LP71010</t>
  </si>
  <si>
    <t>베이트댐퍼 및 크립</t>
  </si>
  <si>
    <t>LP90010</t>
  </si>
  <si>
    <t>아마롯드</t>
  </si>
  <si>
    <t>MH24210</t>
  </si>
  <si>
    <t>항공장애등</t>
  </si>
  <si>
    <t>철탑용 2등 보통</t>
  </si>
  <si>
    <t>OA31111</t>
  </si>
  <si>
    <t>Φ14×1000L이하 보통</t>
  </si>
  <si>
    <t>OC48113</t>
  </si>
  <si>
    <t>가공지선 접지선접속 및 단자설치</t>
  </si>
  <si>
    <t>OD20010</t>
  </si>
  <si>
    <t>매설지선</t>
  </si>
  <si>
    <t>OF23111</t>
  </si>
  <si>
    <t>가공지선연선</t>
  </si>
  <si>
    <t>ACSR 65㎟/연선/1조,보통</t>
  </si>
  <si>
    <t>OF23211</t>
  </si>
  <si>
    <t>ACSR 65㎟/긴선/내장/1조,보통</t>
  </si>
  <si>
    <t>OF33111</t>
  </si>
  <si>
    <t>ACSR 97㎟/연선/1조,보통</t>
  </si>
  <si>
    <t>OF33211</t>
  </si>
  <si>
    <t>가공지선긴선</t>
  </si>
  <si>
    <t>ACSR 97㎟/긴선/내장/1조,보통</t>
  </si>
  <si>
    <t>OF33311</t>
  </si>
  <si>
    <t>ACSR 97㎟/긴선/현수/1조,보통</t>
  </si>
  <si>
    <t>OF34110</t>
  </si>
  <si>
    <t>항공장애표시구</t>
  </si>
  <si>
    <t>ACSR 97㎟,보통</t>
  </si>
  <si>
    <t>OF43111</t>
  </si>
  <si>
    <t>ACSR 120㎟/연선/1조,보통</t>
  </si>
  <si>
    <t>OJ13110</t>
  </si>
  <si>
    <t>아킹혼(링)</t>
  </si>
  <si>
    <t>송전용 내장, 보통</t>
  </si>
  <si>
    <t>상</t>
  </si>
  <si>
    <t>OJ13210</t>
  </si>
  <si>
    <t>송전용 현수, 보통</t>
  </si>
  <si>
    <t>QA43042</t>
  </si>
  <si>
    <t>활선현수애자청소</t>
  </si>
  <si>
    <t>66kV/구내, 발변전소</t>
  </si>
  <si>
    <t>QA43043</t>
  </si>
  <si>
    <t>154kV/구내, 발변전소</t>
  </si>
  <si>
    <t>QA43044</t>
  </si>
  <si>
    <t>345kV/구내, 발변전소</t>
  </si>
  <si>
    <t>QA43112</t>
  </si>
  <si>
    <t>66kV/1C 1련, 보통</t>
  </si>
  <si>
    <t>QA43113</t>
  </si>
  <si>
    <t>154kV/1C 1련, 보통</t>
  </si>
  <si>
    <t>QA43114</t>
  </si>
  <si>
    <t>345kV/1C 1련, 보통</t>
  </si>
  <si>
    <t>QA43212</t>
  </si>
  <si>
    <t>66kV/1C 2련, 보통</t>
  </si>
  <si>
    <t>QA43213</t>
  </si>
  <si>
    <t>154V/1C 2련, 보통</t>
  </si>
  <si>
    <t>QA43214</t>
  </si>
  <si>
    <t>345kV/1C 2련, 보통</t>
  </si>
  <si>
    <t>RI41111</t>
  </si>
  <si>
    <t>사선현수애자청소</t>
  </si>
  <si>
    <t>RI41311</t>
  </si>
  <si>
    <t>RI42111</t>
  </si>
  <si>
    <t>RI42311</t>
  </si>
  <si>
    <t>154kV/1C 2련, 보통</t>
  </si>
  <si>
    <t>RI43111</t>
  </si>
  <si>
    <t>RI43311</t>
  </si>
  <si>
    <t>RI82512</t>
  </si>
  <si>
    <t>항공장애등 축전지교체</t>
  </si>
  <si>
    <t>345kV이하, 보통</t>
  </si>
  <si>
    <t>RI82513</t>
  </si>
  <si>
    <t>765kV이하, 보통</t>
  </si>
  <si>
    <t>RJ52010</t>
  </si>
  <si>
    <t>철탑조강 부재설치</t>
  </si>
  <si>
    <t>154kV, 보통</t>
  </si>
  <si>
    <t>RJ53010</t>
  </si>
  <si>
    <t>345kV, 보통</t>
  </si>
  <si>
    <t>RJ61110</t>
  </si>
  <si>
    <t>볼트조이기</t>
  </si>
  <si>
    <t>앵글형, 보통</t>
  </si>
  <si>
    <t>RJ62110</t>
  </si>
  <si>
    <t>볼트풀림방지너트 설치</t>
  </si>
  <si>
    <t>RJ62210</t>
  </si>
  <si>
    <t>관형주, 보통</t>
  </si>
  <si>
    <t>RJ63010</t>
  </si>
  <si>
    <t>볼트교체</t>
  </si>
  <si>
    <t>RJ64010</t>
  </si>
  <si>
    <t>강재구멍뚫기</t>
  </si>
  <si>
    <t>지상, 보통</t>
  </si>
  <si>
    <t>RJ65010</t>
  </si>
  <si>
    <t>주상/18mm이하,보통</t>
  </si>
  <si>
    <t>RJ66010</t>
  </si>
  <si>
    <t>주상/18mm초과,보통</t>
  </si>
  <si>
    <t>RJ91110</t>
  </si>
  <si>
    <t>표시찰취부용 부재설치</t>
  </si>
  <si>
    <t>앵글,보통</t>
  </si>
  <si>
    <t>RJ91210</t>
  </si>
  <si>
    <t>평강,보통</t>
  </si>
  <si>
    <t>RK10010</t>
  </si>
  <si>
    <t>낙뢰표시기</t>
  </si>
  <si>
    <t>RK31210</t>
  </si>
  <si>
    <t>철탑부식방지도장</t>
  </si>
  <si>
    <t>2회,앵글형,보통</t>
  </si>
  <si>
    <t>RK31211</t>
  </si>
  <si>
    <t>환경친화,부식방지도장</t>
  </si>
  <si>
    <t>2회,관형주,강관철탑,보통</t>
  </si>
  <si>
    <t>RK32210</t>
  </si>
  <si>
    <t>항공표시도장</t>
  </si>
  <si>
    <t>2회 앵글형, 보통</t>
  </si>
  <si>
    <t>RK32211</t>
  </si>
  <si>
    <t>2회 관형주, 보통</t>
  </si>
  <si>
    <t>RK33210</t>
  </si>
  <si>
    <t>항공친화도장</t>
  </si>
  <si>
    <t>RK34010</t>
  </si>
  <si>
    <t>바탕만들기</t>
  </si>
  <si>
    <t>RK36010</t>
  </si>
  <si>
    <t>녹막이처리</t>
  </si>
  <si>
    <t>RK50110</t>
  </si>
  <si>
    <t>철탑 피뢰기설치</t>
  </si>
  <si>
    <t>154KV 송전선로용/내장,보통</t>
  </si>
  <si>
    <t>RK50210</t>
  </si>
  <si>
    <t>154KV 송전선로용/현수,보통</t>
  </si>
  <si>
    <t>RK62010</t>
  </si>
  <si>
    <t>점퍼선 설치</t>
  </si>
  <si>
    <t>단도체 330㎟이하, 보통</t>
  </si>
  <si>
    <t>RK64010</t>
  </si>
  <si>
    <t>단도체 410㎟이하, 보통</t>
  </si>
  <si>
    <t>RK65010</t>
  </si>
  <si>
    <t>복도체 410㎟이하, 보통</t>
  </si>
  <si>
    <t>SA24210</t>
  </si>
  <si>
    <t>공사측량</t>
  </si>
  <si>
    <t>154kV 보통</t>
  </si>
  <si>
    <t>SA24310</t>
  </si>
  <si>
    <t>345KV 보통</t>
  </si>
  <si>
    <t>AA31001</t>
  </si>
  <si>
    <t>강관비계매기</t>
  </si>
  <si>
    <t>JC20002</t>
  </si>
  <si>
    <t>②</t>
  </si>
  <si>
    <t>LF33640</t>
  </si>
  <si>
    <t>154kV XLPE 1200㎟, 관로내 장비</t>
  </si>
  <si>
    <t>LF33650</t>
  </si>
  <si>
    <t>154kV XLPE 1200㎟, 개착식 전력구내 장비</t>
  </si>
  <si>
    <t>LF33660</t>
  </si>
  <si>
    <t>154kV XLPE 1200㎟, 터널식 전력구내 장비</t>
  </si>
  <si>
    <t>LF33680</t>
  </si>
  <si>
    <t>154kV XLPE 1200㎟, 전력구 스네이크포설</t>
  </si>
  <si>
    <t>LF34640</t>
  </si>
  <si>
    <t>154kV XLPE 2000㎟, 관로내 장비</t>
  </si>
  <si>
    <t>LF34650</t>
  </si>
  <si>
    <t>154kV XLPE 2000㎟, 개착식 전력구내 장비</t>
  </si>
  <si>
    <t>LF34660</t>
  </si>
  <si>
    <t>154kV XLPE 2000㎟, 터널식 전력구내 장비</t>
  </si>
  <si>
    <t>LF34670</t>
  </si>
  <si>
    <t>154kV XLPE 2000㎟, 터널식 전력구 이중포설</t>
  </si>
  <si>
    <t>LF34680</t>
  </si>
  <si>
    <t>154kV XLPE 2000㎟, 전력구 스네이크포설</t>
  </si>
  <si>
    <t>LF34690</t>
  </si>
  <si>
    <t>154kV XLPE 2000㎟, 개착식 전력구 이중포설</t>
  </si>
  <si>
    <t>LF35650</t>
  </si>
  <si>
    <t>154kV XLPE 2500㎟, 개착식 전력구내 장비</t>
  </si>
  <si>
    <t>LF35660</t>
  </si>
  <si>
    <t>154kV XLPE 2500㎟, 터널식 전력구내 장비</t>
  </si>
  <si>
    <t>LF35670</t>
  </si>
  <si>
    <t>154kV XLPE 2500㎟, 터널식 전력구 이중포설</t>
  </si>
  <si>
    <t>LF35680</t>
  </si>
  <si>
    <t>154kV XLPE 2500㎟, 전력구 스테이크포설</t>
  </si>
  <si>
    <t>LF35750</t>
  </si>
  <si>
    <t>345kV XLPE 2500㎟, 개착식 전력구내 장비</t>
  </si>
  <si>
    <t>LF35770</t>
  </si>
  <si>
    <t>345kV XLPE 2500㎟, 터널식 전력구 이중포설</t>
  </si>
  <si>
    <t>LF35780</t>
  </si>
  <si>
    <t>345kV XLPE 2500㎟, 전력구 스테이크포설</t>
  </si>
  <si>
    <t>LO33640</t>
  </si>
  <si>
    <t>전력케이블 접속</t>
  </si>
  <si>
    <t>154kV XLPE 2000㎟, 맨홀내 직선접속</t>
  </si>
  <si>
    <t>LO33650</t>
  </si>
  <si>
    <t>154kV XLPE 2000㎟, 개착식 전력구내 직선접속</t>
  </si>
  <si>
    <t>LO34610</t>
  </si>
  <si>
    <t>154kV XLPE 1200㎟, 맨홀내 절연접속</t>
  </si>
  <si>
    <t>LO34640</t>
  </si>
  <si>
    <t>154kV XLPE 2000㎟, 맨홀내 절연접속</t>
  </si>
  <si>
    <t>LO34650</t>
  </si>
  <si>
    <t>154kV XLPE 2000㎟, 개착식 전력구내 절연접속</t>
  </si>
  <si>
    <t>LO34660</t>
  </si>
  <si>
    <t>154kV XLPE 2000㎟, 터널식 전력구내 절연접속</t>
  </si>
  <si>
    <t>LO35611</t>
  </si>
  <si>
    <t>154kV XLPE 1200㎟, 종단접속(EB-A)</t>
  </si>
  <si>
    <t>LO35612</t>
  </si>
  <si>
    <t>154kV XLPE 2000㎟, 종단접속(EB-A)</t>
  </si>
  <si>
    <t>LO35613</t>
  </si>
  <si>
    <t>154kV XLPE 2500㎟, 종단접속(EB-A)</t>
  </si>
  <si>
    <t>LO35621</t>
  </si>
  <si>
    <t>154kV XLPE 1200㎟, 종단접속(EB-G)</t>
  </si>
  <si>
    <t>LO35622</t>
  </si>
  <si>
    <t>154kV XLPE 2000㎟, 종단접속(EB-G)</t>
  </si>
  <si>
    <t>LO35623</t>
  </si>
  <si>
    <t>154kV XLPE 2500㎟, 종단접속(EB-G)</t>
  </si>
  <si>
    <t>LO35633</t>
  </si>
  <si>
    <t>154kV XLPE 2500㎟, 종단접속(건식형EB-G)</t>
  </si>
  <si>
    <t>LO35713</t>
  </si>
  <si>
    <t>345kV XLPE 2500㎟, 종단접속(EB-A)</t>
  </si>
  <si>
    <t>LO35723</t>
  </si>
  <si>
    <t>345kV XLPE 2500㎟, 종단접속(EB-G)</t>
  </si>
  <si>
    <t>LO63640</t>
  </si>
  <si>
    <t>154kV XLPE 2000㎟, 맨홀내 직선접속 PMJ</t>
  </si>
  <si>
    <t>LO63650</t>
  </si>
  <si>
    <t>154kV XLPE 2000㎟, 개착식전력구내 직선접속 PMJ</t>
  </si>
  <si>
    <t>LO63660</t>
  </si>
  <si>
    <t>154kV XLPE 2000㎟, 터널식 전력구내 직선접속 PMJ</t>
  </si>
  <si>
    <t>LO63680</t>
  </si>
  <si>
    <t>154kV XLPE 2500㎟, 개착식 전력구내 직선접속 PMJ</t>
  </si>
  <si>
    <t>LO63690</t>
  </si>
  <si>
    <t>154kV XLPE 2500㎟, 터널식 전력구내 직선접속 PMJ</t>
  </si>
  <si>
    <t>LO63780</t>
  </si>
  <si>
    <t>345kV XLPE 2500㎟, 개착식 전력구내 직선접속 PJ</t>
  </si>
  <si>
    <t>LO63790</t>
  </si>
  <si>
    <t>345kV XLPE 2500㎟, 터널식 전력구내 직선접속 PJ</t>
  </si>
  <si>
    <t>LO64610</t>
  </si>
  <si>
    <t>154kV XLPE 1200㎟, 맨홀내 절연접속 PMJ</t>
  </si>
  <si>
    <t>LO64640</t>
  </si>
  <si>
    <t>154kV XLPE 2000㎟, 맨홀내 절연접속 PMJ</t>
  </si>
  <si>
    <t>LO64650</t>
  </si>
  <si>
    <t>154kV XLPE 2000㎟, 개착식 전력구내 절연접속 PMJ</t>
  </si>
  <si>
    <t>LO64660</t>
  </si>
  <si>
    <t>154kV XLPE 2000㎟, 터널식 전력구 절연접속 PMJ</t>
  </si>
  <si>
    <t>LO64680</t>
  </si>
  <si>
    <t>154kV XLPE 2500㎟, 개착식 전력구내 절연접속 PMJ</t>
  </si>
  <si>
    <t>LO64690</t>
  </si>
  <si>
    <t>154kV XLPE 2500㎟, 터널식 전력구 절연접속 PMJ</t>
  </si>
  <si>
    <t>LO64780</t>
  </si>
  <si>
    <t>345kV XLPE 2500㎟, 개착식 전력구내 절연접속 PMJ</t>
  </si>
  <si>
    <t>LO64790</t>
  </si>
  <si>
    <t>345kV XLPE 2500㎟, 터널식 전력구 절연접속 PMJ</t>
  </si>
  <si>
    <t>LP41100</t>
  </si>
  <si>
    <t>철선30m㎡</t>
  </si>
  <si>
    <t>LQ11100</t>
  </si>
  <si>
    <t>써포트</t>
  </si>
  <si>
    <t>3m이하.</t>
  </si>
  <si>
    <t>LQ11200</t>
  </si>
  <si>
    <t>3m초과.</t>
  </si>
  <si>
    <t>LQ12002</t>
  </si>
  <si>
    <t>행거안전캡 취부</t>
  </si>
  <si>
    <t>LQ12110</t>
  </si>
  <si>
    <t>행거</t>
  </si>
  <si>
    <t>LQ12210</t>
  </si>
  <si>
    <t>사각형</t>
  </si>
  <si>
    <t>LQ13110</t>
  </si>
  <si>
    <t>크리트</t>
  </si>
  <si>
    <t>상하고정</t>
  </si>
  <si>
    <t>LQ13210</t>
  </si>
  <si>
    <t>하부받침</t>
  </si>
  <si>
    <t>LQ32000</t>
  </si>
  <si>
    <t>절연통보호장치</t>
  </si>
  <si>
    <t>LQ71000</t>
  </si>
  <si>
    <t>피복절연내력시험</t>
  </si>
  <si>
    <t>LQ72000</t>
  </si>
  <si>
    <t>유류저항시험</t>
  </si>
  <si>
    <t>급유구간</t>
  </si>
  <si>
    <t>LQ73000</t>
  </si>
  <si>
    <t>가스정수시험</t>
  </si>
  <si>
    <t>LQ74100</t>
  </si>
  <si>
    <t>급유조정</t>
  </si>
  <si>
    <t>LQ75100</t>
  </si>
  <si>
    <t>절연내력시험(AC내전압시험)</t>
  </si>
  <si>
    <t>NR11420</t>
  </si>
  <si>
    <t>방재테이프</t>
  </si>
  <si>
    <t>단상 XLPE 2000㎟</t>
  </si>
  <si>
    <t>NR30000</t>
  </si>
  <si>
    <t>내화보드</t>
  </si>
  <si>
    <t>NR40000</t>
  </si>
  <si>
    <t>케이블보호판</t>
  </si>
  <si>
    <t>NS18010</t>
  </si>
  <si>
    <t>방화용품</t>
  </si>
  <si>
    <t>방재실링</t>
  </si>
  <si>
    <t>OC14410</t>
  </si>
  <si>
    <t>접지선(직매)</t>
  </si>
  <si>
    <t>BC 35㎟</t>
  </si>
  <si>
    <t>OC16410</t>
  </si>
  <si>
    <t>BC 70㎟</t>
  </si>
  <si>
    <t>OC17410</t>
  </si>
  <si>
    <t>BC 95㎟</t>
  </si>
  <si>
    <t>OC18413</t>
  </si>
  <si>
    <t>BC 150㎟</t>
  </si>
  <si>
    <t>OC18414</t>
  </si>
  <si>
    <t>BC 240㎟</t>
  </si>
  <si>
    <t>OC40110</t>
  </si>
  <si>
    <t>압축취부(단자)</t>
  </si>
  <si>
    <t>OC40210</t>
  </si>
  <si>
    <t>압축평형(슬리브)</t>
  </si>
  <si>
    <t>OC40410</t>
  </si>
  <si>
    <t>접지선 클램프</t>
  </si>
  <si>
    <t>OG41131</t>
  </si>
  <si>
    <t>154KV 폴리머</t>
  </si>
  <si>
    <t>OG50131</t>
  </si>
  <si>
    <t>345KV 폴리머</t>
  </si>
  <si>
    <t>RL11100</t>
  </si>
  <si>
    <t>관로 순시</t>
  </si>
  <si>
    <t>도보</t>
  </si>
  <si>
    <t>RL11300</t>
  </si>
  <si>
    <t>차량 순시</t>
  </si>
  <si>
    <t>관로 기준</t>
  </si>
  <si>
    <t>RL12100</t>
  </si>
  <si>
    <t>공사입회</t>
  </si>
  <si>
    <t>횟수</t>
  </si>
  <si>
    <t>RL12200</t>
  </si>
  <si>
    <t>공사입회(줄파기)</t>
  </si>
  <si>
    <t>RL13200</t>
  </si>
  <si>
    <t>절연유 채취</t>
  </si>
  <si>
    <t>열화측정용,3상 1개소</t>
  </si>
  <si>
    <t>RL13311</t>
  </si>
  <si>
    <t>접속함 부분방전 측정</t>
  </si>
  <si>
    <t>154kV 전력구, 절연접속</t>
  </si>
  <si>
    <t>RL13312</t>
  </si>
  <si>
    <t>154kV 맨홀, 절연접속</t>
  </si>
  <si>
    <t>RL13321</t>
  </si>
  <si>
    <t>154kV 전력구, 직선, 종단접속</t>
  </si>
  <si>
    <t>RL13322</t>
  </si>
  <si>
    <t>154kV 맨홀, 직선, 종단접속</t>
  </si>
  <si>
    <t>RL13400</t>
  </si>
  <si>
    <t>절연통보호장치 열화점검</t>
  </si>
  <si>
    <t>RL14100</t>
  </si>
  <si>
    <t>OF케이블급유장치점검</t>
  </si>
  <si>
    <t>154kV, 전력구내</t>
  </si>
  <si>
    <t>RL14200</t>
  </si>
  <si>
    <t>154kV, 맨홀내</t>
  </si>
  <si>
    <t>RL15100</t>
  </si>
  <si>
    <t>맨홀점검</t>
  </si>
  <si>
    <t>RL16100</t>
  </si>
  <si>
    <t>교량첨가선로 점검</t>
  </si>
  <si>
    <t>일반교량</t>
  </si>
  <si>
    <t>RL17100</t>
  </si>
  <si>
    <t>접속개소 점검</t>
  </si>
  <si>
    <t>154kV, Platform Type</t>
  </si>
  <si>
    <t>RL17200</t>
  </si>
  <si>
    <t>154kV, 철구 및 지상배치 Type</t>
  </si>
  <si>
    <t>RL19100</t>
  </si>
  <si>
    <t>전력구 점검</t>
  </si>
  <si>
    <t>RL19200</t>
  </si>
  <si>
    <t>접속함 점검</t>
  </si>
  <si>
    <t>전력구내</t>
  </si>
  <si>
    <t>RL22210</t>
  </si>
  <si>
    <t>전력구 바닥청소</t>
  </si>
  <si>
    <t>RL22310</t>
  </si>
  <si>
    <t>전력구 케이블청소</t>
  </si>
  <si>
    <t>RL22410</t>
  </si>
  <si>
    <t>전력구 트러프청소</t>
  </si>
  <si>
    <t>RL22510</t>
  </si>
  <si>
    <t>전력구 청소</t>
  </si>
  <si>
    <t>토사담기</t>
  </si>
  <si>
    <t>RL22610</t>
  </si>
  <si>
    <t>전력구 집수정청소</t>
  </si>
  <si>
    <t>RL22710</t>
  </si>
  <si>
    <t>전력구 벽면청소</t>
  </si>
  <si>
    <t>RL23100</t>
  </si>
  <si>
    <t>관로구 방수장치</t>
  </si>
  <si>
    <t>1공1조</t>
  </si>
  <si>
    <t>RL24200</t>
  </si>
  <si>
    <t>관로구 도통시험</t>
  </si>
  <si>
    <t>Φ300mm 이하</t>
  </si>
  <si>
    <t>RL26311</t>
  </si>
  <si>
    <t>수중펌프 설치</t>
  </si>
  <si>
    <t>2.2kW이하</t>
  </si>
  <si>
    <t>RL26312</t>
  </si>
  <si>
    <t>5.5kW이하</t>
  </si>
  <si>
    <t>RL26314</t>
  </si>
  <si>
    <t>11kW이하</t>
  </si>
  <si>
    <t>RL26315</t>
  </si>
  <si>
    <t>15kW이하</t>
  </si>
  <si>
    <t>RL26316</t>
  </si>
  <si>
    <t>22kW이하</t>
  </si>
  <si>
    <t>RL26317</t>
  </si>
  <si>
    <t>30kW이하</t>
  </si>
  <si>
    <t>RL28000</t>
  </si>
  <si>
    <t>표시찰 취부</t>
  </si>
  <si>
    <t>EB11331</t>
  </si>
  <si>
    <t>분전반</t>
  </si>
  <si>
    <t>3CCT,MCCB 2P 30AF 2.5 KA이상,PVC</t>
  </si>
  <si>
    <t>EB11341</t>
  </si>
  <si>
    <t>4CCT,MCCB 2P 30AF 2.5 KA이상,PVC</t>
  </si>
  <si>
    <t>EB11351</t>
  </si>
  <si>
    <t>5CCT,MCCB 2P 30AF 2.5 KA이상,PVC</t>
  </si>
  <si>
    <t>EB12311</t>
  </si>
  <si>
    <t>6CCT,MCCB 2P 30AF 2.5 KA이상,PVC</t>
  </si>
  <si>
    <t>EB12321</t>
  </si>
  <si>
    <t>7CCT,MCCB 2P 30AF 2.5 KA이상,PVC</t>
  </si>
  <si>
    <t>EB21252</t>
  </si>
  <si>
    <t>5CCT,MCCB 2P 50AF 5 KA이상,스테인레스</t>
  </si>
  <si>
    <t>EB22212</t>
  </si>
  <si>
    <t>6CCT,MCCB 2P 50AF 5 KA이상,스테인레스</t>
  </si>
  <si>
    <t>EB91200</t>
  </si>
  <si>
    <t>600×400×150,스테인레스</t>
  </si>
  <si>
    <t>GG51230</t>
  </si>
  <si>
    <t>원격검침계량기함</t>
  </si>
  <si>
    <t>단상 2선식,1세대용</t>
  </si>
  <si>
    <t>GG51240</t>
  </si>
  <si>
    <t>단상 2선식,2세대용</t>
  </si>
  <si>
    <t>GG51250</t>
  </si>
  <si>
    <t>단상 2선식,3세대용</t>
  </si>
  <si>
    <t>GG51260</t>
  </si>
  <si>
    <t>단상 2선식,4세대용</t>
  </si>
  <si>
    <t>GG51270</t>
  </si>
  <si>
    <t>단상 2선식,5세대용</t>
  </si>
  <si>
    <t>GG51280</t>
  </si>
  <si>
    <t>단상 2선식,6세대용</t>
  </si>
  <si>
    <t>GG51330</t>
  </si>
  <si>
    <t>3상 4선식,1세대용</t>
  </si>
  <si>
    <t>GG51340</t>
  </si>
  <si>
    <t>3상 4선식,2세대용</t>
  </si>
  <si>
    <t>GG70000</t>
  </si>
  <si>
    <t>원격검침서버</t>
  </si>
  <si>
    <t>GJ33000</t>
  </si>
  <si>
    <t>통전표시기</t>
  </si>
  <si>
    <t>특고점멸형</t>
  </si>
  <si>
    <t>IE10200</t>
  </si>
  <si>
    <t>차량검지기반</t>
  </si>
  <si>
    <t>2회로용</t>
  </si>
  <si>
    <t>IE10400</t>
  </si>
  <si>
    <t>4회로용</t>
  </si>
  <si>
    <t>IE31100</t>
  </si>
  <si>
    <t>차량검지용 LOOP COIL</t>
  </si>
  <si>
    <t>1회로용</t>
  </si>
  <si>
    <t>IE43100</t>
  </si>
  <si>
    <t>출차주의경광등</t>
  </si>
  <si>
    <t>자립형 스탠드형</t>
  </si>
  <si>
    <t>IE45300</t>
  </si>
  <si>
    <t>입구장내 경보등</t>
  </si>
  <si>
    <t>IE46311</t>
  </si>
  <si>
    <t>차량유도등</t>
  </si>
  <si>
    <t>FL20W</t>
  </si>
  <si>
    <t>IE46312</t>
  </si>
  <si>
    <t>단면 FL32W</t>
  </si>
  <si>
    <t>IE46322</t>
  </si>
  <si>
    <t>양면 FL32W</t>
  </si>
  <si>
    <t>IE60000</t>
  </si>
  <si>
    <t>차량차단기</t>
  </si>
  <si>
    <t>자립형(LED)</t>
  </si>
  <si>
    <t>KA12140</t>
  </si>
  <si>
    <t>아연도 16mm 노출</t>
  </si>
  <si>
    <t>KA13140</t>
  </si>
  <si>
    <t>아연도 22mm 노출</t>
  </si>
  <si>
    <t>KA14140</t>
  </si>
  <si>
    <t>아연도 28mm 노출</t>
  </si>
  <si>
    <t>KA15140</t>
  </si>
  <si>
    <t>아연도 36mm 노출</t>
  </si>
  <si>
    <t>KA16140</t>
  </si>
  <si>
    <t>아연도 42mm 노출</t>
  </si>
  <si>
    <t>KA17140</t>
  </si>
  <si>
    <t>아연도 54mm 노출</t>
  </si>
  <si>
    <t>KA18140</t>
  </si>
  <si>
    <t>아연도 70mm 노출</t>
  </si>
  <si>
    <t>KA22210</t>
  </si>
  <si>
    <t>금속제가요전선관</t>
  </si>
  <si>
    <t>비방수 16mm 노출</t>
  </si>
  <si>
    <t>KA22220</t>
  </si>
  <si>
    <t>방수 비닐피복 16mm,노출</t>
  </si>
  <si>
    <t>KA23210</t>
  </si>
  <si>
    <t>비방수 22mm, 노출</t>
  </si>
  <si>
    <t>KA23220</t>
  </si>
  <si>
    <t>방수 비닐피복  22mm,노출</t>
  </si>
  <si>
    <t>KA24210</t>
  </si>
  <si>
    <t>비방수  28mm,노출</t>
  </si>
  <si>
    <t>KA24220</t>
  </si>
  <si>
    <t>방수 비닐피복 28mm,노출</t>
  </si>
  <si>
    <t>KA25210</t>
  </si>
  <si>
    <t>비방수 비닐피복 36mm,노출</t>
  </si>
  <si>
    <t>KA25220</t>
  </si>
  <si>
    <t>방수 비닐피복 36mm,노출</t>
  </si>
  <si>
    <t>KA26220</t>
  </si>
  <si>
    <t>방수 비닐피복 42mm,노출</t>
  </si>
  <si>
    <t>KA27220</t>
  </si>
  <si>
    <t>방수 비닐피복 54mm,노출</t>
  </si>
  <si>
    <t>KA28220</t>
  </si>
  <si>
    <t>방수 비닐피복 70mm,노출</t>
  </si>
  <si>
    <t>KA32140</t>
  </si>
  <si>
    <t>HI-PVC 16mm 노출</t>
  </si>
  <si>
    <t>KA32440</t>
  </si>
  <si>
    <t>HI-PVC 16mm 매입</t>
  </si>
  <si>
    <t>KA32540</t>
  </si>
  <si>
    <t>HI-PVC 16mm 지중매설</t>
  </si>
  <si>
    <t>KA33440</t>
  </si>
  <si>
    <t>HI-PVC 22mm 매입</t>
  </si>
  <si>
    <t>KA33540</t>
  </si>
  <si>
    <t>HI-PVC 22mm 지중매설</t>
  </si>
  <si>
    <t>KA34140</t>
  </si>
  <si>
    <t>HI-PVC 28mm 노출</t>
  </si>
  <si>
    <t>KA34440</t>
  </si>
  <si>
    <t>HI-PVC 28mm 매입</t>
  </si>
  <si>
    <t>KA35140</t>
  </si>
  <si>
    <t>HI-PVC 36mm 노출</t>
  </si>
  <si>
    <t>KA35440</t>
  </si>
  <si>
    <t>HI-PVC 36mm 매입</t>
  </si>
  <si>
    <t>KA36140</t>
  </si>
  <si>
    <t>HI-PVC 42mm 노출</t>
  </si>
  <si>
    <t>KA36440</t>
  </si>
  <si>
    <t>HI-PVC 42mm 매입</t>
  </si>
  <si>
    <t>KA37140</t>
  </si>
  <si>
    <t>HI-PVC 54mm 노출</t>
  </si>
  <si>
    <t>KA37440</t>
  </si>
  <si>
    <t>HI-PVC 54mm 매입</t>
  </si>
  <si>
    <t>KA38440</t>
  </si>
  <si>
    <t>HI-PVC 70mm 매입</t>
  </si>
  <si>
    <t>KA42410</t>
  </si>
  <si>
    <t>합성수지제 가요전선관</t>
  </si>
  <si>
    <t>CD 16mm ,난연매입</t>
  </si>
  <si>
    <t>KA43410</t>
  </si>
  <si>
    <t>CD 22mm ,난연매입</t>
  </si>
  <si>
    <t>KA44410</t>
  </si>
  <si>
    <t>CD 28mm ,난연매입</t>
  </si>
  <si>
    <t>KB11140</t>
  </si>
  <si>
    <t>아연도82mm,노출</t>
  </si>
  <si>
    <t>KB13140</t>
  </si>
  <si>
    <t>아연도104mm,노출</t>
  </si>
  <si>
    <t>KB21220</t>
  </si>
  <si>
    <t>방수 비닐피복 82mm,노출</t>
  </si>
  <si>
    <t>WIRE DUCT</t>
  </si>
  <si>
    <t>100×100 mm</t>
  </si>
  <si>
    <t>KD14100</t>
  </si>
  <si>
    <t>150×100 mm</t>
  </si>
  <si>
    <t>KD15100</t>
  </si>
  <si>
    <t>200×100 mm</t>
  </si>
  <si>
    <t>KD16101</t>
  </si>
  <si>
    <t>250×100 mm</t>
  </si>
  <si>
    <t>KD16102</t>
  </si>
  <si>
    <t>300×100 mm</t>
  </si>
  <si>
    <t>KD17102</t>
  </si>
  <si>
    <t>250×150 mm</t>
  </si>
  <si>
    <t>KD17104</t>
  </si>
  <si>
    <t>350×100 mm</t>
  </si>
  <si>
    <t>KE31200</t>
  </si>
  <si>
    <t>RACE WAY</t>
  </si>
  <si>
    <t>아연도 1.6t 40×40mm</t>
  </si>
  <si>
    <t>KG2112a</t>
  </si>
  <si>
    <t>150mm이하 알루미늄제</t>
  </si>
  <si>
    <t>KG21121</t>
  </si>
  <si>
    <t>200mm이하 알루미늄제</t>
  </si>
  <si>
    <t>KG2112b</t>
  </si>
  <si>
    <t>250mm이하 알루미늄제</t>
  </si>
  <si>
    <t>KG21122</t>
  </si>
  <si>
    <t>300mm이하 알루미늄제</t>
  </si>
  <si>
    <t>KG2112c</t>
  </si>
  <si>
    <t>350mm이하 알루미늄제</t>
  </si>
  <si>
    <t>KG21123</t>
  </si>
  <si>
    <t>400mm이하 알루미늄제</t>
  </si>
  <si>
    <t>KG2112d</t>
  </si>
  <si>
    <t>450mm이하 알루미늄제</t>
  </si>
  <si>
    <t>KG21124</t>
  </si>
  <si>
    <t>500mm이하 알루미늄제</t>
  </si>
  <si>
    <t>KG2112e</t>
  </si>
  <si>
    <t>550mm이하 알루미늄제</t>
  </si>
  <si>
    <t>KG21125</t>
  </si>
  <si>
    <t>600mm이하 알루미늄제</t>
  </si>
  <si>
    <t>KG2112f</t>
  </si>
  <si>
    <t>650mm이하 알루미늄제</t>
  </si>
  <si>
    <t>KG2112g</t>
  </si>
  <si>
    <t>700mm이하 알루미늄제</t>
  </si>
  <si>
    <t>KG2112h</t>
  </si>
  <si>
    <t>750mm이하 알루미늄제</t>
  </si>
  <si>
    <t>KG21126</t>
  </si>
  <si>
    <t>800mm이하 알루미늄제</t>
  </si>
  <si>
    <t>KG2112i</t>
  </si>
  <si>
    <t>850mm이하 알루미늄제</t>
  </si>
  <si>
    <t>KG2112j</t>
  </si>
  <si>
    <t>900mm이하 알루미늄제</t>
  </si>
  <si>
    <t>KG2112k</t>
  </si>
  <si>
    <t>950mm이하 알루미늄제</t>
  </si>
  <si>
    <t>KG21127</t>
  </si>
  <si>
    <t>1000mm이하 알루미늄제</t>
  </si>
  <si>
    <t>KG21128</t>
  </si>
  <si>
    <t>1200mm이하 알루미늄제</t>
  </si>
  <si>
    <t>KK11216</t>
  </si>
  <si>
    <t>콘크리트박스 일반PVC</t>
  </si>
  <si>
    <t>8각 54mm 일체형</t>
  </si>
  <si>
    <t>KK11226</t>
  </si>
  <si>
    <t>8각 54mm 분리형</t>
  </si>
  <si>
    <t>KK12214</t>
  </si>
  <si>
    <t>4각 54mm 일체형</t>
  </si>
  <si>
    <t>KK12224</t>
  </si>
  <si>
    <t>4각 54mm 분리형</t>
  </si>
  <si>
    <t>KK13221</t>
  </si>
  <si>
    <t>SW 44mm 분리형</t>
  </si>
  <si>
    <t>KK16210</t>
  </si>
  <si>
    <t>감지기전용 2방출이하</t>
  </si>
  <si>
    <t>KK16220</t>
  </si>
  <si>
    <t>감지기전용 3방출이상</t>
  </si>
  <si>
    <t>KK22212</t>
  </si>
  <si>
    <t>아우트렛박스 일반PVC</t>
  </si>
  <si>
    <t>KK22221</t>
  </si>
  <si>
    <t>4각 44mm 분리형</t>
  </si>
  <si>
    <t>KK22222</t>
  </si>
  <si>
    <t>KK22232</t>
  </si>
  <si>
    <t>4각 54mm 일체형 지지보강재포함</t>
  </si>
  <si>
    <t>KK2321a</t>
  </si>
  <si>
    <t>CSW4 54mm 일체형</t>
  </si>
  <si>
    <t>KK23211</t>
  </si>
  <si>
    <t>SW 44mm 일체형</t>
  </si>
  <si>
    <t>KK23212</t>
  </si>
  <si>
    <t>CSW2S 44mm 일체형</t>
  </si>
  <si>
    <t>KK23218</t>
  </si>
  <si>
    <t>CSW3 54mm 일체형</t>
  </si>
  <si>
    <t>KK2323a</t>
  </si>
  <si>
    <t>CSW4 54mm 일체형 지지보강재포함</t>
  </si>
  <si>
    <t>KK23231</t>
  </si>
  <si>
    <t>SW 44mm 일체형 지지보강재포함</t>
  </si>
  <si>
    <t>KK23232</t>
  </si>
  <si>
    <t>CSW2S 54mm 일체형 지지보강재포함</t>
  </si>
  <si>
    <t>KK23238</t>
  </si>
  <si>
    <t>CSW3 54mm 일체형 지지보강재포함</t>
  </si>
  <si>
    <t>KK23239</t>
  </si>
  <si>
    <t>CSW5 54mm 일체형 지지보강재포함</t>
  </si>
  <si>
    <t>KK32200</t>
  </si>
  <si>
    <t>연결박스</t>
  </si>
  <si>
    <t>HI 4각박스용</t>
  </si>
  <si>
    <t>KK33200</t>
  </si>
  <si>
    <t>HI SW박스용</t>
  </si>
  <si>
    <t>KK33202</t>
  </si>
  <si>
    <t>HI CSW2S박스용</t>
  </si>
  <si>
    <t>KK33208</t>
  </si>
  <si>
    <t>HI CSW3S박스용</t>
  </si>
  <si>
    <t>KK33209</t>
  </si>
  <si>
    <t>HI CSW5S박스용</t>
  </si>
  <si>
    <t>KK34200</t>
  </si>
  <si>
    <t>중형 4각 일반 PVC</t>
  </si>
  <si>
    <t>KK41100</t>
  </si>
  <si>
    <t>8각 일반철제</t>
  </si>
  <si>
    <t>KK42100</t>
  </si>
  <si>
    <t>4각 일반철제</t>
  </si>
  <si>
    <t>KK43100</t>
  </si>
  <si>
    <t>스위치박스 일반철제</t>
  </si>
  <si>
    <t>KK51000</t>
  </si>
  <si>
    <t>시스템박스</t>
  </si>
  <si>
    <t>185×120×60</t>
  </si>
  <si>
    <t>KK61211</t>
  </si>
  <si>
    <t>노출박스 일반PVC</t>
  </si>
  <si>
    <t>각형 16mm,2방출 이하</t>
  </si>
  <si>
    <t>KK61212</t>
  </si>
  <si>
    <t>각형 22mm,2방출 이하</t>
  </si>
  <si>
    <t>KK61213</t>
  </si>
  <si>
    <t>각형 28mm,2방출 이하</t>
  </si>
  <si>
    <t>KK62211</t>
  </si>
  <si>
    <t>환형 16mm,2방출이하</t>
  </si>
  <si>
    <t>KK62212</t>
  </si>
  <si>
    <t>환형 22mm,2방출 이하</t>
  </si>
  <si>
    <t>KK62213</t>
  </si>
  <si>
    <t>환형 28mm,2방출 이하</t>
  </si>
  <si>
    <t>KK62214</t>
  </si>
  <si>
    <t>환형 36mm,2방출 이하</t>
  </si>
  <si>
    <t>KK62222</t>
  </si>
  <si>
    <t>환형 22mm,3방출 이상</t>
  </si>
  <si>
    <t>KK62223</t>
  </si>
  <si>
    <t>환형 28mm,3방출 이상</t>
  </si>
  <si>
    <t>KK62224</t>
  </si>
  <si>
    <t>환형 36mm,3방출 이상</t>
  </si>
  <si>
    <t>KL11201</t>
  </si>
  <si>
    <t>KL11202</t>
  </si>
  <si>
    <t>KL11203</t>
  </si>
  <si>
    <t>KL12201</t>
  </si>
  <si>
    <t>KL12202</t>
  </si>
  <si>
    <t>KL12203</t>
  </si>
  <si>
    <t>KL12204</t>
  </si>
  <si>
    <t>KL12205</t>
  </si>
  <si>
    <t>KL12220</t>
  </si>
  <si>
    <t>KL12230</t>
  </si>
  <si>
    <t>KL12240</t>
  </si>
  <si>
    <t>KL13201</t>
  </si>
  <si>
    <t>KL14201</t>
  </si>
  <si>
    <t>400×300×300</t>
  </si>
  <si>
    <t>KL14202</t>
  </si>
  <si>
    <t>KL14203</t>
  </si>
  <si>
    <t>KL14204</t>
  </si>
  <si>
    <t>400×400×400</t>
  </si>
  <si>
    <t>KL14205</t>
  </si>
  <si>
    <t>KL14206</t>
  </si>
  <si>
    <t>KL14207</t>
  </si>
  <si>
    <t>600×300×300</t>
  </si>
  <si>
    <t>KL14208</t>
  </si>
  <si>
    <t>700×300×300</t>
  </si>
  <si>
    <t>KL14209</t>
  </si>
  <si>
    <t>800×300×300</t>
  </si>
  <si>
    <t>KL15201</t>
  </si>
  <si>
    <t>500×500×400</t>
  </si>
  <si>
    <t>KL15203</t>
  </si>
  <si>
    <t>KL15205</t>
  </si>
  <si>
    <t>700×400×400</t>
  </si>
  <si>
    <t>KL15206</t>
  </si>
  <si>
    <t>700×600×300</t>
  </si>
  <si>
    <t>KL15207</t>
  </si>
  <si>
    <t>700×700×300</t>
  </si>
  <si>
    <t>KL15209</t>
  </si>
  <si>
    <t>1100×300×300</t>
  </si>
  <si>
    <t>KL16201</t>
  </si>
  <si>
    <t>KL16205</t>
  </si>
  <si>
    <t>800×800×300</t>
  </si>
  <si>
    <t>KL16206</t>
  </si>
  <si>
    <t>900×500×400</t>
  </si>
  <si>
    <t>KL16207</t>
  </si>
  <si>
    <t>1100×400×400</t>
  </si>
  <si>
    <t>KL17202</t>
  </si>
  <si>
    <t>900×600×600</t>
  </si>
  <si>
    <t>KL17206</t>
  </si>
  <si>
    <t>1000×1000×300</t>
  </si>
  <si>
    <t>KL17207</t>
  </si>
  <si>
    <t>1100×1100×400</t>
  </si>
  <si>
    <t>KL17209</t>
  </si>
  <si>
    <t>1300×1300×300</t>
  </si>
  <si>
    <t>KL18201</t>
  </si>
  <si>
    <t>1300×1300×400</t>
  </si>
  <si>
    <t>KL18202</t>
  </si>
  <si>
    <t>1400×1400×300</t>
  </si>
  <si>
    <t>KN12200</t>
  </si>
  <si>
    <t>웨더캡</t>
  </si>
  <si>
    <t>PVC 22mm</t>
  </si>
  <si>
    <t>KO21100</t>
  </si>
  <si>
    <t>1단,300mm이하,일반형</t>
  </si>
  <si>
    <t>KO21200</t>
  </si>
  <si>
    <t>2단,300mm이하,일반형</t>
  </si>
  <si>
    <t>KO22100</t>
  </si>
  <si>
    <t>1단,500mm이하,일반형</t>
  </si>
  <si>
    <t>KO22200</t>
  </si>
  <si>
    <t>2단,500mm이하,일반형</t>
  </si>
  <si>
    <t>KO23100</t>
  </si>
  <si>
    <t>1단,750mm이하,일반형</t>
  </si>
  <si>
    <t>KO23200</t>
  </si>
  <si>
    <t>2단,750mm이하,일반형</t>
  </si>
  <si>
    <t>KO24100</t>
  </si>
  <si>
    <t>1단,1000mm이하,일반형</t>
  </si>
  <si>
    <t>KO24200</t>
  </si>
  <si>
    <t>2단,1000mm이하,일반형</t>
  </si>
  <si>
    <t>KO25100</t>
  </si>
  <si>
    <t>1단,1200mm이하,일반형</t>
  </si>
  <si>
    <t>KO25200</t>
  </si>
  <si>
    <t>2단,1200mm이하,일반형</t>
  </si>
  <si>
    <t>KO26100</t>
  </si>
  <si>
    <t>1단,1500mm이하,일반형</t>
  </si>
  <si>
    <t>KO26200</t>
  </si>
  <si>
    <t>2단,1500mm이하,일반형</t>
  </si>
  <si>
    <t>KO27100</t>
  </si>
  <si>
    <t>1단,2000mm이하,일반형</t>
  </si>
  <si>
    <t>KO27200</t>
  </si>
  <si>
    <t>2단,2000mm이하,일반형</t>
  </si>
  <si>
    <t>KO31100</t>
  </si>
  <si>
    <t>1단,300mm이하,방진형</t>
  </si>
  <si>
    <t>KO40001</t>
  </si>
  <si>
    <t>16mm 이하</t>
  </si>
  <si>
    <t>KO40002</t>
  </si>
  <si>
    <t>22mm 이하</t>
  </si>
  <si>
    <t>KO40003</t>
  </si>
  <si>
    <t>28mm 이하</t>
  </si>
  <si>
    <t>KO40004</t>
  </si>
  <si>
    <t>36mm 이하</t>
  </si>
  <si>
    <t>KO40005</t>
  </si>
  <si>
    <t>42mm 이하</t>
  </si>
  <si>
    <t>KO40006</t>
  </si>
  <si>
    <t>54mm 이하</t>
  </si>
  <si>
    <t>KO40007</t>
  </si>
  <si>
    <t>70mm 이하</t>
  </si>
  <si>
    <t>KO40008</t>
  </si>
  <si>
    <t>82mm 이하</t>
  </si>
  <si>
    <t>KO40009</t>
  </si>
  <si>
    <t>104mm 이하</t>
  </si>
  <si>
    <t>KO61000</t>
  </si>
  <si>
    <t>모터 1대용</t>
  </si>
  <si>
    <t>KO62000</t>
  </si>
  <si>
    <t>모터 2대용</t>
  </si>
  <si>
    <t>LD29411</t>
  </si>
  <si>
    <t>전력케이블(옥외)</t>
  </si>
  <si>
    <t>CNCV-W 22KV 60㎟ 1C</t>
  </si>
  <si>
    <t>전력케이블(구내)</t>
  </si>
  <si>
    <t>FR-CN/CO-W 20KV 60㎟ 1C</t>
  </si>
  <si>
    <t>LD63111</t>
  </si>
  <si>
    <t>FR-CV 0.6/1KV 6㎟ 1C</t>
  </si>
  <si>
    <t>LD63112</t>
  </si>
  <si>
    <t>FR-CV 0.6/1KV 6㎟ 2C</t>
  </si>
  <si>
    <t>LD63113</t>
  </si>
  <si>
    <t>FR-CV 0.6/1KV 6㎟ 3C</t>
  </si>
  <si>
    <t>LD63114</t>
  </si>
  <si>
    <t>FR-CV 0.6/1KV 6㎟ 4C</t>
  </si>
  <si>
    <t>LD64114</t>
  </si>
  <si>
    <t>FR-CV 0.6/1KV 10㎟ 4C</t>
  </si>
  <si>
    <t>LD65114</t>
  </si>
  <si>
    <t>FR-CV 0.6/1KV 16㎟ 4C</t>
  </si>
  <si>
    <t>LD66114</t>
  </si>
  <si>
    <t>FR-CV 0.6/1KV 25㎟ 4C</t>
  </si>
  <si>
    <t>LD67114</t>
  </si>
  <si>
    <t>FR-CV 0.6/1KV 35㎟ 4C</t>
  </si>
  <si>
    <t>LD68111</t>
  </si>
  <si>
    <t>FR-CV 0.6/1KV 50㎟ 1C</t>
  </si>
  <si>
    <t>LD6a111</t>
  </si>
  <si>
    <t>FR-CV 0.6/1KV 70㎟ 1C</t>
  </si>
  <si>
    <t>LD6b111</t>
  </si>
  <si>
    <t>FR-CV 0.6/1KV 95㎟ 1C</t>
  </si>
  <si>
    <t>LE61111</t>
  </si>
  <si>
    <t>FR-CV 0.6/1KV 120㎟ 1C</t>
  </si>
  <si>
    <t>LE62111</t>
  </si>
  <si>
    <t>FR-CV 0.6/1KV 150㎟ 1C</t>
  </si>
  <si>
    <t>LE63111</t>
  </si>
  <si>
    <t>FR-CV 0.6/1KV 185㎟ 1C</t>
  </si>
  <si>
    <t>LE64111</t>
  </si>
  <si>
    <t>FR-CV 0.6/1KV 240㎟ 1C</t>
  </si>
  <si>
    <t>LG62210</t>
  </si>
  <si>
    <t>VCT 2.5㎟×2C</t>
  </si>
  <si>
    <t>LG71210</t>
  </si>
  <si>
    <t>FR3 1.5㎟×2C</t>
  </si>
  <si>
    <t>LG71310</t>
  </si>
  <si>
    <t>FR3 1.5㎟×3C</t>
  </si>
  <si>
    <t>LG71410</t>
  </si>
  <si>
    <t>FR3 1.5㎟×4C</t>
  </si>
  <si>
    <t>LG71610</t>
  </si>
  <si>
    <t>FR3 1.5㎟×6C</t>
  </si>
  <si>
    <t>LG71911</t>
  </si>
  <si>
    <t>FR3 1.5㎟×10C</t>
  </si>
  <si>
    <t>LG71914</t>
  </si>
  <si>
    <t>FR3 1.5㎟×20C</t>
  </si>
  <si>
    <t>LG72310</t>
  </si>
  <si>
    <t>FR3 2.5㎟×3C</t>
  </si>
  <si>
    <t>LG72410</t>
  </si>
  <si>
    <t>FR3 2.5㎟×4C</t>
  </si>
  <si>
    <t>LG72610</t>
  </si>
  <si>
    <t>FR3 2.5㎟×6C</t>
  </si>
  <si>
    <t>LG81110</t>
  </si>
  <si>
    <t>FR8 1.5㎟×1C</t>
  </si>
  <si>
    <t>LG81310</t>
  </si>
  <si>
    <t>FR8 1.5㎟×3C</t>
  </si>
  <si>
    <t>LG81410</t>
  </si>
  <si>
    <t>FR8 1.5㎟×4C</t>
  </si>
  <si>
    <t>LG82110</t>
  </si>
  <si>
    <t>FR8 2.5㎟×1C</t>
  </si>
  <si>
    <t>LG82210</t>
  </si>
  <si>
    <t>FR8 2.5㎟×2C</t>
  </si>
  <si>
    <t>LG82310</t>
  </si>
  <si>
    <t>FR8 2.5㎟×3C</t>
  </si>
  <si>
    <t>LG82410</t>
  </si>
  <si>
    <t>FR8 2.5㎟×4C</t>
  </si>
  <si>
    <t>LG83110</t>
  </si>
  <si>
    <t>FR8 4.0㎟×1C</t>
  </si>
  <si>
    <t>LG83210</t>
  </si>
  <si>
    <t>FR8 4.0㎟×2C</t>
  </si>
  <si>
    <t>LG83310</t>
  </si>
  <si>
    <t>FR8 4.0㎟×3C</t>
  </si>
  <si>
    <t>LG83410</t>
  </si>
  <si>
    <t>FR8 4.0㎟×4C</t>
  </si>
  <si>
    <t>LG84110</t>
  </si>
  <si>
    <t>FR8 6.0㎟×1C</t>
  </si>
  <si>
    <t>LG84210</t>
  </si>
  <si>
    <t>FR8 6.0㎟×2C</t>
  </si>
  <si>
    <t>LG84310</t>
  </si>
  <si>
    <t>FR8 6.0㎟×3C</t>
  </si>
  <si>
    <t>LG84410</t>
  </si>
  <si>
    <t>FR8 6.0㎟×4C</t>
  </si>
  <si>
    <t>LG85210</t>
  </si>
  <si>
    <t>FR8 10㎟×2C</t>
  </si>
  <si>
    <t>LG85310</t>
  </si>
  <si>
    <t>FR8 10㎟×3C</t>
  </si>
  <si>
    <t>LG85410</t>
  </si>
  <si>
    <t>FR8 10㎟×4C</t>
  </si>
  <si>
    <t>LG86110</t>
  </si>
  <si>
    <t>FR8 16㎟×1C</t>
  </si>
  <si>
    <t>LG86210</t>
  </si>
  <si>
    <t>FR8 16㎟×2C</t>
  </si>
  <si>
    <t>LG86310</t>
  </si>
  <si>
    <t>FR8 16㎟×3C</t>
  </si>
  <si>
    <t>LG86410</t>
  </si>
  <si>
    <t>FR8 16㎟×4C</t>
  </si>
  <si>
    <t>LG87110</t>
  </si>
  <si>
    <t>FR8 25㎟×1C</t>
  </si>
  <si>
    <t>LG87210</t>
  </si>
  <si>
    <t>FR8 25㎟×2C</t>
  </si>
  <si>
    <t>LG87310</t>
  </si>
  <si>
    <t>FR8 25㎟×3C</t>
  </si>
  <si>
    <t>LG87410</t>
  </si>
  <si>
    <t>FR8 25㎟×4C</t>
  </si>
  <si>
    <t>LH81110</t>
  </si>
  <si>
    <t>FR8 35㎟×1C</t>
  </si>
  <si>
    <t>LH81310</t>
  </si>
  <si>
    <t>FR8 35㎟×3C</t>
  </si>
  <si>
    <t>LH81410</t>
  </si>
  <si>
    <t>FR8 35㎟×4C</t>
  </si>
  <si>
    <t>LH82110</t>
  </si>
  <si>
    <t>FR8 50㎟×1C</t>
  </si>
  <si>
    <t>LH83110</t>
  </si>
  <si>
    <t>FR8 70㎟×1C</t>
  </si>
  <si>
    <t>LH84110</t>
  </si>
  <si>
    <t>FR8 95㎟×1C</t>
  </si>
  <si>
    <t>LH85110</t>
  </si>
  <si>
    <t>FR8 120㎟×1C</t>
  </si>
  <si>
    <t>LH86110</t>
  </si>
  <si>
    <t>FR8 150 ㎟×1C</t>
  </si>
  <si>
    <t>LH87110</t>
  </si>
  <si>
    <t>FR8 185 ㎟×1C</t>
  </si>
  <si>
    <t>LI81110</t>
  </si>
  <si>
    <t>FR8 240 ㎟×1C</t>
  </si>
  <si>
    <t>LI82110</t>
  </si>
  <si>
    <t>FR8 300 ㎟×1C</t>
  </si>
  <si>
    <t>LJ12300</t>
  </si>
  <si>
    <t>UTP 0.5mm×4p CAT5E</t>
  </si>
  <si>
    <t>LJ12600</t>
  </si>
  <si>
    <t>UTP 0.5mm×25p CAT5E</t>
  </si>
  <si>
    <t>LK42110</t>
  </si>
  <si>
    <t>제어케이블(구내)</t>
  </si>
  <si>
    <t>FR-CVVS 1.5㎟×2C</t>
  </si>
  <si>
    <t>LO25421</t>
  </si>
  <si>
    <t>CNCV-W 22kV 3심 60㎟</t>
  </si>
  <si>
    <t>LR11240</t>
  </si>
  <si>
    <t>10㎟-2C</t>
  </si>
  <si>
    <t>LR11340</t>
  </si>
  <si>
    <t>10㎟-3C</t>
  </si>
  <si>
    <t>LR11440</t>
  </si>
  <si>
    <t>10㎟-4C</t>
  </si>
  <si>
    <t>LR12140</t>
  </si>
  <si>
    <t>16㎟-1C</t>
  </si>
  <si>
    <t>LR12240</t>
  </si>
  <si>
    <t>16㎟-2C</t>
  </si>
  <si>
    <t>LR12340</t>
  </si>
  <si>
    <t>16㎟-3C</t>
  </si>
  <si>
    <t>LR12440</t>
  </si>
  <si>
    <t>16㎟-4C</t>
  </si>
  <si>
    <t>LR13140</t>
  </si>
  <si>
    <t>25㎟-1C</t>
  </si>
  <si>
    <t>LR13240</t>
  </si>
  <si>
    <t>25㎟-2C</t>
  </si>
  <si>
    <t>LR13340</t>
  </si>
  <si>
    <t>25㎟-3C</t>
  </si>
  <si>
    <t>LR13440</t>
  </si>
  <si>
    <t>25㎟-4C</t>
  </si>
  <si>
    <t>LR14140</t>
  </si>
  <si>
    <t>35㎟-1C</t>
  </si>
  <si>
    <t>LR14340</t>
  </si>
  <si>
    <t>35㎟-3C</t>
  </si>
  <si>
    <t>LR14440</t>
  </si>
  <si>
    <t>35㎟-4C</t>
  </si>
  <si>
    <t>LR15140</t>
  </si>
  <si>
    <t>50㎟-1C</t>
  </si>
  <si>
    <t>LR16140</t>
  </si>
  <si>
    <t>70㎟-1C</t>
  </si>
  <si>
    <t>LR17140</t>
  </si>
  <si>
    <t>95㎟-1C</t>
  </si>
  <si>
    <t>LR18140</t>
  </si>
  <si>
    <t>120㎟-1C</t>
  </si>
  <si>
    <t>LS11140</t>
  </si>
  <si>
    <t>150㎟-1C</t>
  </si>
  <si>
    <t>LS12140</t>
  </si>
  <si>
    <t>185㎟-1C</t>
  </si>
  <si>
    <t>LS13140</t>
  </si>
  <si>
    <t>240㎟-1C</t>
  </si>
  <si>
    <t>LS24140</t>
  </si>
  <si>
    <t>300㎟-1C</t>
  </si>
  <si>
    <t>ME11440</t>
  </si>
  <si>
    <t>거실등</t>
  </si>
  <si>
    <t>FPL32W×4</t>
  </si>
  <si>
    <t>ME11460</t>
  </si>
  <si>
    <t>FPL32W×6</t>
  </si>
  <si>
    <t>ME11540</t>
  </si>
  <si>
    <t>FPL45W×4</t>
  </si>
  <si>
    <t>ME11550</t>
  </si>
  <si>
    <t>FPL45W×5</t>
  </si>
  <si>
    <t>ME11560</t>
  </si>
  <si>
    <t>FPL45W×6</t>
  </si>
  <si>
    <t>ME12420</t>
  </si>
  <si>
    <t>침실등</t>
  </si>
  <si>
    <t>FPL32W×2</t>
  </si>
  <si>
    <t>ME12430</t>
  </si>
  <si>
    <t>FPL32W×3</t>
  </si>
  <si>
    <t>ME13410</t>
  </si>
  <si>
    <t>주방등</t>
  </si>
  <si>
    <t>FPL32W×1</t>
  </si>
  <si>
    <t>ME13420</t>
  </si>
  <si>
    <t>ME14010</t>
  </si>
  <si>
    <t>식탁등</t>
  </si>
  <si>
    <t>LED</t>
  </si>
  <si>
    <t>ME14210</t>
  </si>
  <si>
    <t>EL20W×1</t>
  </si>
  <si>
    <t>ME14220</t>
  </si>
  <si>
    <t>EL20W×2</t>
  </si>
  <si>
    <t>ME14230</t>
  </si>
  <si>
    <t>EL20W×3</t>
  </si>
  <si>
    <t>ME15220</t>
  </si>
  <si>
    <t>욕실등</t>
  </si>
  <si>
    <t>벽부형 EL20W×2</t>
  </si>
  <si>
    <t>ME15410</t>
  </si>
  <si>
    <t>천정형 FPL32W×1</t>
  </si>
  <si>
    <t>ME16110</t>
  </si>
  <si>
    <t>현관등(센서등)</t>
  </si>
  <si>
    <t>ME16210</t>
  </si>
  <si>
    <t>EL15W×1</t>
  </si>
  <si>
    <t>MJ14000</t>
  </si>
  <si>
    <t>원형철주,10m,도로용</t>
  </si>
  <si>
    <t>MJ15000</t>
  </si>
  <si>
    <t>원형철주,12m,도로용</t>
  </si>
  <si>
    <t>MJ02210</t>
  </si>
  <si>
    <t>보안등</t>
  </si>
  <si>
    <t>일반주,4m MH150W×1</t>
  </si>
  <si>
    <t>MJ32210</t>
  </si>
  <si>
    <t>스테인레스주,4m MH150W×1</t>
  </si>
  <si>
    <t>MJ32220</t>
  </si>
  <si>
    <t>스테인레스주,4m MH150W×2</t>
  </si>
  <si>
    <t>MK11110</t>
  </si>
  <si>
    <t>와이드스위치</t>
  </si>
  <si>
    <t>매입대각1연용1P</t>
  </si>
  <si>
    <t>MK11140</t>
  </si>
  <si>
    <t>매입대각1연용1P(우레탄도장)</t>
  </si>
  <si>
    <t>MK11210</t>
  </si>
  <si>
    <t>매입대각2연용1P</t>
  </si>
  <si>
    <t>MK11240</t>
  </si>
  <si>
    <t>매입대각2연용1P(우레탄도장)</t>
  </si>
  <si>
    <t>MK11310</t>
  </si>
  <si>
    <t>매입대각3연용1P</t>
  </si>
  <si>
    <t>MK11340</t>
  </si>
  <si>
    <t>매입대각3연용1P(우레탄도장)</t>
  </si>
  <si>
    <t>MK11410</t>
  </si>
  <si>
    <t>매입대각4연용1P</t>
  </si>
  <si>
    <t>MK11510</t>
  </si>
  <si>
    <t>매입대각5연용1P</t>
  </si>
  <si>
    <t>MK11610</t>
  </si>
  <si>
    <t>매입대각6연용1P</t>
  </si>
  <si>
    <t>MK13110</t>
  </si>
  <si>
    <t>매입대각1연용1P 램프부</t>
  </si>
  <si>
    <t>MK13210</t>
  </si>
  <si>
    <t>매입대각2연용1P 램프부</t>
  </si>
  <si>
    <t>MK13240</t>
  </si>
  <si>
    <t>매입대각2연용1P 램프부(우레탄도장)</t>
  </si>
  <si>
    <t>MK13310</t>
  </si>
  <si>
    <t>매입대각3연용1P 램프부</t>
  </si>
  <si>
    <t>MK13410</t>
  </si>
  <si>
    <t>매입대각4연용1P 램프부</t>
  </si>
  <si>
    <t>MK71010</t>
  </si>
  <si>
    <t>매입대각3로 1P</t>
  </si>
  <si>
    <t>MK73010</t>
  </si>
  <si>
    <t>매입대각3로 1P 램프부</t>
  </si>
  <si>
    <t>MK81010</t>
  </si>
  <si>
    <t>매입대각4로 1P</t>
  </si>
  <si>
    <t>MK91210</t>
  </si>
  <si>
    <t>대기전력 수동차단스위치</t>
  </si>
  <si>
    <t>매입(LED부 2)</t>
  </si>
  <si>
    <t>MK91510</t>
  </si>
  <si>
    <t>매입(LED부 5)</t>
  </si>
  <si>
    <t>MK91610</t>
  </si>
  <si>
    <t>매입(LED부 6)</t>
  </si>
  <si>
    <t>MK15010</t>
  </si>
  <si>
    <t>온도센서스위치</t>
  </si>
  <si>
    <t>220V 15A</t>
  </si>
  <si>
    <t>ML16010</t>
  </si>
  <si>
    <t>동작감지센서스위치</t>
  </si>
  <si>
    <t>마이크로파감지방식</t>
  </si>
  <si>
    <t>ML16030</t>
  </si>
  <si>
    <t>인체감지센서스위치(방수형)</t>
  </si>
  <si>
    <t>220V 500W</t>
  </si>
  <si>
    <t>ML17012</t>
  </si>
  <si>
    <t>일괄소등스위치</t>
  </si>
  <si>
    <t>ML17013</t>
  </si>
  <si>
    <t>3회로</t>
  </si>
  <si>
    <t>ML20200</t>
  </si>
  <si>
    <t>공용 스위치함</t>
  </si>
  <si>
    <t>230×300×100</t>
  </si>
  <si>
    <t>MM11210</t>
  </si>
  <si>
    <t>콘센트</t>
  </si>
  <si>
    <t>매입 접지극부,15A 250V ,1구</t>
  </si>
  <si>
    <t>MM11240</t>
  </si>
  <si>
    <t>매입 접지극부(우레탄도장),15A 250V ,1구</t>
  </si>
  <si>
    <t>MM11410</t>
  </si>
  <si>
    <t>매입 접지극부,15A 250V ,2구</t>
  </si>
  <si>
    <t>MM11440</t>
  </si>
  <si>
    <t>매입 접지극부(우레탄도장),15A 250V ,2구</t>
  </si>
  <si>
    <t>MM11610</t>
  </si>
  <si>
    <t>매입 접지극부,15A 250V ,4구</t>
  </si>
  <si>
    <t>MM13210</t>
  </si>
  <si>
    <t>노출 접지극부,15A 250V ,1구</t>
  </si>
  <si>
    <t>MM13410</t>
  </si>
  <si>
    <t>노출 접지극부,15A 250V ,2구</t>
  </si>
  <si>
    <t>MM21210</t>
  </si>
  <si>
    <t>방적형 콘센트</t>
  </si>
  <si>
    <t>매입 접지극부(방적카바부),15A 250V ,1구</t>
  </si>
  <si>
    <t>MM21410</t>
  </si>
  <si>
    <t>매입 접지극부(방적카바부),15A 250V ,2구</t>
  </si>
  <si>
    <t>MM31410</t>
  </si>
  <si>
    <t>가로형 콘센트</t>
  </si>
  <si>
    <t>MM71410</t>
  </si>
  <si>
    <t>누전차단기부 콘센트</t>
  </si>
  <si>
    <t>MM81500</t>
  </si>
  <si>
    <t>대기전력차단 콘센트</t>
  </si>
  <si>
    <t>매입 접지극부,3구</t>
  </si>
  <si>
    <t>MP21100</t>
  </si>
  <si>
    <t>부저</t>
  </si>
  <si>
    <t>220V 4VA</t>
  </si>
  <si>
    <t>MP80010</t>
  </si>
  <si>
    <t>배선기구 점검커버</t>
  </si>
  <si>
    <t>150×210</t>
  </si>
  <si>
    <t>MP80020</t>
  </si>
  <si>
    <t>230×210</t>
  </si>
  <si>
    <t>NA11100</t>
  </si>
  <si>
    <t>열 감지기</t>
  </si>
  <si>
    <t>스폿형 차동식</t>
  </si>
  <si>
    <t>NA11200</t>
  </si>
  <si>
    <t>스폿형 정온식</t>
  </si>
  <si>
    <t>NA21200</t>
  </si>
  <si>
    <t>연기감지기</t>
  </si>
  <si>
    <t>축적형 광전식</t>
  </si>
  <si>
    <t>NB11100</t>
  </si>
  <si>
    <t>수신반</t>
  </si>
  <si>
    <t>P1 5회로</t>
  </si>
  <si>
    <t>ND21200</t>
  </si>
  <si>
    <t>분산형</t>
  </si>
  <si>
    <t>입력1/출력1</t>
  </si>
  <si>
    <t>ND22200</t>
  </si>
  <si>
    <t>입력2/출력2</t>
  </si>
  <si>
    <t>ND23200</t>
  </si>
  <si>
    <t>입력3/출력3</t>
  </si>
  <si>
    <t>ND24200</t>
  </si>
  <si>
    <t>입력4/출력4</t>
  </si>
  <si>
    <t>ND25200</t>
  </si>
  <si>
    <t>입력5/출력5</t>
  </si>
  <si>
    <t>ND26200</t>
  </si>
  <si>
    <t>입력6/출력6</t>
  </si>
  <si>
    <t>ND27200</t>
  </si>
  <si>
    <t>입력7/출력7</t>
  </si>
  <si>
    <t>ND28200</t>
  </si>
  <si>
    <t>입력8/출력8</t>
  </si>
  <si>
    <t>NE11200</t>
  </si>
  <si>
    <t>비상전원반</t>
  </si>
  <si>
    <t>3A/0.5AH이하 내장형</t>
  </si>
  <si>
    <t>NE12200</t>
  </si>
  <si>
    <t>3A/1.2AH이하 내장형</t>
  </si>
  <si>
    <t>NE21200</t>
  </si>
  <si>
    <t>5A/0.5AH이하 내장형</t>
  </si>
  <si>
    <t>NE22200</t>
  </si>
  <si>
    <t>5A/1.2AH이하 내장형</t>
  </si>
  <si>
    <t>NE32200</t>
  </si>
  <si>
    <t>10A/1.2AH이하 내장형</t>
  </si>
  <si>
    <t>NE33200</t>
  </si>
  <si>
    <t>10A/2.4AH이하 내장형</t>
  </si>
  <si>
    <t>NE42200</t>
  </si>
  <si>
    <t>15A/1.2AH이하 내장형</t>
  </si>
  <si>
    <t>NE43200</t>
  </si>
  <si>
    <t>15A/2.4AH이하 내장형</t>
  </si>
  <si>
    <t>NE56200</t>
  </si>
  <si>
    <t>20A/6.0AH이하 내장형</t>
  </si>
  <si>
    <t>NF22100</t>
  </si>
  <si>
    <t>지구음향장치</t>
  </si>
  <si>
    <t>전자식</t>
  </si>
  <si>
    <t>NF23101</t>
  </si>
  <si>
    <t>시각경보기</t>
  </si>
  <si>
    <t>전자식 15cd이하</t>
  </si>
  <si>
    <t>NF23102</t>
  </si>
  <si>
    <t>전자식 75cd이하</t>
  </si>
  <si>
    <t>NG21100</t>
  </si>
  <si>
    <t>비상 콘센트세트</t>
  </si>
  <si>
    <t>내장형 매입형 철제</t>
  </si>
  <si>
    <t>NH11201</t>
  </si>
  <si>
    <t>통로유도등</t>
  </si>
  <si>
    <t>소형,노출 축전지용량20분</t>
  </si>
  <si>
    <t>NH11202</t>
  </si>
  <si>
    <t>소형,노출 축전지용량60분</t>
  </si>
  <si>
    <t>NH12211</t>
  </si>
  <si>
    <t>피난구유도등(단면)</t>
  </si>
  <si>
    <t>소형,벽면노출 축전지용량20분</t>
  </si>
  <si>
    <t>NH12212</t>
  </si>
  <si>
    <t>소형,벽면노출 축전지용량60분</t>
  </si>
  <si>
    <t>NH12221</t>
  </si>
  <si>
    <t>소형,천정노출 축전지용량20분</t>
  </si>
  <si>
    <t>NH21211</t>
  </si>
  <si>
    <t>중형,벽면노출 축전지용량20분</t>
  </si>
  <si>
    <t>NH21212</t>
  </si>
  <si>
    <t>중형,벽면노출 축전지용량60분</t>
  </si>
  <si>
    <t>NH21231</t>
  </si>
  <si>
    <t>중형,펜던트형 축전지용량20분</t>
  </si>
  <si>
    <t>NH22101</t>
  </si>
  <si>
    <t>중형,매입 축전지용량20분</t>
  </si>
  <si>
    <t>NH22211</t>
  </si>
  <si>
    <t>NH22212</t>
  </si>
  <si>
    <t>NH22231</t>
  </si>
  <si>
    <t>NI11200</t>
  </si>
  <si>
    <t>통로유도표지</t>
  </si>
  <si>
    <t>소형,노출</t>
  </si>
  <si>
    <t>NI12200</t>
  </si>
  <si>
    <t>피난구유도표지</t>
  </si>
  <si>
    <t>NL11000</t>
  </si>
  <si>
    <t>비상경보세트</t>
  </si>
  <si>
    <t>단독형 매입철제</t>
  </si>
  <si>
    <t>NL12000</t>
  </si>
  <si>
    <t>단독형 노출철제</t>
  </si>
  <si>
    <t>NL31000</t>
  </si>
  <si>
    <t>내장형 매입철제</t>
  </si>
  <si>
    <t>NN11000</t>
  </si>
  <si>
    <t>슈퍼비죠리판넬</t>
  </si>
  <si>
    <t>DC 24V</t>
  </si>
  <si>
    <t>NO11000</t>
  </si>
  <si>
    <t>무선 접속단자함</t>
  </si>
  <si>
    <t>210×280×120</t>
  </si>
  <si>
    <t>NO12200</t>
  </si>
  <si>
    <t>동축케이블</t>
  </si>
  <si>
    <t>RADIAX(12D)</t>
  </si>
  <si>
    <t>NO12300</t>
  </si>
  <si>
    <t>ECX(10D-2V)</t>
  </si>
  <si>
    <t>NO12600</t>
  </si>
  <si>
    <t>ECX-FR(10D-2V)</t>
  </si>
  <si>
    <t>NO12701</t>
  </si>
  <si>
    <t>RFCX-FR(12D)</t>
  </si>
  <si>
    <t>NO15100</t>
  </si>
  <si>
    <t>Combiner</t>
  </si>
  <si>
    <t>2way</t>
  </si>
  <si>
    <t>NP12000</t>
  </si>
  <si>
    <t>도어릴리즈</t>
  </si>
  <si>
    <t>솔레노이드식</t>
  </si>
  <si>
    <t>NP31000</t>
  </si>
  <si>
    <t>보조릴레이</t>
  </si>
  <si>
    <t>1A-1B</t>
  </si>
  <si>
    <t>NP60000</t>
  </si>
  <si>
    <t>Dummy Load</t>
  </si>
  <si>
    <t>50Ω</t>
  </si>
  <si>
    <t>NS18040</t>
  </si>
  <si>
    <t>실리콘 RTV폼</t>
  </si>
  <si>
    <t>OA11140</t>
  </si>
  <si>
    <t>14Φ×1000mm</t>
  </si>
  <si>
    <t>OB21004</t>
  </si>
  <si>
    <t>공용 접지단자함</t>
  </si>
  <si>
    <t>스테인레스제 매입APT용(450×300×100)</t>
  </si>
  <si>
    <t>OB21104</t>
  </si>
  <si>
    <t>스케인레스제 매입1극용</t>
  </si>
  <si>
    <t>OB21204</t>
  </si>
  <si>
    <t>스케인레스제 매입2극용</t>
  </si>
  <si>
    <t>OB21404</t>
  </si>
  <si>
    <t>스케인레스제 매입4극용</t>
  </si>
  <si>
    <t>OB21504</t>
  </si>
  <si>
    <t>스케인레스제 매입5극용</t>
  </si>
  <si>
    <t>OB21824</t>
  </si>
  <si>
    <t>스케인레스제 매입9극용</t>
  </si>
  <si>
    <t>OB31304</t>
  </si>
  <si>
    <t>합성수지제 매입3극용(350×350×110)</t>
  </si>
  <si>
    <t>OB31824</t>
  </si>
  <si>
    <t>스테인레스제 매입9극용(800×300×100)</t>
  </si>
  <si>
    <t>OB31834</t>
  </si>
  <si>
    <t>스테인레스제 매입10극용(870×300×100)</t>
  </si>
  <si>
    <t>OC14440</t>
  </si>
  <si>
    <t>BC 35㎟ 이하,직매</t>
  </si>
  <si>
    <t>OC14540</t>
  </si>
  <si>
    <t>BC 35m㎡ 이하,구내</t>
  </si>
  <si>
    <t>OC15440</t>
  </si>
  <si>
    <t>BC 50㎟ 이하,직매</t>
  </si>
  <si>
    <t>OC15540</t>
  </si>
  <si>
    <t>BC 50㎟ 이하,구내</t>
  </si>
  <si>
    <t>OC16440</t>
  </si>
  <si>
    <t>BC 70㎟ 이하,직매</t>
  </si>
  <si>
    <t>OC16540</t>
  </si>
  <si>
    <t>BC 70㎟ 이하,구내</t>
  </si>
  <si>
    <t>OC31540</t>
  </si>
  <si>
    <t>F-GV 10㎟ 이하,구내</t>
  </si>
  <si>
    <t>OC31541</t>
  </si>
  <si>
    <t>F-GV 2.5㎟ 이하,구내</t>
  </si>
  <si>
    <t>OC31542</t>
  </si>
  <si>
    <t>F-GV 4.0㎟ 이하,구내</t>
  </si>
  <si>
    <t>OC31549</t>
  </si>
  <si>
    <t>F-GV 6.0㎟ 이하,구내</t>
  </si>
  <si>
    <t>OC31642</t>
  </si>
  <si>
    <t>F-GV 4.0㎟ 이하,옥외</t>
  </si>
  <si>
    <t>OC32540</t>
  </si>
  <si>
    <t>F-GV 16㎟ 이하,구내</t>
  </si>
  <si>
    <t>OC33540</t>
  </si>
  <si>
    <t>F-GV 25㎟ 이하,구내</t>
  </si>
  <si>
    <t>OC34540</t>
  </si>
  <si>
    <t>F-GV 35㎟ 이하,구내</t>
  </si>
  <si>
    <t>OC35540</t>
  </si>
  <si>
    <t>F-GV 50㎟ 이하,구내</t>
  </si>
  <si>
    <t>OC36540</t>
  </si>
  <si>
    <t>F-GV 70㎟ 이하,구내</t>
  </si>
  <si>
    <t>OC37540</t>
  </si>
  <si>
    <t>F-GV 95㎟ 이하,구내</t>
  </si>
  <si>
    <t>OC38543</t>
  </si>
  <si>
    <t>F-GV 120㎟ 이하,구내</t>
  </si>
  <si>
    <t>OC44544</t>
  </si>
  <si>
    <t>본딩접지</t>
  </si>
  <si>
    <t>BC 35㎟이하, 측벽피뢰도선용</t>
  </si>
  <si>
    <t>OC45544</t>
  </si>
  <si>
    <t>BC 50㎟이하, 측벽피뢰도선용</t>
  </si>
  <si>
    <t>OC46542</t>
  </si>
  <si>
    <t>BC 70㎟이하, 건물기초접지</t>
  </si>
  <si>
    <t>RP52000</t>
  </si>
  <si>
    <t>구멍따기</t>
  </si>
  <si>
    <t>석고판</t>
  </si>
  <si>
    <t>RP54000</t>
  </si>
  <si>
    <t>MDF(아트윌)</t>
  </si>
  <si>
    <t>SF32002</t>
  </si>
  <si>
    <t>400×400×800</t>
  </si>
  <si>
    <t>SF32005</t>
  </si>
  <si>
    <t>SF62001</t>
  </si>
  <si>
    <t>등주기초</t>
  </si>
  <si>
    <t>300×400×800</t>
  </si>
  <si>
    <t>SF62003</t>
  </si>
  <si>
    <t>400×600×900</t>
  </si>
  <si>
    <t>IB11132</t>
  </si>
  <si>
    <t>정류기</t>
  </si>
  <si>
    <t>단상220V DC60V이하 20A이하,수동</t>
  </si>
  <si>
    <t>IB11133</t>
  </si>
  <si>
    <t>단상220V DC60V이하 30A이하,수동</t>
  </si>
  <si>
    <t>IB11331</t>
  </si>
  <si>
    <t>원격제어정류기</t>
  </si>
  <si>
    <t>단상220V DC60V이하 5A이하</t>
  </si>
  <si>
    <t>IB11332</t>
  </si>
  <si>
    <t>단상220V DC60V이하 20A이하</t>
  </si>
  <si>
    <t>IB11333</t>
  </si>
  <si>
    <t>단상220V DC60V이하 30A이하</t>
  </si>
  <si>
    <t>IB11334</t>
  </si>
  <si>
    <t>단상220V DC60V이하 50A이하</t>
  </si>
  <si>
    <t>IB31200</t>
  </si>
  <si>
    <t>HSCI Anode</t>
  </si>
  <si>
    <t>Φ1.5"×60"L</t>
  </si>
  <si>
    <t>IB31300</t>
  </si>
  <si>
    <t>Φ2"×60"L</t>
  </si>
  <si>
    <t>IB33300</t>
  </si>
  <si>
    <t>Mg Anode</t>
  </si>
  <si>
    <t>8kg 이하</t>
  </si>
  <si>
    <t>IB39000</t>
  </si>
  <si>
    <t>임시양극</t>
  </si>
  <si>
    <t>IB41000</t>
  </si>
  <si>
    <t>Coke breeze</t>
  </si>
  <si>
    <t>SC-2Type</t>
  </si>
  <si>
    <t>IB42000</t>
  </si>
  <si>
    <t>SC-3Type</t>
  </si>
  <si>
    <t>IB51100</t>
  </si>
  <si>
    <t>Junction Box</t>
  </si>
  <si>
    <t>400×300×250이하,SUS</t>
  </si>
  <si>
    <t>IB53100</t>
  </si>
  <si>
    <t>400×500×250이하,SUS</t>
  </si>
  <si>
    <t>IB54100</t>
  </si>
  <si>
    <t>500×400×150이하,SUS</t>
  </si>
  <si>
    <t>IB55100</t>
  </si>
  <si>
    <t>500×850×250이하,SUS</t>
  </si>
  <si>
    <t>IB56100</t>
  </si>
  <si>
    <t>700×550×500이하,SUS</t>
  </si>
  <si>
    <t>IB61100</t>
  </si>
  <si>
    <t>기준전극</t>
  </si>
  <si>
    <t>Cu/CuSO4</t>
  </si>
  <si>
    <t>IB71100</t>
  </si>
  <si>
    <t>측정함</t>
  </si>
  <si>
    <t>주철제,매입형</t>
  </si>
  <si>
    <t>IB71200</t>
  </si>
  <si>
    <t>주철제,입상형(폴타입)</t>
  </si>
  <si>
    <t>IB81100</t>
  </si>
  <si>
    <t>저항박스</t>
  </si>
  <si>
    <t>입상형(폴타입)</t>
  </si>
  <si>
    <t>IB91000</t>
  </si>
  <si>
    <t>전위측정</t>
  </si>
  <si>
    <t>IB92000</t>
  </si>
  <si>
    <t>소요방식전류측정</t>
  </si>
  <si>
    <t>IC21000</t>
  </si>
  <si>
    <t>Air Vent</t>
  </si>
  <si>
    <t>맨홀형</t>
  </si>
  <si>
    <t>IC22000</t>
  </si>
  <si>
    <t>TB형</t>
  </si>
  <si>
    <t>IC31000</t>
  </si>
  <si>
    <t>Air Vent Pipe</t>
  </si>
  <si>
    <t>Hi-PVC 28mm</t>
  </si>
  <si>
    <t>IC32000</t>
  </si>
  <si>
    <t>Hi-PVC 36mm</t>
  </si>
  <si>
    <t>IC33000</t>
  </si>
  <si>
    <t>Coated Steel 28mm</t>
  </si>
  <si>
    <t>IC41300</t>
  </si>
  <si>
    <t>Boring</t>
  </si>
  <si>
    <t>Φ250mm 35m이하</t>
  </si>
  <si>
    <t>IC41400</t>
  </si>
  <si>
    <t>Φ250mm 40m이하</t>
  </si>
  <si>
    <t>IC41500</t>
  </si>
  <si>
    <t>Φ250mm 45m이하</t>
  </si>
  <si>
    <t>IC41600</t>
  </si>
  <si>
    <t>Φ250mm 50m이하</t>
  </si>
  <si>
    <t>IC42100</t>
  </si>
  <si>
    <t>Φ200mm 25m이하</t>
  </si>
  <si>
    <t>IC42200</t>
  </si>
  <si>
    <t>Φ200mm 30m이하</t>
  </si>
  <si>
    <t>IC42300</t>
  </si>
  <si>
    <t>Φ200mm 35m이하</t>
  </si>
  <si>
    <t>IC42400</t>
  </si>
  <si>
    <t>Φ200mm 40m이하</t>
  </si>
  <si>
    <t>IC42500</t>
  </si>
  <si>
    <t>Φ200mm 45m이하</t>
  </si>
  <si>
    <t>IC52000</t>
  </si>
  <si>
    <t>Splice Kit</t>
  </si>
  <si>
    <t>90-B1</t>
  </si>
  <si>
    <t>IC61000</t>
  </si>
  <si>
    <t>Splice Bolt</t>
  </si>
  <si>
    <t>22㎟</t>
  </si>
  <si>
    <t>IC71000</t>
  </si>
  <si>
    <t>Epoxy</t>
  </si>
  <si>
    <t>R-11</t>
  </si>
  <si>
    <t>IC72000</t>
  </si>
  <si>
    <t>AR-16</t>
  </si>
  <si>
    <t>KA14160</t>
  </si>
  <si>
    <t>아연도 28mm,노출</t>
  </si>
  <si>
    <t>KA14560</t>
  </si>
  <si>
    <t>아연도 28mm,지중매설</t>
  </si>
  <si>
    <t>KA17560</t>
  </si>
  <si>
    <t>아연도 54mm,지중매설</t>
  </si>
  <si>
    <t>KA54560</t>
  </si>
  <si>
    <t>ELP 28mm,지중매설</t>
  </si>
  <si>
    <t>KA55560</t>
  </si>
  <si>
    <t>ELP 36mm,지중매설</t>
  </si>
  <si>
    <t>KA57560</t>
  </si>
  <si>
    <t>ELP 54mm,지중매설</t>
  </si>
  <si>
    <t>LD61112</t>
  </si>
  <si>
    <t>FR-CV류 6㎟ 2C, 관로옥외</t>
  </si>
  <si>
    <t>LD62112</t>
  </si>
  <si>
    <t>FR-CV류 10㎟ 2C, 관로옥외</t>
  </si>
  <si>
    <t>LD64111</t>
  </si>
  <si>
    <t>FR-CV류 25㎟ 1C, 관로옥외</t>
  </si>
  <si>
    <t>LD82111</t>
  </si>
  <si>
    <t>HMW-PE류 10㎟ 1C, 관로옥외</t>
  </si>
  <si>
    <t>LD83111</t>
  </si>
  <si>
    <t>HMW-PE류 16㎟ 1C, 관로옥외</t>
  </si>
  <si>
    <t>LD84111</t>
  </si>
  <si>
    <t>HMW-PE류 25㎟ 1C, 관로옥외</t>
  </si>
  <si>
    <t>OA12161</t>
  </si>
  <si>
    <t>Φ16×1,800L, 저감제 미사용</t>
  </si>
  <si>
    <t>OC32460</t>
  </si>
  <si>
    <t>F-GV 16㎟, 직매</t>
  </si>
  <si>
    <t>OC34460</t>
  </si>
  <si>
    <t>F-GV 35㎟, 직매</t>
  </si>
  <si>
    <t>OC51000</t>
  </si>
  <si>
    <t>Cad weld</t>
  </si>
  <si>
    <t>CA-25Type</t>
  </si>
  <si>
    <t>OC52000</t>
  </si>
  <si>
    <t>CA-15Type</t>
  </si>
  <si>
    <t>RA28210</t>
  </si>
  <si>
    <t>발전기분해</t>
  </si>
  <si>
    <t>100MW</t>
  </si>
  <si>
    <t>RA28220</t>
  </si>
  <si>
    <t>수차발전기점검보수</t>
  </si>
  <si>
    <t>RA28230</t>
  </si>
  <si>
    <t>발전기 조립</t>
  </si>
  <si>
    <t>RA282400</t>
  </si>
  <si>
    <t>수차분해</t>
  </si>
  <si>
    <t>RA28250</t>
  </si>
  <si>
    <t>수차조립</t>
  </si>
  <si>
    <t>SC21100</t>
  </si>
  <si>
    <t>터파기및되메우기(전기)</t>
  </si>
  <si>
    <t>기계토사</t>
  </si>
  <si>
    <t>SE11220</t>
  </si>
  <si>
    <t>콘크리트타설(전기)</t>
  </si>
  <si>
    <t>무근 500×500×300</t>
  </si>
  <si>
    <t>SE11240</t>
  </si>
  <si>
    <t>무근 800×800×500</t>
  </si>
  <si>
    <t>SE11250</t>
  </si>
  <si>
    <t>무근 1400×600×300</t>
  </si>
  <si>
    <t>VE11250</t>
  </si>
  <si>
    <t>강관주기초신설 B0</t>
  </si>
  <si>
    <t>900×900×2300mm, 인력</t>
  </si>
  <si>
    <t>VE13250</t>
  </si>
  <si>
    <t>강관주기초신설 B2</t>
  </si>
  <si>
    <t>1100×1100×2400mm, 인력</t>
  </si>
  <si>
    <t>VE14250</t>
  </si>
  <si>
    <t>강관주기초신설 B3</t>
  </si>
  <si>
    <t>1200×1200×2400mm, 인력</t>
  </si>
  <si>
    <t>VE51110</t>
  </si>
  <si>
    <t>지선기초 설치(토공,주간)</t>
  </si>
  <si>
    <t>봉강지선2.0톤용(1200×1200×2400)</t>
  </si>
  <si>
    <t>VE52110</t>
  </si>
  <si>
    <t>봉강지선2.4톤용(1300×1300×2700)</t>
  </si>
  <si>
    <t>VG31655</t>
  </si>
  <si>
    <t>강관주 설치</t>
  </si>
  <si>
    <t>Φ267.4×9t×9m(일반),기계</t>
  </si>
  <si>
    <t>VG34655</t>
  </si>
  <si>
    <t>Φ355.6×9t×9m(일반),기계</t>
  </si>
  <si>
    <t>VG53110</t>
  </si>
  <si>
    <t>지선설치(토공,주간)</t>
  </si>
  <si>
    <t>봉강지선 강관주 Φ267.4</t>
  </si>
  <si>
    <t>VG53210</t>
  </si>
  <si>
    <t>봉강지선 강관주 Φ318.5</t>
  </si>
  <si>
    <t>VG53220</t>
  </si>
  <si>
    <t>지선설치(교량,주간)</t>
  </si>
  <si>
    <t>VG53810</t>
  </si>
  <si>
    <t>봉강지선 철주용</t>
  </si>
  <si>
    <t>VG81110</t>
  </si>
  <si>
    <t>전주대용물 설치(토공,주간)</t>
  </si>
  <si>
    <t>1선용 빔폭400 Φ318.5</t>
  </si>
  <si>
    <t>VG81120</t>
  </si>
  <si>
    <t>전주대용물 설치(교량,주간)</t>
  </si>
  <si>
    <t>VG82110</t>
  </si>
  <si>
    <t>2선용 빔폭400 Φ318.5</t>
  </si>
  <si>
    <t>VG82120</t>
  </si>
  <si>
    <t>VG91110</t>
  </si>
  <si>
    <t>하수강 설치(토공,주간)</t>
  </si>
  <si>
    <t>1선용 빔하부폭600 빔폭400</t>
  </si>
  <si>
    <t>VG91120</t>
  </si>
  <si>
    <t>하수강 설치(교량,주간)</t>
  </si>
  <si>
    <t>VG91220</t>
  </si>
  <si>
    <t>1선용 빔하부폭1000 빔폭450/520</t>
  </si>
  <si>
    <t>VG92110</t>
  </si>
  <si>
    <t>2선용 빔하부폭600 빔폭400</t>
  </si>
  <si>
    <t>VG92120</t>
  </si>
  <si>
    <t>VG92210</t>
  </si>
  <si>
    <t>2선용 빔하부폭1000 빔폭450</t>
  </si>
  <si>
    <t>VG92220</t>
  </si>
  <si>
    <t>VG92640</t>
  </si>
  <si>
    <t>하수강 설치(터널,주간)</t>
  </si>
  <si>
    <t>VG93110</t>
  </si>
  <si>
    <t>평행용단방향 빔하부폭600 빔폭400</t>
  </si>
  <si>
    <t>VG93120</t>
  </si>
  <si>
    <t>VG93220</t>
  </si>
  <si>
    <t>평행용단방향 빔하부폭1000 빔폭450</t>
  </si>
  <si>
    <t>VI44310</t>
  </si>
  <si>
    <t>인류장치 설치(토공,주간)</t>
  </si>
  <si>
    <t>강관주 Φ267.4</t>
  </si>
  <si>
    <t>VI44410</t>
  </si>
  <si>
    <t>강관주 Φ318.5</t>
  </si>
  <si>
    <t>VI44420</t>
  </si>
  <si>
    <t>인력장치 설치(교량,주간)</t>
  </si>
  <si>
    <t>VI51110</t>
  </si>
  <si>
    <t>장력조정장치 설치(토공,주간)</t>
  </si>
  <si>
    <t>활차식 2.0톤 강관주 Φ318.5</t>
  </si>
  <si>
    <t>VI51210</t>
  </si>
  <si>
    <t>활차식 2.4톤 강관주 Φ267.4/Φ318.5</t>
  </si>
  <si>
    <t>VI51910</t>
  </si>
  <si>
    <t>활차식 2.4톤 철주용</t>
  </si>
  <si>
    <t>VI54110</t>
  </si>
  <si>
    <t>스프링식 2.0톤 S62 강관주Φ267.4/ Φ318.5</t>
  </si>
  <si>
    <t>VI54120</t>
  </si>
  <si>
    <t>장력조정장치 설치(교량,주간)</t>
  </si>
  <si>
    <t>스프링식 2.0톤 S63/S50 강관주 Φ318.5</t>
  </si>
  <si>
    <t>VI54210</t>
  </si>
  <si>
    <t>스프링식 2.4톤 S62 강관주 Φ267.4/Φ318.5</t>
  </si>
  <si>
    <t>VI54220</t>
  </si>
  <si>
    <t>스프링식 2.4톤 S62/S49 강관주 Φ318.5</t>
  </si>
  <si>
    <t>VI72010</t>
  </si>
  <si>
    <t>흐름방지장치 신설(토공,주간)</t>
  </si>
  <si>
    <t>빔용</t>
  </si>
  <si>
    <t>VI72020</t>
  </si>
  <si>
    <t>흐름방지장치 신설(교량,주간)</t>
  </si>
  <si>
    <t>VI72211</t>
  </si>
  <si>
    <t>흐름방지장치 신설</t>
  </si>
  <si>
    <t>VI81310</t>
  </si>
  <si>
    <t>균압장치 신설(토공,주간)</t>
  </si>
  <si>
    <t>T-M-M-T</t>
  </si>
  <si>
    <t>VI81355</t>
  </si>
  <si>
    <t>균압장치 신설</t>
  </si>
  <si>
    <t>VJ16110</t>
  </si>
  <si>
    <t>급전선 가선(토공,주간)</t>
  </si>
  <si>
    <t>ACSR 288㎟이하</t>
  </si>
  <si>
    <t>VJ16120</t>
  </si>
  <si>
    <t>급전선 가선(교량,주간)</t>
  </si>
  <si>
    <t>VJ16140</t>
  </si>
  <si>
    <t>급전선 가선(터널,주간)</t>
  </si>
  <si>
    <t>VJ83210</t>
  </si>
  <si>
    <t>급전분기장치(토공,주간)</t>
  </si>
  <si>
    <t>인하식</t>
  </si>
  <si>
    <t>VJ83220</t>
  </si>
  <si>
    <t>급전분기장치(교량,주간)</t>
  </si>
  <si>
    <t>VK37155</t>
  </si>
  <si>
    <t>조가선가설(200km/h미만)</t>
  </si>
  <si>
    <t>Bz 65㎟, 200km/h</t>
  </si>
  <si>
    <t>VK52110</t>
  </si>
  <si>
    <t>프리텐션(토공,주간)</t>
  </si>
  <si>
    <t>전차선</t>
  </si>
  <si>
    <t>섹션</t>
  </si>
  <si>
    <t>VK52120</t>
  </si>
  <si>
    <t>프리텐션(교량,주간)</t>
  </si>
  <si>
    <t>VK52140</t>
  </si>
  <si>
    <t>프리텐션(터널,주간)</t>
  </si>
  <si>
    <t>VK52210</t>
  </si>
  <si>
    <t>VK52220</t>
  </si>
  <si>
    <t>VK52240</t>
  </si>
  <si>
    <t>VK61210</t>
  </si>
  <si>
    <t>구분장치 설치(토공,주간)</t>
  </si>
  <si>
    <t>에어죠인트</t>
  </si>
  <si>
    <t>VK61220</t>
  </si>
  <si>
    <t>구분장치 설치(교량,주간)</t>
  </si>
  <si>
    <t>VK64010</t>
  </si>
  <si>
    <t>애자형섹션</t>
  </si>
  <si>
    <t>VK91110</t>
  </si>
  <si>
    <t>건넘선장치 설치(토공,주간)</t>
  </si>
  <si>
    <t>교차형</t>
  </si>
  <si>
    <t>VL12210</t>
  </si>
  <si>
    <t>개폐기(단로기) 설치(토공,주간)</t>
  </si>
  <si>
    <t>1 Pole 36kV 400A</t>
  </si>
  <si>
    <t>VL12310</t>
  </si>
  <si>
    <t>동력단로기 설치(토공,주간)</t>
  </si>
  <si>
    <t>1 Pole 27.5kV 1,250A</t>
  </si>
  <si>
    <t>VL73151</t>
  </si>
  <si>
    <t>이중조가선 신설</t>
  </si>
  <si>
    <t>가동브래키트용</t>
  </si>
  <si>
    <t>VL84111</t>
  </si>
  <si>
    <t>전주번호표</t>
  </si>
  <si>
    <t>철주용,열빈10%</t>
  </si>
  <si>
    <t>VL84131</t>
  </si>
  <si>
    <t>철주용,교량15%,열빈10%</t>
  </si>
  <si>
    <t>VL84211</t>
  </si>
  <si>
    <t>원형,H주 250×250mm,열빈10%</t>
  </si>
  <si>
    <t>VL84231</t>
  </si>
  <si>
    <t>원형,H주 250×250mm,교량15%.열빈10%</t>
  </si>
  <si>
    <t>VL84441</t>
  </si>
  <si>
    <t>터널하수강용,터널30%,열빈10%</t>
  </si>
  <si>
    <t>VL85310</t>
  </si>
  <si>
    <t>표지류 설치(토공,주간)</t>
  </si>
  <si>
    <t>구분표</t>
  </si>
  <si>
    <t>VL86310</t>
  </si>
  <si>
    <t>가선종단표</t>
  </si>
  <si>
    <t>VL87310</t>
  </si>
  <si>
    <t>절연구간표(쏠라형)</t>
  </si>
  <si>
    <t>VL88310</t>
  </si>
  <si>
    <t>절연구간예고표(쏠라형)</t>
  </si>
  <si>
    <t>VL89310</t>
  </si>
  <si>
    <t>타행표(쏠라형)</t>
  </si>
  <si>
    <t>VM13110</t>
  </si>
  <si>
    <t>접지단자함(토공,주간)</t>
  </si>
  <si>
    <t>조립철주 450, 10회로</t>
  </si>
  <si>
    <t>VM13120</t>
  </si>
  <si>
    <t>접지단자함(교량,주간)</t>
  </si>
  <si>
    <t>VM13510</t>
  </si>
  <si>
    <t>강관주 ￠267.4, 10회로</t>
  </si>
  <si>
    <t>VM13520</t>
  </si>
  <si>
    <t>VM13610</t>
  </si>
  <si>
    <t>강관주￠318.5, 10회로</t>
  </si>
  <si>
    <t>VM13620</t>
  </si>
  <si>
    <t>강관주 ￠318.5, 10회로</t>
  </si>
  <si>
    <t>VM13940</t>
  </si>
  <si>
    <t>접지단자함(터널,주간)</t>
  </si>
  <si>
    <t>터널벽면 10회로</t>
  </si>
  <si>
    <t>VM41310</t>
  </si>
  <si>
    <t>절연방호관 설치(토공,주간)</t>
  </si>
  <si>
    <t>25kV용(2m)</t>
  </si>
  <si>
    <t>2014-09-05</t>
  </si>
  <si>
    <t>기계경비적용기준</t>
  </si>
  <si>
    <t>환 율 (/￦)</t>
  </si>
  <si>
    <t>기본재료비</t>
  </si>
  <si>
    <t>화   폐</t>
  </si>
  <si>
    <t>환  율</t>
  </si>
  <si>
    <t>비     고</t>
  </si>
  <si>
    <t>품   명</t>
  </si>
  <si>
    <t>규  격</t>
  </si>
  <si>
    <t>달러($)</t>
  </si>
  <si>
    <t>엔(100￥)</t>
  </si>
  <si>
    <t>유로(E)</t>
  </si>
  <si>
    <t>마르크(M)</t>
  </si>
  <si>
    <t>파운드(L)</t>
  </si>
  <si>
    <t>노임계수</t>
  </si>
  <si>
    <t>계산결과값 자리수</t>
  </si>
  <si>
    <t>계산값</t>
  </si>
  <si>
    <t>1/8*16/12*25/20</t>
  </si>
  <si>
    <t>1/8*16/12*25/20*24/15</t>
  </si>
  <si>
    <t>경  비 소수 1 미만 절하</t>
  </si>
  <si>
    <t>1/8*16/12*25/20*12/10</t>
  </si>
  <si>
    <t>1/8*16/12*25/20*14/12</t>
  </si>
  <si>
    <t>재료비 소수 1 미만 절하</t>
  </si>
  <si>
    <t>1/8*16/12*25/20*24/5</t>
  </si>
  <si>
    <t>노무비 소수 1 미만 절하</t>
  </si>
  <si>
    <t>기계경비</t>
  </si>
  <si>
    <t>명    칭</t>
  </si>
  <si>
    <t>산   출   근   거</t>
  </si>
  <si>
    <t>합    계</t>
  </si>
  <si>
    <t>경    비</t>
  </si>
  <si>
    <t>×</t>
  </si>
  <si>
    <t>10(-7)</t>
  </si>
  <si>
    <t>주연료</t>
  </si>
  <si>
    <t>경유</t>
  </si>
  <si>
    <t>주연료의</t>
  </si>
  <si>
    <t>%</t>
  </si>
  <si>
    <t>손    료</t>
  </si>
  <si>
    <t>잡    품</t>
  </si>
  <si>
    <t>0.7㎥</t>
  </si>
  <si>
    <t>주 연 료</t>
  </si>
  <si>
    <t>0.57㎥</t>
  </si>
  <si>
    <t>10~12Ton</t>
  </si>
  <si>
    <t>0.7Ton</t>
  </si>
  <si>
    <t>휘발유</t>
  </si>
  <si>
    <t>1.5Ton</t>
  </si>
  <si>
    <t>3.0m</t>
  </si>
  <si>
    <t>400ℓ</t>
  </si>
  <si>
    <t>320~400mm</t>
  </si>
  <si>
    <t>5500ℓ</t>
  </si>
  <si>
    <t>16000ℓ</t>
  </si>
  <si>
    <t>￦ x</t>
    <phoneticPr fontId="2" type="noConversion"/>
  </si>
  <si>
    <t>ℓ x</t>
    <phoneticPr fontId="2" type="noConversion"/>
  </si>
  <si>
    <t>%  x</t>
    <phoneticPr fontId="2" type="noConversion"/>
  </si>
  <si>
    <t>토9-3</t>
    <phoneticPr fontId="2" type="noConversion"/>
  </si>
  <si>
    <r>
      <rPr>
        <sz val="10"/>
        <color indexed="8"/>
        <rFont val="돋움"/>
        <family val="3"/>
        <charset val="129"/>
      </rPr>
      <t>경</t>
    </r>
    <r>
      <rPr>
        <sz val="10"/>
        <color indexed="8"/>
        <rFont val="돋움"/>
        <family val="3"/>
        <charset val="129"/>
      </rPr>
      <t>유</t>
    </r>
    <phoneticPr fontId="2" type="noConversion"/>
  </si>
  <si>
    <r>
      <rPr>
        <sz val="10"/>
        <color indexed="8"/>
        <rFont val="돋움"/>
        <family val="3"/>
        <charset val="129"/>
      </rPr>
      <t>휘</t>
    </r>
    <r>
      <rPr>
        <sz val="10"/>
        <color indexed="8"/>
        <rFont val="돋움"/>
        <family val="3"/>
        <charset val="129"/>
      </rPr>
      <t>발</t>
    </r>
    <r>
      <rPr>
        <sz val="10"/>
        <color indexed="8"/>
        <rFont val="돋움"/>
        <family val="3"/>
        <charset val="129"/>
      </rPr>
      <t>유</t>
    </r>
    <phoneticPr fontId="2" type="noConversion"/>
  </si>
  <si>
    <r>
      <rPr>
        <sz val="10"/>
        <color indexed="8"/>
        <rFont val="돋움"/>
        <family val="3"/>
        <charset val="129"/>
      </rPr>
      <t>중</t>
    </r>
    <r>
      <rPr>
        <sz val="10"/>
        <color indexed="8"/>
        <rFont val="돋움"/>
        <family val="3"/>
        <charset val="129"/>
      </rPr>
      <t>유</t>
    </r>
    <phoneticPr fontId="2" type="noConversion"/>
  </si>
  <si>
    <r>
      <rPr>
        <sz val="10"/>
        <color indexed="8"/>
        <rFont val="돋움"/>
        <family val="3"/>
        <charset val="129"/>
      </rPr>
      <t>전</t>
    </r>
    <r>
      <rPr>
        <sz val="10"/>
        <color indexed="8"/>
        <rFont val="돋움"/>
        <family val="3"/>
        <charset val="129"/>
      </rPr>
      <t>력</t>
    </r>
    <phoneticPr fontId="2" type="noConversion"/>
  </si>
  <si>
    <r>
      <rPr>
        <sz val="10"/>
        <color indexed="8"/>
        <rFont val="돋움"/>
        <family val="3"/>
        <charset val="129"/>
      </rPr>
      <t>치</t>
    </r>
    <r>
      <rPr>
        <sz val="10"/>
        <color indexed="8"/>
        <rFont val="돋움"/>
        <family val="3"/>
        <charset val="129"/>
      </rPr>
      <t>즐</t>
    </r>
    <r>
      <rPr>
        <sz val="10"/>
        <color indexed="8"/>
        <rFont val="Arial"/>
        <family val="2"/>
      </rPr>
      <t>(0.4</t>
    </r>
    <r>
      <rPr>
        <sz val="10"/>
        <color indexed="8"/>
        <rFont val="돋움"/>
        <family val="3"/>
        <charset val="129"/>
      </rPr>
      <t>㎥</t>
    </r>
    <r>
      <rPr>
        <sz val="10"/>
        <color indexed="8"/>
        <rFont val="Arial"/>
        <family val="2"/>
      </rPr>
      <t>)</t>
    </r>
    <phoneticPr fontId="2" type="noConversion"/>
  </si>
  <si>
    <t>$  x</t>
    <phoneticPr fontId="2" type="noConversion"/>
  </si>
  <si>
    <t>10(-7)</t>
    <phoneticPr fontId="2" type="noConversion"/>
  </si>
  <si>
    <t>산    출    근    거</t>
  </si>
  <si>
    <t>경  비</t>
  </si>
  <si>
    <t>1.</t>
  </si>
  <si>
    <t>2.</t>
  </si>
  <si>
    <t>잡재료비</t>
  </si>
  <si>
    <t>인건비의</t>
  </si>
  <si>
    <t>3.</t>
  </si>
  <si>
    <t>합</t>
  </si>
  <si>
    <t>경</t>
  </si>
  <si>
    <t>비</t>
  </si>
  <si>
    <t>※</t>
  </si>
  <si>
    <t>인건비</t>
  </si>
  <si>
    <t>÷</t>
  </si>
  <si>
    <t>인부소계</t>
  </si>
  <si>
    <t>가</t>
  </si>
  <si>
    <t>.</t>
  </si>
  <si>
    <t>Q</t>
  </si>
  <si>
    <t>소</t>
  </si>
  <si>
    <t>나</t>
  </si>
  <si>
    <t>다</t>
  </si>
  <si>
    <t>굴삭기(무한궤도)</t>
  </si>
  <si>
    <t>E</t>
  </si>
  <si>
    <t>Cm</t>
  </si>
  <si>
    <t>─</t>
  </si>
  <si>
    <t>4.</t>
  </si>
  <si>
    <t>5.</t>
  </si>
  <si>
    <t>라</t>
  </si>
  <si>
    <t>절단</t>
  </si>
  <si>
    <t>커터</t>
  </si>
  <si>
    <t>(320~400mm)</t>
  </si>
  <si>
    <t>일당</t>
  </si>
  <si>
    <t>작업량</t>
  </si>
  <si>
    <t>블레이드</t>
  </si>
  <si>
    <t>(14"×3.2mm)</t>
  </si>
  <si>
    <t>물운반</t>
  </si>
  <si>
    <t>물</t>
  </si>
  <si>
    <t>ℓ소요</t>
  </si>
  <si>
    <t>물탱크</t>
  </si>
  <si>
    <t>(5500ℓ)</t>
  </si>
  <si>
    <t>L</t>
  </si>
  <si>
    <t>V</t>
  </si>
  <si>
    <t>t1</t>
  </si>
  <si>
    <t>분</t>
  </si>
  <si>
    <t>준비</t>
  </si>
  <si>
    <t>t3</t>
  </si>
  <si>
    <t>흡입</t>
  </si>
  <si>
    <t>t4</t>
  </si>
  <si>
    <t>대기</t>
  </si>
  <si>
    <t>t5</t>
  </si>
  <si>
    <t>살수</t>
  </si>
  <si>
    <t>t2</t>
  </si>
  <si>
    <t>To</t>
  </si>
  <si>
    <t>공구손료</t>
  </si>
  <si>
    <t>일</t>
  </si>
  <si>
    <t>별도계상</t>
  </si>
  <si>
    <t>로우더(타이어)</t>
  </si>
  <si>
    <t>6.</t>
  </si>
  <si>
    <t>a</t>
  </si>
  <si>
    <t>수</t>
  </si>
  <si>
    <t>설</t>
  </si>
  <si>
    <t>짐</t>
  </si>
  <si>
    <t>계상</t>
  </si>
  <si>
    <t>(0.6㎥)</t>
  </si>
  <si>
    <t>포</t>
  </si>
  <si>
    <t>살</t>
  </si>
  <si>
    <t>플레이트콤팩터</t>
  </si>
  <si>
    <t>(1.5Ton)</t>
  </si>
  <si>
    <t>진동로울러(핸드가이드식)</t>
  </si>
  <si>
    <t>(0.7Ton)</t>
  </si>
  <si>
    <t>모래,서울,도착도</t>
  </si>
  <si>
    <t>(강모래)</t>
  </si>
  <si>
    <t>시간당</t>
  </si>
  <si>
    <t>배치인원</t>
  </si>
  <si>
    <t>Qd</t>
  </si>
  <si>
    <t>굴삭기(타이어형)</t>
  </si>
  <si>
    <t>시공량</t>
  </si>
  <si>
    <t>포설인부</t>
  </si>
  <si>
    <t>다짐인부</t>
  </si>
  <si>
    <t>(0.57㎥)</t>
  </si>
  <si>
    <t>용해비</t>
  </si>
  <si>
    <t>아스팔트스프레이어</t>
  </si>
  <si>
    <t>(400ℓ)</t>
  </si>
  <si>
    <t>아스팔트</t>
  </si>
  <si>
    <t>고압블록</t>
  </si>
  <si>
    <t>1.08</t>
  </si>
  <si>
    <t>철거비는</t>
  </si>
  <si>
    <t>설치품의</t>
  </si>
  <si>
    <t>%로</t>
  </si>
  <si>
    <t>기계손료</t>
    <phoneticPr fontId="2" type="noConversion"/>
  </si>
  <si>
    <t>8~15Ton</t>
  </si>
  <si>
    <t>손   료</t>
  </si>
  <si>
    <t>잡  품</t>
  </si>
  <si>
    <t>5Ton</t>
  </si>
  <si>
    <t>80kg</t>
  </si>
  <si>
    <t>손    료</t>
    <phoneticPr fontId="2" type="noConversion"/>
  </si>
  <si>
    <t>대형브레이카</t>
  </si>
  <si>
    <t>+굴삭기(0.7㎥)</t>
  </si>
  <si>
    <t>cm미만</t>
  </si>
  <si>
    <t>보조인부</t>
  </si>
  <si>
    <t>치즐소모비</t>
  </si>
  <si>
    <t>들어내기</t>
  </si>
  <si>
    <t>(0.7㎥)</t>
  </si>
  <si>
    <t>q</t>
  </si>
  <si>
    <t>f</t>
  </si>
  <si>
    <t>K</t>
  </si>
  <si>
    <t>sec</t>
  </si>
  <si>
    <t>˚</t>
  </si>
  <si>
    <t>손    료 (굴삭기)</t>
    <phoneticPr fontId="2" type="noConversion"/>
  </si>
  <si>
    <t>손    료 (브레이카손료)</t>
    <phoneticPr fontId="2" type="noConversion"/>
  </si>
  <si>
    <t>0.4㎥</t>
    <phoneticPr fontId="2" type="noConversion"/>
  </si>
  <si>
    <t>0.6㎥</t>
  </si>
  <si>
    <t>2.5Ton</t>
  </si>
  <si>
    <t>4.5Ton</t>
  </si>
  <si>
    <t>덤프손료</t>
  </si>
  <si>
    <t>덮개손료</t>
  </si>
  <si>
    <t>15Ton</t>
  </si>
  <si>
    <t>300ℓ</t>
    <phoneticPr fontId="2" type="noConversion"/>
  </si>
  <si>
    <t>10Km/hr</t>
  </si>
  <si>
    <t>25kW</t>
  </si>
  <si>
    <t>50kW</t>
    <phoneticPr fontId="2" type="noConversion"/>
  </si>
  <si>
    <t>손  료</t>
  </si>
  <si>
    <t>25Ton</t>
  </si>
  <si>
    <t>라인마커</t>
  </si>
  <si>
    <t>덤프트럭</t>
  </si>
  <si>
    <t>덤프트럭(자동덮개)</t>
  </si>
  <si>
    <t>+굴삭기(0.4㎥)</t>
  </si>
  <si>
    <t>+굴삭기(0.2㎥)</t>
  </si>
  <si>
    <t>당초경비</t>
  </si>
  <si>
    <t>당초재료비</t>
  </si>
  <si>
    <t>당초노무비</t>
  </si>
  <si>
    <t>당초합계</t>
  </si>
  <si>
    <t>품    명</t>
  </si>
  <si>
    <t>굴삭기(유압식 백호)</t>
    <phoneticPr fontId="2" type="noConversion"/>
  </si>
  <si>
    <t>05.</t>
    <phoneticPr fontId="2" type="noConversion"/>
  </si>
  <si>
    <t>07.</t>
    <phoneticPr fontId="2" type="noConversion"/>
  </si>
  <si>
    <t>덤프트럭(자동덮개)</t>
    <phoneticPr fontId="2" type="noConversion"/>
  </si>
  <si>
    <t>09.</t>
    <phoneticPr fontId="2" type="noConversion"/>
  </si>
  <si>
    <t>커 터</t>
    <phoneticPr fontId="2" type="noConversion"/>
  </si>
  <si>
    <t>10.</t>
    <phoneticPr fontId="2" type="noConversion"/>
  </si>
  <si>
    <t>11.</t>
    <phoneticPr fontId="2" type="noConversion"/>
  </si>
  <si>
    <t>12.</t>
    <phoneticPr fontId="2" type="noConversion"/>
  </si>
  <si>
    <t>물탱크</t>
    <phoneticPr fontId="2" type="noConversion"/>
  </si>
  <si>
    <t>13.</t>
    <phoneticPr fontId="2" type="noConversion"/>
  </si>
  <si>
    <t>14.</t>
    <phoneticPr fontId="2" type="noConversion"/>
  </si>
  <si>
    <t>진동로울러(핸드가이드식)</t>
    <phoneticPr fontId="2" type="noConversion"/>
  </si>
  <si>
    <t>15.</t>
    <phoneticPr fontId="2" type="noConversion"/>
  </si>
  <si>
    <t>16.</t>
    <phoneticPr fontId="2" type="noConversion"/>
  </si>
  <si>
    <t>17.</t>
    <phoneticPr fontId="2" type="noConversion"/>
  </si>
  <si>
    <t>18.</t>
    <phoneticPr fontId="2" type="noConversion"/>
  </si>
  <si>
    <t>21.</t>
    <phoneticPr fontId="2" type="noConversion"/>
  </si>
  <si>
    <t>24.</t>
    <phoneticPr fontId="2" type="noConversion"/>
  </si>
  <si>
    <t>25.</t>
    <phoneticPr fontId="2" type="noConversion"/>
  </si>
  <si>
    <t>램  머</t>
    <phoneticPr fontId="2" type="noConversion"/>
  </si>
  <si>
    <t>트럭탑재형크레인</t>
    <phoneticPr fontId="2" type="noConversion"/>
  </si>
  <si>
    <t>라인마커</t>
    <phoneticPr fontId="2" type="noConversion"/>
  </si>
  <si>
    <t>31.</t>
    <phoneticPr fontId="2" type="noConversion"/>
  </si>
  <si>
    <t>발전기</t>
    <phoneticPr fontId="2" type="noConversion"/>
  </si>
  <si>
    <t>32.</t>
    <phoneticPr fontId="2" type="noConversion"/>
  </si>
  <si>
    <t>33.</t>
    <phoneticPr fontId="2" type="noConversion"/>
  </si>
  <si>
    <t>절연버킷트럭</t>
    <phoneticPr fontId="2" type="noConversion"/>
  </si>
  <si>
    <t>증기산출31</t>
    <phoneticPr fontId="2" type="noConversion"/>
  </si>
  <si>
    <t>증기산출33</t>
    <phoneticPr fontId="2" type="noConversion"/>
  </si>
  <si>
    <t>력</t>
  </si>
  <si>
    <t>&lt;품셈 3-1-3&gt;</t>
  </si>
  <si>
    <t>보통토</t>
  </si>
  <si>
    <t>,경질토</t>
  </si>
  <si>
    <t>,자갈토</t>
  </si>
  <si>
    <t>의</t>
  </si>
  <si>
    <t>평균</t>
  </si>
  <si>
    <t>(0.2㎥)</t>
  </si>
  <si>
    <t>되메우기</t>
  </si>
  <si>
    <t>&lt;품셈 3-2&gt;</t>
  </si>
  <si>
    <t>다짐</t>
  </si>
  <si>
    <t>램머</t>
  </si>
  <si>
    <t>(80kg)</t>
  </si>
  <si>
    <t>N</t>
  </si>
  <si>
    <t>P</t>
  </si>
  <si>
    <t>D</t>
  </si>
  <si>
    <t>(+굴삭기(0.4㎥)</t>
  </si>
  <si>
    <t>치즐(0.4㎥)</t>
  </si>
  <si>
    <t>(0.4㎥)</t>
  </si>
  <si>
    <t>34.</t>
    <phoneticPr fontId="2" type="noConversion"/>
  </si>
  <si>
    <t>차</t>
  </si>
  <si>
    <t>qs</t>
  </si>
  <si>
    <t>Es</t>
  </si>
  <si>
    <t>Cms</t>
  </si>
  <si>
    <t>상차비는</t>
  </si>
  <si>
    <t>깨기시</t>
  </si>
  <si>
    <t>적용</t>
  </si>
  <si>
    <t>운</t>
  </si>
  <si>
    <t>반</t>
  </si>
  <si>
    <t>(15Ton)</t>
  </si>
  <si>
    <t>V1</t>
  </si>
  <si>
    <t>V2</t>
  </si>
  <si>
    <t>T</t>
  </si>
  <si>
    <t>rt</t>
  </si>
  <si>
    <t>Lo</t>
  </si>
  <si>
    <t>n</t>
  </si>
  <si>
    <t>Q1</t>
  </si>
  <si>
    <t>年</t>
  </si>
  <si>
    <t>개정품셈</t>
  </si>
  <si>
    <t>차선도색</t>
  </si>
  <si>
    <t>일당시공량</t>
  </si>
  <si>
    <t>&lt; 유리알 살포량은 '교통노면표시 설치관리매뉴얼(경찰청)' 기준 &gt;</t>
  </si>
  <si>
    <t>도로표지용페인트(상온형)</t>
  </si>
  <si>
    <t>(KSM-6080(백색)</t>
  </si>
  <si>
    <t>유리알</t>
  </si>
  <si>
    <t>(1호,고휘도)</t>
  </si>
  <si>
    <t>자재소계</t>
  </si>
  <si>
    <t>잡재료</t>
  </si>
  <si>
    <t>주재료비의</t>
  </si>
  <si>
    <t>및</t>
  </si>
  <si>
    <t>경장비</t>
  </si>
  <si>
    <t>인력품의</t>
  </si>
  <si>
    <t>(4.5Ton)</t>
  </si>
  <si>
    <t>콘크리트</t>
  </si>
  <si>
    <t>&lt;품셈 10-3-2-3&gt;</t>
  </si>
  <si>
    <t>증기산출32</t>
    <phoneticPr fontId="2" type="noConversion"/>
  </si>
  <si>
    <t>증기산출34</t>
    <phoneticPr fontId="2" type="noConversion"/>
  </si>
  <si>
    <t>비    고</t>
  </si>
  <si>
    <t>토목단가산출총괄표</t>
    <phoneticPr fontId="2" type="noConversion"/>
  </si>
  <si>
    <t>토목단가</t>
    <phoneticPr fontId="2" type="noConversion"/>
  </si>
  <si>
    <t>㎥</t>
    <phoneticPr fontId="2" type="noConversion"/>
  </si>
  <si>
    <t>㎥</t>
    <phoneticPr fontId="2" type="noConversion"/>
  </si>
  <si>
    <t>㎥</t>
    <phoneticPr fontId="2" type="noConversion"/>
  </si>
  <si>
    <t>㎥</t>
    <phoneticPr fontId="2" type="noConversion"/>
  </si>
  <si>
    <t>㎥</t>
    <phoneticPr fontId="2" type="noConversion"/>
  </si>
  <si>
    <t>㎡</t>
    <phoneticPr fontId="2" type="noConversion"/>
  </si>
  <si>
    <t>㎡</t>
    <phoneticPr fontId="2" type="noConversion"/>
  </si>
  <si>
    <t>㎡</t>
    <phoneticPr fontId="2" type="noConversion"/>
  </si>
  <si>
    <t>M</t>
    <phoneticPr fontId="2" type="noConversion"/>
  </si>
  <si>
    <t>Ton</t>
    <phoneticPr fontId="2" type="noConversion"/>
  </si>
  <si>
    <t>Ton</t>
    <phoneticPr fontId="2" type="noConversion"/>
  </si>
  <si>
    <t>토목기계경비총괄표</t>
    <phoneticPr fontId="2" type="noConversion"/>
  </si>
  <si>
    <t>￦</t>
    <phoneticPr fontId="2" type="noConversion"/>
  </si>
  <si>
    <r>
      <rPr>
        <sz val="10"/>
        <color indexed="8"/>
        <rFont val="돋움"/>
        <family val="3"/>
        <charset val="129"/>
      </rPr>
      <t>달러</t>
    </r>
    <r>
      <rPr>
        <sz val="10"/>
        <color indexed="8"/>
        <rFont val="Arial"/>
        <family val="2"/>
      </rPr>
      <t>($)</t>
    </r>
    <phoneticPr fontId="2" type="noConversion"/>
  </si>
  <si>
    <t>01.</t>
    <phoneticPr fontId="2" type="noConversion"/>
  </si>
  <si>
    <t>%  x</t>
    <phoneticPr fontId="2" type="noConversion"/>
  </si>
  <si>
    <t>인 x</t>
    <phoneticPr fontId="2" type="noConversion"/>
  </si>
  <si>
    <t>02.</t>
    <phoneticPr fontId="2" type="noConversion"/>
  </si>
  <si>
    <t>굴삭기(유압식 백호)</t>
    <phoneticPr fontId="2" type="noConversion"/>
  </si>
  <si>
    <t>0.4㎥</t>
    <phoneticPr fontId="2" type="noConversion"/>
  </si>
  <si>
    <t>￦ x</t>
    <phoneticPr fontId="2" type="noConversion"/>
  </si>
  <si>
    <t>ℓ x</t>
    <phoneticPr fontId="2" type="noConversion"/>
  </si>
  <si>
    <t>03.</t>
    <phoneticPr fontId="2" type="noConversion"/>
  </si>
  <si>
    <t>0.6㎥</t>
    <phoneticPr fontId="2" type="noConversion"/>
  </si>
  <si>
    <t>04.</t>
    <phoneticPr fontId="2" type="noConversion"/>
  </si>
  <si>
    <t>0.7㎥</t>
    <phoneticPr fontId="2" type="noConversion"/>
  </si>
  <si>
    <t>손    료</t>
    <phoneticPr fontId="2" type="noConversion"/>
  </si>
  <si>
    <t>인 x</t>
    <phoneticPr fontId="2" type="noConversion"/>
  </si>
  <si>
    <t>굴삭기(타이어형)</t>
    <phoneticPr fontId="2" type="noConversion"/>
  </si>
  <si>
    <t>06.</t>
    <phoneticPr fontId="2" type="noConversion"/>
  </si>
  <si>
    <t>덤프트럭</t>
    <phoneticPr fontId="2" type="noConversion"/>
  </si>
  <si>
    <t>경유</t>
    <phoneticPr fontId="2" type="noConversion"/>
  </si>
  <si>
    <t>ℓ x</t>
    <phoneticPr fontId="2" type="noConversion"/>
  </si>
  <si>
    <t>%  x</t>
    <phoneticPr fontId="2" type="noConversion"/>
  </si>
  <si>
    <t>08.</t>
    <phoneticPr fontId="2" type="noConversion"/>
  </si>
  <si>
    <t>플레이트 콤팩터</t>
    <phoneticPr fontId="2" type="noConversion"/>
  </si>
  <si>
    <t>진동로울러(자주식)</t>
    <phoneticPr fontId="2" type="noConversion"/>
  </si>
  <si>
    <t>로우더(타이어)</t>
    <phoneticPr fontId="2" type="noConversion"/>
  </si>
  <si>
    <t>19.</t>
    <phoneticPr fontId="2" type="noConversion"/>
  </si>
  <si>
    <t>20.</t>
    <phoneticPr fontId="2" type="noConversion"/>
  </si>
  <si>
    <t>아스팔트 스프레이어</t>
    <phoneticPr fontId="2" type="noConversion"/>
  </si>
  <si>
    <t>22.</t>
    <phoneticPr fontId="2" type="noConversion"/>
  </si>
  <si>
    <t>23.</t>
    <phoneticPr fontId="2" type="noConversion"/>
  </si>
  <si>
    <t>크레인(타이어)</t>
    <phoneticPr fontId="2" type="noConversion"/>
  </si>
  <si>
    <t>아스팔트 페이버(피니셔)</t>
    <phoneticPr fontId="2" type="noConversion"/>
  </si>
  <si>
    <t>26.</t>
    <phoneticPr fontId="2" type="noConversion"/>
  </si>
  <si>
    <t>머캐덤 로울러(자주식)</t>
    <phoneticPr fontId="2" type="noConversion"/>
  </si>
  <si>
    <t>27.</t>
    <phoneticPr fontId="2" type="noConversion"/>
  </si>
  <si>
    <t>타이어 로울러(자주식)</t>
    <phoneticPr fontId="2" type="noConversion"/>
  </si>
  <si>
    <t>30.</t>
    <phoneticPr fontId="2" type="noConversion"/>
  </si>
  <si>
    <t>증기산출30</t>
    <phoneticPr fontId="2" type="noConversion"/>
  </si>
  <si>
    <t>1/8*16/12*25/20</t>
    <phoneticPr fontId="2" type="noConversion"/>
  </si>
  <si>
    <t>토목단가산출</t>
    <phoneticPr fontId="2" type="noConversion"/>
  </si>
  <si>
    <t>비고</t>
    <phoneticPr fontId="2" type="noConversion"/>
  </si>
  <si>
    <t>터파기(인력(100%))[㎥]</t>
    <phoneticPr fontId="2" type="noConversion"/>
  </si>
  <si>
    <t>토3-1-3</t>
    <phoneticPr fontId="2" type="noConversion"/>
  </si>
  <si>
    <t>터파기 (백호0.2㎥(100%)) [㎥]</t>
    <phoneticPr fontId="2" type="noConversion"/>
  </si>
  <si>
    <t>터파기 (백호(0.2㎥)90%+인력10%) [㎥]</t>
    <phoneticPr fontId="2" type="noConversion"/>
  </si>
  <si>
    <t>터파기 (백호(0.2㎥)80%+인력20%) [㎥]</t>
    <phoneticPr fontId="2" type="noConversion"/>
  </si>
  <si>
    <t>잔토처리(현장내)(인력)[㎥]</t>
    <phoneticPr fontId="2" type="noConversion"/>
  </si>
  <si>
    <t>되메우기및다짐(인력(100%))[㎥]</t>
    <phoneticPr fontId="2" type="noConversion"/>
  </si>
  <si>
    <t>되메우기및다짐(램머) (백호0.2㎥(100%)) [㎥]</t>
    <phoneticPr fontId="2" type="noConversion"/>
  </si>
  <si>
    <t>되메우기및다짐(램머) (백호(0.2㎥)90%+인력10%) [㎥]</t>
    <phoneticPr fontId="2" type="noConversion"/>
  </si>
  <si>
    <t>되메우기및다짐(콤팩터) (백호0.2㎥(100%)) [㎥]</t>
    <phoneticPr fontId="2" type="noConversion"/>
  </si>
  <si>
    <t>되메우기및다짐(콤팩터) (백호(0.2㎥)90%+인력10%) [㎥]</t>
    <phoneticPr fontId="2" type="noConversion"/>
  </si>
  <si>
    <t>되메우기및다짐(콤팩터) (백호(0.2㎥)80%+인력20%) [㎥]</t>
    <phoneticPr fontId="2" type="noConversion"/>
  </si>
  <si>
    <t>80</t>
    <phoneticPr fontId="2" type="noConversion"/>
  </si>
  <si>
    <t>20</t>
    <phoneticPr fontId="2" type="noConversion"/>
  </si>
  <si>
    <t>무근콘크리트깨기(T=30cm이상(백호0.4㎥))[㎥]</t>
    <phoneticPr fontId="2" type="noConversion"/>
  </si>
  <si>
    <t>토9-1</t>
    <phoneticPr fontId="2" type="noConversion"/>
  </si>
  <si>
    <t>무근콘크리트깨기(T=30cm미만(백호0.4㎥))[㎥]</t>
    <phoneticPr fontId="2" type="noConversion"/>
  </si>
  <si>
    <t>소형고압블록철거[㎡]</t>
    <phoneticPr fontId="2" type="noConversion"/>
  </si>
  <si>
    <t>토10-3-3</t>
    <phoneticPr fontId="2" type="noConversion"/>
  </si>
  <si>
    <t>특별인부</t>
    <phoneticPr fontId="2" type="noConversion"/>
  </si>
  <si>
    <t>소형고압블록포장(t=6~8cm)[㎡]</t>
    <phoneticPr fontId="2" type="noConversion"/>
  </si>
  <si>
    <t>아스팔트포장깨기(백호0.4㎥)[㎥]</t>
    <phoneticPr fontId="2" type="noConversion"/>
  </si>
  <si>
    <t>토8-20-2</t>
    <phoneticPr fontId="2" type="noConversion"/>
  </si>
  <si>
    <t>치즐(0.4㎥)</t>
    <phoneticPr fontId="2" type="noConversion"/>
  </si>
  <si>
    <t>아스팔트포장절단(기계)[M]</t>
    <phoneticPr fontId="2" type="noConversion"/>
  </si>
  <si>
    <t>토10-3-1</t>
    <phoneticPr fontId="2" type="noConversion"/>
  </si>
  <si>
    <t>아스콘표층포설및다짐(인력식소규모)[㎡]</t>
    <phoneticPr fontId="2" type="noConversion"/>
  </si>
  <si>
    <t>아스콘기층(BB층)포설및다짐 (소규모현장포설) [㎡]</t>
    <phoneticPr fontId="2" type="noConversion"/>
  </si>
  <si>
    <t>보조기층포설및다짐 (인력식소규모) [㎥]</t>
    <phoneticPr fontId="2" type="noConversion"/>
  </si>
  <si>
    <t>특별인부</t>
    <phoneticPr fontId="2" type="noConversion"/>
  </si>
  <si>
    <t>콘크리트포장절단(1차로(기계))[M]</t>
    <phoneticPr fontId="2" type="noConversion"/>
  </si>
  <si>
    <t>폐기물상차 (백호0.4㎥) [TON]</t>
    <phoneticPr fontId="2" type="noConversion"/>
  </si>
  <si>
    <t>(0.4㎥)</t>
    <phoneticPr fontId="2" type="noConversion"/>
  </si>
  <si>
    <t>폐기물운반(아스콘) (덤프15톤) [Ton]</t>
    <phoneticPr fontId="2" type="noConversion"/>
  </si>
  <si>
    <t>폐기물운반(콘크리트) (덤프15톤) [Ton]</t>
    <phoneticPr fontId="2" type="noConversion"/>
  </si>
  <si>
    <t>토9-3</t>
    <phoneticPr fontId="2" type="noConversion"/>
  </si>
  <si>
    <t>차선도색(상온형)-공용구간(수동식,횡단보도,주차장) [㎡]</t>
    <phoneticPr fontId="2" type="noConversion"/>
  </si>
  <si>
    <t>토10-6-3</t>
    <phoneticPr fontId="2" type="noConversion"/>
  </si>
  <si>
    <t>x</t>
    <phoneticPr fontId="2" type="noConversion"/>
  </si>
  <si>
    <t>%</t>
    <phoneticPr fontId="2" type="noConversion"/>
  </si>
  <si>
    <t>=</t>
    <phoneticPr fontId="2" type="noConversion"/>
  </si>
  <si>
    <t>×</t>
    <phoneticPr fontId="2" type="noConversion"/>
  </si>
  <si>
    <t>토1-5-3</t>
    <phoneticPr fontId="2" type="noConversion"/>
  </si>
  <si>
    <t>토1-5-2</t>
    <phoneticPr fontId="2" type="noConversion"/>
  </si>
  <si>
    <t>토1-5-1</t>
    <phoneticPr fontId="2" type="noConversion"/>
  </si>
  <si>
    <t>토1-3-1</t>
    <phoneticPr fontId="2" type="noConversion"/>
  </si>
  <si>
    <t>소모재료</t>
    <phoneticPr fontId="2" type="noConversion"/>
  </si>
  <si>
    <t>500</t>
    <phoneticPr fontId="2" type="noConversion"/>
  </si>
  <si>
    <t>4.85kw</t>
  </si>
  <si>
    <t>35.</t>
    <phoneticPr fontId="2" type="noConversion"/>
  </si>
  <si>
    <t>휘발유</t>
    <phoneticPr fontId="2" type="noConversion"/>
  </si>
  <si>
    <t>토1-7-1</t>
    <phoneticPr fontId="2" type="noConversion"/>
  </si>
  <si>
    <t>`</t>
    <phoneticPr fontId="2" type="noConversion"/>
  </si>
  <si>
    <t>동력분무기</t>
  </si>
  <si>
    <t>동력분무기</t>
    <phoneticPr fontId="2" type="noConversion"/>
  </si>
  <si>
    <t>증기산출35</t>
    <phoneticPr fontId="2" type="noConversion"/>
  </si>
  <si>
    <t>(4.85kw)</t>
  </si>
  <si>
    <t>다</t>
    <phoneticPr fontId="2" type="noConversion"/>
  </si>
  <si>
    <t>라</t>
    <phoneticPr fontId="2" type="noConversion"/>
  </si>
  <si>
    <t>마</t>
    <phoneticPr fontId="2" type="noConversion"/>
  </si>
  <si>
    <t>t6</t>
    <phoneticPr fontId="2" type="noConversion"/>
  </si>
  <si>
    <t>t5</t>
    <phoneticPr fontId="2" type="noConversion"/>
  </si>
  <si>
    <t>(0.4㎥)</t>
    <phoneticPr fontId="2" type="noConversion"/>
  </si>
  <si>
    <t>특별인부</t>
    <phoneticPr fontId="2" type="noConversion"/>
  </si>
  <si>
    <t>&lt;품셈 1-7-2&gt;</t>
    <phoneticPr fontId="2" type="noConversion"/>
  </si>
  <si>
    <t>아스콘표층포설및다짐(인력식소규모)[㎡]</t>
  </si>
  <si>
    <t>택코팅(수동식) (RSC-4:30ℓ/㎡) [㎡]</t>
  </si>
  <si>
    <t>아스콘기층(BB층)포설및다짐 (소규모현장포설) [㎡]</t>
  </si>
  <si>
    <t>28.</t>
    <phoneticPr fontId="2" type="noConversion"/>
  </si>
  <si>
    <t>29.</t>
    <phoneticPr fontId="2" type="noConversion"/>
  </si>
  <si>
    <t>드잡이공편수</t>
  </si>
  <si>
    <t>한식미장공편수</t>
  </si>
  <si>
    <t>한식와공편수</t>
  </si>
  <si>
    <t>한식단청공편수</t>
  </si>
  <si>
    <t>한식석공조공</t>
  </si>
  <si>
    <t>한식미장공조공</t>
  </si>
  <si>
    <t>코킹공</t>
  </si>
  <si>
    <t>2020.1.2. 조달청</t>
  </si>
  <si>
    <t>2020.1.2. 매매기준율</t>
  </si>
  <si>
    <r>
      <rPr>
        <sz val="10"/>
        <color indexed="8"/>
        <rFont val="돋움"/>
        <family val="3"/>
        <charset val="129"/>
      </rPr>
      <t>치</t>
    </r>
    <r>
      <rPr>
        <sz val="10"/>
        <color indexed="8"/>
        <rFont val="돋움"/>
        <family val="3"/>
        <charset val="129"/>
      </rPr>
      <t>즐</t>
    </r>
    <r>
      <rPr>
        <sz val="10"/>
        <color indexed="8"/>
        <rFont val="Arial"/>
        <family val="2"/>
      </rPr>
      <t>(0.7</t>
    </r>
    <r>
      <rPr>
        <sz val="10"/>
        <color indexed="8"/>
        <rFont val="돋움"/>
        <family val="3"/>
        <charset val="129"/>
      </rPr>
      <t>㎥</t>
    </r>
    <r>
      <rPr>
        <sz val="10"/>
        <color indexed="8"/>
        <rFont val="Arial"/>
        <family val="2"/>
      </rPr>
      <t>)</t>
    </r>
    <phoneticPr fontId="2" type="noConversion"/>
  </si>
  <si>
    <t>조력공</t>
  </si>
  <si>
    <t>제도사</t>
  </si>
  <si>
    <t>철공</t>
  </si>
  <si>
    <t>철골공</t>
  </si>
  <si>
    <t>용접공</t>
  </si>
  <si>
    <t>보링공</t>
  </si>
  <si>
    <t>착암공</t>
  </si>
  <si>
    <t>할석공</t>
  </si>
  <si>
    <t>포설공</t>
  </si>
  <si>
    <t>포장공</t>
  </si>
  <si>
    <t>잠수부</t>
  </si>
  <si>
    <t>조적공</t>
  </si>
  <si>
    <t>견출공</t>
  </si>
  <si>
    <t>창호공</t>
  </si>
  <si>
    <t>유리공</t>
  </si>
  <si>
    <t>타일공</t>
  </si>
  <si>
    <t>도장공</t>
  </si>
  <si>
    <t>내장공</t>
  </si>
  <si>
    <t>도배공</t>
  </si>
  <si>
    <t>연마공</t>
  </si>
  <si>
    <t>석공</t>
  </si>
  <si>
    <t>줄눈공</t>
  </si>
  <si>
    <t>벌목부</t>
  </si>
  <si>
    <t>조경공</t>
  </si>
  <si>
    <t>배관공(수도)</t>
  </si>
  <si>
    <t>위생공</t>
  </si>
  <si>
    <t>덕트공</t>
  </si>
  <si>
    <t>보온공</t>
  </si>
  <si>
    <t>궤도공</t>
  </si>
  <si>
    <t>선원</t>
  </si>
  <si>
    <t>H/W시험사</t>
  </si>
  <si>
    <t>S/W시험사</t>
  </si>
  <si>
    <t>도편수</t>
  </si>
  <si>
    <t>화공</t>
  </si>
  <si>
    <t>특급품질관리기술인</t>
  </si>
  <si>
    <t>고급품질관리기술인</t>
  </si>
  <si>
    <t>중급품질관리기술인</t>
  </si>
  <si>
    <t>초급품질관리기술인</t>
  </si>
  <si>
    <t>합판거푸집(6회)[㎡]</t>
    <phoneticPr fontId="2" type="noConversion"/>
  </si>
  <si>
    <t>토6-3-1</t>
    <phoneticPr fontId="2" type="noConversion"/>
  </si>
  <si>
    <t>&lt; 토목품셈 6-3-1 합판거푸집(2022개정) &gt;</t>
  </si>
  <si>
    <t>사용횟수</t>
  </si>
  <si>
    <t>합판(내수)</t>
    <phoneticPr fontId="2" type="noConversion"/>
  </si>
  <si>
    <t>(12t×1220×2440mm)</t>
  </si>
  <si>
    <t>외송각재</t>
    <phoneticPr fontId="2" type="noConversion"/>
  </si>
  <si>
    <t>(30×30×3600mm)</t>
  </si>
  <si>
    <t>주자재소계</t>
  </si>
  <si>
    <t>소모자재</t>
  </si>
  <si>
    <t>박리재등</t>
  </si>
  <si>
    <t>주자재비의</t>
  </si>
  <si>
    <t>노무비의</t>
  </si>
  <si>
    <t>포장공</t>
    <phoneticPr fontId="2" type="noConversion"/>
  </si>
  <si>
    <t>포장공</t>
    <phoneticPr fontId="2" type="noConversion"/>
  </si>
  <si>
    <t>택코팅(수동식) (RSC-4:30ℓ/a) [a]</t>
    <phoneticPr fontId="2" type="noConversion"/>
  </si>
  <si>
    <t>프라임코팅(수동식) (MC-1:75ℓ/a) [a]</t>
    <phoneticPr fontId="2" type="noConversion"/>
  </si>
  <si>
    <t>토10-3-1</t>
    <phoneticPr fontId="2" type="noConversion"/>
  </si>
  <si>
    <t>소     계</t>
    <phoneticPr fontId="2" type="noConversion"/>
  </si>
  <si>
    <t>조명기구-TYPE B</t>
  </si>
  <si>
    <t>라인바 1000mm _ 20W</t>
  </si>
  <si>
    <t>라인바 ㄱ자 _ 13W</t>
  </si>
  <si>
    <t>원통형 팬던트 _ 30W</t>
  </si>
  <si>
    <t>26년01월</t>
    <phoneticPr fontId="2" type="noConversion"/>
  </si>
  <si>
    <t>25년09월</t>
    <phoneticPr fontId="2" type="noConversion"/>
  </si>
  <si>
    <t>2026_상반기_노임단가</t>
    <phoneticPr fontId="2" type="noConversion"/>
  </si>
  <si>
    <t>2026년(상)</t>
    <phoneticPr fontId="2" type="noConversion"/>
  </si>
  <si>
    <t>2026년(상)</t>
    <phoneticPr fontId="2" type="noConversion"/>
  </si>
  <si>
    <r>
      <t xml:space="preserve">1. </t>
    </r>
    <r>
      <rPr>
        <b/>
        <sz val="20"/>
        <color indexed="8"/>
        <rFont val="돋움"/>
        <family val="3"/>
        <charset val="129"/>
      </rPr>
      <t>노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임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단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가</t>
    </r>
    <r>
      <rPr>
        <b/>
        <sz val="20"/>
        <color indexed="8"/>
        <rFont val="Arial"/>
        <family val="2"/>
      </rPr>
      <t xml:space="preserve"> (2026. 1. 1</t>
    </r>
    <r>
      <rPr>
        <b/>
        <sz val="20"/>
        <color indexed="8"/>
        <rFont val="돋움"/>
        <family val="3"/>
        <charset val="129"/>
      </rPr>
      <t>공표</t>
    </r>
    <r>
      <rPr>
        <b/>
        <sz val="20"/>
        <color indexed="8"/>
        <rFont val="Arial"/>
        <family val="2"/>
      </rPr>
      <t>)</t>
    </r>
    <phoneticPr fontId="2" type="noConversion"/>
  </si>
  <si>
    <t>1] 전기공사</t>
  </si>
  <si>
    <t>1.1 조명 공사</t>
  </si>
  <si>
    <t>등기구 철거</t>
  </si>
  <si>
    <t>LED 40W</t>
  </si>
  <si>
    <t>ST 16C</t>
  </si>
  <si>
    <t>ST 36C</t>
  </si>
  <si>
    <t>케이블</t>
  </si>
  <si>
    <t>F-CV 10㎟/4C</t>
  </si>
  <si>
    <t>전선</t>
  </si>
  <si>
    <t>HFIX 2.5</t>
  </si>
  <si>
    <t>스위치</t>
  </si>
  <si>
    <t>1구</t>
  </si>
  <si>
    <t>2구</t>
  </si>
  <si>
    <t>JB</t>
  </si>
  <si>
    <t>분기용</t>
  </si>
  <si>
    <t>10회로</t>
  </si>
  <si>
    <t>조명기구-TYPE A</t>
  </si>
  <si>
    <t>조명기구-TYPE C</t>
  </si>
  <si>
    <t>1.2 전열 공사</t>
  </si>
  <si>
    <t>몰드</t>
  </si>
  <si>
    <t>바닥용</t>
  </si>
  <si>
    <t>HFIX 4</t>
  </si>
  <si>
    <t>아울렛박스</t>
  </si>
  <si>
    <t>4각</t>
  </si>
  <si>
    <t>1구 2열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</si>
</sst>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76" formatCode="#,##0;[Red]#,##0"/>
    <numFmt numFmtId="179" formatCode="#,##0_);\(#,##0\)"/>
    <numFmt numFmtId="180" formatCode="&quot;제 &quot;General&quot;호표&quot;"/>
    <numFmt numFmtId="196" formatCode="#,##0.0########"/>
    <numFmt numFmtId="197" formatCode="#,##0.##"/>
    <numFmt numFmtId="198" formatCode="#,##0.#######"/>
    <numFmt numFmtId="199" formatCode="#,##0.######"/>
    <numFmt numFmtId="201" formatCode="#,##0_ ;[Red]\-#,##0\ "/>
    <numFmt numFmtId="202" formatCode="&quot;토&quot;&quot;목&quot;&quot;단&quot;&quot;가&quot;&quot;#&quot;#,##0"/>
    <numFmt numFmtId="203" formatCode="#,##0;[Red]&quot;-&quot;#,##0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체"/>
      <family val="3"/>
      <charset val="129"/>
    </font>
    <font>
      <b/>
      <sz val="10"/>
      <name val="돋움체"/>
      <family val="3"/>
      <charset val="129"/>
    </font>
    <font>
      <b/>
      <sz val="9"/>
      <name val="돋움체"/>
      <family val="3"/>
      <charset val="129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3"/>
      <color indexed="8"/>
      <name val="Arial"/>
      <family val="2"/>
    </font>
    <font>
      <sz val="10"/>
      <color indexed="8"/>
      <name val="돋움"/>
      <family val="3"/>
      <charset val="129"/>
    </font>
    <font>
      <b/>
      <sz val="9"/>
      <color indexed="8"/>
      <name val="굴림체"/>
      <family val="3"/>
      <charset val="129"/>
    </font>
    <font>
      <b/>
      <sz val="20"/>
      <color indexed="8"/>
      <name val="돋움"/>
      <family val="3"/>
      <charset val="129"/>
    </font>
    <font>
      <sz val="10"/>
      <name val="MS Sans Serif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203" fontId="14" fillId="0" borderId="0" applyFont="0" applyFill="0" applyBorder="0" applyAlignment="0" applyProtection="0"/>
    <xf numFmtId="0" fontId="1" fillId="0" borderId="0"/>
    <xf numFmtId="0" fontId="6" fillId="0" borderId="0"/>
    <xf numFmtId="0" fontId="16" fillId="0" borderId="0">
      <alignment vertical="center"/>
    </xf>
  </cellStyleXfs>
  <cellXfs count="294">
    <xf numFmtId="0" fontId="0" fillId="0" borderId="0" xfId="0">
      <alignment vertical="center"/>
    </xf>
    <xf numFmtId="41" fontId="3" fillId="0" borderId="0" xfId="0" applyNumberFormat="1" applyFont="1">
      <alignment vertical="center"/>
    </xf>
    <xf numFmtId="179" fontId="5" fillId="0" borderId="0" xfId="0" applyNumberFormat="1" applyFont="1" applyAlignment="1">
      <alignment horizontal="left" vertical="center"/>
    </xf>
    <xf numFmtId="179" fontId="3" fillId="0" borderId="0" xfId="0" applyNumberFormat="1" applyFont="1" applyAlignment="1">
      <alignment horizontal="center" vertical="center"/>
    </xf>
    <xf numFmtId="179" fontId="3" fillId="0" borderId="0" xfId="0" applyNumberFormat="1" applyFont="1">
      <alignment vertical="center"/>
    </xf>
    <xf numFmtId="179" fontId="3" fillId="0" borderId="0" xfId="0" applyNumberFormat="1" applyFont="1" applyAlignment="1">
      <alignment horizontal="center"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6" fillId="0" borderId="0" xfId="0" applyFont="1" applyAlignment="1"/>
    <xf numFmtId="3" fontId="9" fillId="0" borderId="17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center" vertical="center"/>
    </xf>
    <xf numFmtId="3" fontId="9" fillId="0" borderId="18" xfId="0" applyNumberFormat="1" applyFont="1" applyBorder="1">
      <alignment vertical="center"/>
    </xf>
    <xf numFmtId="3" fontId="9" fillId="0" borderId="19" xfId="0" applyNumberFormat="1" applyFont="1" applyBorder="1" applyAlignment="1">
      <alignment horizontal="left" vertical="center"/>
    </xf>
    <xf numFmtId="3" fontId="6" fillId="0" borderId="0" xfId="0" applyNumberFormat="1" applyFont="1" applyAlignment="1"/>
    <xf numFmtId="3" fontId="9" fillId="0" borderId="20" xfId="0" applyNumberFormat="1" applyFont="1" applyBorder="1" applyAlignment="1">
      <alignment horizontal="center" vertical="center"/>
    </xf>
    <xf numFmtId="3" fontId="9" fillId="0" borderId="21" xfId="0" applyNumberFormat="1" applyFont="1" applyBorder="1" applyAlignment="1">
      <alignment horizontal="left" vertical="center"/>
    </xf>
    <xf numFmtId="3" fontId="9" fillId="0" borderId="21" xfId="0" applyNumberFormat="1" applyFont="1" applyBorder="1" applyAlignment="1">
      <alignment horizontal="center" vertical="center"/>
    </xf>
    <xf numFmtId="3" fontId="9" fillId="0" borderId="21" xfId="0" applyNumberFormat="1" applyFont="1" applyBorder="1">
      <alignment vertical="center"/>
    </xf>
    <xf numFmtId="3" fontId="9" fillId="0" borderId="11" xfId="0" applyNumberFormat="1" applyFont="1" applyBorder="1" applyAlignment="1">
      <alignment horizontal="left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/>
    <xf numFmtId="0" fontId="6" fillId="0" borderId="27" xfId="0" applyFont="1" applyBorder="1" applyAlignment="1"/>
    <xf numFmtId="0" fontId="6" fillId="0" borderId="25" xfId="0" applyFont="1" applyBorder="1" applyAlignment="1">
      <alignment horizontal="left" vertical="center"/>
    </xf>
    <xf numFmtId="196" fontId="6" fillId="0" borderId="25" xfId="0" applyNumberFormat="1" applyFont="1" applyBorder="1" applyAlignment="1"/>
    <xf numFmtId="0" fontId="6" fillId="0" borderId="25" xfId="0" applyFont="1" applyBorder="1" applyAlignment="1">
      <alignment horizontal="center"/>
    </xf>
    <xf numFmtId="3" fontId="6" fillId="0" borderId="25" xfId="0" applyNumberFormat="1" applyFont="1" applyBorder="1" applyAlignment="1">
      <alignment horizontal="right"/>
    </xf>
    <xf numFmtId="0" fontId="6" fillId="0" borderId="25" xfId="0" applyFont="1" applyBorder="1" applyAlignment="1"/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3" fontId="6" fillId="0" borderId="25" xfId="0" applyNumberFormat="1" applyFont="1" applyBorder="1" applyAlignment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/>
    <xf numFmtId="0" fontId="6" fillId="0" borderId="33" xfId="0" applyFont="1" applyBorder="1" applyAlignment="1"/>
    <xf numFmtId="0" fontId="6" fillId="0" borderId="1" xfId="0" applyFont="1" applyBorder="1" applyAlignment="1"/>
    <xf numFmtId="0" fontId="6" fillId="0" borderId="11" xfId="0" applyFont="1" applyBorder="1" applyAlignment="1"/>
    <xf numFmtId="3" fontId="8" fillId="0" borderId="34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198" fontId="9" fillId="0" borderId="1" xfId="0" applyNumberFormat="1" applyFont="1" applyBorder="1">
      <alignment vertical="center"/>
    </xf>
    <xf numFmtId="198" fontId="9" fillId="0" borderId="8" xfId="0" applyNumberFormat="1" applyFont="1" applyBorder="1">
      <alignment vertical="center"/>
    </xf>
    <xf numFmtId="198" fontId="9" fillId="0" borderId="0" xfId="0" applyNumberFormat="1" applyFont="1">
      <alignment vertical="center"/>
    </xf>
    <xf numFmtId="198" fontId="9" fillId="0" borderId="10" xfId="0" applyNumberFormat="1" applyFont="1" applyBorder="1">
      <alignment vertical="center"/>
    </xf>
    <xf numFmtId="198" fontId="8" fillId="0" borderId="8" xfId="0" applyNumberFormat="1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right" vertical="center"/>
    </xf>
    <xf numFmtId="198" fontId="9" fillId="0" borderId="27" xfId="0" applyNumberFormat="1" applyFont="1" applyBorder="1" applyAlignment="1">
      <alignment horizontal="right" vertical="center"/>
    </xf>
    <xf numFmtId="198" fontId="9" fillId="0" borderId="35" xfId="0" applyNumberFormat="1" applyFont="1" applyBorder="1" applyAlignment="1">
      <alignment horizontal="right" vertical="center"/>
    </xf>
    <xf numFmtId="3" fontId="9" fillId="0" borderId="3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198" fontId="9" fillId="0" borderId="36" xfId="0" applyNumberFormat="1" applyFont="1" applyBorder="1" applyAlignment="1">
      <alignment horizontal="right" vertical="center"/>
    </xf>
    <xf numFmtId="198" fontId="9" fillId="0" borderId="37" xfId="0" applyNumberFormat="1" applyFont="1" applyBorder="1" applyAlignment="1">
      <alignment horizontal="right" vertical="center"/>
    </xf>
    <xf numFmtId="198" fontId="9" fillId="0" borderId="0" xfId="0" applyNumberFormat="1" applyFont="1" applyAlignment="1"/>
    <xf numFmtId="0" fontId="0" fillId="0" borderId="0" xfId="0" applyAlignment="1"/>
    <xf numFmtId="198" fontId="9" fillId="0" borderId="1" xfId="0" applyNumberFormat="1" applyFont="1" applyBorder="1" applyAlignment="1"/>
    <xf numFmtId="3" fontId="8" fillId="0" borderId="30" xfId="0" applyNumberFormat="1" applyFont="1" applyBorder="1" applyAlignment="1">
      <alignment horizontal="right" vertical="center"/>
    </xf>
    <xf numFmtId="198" fontId="9" fillId="0" borderId="27" xfId="0" applyNumberFormat="1" applyFont="1" applyBorder="1">
      <alignment vertical="center"/>
    </xf>
    <xf numFmtId="198" fontId="9" fillId="0" borderId="37" xfId="0" applyNumberFormat="1" applyFont="1" applyBorder="1">
      <alignment vertical="center"/>
    </xf>
    <xf numFmtId="3" fontId="9" fillId="0" borderId="36" xfId="0" applyNumberFormat="1" applyFont="1" applyBorder="1" applyAlignment="1">
      <alignment horizontal="right" vertical="center"/>
    </xf>
    <xf numFmtId="198" fontId="9" fillId="2" borderId="0" xfId="0" applyNumberFormat="1" applyFont="1" applyFill="1">
      <alignment vertical="center"/>
    </xf>
    <xf numFmtId="198" fontId="9" fillId="2" borderId="1" xfId="0" applyNumberFormat="1" applyFont="1" applyFill="1" applyBorder="1">
      <alignment vertical="center"/>
    </xf>
    <xf numFmtId="0" fontId="6" fillId="2" borderId="0" xfId="0" applyFont="1" applyFill="1" applyAlignment="1"/>
    <xf numFmtId="198" fontId="9" fillId="0" borderId="30" xfId="0" applyNumberFormat="1" applyFont="1" applyBorder="1">
      <alignment vertical="center"/>
    </xf>
    <xf numFmtId="198" fontId="9" fillId="0" borderId="21" xfId="0" applyNumberFormat="1" applyFont="1" applyBorder="1">
      <alignment vertical="center"/>
    </xf>
    <xf numFmtId="0" fontId="0" fillId="2" borderId="0" xfId="0" applyFill="1" applyAlignment="1"/>
    <xf numFmtId="0" fontId="0" fillId="0" borderId="1" xfId="0" applyBorder="1" applyAlignment="1"/>
    <xf numFmtId="198" fontId="9" fillId="0" borderId="3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198" fontId="12" fillId="0" borderId="27" xfId="0" applyNumberFormat="1" applyFont="1" applyBorder="1" applyAlignment="1">
      <alignment horizontal="center" vertical="center"/>
    </xf>
    <xf numFmtId="0" fontId="6" fillId="0" borderId="3" xfId="0" applyFont="1" applyBorder="1" applyAlignment="1"/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center" vertical="center"/>
    </xf>
    <xf numFmtId="3" fontId="9" fillId="0" borderId="39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left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41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left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198" fontId="8" fillId="0" borderId="0" xfId="0" applyNumberFormat="1" applyFont="1" applyAlignment="1">
      <alignment horizontal="left" vertical="center"/>
    </xf>
    <xf numFmtId="198" fontId="8" fillId="0" borderId="8" xfId="0" applyNumberFormat="1" applyFont="1" applyBorder="1" applyAlignment="1">
      <alignment horizontal="center" vertical="center"/>
    </xf>
    <xf numFmtId="198" fontId="8" fillId="0" borderId="0" xfId="0" applyNumberFormat="1" applyFont="1" applyAlignment="1">
      <alignment horizontal="center" vertical="center"/>
    </xf>
    <xf numFmtId="198" fontId="8" fillId="2" borderId="0" xfId="0" applyNumberFormat="1" applyFont="1" applyFill="1" applyAlignment="1">
      <alignment horizontal="center" vertical="center"/>
    </xf>
    <xf numFmtId="198" fontId="8" fillId="0" borderId="30" xfId="0" applyNumberFormat="1" applyFont="1" applyBorder="1" applyAlignment="1">
      <alignment horizontal="center" vertical="center"/>
    </xf>
    <xf numFmtId="198" fontId="8" fillId="0" borderId="35" xfId="0" applyNumberFormat="1" applyFont="1" applyBorder="1" applyAlignment="1">
      <alignment horizontal="center" vertical="center"/>
    </xf>
    <xf numFmtId="198" fontId="8" fillId="0" borderId="27" xfId="0" applyNumberFormat="1" applyFont="1" applyBorder="1" applyAlignment="1">
      <alignment horizontal="center" vertical="center"/>
    </xf>
    <xf numFmtId="0" fontId="0" fillId="0" borderId="8" xfId="0" applyBorder="1" applyAlignment="1"/>
    <xf numFmtId="198" fontId="9" fillId="0" borderId="30" xfId="0" applyNumberFormat="1" applyFont="1" applyBorder="1" applyAlignment="1"/>
    <xf numFmtId="198" fontId="8" fillId="0" borderId="10" xfId="0" applyNumberFormat="1" applyFont="1" applyBorder="1" applyAlignment="1">
      <alignment horizontal="center" vertical="center"/>
    </xf>
    <xf numFmtId="198" fontId="8" fillId="0" borderId="1" xfId="0" applyNumberFormat="1" applyFont="1" applyBorder="1" applyAlignment="1">
      <alignment horizontal="center" vertical="center"/>
    </xf>
    <xf numFmtId="198" fontId="8" fillId="2" borderId="1" xfId="0" applyNumberFormat="1" applyFont="1" applyFill="1" applyBorder="1" applyAlignment="1">
      <alignment horizontal="center" vertical="center"/>
    </xf>
    <xf numFmtId="198" fontId="8" fillId="0" borderId="21" xfId="0" applyNumberFormat="1" applyFont="1" applyBorder="1" applyAlignment="1">
      <alignment horizontal="center" vertical="center"/>
    </xf>
    <xf numFmtId="0" fontId="0" fillId="0" borderId="10" xfId="0" applyBorder="1" applyAlignment="1"/>
    <xf numFmtId="0" fontId="0" fillId="0" borderId="27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198" fontId="8" fillId="0" borderId="36" xfId="0" applyNumberFormat="1" applyFont="1" applyBorder="1" applyAlignment="1">
      <alignment horizontal="center" vertical="center"/>
    </xf>
    <xf numFmtId="198" fontId="8" fillId="0" borderId="37" xfId="0" applyNumberFormat="1" applyFont="1" applyBorder="1" applyAlignment="1">
      <alignment horizontal="center" vertical="center"/>
    </xf>
    <xf numFmtId="198" fontId="9" fillId="0" borderId="21" xfId="0" applyNumberFormat="1" applyFont="1" applyBorder="1" applyAlignment="1"/>
    <xf numFmtId="3" fontId="9" fillId="0" borderId="15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/>
    </xf>
    <xf numFmtId="0" fontId="0" fillId="3" borderId="0" xfId="0" applyFill="1" applyAlignment="1">
      <alignment horizontal="right" vertical="center"/>
    </xf>
    <xf numFmtId="198" fontId="8" fillId="0" borderId="43" xfId="0" applyNumberFormat="1" applyFont="1" applyBorder="1" applyAlignment="1">
      <alignment horizontal="center" vertical="center"/>
    </xf>
    <xf numFmtId="198" fontId="8" fillId="0" borderId="44" xfId="0" applyNumberFormat="1" applyFont="1" applyBorder="1" applyAlignment="1">
      <alignment horizontal="center" vertical="center"/>
    </xf>
    <xf numFmtId="198" fontId="8" fillId="2" borderId="6" xfId="0" applyNumberFormat="1" applyFont="1" applyFill="1" applyBorder="1" applyAlignment="1">
      <alignment horizontal="center" vertical="center"/>
    </xf>
    <xf numFmtId="198" fontId="8" fillId="0" borderId="45" xfId="0" applyNumberFormat="1" applyFont="1" applyBorder="1" applyAlignment="1">
      <alignment horizontal="center" vertical="center"/>
    </xf>
    <xf numFmtId="0" fontId="0" fillId="0" borderId="5" xfId="0" applyBorder="1" applyAlignment="1"/>
    <xf numFmtId="198" fontId="9" fillId="0" borderId="6" xfId="0" applyNumberFormat="1" applyFont="1" applyBorder="1">
      <alignment vertical="center"/>
    </xf>
    <xf numFmtId="198" fontId="9" fillId="0" borderId="6" xfId="0" applyNumberFormat="1" applyFont="1" applyBorder="1" applyAlignment="1"/>
    <xf numFmtId="198" fontId="9" fillId="0" borderId="45" xfId="0" applyNumberFormat="1" applyFont="1" applyBorder="1" applyAlignment="1"/>
    <xf numFmtId="198" fontId="9" fillId="0" borderId="43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98" fontId="9" fillId="0" borderId="0" xfId="0" quotePrefix="1" applyNumberFormat="1" applyFont="1">
      <alignment vertical="center"/>
    </xf>
    <xf numFmtId="3" fontId="9" fillId="0" borderId="43" xfId="0" applyNumberFormat="1" applyFont="1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198" fontId="9" fillId="0" borderId="5" xfId="0" applyNumberFormat="1" applyFont="1" applyBorder="1">
      <alignment vertical="center"/>
    </xf>
    <xf numFmtId="198" fontId="9" fillId="2" borderId="6" xfId="0" applyNumberFormat="1" applyFont="1" applyFill="1" applyBorder="1">
      <alignment vertical="center"/>
    </xf>
    <xf numFmtId="198" fontId="9" fillId="0" borderId="45" xfId="0" applyNumberFormat="1" applyFont="1" applyBorder="1">
      <alignment vertical="center"/>
    </xf>
    <xf numFmtId="198" fontId="9" fillId="0" borderId="44" xfId="0" applyNumberFormat="1" applyFont="1" applyBorder="1" applyAlignment="1">
      <alignment horizontal="right" vertical="center"/>
    </xf>
    <xf numFmtId="198" fontId="8" fillId="0" borderId="5" xfId="0" applyNumberFormat="1" applyFont="1" applyBorder="1" applyAlignment="1">
      <alignment horizontal="left" vertical="center"/>
    </xf>
    <xf numFmtId="0" fontId="6" fillId="0" borderId="43" xfId="0" applyFont="1" applyBorder="1" applyAlignment="1"/>
    <xf numFmtId="3" fontId="8" fillId="0" borderId="44" xfId="0" applyNumberFormat="1" applyFont="1" applyBorder="1" applyAlignment="1">
      <alignment horizontal="right" vertical="center"/>
    </xf>
    <xf numFmtId="198" fontId="9" fillId="0" borderId="44" xfId="0" applyNumberFormat="1" applyFont="1" applyBorder="1">
      <alignment vertical="center"/>
    </xf>
    <xf numFmtId="0" fontId="0" fillId="0" borderId="44" xfId="0" applyBorder="1" applyAlignment="1"/>
    <xf numFmtId="0" fontId="11" fillId="2" borderId="0" xfId="0" applyFont="1" applyFill="1" applyAlignment="1"/>
    <xf numFmtId="3" fontId="8" fillId="2" borderId="22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24" xfId="0" applyNumberFormat="1" applyFont="1" applyFill="1" applyBorder="1" applyAlignment="1">
      <alignment horizontal="center" vertical="center"/>
    </xf>
    <xf numFmtId="3" fontId="9" fillId="2" borderId="39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right" vertical="center"/>
    </xf>
    <xf numFmtId="3" fontId="9" fillId="2" borderId="14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Alignment="1"/>
    <xf numFmtId="3" fontId="9" fillId="2" borderId="40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left" vertical="center"/>
    </xf>
    <xf numFmtId="3" fontId="9" fillId="2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13" xfId="0" applyNumberFormat="1" applyFont="1" applyFill="1" applyBorder="1" applyAlignment="1">
      <alignment horizontal="left" vertical="center"/>
    </xf>
    <xf numFmtId="3" fontId="9" fillId="2" borderId="41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left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right" vertical="center"/>
    </xf>
    <xf numFmtId="3" fontId="9" fillId="2" borderId="15" xfId="0" applyNumberFormat="1" applyFont="1" applyFill="1" applyBorder="1" applyAlignment="1">
      <alignment horizontal="left" vertical="center"/>
    </xf>
    <xf numFmtId="3" fontId="9" fillId="2" borderId="17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left" vertical="center"/>
    </xf>
    <xf numFmtId="3" fontId="9" fillId="2" borderId="18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right" vertical="center"/>
    </xf>
    <xf numFmtId="3" fontId="9" fillId="2" borderId="19" xfId="0" applyNumberFormat="1" applyFont="1" applyFill="1" applyBorder="1" applyAlignment="1">
      <alignment horizontal="left" vertical="center"/>
    </xf>
    <xf numFmtId="3" fontId="9" fillId="2" borderId="20" xfId="0" applyNumberFormat="1" applyFont="1" applyFill="1" applyBorder="1" applyAlignment="1">
      <alignment horizontal="center" vertical="center"/>
    </xf>
    <xf numFmtId="3" fontId="9" fillId="2" borderId="21" xfId="0" applyNumberFormat="1" applyFont="1" applyFill="1" applyBorder="1" applyAlignment="1">
      <alignment horizontal="left" vertical="center"/>
    </xf>
    <xf numFmtId="3" fontId="9" fillId="2" borderId="21" xfId="0" applyNumberFormat="1" applyFont="1" applyFill="1" applyBorder="1" applyAlignment="1">
      <alignment horizontal="center" vertical="center"/>
    </xf>
    <xf numFmtId="3" fontId="9" fillId="2" borderId="21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198" fontId="8" fillId="0" borderId="5" xfId="0" applyNumberFormat="1" applyFont="1" applyBorder="1" applyAlignment="1">
      <alignment horizontal="center" vertical="center"/>
    </xf>
    <xf numFmtId="198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/>
    <xf numFmtId="49" fontId="6" fillId="0" borderId="0" xfId="0" applyNumberFormat="1" applyFont="1" applyAlignment="1"/>
    <xf numFmtId="3" fontId="8" fillId="0" borderId="39" xfId="0" applyNumberFormat="1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46" xfId="0" applyNumberFormat="1" applyFont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/>
    </xf>
    <xf numFmtId="3" fontId="8" fillId="0" borderId="48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left" vertical="center"/>
    </xf>
    <xf numFmtId="3" fontId="9" fillId="0" borderId="49" xfId="0" applyNumberFormat="1" applyFont="1" applyBorder="1">
      <alignment vertical="center"/>
    </xf>
    <xf numFmtId="3" fontId="9" fillId="0" borderId="50" xfId="0" applyNumberFormat="1" applyFont="1" applyBorder="1">
      <alignment vertical="center"/>
    </xf>
    <xf numFmtId="3" fontId="9" fillId="0" borderId="16" xfId="0" applyNumberFormat="1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3" fontId="9" fillId="0" borderId="40" xfId="0" applyNumberFormat="1" applyFont="1" applyBorder="1" applyAlignment="1">
      <alignment horizontal="left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3" xfId="0" applyNumberFormat="1" applyFont="1" applyBorder="1">
      <alignment vertical="center"/>
    </xf>
    <xf numFmtId="49" fontId="9" fillId="0" borderId="13" xfId="0" applyNumberFormat="1" applyFont="1" applyBorder="1" applyAlignment="1">
      <alignment horizontal="center" vertical="center"/>
    </xf>
    <xf numFmtId="198" fontId="9" fillId="0" borderId="49" xfId="0" applyNumberFormat="1" applyFont="1" applyBorder="1">
      <alignment vertical="center"/>
    </xf>
    <xf numFmtId="197" fontId="9" fillId="0" borderId="3" xfId="0" applyNumberFormat="1" applyFont="1" applyBorder="1">
      <alignment vertical="center"/>
    </xf>
    <xf numFmtId="197" fontId="9" fillId="0" borderId="49" xfId="0" applyNumberFormat="1" applyFont="1" applyBorder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49" xfId="0" applyNumberFormat="1" applyFont="1" applyBorder="1" applyAlignment="1">
      <alignment horizontal="center" vertical="center"/>
    </xf>
    <xf numFmtId="3" fontId="8" fillId="0" borderId="50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9" fillId="0" borderId="41" xfId="0" applyNumberFormat="1" applyFont="1" applyBorder="1" applyAlignment="1">
      <alignment horizontal="left" vertical="center"/>
    </xf>
    <xf numFmtId="197" fontId="9" fillId="0" borderId="51" xfId="0" applyNumberFormat="1" applyFont="1" applyBorder="1">
      <alignment vertical="center"/>
    </xf>
    <xf numFmtId="3" fontId="9" fillId="0" borderId="33" xfId="0" applyNumberFormat="1" applyFont="1" applyBorder="1">
      <alignment vertical="center"/>
    </xf>
    <xf numFmtId="3" fontId="9" fillId="0" borderId="33" xfId="0" applyNumberFormat="1" applyFont="1" applyBorder="1" applyAlignment="1">
      <alignment horizontal="center" vertical="center"/>
    </xf>
    <xf numFmtId="3" fontId="9" fillId="0" borderId="52" xfId="0" applyNumberFormat="1" applyFont="1" applyBorder="1">
      <alignment vertical="center"/>
    </xf>
    <xf numFmtId="3" fontId="9" fillId="0" borderId="4" xfId="0" applyNumberFormat="1" applyFont="1" applyBorder="1">
      <alignment vertical="center"/>
    </xf>
    <xf numFmtId="197" fontId="9" fillId="0" borderId="4" xfId="0" applyNumberFormat="1" applyFont="1" applyBorder="1">
      <alignment vertical="center"/>
    </xf>
    <xf numFmtId="0" fontId="11" fillId="0" borderId="0" xfId="0" applyFont="1" applyAlignment="1"/>
    <xf numFmtId="199" fontId="9" fillId="0" borderId="3" xfId="0" applyNumberFormat="1" applyFont="1" applyBorder="1">
      <alignment vertical="center"/>
    </xf>
    <xf numFmtId="3" fontId="9" fillId="0" borderId="51" xfId="0" applyNumberFormat="1" applyFont="1" applyBorder="1">
      <alignment vertical="center"/>
    </xf>
    <xf numFmtId="49" fontId="9" fillId="0" borderId="15" xfId="0" applyNumberFormat="1" applyFont="1" applyBorder="1" applyAlignment="1">
      <alignment horizontal="center" vertical="center"/>
    </xf>
    <xf numFmtId="3" fontId="9" fillId="0" borderId="32" xfId="0" applyNumberFormat="1" applyFont="1" applyBorder="1">
      <alignment vertical="center"/>
    </xf>
    <xf numFmtId="3" fontId="9" fillId="0" borderId="42" xfId="0" applyNumberFormat="1" applyFont="1" applyBorder="1">
      <alignment vertical="center"/>
    </xf>
    <xf numFmtId="3" fontId="8" fillId="0" borderId="17" xfId="0" applyNumberFormat="1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left" vertical="center"/>
    </xf>
    <xf numFmtId="14" fontId="6" fillId="2" borderId="13" xfId="0" applyNumberFormat="1" applyFont="1" applyFill="1" applyBorder="1" applyAlignment="1">
      <alignment horizontal="center"/>
    </xf>
    <xf numFmtId="3" fontId="9" fillId="0" borderId="42" xfId="0" applyNumberFormat="1" applyFont="1" applyBorder="1" applyAlignment="1">
      <alignment horizontal="center" vertical="center"/>
    </xf>
    <xf numFmtId="3" fontId="8" fillId="0" borderId="53" xfId="0" applyNumberFormat="1" applyFont="1" applyBorder="1" applyAlignment="1">
      <alignment horizontal="right" vertical="center"/>
    </xf>
    <xf numFmtId="202" fontId="6" fillId="0" borderId="0" xfId="0" applyNumberFormat="1" applyFont="1" applyAlignment="1"/>
    <xf numFmtId="198" fontId="9" fillId="0" borderId="53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17" fillId="2" borderId="0" xfId="0" applyFont="1" applyFill="1" applyAlignment="1"/>
    <xf numFmtId="3" fontId="18" fillId="2" borderId="40" xfId="0" applyNumberFormat="1" applyFont="1" applyFill="1" applyBorder="1" applyAlignment="1">
      <alignment horizontal="center" vertical="center"/>
    </xf>
    <xf numFmtId="3" fontId="18" fillId="2" borderId="3" xfId="0" applyNumberFormat="1" applyFont="1" applyFill="1" applyBorder="1" applyAlignment="1">
      <alignment horizontal="left" vertical="center"/>
    </xf>
    <xf numFmtId="3" fontId="18" fillId="2" borderId="3" xfId="0" applyNumberFormat="1" applyFont="1" applyFill="1" applyBorder="1" applyAlignment="1">
      <alignment horizontal="center" vertical="center"/>
    </xf>
    <xf numFmtId="3" fontId="18" fillId="2" borderId="3" xfId="0" applyNumberFormat="1" applyFont="1" applyFill="1" applyBorder="1" applyAlignment="1">
      <alignment horizontal="right" vertical="center"/>
    </xf>
    <xf numFmtId="3" fontId="18" fillId="2" borderId="13" xfId="0" applyNumberFormat="1" applyFont="1" applyFill="1" applyBorder="1" applyAlignment="1">
      <alignment horizontal="left" vertical="center"/>
    </xf>
    <xf numFmtId="3" fontId="17" fillId="2" borderId="0" xfId="0" applyNumberFormat="1" applyFont="1" applyFill="1" applyAlignment="1"/>
    <xf numFmtId="3" fontId="18" fillId="2" borderId="41" xfId="0" applyNumberFormat="1" applyFont="1" applyFill="1" applyBorder="1" applyAlignment="1">
      <alignment horizontal="center" vertical="center"/>
    </xf>
    <xf numFmtId="3" fontId="18" fillId="2" borderId="4" xfId="0" applyNumberFormat="1" applyFont="1" applyFill="1" applyBorder="1" applyAlignment="1">
      <alignment horizontal="left" vertical="center"/>
    </xf>
    <xf numFmtId="3" fontId="18" fillId="2" borderId="4" xfId="0" applyNumberFormat="1" applyFont="1" applyFill="1" applyBorder="1" applyAlignment="1">
      <alignment horizontal="center" vertical="center"/>
    </xf>
    <xf numFmtId="3" fontId="18" fillId="2" borderId="4" xfId="0" applyNumberFormat="1" applyFont="1" applyFill="1" applyBorder="1" applyAlignment="1">
      <alignment horizontal="right" vertical="center"/>
    </xf>
    <xf numFmtId="3" fontId="18" fillId="2" borderId="15" xfId="0" applyNumberFormat="1" applyFont="1" applyFill="1" applyBorder="1" applyAlignment="1">
      <alignment horizontal="left" vertical="center"/>
    </xf>
    <xf numFmtId="3" fontId="18" fillId="2" borderId="39" xfId="0" applyNumberFormat="1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left" vertical="center"/>
    </xf>
    <xf numFmtId="3" fontId="18" fillId="2" borderId="2" xfId="0" applyNumberFormat="1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horizontal="right" vertical="center"/>
    </xf>
    <xf numFmtId="3" fontId="18" fillId="2" borderId="14" xfId="0" applyNumberFormat="1" applyFont="1" applyFill="1" applyBorder="1" applyAlignment="1">
      <alignment horizontal="left" vertical="center"/>
    </xf>
    <xf numFmtId="3" fontId="9" fillId="0" borderId="40" xfId="5" applyNumberFormat="1" applyFont="1" applyBorder="1" applyAlignment="1">
      <alignment horizontal="center" vertical="center"/>
    </xf>
    <xf numFmtId="3" fontId="9" fillId="0" borderId="3" xfId="5" applyNumberFormat="1" applyFont="1" applyBorder="1" applyAlignment="1">
      <alignment horizontal="center" vertical="center"/>
    </xf>
    <xf numFmtId="14" fontId="6" fillId="0" borderId="13" xfId="5" applyNumberFormat="1" applyBorder="1" applyAlignment="1">
      <alignment horizontal="center"/>
    </xf>
    <xf numFmtId="0" fontId="6" fillId="0" borderId="0" xfId="5" applyAlignment="1">
      <alignment horizontal="center" vertical="center"/>
    </xf>
    <xf numFmtId="0" fontId="6" fillId="0" borderId="0" xfId="5"/>
    <xf numFmtId="0" fontId="11" fillId="0" borderId="0" xfId="5" applyFont="1" applyAlignment="1">
      <alignment horizontal="center" vertical="center"/>
    </xf>
    <xf numFmtId="179" fontId="4" fillId="0" borderId="12" xfId="0" applyNumberFormat="1" applyFont="1" applyBorder="1" applyAlignment="1">
      <alignment horizontal="center" vertical="center"/>
    </xf>
    <xf numFmtId="43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horizontal="right" vertical="center" shrinkToFit="1"/>
    </xf>
    <xf numFmtId="180" fontId="3" fillId="0" borderId="12" xfId="0" applyNumberFormat="1" applyFont="1" applyBorder="1" applyAlignment="1">
      <alignment horizontal="center" vertical="center" shrinkToFit="1"/>
    </xf>
    <xf numFmtId="43" fontId="3" fillId="0" borderId="12" xfId="0" applyNumberFormat="1" applyFont="1" applyBorder="1" applyAlignment="1">
      <alignment horizontal="left" vertical="center" shrinkToFit="1"/>
    </xf>
    <xf numFmtId="43" fontId="3" fillId="0" borderId="12" xfId="0" applyNumberFormat="1" applyFont="1" applyBorder="1" applyAlignment="1">
      <alignment horizontal="center" vertical="center" shrinkToFit="1"/>
    </xf>
    <xf numFmtId="41" fontId="3" fillId="0" borderId="12" xfId="0" applyNumberFormat="1" applyFont="1" applyBorder="1" applyAlignment="1">
      <alignment horizontal="center" vertical="center" shrinkToFit="1"/>
    </xf>
    <xf numFmtId="43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vertical="center" shrinkToFit="1"/>
    </xf>
    <xf numFmtId="201" fontId="5" fillId="0" borderId="12" xfId="0" applyNumberFormat="1" applyFont="1" applyBorder="1" applyAlignment="1">
      <alignment vertical="center" shrinkToFit="1"/>
    </xf>
    <xf numFmtId="176" fontId="5" fillId="0" borderId="12" xfId="0" applyNumberFormat="1" applyFont="1" applyBorder="1" applyAlignment="1">
      <alignment horizontal="right" vertical="center" shrinkToFit="1"/>
    </xf>
    <xf numFmtId="180" fontId="5" fillId="0" borderId="12" xfId="0" applyNumberFormat="1" applyFont="1" applyBorder="1" applyAlignment="1">
      <alignment horizontal="center" vertical="center" shrinkToFit="1"/>
    </xf>
    <xf numFmtId="14" fontId="6" fillId="0" borderId="14" xfId="0" applyNumberFormat="1" applyFont="1" applyBorder="1" applyAlignment="1">
      <alignment horizontal="center"/>
    </xf>
    <xf numFmtId="179" fontId="4" fillId="0" borderId="12" xfId="0" applyNumberFormat="1" applyFont="1" applyBorder="1" applyAlignment="1">
      <alignment horizontal="center" vertical="center"/>
    </xf>
    <xf numFmtId="179" fontId="4" fillId="0" borderId="12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shrinkToFit="1"/>
    </xf>
    <xf numFmtId="4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3" fontId="5" fillId="0" borderId="12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/>
    <xf numFmtId="0" fontId="10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198" fontId="9" fillId="0" borderId="0" xfId="0" applyNumberFormat="1" applyFont="1" applyAlignment="1">
      <alignment horizontal="center" vertical="center"/>
    </xf>
    <xf numFmtId="198" fontId="8" fillId="0" borderId="0" xfId="0" applyNumberFormat="1" applyFont="1" applyAlignment="1">
      <alignment horizontal="center" vertical="center"/>
    </xf>
    <xf numFmtId="198" fontId="9" fillId="0" borderId="0" xfId="0" applyNumberFormat="1" applyFont="1" applyAlignment="1">
      <alignment horizontal="left" vertical="center"/>
    </xf>
    <xf numFmtId="198" fontId="8" fillId="0" borderId="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98" fontId="8" fillId="0" borderId="5" xfId="0" applyNumberFormat="1" applyFont="1" applyBorder="1" applyAlignment="1">
      <alignment horizontal="center" vertical="center"/>
    </xf>
    <xf numFmtId="198" fontId="8" fillId="0" borderId="6" xfId="0" applyNumberFormat="1" applyFont="1" applyBorder="1" applyAlignment="1">
      <alignment horizontal="center" vertical="center"/>
    </xf>
    <xf numFmtId="3" fontId="8" fillId="0" borderId="54" xfId="0" applyNumberFormat="1" applyFont="1" applyBorder="1" applyAlignment="1">
      <alignment horizontal="center" vertical="center"/>
    </xf>
  </cellXfs>
  <cellStyles count="7">
    <cellStyle name="쉼표 [0] 12" xfId="1" xr:uid="{00000000-0005-0000-0000-000001000000}"/>
    <cellStyle name="쉼표 [0] 2" xfId="2" xr:uid="{00000000-0005-0000-0000-000002000000}"/>
    <cellStyle name="콤마 [0]_G1-X2(~1" xfId="3" xr:uid="{00000000-0005-0000-0000-000003000000}"/>
    <cellStyle name="표준" xfId="0" builtinId="0"/>
    <cellStyle name="표준 2 2 3 2" xfId="4" xr:uid="{00000000-0005-0000-0000-000005000000}"/>
    <cellStyle name="표준 4 2 2" xfId="5" xr:uid="{00000000-0005-0000-0000-000006000000}"/>
    <cellStyle name="표준 7 2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8"/>
  <dimension ref="A1:P49"/>
  <sheetViews>
    <sheetView showZeros="0" tabSelected="1" view="pageBreakPreview" zoomScaleNormal="100" zoomScaleSheetLayoutView="100" workbookViewId="0">
      <pane xSplit="1" ySplit="3" topLeftCell="B4" activePane="bottomRight" state="frozen"/>
      <selection activeCell="H9" sqref="H9"/>
      <selection pane="topRight" activeCell="H9" sqref="H9"/>
      <selection pane="bottomLeft" activeCell="H9" sqref="H9"/>
      <selection pane="bottomRight" activeCell="F4" sqref="F4:N49"/>
    </sheetView>
  </sheetViews>
  <sheetFormatPr defaultRowHeight="13.5" x14ac:dyDescent="0.15"/>
  <cols>
    <col min="1" max="1" width="5.44140625" customWidth="1"/>
    <col min="2" max="2" width="15.33203125" customWidth="1"/>
    <col min="3" max="3" width="15.109375" customWidth="1"/>
    <col min="4" max="4" width="4.109375" customWidth="1"/>
    <col min="5" max="5" width="5.21875" customWidth="1"/>
    <col min="6" max="6" width="7.21875" customWidth="1"/>
    <col min="7" max="7" width="9.77734375" customWidth="1"/>
    <col min="8" max="8" width="7.21875" customWidth="1"/>
    <col min="9" max="9" width="9.77734375" customWidth="1"/>
    <col min="10" max="10" width="7.21875" customWidth="1"/>
    <col min="11" max="11" width="9.77734375" customWidth="1"/>
    <col min="12" max="12" width="7.21875" customWidth="1"/>
    <col min="13" max="13" width="10.6640625" customWidth="1"/>
    <col min="14" max="14" width="6.77734375" customWidth="1"/>
    <col min="15" max="16" width="0" hidden="1" customWidth="1"/>
    <col min="17" max="18" width="10" bestFit="1" customWidth="1"/>
  </cols>
  <sheetData>
    <row r="1" spans="1:16" ht="11.25" customHeight="1" x14ac:dyDescent="0.15">
      <c r="B1" s="2"/>
      <c r="C1" s="1"/>
      <c r="D1" s="3"/>
      <c r="E1" s="6"/>
      <c r="F1" s="4"/>
      <c r="G1" s="4"/>
      <c r="H1" s="4"/>
      <c r="I1" s="4"/>
      <c r="J1" s="4"/>
      <c r="K1" s="4"/>
      <c r="L1" s="4"/>
      <c r="M1" s="4"/>
      <c r="N1" s="5"/>
    </row>
    <row r="2" spans="1:16" ht="23.1" customHeight="1" x14ac:dyDescent="0.15">
      <c r="B2" s="270" t="s">
        <v>53</v>
      </c>
      <c r="C2" s="273" t="s">
        <v>54</v>
      </c>
      <c r="D2" s="270" t="s">
        <v>0</v>
      </c>
      <c r="E2" s="274" t="s">
        <v>58</v>
      </c>
      <c r="F2" s="270" t="s">
        <v>1</v>
      </c>
      <c r="G2" s="270"/>
      <c r="H2" s="270" t="s">
        <v>2</v>
      </c>
      <c r="I2" s="270"/>
      <c r="J2" s="270" t="s">
        <v>4</v>
      </c>
      <c r="K2" s="270"/>
      <c r="L2" s="270" t="s">
        <v>3</v>
      </c>
      <c r="M2" s="270"/>
      <c r="N2" s="271" t="s">
        <v>55</v>
      </c>
      <c r="P2">
        <v>1</v>
      </c>
    </row>
    <row r="3" spans="1:16" ht="23.1" customHeight="1" x14ac:dyDescent="0.15">
      <c r="B3" s="270"/>
      <c r="C3" s="273"/>
      <c r="D3" s="270"/>
      <c r="E3" s="274"/>
      <c r="F3" s="254" t="s">
        <v>57</v>
      </c>
      <c r="G3" s="254" t="s">
        <v>56</v>
      </c>
      <c r="H3" s="254" t="s">
        <v>57</v>
      </c>
      <c r="I3" s="254" t="s">
        <v>56</v>
      </c>
      <c r="J3" s="254" t="s">
        <v>57</v>
      </c>
      <c r="K3" s="254" t="s">
        <v>56</v>
      </c>
      <c r="L3" s="254" t="s">
        <v>57</v>
      </c>
      <c r="M3" s="254" t="s">
        <v>56</v>
      </c>
      <c r="N3" s="271"/>
    </row>
    <row r="4" spans="1:16" ht="18" customHeight="1" x14ac:dyDescent="0.15">
      <c r="B4" s="272" t="s">
        <v>13020</v>
      </c>
      <c r="C4" s="272"/>
      <c r="D4" s="255"/>
      <c r="E4" s="256"/>
      <c r="F4" s="257"/>
      <c r="G4" s="257"/>
      <c r="H4" s="257"/>
      <c r="I4" s="257"/>
      <c r="J4" s="257"/>
      <c r="K4" s="257"/>
      <c r="L4" s="258"/>
      <c r="M4" s="257"/>
      <c r="N4" s="259"/>
    </row>
    <row r="5" spans="1:16" ht="18" customHeight="1" x14ac:dyDescent="0.15">
      <c r="B5" s="272" t="s">
        <v>13021</v>
      </c>
      <c r="C5" s="272"/>
      <c r="D5" s="255"/>
      <c r="E5" s="256"/>
      <c r="F5" s="257"/>
      <c r="G5" s="257"/>
      <c r="H5" s="257"/>
      <c r="I5" s="257"/>
      <c r="J5" s="257"/>
      <c r="K5" s="257"/>
      <c r="L5" s="258"/>
      <c r="M5" s="257"/>
      <c r="N5" s="259"/>
    </row>
    <row r="6" spans="1:16" ht="18" customHeight="1" x14ac:dyDescent="0.15">
      <c r="A6" s="8"/>
      <c r="B6" s="260" t="s">
        <v>13022</v>
      </c>
      <c r="C6" s="261" t="s">
        <v>13023</v>
      </c>
      <c r="D6" s="255" t="s">
        <v>6</v>
      </c>
      <c r="E6" s="262">
        <v>29</v>
      </c>
      <c r="F6" s="257"/>
      <c r="G6" s="257"/>
      <c r="H6" s="257"/>
      <c r="I6" s="257"/>
      <c r="J6" s="257"/>
      <c r="K6" s="257"/>
      <c r="L6" s="258"/>
      <c r="M6" s="257"/>
      <c r="N6" s="259"/>
    </row>
    <row r="7" spans="1:16" ht="18" customHeight="1" x14ac:dyDescent="0.15">
      <c r="A7" s="8"/>
      <c r="B7" s="260" t="s">
        <v>4339</v>
      </c>
      <c r="C7" s="261" t="s">
        <v>13024</v>
      </c>
      <c r="D7" s="255" t="s">
        <v>7</v>
      </c>
      <c r="E7" s="262">
        <v>145</v>
      </c>
      <c r="F7" s="257"/>
      <c r="G7" s="257"/>
      <c r="H7" s="257"/>
      <c r="I7" s="257"/>
      <c r="J7" s="257"/>
      <c r="K7" s="257"/>
      <c r="L7" s="258"/>
      <c r="M7" s="257"/>
      <c r="N7" s="259"/>
    </row>
    <row r="8" spans="1:16" ht="18" customHeight="1" x14ac:dyDescent="0.15">
      <c r="A8" s="8"/>
      <c r="B8" s="260" t="s">
        <v>4339</v>
      </c>
      <c r="C8" s="261" t="s">
        <v>13025</v>
      </c>
      <c r="D8" s="255" t="s">
        <v>7</v>
      </c>
      <c r="E8" s="262">
        <v>10</v>
      </c>
      <c r="F8" s="257"/>
      <c r="G8" s="257"/>
      <c r="H8" s="257"/>
      <c r="I8" s="257"/>
      <c r="J8" s="257"/>
      <c r="K8" s="257"/>
      <c r="L8" s="258"/>
      <c r="M8" s="257"/>
      <c r="N8" s="259"/>
    </row>
    <row r="9" spans="1:16" ht="18" customHeight="1" x14ac:dyDescent="0.15">
      <c r="A9" s="8"/>
      <c r="B9" s="260" t="s">
        <v>13026</v>
      </c>
      <c r="C9" s="261" t="s">
        <v>13027</v>
      </c>
      <c r="D9" s="255" t="s">
        <v>7</v>
      </c>
      <c r="E9" s="262">
        <v>11</v>
      </c>
      <c r="F9" s="257"/>
      <c r="G9" s="257"/>
      <c r="H9" s="257"/>
      <c r="I9" s="257"/>
      <c r="J9" s="257"/>
      <c r="K9" s="257"/>
      <c r="L9" s="258"/>
      <c r="M9" s="257"/>
      <c r="N9" s="259"/>
    </row>
    <row r="10" spans="1:16" ht="18" customHeight="1" x14ac:dyDescent="0.15">
      <c r="A10" s="8"/>
      <c r="B10" s="260" t="s">
        <v>13028</v>
      </c>
      <c r="C10" s="261" t="s">
        <v>13029</v>
      </c>
      <c r="D10" s="255" t="s">
        <v>7</v>
      </c>
      <c r="E10" s="262">
        <v>665.4</v>
      </c>
      <c r="F10" s="257"/>
      <c r="G10" s="257"/>
      <c r="H10" s="257"/>
      <c r="I10" s="257"/>
      <c r="J10" s="257"/>
      <c r="K10" s="257"/>
      <c r="L10" s="258"/>
      <c r="M10" s="257"/>
      <c r="N10" s="259"/>
    </row>
    <row r="11" spans="1:16" ht="18" customHeight="1" x14ac:dyDescent="0.15">
      <c r="A11" s="8"/>
      <c r="B11" s="260" t="s">
        <v>13030</v>
      </c>
      <c r="C11" s="261" t="s">
        <v>13031</v>
      </c>
      <c r="D11" s="255" t="s">
        <v>6</v>
      </c>
      <c r="E11" s="262">
        <v>2</v>
      </c>
      <c r="F11" s="257"/>
      <c r="G11" s="257"/>
      <c r="H11" s="257"/>
      <c r="I11" s="257"/>
      <c r="J11" s="257"/>
      <c r="K11" s="257"/>
      <c r="L11" s="258"/>
      <c r="M11" s="257"/>
      <c r="N11" s="259"/>
    </row>
    <row r="12" spans="1:16" ht="18" customHeight="1" x14ac:dyDescent="0.15">
      <c r="A12" s="8"/>
      <c r="B12" s="260" t="s">
        <v>13030</v>
      </c>
      <c r="C12" s="261" t="s">
        <v>13032</v>
      </c>
      <c r="D12" s="255" t="s">
        <v>6</v>
      </c>
      <c r="E12" s="262">
        <v>1</v>
      </c>
      <c r="F12" s="257"/>
      <c r="G12" s="257"/>
      <c r="H12" s="257"/>
      <c r="I12" s="257"/>
      <c r="J12" s="257"/>
      <c r="K12" s="257"/>
      <c r="L12" s="258"/>
      <c r="M12" s="257"/>
      <c r="N12" s="259"/>
    </row>
    <row r="13" spans="1:16" ht="18" customHeight="1" x14ac:dyDescent="0.15">
      <c r="A13" s="8"/>
      <c r="B13" s="260" t="s">
        <v>13033</v>
      </c>
      <c r="C13" s="261" t="s">
        <v>13034</v>
      </c>
      <c r="D13" s="255" t="s">
        <v>6</v>
      </c>
      <c r="E13" s="262">
        <v>4</v>
      </c>
      <c r="F13" s="257"/>
      <c r="G13" s="257"/>
      <c r="H13" s="257"/>
      <c r="I13" s="257"/>
      <c r="J13" s="257"/>
      <c r="K13" s="257"/>
      <c r="L13" s="258"/>
      <c r="M13" s="257"/>
      <c r="N13" s="259"/>
    </row>
    <row r="14" spans="1:16" ht="18" customHeight="1" x14ac:dyDescent="0.15">
      <c r="A14" s="8"/>
      <c r="B14" s="260" t="s">
        <v>11296</v>
      </c>
      <c r="C14" s="261" t="s">
        <v>13035</v>
      </c>
      <c r="D14" s="255" t="s">
        <v>6</v>
      </c>
      <c r="E14" s="262">
        <v>1</v>
      </c>
      <c r="F14" s="257"/>
      <c r="G14" s="257"/>
      <c r="H14" s="257"/>
      <c r="I14" s="257"/>
      <c r="J14" s="257"/>
      <c r="K14" s="257"/>
      <c r="L14" s="258"/>
      <c r="M14" s="257"/>
      <c r="N14" s="259"/>
    </row>
    <row r="15" spans="1:16" ht="18" customHeight="1" x14ac:dyDescent="0.15">
      <c r="A15" s="8"/>
      <c r="B15" s="260" t="s">
        <v>13036</v>
      </c>
      <c r="C15" s="261" t="s">
        <v>13011</v>
      </c>
      <c r="D15" s="255" t="s">
        <v>6</v>
      </c>
      <c r="E15" s="262">
        <v>78</v>
      </c>
      <c r="F15" s="257"/>
      <c r="G15" s="257"/>
      <c r="H15" s="257"/>
      <c r="I15" s="257"/>
      <c r="J15" s="257"/>
      <c r="K15" s="257"/>
      <c r="L15" s="258"/>
      <c r="M15" s="257"/>
      <c r="N15" s="259"/>
    </row>
    <row r="16" spans="1:16" ht="18" customHeight="1" x14ac:dyDescent="0.15">
      <c r="A16" s="8"/>
      <c r="B16" s="260" t="s">
        <v>13010</v>
      </c>
      <c r="C16" s="261" t="s">
        <v>13012</v>
      </c>
      <c r="D16" s="255" t="s">
        <v>6</v>
      </c>
      <c r="E16" s="262">
        <v>16</v>
      </c>
      <c r="F16" s="257"/>
      <c r="G16" s="257"/>
      <c r="H16" s="257"/>
      <c r="I16" s="257"/>
      <c r="J16" s="257"/>
      <c r="K16" s="257"/>
      <c r="L16" s="258"/>
      <c r="M16" s="257"/>
      <c r="N16" s="259"/>
    </row>
    <row r="17" spans="1:14" ht="18" customHeight="1" x14ac:dyDescent="0.15">
      <c r="A17" s="8"/>
      <c r="B17" s="260" t="s">
        <v>13037</v>
      </c>
      <c r="C17" s="261" t="s">
        <v>13013</v>
      </c>
      <c r="D17" s="255" t="s">
        <v>6</v>
      </c>
      <c r="E17" s="262">
        <v>45</v>
      </c>
      <c r="F17" s="257"/>
      <c r="G17" s="257"/>
      <c r="H17" s="257"/>
      <c r="I17" s="257"/>
      <c r="J17" s="257"/>
      <c r="K17" s="257"/>
      <c r="L17" s="258"/>
      <c r="M17" s="257"/>
      <c r="N17" s="259"/>
    </row>
    <row r="18" spans="1:14" ht="18" customHeight="1" x14ac:dyDescent="0.15">
      <c r="A18" s="8"/>
      <c r="B18" s="260"/>
      <c r="C18" s="261"/>
      <c r="D18" s="255"/>
      <c r="E18" s="262"/>
      <c r="F18" s="257"/>
      <c r="G18" s="257"/>
      <c r="H18" s="257"/>
      <c r="I18" s="257"/>
      <c r="J18" s="257"/>
      <c r="K18" s="257"/>
      <c r="L18" s="258"/>
      <c r="M18" s="257"/>
      <c r="N18" s="259"/>
    </row>
    <row r="19" spans="1:14" ht="18" customHeight="1" x14ac:dyDescent="0.15">
      <c r="A19" s="8"/>
      <c r="B19" s="260"/>
      <c r="C19" s="261"/>
      <c r="D19" s="255"/>
      <c r="E19" s="262"/>
      <c r="F19" s="257"/>
      <c r="G19" s="257"/>
      <c r="H19" s="257"/>
      <c r="I19" s="257"/>
      <c r="J19" s="257"/>
      <c r="K19" s="257"/>
      <c r="L19" s="258"/>
      <c r="M19" s="257"/>
      <c r="N19" s="259"/>
    </row>
    <row r="20" spans="1:14" ht="18" customHeight="1" x14ac:dyDescent="0.15">
      <c r="A20" s="8"/>
      <c r="B20" s="260"/>
      <c r="C20" s="261"/>
      <c r="D20" s="255"/>
      <c r="E20" s="262"/>
      <c r="F20" s="257"/>
      <c r="G20" s="257"/>
      <c r="H20" s="257"/>
      <c r="I20" s="257"/>
      <c r="J20" s="257"/>
      <c r="K20" s="257"/>
      <c r="L20" s="258"/>
      <c r="M20" s="257"/>
      <c r="N20" s="259"/>
    </row>
    <row r="21" spans="1:14" ht="18" customHeight="1" x14ac:dyDescent="0.15">
      <c r="A21" s="8"/>
      <c r="B21" s="260"/>
      <c r="C21" s="261"/>
      <c r="D21" s="255"/>
      <c r="E21" s="262"/>
      <c r="F21" s="257"/>
      <c r="G21" s="257"/>
      <c r="H21" s="257"/>
      <c r="I21" s="257"/>
      <c r="J21" s="257"/>
      <c r="K21" s="257"/>
      <c r="L21" s="258"/>
      <c r="M21" s="257"/>
      <c r="N21" s="259"/>
    </row>
    <row r="22" spans="1:14" ht="18" customHeight="1" x14ac:dyDescent="0.15">
      <c r="A22" s="8"/>
      <c r="B22" s="260"/>
      <c r="C22" s="261"/>
      <c r="D22" s="255"/>
      <c r="E22" s="262"/>
      <c r="F22" s="257"/>
      <c r="G22" s="257"/>
      <c r="H22" s="257"/>
      <c r="I22" s="257"/>
      <c r="J22" s="257"/>
      <c r="K22" s="257"/>
      <c r="L22" s="258"/>
      <c r="M22" s="257"/>
      <c r="N22" s="259"/>
    </row>
    <row r="23" spans="1:14" ht="18" customHeight="1" x14ac:dyDescent="0.15">
      <c r="A23" s="8"/>
      <c r="B23" s="260"/>
      <c r="C23" s="261"/>
      <c r="D23" s="255"/>
      <c r="E23" s="262"/>
      <c r="F23" s="257"/>
      <c r="G23" s="257"/>
      <c r="H23" s="257"/>
      <c r="I23" s="257"/>
      <c r="J23" s="257"/>
      <c r="K23" s="257"/>
      <c r="L23" s="258"/>
      <c r="M23" s="257"/>
      <c r="N23" s="259"/>
    </row>
    <row r="24" spans="1:14" ht="18" customHeight="1" x14ac:dyDescent="0.15">
      <c r="A24" s="8"/>
      <c r="B24" s="260"/>
      <c r="C24" s="261"/>
      <c r="D24" s="255"/>
      <c r="E24" s="262"/>
      <c r="F24" s="257"/>
      <c r="G24" s="257"/>
      <c r="H24" s="257"/>
      <c r="I24" s="257"/>
      <c r="J24" s="257"/>
      <c r="K24" s="257"/>
      <c r="L24" s="258"/>
      <c r="M24" s="257"/>
      <c r="N24" s="259"/>
    </row>
    <row r="25" spans="1:14" ht="18" customHeight="1" x14ac:dyDescent="0.15">
      <c r="A25" s="8"/>
      <c r="B25" s="260"/>
      <c r="C25" s="261"/>
      <c r="D25" s="255"/>
      <c r="E25" s="262"/>
      <c r="F25" s="257"/>
      <c r="G25" s="257"/>
      <c r="H25" s="257"/>
      <c r="I25" s="257"/>
      <c r="J25" s="257"/>
      <c r="K25" s="257"/>
      <c r="L25" s="258"/>
      <c r="M25" s="257"/>
      <c r="N25" s="259"/>
    </row>
    <row r="26" spans="1:14" ht="18" customHeight="1" x14ac:dyDescent="0.15">
      <c r="B26" s="275" t="s">
        <v>13009</v>
      </c>
      <c r="C26" s="275"/>
      <c r="D26" s="263"/>
      <c r="E26" s="264"/>
      <c r="F26" s="265"/>
      <c r="G26" s="266"/>
      <c r="H26" s="265"/>
      <c r="I26" s="266"/>
      <c r="J26" s="265"/>
      <c r="K26" s="266"/>
      <c r="L26" s="267"/>
      <c r="M26" s="265"/>
      <c r="N26" s="268"/>
    </row>
    <row r="27" spans="1:14" ht="18" customHeight="1" x14ac:dyDescent="0.15">
      <c r="B27" s="272" t="s">
        <v>13038</v>
      </c>
      <c r="C27" s="272"/>
      <c r="D27" s="255"/>
      <c r="E27" s="256"/>
      <c r="F27" s="257"/>
      <c r="G27" s="257"/>
      <c r="H27" s="257"/>
      <c r="I27" s="257"/>
      <c r="J27" s="257"/>
      <c r="K27" s="257"/>
      <c r="L27" s="258"/>
      <c r="M27" s="257"/>
      <c r="N27" s="259"/>
    </row>
    <row r="28" spans="1:14" ht="18" customHeight="1" x14ac:dyDescent="0.15">
      <c r="A28" s="8"/>
      <c r="B28" s="260" t="s">
        <v>4339</v>
      </c>
      <c r="C28" s="261" t="s">
        <v>13024</v>
      </c>
      <c r="D28" s="255" t="s">
        <v>7</v>
      </c>
      <c r="E28" s="262">
        <v>206</v>
      </c>
      <c r="F28" s="257"/>
      <c r="G28" s="257"/>
      <c r="H28" s="257"/>
      <c r="I28" s="257"/>
      <c r="J28" s="257"/>
      <c r="K28" s="257"/>
      <c r="L28" s="258"/>
      <c r="M28" s="257"/>
      <c r="N28" s="259"/>
    </row>
    <row r="29" spans="1:14" ht="18" customHeight="1" x14ac:dyDescent="0.15">
      <c r="A29" s="8"/>
      <c r="B29" s="260" t="s">
        <v>13039</v>
      </c>
      <c r="C29" s="261" t="s">
        <v>13040</v>
      </c>
      <c r="D29" s="255" t="s">
        <v>7</v>
      </c>
      <c r="E29" s="262">
        <v>12</v>
      </c>
      <c r="F29" s="257"/>
      <c r="G29" s="257"/>
      <c r="H29" s="257"/>
      <c r="I29" s="257"/>
      <c r="J29" s="257"/>
      <c r="K29" s="257"/>
      <c r="L29" s="258"/>
      <c r="M29" s="257"/>
      <c r="N29" s="259"/>
    </row>
    <row r="30" spans="1:14" ht="18" customHeight="1" x14ac:dyDescent="0.15">
      <c r="A30" s="8"/>
      <c r="B30" s="260" t="s">
        <v>13028</v>
      </c>
      <c r="C30" s="261" t="s">
        <v>13041</v>
      </c>
      <c r="D30" s="255" t="s">
        <v>7</v>
      </c>
      <c r="E30" s="262">
        <v>654</v>
      </c>
      <c r="F30" s="257"/>
      <c r="G30" s="257"/>
      <c r="H30" s="257"/>
      <c r="I30" s="257"/>
      <c r="J30" s="257"/>
      <c r="K30" s="257"/>
      <c r="L30" s="258"/>
      <c r="M30" s="257"/>
      <c r="N30" s="259"/>
    </row>
    <row r="31" spans="1:14" ht="18" customHeight="1" x14ac:dyDescent="0.15">
      <c r="A31" s="8"/>
      <c r="B31" s="260" t="s">
        <v>13042</v>
      </c>
      <c r="C31" s="261" t="s">
        <v>13043</v>
      </c>
      <c r="D31" s="255" t="s">
        <v>6</v>
      </c>
      <c r="E31" s="262">
        <v>20</v>
      </c>
      <c r="F31" s="257"/>
      <c r="G31" s="257"/>
      <c r="H31" s="257"/>
      <c r="I31" s="257"/>
      <c r="J31" s="257"/>
      <c r="K31" s="257"/>
      <c r="L31" s="258"/>
      <c r="M31" s="257"/>
      <c r="N31" s="259"/>
    </row>
    <row r="32" spans="1:14" ht="18" customHeight="1" x14ac:dyDescent="0.15">
      <c r="A32" s="8"/>
      <c r="B32" s="260" t="s">
        <v>11550</v>
      </c>
      <c r="C32" s="261" t="s">
        <v>13044</v>
      </c>
      <c r="D32" s="255" t="s">
        <v>6</v>
      </c>
      <c r="E32" s="262">
        <v>3</v>
      </c>
      <c r="F32" s="257"/>
      <c r="G32" s="257"/>
      <c r="H32" s="257"/>
      <c r="I32" s="257"/>
      <c r="J32" s="257"/>
      <c r="K32" s="257"/>
      <c r="L32" s="258"/>
      <c r="M32" s="257"/>
      <c r="N32" s="259"/>
    </row>
    <row r="33" spans="1:14" ht="18" customHeight="1" x14ac:dyDescent="0.15">
      <c r="A33" s="8"/>
      <c r="B33" s="260" t="s">
        <v>11974</v>
      </c>
      <c r="C33" s="261" t="s">
        <v>13032</v>
      </c>
      <c r="D33" s="255" t="s">
        <v>6</v>
      </c>
      <c r="E33" s="262">
        <v>25</v>
      </c>
      <c r="F33" s="257"/>
      <c r="G33" s="257"/>
      <c r="H33" s="257"/>
      <c r="I33" s="257"/>
      <c r="J33" s="257"/>
      <c r="K33" s="257"/>
      <c r="L33" s="258"/>
      <c r="M33" s="257"/>
      <c r="N33" s="259"/>
    </row>
    <row r="34" spans="1:14" ht="18" customHeight="1" x14ac:dyDescent="0.15">
      <c r="A34" s="8"/>
      <c r="B34" s="260" t="s">
        <v>13033</v>
      </c>
      <c r="C34" s="261" t="s">
        <v>13034</v>
      </c>
      <c r="D34" s="255" t="s">
        <v>6</v>
      </c>
      <c r="E34" s="262">
        <v>2</v>
      </c>
      <c r="F34" s="257"/>
      <c r="G34" s="257"/>
      <c r="H34" s="257"/>
      <c r="I34" s="257"/>
      <c r="J34" s="257"/>
      <c r="K34" s="257"/>
      <c r="L34" s="258"/>
      <c r="M34" s="257"/>
      <c r="N34" s="259"/>
    </row>
    <row r="35" spans="1:14" ht="18" customHeight="1" x14ac:dyDescent="0.15">
      <c r="A35" s="8"/>
      <c r="B35" s="260"/>
      <c r="C35" s="261"/>
      <c r="D35" s="255"/>
      <c r="E35" s="262"/>
      <c r="F35" s="257"/>
      <c r="G35" s="257"/>
      <c r="H35" s="257"/>
      <c r="I35" s="257"/>
      <c r="J35" s="257"/>
      <c r="K35" s="257"/>
      <c r="L35" s="258"/>
      <c r="M35" s="257"/>
      <c r="N35" s="259"/>
    </row>
    <row r="36" spans="1:14" ht="18" customHeight="1" x14ac:dyDescent="0.15">
      <c r="A36" s="8"/>
      <c r="B36" s="260"/>
      <c r="C36" s="261"/>
      <c r="D36" s="255"/>
      <c r="E36" s="262"/>
      <c r="F36" s="257"/>
      <c r="G36" s="257"/>
      <c r="H36" s="257"/>
      <c r="I36" s="257"/>
      <c r="J36" s="257"/>
      <c r="K36" s="257"/>
      <c r="L36" s="258"/>
      <c r="M36" s="257"/>
      <c r="N36" s="259"/>
    </row>
    <row r="37" spans="1:14" ht="18" customHeight="1" x14ac:dyDescent="0.15">
      <c r="A37" s="8"/>
      <c r="B37" s="260"/>
      <c r="C37" s="261"/>
      <c r="D37" s="255"/>
      <c r="E37" s="262"/>
      <c r="F37" s="257"/>
      <c r="G37" s="257"/>
      <c r="H37" s="257"/>
      <c r="I37" s="257"/>
      <c r="J37" s="257"/>
      <c r="K37" s="257"/>
      <c r="L37" s="258"/>
      <c r="M37" s="257"/>
      <c r="N37" s="259"/>
    </row>
    <row r="38" spans="1:14" ht="18" customHeight="1" x14ac:dyDescent="0.15">
      <c r="A38" s="8"/>
      <c r="B38" s="260"/>
      <c r="C38" s="261"/>
      <c r="D38" s="255"/>
      <c r="E38" s="262"/>
      <c r="F38" s="257"/>
      <c r="G38" s="257"/>
      <c r="H38" s="257"/>
      <c r="I38" s="257"/>
      <c r="J38" s="257"/>
      <c r="K38" s="257"/>
      <c r="L38" s="258"/>
      <c r="M38" s="257"/>
      <c r="N38" s="259"/>
    </row>
    <row r="39" spans="1:14" ht="18" customHeight="1" x14ac:dyDescent="0.15">
      <c r="A39" s="8"/>
      <c r="B39" s="260"/>
      <c r="C39" s="261"/>
      <c r="D39" s="255"/>
      <c r="E39" s="262"/>
      <c r="F39" s="257"/>
      <c r="G39" s="257"/>
      <c r="H39" s="257"/>
      <c r="I39" s="257"/>
      <c r="J39" s="257"/>
      <c r="K39" s="257"/>
      <c r="L39" s="258"/>
      <c r="M39" s="257"/>
      <c r="N39" s="259"/>
    </row>
    <row r="40" spans="1:14" ht="18" customHeight="1" x14ac:dyDescent="0.15">
      <c r="A40" s="8"/>
      <c r="B40" s="260"/>
      <c r="C40" s="261"/>
      <c r="D40" s="255"/>
      <c r="E40" s="262"/>
      <c r="F40" s="257"/>
      <c r="G40" s="257"/>
      <c r="H40" s="257"/>
      <c r="I40" s="257"/>
      <c r="J40" s="257"/>
      <c r="K40" s="257"/>
      <c r="L40" s="258"/>
      <c r="M40" s="257"/>
      <c r="N40" s="259"/>
    </row>
    <row r="41" spans="1:14" ht="18" customHeight="1" x14ac:dyDescent="0.15">
      <c r="A41" s="8"/>
      <c r="B41" s="260"/>
      <c r="C41" s="261"/>
      <c r="D41" s="255"/>
      <c r="E41" s="262"/>
      <c r="F41" s="257"/>
      <c r="G41" s="257"/>
      <c r="H41" s="257"/>
      <c r="I41" s="257"/>
      <c r="J41" s="257"/>
      <c r="K41" s="257"/>
      <c r="L41" s="258"/>
      <c r="M41" s="257"/>
      <c r="N41" s="259"/>
    </row>
    <row r="42" spans="1:14" ht="18" customHeight="1" x14ac:dyDescent="0.15">
      <c r="A42" s="8"/>
      <c r="B42" s="260"/>
      <c r="C42" s="261"/>
      <c r="D42" s="255"/>
      <c r="E42" s="262"/>
      <c r="F42" s="257"/>
      <c r="G42" s="257"/>
      <c r="H42" s="257"/>
      <c r="I42" s="257"/>
      <c r="J42" s="257"/>
      <c r="K42" s="257"/>
      <c r="L42" s="258"/>
      <c r="M42" s="257"/>
      <c r="N42" s="259"/>
    </row>
    <row r="43" spans="1:14" ht="18" customHeight="1" x14ac:dyDescent="0.15">
      <c r="A43" s="8"/>
      <c r="B43" s="260"/>
      <c r="C43" s="261"/>
      <c r="D43" s="255"/>
      <c r="E43" s="262"/>
      <c r="F43" s="257"/>
      <c r="G43" s="257"/>
      <c r="H43" s="257"/>
      <c r="I43" s="257"/>
      <c r="J43" s="257"/>
      <c r="K43" s="257"/>
      <c r="L43" s="258"/>
      <c r="M43" s="257"/>
      <c r="N43" s="259"/>
    </row>
    <row r="44" spans="1:14" ht="18" customHeight="1" x14ac:dyDescent="0.15">
      <c r="A44" s="8"/>
      <c r="B44" s="260"/>
      <c r="C44" s="261"/>
      <c r="D44" s="255"/>
      <c r="E44" s="262"/>
      <c r="F44" s="257"/>
      <c r="G44" s="257"/>
      <c r="H44" s="257"/>
      <c r="I44" s="257"/>
      <c r="J44" s="257"/>
      <c r="K44" s="257"/>
      <c r="L44" s="258"/>
      <c r="M44" s="257"/>
      <c r="N44" s="259"/>
    </row>
    <row r="45" spans="1:14" ht="18" customHeight="1" x14ac:dyDescent="0.15">
      <c r="A45" s="8"/>
      <c r="B45" s="260"/>
      <c r="C45" s="261"/>
      <c r="D45" s="255"/>
      <c r="E45" s="262"/>
      <c r="F45" s="257"/>
      <c r="G45" s="257"/>
      <c r="H45" s="257"/>
      <c r="I45" s="257"/>
      <c r="J45" s="257"/>
      <c r="K45" s="257"/>
      <c r="L45" s="258"/>
      <c r="M45" s="257"/>
      <c r="N45" s="259"/>
    </row>
    <row r="46" spans="1:14" ht="18" customHeight="1" x14ac:dyDescent="0.15">
      <c r="A46" s="128"/>
      <c r="B46" s="260"/>
      <c r="C46" s="261"/>
      <c r="D46" s="255"/>
      <c r="E46" s="262"/>
      <c r="F46" s="257"/>
      <c r="G46" s="257"/>
      <c r="H46" s="257"/>
      <c r="I46" s="257"/>
      <c r="J46" s="257"/>
      <c r="K46" s="257"/>
      <c r="L46" s="258"/>
      <c r="M46" s="257"/>
      <c r="N46" s="259"/>
    </row>
    <row r="47" spans="1:14" ht="18" customHeight="1" x14ac:dyDescent="0.15">
      <c r="A47" s="128"/>
      <c r="B47" s="260"/>
      <c r="C47" s="261"/>
      <c r="D47" s="255"/>
      <c r="E47" s="262"/>
      <c r="F47" s="257"/>
      <c r="G47" s="257"/>
      <c r="H47" s="257"/>
      <c r="I47" s="257"/>
      <c r="J47" s="257"/>
      <c r="K47" s="257"/>
      <c r="L47" s="258"/>
      <c r="M47" s="257"/>
      <c r="N47" s="259"/>
    </row>
    <row r="48" spans="1:14" ht="18" customHeight="1" x14ac:dyDescent="0.15">
      <c r="A48" s="128"/>
      <c r="B48" s="260"/>
      <c r="C48" s="261"/>
      <c r="D48" s="255"/>
      <c r="E48" s="262"/>
      <c r="F48" s="257"/>
      <c r="G48" s="257"/>
      <c r="H48" s="257"/>
      <c r="I48" s="257"/>
      <c r="J48" s="257"/>
      <c r="K48" s="257"/>
      <c r="L48" s="258"/>
      <c r="M48" s="257"/>
      <c r="N48" s="259"/>
    </row>
    <row r="49" spans="2:14" ht="18" customHeight="1" x14ac:dyDescent="0.15">
      <c r="B49" s="275" t="s">
        <v>5</v>
      </c>
      <c r="C49" s="275"/>
      <c r="D49" s="263"/>
      <c r="E49" s="264"/>
      <c r="F49" s="265"/>
      <c r="G49" s="266"/>
      <c r="H49" s="265"/>
      <c r="I49" s="266"/>
      <c r="J49" s="265"/>
      <c r="K49" s="266"/>
      <c r="L49" s="267"/>
      <c r="M49" s="265"/>
      <c r="N49" s="268"/>
    </row>
  </sheetData>
  <mergeCells count="14">
    <mergeCell ref="B5:C5"/>
    <mergeCell ref="B26:C26"/>
    <mergeCell ref="B27:C27"/>
    <mergeCell ref="B49:C49"/>
    <mergeCell ref="L2:M2"/>
    <mergeCell ref="N2:N3"/>
    <mergeCell ref="B4:C4"/>
    <mergeCell ref="F2:G2"/>
    <mergeCell ref="H2:I2"/>
    <mergeCell ref="B2:B3"/>
    <mergeCell ref="C2:C3"/>
    <mergeCell ref="D2:D3"/>
    <mergeCell ref="E2:E3"/>
    <mergeCell ref="J2:K2"/>
  </mergeCells>
  <phoneticPr fontId="2" type="noConversion"/>
  <printOptions horizontalCentered="1" verticalCentered="1"/>
  <pageMargins left="0.59055118110236227" right="0.39370078740157483" top="0.78740157480314965" bottom="0.59055118110236227" header="0.59055118110236227" footer="0.23622047244094491"/>
  <pageSetup paperSize="9" orientation="landscape" r:id="rId1"/>
  <headerFooter alignWithMargins="0">
    <oddHeader>&amp;C&amp;"굴림체,굵게"&amp;20내  역  서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O35" sqref="O35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N29"/>
  <sheetViews>
    <sheetView view="pageBreakPreview" zoomScale="115" zoomScaleNormal="100" zoomScaleSheetLayoutView="115" workbookViewId="0">
      <selection activeCell="O13" sqref="O13"/>
    </sheetView>
  </sheetViews>
  <sheetFormatPr defaultRowHeight="12.75" x14ac:dyDescent="0.2"/>
  <cols>
    <col min="1" max="1" width="2.77734375" style="9" customWidth="1"/>
    <col min="2" max="2" width="1.6640625" style="9" customWidth="1"/>
    <col min="3" max="3" width="8.109375" style="9" customWidth="1"/>
    <col min="4" max="5" width="19.44140625" style="9" customWidth="1"/>
    <col min="6" max="6" width="1.6640625" style="9" customWidth="1"/>
    <col min="7" max="7" width="3.21875" style="9" customWidth="1"/>
    <col min="8" max="8" width="12.88671875" style="9" customWidth="1"/>
    <col min="9" max="9" width="9.6640625" style="9" customWidth="1"/>
    <col min="10" max="10" width="4.88671875" style="9" customWidth="1"/>
    <col min="11" max="11" width="12.88671875" style="9" customWidth="1"/>
    <col min="12" max="12" width="1.6640625" style="9" customWidth="1"/>
    <col min="13" max="16384" width="8.88671875" style="9"/>
  </cols>
  <sheetData>
    <row r="1" spans="2:14" ht="24.95" customHeight="1" x14ac:dyDescent="0.2">
      <c r="B1" s="279" t="s">
        <v>12537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5"/>
      <c r="N1" s="25"/>
    </row>
    <row r="2" spans="2:14" ht="9.9499999999999993" customHeight="1" x14ac:dyDescent="0.2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2:14" ht="30" customHeight="1" x14ac:dyDescent="0.2"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</row>
    <row r="4" spans="2:14" ht="16.5" x14ac:dyDescent="0.2">
      <c r="B4" s="29"/>
      <c r="C4" s="281" t="s">
        <v>12538</v>
      </c>
      <c r="D4" s="281"/>
      <c r="E4" s="281"/>
      <c r="G4" s="281" t="s">
        <v>12539</v>
      </c>
      <c r="H4" s="281"/>
      <c r="I4" s="281"/>
      <c r="L4" s="30"/>
    </row>
    <row r="5" spans="2:14" ht="7.5" customHeight="1" x14ac:dyDescent="0.2">
      <c r="B5" s="29"/>
      <c r="L5" s="30"/>
    </row>
    <row r="6" spans="2:14" ht="19.7" customHeight="1" x14ac:dyDescent="0.2">
      <c r="B6" s="29"/>
      <c r="C6" s="31" t="s">
        <v>12540</v>
      </c>
      <c r="D6" s="31" t="s">
        <v>12541</v>
      </c>
      <c r="E6" s="31" t="s">
        <v>12542</v>
      </c>
      <c r="F6" s="32"/>
      <c r="G6" s="31" t="s">
        <v>64</v>
      </c>
      <c r="H6" s="31" t="s">
        <v>12543</v>
      </c>
      <c r="I6" s="31" t="s">
        <v>12544</v>
      </c>
      <c r="J6" s="31" t="s">
        <v>67</v>
      </c>
      <c r="K6" s="31" t="s">
        <v>70</v>
      </c>
      <c r="L6" s="33"/>
    </row>
    <row r="7" spans="2:14" ht="16.899999999999999" customHeight="1" x14ac:dyDescent="0.2">
      <c r="B7" s="29"/>
      <c r="C7" s="34" t="s">
        <v>12545</v>
      </c>
      <c r="D7" s="35">
        <v>1157</v>
      </c>
      <c r="E7" s="34" t="s">
        <v>12950</v>
      </c>
      <c r="F7" s="32"/>
      <c r="G7" s="36" t="s">
        <v>73</v>
      </c>
      <c r="H7" s="53" t="s">
        <v>12590</v>
      </c>
      <c r="I7" s="34" t="s">
        <v>72</v>
      </c>
      <c r="J7" s="31" t="s">
        <v>50</v>
      </c>
      <c r="K7" s="37" t="e">
        <f>#REF!</f>
        <v>#REF!</v>
      </c>
      <c r="L7" s="33"/>
    </row>
    <row r="8" spans="2:14" ht="16.899999999999999" customHeight="1" x14ac:dyDescent="0.2">
      <c r="B8" s="29"/>
      <c r="C8" s="34" t="s">
        <v>12546</v>
      </c>
      <c r="D8" s="35">
        <v>1065.67</v>
      </c>
      <c r="E8" s="34" t="s">
        <v>12951</v>
      </c>
      <c r="F8" s="32"/>
      <c r="G8" s="36" t="s">
        <v>80</v>
      </c>
      <c r="H8" s="34" t="s">
        <v>12594</v>
      </c>
      <c r="I8" s="34" t="s">
        <v>72</v>
      </c>
      <c r="J8" s="31" t="s">
        <v>6</v>
      </c>
      <c r="K8" s="37">
        <v>56000</v>
      </c>
      <c r="L8" s="33"/>
    </row>
    <row r="9" spans="2:14" ht="16.899999999999999" customHeight="1" x14ac:dyDescent="0.2">
      <c r="B9" s="29"/>
      <c r="C9" s="34" t="s">
        <v>12547</v>
      </c>
      <c r="D9" s="35">
        <v>1299.1099999999999</v>
      </c>
      <c r="E9" s="34" t="s">
        <v>12951</v>
      </c>
      <c r="F9" s="32"/>
      <c r="G9" s="36" t="s">
        <v>82</v>
      </c>
      <c r="H9" s="34" t="s">
        <v>12952</v>
      </c>
      <c r="I9" s="34" t="s">
        <v>72</v>
      </c>
      <c r="J9" s="31" t="s">
        <v>6</v>
      </c>
      <c r="K9" s="37">
        <v>223000</v>
      </c>
      <c r="L9" s="33"/>
    </row>
    <row r="10" spans="2:14" ht="16.899999999999999" customHeight="1" x14ac:dyDescent="0.2">
      <c r="B10" s="29"/>
      <c r="C10" s="34" t="s">
        <v>12548</v>
      </c>
      <c r="D10" s="38"/>
      <c r="E10" s="34" t="s">
        <v>72</v>
      </c>
      <c r="F10" s="32"/>
      <c r="G10" s="36" t="s">
        <v>71</v>
      </c>
      <c r="H10" s="53" t="s">
        <v>12591</v>
      </c>
      <c r="I10" s="34" t="s">
        <v>72</v>
      </c>
      <c r="J10" s="31" t="s">
        <v>50</v>
      </c>
      <c r="K10" s="37" t="e">
        <f>#REF!</f>
        <v>#REF!</v>
      </c>
      <c r="L10" s="33"/>
    </row>
    <row r="11" spans="2:14" ht="16.899999999999999" customHeight="1" x14ac:dyDescent="0.2">
      <c r="B11" s="29"/>
      <c r="C11" s="34" t="s">
        <v>12549</v>
      </c>
      <c r="D11" s="35">
        <v>1535.13</v>
      </c>
      <c r="E11" s="34" t="s">
        <v>12951</v>
      </c>
      <c r="F11" s="32"/>
      <c r="G11" s="36" t="s">
        <v>74</v>
      </c>
      <c r="H11" s="53" t="s">
        <v>12592</v>
      </c>
      <c r="I11" s="34" t="s">
        <v>72</v>
      </c>
      <c r="J11" s="31" t="s">
        <v>50</v>
      </c>
      <c r="K11" s="37">
        <v>639</v>
      </c>
      <c r="L11" s="33"/>
    </row>
    <row r="12" spans="2:14" ht="16.899999999999999" customHeight="1" x14ac:dyDescent="0.2">
      <c r="B12" s="29"/>
      <c r="C12" s="34" t="s">
        <v>72</v>
      </c>
      <c r="D12" s="38"/>
      <c r="E12" s="34"/>
      <c r="F12" s="32"/>
      <c r="G12" s="36" t="s">
        <v>76</v>
      </c>
      <c r="H12" s="53" t="s">
        <v>12593</v>
      </c>
      <c r="I12" s="34" t="s">
        <v>72</v>
      </c>
      <c r="J12" s="31" t="s">
        <v>77</v>
      </c>
      <c r="K12" s="37">
        <v>80</v>
      </c>
      <c r="L12" s="33"/>
    </row>
    <row r="13" spans="2:14" ht="16.899999999999999" customHeight="1" x14ac:dyDescent="0.2">
      <c r="B13" s="29"/>
      <c r="C13" s="38"/>
      <c r="D13" s="38"/>
      <c r="E13" s="38"/>
      <c r="F13" s="32"/>
      <c r="G13" s="38"/>
      <c r="H13" s="38"/>
      <c r="I13" s="38"/>
      <c r="J13" s="38"/>
      <c r="K13" s="38"/>
      <c r="L13" s="33"/>
    </row>
    <row r="14" spans="2:14" ht="16.899999999999999" customHeight="1" x14ac:dyDescent="0.2">
      <c r="B14" s="29"/>
      <c r="C14" s="38"/>
      <c r="D14" s="38"/>
      <c r="E14" s="38"/>
      <c r="F14" s="32"/>
      <c r="G14" s="38"/>
      <c r="H14" s="38"/>
      <c r="I14" s="38"/>
      <c r="J14" s="38"/>
      <c r="K14" s="38"/>
      <c r="L14" s="33"/>
    </row>
    <row r="15" spans="2:14" ht="16.899999999999999" customHeight="1" x14ac:dyDescent="0.2">
      <c r="B15" s="29"/>
      <c r="C15" s="84"/>
      <c r="D15" s="84"/>
      <c r="E15" s="84"/>
      <c r="F15" s="32"/>
      <c r="G15" s="84"/>
      <c r="H15" s="84"/>
      <c r="I15" s="84"/>
      <c r="J15" s="84"/>
      <c r="K15" s="84"/>
      <c r="L15" s="33"/>
    </row>
    <row r="16" spans="2:14" ht="16.5" x14ac:dyDescent="0.2">
      <c r="B16" s="29"/>
      <c r="C16" s="281" t="s">
        <v>12550</v>
      </c>
      <c r="D16" s="281"/>
      <c r="E16" s="281"/>
      <c r="G16" s="281" t="s">
        <v>12551</v>
      </c>
      <c r="H16" s="281"/>
      <c r="I16" s="281"/>
      <c r="L16" s="30"/>
    </row>
    <row r="17" spans="2:12" ht="7.5" customHeight="1" x14ac:dyDescent="0.2">
      <c r="B17" s="29"/>
      <c r="L17" s="30"/>
    </row>
    <row r="18" spans="2:12" ht="19.7" customHeight="1" x14ac:dyDescent="0.2">
      <c r="B18" s="29"/>
      <c r="C18" s="31" t="s">
        <v>64</v>
      </c>
      <c r="D18" s="31" t="s">
        <v>12550</v>
      </c>
      <c r="E18" s="31" t="s">
        <v>12552</v>
      </c>
      <c r="F18" s="32"/>
      <c r="G18" s="31"/>
      <c r="H18" s="39"/>
      <c r="I18" s="39"/>
      <c r="J18" s="39"/>
      <c r="K18" s="40"/>
      <c r="L18" s="30"/>
    </row>
    <row r="19" spans="2:12" ht="16.899999999999999" customHeight="1" x14ac:dyDescent="0.2">
      <c r="B19" s="29"/>
      <c r="C19" s="36" t="s">
        <v>71</v>
      </c>
      <c r="D19" s="34" t="s">
        <v>12553</v>
      </c>
      <c r="E19" s="35">
        <f>1/8*16/12*25/20</f>
        <v>0.20833333333333331</v>
      </c>
      <c r="F19" s="32"/>
      <c r="G19" s="41"/>
      <c r="H19" s="42"/>
      <c r="I19" s="42"/>
      <c r="J19" s="42"/>
      <c r="K19" s="43"/>
      <c r="L19" s="30"/>
    </row>
    <row r="20" spans="2:12" ht="16.899999999999999" customHeight="1" x14ac:dyDescent="0.2">
      <c r="B20" s="29"/>
      <c r="C20" s="36" t="s">
        <v>73</v>
      </c>
      <c r="D20" s="34" t="s">
        <v>12554</v>
      </c>
      <c r="E20" s="35">
        <f>1/8*16/12*25/20*24/15</f>
        <v>0.33333333333333331</v>
      </c>
      <c r="F20" s="32"/>
      <c r="G20" s="276" t="s">
        <v>12555</v>
      </c>
      <c r="H20" s="277"/>
      <c r="I20" s="277"/>
      <c r="J20" s="277"/>
      <c r="K20" s="278"/>
      <c r="L20" s="30"/>
    </row>
    <row r="21" spans="2:12" ht="16.899999999999999" customHeight="1" x14ac:dyDescent="0.2">
      <c r="B21" s="29"/>
      <c r="C21" s="36" t="s">
        <v>74</v>
      </c>
      <c r="D21" s="34" t="s">
        <v>12556</v>
      </c>
      <c r="E21" s="35">
        <f>1/8*16/12*25/20*12/10</f>
        <v>0.25</v>
      </c>
      <c r="F21" s="32"/>
      <c r="G21" s="41"/>
      <c r="H21" s="42"/>
      <c r="I21" s="42"/>
      <c r="J21" s="42"/>
      <c r="K21" s="43"/>
      <c r="L21" s="30"/>
    </row>
    <row r="22" spans="2:12" ht="16.899999999999999" customHeight="1" x14ac:dyDescent="0.2">
      <c r="B22" s="29"/>
      <c r="C22" s="36" t="s">
        <v>75</v>
      </c>
      <c r="D22" s="34" t="s">
        <v>12557</v>
      </c>
      <c r="E22" s="35">
        <f>1/8*16/12*25/20*14/12</f>
        <v>0.24305555555555555</v>
      </c>
      <c r="F22" s="32"/>
      <c r="G22" s="276" t="s">
        <v>12558</v>
      </c>
      <c r="H22" s="277"/>
      <c r="I22" s="277"/>
      <c r="J22" s="277"/>
      <c r="K22" s="278"/>
      <c r="L22" s="30"/>
    </row>
    <row r="23" spans="2:12" ht="16.899999999999999" customHeight="1" x14ac:dyDescent="0.2">
      <c r="B23" s="29"/>
      <c r="C23" s="36" t="s">
        <v>76</v>
      </c>
      <c r="D23" s="34" t="s">
        <v>12559</v>
      </c>
      <c r="E23" s="44">
        <f>1/8*16/12*25/20*24/5</f>
        <v>1</v>
      </c>
      <c r="F23" s="32"/>
      <c r="G23" s="41"/>
      <c r="H23" s="42"/>
      <c r="I23" s="42"/>
      <c r="J23" s="42"/>
      <c r="K23" s="43"/>
      <c r="L23" s="30"/>
    </row>
    <row r="24" spans="2:12" ht="16.899999999999999" customHeight="1" x14ac:dyDescent="0.2">
      <c r="B24" s="29"/>
      <c r="C24" s="38"/>
      <c r="D24" s="38"/>
      <c r="E24" s="38"/>
      <c r="F24" s="32"/>
      <c r="G24" s="276" t="s">
        <v>12560</v>
      </c>
      <c r="H24" s="277"/>
      <c r="I24" s="277"/>
      <c r="J24" s="277"/>
      <c r="K24" s="278"/>
      <c r="L24" s="30"/>
    </row>
    <row r="25" spans="2:12" ht="16.899999999999999" customHeight="1" x14ac:dyDescent="0.2">
      <c r="B25" s="29"/>
      <c r="C25" s="38"/>
      <c r="D25" s="38"/>
      <c r="E25" s="38"/>
      <c r="F25" s="32"/>
      <c r="G25" s="41"/>
      <c r="H25" s="42"/>
      <c r="I25" s="42"/>
      <c r="J25" s="42"/>
      <c r="K25" s="43"/>
      <c r="L25" s="30"/>
    </row>
    <row r="26" spans="2:12" ht="16.899999999999999" customHeight="1" x14ac:dyDescent="0.2">
      <c r="B26" s="29"/>
      <c r="C26" s="38"/>
      <c r="D26" s="38"/>
      <c r="E26" s="38"/>
      <c r="F26" s="32"/>
      <c r="G26" s="41"/>
      <c r="H26" s="42"/>
      <c r="I26" s="42"/>
      <c r="J26" s="42"/>
      <c r="K26" s="43"/>
      <c r="L26" s="30"/>
    </row>
    <row r="27" spans="2:12" ht="16.899999999999999" customHeight="1" x14ac:dyDescent="0.2">
      <c r="B27" s="29"/>
      <c r="C27" s="38"/>
      <c r="D27" s="38"/>
      <c r="E27" s="38"/>
      <c r="F27" s="32"/>
      <c r="G27" s="41"/>
      <c r="H27" s="42"/>
      <c r="I27" s="42"/>
      <c r="J27" s="42"/>
      <c r="K27" s="43"/>
      <c r="L27" s="30"/>
    </row>
    <row r="28" spans="2:12" ht="16.899999999999999" customHeight="1" x14ac:dyDescent="0.2">
      <c r="B28" s="29"/>
      <c r="C28" s="38"/>
      <c r="D28" s="38"/>
      <c r="E28" s="38"/>
      <c r="F28" s="32"/>
      <c r="G28" s="45"/>
      <c r="H28" s="46"/>
      <c r="I28" s="46"/>
      <c r="J28" s="46"/>
      <c r="K28" s="47"/>
      <c r="L28" s="30"/>
    </row>
    <row r="29" spans="2:12" ht="15" customHeight="1" x14ac:dyDescent="0.2">
      <c r="B29" s="48"/>
      <c r="C29" s="49"/>
      <c r="D29" s="49"/>
      <c r="E29" s="49"/>
      <c r="F29" s="50"/>
      <c r="G29" s="50"/>
      <c r="H29" s="50"/>
      <c r="I29" s="50"/>
      <c r="J29" s="50"/>
      <c r="K29" s="50"/>
      <c r="L29" s="51"/>
    </row>
  </sheetData>
  <mergeCells count="8">
    <mergeCell ref="G22:K22"/>
    <mergeCell ref="G24:K24"/>
    <mergeCell ref="B1:L2"/>
    <mergeCell ref="C4:E4"/>
    <mergeCell ref="G4:I4"/>
    <mergeCell ref="C16:E16"/>
    <mergeCell ref="G16:I16"/>
    <mergeCell ref="G20:K20"/>
  </mergeCells>
  <phoneticPr fontId="2" type="noConversion"/>
  <pageMargins left="0.98425196850393704" right="7.874015748031496E-2" top="0.6692913385826772" bottom="0.59055118110236215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C4176"/>
  <sheetViews>
    <sheetView workbookViewId="0">
      <pane ySplit="3" topLeftCell="A7" activePane="bottomLeft" state="frozen"/>
      <selection activeCell="K7" sqref="K7"/>
      <selection pane="bottomLeft" activeCell="K7" sqref="K7"/>
    </sheetView>
  </sheetViews>
  <sheetFormatPr defaultRowHeight="12.75" x14ac:dyDescent="0.2"/>
  <cols>
    <col min="1" max="1" width="0.5546875" style="9" customWidth="1"/>
    <col min="2" max="2" width="4.77734375" style="9" customWidth="1"/>
    <col min="3" max="3" width="7.33203125" style="9" customWidth="1"/>
    <col min="4" max="4" width="24.6640625" style="9" customWidth="1"/>
    <col min="5" max="5" width="19.77734375" style="9" customWidth="1"/>
    <col min="6" max="6" width="3.5546875" style="9" customWidth="1"/>
    <col min="7" max="7" width="7.77734375" style="9" customWidth="1"/>
    <col min="8" max="9" width="6.6640625" style="9" customWidth="1"/>
    <col min="10" max="10" width="6.44140625" style="9" customWidth="1"/>
    <col min="11" max="11" width="8.109375" style="9" customWidth="1"/>
    <col min="12" max="12" width="10.33203125" style="9" customWidth="1"/>
    <col min="13" max="13" width="6.88671875" style="9" customWidth="1"/>
    <col min="14" max="16384" width="8.88671875" style="9"/>
  </cols>
  <sheetData>
    <row r="1" spans="2:29" ht="24.95" customHeight="1" x14ac:dyDescent="0.2">
      <c r="B1" s="279" t="s">
        <v>4445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2:29" ht="9.9499999999999993" customHeight="1" x14ac:dyDescent="0.2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2:29" ht="30.75" customHeight="1" x14ac:dyDescent="0.2">
      <c r="B3" s="21" t="s">
        <v>64</v>
      </c>
      <c r="C3" s="22" t="s">
        <v>4446</v>
      </c>
      <c r="D3" s="22" t="s">
        <v>65</v>
      </c>
      <c r="E3" s="22" t="s">
        <v>66</v>
      </c>
      <c r="F3" s="22" t="s">
        <v>67</v>
      </c>
      <c r="G3" s="22" t="s">
        <v>4447</v>
      </c>
      <c r="H3" s="22" t="s">
        <v>4448</v>
      </c>
      <c r="I3" s="22" t="s">
        <v>4449</v>
      </c>
      <c r="J3" s="22" t="s">
        <v>4450</v>
      </c>
      <c r="K3" s="22" t="s">
        <v>4451</v>
      </c>
      <c r="L3" s="22" t="s">
        <v>68</v>
      </c>
      <c r="M3" s="23" t="s">
        <v>69</v>
      </c>
      <c r="Z3" s="9" t="s">
        <v>4452</v>
      </c>
      <c r="AA3" s="9" t="s">
        <v>4453</v>
      </c>
      <c r="AB3" s="9" t="s">
        <v>4454</v>
      </c>
      <c r="AC3" s="9" t="s">
        <v>4455</v>
      </c>
    </row>
    <row r="4" spans="2:29" ht="19.7" customHeight="1" x14ac:dyDescent="0.2">
      <c r="B4" s="10" t="s">
        <v>71</v>
      </c>
      <c r="C4" s="11" t="s">
        <v>4456</v>
      </c>
      <c r="D4" s="11" t="s">
        <v>4457</v>
      </c>
      <c r="E4" s="11" t="s">
        <v>4458</v>
      </c>
      <c r="F4" s="12" t="s">
        <v>72</v>
      </c>
      <c r="G4" s="13"/>
      <c r="H4" s="13"/>
      <c r="I4" s="13"/>
      <c r="J4" s="13"/>
      <c r="K4" s="13"/>
      <c r="L4" s="11" t="s">
        <v>4459</v>
      </c>
      <c r="M4" s="14" t="s">
        <v>4444</v>
      </c>
    </row>
    <row r="5" spans="2:29" ht="19.7" customHeight="1" x14ac:dyDescent="0.2">
      <c r="B5" s="10" t="s">
        <v>73</v>
      </c>
      <c r="C5" s="11" t="s">
        <v>4460</v>
      </c>
      <c r="D5" s="11" t="s">
        <v>4461</v>
      </c>
      <c r="E5" s="11" t="s">
        <v>72</v>
      </c>
      <c r="F5" s="12" t="s">
        <v>8</v>
      </c>
      <c r="G5" s="13">
        <v>1337</v>
      </c>
      <c r="H5" s="13">
        <v>348</v>
      </c>
      <c r="I5" s="13"/>
      <c r="J5" s="13">
        <v>989</v>
      </c>
      <c r="K5" s="13">
        <v>26</v>
      </c>
      <c r="L5" s="11" t="s">
        <v>4462</v>
      </c>
      <c r="M5" s="14" t="s">
        <v>4444</v>
      </c>
      <c r="Z5" s="15">
        <v>1337</v>
      </c>
      <c r="AA5" s="15">
        <v>348</v>
      </c>
      <c r="AC5" s="15">
        <v>989</v>
      </c>
    </row>
    <row r="6" spans="2:29" ht="19.7" customHeight="1" x14ac:dyDescent="0.2">
      <c r="B6" s="10" t="s">
        <v>74</v>
      </c>
      <c r="C6" s="11" t="s">
        <v>4463</v>
      </c>
      <c r="D6" s="11" t="s">
        <v>4464</v>
      </c>
      <c r="E6" s="11" t="s">
        <v>4465</v>
      </c>
      <c r="F6" s="12" t="s">
        <v>7</v>
      </c>
      <c r="G6" s="13">
        <v>8117</v>
      </c>
      <c r="H6" s="13">
        <v>2597</v>
      </c>
      <c r="I6" s="13"/>
      <c r="J6" s="13">
        <v>5520</v>
      </c>
      <c r="K6" s="13">
        <v>32</v>
      </c>
      <c r="L6" s="11" t="s">
        <v>4462</v>
      </c>
      <c r="M6" s="14" t="s">
        <v>4444</v>
      </c>
      <c r="Z6" s="15">
        <v>8117</v>
      </c>
      <c r="AA6" s="15">
        <v>2597</v>
      </c>
      <c r="AC6" s="15">
        <v>5520</v>
      </c>
    </row>
    <row r="7" spans="2:29" ht="19.7" customHeight="1" x14ac:dyDescent="0.2">
      <c r="B7" s="10" t="s">
        <v>75</v>
      </c>
      <c r="C7" s="11" t="s">
        <v>4466</v>
      </c>
      <c r="D7" s="11" t="s">
        <v>4464</v>
      </c>
      <c r="E7" s="11" t="s">
        <v>4467</v>
      </c>
      <c r="F7" s="12" t="s">
        <v>7</v>
      </c>
      <c r="G7" s="13">
        <v>11901</v>
      </c>
      <c r="H7" s="13">
        <v>3808</v>
      </c>
      <c r="I7" s="13"/>
      <c r="J7" s="13">
        <v>8093</v>
      </c>
      <c r="K7" s="13">
        <v>32</v>
      </c>
      <c r="L7" s="11" t="s">
        <v>4462</v>
      </c>
      <c r="M7" s="14" t="s">
        <v>4444</v>
      </c>
      <c r="Z7" s="15">
        <v>11901</v>
      </c>
      <c r="AA7" s="15">
        <v>3808</v>
      </c>
      <c r="AC7" s="15">
        <v>8093</v>
      </c>
    </row>
    <row r="8" spans="2:29" ht="19.7" customHeight="1" x14ac:dyDescent="0.2">
      <c r="B8" s="10" t="s">
        <v>76</v>
      </c>
      <c r="C8" s="11" t="s">
        <v>4468</v>
      </c>
      <c r="D8" s="11" t="s">
        <v>4464</v>
      </c>
      <c r="E8" s="11" t="s">
        <v>4469</v>
      </c>
      <c r="F8" s="12" t="s">
        <v>7</v>
      </c>
      <c r="G8" s="13">
        <v>15978</v>
      </c>
      <c r="H8" s="13">
        <v>5113</v>
      </c>
      <c r="I8" s="13"/>
      <c r="J8" s="13">
        <v>10865</v>
      </c>
      <c r="K8" s="13">
        <v>32</v>
      </c>
      <c r="L8" s="11" t="s">
        <v>4462</v>
      </c>
      <c r="M8" s="14" t="s">
        <v>4444</v>
      </c>
      <c r="Z8" s="15">
        <v>15978</v>
      </c>
      <c r="AA8" s="15">
        <v>5113</v>
      </c>
      <c r="AC8" s="15">
        <v>10865</v>
      </c>
    </row>
    <row r="9" spans="2:29" ht="19.7" customHeight="1" x14ac:dyDescent="0.2">
      <c r="B9" s="10" t="s">
        <v>78</v>
      </c>
      <c r="C9" s="11" t="s">
        <v>4470</v>
      </c>
      <c r="D9" s="11" t="s">
        <v>4464</v>
      </c>
      <c r="E9" s="11" t="s">
        <v>4471</v>
      </c>
      <c r="F9" s="12" t="s">
        <v>7</v>
      </c>
      <c r="G9" s="13">
        <v>19972</v>
      </c>
      <c r="H9" s="13">
        <v>6391</v>
      </c>
      <c r="I9" s="13"/>
      <c r="J9" s="13">
        <v>13581</v>
      </c>
      <c r="K9" s="13">
        <v>32</v>
      </c>
      <c r="L9" s="11" t="s">
        <v>4462</v>
      </c>
      <c r="M9" s="14" t="s">
        <v>4444</v>
      </c>
      <c r="Z9" s="15">
        <v>19972</v>
      </c>
      <c r="AA9" s="15">
        <v>6391</v>
      </c>
      <c r="AC9" s="15">
        <v>13581</v>
      </c>
    </row>
    <row r="10" spans="2:29" ht="19.7" customHeight="1" x14ac:dyDescent="0.2">
      <c r="B10" s="10" t="s">
        <v>79</v>
      </c>
      <c r="C10" s="11" t="s">
        <v>4472</v>
      </c>
      <c r="D10" s="11" t="s">
        <v>4464</v>
      </c>
      <c r="E10" s="11" t="s">
        <v>4473</v>
      </c>
      <c r="F10" s="12" t="s">
        <v>7</v>
      </c>
      <c r="G10" s="13">
        <v>23968</v>
      </c>
      <c r="H10" s="13">
        <v>7670</v>
      </c>
      <c r="I10" s="13"/>
      <c r="J10" s="13">
        <v>16298</v>
      </c>
      <c r="K10" s="13">
        <v>32</v>
      </c>
      <c r="L10" s="11" t="s">
        <v>4462</v>
      </c>
      <c r="M10" s="14" t="s">
        <v>4444</v>
      </c>
      <c r="Z10" s="15">
        <v>23968</v>
      </c>
      <c r="AA10" s="15">
        <v>7670</v>
      </c>
      <c r="AC10" s="15">
        <v>16298</v>
      </c>
    </row>
    <row r="11" spans="2:29" ht="19.7" customHeight="1" x14ac:dyDescent="0.2">
      <c r="B11" s="10" t="s">
        <v>80</v>
      </c>
      <c r="C11" s="11" t="s">
        <v>4474</v>
      </c>
      <c r="D11" s="11" t="s">
        <v>4475</v>
      </c>
      <c r="E11" s="11" t="s">
        <v>4476</v>
      </c>
      <c r="F11" s="12" t="s">
        <v>91</v>
      </c>
      <c r="G11" s="13">
        <v>35063</v>
      </c>
      <c r="H11" s="13">
        <v>31557</v>
      </c>
      <c r="I11" s="13"/>
      <c r="J11" s="13">
        <v>3506</v>
      </c>
      <c r="K11" s="13">
        <v>90</v>
      </c>
      <c r="L11" s="11" t="s">
        <v>4462</v>
      </c>
      <c r="M11" s="14" t="s">
        <v>4444</v>
      </c>
      <c r="Z11" s="15">
        <v>35063</v>
      </c>
      <c r="AA11" s="15">
        <v>31557</v>
      </c>
      <c r="AC11" s="15">
        <v>3506</v>
      </c>
    </row>
    <row r="12" spans="2:29" ht="19.7" customHeight="1" x14ac:dyDescent="0.2">
      <c r="B12" s="10" t="s">
        <v>81</v>
      </c>
      <c r="C12" s="11" t="s">
        <v>4477</v>
      </c>
      <c r="D12" s="11" t="s">
        <v>4478</v>
      </c>
      <c r="E12" s="11" t="s">
        <v>72</v>
      </c>
      <c r="F12" s="12" t="s">
        <v>7</v>
      </c>
      <c r="G12" s="13">
        <v>972</v>
      </c>
      <c r="H12" s="13">
        <v>87</v>
      </c>
      <c r="I12" s="13"/>
      <c r="J12" s="13">
        <v>885</v>
      </c>
      <c r="K12" s="13">
        <v>9</v>
      </c>
      <c r="L12" s="11" t="s">
        <v>4462</v>
      </c>
      <c r="M12" s="14" t="s">
        <v>4444</v>
      </c>
      <c r="Z12" s="15">
        <v>972</v>
      </c>
      <c r="AA12" s="15">
        <v>87</v>
      </c>
      <c r="AC12" s="15">
        <v>885</v>
      </c>
    </row>
    <row r="13" spans="2:29" ht="19.7" customHeight="1" x14ac:dyDescent="0.2">
      <c r="B13" s="10" t="s">
        <v>82</v>
      </c>
      <c r="C13" s="11" t="s">
        <v>4479</v>
      </c>
      <c r="D13" s="11" t="s">
        <v>4480</v>
      </c>
      <c r="E13" s="11" t="s">
        <v>72</v>
      </c>
      <c r="F13" s="12" t="s">
        <v>4481</v>
      </c>
      <c r="G13" s="13">
        <v>5693</v>
      </c>
      <c r="H13" s="13">
        <v>2163</v>
      </c>
      <c r="I13" s="13"/>
      <c r="J13" s="13">
        <v>3530</v>
      </c>
      <c r="K13" s="13">
        <v>38</v>
      </c>
      <c r="L13" s="11" t="s">
        <v>4462</v>
      </c>
      <c r="M13" s="14" t="s">
        <v>4444</v>
      </c>
      <c r="Z13" s="15">
        <v>5693</v>
      </c>
      <c r="AA13" s="15">
        <v>2163</v>
      </c>
      <c r="AC13" s="15">
        <v>3530</v>
      </c>
    </row>
    <row r="14" spans="2:29" ht="19.7" customHeight="1" x14ac:dyDescent="0.2">
      <c r="B14" s="10" t="s">
        <v>83</v>
      </c>
      <c r="C14" s="11" t="s">
        <v>4482</v>
      </c>
      <c r="D14" s="11" t="s">
        <v>4483</v>
      </c>
      <c r="E14" s="11" t="s">
        <v>4484</v>
      </c>
      <c r="F14" s="12" t="s">
        <v>38</v>
      </c>
      <c r="G14" s="13">
        <v>27983</v>
      </c>
      <c r="H14" s="13">
        <v>26864</v>
      </c>
      <c r="I14" s="13"/>
      <c r="J14" s="13">
        <v>1119</v>
      </c>
      <c r="K14" s="13">
        <v>96</v>
      </c>
      <c r="L14" s="11" t="s">
        <v>4462</v>
      </c>
      <c r="M14" s="14" t="s">
        <v>4444</v>
      </c>
      <c r="Z14" s="15">
        <v>27983</v>
      </c>
      <c r="AA14" s="15">
        <v>26864</v>
      </c>
      <c r="AC14" s="15">
        <v>1119</v>
      </c>
    </row>
    <row r="15" spans="2:29" ht="19.7" customHeight="1" x14ac:dyDescent="0.2">
      <c r="B15" s="10" t="s">
        <v>84</v>
      </c>
      <c r="C15" s="11" t="s">
        <v>4485</v>
      </c>
      <c r="D15" s="11" t="s">
        <v>4483</v>
      </c>
      <c r="E15" s="11" t="s">
        <v>4486</v>
      </c>
      <c r="F15" s="12" t="s">
        <v>38</v>
      </c>
      <c r="G15" s="13">
        <v>30222</v>
      </c>
      <c r="H15" s="13">
        <v>27502</v>
      </c>
      <c r="I15" s="13"/>
      <c r="J15" s="13">
        <v>2720</v>
      </c>
      <c r="K15" s="13">
        <v>91</v>
      </c>
      <c r="L15" s="11" t="s">
        <v>4462</v>
      </c>
      <c r="M15" s="14" t="s">
        <v>4444</v>
      </c>
      <c r="Z15" s="15">
        <v>30222</v>
      </c>
      <c r="AA15" s="15">
        <v>27502</v>
      </c>
      <c r="AC15" s="15">
        <v>2720</v>
      </c>
    </row>
    <row r="16" spans="2:29" ht="19.7" customHeight="1" x14ac:dyDescent="0.2">
      <c r="B16" s="10" t="s">
        <v>86</v>
      </c>
      <c r="C16" s="11" t="s">
        <v>4487</v>
      </c>
      <c r="D16" s="11" t="s">
        <v>4488</v>
      </c>
      <c r="E16" s="11" t="s">
        <v>4489</v>
      </c>
      <c r="F16" s="12" t="s">
        <v>91</v>
      </c>
      <c r="G16" s="13">
        <v>5002</v>
      </c>
      <c r="H16" s="13">
        <v>4002</v>
      </c>
      <c r="I16" s="13"/>
      <c r="J16" s="13">
        <v>1000</v>
      </c>
      <c r="K16" s="13">
        <v>80</v>
      </c>
      <c r="L16" s="11" t="s">
        <v>4462</v>
      </c>
      <c r="M16" s="14" t="s">
        <v>4444</v>
      </c>
      <c r="Z16" s="15">
        <v>5002</v>
      </c>
      <c r="AA16" s="15">
        <v>4002</v>
      </c>
      <c r="AC16" s="15">
        <v>1000</v>
      </c>
    </row>
    <row r="17" spans="2:29" ht="19.7" customHeight="1" x14ac:dyDescent="0.2">
      <c r="B17" s="10" t="s">
        <v>87</v>
      </c>
      <c r="C17" s="11" t="s">
        <v>4490</v>
      </c>
      <c r="D17" s="11" t="s">
        <v>4488</v>
      </c>
      <c r="E17" s="11" t="s">
        <v>4491</v>
      </c>
      <c r="F17" s="12" t="s">
        <v>91</v>
      </c>
      <c r="G17" s="13">
        <v>8885</v>
      </c>
      <c r="H17" s="13">
        <v>4087</v>
      </c>
      <c r="I17" s="13"/>
      <c r="J17" s="13">
        <v>4798</v>
      </c>
      <c r="K17" s="13">
        <v>46</v>
      </c>
      <c r="L17" s="11" t="s">
        <v>4462</v>
      </c>
      <c r="M17" s="14" t="s">
        <v>4444</v>
      </c>
      <c r="Z17" s="15">
        <v>8885</v>
      </c>
      <c r="AA17" s="15">
        <v>4087</v>
      </c>
      <c r="AC17" s="15">
        <v>4798</v>
      </c>
    </row>
    <row r="18" spans="2:29" ht="19.7" customHeight="1" x14ac:dyDescent="0.2">
      <c r="B18" s="10" t="s">
        <v>88</v>
      </c>
      <c r="C18" s="11" t="s">
        <v>4492</v>
      </c>
      <c r="D18" s="11" t="s">
        <v>4493</v>
      </c>
      <c r="E18" s="11" t="s">
        <v>4494</v>
      </c>
      <c r="F18" s="12" t="s">
        <v>91</v>
      </c>
      <c r="G18" s="13">
        <v>10147</v>
      </c>
      <c r="H18" s="13">
        <v>8929</v>
      </c>
      <c r="I18" s="13"/>
      <c r="J18" s="13">
        <v>1218</v>
      </c>
      <c r="K18" s="13">
        <v>88</v>
      </c>
      <c r="L18" s="11" t="s">
        <v>4462</v>
      </c>
      <c r="M18" s="14" t="s">
        <v>4444</v>
      </c>
      <c r="Z18" s="15">
        <v>10147</v>
      </c>
      <c r="AA18" s="15">
        <v>8929</v>
      </c>
      <c r="AC18" s="15">
        <v>1218</v>
      </c>
    </row>
    <row r="19" spans="2:29" ht="19.7" customHeight="1" x14ac:dyDescent="0.2">
      <c r="B19" s="10" t="s">
        <v>89</v>
      </c>
      <c r="C19" s="11" t="s">
        <v>4495</v>
      </c>
      <c r="D19" s="11" t="s">
        <v>4493</v>
      </c>
      <c r="E19" s="11" t="s">
        <v>4496</v>
      </c>
      <c r="F19" s="12" t="s">
        <v>91</v>
      </c>
      <c r="G19" s="13">
        <v>10755</v>
      </c>
      <c r="H19" s="13">
        <v>8927</v>
      </c>
      <c r="I19" s="13"/>
      <c r="J19" s="13">
        <v>1828</v>
      </c>
      <c r="K19" s="13">
        <v>83</v>
      </c>
      <c r="L19" s="11" t="s">
        <v>4462</v>
      </c>
      <c r="M19" s="14" t="s">
        <v>4444</v>
      </c>
      <c r="Z19" s="15">
        <v>10755</v>
      </c>
      <c r="AA19" s="15">
        <v>8927</v>
      </c>
      <c r="AC19" s="15">
        <v>1828</v>
      </c>
    </row>
    <row r="20" spans="2:29" ht="19.7" customHeight="1" x14ac:dyDescent="0.2">
      <c r="B20" s="10" t="s">
        <v>90</v>
      </c>
      <c r="C20" s="11" t="s">
        <v>4497</v>
      </c>
      <c r="D20" s="11" t="s">
        <v>4493</v>
      </c>
      <c r="E20" s="11" t="s">
        <v>4498</v>
      </c>
      <c r="F20" s="12" t="s">
        <v>91</v>
      </c>
      <c r="G20" s="13">
        <v>12277</v>
      </c>
      <c r="H20" s="13">
        <v>8962</v>
      </c>
      <c r="I20" s="13"/>
      <c r="J20" s="13">
        <v>3315</v>
      </c>
      <c r="K20" s="13">
        <v>73</v>
      </c>
      <c r="L20" s="11" t="s">
        <v>4462</v>
      </c>
      <c r="M20" s="14" t="s">
        <v>4444</v>
      </c>
      <c r="Z20" s="15">
        <v>12277</v>
      </c>
      <c r="AA20" s="15">
        <v>8962</v>
      </c>
      <c r="AC20" s="15">
        <v>3315</v>
      </c>
    </row>
    <row r="21" spans="2:29" ht="19.7" customHeight="1" x14ac:dyDescent="0.2">
      <c r="B21" s="10" t="s">
        <v>92</v>
      </c>
      <c r="C21" s="11" t="s">
        <v>4499</v>
      </c>
      <c r="D21" s="11" t="s">
        <v>4500</v>
      </c>
      <c r="E21" s="11" t="s">
        <v>4494</v>
      </c>
      <c r="F21" s="12" t="s">
        <v>7</v>
      </c>
      <c r="G21" s="13">
        <v>30695</v>
      </c>
      <c r="H21" s="13">
        <v>26091</v>
      </c>
      <c r="I21" s="13"/>
      <c r="J21" s="13">
        <v>4604</v>
      </c>
      <c r="K21" s="13">
        <v>85</v>
      </c>
      <c r="L21" s="11" t="s">
        <v>4462</v>
      </c>
      <c r="M21" s="14" t="s">
        <v>4444</v>
      </c>
      <c r="Z21" s="15">
        <v>30695</v>
      </c>
      <c r="AA21" s="15">
        <v>26091</v>
      </c>
      <c r="AC21" s="15">
        <v>4604</v>
      </c>
    </row>
    <row r="22" spans="2:29" ht="19.7" customHeight="1" x14ac:dyDescent="0.2">
      <c r="B22" s="10" t="s">
        <v>93</v>
      </c>
      <c r="C22" s="11" t="s">
        <v>4501</v>
      </c>
      <c r="D22" s="11" t="s">
        <v>4500</v>
      </c>
      <c r="E22" s="11" t="s">
        <v>4496</v>
      </c>
      <c r="F22" s="12" t="s">
        <v>7</v>
      </c>
      <c r="G22" s="13">
        <v>33457</v>
      </c>
      <c r="H22" s="13">
        <v>26096</v>
      </c>
      <c r="I22" s="13"/>
      <c r="J22" s="13">
        <v>7361</v>
      </c>
      <c r="K22" s="13">
        <v>78</v>
      </c>
      <c r="L22" s="11" t="s">
        <v>4462</v>
      </c>
      <c r="M22" s="14" t="s">
        <v>4444</v>
      </c>
      <c r="Z22" s="15">
        <v>33457</v>
      </c>
      <c r="AA22" s="15">
        <v>26096</v>
      </c>
      <c r="AC22" s="15">
        <v>7361</v>
      </c>
    </row>
    <row r="23" spans="2:29" ht="19.7" customHeight="1" x14ac:dyDescent="0.2">
      <c r="B23" s="10" t="s">
        <v>94</v>
      </c>
      <c r="C23" s="11" t="s">
        <v>4502</v>
      </c>
      <c r="D23" s="11" t="s">
        <v>4500</v>
      </c>
      <c r="E23" s="11" t="s">
        <v>4498</v>
      </c>
      <c r="F23" s="12" t="s">
        <v>7</v>
      </c>
      <c r="G23" s="13">
        <v>38982</v>
      </c>
      <c r="H23" s="13">
        <v>26118</v>
      </c>
      <c r="I23" s="13"/>
      <c r="J23" s="13">
        <v>12864</v>
      </c>
      <c r="K23" s="13">
        <v>67</v>
      </c>
      <c r="L23" s="11" t="s">
        <v>4462</v>
      </c>
      <c r="M23" s="14" t="s">
        <v>4444</v>
      </c>
      <c r="Z23" s="15">
        <v>38982</v>
      </c>
      <c r="AA23" s="15">
        <v>26118</v>
      </c>
      <c r="AC23" s="15">
        <v>12864</v>
      </c>
    </row>
    <row r="24" spans="2:29" ht="19.7" customHeight="1" x14ac:dyDescent="0.2">
      <c r="B24" s="10" t="s">
        <v>95</v>
      </c>
      <c r="C24" s="11" t="s">
        <v>4503</v>
      </c>
      <c r="D24" s="11" t="s">
        <v>4504</v>
      </c>
      <c r="E24" s="11" t="s">
        <v>4505</v>
      </c>
      <c r="F24" s="12" t="s">
        <v>4506</v>
      </c>
      <c r="G24" s="13">
        <v>36425</v>
      </c>
      <c r="H24" s="13">
        <v>33875</v>
      </c>
      <c r="I24" s="13"/>
      <c r="J24" s="13">
        <v>2550</v>
      </c>
      <c r="K24" s="13">
        <v>93</v>
      </c>
      <c r="L24" s="11" t="s">
        <v>4462</v>
      </c>
      <c r="M24" s="14" t="s">
        <v>4444</v>
      </c>
      <c r="Z24" s="15">
        <v>36425</v>
      </c>
      <c r="AA24" s="15">
        <v>33875</v>
      </c>
      <c r="AC24" s="15">
        <v>2550</v>
      </c>
    </row>
    <row r="25" spans="2:29" ht="19.7" customHeight="1" x14ac:dyDescent="0.2">
      <c r="B25" s="10" t="s">
        <v>96</v>
      </c>
      <c r="C25" s="11" t="s">
        <v>4507</v>
      </c>
      <c r="D25" s="11" t="s">
        <v>4504</v>
      </c>
      <c r="E25" s="11" t="s">
        <v>4508</v>
      </c>
      <c r="F25" s="12" t="s">
        <v>4506</v>
      </c>
      <c r="G25" s="13">
        <v>35332</v>
      </c>
      <c r="H25" s="13">
        <v>33919</v>
      </c>
      <c r="I25" s="13"/>
      <c r="J25" s="13">
        <v>1413</v>
      </c>
      <c r="K25" s="13">
        <v>96</v>
      </c>
      <c r="L25" s="11" t="s">
        <v>4462</v>
      </c>
      <c r="M25" s="14" t="s">
        <v>4444</v>
      </c>
      <c r="Z25" s="15">
        <v>35332</v>
      </c>
      <c r="AA25" s="15">
        <v>33919</v>
      </c>
      <c r="AC25" s="15">
        <v>1413</v>
      </c>
    </row>
    <row r="26" spans="2:29" ht="19.7" customHeight="1" x14ac:dyDescent="0.2">
      <c r="B26" s="10" t="s">
        <v>97</v>
      </c>
      <c r="C26" s="11" t="s">
        <v>4509</v>
      </c>
      <c r="D26" s="11" t="s">
        <v>4504</v>
      </c>
      <c r="E26" s="11" t="s">
        <v>4510</v>
      </c>
      <c r="F26" s="12" t="s">
        <v>4506</v>
      </c>
      <c r="G26" s="13">
        <v>34968</v>
      </c>
      <c r="H26" s="13">
        <v>33919</v>
      </c>
      <c r="I26" s="13"/>
      <c r="J26" s="13">
        <v>1049</v>
      </c>
      <c r="K26" s="13">
        <v>97</v>
      </c>
      <c r="L26" s="11" t="s">
        <v>4462</v>
      </c>
      <c r="M26" s="14" t="s">
        <v>4444</v>
      </c>
      <c r="Z26" s="15">
        <v>34968</v>
      </c>
      <c r="AA26" s="15">
        <v>33919</v>
      </c>
      <c r="AC26" s="15">
        <v>1049</v>
      </c>
    </row>
    <row r="27" spans="2:29" ht="19.7" customHeight="1" x14ac:dyDescent="0.2">
      <c r="B27" s="10" t="s">
        <v>98</v>
      </c>
      <c r="C27" s="11" t="s">
        <v>4511</v>
      </c>
      <c r="D27" s="11" t="s">
        <v>4504</v>
      </c>
      <c r="E27" s="11" t="s">
        <v>4512</v>
      </c>
      <c r="F27" s="12" t="s">
        <v>4506</v>
      </c>
      <c r="G27" s="13">
        <v>34603</v>
      </c>
      <c r="H27" s="13">
        <v>33911</v>
      </c>
      <c r="I27" s="13"/>
      <c r="J27" s="13">
        <v>692</v>
      </c>
      <c r="K27" s="13">
        <v>98</v>
      </c>
      <c r="L27" s="11" t="s">
        <v>4462</v>
      </c>
      <c r="M27" s="14" t="s">
        <v>4444</v>
      </c>
      <c r="Z27" s="15">
        <v>34603</v>
      </c>
      <c r="AA27" s="15">
        <v>33911</v>
      </c>
      <c r="AC27" s="15">
        <v>692</v>
      </c>
    </row>
    <row r="28" spans="2:29" ht="19.7" customHeight="1" x14ac:dyDescent="0.2">
      <c r="B28" s="10" t="s">
        <v>99</v>
      </c>
      <c r="C28" s="11" t="s">
        <v>4513</v>
      </c>
      <c r="D28" s="11" t="s">
        <v>4514</v>
      </c>
      <c r="E28" s="11" t="s">
        <v>4515</v>
      </c>
      <c r="F28" s="12" t="s">
        <v>4506</v>
      </c>
      <c r="G28" s="13">
        <v>9671</v>
      </c>
      <c r="H28" s="13">
        <v>9284</v>
      </c>
      <c r="I28" s="13"/>
      <c r="J28" s="13">
        <v>387</v>
      </c>
      <c r="K28" s="13">
        <v>96</v>
      </c>
      <c r="L28" s="11" t="s">
        <v>4462</v>
      </c>
      <c r="M28" s="14" t="s">
        <v>4444</v>
      </c>
      <c r="Z28" s="15">
        <v>9671</v>
      </c>
      <c r="AA28" s="15">
        <v>9284</v>
      </c>
      <c r="AC28" s="15">
        <v>387</v>
      </c>
    </row>
    <row r="29" spans="2:29" ht="19.7" customHeight="1" x14ac:dyDescent="0.2">
      <c r="B29" s="16" t="s">
        <v>100</v>
      </c>
      <c r="C29" s="17" t="s">
        <v>4516</v>
      </c>
      <c r="D29" s="17" t="s">
        <v>4514</v>
      </c>
      <c r="E29" s="17" t="s">
        <v>4517</v>
      </c>
      <c r="F29" s="18" t="s">
        <v>4506</v>
      </c>
      <c r="G29" s="19">
        <v>9961</v>
      </c>
      <c r="H29" s="19">
        <v>9264</v>
      </c>
      <c r="I29" s="19"/>
      <c r="J29" s="19">
        <v>697</v>
      </c>
      <c r="K29" s="19">
        <v>93</v>
      </c>
      <c r="L29" s="17" t="s">
        <v>4462</v>
      </c>
      <c r="M29" s="20" t="s">
        <v>4444</v>
      </c>
      <c r="Z29" s="15">
        <v>9961</v>
      </c>
      <c r="AA29" s="15">
        <v>9264</v>
      </c>
      <c r="AC29" s="15">
        <v>697</v>
      </c>
    </row>
    <row r="30" spans="2:29" ht="19.7" customHeight="1" x14ac:dyDescent="0.2">
      <c r="B30" s="10" t="s">
        <v>101</v>
      </c>
      <c r="C30" s="11" t="s">
        <v>4518</v>
      </c>
      <c r="D30" s="11" t="s">
        <v>4514</v>
      </c>
      <c r="E30" s="11" t="s">
        <v>4519</v>
      </c>
      <c r="F30" s="12" t="s">
        <v>4506</v>
      </c>
      <c r="G30" s="13">
        <v>10734</v>
      </c>
      <c r="H30" s="13">
        <v>9231</v>
      </c>
      <c r="I30" s="13"/>
      <c r="J30" s="13">
        <v>1503</v>
      </c>
      <c r="K30" s="13">
        <v>86</v>
      </c>
      <c r="L30" s="11" t="s">
        <v>4462</v>
      </c>
      <c r="M30" s="14" t="s">
        <v>4444</v>
      </c>
      <c r="Z30" s="15">
        <v>10734</v>
      </c>
      <c r="AA30" s="15">
        <v>9231</v>
      </c>
      <c r="AC30" s="15">
        <v>1503</v>
      </c>
    </row>
    <row r="31" spans="2:29" ht="19.7" customHeight="1" x14ac:dyDescent="0.2">
      <c r="B31" s="10" t="s">
        <v>102</v>
      </c>
      <c r="C31" s="11" t="s">
        <v>4520</v>
      </c>
      <c r="D31" s="11" t="s">
        <v>4514</v>
      </c>
      <c r="E31" s="11" t="s">
        <v>4521</v>
      </c>
      <c r="F31" s="12" t="s">
        <v>4506</v>
      </c>
      <c r="G31" s="13">
        <v>20703</v>
      </c>
      <c r="H31" s="13">
        <v>19875</v>
      </c>
      <c r="I31" s="13"/>
      <c r="J31" s="13">
        <v>828</v>
      </c>
      <c r="K31" s="13">
        <v>96</v>
      </c>
      <c r="L31" s="11" t="s">
        <v>4462</v>
      </c>
      <c r="M31" s="14" t="s">
        <v>4444</v>
      </c>
      <c r="Z31" s="15">
        <v>20703</v>
      </c>
      <c r="AA31" s="15">
        <v>19875</v>
      </c>
      <c r="AC31" s="15">
        <v>828</v>
      </c>
    </row>
    <row r="32" spans="2:29" ht="19.7" customHeight="1" x14ac:dyDescent="0.2">
      <c r="B32" s="10" t="s">
        <v>103</v>
      </c>
      <c r="C32" s="11" t="s">
        <v>4522</v>
      </c>
      <c r="D32" s="11" t="s">
        <v>4514</v>
      </c>
      <c r="E32" s="11" t="s">
        <v>4523</v>
      </c>
      <c r="F32" s="12" t="s">
        <v>4506</v>
      </c>
      <c r="G32" s="13">
        <v>21324</v>
      </c>
      <c r="H32" s="13">
        <v>19831</v>
      </c>
      <c r="I32" s="13"/>
      <c r="J32" s="13">
        <v>1493</v>
      </c>
      <c r="K32" s="13">
        <v>93</v>
      </c>
      <c r="L32" s="11" t="s">
        <v>4462</v>
      </c>
      <c r="M32" s="14" t="s">
        <v>4444</v>
      </c>
      <c r="Z32" s="15">
        <v>21324</v>
      </c>
      <c r="AA32" s="15">
        <v>19831</v>
      </c>
      <c r="AC32" s="15">
        <v>1493</v>
      </c>
    </row>
    <row r="33" spans="2:29" ht="19.7" customHeight="1" x14ac:dyDescent="0.2">
      <c r="B33" s="10" t="s">
        <v>104</v>
      </c>
      <c r="C33" s="11" t="s">
        <v>4524</v>
      </c>
      <c r="D33" s="11" t="s">
        <v>4514</v>
      </c>
      <c r="E33" s="11" t="s">
        <v>4525</v>
      </c>
      <c r="F33" s="12" t="s">
        <v>4506</v>
      </c>
      <c r="G33" s="13">
        <v>22566</v>
      </c>
      <c r="H33" s="13">
        <v>19632</v>
      </c>
      <c r="I33" s="13"/>
      <c r="J33" s="13">
        <v>2934</v>
      </c>
      <c r="K33" s="13">
        <v>87</v>
      </c>
      <c r="L33" s="11" t="s">
        <v>4462</v>
      </c>
      <c r="M33" s="14" t="s">
        <v>4444</v>
      </c>
      <c r="Z33" s="15">
        <v>22566</v>
      </c>
      <c r="AA33" s="15">
        <v>19632</v>
      </c>
      <c r="AC33" s="15">
        <v>2934</v>
      </c>
    </row>
    <row r="34" spans="2:29" ht="19.7" customHeight="1" x14ac:dyDescent="0.2">
      <c r="B34" s="10" t="s">
        <v>105</v>
      </c>
      <c r="C34" s="11" t="s">
        <v>4526</v>
      </c>
      <c r="D34" s="11" t="s">
        <v>4514</v>
      </c>
      <c r="E34" s="11" t="s">
        <v>4527</v>
      </c>
      <c r="F34" s="12" t="s">
        <v>91</v>
      </c>
      <c r="G34" s="13">
        <v>3659</v>
      </c>
      <c r="H34" s="13">
        <v>2927</v>
      </c>
      <c r="I34" s="13"/>
      <c r="J34" s="13">
        <v>732</v>
      </c>
      <c r="K34" s="13">
        <v>80</v>
      </c>
      <c r="L34" s="11" t="s">
        <v>4462</v>
      </c>
      <c r="M34" s="14" t="s">
        <v>4444</v>
      </c>
      <c r="Z34" s="15">
        <v>3659</v>
      </c>
      <c r="AA34" s="15">
        <v>2927</v>
      </c>
      <c r="AC34" s="15">
        <v>732</v>
      </c>
    </row>
    <row r="35" spans="2:29" ht="19.7" customHeight="1" x14ac:dyDescent="0.2">
      <c r="B35" s="10" t="s">
        <v>106</v>
      </c>
      <c r="C35" s="11" t="s">
        <v>4528</v>
      </c>
      <c r="D35" s="11" t="s">
        <v>4514</v>
      </c>
      <c r="E35" s="11" t="s">
        <v>4529</v>
      </c>
      <c r="F35" s="12" t="s">
        <v>91</v>
      </c>
      <c r="G35" s="13">
        <v>4171</v>
      </c>
      <c r="H35" s="13">
        <v>2920</v>
      </c>
      <c r="I35" s="13"/>
      <c r="J35" s="13">
        <v>1251</v>
      </c>
      <c r="K35" s="13">
        <v>70</v>
      </c>
      <c r="L35" s="11" t="s">
        <v>4462</v>
      </c>
      <c r="M35" s="14" t="s">
        <v>4444</v>
      </c>
      <c r="Z35" s="15">
        <v>4171</v>
      </c>
      <c r="AA35" s="15">
        <v>2920</v>
      </c>
      <c r="AC35" s="15">
        <v>1251</v>
      </c>
    </row>
    <row r="36" spans="2:29" ht="19.7" customHeight="1" x14ac:dyDescent="0.2">
      <c r="B36" s="10" t="s">
        <v>107</v>
      </c>
      <c r="C36" s="11" t="s">
        <v>4530</v>
      </c>
      <c r="D36" s="11" t="s">
        <v>4514</v>
      </c>
      <c r="E36" s="11" t="s">
        <v>4531</v>
      </c>
      <c r="F36" s="12" t="s">
        <v>91</v>
      </c>
      <c r="G36" s="13">
        <v>5342</v>
      </c>
      <c r="H36" s="13">
        <v>2885</v>
      </c>
      <c r="I36" s="13"/>
      <c r="J36" s="13">
        <v>2457</v>
      </c>
      <c r="K36" s="13">
        <v>54</v>
      </c>
      <c r="L36" s="11" t="s">
        <v>4462</v>
      </c>
      <c r="M36" s="14" t="s">
        <v>4444</v>
      </c>
      <c r="Z36" s="15">
        <v>5342</v>
      </c>
      <c r="AA36" s="15">
        <v>2885</v>
      </c>
      <c r="AC36" s="15">
        <v>2457</v>
      </c>
    </row>
    <row r="37" spans="2:29" ht="19.7" customHeight="1" x14ac:dyDescent="0.2">
      <c r="B37" s="10" t="s">
        <v>108</v>
      </c>
      <c r="C37" s="11" t="s">
        <v>4532</v>
      </c>
      <c r="D37" s="11" t="s">
        <v>4533</v>
      </c>
      <c r="E37" s="11" t="s">
        <v>4534</v>
      </c>
      <c r="F37" s="12" t="s">
        <v>38</v>
      </c>
      <c r="G37" s="13">
        <v>688</v>
      </c>
      <c r="H37" s="13">
        <v>550</v>
      </c>
      <c r="I37" s="13"/>
      <c r="J37" s="13">
        <v>138</v>
      </c>
      <c r="K37" s="13">
        <v>80</v>
      </c>
      <c r="L37" s="11" t="s">
        <v>4462</v>
      </c>
      <c r="M37" s="14" t="s">
        <v>4444</v>
      </c>
      <c r="Z37" s="15">
        <v>688</v>
      </c>
      <c r="AA37" s="15">
        <v>550</v>
      </c>
      <c r="AC37" s="15">
        <v>138</v>
      </c>
    </row>
    <row r="38" spans="2:29" ht="19.7" customHeight="1" x14ac:dyDescent="0.2">
      <c r="B38" s="10" t="s">
        <v>109</v>
      </c>
      <c r="C38" s="11" t="s">
        <v>4535</v>
      </c>
      <c r="D38" s="11" t="s">
        <v>4536</v>
      </c>
      <c r="E38" s="11" t="s">
        <v>4537</v>
      </c>
      <c r="F38" s="12" t="s">
        <v>51</v>
      </c>
      <c r="G38" s="13">
        <v>39146</v>
      </c>
      <c r="H38" s="13">
        <v>23096</v>
      </c>
      <c r="I38" s="13"/>
      <c r="J38" s="13">
        <v>16050</v>
      </c>
      <c r="K38" s="13">
        <v>59</v>
      </c>
      <c r="L38" s="11" t="s">
        <v>4462</v>
      </c>
      <c r="M38" s="14" t="s">
        <v>4444</v>
      </c>
      <c r="Z38" s="15">
        <v>39146</v>
      </c>
      <c r="AA38" s="15">
        <v>23096</v>
      </c>
      <c r="AC38" s="15">
        <v>16050</v>
      </c>
    </row>
    <row r="39" spans="2:29" ht="19.7" customHeight="1" x14ac:dyDescent="0.2">
      <c r="B39" s="10" t="s">
        <v>110</v>
      </c>
      <c r="C39" s="11" t="s">
        <v>4538</v>
      </c>
      <c r="D39" s="11" t="s">
        <v>4536</v>
      </c>
      <c r="E39" s="11" t="s">
        <v>4539</v>
      </c>
      <c r="F39" s="12" t="s">
        <v>51</v>
      </c>
      <c r="G39" s="13">
        <v>47351</v>
      </c>
      <c r="H39" s="13">
        <v>27464</v>
      </c>
      <c r="I39" s="13"/>
      <c r="J39" s="13">
        <v>19887</v>
      </c>
      <c r="K39" s="13">
        <v>58</v>
      </c>
      <c r="L39" s="11" t="s">
        <v>4462</v>
      </c>
      <c r="M39" s="14" t="s">
        <v>4444</v>
      </c>
      <c r="Z39" s="15">
        <v>47351</v>
      </c>
      <c r="AA39" s="15">
        <v>27464</v>
      </c>
      <c r="AC39" s="15">
        <v>19887</v>
      </c>
    </row>
    <row r="40" spans="2:29" ht="19.7" customHeight="1" x14ac:dyDescent="0.2">
      <c r="B40" s="10" t="s">
        <v>111</v>
      </c>
      <c r="C40" s="11" t="s">
        <v>4540</v>
      </c>
      <c r="D40" s="11" t="s">
        <v>4536</v>
      </c>
      <c r="E40" s="11" t="s">
        <v>4541</v>
      </c>
      <c r="F40" s="12" t="s">
        <v>51</v>
      </c>
      <c r="G40" s="13">
        <v>59267</v>
      </c>
      <c r="H40" s="13">
        <v>33782</v>
      </c>
      <c r="I40" s="13"/>
      <c r="J40" s="13">
        <v>25485</v>
      </c>
      <c r="K40" s="13">
        <v>57</v>
      </c>
      <c r="L40" s="11" t="s">
        <v>4462</v>
      </c>
      <c r="M40" s="14" t="s">
        <v>4444</v>
      </c>
      <c r="Z40" s="15">
        <v>59267</v>
      </c>
      <c r="AA40" s="15">
        <v>33782</v>
      </c>
      <c r="AC40" s="15">
        <v>25485</v>
      </c>
    </row>
    <row r="41" spans="2:29" ht="19.7" customHeight="1" x14ac:dyDescent="0.2">
      <c r="B41" s="10" t="s">
        <v>112</v>
      </c>
      <c r="C41" s="11" t="s">
        <v>4542</v>
      </c>
      <c r="D41" s="11" t="s">
        <v>4536</v>
      </c>
      <c r="E41" s="11" t="s">
        <v>4543</v>
      </c>
      <c r="F41" s="12" t="s">
        <v>51</v>
      </c>
      <c r="G41" s="13">
        <v>64492</v>
      </c>
      <c r="H41" s="13">
        <v>36116</v>
      </c>
      <c r="I41" s="13"/>
      <c r="J41" s="13">
        <v>28376</v>
      </c>
      <c r="K41" s="13">
        <v>56</v>
      </c>
      <c r="L41" s="11" t="s">
        <v>4462</v>
      </c>
      <c r="M41" s="14" t="s">
        <v>4444</v>
      </c>
      <c r="Z41" s="15">
        <v>64492</v>
      </c>
      <c r="AA41" s="15">
        <v>36116</v>
      </c>
      <c r="AC41" s="15">
        <v>28376</v>
      </c>
    </row>
    <row r="42" spans="2:29" ht="19.7" customHeight="1" x14ac:dyDescent="0.2">
      <c r="B42" s="10" t="s">
        <v>113</v>
      </c>
      <c r="C42" s="11" t="s">
        <v>4544</v>
      </c>
      <c r="D42" s="11" t="s">
        <v>4545</v>
      </c>
      <c r="E42" s="11" t="s">
        <v>4537</v>
      </c>
      <c r="F42" s="12" t="s">
        <v>51</v>
      </c>
      <c r="G42" s="13">
        <v>31479</v>
      </c>
      <c r="H42" s="13">
        <v>14795</v>
      </c>
      <c r="I42" s="13"/>
      <c r="J42" s="13">
        <v>16684</v>
      </c>
      <c r="K42" s="13">
        <v>47</v>
      </c>
      <c r="L42" s="11" t="s">
        <v>4462</v>
      </c>
      <c r="M42" s="14" t="s">
        <v>4444</v>
      </c>
      <c r="Z42" s="15">
        <v>31479</v>
      </c>
      <c r="AA42" s="15">
        <v>14795</v>
      </c>
      <c r="AC42" s="15">
        <v>16684</v>
      </c>
    </row>
    <row r="43" spans="2:29" ht="19.7" customHeight="1" x14ac:dyDescent="0.2">
      <c r="B43" s="10" t="s">
        <v>114</v>
      </c>
      <c r="C43" s="11" t="s">
        <v>4546</v>
      </c>
      <c r="D43" s="11" t="s">
        <v>4545</v>
      </c>
      <c r="E43" s="11" t="s">
        <v>4539</v>
      </c>
      <c r="F43" s="12" t="s">
        <v>51</v>
      </c>
      <c r="G43" s="13">
        <v>35580</v>
      </c>
      <c r="H43" s="13">
        <v>16723</v>
      </c>
      <c r="I43" s="13"/>
      <c r="J43" s="13">
        <v>18857</v>
      </c>
      <c r="K43" s="13">
        <v>47</v>
      </c>
      <c r="L43" s="11" t="s">
        <v>4462</v>
      </c>
      <c r="M43" s="14" t="s">
        <v>4444</v>
      </c>
      <c r="Z43" s="15">
        <v>35580</v>
      </c>
      <c r="AA43" s="15">
        <v>16723</v>
      </c>
      <c r="AC43" s="15">
        <v>18857</v>
      </c>
    </row>
    <row r="44" spans="2:29" ht="19.7" customHeight="1" x14ac:dyDescent="0.2">
      <c r="B44" s="10" t="s">
        <v>115</v>
      </c>
      <c r="C44" s="11" t="s">
        <v>4547</v>
      </c>
      <c r="D44" s="11" t="s">
        <v>4545</v>
      </c>
      <c r="E44" s="11" t="s">
        <v>4541</v>
      </c>
      <c r="F44" s="12" t="s">
        <v>51</v>
      </c>
      <c r="G44" s="13">
        <v>40990</v>
      </c>
      <c r="H44" s="13">
        <v>19265</v>
      </c>
      <c r="I44" s="13"/>
      <c r="J44" s="13">
        <v>21725</v>
      </c>
      <c r="K44" s="13">
        <v>47</v>
      </c>
      <c r="L44" s="11" t="s">
        <v>4462</v>
      </c>
      <c r="M44" s="14" t="s">
        <v>4444</v>
      </c>
      <c r="Z44" s="15">
        <v>40990</v>
      </c>
      <c r="AA44" s="15">
        <v>19265</v>
      </c>
      <c r="AC44" s="15">
        <v>21725</v>
      </c>
    </row>
    <row r="45" spans="2:29" ht="19.7" customHeight="1" x14ac:dyDescent="0.2">
      <c r="B45" s="10" t="s">
        <v>116</v>
      </c>
      <c r="C45" s="11" t="s">
        <v>4548</v>
      </c>
      <c r="D45" s="11" t="s">
        <v>4545</v>
      </c>
      <c r="E45" s="11" t="s">
        <v>4543</v>
      </c>
      <c r="F45" s="12" t="s">
        <v>51</v>
      </c>
      <c r="G45" s="13">
        <v>46573</v>
      </c>
      <c r="H45" s="13">
        <v>21889</v>
      </c>
      <c r="I45" s="13"/>
      <c r="J45" s="13">
        <v>24684</v>
      </c>
      <c r="K45" s="13">
        <v>47</v>
      </c>
      <c r="L45" s="11" t="s">
        <v>4462</v>
      </c>
      <c r="M45" s="14" t="s">
        <v>4444</v>
      </c>
      <c r="Z45" s="15">
        <v>46573</v>
      </c>
      <c r="AA45" s="15">
        <v>21889</v>
      </c>
      <c r="AC45" s="15">
        <v>24684</v>
      </c>
    </row>
    <row r="46" spans="2:29" ht="19.7" customHeight="1" x14ac:dyDescent="0.2">
      <c r="B46" s="10" t="s">
        <v>117</v>
      </c>
      <c r="C46" s="11" t="s">
        <v>4549</v>
      </c>
      <c r="D46" s="11" t="s">
        <v>4550</v>
      </c>
      <c r="E46" s="11" t="s">
        <v>4551</v>
      </c>
      <c r="F46" s="12" t="s">
        <v>91</v>
      </c>
      <c r="G46" s="13">
        <v>39563</v>
      </c>
      <c r="H46" s="13">
        <v>23738</v>
      </c>
      <c r="I46" s="13"/>
      <c r="J46" s="13">
        <v>15825</v>
      </c>
      <c r="K46" s="13">
        <v>60</v>
      </c>
      <c r="L46" s="11" t="s">
        <v>4462</v>
      </c>
      <c r="M46" s="14" t="s">
        <v>4444</v>
      </c>
      <c r="Z46" s="15">
        <v>39563</v>
      </c>
      <c r="AA46" s="15">
        <v>23738</v>
      </c>
      <c r="AC46" s="15">
        <v>15825</v>
      </c>
    </row>
    <row r="47" spans="2:29" ht="19.7" customHeight="1" x14ac:dyDescent="0.2">
      <c r="B47" s="10" t="s">
        <v>118</v>
      </c>
      <c r="C47" s="11" t="s">
        <v>4552</v>
      </c>
      <c r="D47" s="11" t="s">
        <v>4550</v>
      </c>
      <c r="E47" s="11" t="s">
        <v>4553</v>
      </c>
      <c r="F47" s="12" t="s">
        <v>91</v>
      </c>
      <c r="G47" s="13">
        <v>49453</v>
      </c>
      <c r="H47" s="13">
        <v>23737</v>
      </c>
      <c r="I47" s="13"/>
      <c r="J47" s="13">
        <v>25716</v>
      </c>
      <c r="K47" s="13">
        <v>48</v>
      </c>
      <c r="L47" s="11" t="s">
        <v>4462</v>
      </c>
      <c r="M47" s="14" t="s">
        <v>4444</v>
      </c>
      <c r="Z47" s="15">
        <v>49453</v>
      </c>
      <c r="AA47" s="15">
        <v>23737</v>
      </c>
      <c r="AC47" s="15">
        <v>25716</v>
      </c>
    </row>
    <row r="48" spans="2:29" ht="19.7" customHeight="1" x14ac:dyDescent="0.2">
      <c r="B48" s="10" t="s">
        <v>119</v>
      </c>
      <c r="C48" s="11" t="s">
        <v>4554</v>
      </c>
      <c r="D48" s="11" t="s">
        <v>4550</v>
      </c>
      <c r="E48" s="11" t="s">
        <v>4555</v>
      </c>
      <c r="F48" s="12" t="s">
        <v>91</v>
      </c>
      <c r="G48" s="13">
        <v>55388</v>
      </c>
      <c r="H48" s="13">
        <v>23817</v>
      </c>
      <c r="I48" s="13"/>
      <c r="J48" s="13">
        <v>31571</v>
      </c>
      <c r="K48" s="13">
        <v>43</v>
      </c>
      <c r="L48" s="11" t="s">
        <v>4462</v>
      </c>
      <c r="M48" s="14" t="s">
        <v>4444</v>
      </c>
      <c r="Z48" s="15">
        <v>55388</v>
      </c>
      <c r="AA48" s="15">
        <v>23817</v>
      </c>
      <c r="AC48" s="15">
        <v>31571</v>
      </c>
    </row>
    <row r="49" spans="2:29" ht="19.7" customHeight="1" x14ac:dyDescent="0.2">
      <c r="B49" s="10" t="s">
        <v>120</v>
      </c>
      <c r="C49" s="11" t="s">
        <v>4556</v>
      </c>
      <c r="D49" s="11" t="s">
        <v>4557</v>
      </c>
      <c r="E49" s="11" t="s">
        <v>4551</v>
      </c>
      <c r="F49" s="12" t="s">
        <v>91</v>
      </c>
      <c r="G49" s="13">
        <v>44468</v>
      </c>
      <c r="H49" s="13">
        <v>23568</v>
      </c>
      <c r="I49" s="13"/>
      <c r="J49" s="13">
        <v>20900</v>
      </c>
      <c r="K49" s="13">
        <v>53</v>
      </c>
      <c r="L49" s="11" t="s">
        <v>4462</v>
      </c>
      <c r="M49" s="14" t="s">
        <v>4444</v>
      </c>
      <c r="Z49" s="15">
        <v>44468</v>
      </c>
      <c r="AA49" s="15">
        <v>23568</v>
      </c>
      <c r="AC49" s="15">
        <v>20900</v>
      </c>
    </row>
    <row r="50" spans="2:29" ht="19.7" customHeight="1" x14ac:dyDescent="0.2">
      <c r="B50" s="10" t="s">
        <v>121</v>
      </c>
      <c r="C50" s="11" t="s">
        <v>4558</v>
      </c>
      <c r="D50" s="11" t="s">
        <v>4557</v>
      </c>
      <c r="E50" s="11" t="s">
        <v>4553</v>
      </c>
      <c r="F50" s="12" t="s">
        <v>91</v>
      </c>
      <c r="G50" s="13">
        <v>56919</v>
      </c>
      <c r="H50" s="13">
        <v>23337</v>
      </c>
      <c r="I50" s="13"/>
      <c r="J50" s="13">
        <v>33582</v>
      </c>
      <c r="K50" s="13">
        <v>41</v>
      </c>
      <c r="L50" s="11" t="s">
        <v>4462</v>
      </c>
      <c r="M50" s="14" t="s">
        <v>4444</v>
      </c>
      <c r="Z50" s="15">
        <v>56919</v>
      </c>
      <c r="AA50" s="15">
        <v>23337</v>
      </c>
      <c r="AC50" s="15">
        <v>33582</v>
      </c>
    </row>
    <row r="51" spans="2:29" ht="19.7" customHeight="1" x14ac:dyDescent="0.2">
      <c r="B51" s="10" t="s">
        <v>122</v>
      </c>
      <c r="C51" s="11" t="s">
        <v>4559</v>
      </c>
      <c r="D51" s="11" t="s">
        <v>4557</v>
      </c>
      <c r="E51" s="11" t="s">
        <v>4555</v>
      </c>
      <c r="F51" s="12" t="s">
        <v>91</v>
      </c>
      <c r="G51" s="13">
        <v>64923</v>
      </c>
      <c r="H51" s="13">
        <v>24022</v>
      </c>
      <c r="I51" s="13"/>
      <c r="J51" s="13">
        <v>40901</v>
      </c>
      <c r="K51" s="13">
        <v>37</v>
      </c>
      <c r="L51" s="11" t="s">
        <v>4462</v>
      </c>
      <c r="M51" s="14" t="s">
        <v>4444</v>
      </c>
      <c r="Z51" s="15">
        <v>64923</v>
      </c>
      <c r="AA51" s="15">
        <v>24022</v>
      </c>
      <c r="AC51" s="15">
        <v>40901</v>
      </c>
    </row>
    <row r="52" spans="2:29" ht="19.7" customHeight="1" x14ac:dyDescent="0.2">
      <c r="B52" s="10" t="s">
        <v>123</v>
      </c>
      <c r="C52" s="11" t="s">
        <v>4560</v>
      </c>
      <c r="D52" s="11" t="s">
        <v>4561</v>
      </c>
      <c r="E52" s="11" t="s">
        <v>4551</v>
      </c>
      <c r="F52" s="12" t="s">
        <v>91</v>
      </c>
      <c r="G52" s="13">
        <v>49870</v>
      </c>
      <c r="H52" s="13">
        <v>23938</v>
      </c>
      <c r="I52" s="13"/>
      <c r="J52" s="13">
        <v>25932</v>
      </c>
      <c r="K52" s="13">
        <v>48</v>
      </c>
      <c r="L52" s="11" t="s">
        <v>4462</v>
      </c>
      <c r="M52" s="14" t="s">
        <v>4444</v>
      </c>
      <c r="Z52" s="15">
        <v>49870</v>
      </c>
      <c r="AA52" s="15">
        <v>23938</v>
      </c>
      <c r="AC52" s="15">
        <v>25932</v>
      </c>
    </row>
    <row r="53" spans="2:29" ht="19.7" customHeight="1" x14ac:dyDescent="0.2">
      <c r="B53" s="10" t="s">
        <v>124</v>
      </c>
      <c r="C53" s="11" t="s">
        <v>4562</v>
      </c>
      <c r="D53" s="11" t="s">
        <v>4561</v>
      </c>
      <c r="E53" s="11" t="s">
        <v>4553</v>
      </c>
      <c r="F53" s="12" t="s">
        <v>91</v>
      </c>
      <c r="G53" s="13">
        <v>65329</v>
      </c>
      <c r="H53" s="13">
        <v>23518</v>
      </c>
      <c r="I53" s="13"/>
      <c r="J53" s="13">
        <v>41811</v>
      </c>
      <c r="K53" s="13">
        <v>36</v>
      </c>
      <c r="L53" s="11" t="s">
        <v>4462</v>
      </c>
      <c r="M53" s="14" t="s">
        <v>4444</v>
      </c>
      <c r="Z53" s="15">
        <v>65329</v>
      </c>
      <c r="AA53" s="15">
        <v>23518</v>
      </c>
      <c r="AC53" s="15">
        <v>41811</v>
      </c>
    </row>
    <row r="54" spans="2:29" ht="19.7" customHeight="1" x14ac:dyDescent="0.2">
      <c r="B54" s="16" t="s">
        <v>125</v>
      </c>
      <c r="C54" s="17" t="s">
        <v>4563</v>
      </c>
      <c r="D54" s="17" t="s">
        <v>4561</v>
      </c>
      <c r="E54" s="17" t="s">
        <v>4555</v>
      </c>
      <c r="F54" s="18" t="s">
        <v>91</v>
      </c>
      <c r="G54" s="19">
        <v>74805</v>
      </c>
      <c r="H54" s="19">
        <v>23938</v>
      </c>
      <c r="I54" s="19"/>
      <c r="J54" s="19">
        <v>50867</v>
      </c>
      <c r="K54" s="19">
        <v>32</v>
      </c>
      <c r="L54" s="17" t="s">
        <v>4462</v>
      </c>
      <c r="M54" s="20" t="s">
        <v>4444</v>
      </c>
      <c r="Z54" s="15">
        <v>74805</v>
      </c>
      <c r="AA54" s="15">
        <v>23938</v>
      </c>
      <c r="AC54" s="15">
        <v>50867</v>
      </c>
    </row>
    <row r="55" spans="2:29" ht="19.7" customHeight="1" x14ac:dyDescent="0.2">
      <c r="B55" s="10" t="s">
        <v>126</v>
      </c>
      <c r="C55" s="11" t="s">
        <v>4564</v>
      </c>
      <c r="D55" s="11" t="s">
        <v>4565</v>
      </c>
      <c r="E55" s="11" t="s">
        <v>4551</v>
      </c>
      <c r="F55" s="12" t="s">
        <v>91</v>
      </c>
      <c r="G55" s="13">
        <v>54276</v>
      </c>
      <c r="H55" s="13">
        <v>23881</v>
      </c>
      <c r="I55" s="13"/>
      <c r="J55" s="13">
        <v>30395</v>
      </c>
      <c r="K55" s="13">
        <v>44</v>
      </c>
      <c r="L55" s="11" t="s">
        <v>4462</v>
      </c>
      <c r="M55" s="14" t="s">
        <v>4444</v>
      </c>
      <c r="Z55" s="15">
        <v>54276</v>
      </c>
      <c r="AA55" s="15">
        <v>23881</v>
      </c>
      <c r="AC55" s="15">
        <v>30395</v>
      </c>
    </row>
    <row r="56" spans="2:29" ht="19.7" customHeight="1" x14ac:dyDescent="0.2">
      <c r="B56" s="10" t="s">
        <v>127</v>
      </c>
      <c r="C56" s="11" t="s">
        <v>4566</v>
      </c>
      <c r="D56" s="11" t="s">
        <v>4565</v>
      </c>
      <c r="E56" s="11" t="s">
        <v>4553</v>
      </c>
      <c r="F56" s="12" t="s">
        <v>91</v>
      </c>
      <c r="G56" s="13">
        <v>72187</v>
      </c>
      <c r="H56" s="13">
        <v>23822</v>
      </c>
      <c r="I56" s="13"/>
      <c r="J56" s="13">
        <v>48365</v>
      </c>
      <c r="K56" s="13">
        <v>33</v>
      </c>
      <c r="L56" s="11" t="s">
        <v>4462</v>
      </c>
      <c r="M56" s="14" t="s">
        <v>4444</v>
      </c>
      <c r="Z56" s="15">
        <v>72187</v>
      </c>
      <c r="AA56" s="15">
        <v>23822</v>
      </c>
      <c r="AC56" s="15">
        <v>48365</v>
      </c>
    </row>
    <row r="57" spans="2:29" ht="19.7" customHeight="1" x14ac:dyDescent="0.2">
      <c r="B57" s="10" t="s">
        <v>128</v>
      </c>
      <c r="C57" s="11" t="s">
        <v>4567</v>
      </c>
      <c r="D57" s="11" t="s">
        <v>4565</v>
      </c>
      <c r="E57" s="11" t="s">
        <v>4555</v>
      </c>
      <c r="F57" s="12" t="s">
        <v>91</v>
      </c>
      <c r="G57" s="13">
        <v>83042</v>
      </c>
      <c r="H57" s="13">
        <v>24082</v>
      </c>
      <c r="I57" s="13"/>
      <c r="J57" s="13">
        <v>58960</v>
      </c>
      <c r="K57" s="13">
        <v>29</v>
      </c>
      <c r="L57" s="11" t="s">
        <v>4462</v>
      </c>
      <c r="M57" s="14" t="s">
        <v>4444</v>
      </c>
      <c r="Z57" s="15">
        <v>83042</v>
      </c>
      <c r="AA57" s="15">
        <v>24082</v>
      </c>
      <c r="AC57" s="15">
        <v>58960</v>
      </c>
    </row>
    <row r="58" spans="2:29" ht="19.7" customHeight="1" x14ac:dyDescent="0.2">
      <c r="B58" s="10" t="s">
        <v>129</v>
      </c>
      <c r="C58" s="11" t="s">
        <v>4568</v>
      </c>
      <c r="D58" s="11" t="s">
        <v>4569</v>
      </c>
      <c r="E58" s="11" t="s">
        <v>4570</v>
      </c>
      <c r="F58" s="12" t="s">
        <v>51</v>
      </c>
      <c r="G58" s="13">
        <v>99108</v>
      </c>
      <c r="H58" s="13">
        <v>43608</v>
      </c>
      <c r="I58" s="13"/>
      <c r="J58" s="13">
        <v>55500</v>
      </c>
      <c r="K58" s="13">
        <v>44</v>
      </c>
      <c r="L58" s="11" t="s">
        <v>4462</v>
      </c>
      <c r="M58" s="14" t="s">
        <v>4444</v>
      </c>
      <c r="Z58" s="15">
        <v>99108</v>
      </c>
      <c r="AA58" s="15">
        <v>43608</v>
      </c>
      <c r="AC58" s="15">
        <v>55500</v>
      </c>
    </row>
    <row r="59" spans="2:29" ht="19.7" customHeight="1" x14ac:dyDescent="0.2">
      <c r="B59" s="10" t="s">
        <v>130</v>
      </c>
      <c r="C59" s="11" t="s">
        <v>4571</v>
      </c>
      <c r="D59" s="11" t="s">
        <v>4569</v>
      </c>
      <c r="E59" s="11" t="s">
        <v>4572</v>
      </c>
      <c r="F59" s="12" t="s">
        <v>51</v>
      </c>
      <c r="G59" s="13">
        <v>124953</v>
      </c>
      <c r="H59" s="13">
        <v>48732</v>
      </c>
      <c r="I59" s="13"/>
      <c r="J59" s="13">
        <v>76221</v>
      </c>
      <c r="K59" s="13">
        <v>39</v>
      </c>
      <c r="L59" s="11" t="s">
        <v>4462</v>
      </c>
      <c r="M59" s="14" t="s">
        <v>4444</v>
      </c>
      <c r="Z59" s="15">
        <v>124953</v>
      </c>
      <c r="AA59" s="15">
        <v>48732</v>
      </c>
      <c r="AC59" s="15">
        <v>76221</v>
      </c>
    </row>
    <row r="60" spans="2:29" ht="19.7" customHeight="1" x14ac:dyDescent="0.2">
      <c r="B60" s="10" t="s">
        <v>131</v>
      </c>
      <c r="C60" s="11" t="s">
        <v>4573</v>
      </c>
      <c r="D60" s="11" t="s">
        <v>4569</v>
      </c>
      <c r="E60" s="11" t="s">
        <v>4574</v>
      </c>
      <c r="F60" s="12" t="s">
        <v>51</v>
      </c>
      <c r="G60" s="13">
        <v>148398</v>
      </c>
      <c r="H60" s="13">
        <v>57875</v>
      </c>
      <c r="I60" s="13"/>
      <c r="J60" s="13">
        <v>90523</v>
      </c>
      <c r="K60" s="13">
        <v>39</v>
      </c>
      <c r="L60" s="11" t="s">
        <v>4462</v>
      </c>
      <c r="M60" s="14" t="s">
        <v>4444</v>
      </c>
      <c r="Z60" s="15">
        <v>148398</v>
      </c>
      <c r="AA60" s="15">
        <v>57875</v>
      </c>
      <c r="AC60" s="15">
        <v>90523</v>
      </c>
    </row>
    <row r="61" spans="2:29" ht="19.7" customHeight="1" x14ac:dyDescent="0.2">
      <c r="B61" s="10" t="s">
        <v>132</v>
      </c>
      <c r="C61" s="11" t="s">
        <v>4575</v>
      </c>
      <c r="D61" s="11" t="s">
        <v>4569</v>
      </c>
      <c r="E61" s="11" t="s">
        <v>4576</v>
      </c>
      <c r="F61" s="12" t="s">
        <v>51</v>
      </c>
      <c r="G61" s="13">
        <v>171843</v>
      </c>
      <c r="H61" s="13">
        <v>67019</v>
      </c>
      <c r="I61" s="13"/>
      <c r="J61" s="13">
        <v>104824</v>
      </c>
      <c r="K61" s="13">
        <v>39</v>
      </c>
      <c r="L61" s="11" t="s">
        <v>4462</v>
      </c>
      <c r="M61" s="14" t="s">
        <v>4444</v>
      </c>
      <c r="Z61" s="15">
        <v>171843</v>
      </c>
      <c r="AA61" s="15">
        <v>67019</v>
      </c>
      <c r="AC61" s="15">
        <v>104824</v>
      </c>
    </row>
    <row r="62" spans="2:29" ht="19.7" customHeight="1" x14ac:dyDescent="0.2">
      <c r="B62" s="10" t="s">
        <v>133</v>
      </c>
      <c r="C62" s="11" t="s">
        <v>4577</v>
      </c>
      <c r="D62" s="11" t="s">
        <v>4569</v>
      </c>
      <c r="E62" s="11" t="s">
        <v>4578</v>
      </c>
      <c r="F62" s="12" t="s">
        <v>51</v>
      </c>
      <c r="G62" s="13">
        <v>44290</v>
      </c>
      <c r="H62" s="13">
        <v>20373</v>
      </c>
      <c r="I62" s="13"/>
      <c r="J62" s="13">
        <v>23917</v>
      </c>
      <c r="K62" s="13">
        <v>46</v>
      </c>
      <c r="L62" s="11" t="s">
        <v>4462</v>
      </c>
      <c r="M62" s="14" t="s">
        <v>4444</v>
      </c>
      <c r="Z62" s="15">
        <v>44290</v>
      </c>
      <c r="AA62" s="15">
        <v>20373</v>
      </c>
      <c r="AC62" s="15">
        <v>23917</v>
      </c>
    </row>
    <row r="63" spans="2:29" ht="19.7" customHeight="1" x14ac:dyDescent="0.2">
      <c r="B63" s="10" t="s">
        <v>134</v>
      </c>
      <c r="C63" s="11" t="s">
        <v>4579</v>
      </c>
      <c r="D63" s="11" t="s">
        <v>4569</v>
      </c>
      <c r="E63" s="11" t="s">
        <v>4580</v>
      </c>
      <c r="F63" s="12" t="s">
        <v>51</v>
      </c>
      <c r="G63" s="13">
        <v>68914</v>
      </c>
      <c r="H63" s="13">
        <v>31700</v>
      </c>
      <c r="I63" s="13"/>
      <c r="J63" s="13">
        <v>37214</v>
      </c>
      <c r="K63" s="13">
        <v>46</v>
      </c>
      <c r="L63" s="11" t="s">
        <v>4462</v>
      </c>
      <c r="M63" s="14" t="s">
        <v>4444</v>
      </c>
      <c r="Z63" s="15">
        <v>68914</v>
      </c>
      <c r="AA63" s="15">
        <v>31700</v>
      </c>
      <c r="AC63" s="15">
        <v>37214</v>
      </c>
    </row>
    <row r="64" spans="2:29" ht="19.7" customHeight="1" x14ac:dyDescent="0.2">
      <c r="B64" s="10" t="s">
        <v>135</v>
      </c>
      <c r="C64" s="11" t="s">
        <v>4581</v>
      </c>
      <c r="D64" s="11" t="s">
        <v>4569</v>
      </c>
      <c r="E64" s="11" t="s">
        <v>4582</v>
      </c>
      <c r="F64" s="12" t="s">
        <v>51</v>
      </c>
      <c r="G64" s="13">
        <v>91267</v>
      </c>
      <c r="H64" s="13">
        <v>40157</v>
      </c>
      <c r="I64" s="13"/>
      <c r="J64" s="13">
        <v>51110</v>
      </c>
      <c r="K64" s="13">
        <v>44</v>
      </c>
      <c r="L64" s="11" t="s">
        <v>4462</v>
      </c>
      <c r="M64" s="14" t="s">
        <v>4444</v>
      </c>
      <c r="Z64" s="15">
        <v>91267</v>
      </c>
      <c r="AA64" s="15">
        <v>40157</v>
      </c>
      <c r="AC64" s="15">
        <v>51110</v>
      </c>
    </row>
    <row r="65" spans="2:29" ht="19.7" customHeight="1" x14ac:dyDescent="0.2">
      <c r="B65" s="10" t="s">
        <v>136</v>
      </c>
      <c r="C65" s="11" t="s">
        <v>4583</v>
      </c>
      <c r="D65" s="11" t="s">
        <v>4569</v>
      </c>
      <c r="E65" s="11" t="s">
        <v>4584</v>
      </c>
      <c r="F65" s="12" t="s">
        <v>51</v>
      </c>
      <c r="G65" s="13">
        <v>128699</v>
      </c>
      <c r="H65" s="13">
        <v>50193</v>
      </c>
      <c r="I65" s="13"/>
      <c r="J65" s="13">
        <v>78506</v>
      </c>
      <c r="K65" s="13">
        <v>39</v>
      </c>
      <c r="L65" s="11" t="s">
        <v>4462</v>
      </c>
      <c r="M65" s="14" t="s">
        <v>4444</v>
      </c>
      <c r="Z65" s="15">
        <v>128699</v>
      </c>
      <c r="AA65" s="15">
        <v>50193</v>
      </c>
      <c r="AC65" s="15">
        <v>78506</v>
      </c>
    </row>
    <row r="66" spans="2:29" ht="19.7" customHeight="1" x14ac:dyDescent="0.2">
      <c r="B66" s="10" t="s">
        <v>137</v>
      </c>
      <c r="C66" s="11" t="s">
        <v>4585</v>
      </c>
      <c r="D66" s="11" t="s">
        <v>4569</v>
      </c>
      <c r="E66" s="11" t="s">
        <v>4586</v>
      </c>
      <c r="F66" s="12" t="s">
        <v>51</v>
      </c>
      <c r="G66" s="13">
        <v>152576</v>
      </c>
      <c r="H66" s="13">
        <v>59505</v>
      </c>
      <c r="I66" s="13"/>
      <c r="J66" s="13">
        <v>93071</v>
      </c>
      <c r="K66" s="13">
        <v>39</v>
      </c>
      <c r="L66" s="11" t="s">
        <v>4462</v>
      </c>
      <c r="M66" s="14" t="s">
        <v>4444</v>
      </c>
      <c r="Z66" s="15">
        <v>152576</v>
      </c>
      <c r="AA66" s="15">
        <v>59505</v>
      </c>
      <c r="AC66" s="15">
        <v>93071</v>
      </c>
    </row>
    <row r="67" spans="2:29" ht="19.7" customHeight="1" x14ac:dyDescent="0.2">
      <c r="B67" s="10" t="s">
        <v>138</v>
      </c>
      <c r="C67" s="11" t="s">
        <v>4587</v>
      </c>
      <c r="D67" s="11" t="s">
        <v>4569</v>
      </c>
      <c r="E67" s="11" t="s">
        <v>4588</v>
      </c>
      <c r="F67" s="12" t="s">
        <v>51</v>
      </c>
      <c r="G67" s="13">
        <v>176444</v>
      </c>
      <c r="H67" s="13">
        <v>68813</v>
      </c>
      <c r="I67" s="13"/>
      <c r="J67" s="13">
        <v>107631</v>
      </c>
      <c r="K67" s="13">
        <v>39</v>
      </c>
      <c r="L67" s="11" t="s">
        <v>4462</v>
      </c>
      <c r="M67" s="14" t="s">
        <v>4444</v>
      </c>
      <c r="Z67" s="15">
        <v>176444</v>
      </c>
      <c r="AA67" s="15">
        <v>68813</v>
      </c>
      <c r="AC67" s="15">
        <v>107631</v>
      </c>
    </row>
    <row r="68" spans="2:29" ht="19.7" customHeight="1" x14ac:dyDescent="0.2">
      <c r="B68" s="10" t="s">
        <v>139</v>
      </c>
      <c r="C68" s="11" t="s">
        <v>4589</v>
      </c>
      <c r="D68" s="11" t="s">
        <v>4590</v>
      </c>
      <c r="E68" s="11" t="s">
        <v>4591</v>
      </c>
      <c r="F68" s="12" t="s">
        <v>51</v>
      </c>
      <c r="G68" s="13">
        <v>58470</v>
      </c>
      <c r="H68" s="13">
        <v>25727</v>
      </c>
      <c r="I68" s="13"/>
      <c r="J68" s="13">
        <v>32743</v>
      </c>
      <c r="K68" s="13">
        <v>44</v>
      </c>
      <c r="L68" s="11" t="s">
        <v>4462</v>
      </c>
      <c r="M68" s="14" t="s">
        <v>4444</v>
      </c>
      <c r="Z68" s="15">
        <v>58470</v>
      </c>
      <c r="AA68" s="15">
        <v>25727</v>
      </c>
      <c r="AC68" s="15">
        <v>32743</v>
      </c>
    </row>
    <row r="69" spans="2:29" ht="19.7" customHeight="1" x14ac:dyDescent="0.2">
      <c r="B69" s="10" t="s">
        <v>140</v>
      </c>
      <c r="C69" s="11" t="s">
        <v>4592</v>
      </c>
      <c r="D69" s="11" t="s">
        <v>4590</v>
      </c>
      <c r="E69" s="11" t="s">
        <v>4593</v>
      </c>
      <c r="F69" s="12" t="s">
        <v>51</v>
      </c>
      <c r="G69" s="13">
        <v>70318</v>
      </c>
      <c r="H69" s="13">
        <v>27424</v>
      </c>
      <c r="I69" s="13"/>
      <c r="J69" s="13">
        <v>42894</v>
      </c>
      <c r="K69" s="13">
        <v>39</v>
      </c>
      <c r="L69" s="11" t="s">
        <v>4462</v>
      </c>
      <c r="M69" s="14" t="s">
        <v>4444</v>
      </c>
      <c r="Z69" s="15">
        <v>70318</v>
      </c>
      <c r="AA69" s="15">
        <v>27424</v>
      </c>
      <c r="AC69" s="15">
        <v>42894</v>
      </c>
    </row>
    <row r="70" spans="2:29" ht="19.7" customHeight="1" x14ac:dyDescent="0.2">
      <c r="B70" s="10" t="s">
        <v>141</v>
      </c>
      <c r="C70" s="11" t="s">
        <v>4594</v>
      </c>
      <c r="D70" s="11" t="s">
        <v>4590</v>
      </c>
      <c r="E70" s="11" t="s">
        <v>4595</v>
      </c>
      <c r="F70" s="12" t="s">
        <v>51</v>
      </c>
      <c r="G70" s="13">
        <v>60938</v>
      </c>
      <c r="H70" s="13">
        <v>26813</v>
      </c>
      <c r="I70" s="13"/>
      <c r="J70" s="13">
        <v>34125</v>
      </c>
      <c r="K70" s="13">
        <v>44</v>
      </c>
      <c r="L70" s="11" t="s">
        <v>4462</v>
      </c>
      <c r="M70" s="14" t="s">
        <v>4444</v>
      </c>
      <c r="Z70" s="15">
        <v>60938</v>
      </c>
      <c r="AA70" s="15">
        <v>26813</v>
      </c>
      <c r="AC70" s="15">
        <v>34125</v>
      </c>
    </row>
    <row r="71" spans="2:29" ht="19.7" customHeight="1" x14ac:dyDescent="0.2">
      <c r="B71" s="10" t="s">
        <v>142</v>
      </c>
      <c r="C71" s="11" t="s">
        <v>4596</v>
      </c>
      <c r="D71" s="11" t="s">
        <v>4590</v>
      </c>
      <c r="E71" s="11" t="s">
        <v>4597</v>
      </c>
      <c r="F71" s="12" t="s">
        <v>51</v>
      </c>
      <c r="G71" s="13">
        <v>73172</v>
      </c>
      <c r="H71" s="13">
        <v>28537</v>
      </c>
      <c r="I71" s="13"/>
      <c r="J71" s="13">
        <v>44635</v>
      </c>
      <c r="K71" s="13">
        <v>39</v>
      </c>
      <c r="L71" s="11" t="s">
        <v>4462</v>
      </c>
      <c r="M71" s="14" t="s">
        <v>4444</v>
      </c>
      <c r="Z71" s="15">
        <v>73172</v>
      </c>
      <c r="AA71" s="15">
        <v>28537</v>
      </c>
      <c r="AC71" s="15">
        <v>44635</v>
      </c>
    </row>
    <row r="72" spans="2:29" ht="19.7" customHeight="1" x14ac:dyDescent="0.2">
      <c r="B72" s="10" t="s">
        <v>143</v>
      </c>
      <c r="C72" s="11" t="s">
        <v>4598</v>
      </c>
      <c r="D72" s="11" t="s">
        <v>4599</v>
      </c>
      <c r="E72" s="11" t="s">
        <v>4600</v>
      </c>
      <c r="F72" s="12" t="s">
        <v>51</v>
      </c>
      <c r="G72" s="13">
        <v>121296</v>
      </c>
      <c r="H72" s="13">
        <v>77629</v>
      </c>
      <c r="I72" s="13"/>
      <c r="J72" s="13">
        <v>43667</v>
      </c>
      <c r="K72" s="13">
        <v>64</v>
      </c>
      <c r="L72" s="11" t="s">
        <v>4462</v>
      </c>
      <c r="M72" s="14" t="s">
        <v>4444</v>
      </c>
      <c r="Z72" s="15">
        <v>121296</v>
      </c>
      <c r="AA72" s="15">
        <v>77629</v>
      </c>
      <c r="AC72" s="15">
        <v>43667</v>
      </c>
    </row>
    <row r="73" spans="2:29" ht="19.7" customHeight="1" x14ac:dyDescent="0.2">
      <c r="B73" s="10" t="s">
        <v>144</v>
      </c>
      <c r="C73" s="11" t="s">
        <v>4601</v>
      </c>
      <c r="D73" s="11" t="s">
        <v>4599</v>
      </c>
      <c r="E73" s="11" t="s">
        <v>4602</v>
      </c>
      <c r="F73" s="12" t="s">
        <v>51</v>
      </c>
      <c r="G73" s="13">
        <v>124237</v>
      </c>
      <c r="H73" s="13">
        <v>79512</v>
      </c>
      <c r="I73" s="13"/>
      <c r="J73" s="13">
        <v>44725</v>
      </c>
      <c r="K73" s="13">
        <v>64</v>
      </c>
      <c r="L73" s="11" t="s">
        <v>4462</v>
      </c>
      <c r="M73" s="14" t="s">
        <v>4444</v>
      </c>
      <c r="Z73" s="15">
        <v>124237</v>
      </c>
      <c r="AA73" s="15">
        <v>79512</v>
      </c>
      <c r="AC73" s="15">
        <v>44725</v>
      </c>
    </row>
    <row r="74" spans="2:29" ht="19.7" customHeight="1" x14ac:dyDescent="0.2">
      <c r="B74" s="10" t="s">
        <v>145</v>
      </c>
      <c r="C74" s="11" t="s">
        <v>4603</v>
      </c>
      <c r="D74" s="11" t="s">
        <v>4599</v>
      </c>
      <c r="E74" s="11" t="s">
        <v>4604</v>
      </c>
      <c r="F74" s="12" t="s">
        <v>51</v>
      </c>
      <c r="G74" s="13">
        <v>136073</v>
      </c>
      <c r="H74" s="13">
        <v>87087</v>
      </c>
      <c r="I74" s="13"/>
      <c r="J74" s="13">
        <v>48986</v>
      </c>
      <c r="K74" s="13">
        <v>64</v>
      </c>
      <c r="L74" s="11" t="s">
        <v>4462</v>
      </c>
      <c r="M74" s="14" t="s">
        <v>4444</v>
      </c>
      <c r="Z74" s="15">
        <v>136073</v>
      </c>
      <c r="AA74" s="15">
        <v>87087</v>
      </c>
      <c r="AC74" s="15">
        <v>48986</v>
      </c>
    </row>
    <row r="75" spans="2:29" ht="19.7" customHeight="1" x14ac:dyDescent="0.2">
      <c r="B75" s="10" t="s">
        <v>146</v>
      </c>
      <c r="C75" s="11" t="s">
        <v>4605</v>
      </c>
      <c r="D75" s="11" t="s">
        <v>4599</v>
      </c>
      <c r="E75" s="11" t="s">
        <v>4606</v>
      </c>
      <c r="F75" s="12" t="s">
        <v>51</v>
      </c>
      <c r="G75" s="13">
        <v>148893</v>
      </c>
      <c r="H75" s="13">
        <v>95292</v>
      </c>
      <c r="I75" s="13"/>
      <c r="J75" s="13">
        <v>53601</v>
      </c>
      <c r="K75" s="13">
        <v>64</v>
      </c>
      <c r="L75" s="11" t="s">
        <v>4462</v>
      </c>
      <c r="M75" s="14" t="s">
        <v>4444</v>
      </c>
      <c r="Z75" s="15">
        <v>148893</v>
      </c>
      <c r="AA75" s="15">
        <v>95292</v>
      </c>
      <c r="AC75" s="15">
        <v>53601</v>
      </c>
    </row>
    <row r="76" spans="2:29" ht="19.7" customHeight="1" x14ac:dyDescent="0.2">
      <c r="B76" s="10" t="s">
        <v>147</v>
      </c>
      <c r="C76" s="11" t="s">
        <v>4607</v>
      </c>
      <c r="D76" s="11" t="s">
        <v>4599</v>
      </c>
      <c r="E76" s="11" t="s">
        <v>4608</v>
      </c>
      <c r="F76" s="12" t="s">
        <v>51</v>
      </c>
      <c r="G76" s="13">
        <v>192222</v>
      </c>
      <c r="H76" s="13">
        <v>123022</v>
      </c>
      <c r="I76" s="13"/>
      <c r="J76" s="13">
        <v>69200</v>
      </c>
      <c r="K76" s="13">
        <v>64</v>
      </c>
      <c r="L76" s="11" t="s">
        <v>4462</v>
      </c>
      <c r="M76" s="14" t="s">
        <v>4444</v>
      </c>
      <c r="Z76" s="15">
        <v>192222</v>
      </c>
      <c r="AA76" s="15">
        <v>123022</v>
      </c>
      <c r="AC76" s="15">
        <v>69200</v>
      </c>
    </row>
    <row r="77" spans="2:29" ht="19.7" customHeight="1" x14ac:dyDescent="0.2">
      <c r="B77" s="10" t="s">
        <v>148</v>
      </c>
      <c r="C77" s="11" t="s">
        <v>4609</v>
      </c>
      <c r="D77" s="11" t="s">
        <v>4599</v>
      </c>
      <c r="E77" s="11" t="s">
        <v>4610</v>
      </c>
      <c r="F77" s="12" t="s">
        <v>51</v>
      </c>
      <c r="G77" s="13">
        <v>229339</v>
      </c>
      <c r="H77" s="13">
        <v>149070</v>
      </c>
      <c r="I77" s="13"/>
      <c r="J77" s="13">
        <v>80269</v>
      </c>
      <c r="K77" s="13">
        <v>65</v>
      </c>
      <c r="L77" s="11" t="s">
        <v>4462</v>
      </c>
      <c r="M77" s="14" t="s">
        <v>4444</v>
      </c>
      <c r="Z77" s="15">
        <v>229339</v>
      </c>
      <c r="AA77" s="15">
        <v>149070</v>
      </c>
      <c r="AC77" s="15">
        <v>80269</v>
      </c>
    </row>
    <row r="78" spans="2:29" ht="19.7" customHeight="1" x14ac:dyDescent="0.2">
      <c r="B78" s="10" t="s">
        <v>149</v>
      </c>
      <c r="C78" s="11" t="s">
        <v>4611</v>
      </c>
      <c r="D78" s="11" t="s">
        <v>4612</v>
      </c>
      <c r="E78" s="11" t="s">
        <v>72</v>
      </c>
      <c r="F78" s="12" t="s">
        <v>91</v>
      </c>
      <c r="G78" s="13">
        <v>92325</v>
      </c>
      <c r="H78" s="13">
        <v>57242</v>
      </c>
      <c r="I78" s="13"/>
      <c r="J78" s="13">
        <v>35083</v>
      </c>
      <c r="K78" s="13">
        <v>62</v>
      </c>
      <c r="L78" s="11" t="s">
        <v>4462</v>
      </c>
      <c r="M78" s="14" t="s">
        <v>4444</v>
      </c>
      <c r="Z78" s="15">
        <v>92325</v>
      </c>
      <c r="AA78" s="15">
        <v>57242</v>
      </c>
      <c r="AC78" s="15">
        <v>35083</v>
      </c>
    </row>
    <row r="79" spans="2:29" ht="19.7" customHeight="1" x14ac:dyDescent="0.2">
      <c r="B79" s="16" t="s">
        <v>150</v>
      </c>
      <c r="C79" s="17" t="s">
        <v>4613</v>
      </c>
      <c r="D79" s="17" t="s">
        <v>4614</v>
      </c>
      <c r="E79" s="17" t="s">
        <v>72</v>
      </c>
      <c r="F79" s="18" t="s">
        <v>91</v>
      </c>
      <c r="G79" s="19">
        <v>276593</v>
      </c>
      <c r="H79" s="19">
        <v>58085</v>
      </c>
      <c r="I79" s="19"/>
      <c r="J79" s="19">
        <v>218508</v>
      </c>
      <c r="K79" s="19">
        <v>21</v>
      </c>
      <c r="L79" s="17" t="s">
        <v>4462</v>
      </c>
      <c r="M79" s="20" t="s">
        <v>4444</v>
      </c>
      <c r="Z79" s="15">
        <v>276593</v>
      </c>
      <c r="AA79" s="15">
        <v>58085</v>
      </c>
      <c r="AC79" s="15">
        <v>218508</v>
      </c>
    </row>
    <row r="80" spans="2:29" ht="19.7" customHeight="1" x14ac:dyDescent="0.2">
      <c r="B80" s="10" t="s">
        <v>151</v>
      </c>
      <c r="C80" s="11" t="s">
        <v>4615</v>
      </c>
      <c r="D80" s="11" t="s">
        <v>4616</v>
      </c>
      <c r="E80" s="11" t="s">
        <v>4617</v>
      </c>
      <c r="F80" s="12" t="s">
        <v>7</v>
      </c>
      <c r="G80" s="13">
        <v>279602</v>
      </c>
      <c r="H80" s="13">
        <v>218090</v>
      </c>
      <c r="I80" s="13"/>
      <c r="J80" s="13">
        <v>61512</v>
      </c>
      <c r="K80" s="13">
        <v>78</v>
      </c>
      <c r="L80" s="11" t="s">
        <v>4462</v>
      </c>
      <c r="M80" s="14" t="s">
        <v>4444</v>
      </c>
      <c r="Z80" s="15">
        <v>279602</v>
      </c>
      <c r="AA80" s="15">
        <v>218090</v>
      </c>
      <c r="AC80" s="15">
        <v>61512</v>
      </c>
    </row>
    <row r="81" spans="2:29" ht="19.7" customHeight="1" x14ac:dyDescent="0.2">
      <c r="B81" s="10" t="s">
        <v>152</v>
      </c>
      <c r="C81" s="11" t="s">
        <v>4618</v>
      </c>
      <c r="D81" s="11" t="s">
        <v>4616</v>
      </c>
      <c r="E81" s="11" t="s">
        <v>4619</v>
      </c>
      <c r="F81" s="12" t="s">
        <v>7</v>
      </c>
      <c r="G81" s="13">
        <v>325499</v>
      </c>
      <c r="H81" s="13">
        <v>253889</v>
      </c>
      <c r="I81" s="13"/>
      <c r="J81" s="13">
        <v>71610</v>
      </c>
      <c r="K81" s="13">
        <v>78</v>
      </c>
      <c r="L81" s="11" t="s">
        <v>4462</v>
      </c>
      <c r="M81" s="14" t="s">
        <v>4444</v>
      </c>
      <c r="Z81" s="15">
        <v>325499</v>
      </c>
      <c r="AA81" s="15">
        <v>253889</v>
      </c>
      <c r="AC81" s="15">
        <v>71610</v>
      </c>
    </row>
    <row r="82" spans="2:29" ht="19.7" customHeight="1" x14ac:dyDescent="0.2">
      <c r="B82" s="10" t="s">
        <v>153</v>
      </c>
      <c r="C82" s="11" t="s">
        <v>4620</v>
      </c>
      <c r="D82" s="11" t="s">
        <v>4616</v>
      </c>
      <c r="E82" s="11" t="s">
        <v>4621</v>
      </c>
      <c r="F82" s="12" t="s">
        <v>7</v>
      </c>
      <c r="G82" s="13">
        <v>370142</v>
      </c>
      <c r="H82" s="13">
        <v>288711</v>
      </c>
      <c r="I82" s="13"/>
      <c r="J82" s="13">
        <v>81431</v>
      </c>
      <c r="K82" s="13">
        <v>78</v>
      </c>
      <c r="L82" s="11" t="s">
        <v>4462</v>
      </c>
      <c r="M82" s="14" t="s">
        <v>4444</v>
      </c>
      <c r="Z82" s="15">
        <v>370142</v>
      </c>
      <c r="AA82" s="15">
        <v>288711</v>
      </c>
      <c r="AC82" s="15">
        <v>81431</v>
      </c>
    </row>
    <row r="83" spans="2:29" ht="19.7" customHeight="1" x14ac:dyDescent="0.2">
      <c r="B83" s="10" t="s">
        <v>154</v>
      </c>
      <c r="C83" s="11" t="s">
        <v>4622</v>
      </c>
      <c r="D83" s="11" t="s">
        <v>4616</v>
      </c>
      <c r="E83" s="11" t="s">
        <v>4623</v>
      </c>
      <c r="F83" s="12" t="s">
        <v>7</v>
      </c>
      <c r="G83" s="13">
        <v>417713</v>
      </c>
      <c r="H83" s="13">
        <v>325816</v>
      </c>
      <c r="I83" s="13"/>
      <c r="J83" s="13">
        <v>91897</v>
      </c>
      <c r="K83" s="13">
        <v>78</v>
      </c>
      <c r="L83" s="11" t="s">
        <v>4462</v>
      </c>
      <c r="M83" s="14" t="s">
        <v>4444</v>
      </c>
      <c r="Z83" s="15">
        <v>417713</v>
      </c>
      <c r="AA83" s="15">
        <v>325816</v>
      </c>
      <c r="AC83" s="15">
        <v>91897</v>
      </c>
    </row>
    <row r="84" spans="2:29" ht="19.7" customHeight="1" x14ac:dyDescent="0.2">
      <c r="B84" s="10" t="s">
        <v>155</v>
      </c>
      <c r="C84" s="11" t="s">
        <v>4624</v>
      </c>
      <c r="D84" s="11" t="s">
        <v>4616</v>
      </c>
      <c r="E84" s="11" t="s">
        <v>4625</v>
      </c>
      <c r="F84" s="12" t="s">
        <v>7</v>
      </c>
      <c r="G84" s="13">
        <v>465751</v>
      </c>
      <c r="H84" s="13">
        <v>363286</v>
      </c>
      <c r="I84" s="13"/>
      <c r="J84" s="13">
        <v>102465</v>
      </c>
      <c r="K84" s="13">
        <v>78</v>
      </c>
      <c r="L84" s="11" t="s">
        <v>4462</v>
      </c>
      <c r="M84" s="14" t="s">
        <v>4444</v>
      </c>
      <c r="Z84" s="15">
        <v>465751</v>
      </c>
      <c r="AA84" s="15">
        <v>363286</v>
      </c>
      <c r="AC84" s="15">
        <v>102465</v>
      </c>
    </row>
    <row r="85" spans="2:29" ht="19.7" customHeight="1" x14ac:dyDescent="0.2">
      <c r="B85" s="10" t="s">
        <v>156</v>
      </c>
      <c r="C85" s="11" t="s">
        <v>4626</v>
      </c>
      <c r="D85" s="11" t="s">
        <v>4616</v>
      </c>
      <c r="E85" s="11" t="s">
        <v>4627</v>
      </c>
      <c r="F85" s="12" t="s">
        <v>7</v>
      </c>
      <c r="G85" s="13">
        <v>532953</v>
      </c>
      <c r="H85" s="13">
        <v>415703</v>
      </c>
      <c r="I85" s="13"/>
      <c r="J85" s="13">
        <v>117250</v>
      </c>
      <c r="K85" s="13">
        <v>78</v>
      </c>
      <c r="L85" s="11" t="s">
        <v>4462</v>
      </c>
      <c r="M85" s="14" t="s">
        <v>4444</v>
      </c>
      <c r="Z85" s="15">
        <v>532953</v>
      </c>
      <c r="AA85" s="15">
        <v>415703</v>
      </c>
      <c r="AC85" s="15">
        <v>117250</v>
      </c>
    </row>
    <row r="86" spans="2:29" ht="19.7" customHeight="1" x14ac:dyDescent="0.2">
      <c r="B86" s="10" t="s">
        <v>157</v>
      </c>
      <c r="C86" s="11" t="s">
        <v>4628</v>
      </c>
      <c r="D86" s="11" t="s">
        <v>4616</v>
      </c>
      <c r="E86" s="11" t="s">
        <v>4629</v>
      </c>
      <c r="F86" s="12" t="s">
        <v>7</v>
      </c>
      <c r="G86" s="13">
        <v>583953</v>
      </c>
      <c r="H86" s="13">
        <v>461323</v>
      </c>
      <c r="I86" s="13"/>
      <c r="J86" s="13">
        <v>122630</v>
      </c>
      <c r="K86" s="13">
        <v>79</v>
      </c>
      <c r="L86" s="11" t="s">
        <v>4462</v>
      </c>
      <c r="M86" s="14" t="s">
        <v>4444</v>
      </c>
      <c r="Z86" s="15">
        <v>583953</v>
      </c>
      <c r="AA86" s="15">
        <v>461323</v>
      </c>
      <c r="AC86" s="15">
        <v>122630</v>
      </c>
    </row>
    <row r="87" spans="2:29" ht="19.7" customHeight="1" x14ac:dyDescent="0.2">
      <c r="B87" s="10" t="s">
        <v>158</v>
      </c>
      <c r="C87" s="11" t="s">
        <v>4630</v>
      </c>
      <c r="D87" s="11" t="s">
        <v>4616</v>
      </c>
      <c r="E87" s="11" t="s">
        <v>4631</v>
      </c>
      <c r="F87" s="12" t="s">
        <v>7</v>
      </c>
      <c r="G87" s="13">
        <v>658939</v>
      </c>
      <c r="H87" s="13">
        <v>527151</v>
      </c>
      <c r="I87" s="13"/>
      <c r="J87" s="13">
        <v>131788</v>
      </c>
      <c r="K87" s="13">
        <v>80</v>
      </c>
      <c r="L87" s="11" t="s">
        <v>4462</v>
      </c>
      <c r="M87" s="14" t="s">
        <v>4444</v>
      </c>
      <c r="Z87" s="15">
        <v>658939</v>
      </c>
      <c r="AA87" s="15">
        <v>527151</v>
      </c>
      <c r="AC87" s="15">
        <v>131788</v>
      </c>
    </row>
    <row r="88" spans="2:29" ht="19.7" customHeight="1" x14ac:dyDescent="0.2">
      <c r="B88" s="10" t="s">
        <v>159</v>
      </c>
      <c r="C88" s="11" t="s">
        <v>4632</v>
      </c>
      <c r="D88" s="11" t="s">
        <v>4616</v>
      </c>
      <c r="E88" s="11" t="s">
        <v>4633</v>
      </c>
      <c r="F88" s="12" t="s">
        <v>7</v>
      </c>
      <c r="G88" s="13">
        <v>705112</v>
      </c>
      <c r="H88" s="13">
        <v>564090</v>
      </c>
      <c r="I88" s="13"/>
      <c r="J88" s="13">
        <v>141022</v>
      </c>
      <c r="K88" s="13">
        <v>80</v>
      </c>
      <c r="L88" s="11" t="s">
        <v>4462</v>
      </c>
      <c r="M88" s="14" t="s">
        <v>4444</v>
      </c>
      <c r="Z88" s="15">
        <v>705112</v>
      </c>
      <c r="AA88" s="15">
        <v>564090</v>
      </c>
      <c r="AC88" s="15">
        <v>141022</v>
      </c>
    </row>
    <row r="89" spans="2:29" ht="19.7" customHeight="1" x14ac:dyDescent="0.2">
      <c r="B89" s="10" t="s">
        <v>160</v>
      </c>
      <c r="C89" s="11" t="s">
        <v>4634</v>
      </c>
      <c r="D89" s="11" t="s">
        <v>4616</v>
      </c>
      <c r="E89" s="11" t="s">
        <v>4635</v>
      </c>
      <c r="F89" s="12" t="s">
        <v>7</v>
      </c>
      <c r="G89" s="13">
        <v>764378</v>
      </c>
      <c r="H89" s="13">
        <v>611502</v>
      </c>
      <c r="I89" s="13"/>
      <c r="J89" s="13">
        <v>152876</v>
      </c>
      <c r="K89" s="13">
        <v>80</v>
      </c>
      <c r="L89" s="11" t="s">
        <v>4462</v>
      </c>
      <c r="M89" s="14" t="s">
        <v>4444</v>
      </c>
      <c r="Z89" s="15">
        <v>764378</v>
      </c>
      <c r="AA89" s="15">
        <v>611502</v>
      </c>
      <c r="AC89" s="15">
        <v>152876</v>
      </c>
    </row>
    <row r="90" spans="2:29" ht="19.7" customHeight="1" x14ac:dyDescent="0.2">
      <c r="B90" s="10" t="s">
        <v>161</v>
      </c>
      <c r="C90" s="11" t="s">
        <v>4636</v>
      </c>
      <c r="D90" s="11" t="s">
        <v>4616</v>
      </c>
      <c r="E90" s="11" t="s">
        <v>4637</v>
      </c>
      <c r="F90" s="12" t="s">
        <v>7</v>
      </c>
      <c r="G90" s="13">
        <v>826467</v>
      </c>
      <c r="H90" s="13">
        <v>661174</v>
      </c>
      <c r="I90" s="13"/>
      <c r="J90" s="13">
        <v>165293</v>
      </c>
      <c r="K90" s="13">
        <v>80</v>
      </c>
      <c r="L90" s="11" t="s">
        <v>4462</v>
      </c>
      <c r="M90" s="14" t="s">
        <v>4444</v>
      </c>
      <c r="Z90" s="15">
        <v>826467</v>
      </c>
      <c r="AA90" s="15">
        <v>661174</v>
      </c>
      <c r="AC90" s="15">
        <v>165293</v>
      </c>
    </row>
    <row r="91" spans="2:29" ht="19.7" customHeight="1" x14ac:dyDescent="0.2">
      <c r="B91" s="10" t="s">
        <v>162</v>
      </c>
      <c r="C91" s="11" t="s">
        <v>4638</v>
      </c>
      <c r="D91" s="11" t="s">
        <v>4616</v>
      </c>
      <c r="E91" s="11" t="s">
        <v>4639</v>
      </c>
      <c r="F91" s="12" t="s">
        <v>7</v>
      </c>
      <c r="G91" s="13">
        <v>288459</v>
      </c>
      <c r="H91" s="13">
        <v>224998</v>
      </c>
      <c r="I91" s="13"/>
      <c r="J91" s="13">
        <v>63461</v>
      </c>
      <c r="K91" s="13">
        <v>78</v>
      </c>
      <c r="L91" s="11" t="s">
        <v>4462</v>
      </c>
      <c r="M91" s="14" t="s">
        <v>4444</v>
      </c>
      <c r="Z91" s="15">
        <v>288459</v>
      </c>
      <c r="AA91" s="15">
        <v>224998</v>
      </c>
      <c r="AC91" s="15">
        <v>63461</v>
      </c>
    </row>
    <row r="92" spans="2:29" ht="19.7" customHeight="1" x14ac:dyDescent="0.2">
      <c r="B92" s="10" t="s">
        <v>163</v>
      </c>
      <c r="C92" s="11" t="s">
        <v>4640</v>
      </c>
      <c r="D92" s="11" t="s">
        <v>4616</v>
      </c>
      <c r="E92" s="11" t="s">
        <v>4641</v>
      </c>
      <c r="F92" s="12" t="s">
        <v>7</v>
      </c>
      <c r="G92" s="13">
        <v>296476</v>
      </c>
      <c r="H92" s="13">
        <v>234216</v>
      </c>
      <c r="I92" s="13"/>
      <c r="J92" s="13">
        <v>62260</v>
      </c>
      <c r="K92" s="13">
        <v>79</v>
      </c>
      <c r="L92" s="11" t="s">
        <v>4462</v>
      </c>
      <c r="M92" s="14" t="s">
        <v>4444</v>
      </c>
      <c r="Z92" s="15">
        <v>296476</v>
      </c>
      <c r="AA92" s="15">
        <v>234216</v>
      </c>
      <c r="AC92" s="15">
        <v>62260</v>
      </c>
    </row>
    <row r="93" spans="2:29" ht="19.7" customHeight="1" x14ac:dyDescent="0.2">
      <c r="B93" s="10" t="s">
        <v>164</v>
      </c>
      <c r="C93" s="11" t="s">
        <v>4642</v>
      </c>
      <c r="D93" s="11" t="s">
        <v>4616</v>
      </c>
      <c r="E93" s="11" t="s">
        <v>4643</v>
      </c>
      <c r="F93" s="12" t="s">
        <v>7</v>
      </c>
      <c r="G93" s="13">
        <v>334357</v>
      </c>
      <c r="H93" s="13">
        <v>260798</v>
      </c>
      <c r="I93" s="13"/>
      <c r="J93" s="13">
        <v>73559</v>
      </c>
      <c r="K93" s="13">
        <v>78</v>
      </c>
      <c r="L93" s="11" t="s">
        <v>4462</v>
      </c>
      <c r="M93" s="14" t="s">
        <v>4444</v>
      </c>
      <c r="Z93" s="15">
        <v>334357</v>
      </c>
      <c r="AA93" s="15">
        <v>260798</v>
      </c>
      <c r="AC93" s="15">
        <v>73559</v>
      </c>
    </row>
    <row r="94" spans="2:29" ht="19.7" customHeight="1" x14ac:dyDescent="0.2">
      <c r="B94" s="10" t="s">
        <v>165</v>
      </c>
      <c r="C94" s="11" t="s">
        <v>4644</v>
      </c>
      <c r="D94" s="11" t="s">
        <v>4616</v>
      </c>
      <c r="E94" s="11" t="s">
        <v>4645</v>
      </c>
      <c r="F94" s="12" t="s">
        <v>7</v>
      </c>
      <c r="G94" s="13">
        <v>349594</v>
      </c>
      <c r="H94" s="13">
        <v>276179</v>
      </c>
      <c r="I94" s="13"/>
      <c r="J94" s="13">
        <v>73415</v>
      </c>
      <c r="K94" s="13">
        <v>79</v>
      </c>
      <c r="L94" s="11" t="s">
        <v>4462</v>
      </c>
      <c r="M94" s="14" t="s">
        <v>4444</v>
      </c>
      <c r="Z94" s="15">
        <v>349594</v>
      </c>
      <c r="AA94" s="15">
        <v>276179</v>
      </c>
      <c r="AC94" s="15">
        <v>73415</v>
      </c>
    </row>
    <row r="95" spans="2:29" ht="19.7" customHeight="1" x14ac:dyDescent="0.2">
      <c r="B95" s="10" t="s">
        <v>166</v>
      </c>
      <c r="C95" s="11" t="s">
        <v>4646</v>
      </c>
      <c r="D95" s="11" t="s">
        <v>4616</v>
      </c>
      <c r="E95" s="11" t="s">
        <v>4647</v>
      </c>
      <c r="F95" s="12" t="s">
        <v>7</v>
      </c>
      <c r="G95" s="13">
        <v>380663</v>
      </c>
      <c r="H95" s="13">
        <v>296917</v>
      </c>
      <c r="I95" s="13"/>
      <c r="J95" s="13">
        <v>83746</v>
      </c>
      <c r="K95" s="13">
        <v>78</v>
      </c>
      <c r="L95" s="11" t="s">
        <v>4462</v>
      </c>
      <c r="M95" s="14" t="s">
        <v>4444</v>
      </c>
      <c r="Z95" s="15">
        <v>380663</v>
      </c>
      <c r="AA95" s="15">
        <v>296917</v>
      </c>
      <c r="AC95" s="15">
        <v>83746</v>
      </c>
    </row>
    <row r="96" spans="2:29" ht="19.7" customHeight="1" x14ac:dyDescent="0.2">
      <c r="B96" s="10" t="s">
        <v>167</v>
      </c>
      <c r="C96" s="11" t="s">
        <v>4648</v>
      </c>
      <c r="D96" s="11" t="s">
        <v>4616</v>
      </c>
      <c r="E96" s="11" t="s">
        <v>4649</v>
      </c>
      <c r="F96" s="12" t="s">
        <v>7</v>
      </c>
      <c r="G96" s="13">
        <v>396458</v>
      </c>
      <c r="H96" s="13">
        <v>313202</v>
      </c>
      <c r="I96" s="13"/>
      <c r="J96" s="13">
        <v>83256</v>
      </c>
      <c r="K96" s="13">
        <v>79</v>
      </c>
      <c r="L96" s="11" t="s">
        <v>4462</v>
      </c>
      <c r="M96" s="14" t="s">
        <v>4444</v>
      </c>
      <c r="Z96" s="15">
        <v>396458</v>
      </c>
      <c r="AA96" s="15">
        <v>313202</v>
      </c>
      <c r="AC96" s="15">
        <v>83256</v>
      </c>
    </row>
    <row r="97" spans="2:29" ht="19.7" customHeight="1" x14ac:dyDescent="0.2">
      <c r="B97" s="10" t="s">
        <v>168</v>
      </c>
      <c r="C97" s="11" t="s">
        <v>4650</v>
      </c>
      <c r="D97" s="11" t="s">
        <v>4616</v>
      </c>
      <c r="E97" s="11" t="s">
        <v>4651</v>
      </c>
      <c r="F97" s="12" t="s">
        <v>7</v>
      </c>
      <c r="G97" s="13">
        <v>417155</v>
      </c>
      <c r="H97" s="13">
        <v>333724</v>
      </c>
      <c r="I97" s="13"/>
      <c r="J97" s="13">
        <v>83431</v>
      </c>
      <c r="K97" s="13">
        <v>80</v>
      </c>
      <c r="L97" s="11" t="s">
        <v>4462</v>
      </c>
      <c r="M97" s="14" t="s">
        <v>4444</v>
      </c>
      <c r="Z97" s="15">
        <v>417155</v>
      </c>
      <c r="AA97" s="15">
        <v>333724</v>
      </c>
      <c r="AC97" s="15">
        <v>83431</v>
      </c>
    </row>
    <row r="98" spans="2:29" ht="19.7" customHeight="1" x14ac:dyDescent="0.2">
      <c r="B98" s="10" t="s">
        <v>169</v>
      </c>
      <c r="C98" s="11" t="s">
        <v>4652</v>
      </c>
      <c r="D98" s="11" t="s">
        <v>4616</v>
      </c>
      <c r="E98" s="11" t="s">
        <v>4653</v>
      </c>
      <c r="F98" s="12" t="s">
        <v>7</v>
      </c>
      <c r="G98" s="13">
        <v>432923</v>
      </c>
      <c r="H98" s="13">
        <v>342009</v>
      </c>
      <c r="I98" s="13"/>
      <c r="J98" s="13">
        <v>90914</v>
      </c>
      <c r="K98" s="13">
        <v>79</v>
      </c>
      <c r="L98" s="11" t="s">
        <v>4462</v>
      </c>
      <c r="M98" s="14" t="s">
        <v>4444</v>
      </c>
      <c r="Z98" s="15">
        <v>432923</v>
      </c>
      <c r="AA98" s="15">
        <v>342009</v>
      </c>
      <c r="AC98" s="15">
        <v>90914</v>
      </c>
    </row>
    <row r="99" spans="2:29" ht="19.7" customHeight="1" x14ac:dyDescent="0.2">
      <c r="B99" s="10" t="s">
        <v>170</v>
      </c>
      <c r="C99" s="11" t="s">
        <v>4654</v>
      </c>
      <c r="D99" s="11" t="s">
        <v>4616</v>
      </c>
      <c r="E99" s="11" t="s">
        <v>4655</v>
      </c>
      <c r="F99" s="12" t="s">
        <v>7</v>
      </c>
      <c r="G99" s="13">
        <v>449042</v>
      </c>
      <c r="H99" s="13">
        <v>359234</v>
      </c>
      <c r="I99" s="13"/>
      <c r="J99" s="13">
        <v>89808</v>
      </c>
      <c r="K99" s="13">
        <v>80</v>
      </c>
      <c r="L99" s="11" t="s">
        <v>4462</v>
      </c>
      <c r="M99" s="14" t="s">
        <v>4444</v>
      </c>
      <c r="Z99" s="15">
        <v>449042</v>
      </c>
      <c r="AA99" s="15">
        <v>359234</v>
      </c>
      <c r="AC99" s="15">
        <v>89808</v>
      </c>
    </row>
    <row r="100" spans="2:29" ht="19.7" customHeight="1" x14ac:dyDescent="0.2">
      <c r="B100" s="10" t="s">
        <v>171</v>
      </c>
      <c r="C100" s="11" t="s">
        <v>4656</v>
      </c>
      <c r="D100" s="11" t="s">
        <v>4616</v>
      </c>
      <c r="E100" s="11" t="s">
        <v>4657</v>
      </c>
      <c r="F100" s="12" t="s">
        <v>7</v>
      </c>
      <c r="G100" s="13">
        <v>452328</v>
      </c>
      <c r="H100" s="13">
        <v>361862</v>
      </c>
      <c r="I100" s="13"/>
      <c r="J100" s="13">
        <v>90466</v>
      </c>
      <c r="K100" s="13">
        <v>80</v>
      </c>
      <c r="L100" s="11" t="s">
        <v>4462</v>
      </c>
      <c r="M100" s="14" t="s">
        <v>4444</v>
      </c>
      <c r="Z100" s="15">
        <v>452328</v>
      </c>
      <c r="AA100" s="15">
        <v>361862</v>
      </c>
      <c r="AC100" s="15">
        <v>90466</v>
      </c>
    </row>
    <row r="101" spans="2:29" ht="19.7" customHeight="1" x14ac:dyDescent="0.2">
      <c r="B101" s="10" t="s">
        <v>172</v>
      </c>
      <c r="C101" s="11" t="s">
        <v>4658</v>
      </c>
      <c r="D101" s="11" t="s">
        <v>4616</v>
      </c>
      <c r="E101" s="11" t="s">
        <v>4659</v>
      </c>
      <c r="F101" s="12" t="s">
        <v>7</v>
      </c>
      <c r="G101" s="13">
        <v>495093</v>
      </c>
      <c r="H101" s="13">
        <v>401025</v>
      </c>
      <c r="I101" s="13"/>
      <c r="J101" s="13">
        <v>94068</v>
      </c>
      <c r="K101" s="13">
        <v>81</v>
      </c>
      <c r="L101" s="11" t="s">
        <v>4462</v>
      </c>
      <c r="M101" s="14" t="s">
        <v>4444</v>
      </c>
      <c r="Z101" s="15">
        <v>495093</v>
      </c>
      <c r="AA101" s="15">
        <v>401025</v>
      </c>
      <c r="AC101" s="15">
        <v>94068</v>
      </c>
    </row>
    <row r="102" spans="2:29" ht="19.7" customHeight="1" x14ac:dyDescent="0.2">
      <c r="B102" s="10" t="s">
        <v>173</v>
      </c>
      <c r="C102" s="11" t="s">
        <v>4660</v>
      </c>
      <c r="D102" s="11" t="s">
        <v>4616</v>
      </c>
      <c r="E102" s="11" t="s">
        <v>4661</v>
      </c>
      <c r="F102" s="12" t="s">
        <v>7</v>
      </c>
      <c r="G102" s="13">
        <v>501726</v>
      </c>
      <c r="H102" s="13">
        <v>401381</v>
      </c>
      <c r="I102" s="13"/>
      <c r="J102" s="13">
        <v>100345</v>
      </c>
      <c r="K102" s="13">
        <v>80</v>
      </c>
      <c r="L102" s="11" t="s">
        <v>4462</v>
      </c>
      <c r="M102" s="14" t="s">
        <v>4444</v>
      </c>
      <c r="Z102" s="15">
        <v>501726</v>
      </c>
      <c r="AA102" s="15">
        <v>401381</v>
      </c>
      <c r="AC102" s="15">
        <v>100345</v>
      </c>
    </row>
    <row r="103" spans="2:29" ht="19.7" customHeight="1" x14ac:dyDescent="0.2">
      <c r="B103" s="10" t="s">
        <v>174</v>
      </c>
      <c r="C103" s="11" t="s">
        <v>4662</v>
      </c>
      <c r="D103" s="11" t="s">
        <v>4616</v>
      </c>
      <c r="E103" s="11" t="s">
        <v>4663</v>
      </c>
      <c r="F103" s="12" t="s">
        <v>7</v>
      </c>
      <c r="G103" s="13">
        <v>497330</v>
      </c>
      <c r="H103" s="13">
        <v>392891</v>
      </c>
      <c r="I103" s="13"/>
      <c r="J103" s="13">
        <v>104439</v>
      </c>
      <c r="K103" s="13">
        <v>79</v>
      </c>
      <c r="L103" s="11" t="s">
        <v>4462</v>
      </c>
      <c r="M103" s="14" t="s">
        <v>4444</v>
      </c>
      <c r="Z103" s="15">
        <v>497330</v>
      </c>
      <c r="AA103" s="15">
        <v>392891</v>
      </c>
      <c r="AC103" s="15">
        <v>104439</v>
      </c>
    </row>
    <row r="104" spans="2:29" ht="19.7" customHeight="1" x14ac:dyDescent="0.2">
      <c r="B104" s="16" t="s">
        <v>175</v>
      </c>
      <c r="C104" s="17" t="s">
        <v>4664</v>
      </c>
      <c r="D104" s="17" t="s">
        <v>4616</v>
      </c>
      <c r="E104" s="17" t="s">
        <v>4665</v>
      </c>
      <c r="F104" s="18" t="s">
        <v>7</v>
      </c>
      <c r="G104" s="19">
        <v>528149</v>
      </c>
      <c r="H104" s="19">
        <v>427801</v>
      </c>
      <c r="I104" s="19"/>
      <c r="J104" s="19">
        <v>100348</v>
      </c>
      <c r="K104" s="19">
        <v>81</v>
      </c>
      <c r="L104" s="17" t="s">
        <v>4462</v>
      </c>
      <c r="M104" s="20" t="s">
        <v>4444</v>
      </c>
      <c r="Z104" s="15">
        <v>528149</v>
      </c>
      <c r="AA104" s="15">
        <v>427801</v>
      </c>
      <c r="AC104" s="15">
        <v>100348</v>
      </c>
    </row>
    <row r="105" spans="2:29" ht="19.7" customHeight="1" x14ac:dyDescent="0.2">
      <c r="B105" s="10" t="s">
        <v>177</v>
      </c>
      <c r="C105" s="11" t="s">
        <v>4666</v>
      </c>
      <c r="D105" s="11" t="s">
        <v>4616</v>
      </c>
      <c r="E105" s="11" t="s">
        <v>4667</v>
      </c>
      <c r="F105" s="12" t="s">
        <v>7</v>
      </c>
      <c r="G105" s="13">
        <v>557298</v>
      </c>
      <c r="H105" s="13">
        <v>451411</v>
      </c>
      <c r="I105" s="13"/>
      <c r="J105" s="13">
        <v>105887</v>
      </c>
      <c r="K105" s="13">
        <v>81</v>
      </c>
      <c r="L105" s="11" t="s">
        <v>4462</v>
      </c>
      <c r="M105" s="14" t="s">
        <v>4444</v>
      </c>
      <c r="Z105" s="15">
        <v>557298</v>
      </c>
      <c r="AA105" s="15">
        <v>451411</v>
      </c>
      <c r="AC105" s="15">
        <v>105887</v>
      </c>
    </row>
    <row r="106" spans="2:29" ht="19.7" customHeight="1" x14ac:dyDescent="0.2">
      <c r="B106" s="10" t="s">
        <v>178</v>
      </c>
      <c r="C106" s="11" t="s">
        <v>4668</v>
      </c>
      <c r="D106" s="11" t="s">
        <v>4616</v>
      </c>
      <c r="E106" s="11" t="s">
        <v>4669</v>
      </c>
      <c r="F106" s="12" t="s">
        <v>7</v>
      </c>
      <c r="G106" s="13">
        <v>556835</v>
      </c>
      <c r="H106" s="13">
        <v>445468</v>
      </c>
      <c r="I106" s="13"/>
      <c r="J106" s="13">
        <v>111367</v>
      </c>
      <c r="K106" s="13">
        <v>80</v>
      </c>
      <c r="L106" s="11" t="s">
        <v>4462</v>
      </c>
      <c r="M106" s="14" t="s">
        <v>4444</v>
      </c>
      <c r="Z106" s="15">
        <v>556835</v>
      </c>
      <c r="AA106" s="15">
        <v>445468</v>
      </c>
      <c r="AC106" s="15">
        <v>111367</v>
      </c>
    </row>
    <row r="107" spans="2:29" ht="19.7" customHeight="1" x14ac:dyDescent="0.2">
      <c r="B107" s="10" t="s">
        <v>179</v>
      </c>
      <c r="C107" s="11" t="s">
        <v>4670</v>
      </c>
      <c r="D107" s="11" t="s">
        <v>4616</v>
      </c>
      <c r="E107" s="11" t="s">
        <v>4671</v>
      </c>
      <c r="F107" s="12" t="s">
        <v>7</v>
      </c>
      <c r="G107" s="13">
        <v>573687</v>
      </c>
      <c r="H107" s="13">
        <v>464686</v>
      </c>
      <c r="I107" s="13"/>
      <c r="J107" s="13">
        <v>109001</v>
      </c>
      <c r="K107" s="13">
        <v>81</v>
      </c>
      <c r="L107" s="11" t="s">
        <v>4462</v>
      </c>
      <c r="M107" s="14" t="s">
        <v>4444</v>
      </c>
      <c r="Z107" s="15">
        <v>573687</v>
      </c>
      <c r="AA107" s="15">
        <v>464686</v>
      </c>
      <c r="AC107" s="15">
        <v>109001</v>
      </c>
    </row>
    <row r="108" spans="2:29" ht="19.7" customHeight="1" x14ac:dyDescent="0.2">
      <c r="B108" s="10" t="s">
        <v>180</v>
      </c>
      <c r="C108" s="11" t="s">
        <v>4672</v>
      </c>
      <c r="D108" s="11" t="s">
        <v>4616</v>
      </c>
      <c r="E108" s="11" t="s">
        <v>4673</v>
      </c>
      <c r="F108" s="12" t="s">
        <v>7</v>
      </c>
      <c r="G108" s="13">
        <v>585070</v>
      </c>
      <c r="H108" s="13">
        <v>473907</v>
      </c>
      <c r="I108" s="13"/>
      <c r="J108" s="13">
        <v>111163</v>
      </c>
      <c r="K108" s="13">
        <v>81</v>
      </c>
      <c r="L108" s="11" t="s">
        <v>4462</v>
      </c>
      <c r="M108" s="14" t="s">
        <v>4444</v>
      </c>
      <c r="Z108" s="15">
        <v>585070</v>
      </c>
      <c r="AA108" s="15">
        <v>473907</v>
      </c>
      <c r="AC108" s="15">
        <v>111163</v>
      </c>
    </row>
    <row r="109" spans="2:29" ht="19.7" customHeight="1" x14ac:dyDescent="0.2">
      <c r="B109" s="10" t="s">
        <v>181</v>
      </c>
      <c r="C109" s="11" t="s">
        <v>4674</v>
      </c>
      <c r="D109" s="11" t="s">
        <v>4616</v>
      </c>
      <c r="E109" s="11" t="s">
        <v>4675</v>
      </c>
      <c r="F109" s="12" t="s">
        <v>7</v>
      </c>
      <c r="G109" s="13">
        <v>628185</v>
      </c>
      <c r="H109" s="13">
        <v>508830</v>
      </c>
      <c r="I109" s="13"/>
      <c r="J109" s="13">
        <v>119355</v>
      </c>
      <c r="K109" s="13">
        <v>81</v>
      </c>
      <c r="L109" s="11" t="s">
        <v>4462</v>
      </c>
      <c r="M109" s="14" t="s">
        <v>4444</v>
      </c>
      <c r="Z109" s="15">
        <v>628185</v>
      </c>
      <c r="AA109" s="15">
        <v>508830</v>
      </c>
      <c r="AC109" s="15">
        <v>119355</v>
      </c>
    </row>
    <row r="110" spans="2:29" ht="19.7" customHeight="1" x14ac:dyDescent="0.2">
      <c r="B110" s="10" t="s">
        <v>182</v>
      </c>
      <c r="C110" s="11" t="s">
        <v>4676</v>
      </c>
      <c r="D110" s="11" t="s">
        <v>4616</v>
      </c>
      <c r="E110" s="11" t="s">
        <v>4677</v>
      </c>
      <c r="F110" s="12" t="s">
        <v>7</v>
      </c>
      <c r="G110" s="13">
        <v>639579</v>
      </c>
      <c r="H110" s="13">
        <v>511663</v>
      </c>
      <c r="I110" s="13"/>
      <c r="J110" s="13">
        <v>127916</v>
      </c>
      <c r="K110" s="13">
        <v>80</v>
      </c>
      <c r="L110" s="11" t="s">
        <v>4462</v>
      </c>
      <c r="M110" s="14" t="s">
        <v>4444</v>
      </c>
      <c r="Z110" s="15">
        <v>639579</v>
      </c>
      <c r="AA110" s="15">
        <v>511663</v>
      </c>
      <c r="AC110" s="15">
        <v>127916</v>
      </c>
    </row>
    <row r="111" spans="2:29" ht="19.7" customHeight="1" x14ac:dyDescent="0.2">
      <c r="B111" s="10" t="s">
        <v>183</v>
      </c>
      <c r="C111" s="11" t="s">
        <v>4678</v>
      </c>
      <c r="D111" s="11" t="s">
        <v>4616</v>
      </c>
      <c r="E111" s="11" t="s">
        <v>4679</v>
      </c>
      <c r="F111" s="12" t="s">
        <v>7</v>
      </c>
      <c r="G111" s="13">
        <v>629322</v>
      </c>
      <c r="H111" s="13">
        <v>509751</v>
      </c>
      <c r="I111" s="13"/>
      <c r="J111" s="13">
        <v>119571</v>
      </c>
      <c r="K111" s="13">
        <v>81</v>
      </c>
      <c r="L111" s="11" t="s">
        <v>4462</v>
      </c>
      <c r="M111" s="14" t="s">
        <v>4444</v>
      </c>
      <c r="Z111" s="15">
        <v>629322</v>
      </c>
      <c r="AA111" s="15">
        <v>509751</v>
      </c>
      <c r="AC111" s="15">
        <v>119571</v>
      </c>
    </row>
    <row r="112" spans="2:29" ht="19.7" customHeight="1" x14ac:dyDescent="0.2">
      <c r="B112" s="10" t="s">
        <v>184</v>
      </c>
      <c r="C112" s="11" t="s">
        <v>4680</v>
      </c>
      <c r="D112" s="11" t="s">
        <v>4616</v>
      </c>
      <c r="E112" s="11" t="s">
        <v>4681</v>
      </c>
      <c r="F112" s="12" t="s">
        <v>7</v>
      </c>
      <c r="G112" s="13">
        <v>671161</v>
      </c>
      <c r="H112" s="13">
        <v>543640</v>
      </c>
      <c r="I112" s="13"/>
      <c r="J112" s="13">
        <v>127521</v>
      </c>
      <c r="K112" s="13">
        <v>81</v>
      </c>
      <c r="L112" s="11" t="s">
        <v>4462</v>
      </c>
      <c r="M112" s="14" t="s">
        <v>4444</v>
      </c>
      <c r="Z112" s="15">
        <v>671161</v>
      </c>
      <c r="AA112" s="15">
        <v>543640</v>
      </c>
      <c r="AC112" s="15">
        <v>127521</v>
      </c>
    </row>
    <row r="113" spans="2:29" ht="19.7" customHeight="1" x14ac:dyDescent="0.2">
      <c r="B113" s="10" t="s">
        <v>185</v>
      </c>
      <c r="C113" s="11" t="s">
        <v>4682</v>
      </c>
      <c r="D113" s="11" t="s">
        <v>4616</v>
      </c>
      <c r="E113" s="11" t="s">
        <v>4683</v>
      </c>
      <c r="F113" s="12" t="s">
        <v>7</v>
      </c>
      <c r="G113" s="13">
        <v>732799</v>
      </c>
      <c r="H113" s="13">
        <v>600895</v>
      </c>
      <c r="I113" s="13"/>
      <c r="J113" s="13">
        <v>131904</v>
      </c>
      <c r="K113" s="13">
        <v>82</v>
      </c>
      <c r="L113" s="11" t="s">
        <v>4462</v>
      </c>
      <c r="M113" s="14" t="s">
        <v>4444</v>
      </c>
      <c r="Z113" s="15">
        <v>732799</v>
      </c>
      <c r="AA113" s="15">
        <v>600895</v>
      </c>
      <c r="AC113" s="15">
        <v>131904</v>
      </c>
    </row>
    <row r="114" spans="2:29" ht="19.7" customHeight="1" x14ac:dyDescent="0.2">
      <c r="B114" s="10" t="s">
        <v>186</v>
      </c>
      <c r="C114" s="11" t="s">
        <v>4684</v>
      </c>
      <c r="D114" s="11" t="s">
        <v>4616</v>
      </c>
      <c r="E114" s="11" t="s">
        <v>4685</v>
      </c>
      <c r="F114" s="12" t="s">
        <v>7</v>
      </c>
      <c r="G114" s="13">
        <v>692742</v>
      </c>
      <c r="H114" s="13">
        <v>554194</v>
      </c>
      <c r="I114" s="13"/>
      <c r="J114" s="13">
        <v>138548</v>
      </c>
      <c r="K114" s="13">
        <v>80</v>
      </c>
      <c r="L114" s="11" t="s">
        <v>4462</v>
      </c>
      <c r="M114" s="14" t="s">
        <v>4444</v>
      </c>
      <c r="Z114" s="15">
        <v>692742</v>
      </c>
      <c r="AA114" s="15">
        <v>554194</v>
      </c>
      <c r="AC114" s="15">
        <v>138548</v>
      </c>
    </row>
    <row r="115" spans="2:29" ht="19.7" customHeight="1" x14ac:dyDescent="0.2">
      <c r="B115" s="10" t="s">
        <v>187</v>
      </c>
      <c r="C115" s="11" t="s">
        <v>4686</v>
      </c>
      <c r="D115" s="11" t="s">
        <v>4616</v>
      </c>
      <c r="E115" s="11" t="s">
        <v>4687</v>
      </c>
      <c r="F115" s="12" t="s">
        <v>7</v>
      </c>
      <c r="G115" s="13">
        <v>688387</v>
      </c>
      <c r="H115" s="13">
        <v>557593</v>
      </c>
      <c r="I115" s="13"/>
      <c r="J115" s="13">
        <v>130794</v>
      </c>
      <c r="K115" s="13">
        <v>81</v>
      </c>
      <c r="L115" s="11" t="s">
        <v>4462</v>
      </c>
      <c r="M115" s="14" t="s">
        <v>4444</v>
      </c>
      <c r="Z115" s="15">
        <v>688387</v>
      </c>
      <c r="AA115" s="15">
        <v>557593</v>
      </c>
      <c r="AC115" s="15">
        <v>130794</v>
      </c>
    </row>
    <row r="116" spans="2:29" ht="19.7" customHeight="1" x14ac:dyDescent="0.2">
      <c r="B116" s="10" t="s">
        <v>188</v>
      </c>
      <c r="C116" s="11" t="s">
        <v>4688</v>
      </c>
      <c r="D116" s="11" t="s">
        <v>4616</v>
      </c>
      <c r="E116" s="11" t="s">
        <v>4689</v>
      </c>
      <c r="F116" s="12" t="s">
        <v>7</v>
      </c>
      <c r="G116" s="13">
        <v>725939</v>
      </c>
      <c r="H116" s="13">
        <v>588011</v>
      </c>
      <c r="I116" s="13"/>
      <c r="J116" s="13">
        <v>137928</v>
      </c>
      <c r="K116" s="13">
        <v>81</v>
      </c>
      <c r="L116" s="11" t="s">
        <v>4462</v>
      </c>
      <c r="M116" s="14" t="s">
        <v>4444</v>
      </c>
      <c r="Z116" s="15">
        <v>725939</v>
      </c>
      <c r="AA116" s="15">
        <v>588011</v>
      </c>
      <c r="AC116" s="15">
        <v>137928</v>
      </c>
    </row>
    <row r="117" spans="2:29" ht="19.7" customHeight="1" x14ac:dyDescent="0.2">
      <c r="B117" s="10" t="s">
        <v>189</v>
      </c>
      <c r="C117" s="11" t="s">
        <v>4690</v>
      </c>
      <c r="D117" s="11" t="s">
        <v>4616</v>
      </c>
      <c r="E117" s="11" t="s">
        <v>4691</v>
      </c>
      <c r="F117" s="12" t="s">
        <v>7</v>
      </c>
      <c r="G117" s="13">
        <v>789492</v>
      </c>
      <c r="H117" s="13">
        <v>647383</v>
      </c>
      <c r="I117" s="13"/>
      <c r="J117" s="13">
        <v>142109</v>
      </c>
      <c r="K117" s="13">
        <v>82</v>
      </c>
      <c r="L117" s="11" t="s">
        <v>4462</v>
      </c>
      <c r="M117" s="14" t="s">
        <v>4444</v>
      </c>
      <c r="Z117" s="15">
        <v>789492</v>
      </c>
      <c r="AA117" s="15">
        <v>647383</v>
      </c>
      <c r="AC117" s="15">
        <v>142109</v>
      </c>
    </row>
    <row r="118" spans="2:29" ht="19.7" customHeight="1" x14ac:dyDescent="0.2">
      <c r="B118" s="10" t="s">
        <v>190</v>
      </c>
      <c r="C118" s="11" t="s">
        <v>4692</v>
      </c>
      <c r="D118" s="11" t="s">
        <v>4616</v>
      </c>
      <c r="E118" s="11" t="s">
        <v>4693</v>
      </c>
      <c r="F118" s="12" t="s">
        <v>7</v>
      </c>
      <c r="G118" s="13">
        <v>759380</v>
      </c>
      <c r="H118" s="13">
        <v>615098</v>
      </c>
      <c r="I118" s="13"/>
      <c r="J118" s="13">
        <v>144282</v>
      </c>
      <c r="K118" s="13">
        <v>81</v>
      </c>
      <c r="L118" s="11" t="s">
        <v>4462</v>
      </c>
      <c r="M118" s="14" t="s">
        <v>4444</v>
      </c>
      <c r="Z118" s="15">
        <v>759380</v>
      </c>
      <c r="AA118" s="15">
        <v>615098</v>
      </c>
      <c r="AC118" s="15">
        <v>144282</v>
      </c>
    </row>
    <row r="119" spans="2:29" ht="19.7" customHeight="1" x14ac:dyDescent="0.2">
      <c r="B119" s="10" t="s">
        <v>191</v>
      </c>
      <c r="C119" s="11" t="s">
        <v>4694</v>
      </c>
      <c r="D119" s="11" t="s">
        <v>4616</v>
      </c>
      <c r="E119" s="11" t="s">
        <v>4695</v>
      </c>
      <c r="F119" s="12" t="s">
        <v>7</v>
      </c>
      <c r="G119" s="13">
        <v>750262</v>
      </c>
      <c r="H119" s="13">
        <v>607712</v>
      </c>
      <c r="I119" s="13"/>
      <c r="J119" s="13">
        <v>142550</v>
      </c>
      <c r="K119" s="13">
        <v>81</v>
      </c>
      <c r="L119" s="11" t="s">
        <v>4462</v>
      </c>
      <c r="M119" s="14" t="s">
        <v>4444</v>
      </c>
      <c r="Z119" s="15">
        <v>750262</v>
      </c>
      <c r="AA119" s="15">
        <v>607712</v>
      </c>
      <c r="AC119" s="15">
        <v>142550</v>
      </c>
    </row>
    <row r="120" spans="2:29" ht="19.7" customHeight="1" x14ac:dyDescent="0.2">
      <c r="B120" s="10" t="s">
        <v>192</v>
      </c>
      <c r="C120" s="11" t="s">
        <v>4696</v>
      </c>
      <c r="D120" s="11" t="s">
        <v>4616</v>
      </c>
      <c r="E120" s="11" t="s">
        <v>4697</v>
      </c>
      <c r="F120" s="12" t="s">
        <v>7</v>
      </c>
      <c r="G120" s="13">
        <v>793446</v>
      </c>
      <c r="H120" s="13">
        <v>642691</v>
      </c>
      <c r="I120" s="13"/>
      <c r="J120" s="13">
        <v>150755</v>
      </c>
      <c r="K120" s="13">
        <v>81</v>
      </c>
      <c r="L120" s="11" t="s">
        <v>4462</v>
      </c>
      <c r="M120" s="14" t="s">
        <v>4444</v>
      </c>
      <c r="Z120" s="15">
        <v>793446</v>
      </c>
      <c r="AA120" s="15">
        <v>642691</v>
      </c>
      <c r="AC120" s="15">
        <v>150755</v>
      </c>
    </row>
    <row r="121" spans="2:29" ht="19.7" customHeight="1" x14ac:dyDescent="0.2">
      <c r="B121" s="10" t="s">
        <v>193</v>
      </c>
      <c r="C121" s="11" t="s">
        <v>4698</v>
      </c>
      <c r="D121" s="11" t="s">
        <v>4616</v>
      </c>
      <c r="E121" s="11" t="s">
        <v>4699</v>
      </c>
      <c r="F121" s="12" t="s">
        <v>7</v>
      </c>
      <c r="G121" s="13">
        <v>875742</v>
      </c>
      <c r="H121" s="13">
        <v>718108</v>
      </c>
      <c r="I121" s="13"/>
      <c r="J121" s="13">
        <v>157634</v>
      </c>
      <c r="K121" s="13">
        <v>82</v>
      </c>
      <c r="L121" s="11" t="s">
        <v>4462</v>
      </c>
      <c r="M121" s="14" t="s">
        <v>4444</v>
      </c>
      <c r="Z121" s="15">
        <v>875742</v>
      </c>
      <c r="AA121" s="15">
        <v>718108</v>
      </c>
      <c r="AC121" s="15">
        <v>157634</v>
      </c>
    </row>
    <row r="122" spans="2:29" ht="19.7" customHeight="1" x14ac:dyDescent="0.2">
      <c r="B122" s="10" t="s">
        <v>194</v>
      </c>
      <c r="C122" s="11" t="s">
        <v>4700</v>
      </c>
      <c r="D122" s="11" t="s">
        <v>4616</v>
      </c>
      <c r="E122" s="11" t="s">
        <v>4701</v>
      </c>
      <c r="F122" s="12" t="s">
        <v>7</v>
      </c>
      <c r="G122" s="13">
        <v>850920</v>
      </c>
      <c r="H122" s="13">
        <v>697754</v>
      </c>
      <c r="I122" s="13"/>
      <c r="J122" s="13">
        <v>153166</v>
      </c>
      <c r="K122" s="13">
        <v>82</v>
      </c>
      <c r="L122" s="11" t="s">
        <v>4462</v>
      </c>
      <c r="M122" s="14" t="s">
        <v>4444</v>
      </c>
      <c r="Z122" s="15">
        <v>850920</v>
      </c>
      <c r="AA122" s="15">
        <v>697754</v>
      </c>
      <c r="AC122" s="15">
        <v>153166</v>
      </c>
    </row>
    <row r="123" spans="2:29" ht="19.7" customHeight="1" x14ac:dyDescent="0.2">
      <c r="B123" s="10" t="s">
        <v>195</v>
      </c>
      <c r="C123" s="11" t="s">
        <v>4702</v>
      </c>
      <c r="D123" s="11" t="s">
        <v>4616</v>
      </c>
      <c r="E123" s="11" t="s">
        <v>4703</v>
      </c>
      <c r="F123" s="12" t="s">
        <v>7</v>
      </c>
      <c r="G123" s="13">
        <v>836632</v>
      </c>
      <c r="H123" s="13">
        <v>677672</v>
      </c>
      <c r="I123" s="13"/>
      <c r="J123" s="13">
        <v>158960</v>
      </c>
      <c r="K123" s="13">
        <v>81</v>
      </c>
      <c r="L123" s="11" t="s">
        <v>4462</v>
      </c>
      <c r="M123" s="14" t="s">
        <v>4444</v>
      </c>
      <c r="Z123" s="15">
        <v>836632</v>
      </c>
      <c r="AA123" s="15">
        <v>677672</v>
      </c>
      <c r="AC123" s="15">
        <v>158960</v>
      </c>
    </row>
    <row r="124" spans="2:29" ht="19.7" customHeight="1" x14ac:dyDescent="0.2">
      <c r="B124" s="10" t="s">
        <v>196</v>
      </c>
      <c r="C124" s="11" t="s">
        <v>4704</v>
      </c>
      <c r="D124" s="11" t="s">
        <v>4616</v>
      </c>
      <c r="E124" s="11" t="s">
        <v>4705</v>
      </c>
      <c r="F124" s="12" t="s">
        <v>7</v>
      </c>
      <c r="G124" s="13">
        <v>858425</v>
      </c>
      <c r="H124" s="13">
        <v>695324</v>
      </c>
      <c r="I124" s="13"/>
      <c r="J124" s="13">
        <v>163101</v>
      </c>
      <c r="K124" s="13">
        <v>81</v>
      </c>
      <c r="L124" s="11" t="s">
        <v>4462</v>
      </c>
      <c r="M124" s="14" t="s">
        <v>4444</v>
      </c>
      <c r="Z124" s="15">
        <v>858425</v>
      </c>
      <c r="AA124" s="15">
        <v>695324</v>
      </c>
      <c r="AC124" s="15">
        <v>163101</v>
      </c>
    </row>
    <row r="125" spans="2:29" ht="19.7" customHeight="1" x14ac:dyDescent="0.2">
      <c r="B125" s="10" t="s">
        <v>197</v>
      </c>
      <c r="C125" s="11" t="s">
        <v>4706</v>
      </c>
      <c r="D125" s="11" t="s">
        <v>4616</v>
      </c>
      <c r="E125" s="11" t="s">
        <v>4707</v>
      </c>
      <c r="F125" s="12" t="s">
        <v>7</v>
      </c>
      <c r="G125" s="13">
        <v>1000820</v>
      </c>
      <c r="H125" s="13">
        <v>830681</v>
      </c>
      <c r="I125" s="13"/>
      <c r="J125" s="13">
        <v>170139</v>
      </c>
      <c r="K125" s="13">
        <v>83</v>
      </c>
      <c r="L125" s="11" t="s">
        <v>4462</v>
      </c>
      <c r="M125" s="14" t="s">
        <v>4444</v>
      </c>
      <c r="Z125" s="15">
        <v>1000820</v>
      </c>
      <c r="AA125" s="15">
        <v>830681</v>
      </c>
      <c r="AC125" s="15">
        <v>170139</v>
      </c>
    </row>
    <row r="126" spans="2:29" ht="19.7" customHeight="1" x14ac:dyDescent="0.2">
      <c r="B126" s="10" t="s">
        <v>198</v>
      </c>
      <c r="C126" s="11" t="s">
        <v>4708</v>
      </c>
      <c r="D126" s="11" t="s">
        <v>4616</v>
      </c>
      <c r="E126" s="11" t="s">
        <v>4709</v>
      </c>
      <c r="F126" s="12" t="s">
        <v>7</v>
      </c>
      <c r="G126" s="13">
        <v>926119</v>
      </c>
      <c r="H126" s="13">
        <v>750156</v>
      </c>
      <c r="I126" s="13"/>
      <c r="J126" s="13">
        <v>175963</v>
      </c>
      <c r="K126" s="13">
        <v>81</v>
      </c>
      <c r="L126" s="11" t="s">
        <v>4462</v>
      </c>
      <c r="M126" s="14" t="s">
        <v>4444</v>
      </c>
      <c r="Z126" s="15">
        <v>926119</v>
      </c>
      <c r="AA126" s="15">
        <v>750156</v>
      </c>
      <c r="AC126" s="15">
        <v>175963</v>
      </c>
    </row>
    <row r="127" spans="2:29" ht="19.7" customHeight="1" x14ac:dyDescent="0.2">
      <c r="B127" s="10" t="s">
        <v>199</v>
      </c>
      <c r="C127" s="11" t="s">
        <v>4710</v>
      </c>
      <c r="D127" s="11" t="s">
        <v>4616</v>
      </c>
      <c r="E127" s="11" t="s">
        <v>4711</v>
      </c>
      <c r="F127" s="12" t="s">
        <v>7</v>
      </c>
      <c r="G127" s="13">
        <v>909374</v>
      </c>
      <c r="H127" s="13">
        <v>736593</v>
      </c>
      <c r="I127" s="13"/>
      <c r="J127" s="13">
        <v>172781</v>
      </c>
      <c r="K127" s="13">
        <v>81</v>
      </c>
      <c r="L127" s="11" t="s">
        <v>4462</v>
      </c>
      <c r="M127" s="14" t="s">
        <v>4444</v>
      </c>
      <c r="Z127" s="15">
        <v>909374</v>
      </c>
      <c r="AA127" s="15">
        <v>736593</v>
      </c>
      <c r="AC127" s="15">
        <v>172781</v>
      </c>
    </row>
    <row r="128" spans="2:29" ht="19.7" customHeight="1" x14ac:dyDescent="0.2">
      <c r="B128" s="10" t="s">
        <v>200</v>
      </c>
      <c r="C128" s="11" t="s">
        <v>4712</v>
      </c>
      <c r="D128" s="11" t="s">
        <v>4616</v>
      </c>
      <c r="E128" s="11" t="s">
        <v>4713</v>
      </c>
      <c r="F128" s="12" t="s">
        <v>7</v>
      </c>
      <c r="G128" s="13">
        <v>982689</v>
      </c>
      <c r="H128" s="13">
        <v>805805</v>
      </c>
      <c r="I128" s="13"/>
      <c r="J128" s="13">
        <v>176884</v>
      </c>
      <c r="K128" s="13">
        <v>82</v>
      </c>
      <c r="L128" s="11" t="s">
        <v>4462</v>
      </c>
      <c r="M128" s="14" t="s">
        <v>4444</v>
      </c>
      <c r="Z128" s="15">
        <v>982689</v>
      </c>
      <c r="AA128" s="15">
        <v>805805</v>
      </c>
      <c r="AC128" s="15">
        <v>176884</v>
      </c>
    </row>
    <row r="129" spans="2:29" ht="19.7" customHeight="1" x14ac:dyDescent="0.2">
      <c r="B129" s="16" t="s">
        <v>201</v>
      </c>
      <c r="C129" s="17" t="s">
        <v>4714</v>
      </c>
      <c r="D129" s="17" t="s">
        <v>4616</v>
      </c>
      <c r="E129" s="17" t="s">
        <v>4715</v>
      </c>
      <c r="F129" s="18" t="s">
        <v>7</v>
      </c>
      <c r="G129" s="19">
        <v>1161231</v>
      </c>
      <c r="H129" s="19">
        <v>975434</v>
      </c>
      <c r="I129" s="19"/>
      <c r="J129" s="19">
        <v>185797</v>
      </c>
      <c r="K129" s="19">
        <v>84</v>
      </c>
      <c r="L129" s="17" t="s">
        <v>4462</v>
      </c>
      <c r="M129" s="20" t="s">
        <v>4444</v>
      </c>
      <c r="Z129" s="15">
        <v>1161231</v>
      </c>
      <c r="AA129" s="15">
        <v>975434</v>
      </c>
      <c r="AC129" s="15">
        <v>185797</v>
      </c>
    </row>
    <row r="130" spans="2:29" ht="19.7" customHeight="1" x14ac:dyDescent="0.2">
      <c r="B130" s="10" t="s">
        <v>202</v>
      </c>
      <c r="C130" s="11" t="s">
        <v>4716</v>
      </c>
      <c r="D130" s="11" t="s">
        <v>4616</v>
      </c>
      <c r="E130" s="11" t="s">
        <v>4717</v>
      </c>
      <c r="F130" s="12" t="s">
        <v>7</v>
      </c>
      <c r="G130" s="13">
        <v>284009</v>
      </c>
      <c r="H130" s="13">
        <v>221527</v>
      </c>
      <c r="I130" s="13"/>
      <c r="J130" s="13">
        <v>62482</v>
      </c>
      <c r="K130" s="13">
        <v>78</v>
      </c>
      <c r="L130" s="11" t="s">
        <v>4462</v>
      </c>
      <c r="M130" s="14" t="s">
        <v>4444</v>
      </c>
      <c r="Z130" s="15">
        <v>284009</v>
      </c>
      <c r="AA130" s="15">
        <v>221527</v>
      </c>
      <c r="AC130" s="15">
        <v>62482</v>
      </c>
    </row>
    <row r="131" spans="2:29" ht="19.7" customHeight="1" x14ac:dyDescent="0.2">
      <c r="B131" s="10" t="s">
        <v>203</v>
      </c>
      <c r="C131" s="11" t="s">
        <v>4718</v>
      </c>
      <c r="D131" s="11" t="s">
        <v>4616</v>
      </c>
      <c r="E131" s="11" t="s">
        <v>4719</v>
      </c>
      <c r="F131" s="12" t="s">
        <v>7</v>
      </c>
      <c r="G131" s="13">
        <v>287726</v>
      </c>
      <c r="H131" s="13">
        <v>224426</v>
      </c>
      <c r="I131" s="13"/>
      <c r="J131" s="13">
        <v>63300</v>
      </c>
      <c r="K131" s="13">
        <v>78</v>
      </c>
      <c r="L131" s="11" t="s">
        <v>4462</v>
      </c>
      <c r="M131" s="14" t="s">
        <v>4444</v>
      </c>
      <c r="Z131" s="15">
        <v>287726</v>
      </c>
      <c r="AA131" s="15">
        <v>224426</v>
      </c>
      <c r="AC131" s="15">
        <v>63300</v>
      </c>
    </row>
    <row r="132" spans="2:29" ht="19.7" customHeight="1" x14ac:dyDescent="0.2">
      <c r="B132" s="10" t="s">
        <v>204</v>
      </c>
      <c r="C132" s="11" t="s">
        <v>4720</v>
      </c>
      <c r="D132" s="11" t="s">
        <v>4616</v>
      </c>
      <c r="E132" s="11" t="s">
        <v>4721</v>
      </c>
      <c r="F132" s="12" t="s">
        <v>7</v>
      </c>
      <c r="G132" s="13">
        <v>329877</v>
      </c>
      <c r="H132" s="13">
        <v>257304</v>
      </c>
      <c r="I132" s="13"/>
      <c r="J132" s="13">
        <v>72573</v>
      </c>
      <c r="K132" s="13">
        <v>78</v>
      </c>
      <c r="L132" s="11" t="s">
        <v>4462</v>
      </c>
      <c r="M132" s="14" t="s">
        <v>4444</v>
      </c>
      <c r="Z132" s="15">
        <v>329877</v>
      </c>
      <c r="AA132" s="15">
        <v>257304</v>
      </c>
      <c r="AC132" s="15">
        <v>72573</v>
      </c>
    </row>
    <row r="133" spans="2:29" ht="19.7" customHeight="1" x14ac:dyDescent="0.2">
      <c r="B133" s="10" t="s">
        <v>205</v>
      </c>
      <c r="C133" s="11" t="s">
        <v>4722</v>
      </c>
      <c r="D133" s="11" t="s">
        <v>4616</v>
      </c>
      <c r="E133" s="11" t="s">
        <v>4723</v>
      </c>
      <c r="F133" s="12" t="s">
        <v>7</v>
      </c>
      <c r="G133" s="13">
        <v>335865</v>
      </c>
      <c r="H133" s="13">
        <v>261975</v>
      </c>
      <c r="I133" s="13"/>
      <c r="J133" s="13">
        <v>73890</v>
      </c>
      <c r="K133" s="13">
        <v>78</v>
      </c>
      <c r="L133" s="11" t="s">
        <v>4462</v>
      </c>
      <c r="M133" s="14" t="s">
        <v>4444</v>
      </c>
      <c r="Z133" s="15">
        <v>335865</v>
      </c>
      <c r="AA133" s="15">
        <v>261975</v>
      </c>
      <c r="AC133" s="15">
        <v>73890</v>
      </c>
    </row>
    <row r="134" spans="2:29" ht="19.7" customHeight="1" x14ac:dyDescent="0.2">
      <c r="B134" s="10" t="s">
        <v>206</v>
      </c>
      <c r="C134" s="11" t="s">
        <v>4724</v>
      </c>
      <c r="D134" s="11" t="s">
        <v>4616</v>
      </c>
      <c r="E134" s="11" t="s">
        <v>4725</v>
      </c>
      <c r="F134" s="12" t="s">
        <v>7</v>
      </c>
      <c r="G134" s="13">
        <v>373788</v>
      </c>
      <c r="H134" s="13">
        <v>291555</v>
      </c>
      <c r="I134" s="13"/>
      <c r="J134" s="13">
        <v>82233</v>
      </c>
      <c r="K134" s="13">
        <v>78</v>
      </c>
      <c r="L134" s="11" t="s">
        <v>4462</v>
      </c>
      <c r="M134" s="14" t="s">
        <v>4444</v>
      </c>
      <c r="Z134" s="15">
        <v>373788</v>
      </c>
      <c r="AA134" s="15">
        <v>291555</v>
      </c>
      <c r="AC134" s="15">
        <v>82233</v>
      </c>
    </row>
    <row r="135" spans="2:29" ht="19.7" customHeight="1" x14ac:dyDescent="0.2">
      <c r="B135" s="10" t="s">
        <v>207</v>
      </c>
      <c r="C135" s="11" t="s">
        <v>4726</v>
      </c>
      <c r="D135" s="11" t="s">
        <v>4616</v>
      </c>
      <c r="E135" s="11" t="s">
        <v>4727</v>
      </c>
      <c r="F135" s="12" t="s">
        <v>7</v>
      </c>
      <c r="G135" s="13">
        <v>392344</v>
      </c>
      <c r="H135" s="13">
        <v>309952</v>
      </c>
      <c r="I135" s="13"/>
      <c r="J135" s="13">
        <v>82392</v>
      </c>
      <c r="K135" s="13">
        <v>79</v>
      </c>
      <c r="L135" s="11" t="s">
        <v>4462</v>
      </c>
      <c r="M135" s="14" t="s">
        <v>4444</v>
      </c>
      <c r="Z135" s="15">
        <v>392344</v>
      </c>
      <c r="AA135" s="15">
        <v>309952</v>
      </c>
      <c r="AC135" s="15">
        <v>82392</v>
      </c>
    </row>
    <row r="136" spans="2:29" ht="19.7" customHeight="1" x14ac:dyDescent="0.2">
      <c r="B136" s="10" t="s">
        <v>208</v>
      </c>
      <c r="C136" s="11" t="s">
        <v>4728</v>
      </c>
      <c r="D136" s="11" t="s">
        <v>4616</v>
      </c>
      <c r="E136" s="11" t="s">
        <v>4729</v>
      </c>
      <c r="F136" s="12" t="s">
        <v>7</v>
      </c>
      <c r="G136" s="13">
        <v>400255</v>
      </c>
      <c r="H136" s="13">
        <v>320204</v>
      </c>
      <c r="I136" s="13"/>
      <c r="J136" s="13">
        <v>80051</v>
      </c>
      <c r="K136" s="13">
        <v>80</v>
      </c>
      <c r="L136" s="11" t="s">
        <v>4462</v>
      </c>
      <c r="M136" s="14" t="s">
        <v>4444</v>
      </c>
      <c r="Z136" s="15">
        <v>400255</v>
      </c>
      <c r="AA136" s="15">
        <v>320204</v>
      </c>
      <c r="AC136" s="15">
        <v>80051</v>
      </c>
    </row>
    <row r="137" spans="2:29" ht="19.7" customHeight="1" x14ac:dyDescent="0.2">
      <c r="B137" s="10" t="s">
        <v>209</v>
      </c>
      <c r="C137" s="11" t="s">
        <v>4730</v>
      </c>
      <c r="D137" s="11" t="s">
        <v>4616</v>
      </c>
      <c r="E137" s="11" t="s">
        <v>4731</v>
      </c>
      <c r="F137" s="12" t="s">
        <v>7</v>
      </c>
      <c r="G137" s="13">
        <v>426594</v>
      </c>
      <c r="H137" s="13">
        <v>332743</v>
      </c>
      <c r="I137" s="13"/>
      <c r="J137" s="13">
        <v>93851</v>
      </c>
      <c r="K137" s="13">
        <v>78</v>
      </c>
      <c r="L137" s="11" t="s">
        <v>4462</v>
      </c>
      <c r="M137" s="14" t="s">
        <v>4444</v>
      </c>
      <c r="Z137" s="15">
        <v>426594</v>
      </c>
      <c r="AA137" s="15">
        <v>332743</v>
      </c>
      <c r="AC137" s="15">
        <v>93851</v>
      </c>
    </row>
    <row r="138" spans="2:29" ht="19.7" customHeight="1" x14ac:dyDescent="0.2">
      <c r="B138" s="10" t="s">
        <v>210</v>
      </c>
      <c r="C138" s="11" t="s">
        <v>4732</v>
      </c>
      <c r="D138" s="11" t="s">
        <v>4616</v>
      </c>
      <c r="E138" s="11" t="s">
        <v>4733</v>
      </c>
      <c r="F138" s="12" t="s">
        <v>7</v>
      </c>
      <c r="G138" s="13">
        <v>441248</v>
      </c>
      <c r="H138" s="13">
        <v>348586</v>
      </c>
      <c r="I138" s="13"/>
      <c r="J138" s="13">
        <v>92662</v>
      </c>
      <c r="K138" s="13">
        <v>79</v>
      </c>
      <c r="L138" s="11" t="s">
        <v>4462</v>
      </c>
      <c r="M138" s="14" t="s">
        <v>4444</v>
      </c>
      <c r="Z138" s="15">
        <v>441248</v>
      </c>
      <c r="AA138" s="15">
        <v>348586</v>
      </c>
      <c r="AC138" s="15">
        <v>92662</v>
      </c>
    </row>
    <row r="139" spans="2:29" ht="19.7" customHeight="1" x14ac:dyDescent="0.2">
      <c r="B139" s="10" t="s">
        <v>211</v>
      </c>
      <c r="C139" s="11" t="s">
        <v>4734</v>
      </c>
      <c r="D139" s="11" t="s">
        <v>4616</v>
      </c>
      <c r="E139" s="11" t="s">
        <v>4735</v>
      </c>
      <c r="F139" s="12" t="s">
        <v>7</v>
      </c>
      <c r="G139" s="13">
        <v>444268</v>
      </c>
      <c r="H139" s="13">
        <v>350972</v>
      </c>
      <c r="I139" s="13"/>
      <c r="J139" s="13">
        <v>93296</v>
      </c>
      <c r="K139" s="13">
        <v>79</v>
      </c>
      <c r="L139" s="11" t="s">
        <v>4462</v>
      </c>
      <c r="M139" s="14" t="s">
        <v>4444</v>
      </c>
      <c r="Z139" s="15">
        <v>444268</v>
      </c>
      <c r="AA139" s="15">
        <v>350972</v>
      </c>
      <c r="AC139" s="15">
        <v>93296</v>
      </c>
    </row>
    <row r="140" spans="2:29" ht="19.7" customHeight="1" x14ac:dyDescent="0.2">
      <c r="B140" s="10" t="s">
        <v>212</v>
      </c>
      <c r="C140" s="11" t="s">
        <v>4736</v>
      </c>
      <c r="D140" s="11" t="s">
        <v>4616</v>
      </c>
      <c r="E140" s="11" t="s">
        <v>4737</v>
      </c>
      <c r="F140" s="12" t="s">
        <v>7</v>
      </c>
      <c r="G140" s="13">
        <v>471762</v>
      </c>
      <c r="H140" s="13">
        <v>377410</v>
      </c>
      <c r="I140" s="13"/>
      <c r="J140" s="13">
        <v>94352</v>
      </c>
      <c r="K140" s="13">
        <v>80</v>
      </c>
      <c r="L140" s="11" t="s">
        <v>4462</v>
      </c>
      <c r="M140" s="14" t="s">
        <v>4444</v>
      </c>
      <c r="Z140" s="15">
        <v>471762</v>
      </c>
      <c r="AA140" s="15">
        <v>377410</v>
      </c>
      <c r="AC140" s="15">
        <v>94352</v>
      </c>
    </row>
    <row r="141" spans="2:29" ht="19.7" customHeight="1" x14ac:dyDescent="0.2">
      <c r="B141" s="10" t="s">
        <v>213</v>
      </c>
      <c r="C141" s="11" t="s">
        <v>4738</v>
      </c>
      <c r="D141" s="11" t="s">
        <v>4616</v>
      </c>
      <c r="E141" s="11" t="s">
        <v>4739</v>
      </c>
      <c r="F141" s="12" t="s">
        <v>7</v>
      </c>
      <c r="G141" s="13">
        <v>491700</v>
      </c>
      <c r="H141" s="13">
        <v>388443</v>
      </c>
      <c r="I141" s="13"/>
      <c r="J141" s="13">
        <v>103257</v>
      </c>
      <c r="K141" s="13">
        <v>79</v>
      </c>
      <c r="L141" s="11" t="s">
        <v>4462</v>
      </c>
      <c r="M141" s="14" t="s">
        <v>4444</v>
      </c>
      <c r="Z141" s="15">
        <v>491700</v>
      </c>
      <c r="AA141" s="15">
        <v>388443</v>
      </c>
      <c r="AC141" s="15">
        <v>103257</v>
      </c>
    </row>
    <row r="142" spans="2:29" ht="19.7" customHeight="1" x14ac:dyDescent="0.2">
      <c r="B142" s="10" t="s">
        <v>214</v>
      </c>
      <c r="C142" s="11" t="s">
        <v>4740</v>
      </c>
      <c r="D142" s="11" t="s">
        <v>4616</v>
      </c>
      <c r="E142" s="11" t="s">
        <v>4741</v>
      </c>
      <c r="F142" s="12" t="s">
        <v>7</v>
      </c>
      <c r="G142" s="13">
        <v>492965</v>
      </c>
      <c r="H142" s="13">
        <v>389442</v>
      </c>
      <c r="I142" s="13"/>
      <c r="J142" s="13">
        <v>103523</v>
      </c>
      <c r="K142" s="13">
        <v>79</v>
      </c>
      <c r="L142" s="11" t="s">
        <v>4462</v>
      </c>
      <c r="M142" s="14" t="s">
        <v>4444</v>
      </c>
      <c r="Z142" s="15">
        <v>492965</v>
      </c>
      <c r="AA142" s="15">
        <v>389442</v>
      </c>
      <c r="AC142" s="15">
        <v>103523</v>
      </c>
    </row>
    <row r="143" spans="2:29" ht="19.7" customHeight="1" x14ac:dyDescent="0.2">
      <c r="B143" s="10" t="s">
        <v>215</v>
      </c>
      <c r="C143" s="11" t="s">
        <v>4742</v>
      </c>
      <c r="D143" s="11" t="s">
        <v>4616</v>
      </c>
      <c r="E143" s="11" t="s">
        <v>4743</v>
      </c>
      <c r="F143" s="12" t="s">
        <v>7</v>
      </c>
      <c r="G143" s="13">
        <v>510144</v>
      </c>
      <c r="H143" s="13">
        <v>408115</v>
      </c>
      <c r="I143" s="13"/>
      <c r="J143" s="13">
        <v>102029</v>
      </c>
      <c r="K143" s="13">
        <v>80</v>
      </c>
      <c r="L143" s="11" t="s">
        <v>4462</v>
      </c>
      <c r="M143" s="14" t="s">
        <v>4444</v>
      </c>
      <c r="Z143" s="15">
        <v>510144</v>
      </c>
      <c r="AA143" s="15">
        <v>408115</v>
      </c>
      <c r="AC143" s="15">
        <v>102029</v>
      </c>
    </row>
    <row r="144" spans="2:29" ht="19.7" customHeight="1" x14ac:dyDescent="0.2">
      <c r="B144" s="10" t="s">
        <v>216</v>
      </c>
      <c r="C144" s="11" t="s">
        <v>4744</v>
      </c>
      <c r="D144" s="11" t="s">
        <v>4616</v>
      </c>
      <c r="E144" s="11" t="s">
        <v>4745</v>
      </c>
      <c r="F144" s="12" t="s">
        <v>7</v>
      </c>
      <c r="G144" s="13">
        <v>541224</v>
      </c>
      <c r="H144" s="13">
        <v>427567</v>
      </c>
      <c r="I144" s="13"/>
      <c r="J144" s="13">
        <v>113657</v>
      </c>
      <c r="K144" s="13">
        <v>79</v>
      </c>
      <c r="L144" s="11" t="s">
        <v>4462</v>
      </c>
      <c r="M144" s="14" t="s">
        <v>4444</v>
      </c>
      <c r="Z144" s="15">
        <v>541224</v>
      </c>
      <c r="AA144" s="15">
        <v>427567</v>
      </c>
      <c r="AC144" s="15">
        <v>113657</v>
      </c>
    </row>
    <row r="145" spans="2:29" ht="19.7" customHeight="1" x14ac:dyDescent="0.2">
      <c r="B145" s="10" t="s">
        <v>217</v>
      </c>
      <c r="C145" s="11" t="s">
        <v>4746</v>
      </c>
      <c r="D145" s="11" t="s">
        <v>4616</v>
      </c>
      <c r="E145" s="11" t="s">
        <v>4747</v>
      </c>
      <c r="F145" s="12" t="s">
        <v>7</v>
      </c>
      <c r="G145" s="13">
        <v>561739</v>
      </c>
      <c r="H145" s="13">
        <v>449391</v>
      </c>
      <c r="I145" s="13"/>
      <c r="J145" s="13">
        <v>112348</v>
      </c>
      <c r="K145" s="13">
        <v>80</v>
      </c>
      <c r="L145" s="11" t="s">
        <v>4462</v>
      </c>
      <c r="M145" s="14" t="s">
        <v>4444</v>
      </c>
      <c r="Z145" s="15">
        <v>561739</v>
      </c>
      <c r="AA145" s="15">
        <v>449391</v>
      </c>
      <c r="AC145" s="15">
        <v>112348</v>
      </c>
    </row>
    <row r="146" spans="2:29" ht="19.7" customHeight="1" x14ac:dyDescent="0.2">
      <c r="B146" s="10" t="s">
        <v>218</v>
      </c>
      <c r="C146" s="11" t="s">
        <v>4748</v>
      </c>
      <c r="D146" s="11" t="s">
        <v>4616</v>
      </c>
      <c r="E146" s="11" t="s">
        <v>4749</v>
      </c>
      <c r="F146" s="12" t="s">
        <v>7</v>
      </c>
      <c r="G146" s="13">
        <v>568215</v>
      </c>
      <c r="H146" s="13">
        <v>454572</v>
      </c>
      <c r="I146" s="13"/>
      <c r="J146" s="13">
        <v>113643</v>
      </c>
      <c r="K146" s="13">
        <v>80</v>
      </c>
      <c r="L146" s="11" t="s">
        <v>4462</v>
      </c>
      <c r="M146" s="14" t="s">
        <v>4444</v>
      </c>
      <c r="Z146" s="15">
        <v>568215</v>
      </c>
      <c r="AA146" s="15">
        <v>454572</v>
      </c>
      <c r="AC146" s="15">
        <v>113643</v>
      </c>
    </row>
    <row r="147" spans="2:29" ht="19.7" customHeight="1" x14ac:dyDescent="0.2">
      <c r="B147" s="10" t="s">
        <v>219</v>
      </c>
      <c r="C147" s="11" t="s">
        <v>4750</v>
      </c>
      <c r="D147" s="11" t="s">
        <v>4616</v>
      </c>
      <c r="E147" s="11" t="s">
        <v>4751</v>
      </c>
      <c r="F147" s="12" t="s">
        <v>7</v>
      </c>
      <c r="G147" s="13">
        <v>596785</v>
      </c>
      <c r="H147" s="13">
        <v>477428</v>
      </c>
      <c r="I147" s="13"/>
      <c r="J147" s="13">
        <v>119357</v>
      </c>
      <c r="K147" s="13">
        <v>80</v>
      </c>
      <c r="L147" s="11" t="s">
        <v>4462</v>
      </c>
      <c r="M147" s="14" t="s">
        <v>4444</v>
      </c>
      <c r="Z147" s="15">
        <v>596785</v>
      </c>
      <c r="AA147" s="15">
        <v>477428</v>
      </c>
      <c r="AC147" s="15">
        <v>119357</v>
      </c>
    </row>
    <row r="148" spans="2:29" ht="19.7" customHeight="1" x14ac:dyDescent="0.2">
      <c r="B148" s="10" t="s">
        <v>220</v>
      </c>
      <c r="C148" s="11" t="s">
        <v>4752</v>
      </c>
      <c r="D148" s="11" t="s">
        <v>4616</v>
      </c>
      <c r="E148" s="11" t="s">
        <v>4753</v>
      </c>
      <c r="F148" s="12" t="s">
        <v>7</v>
      </c>
      <c r="G148" s="13">
        <v>626900</v>
      </c>
      <c r="H148" s="13">
        <v>507789</v>
      </c>
      <c r="I148" s="13"/>
      <c r="J148" s="13">
        <v>119111</v>
      </c>
      <c r="K148" s="13">
        <v>81</v>
      </c>
      <c r="L148" s="11" t="s">
        <v>4462</v>
      </c>
      <c r="M148" s="14" t="s">
        <v>4444</v>
      </c>
      <c r="Z148" s="15">
        <v>626900</v>
      </c>
      <c r="AA148" s="15">
        <v>507789</v>
      </c>
      <c r="AC148" s="15">
        <v>119111</v>
      </c>
    </row>
    <row r="149" spans="2:29" ht="19.7" customHeight="1" x14ac:dyDescent="0.2">
      <c r="B149" s="10" t="s">
        <v>221</v>
      </c>
      <c r="C149" s="11" t="s">
        <v>4754</v>
      </c>
      <c r="D149" s="11" t="s">
        <v>4616</v>
      </c>
      <c r="E149" s="11" t="s">
        <v>4755</v>
      </c>
      <c r="F149" s="12" t="s">
        <v>7</v>
      </c>
      <c r="G149" s="13">
        <v>622137</v>
      </c>
      <c r="H149" s="13">
        <v>503931</v>
      </c>
      <c r="I149" s="13"/>
      <c r="J149" s="13">
        <v>118206</v>
      </c>
      <c r="K149" s="13">
        <v>81</v>
      </c>
      <c r="L149" s="11" t="s">
        <v>4462</v>
      </c>
      <c r="M149" s="14" t="s">
        <v>4444</v>
      </c>
      <c r="Z149" s="15">
        <v>622137</v>
      </c>
      <c r="AA149" s="15">
        <v>503931</v>
      </c>
      <c r="AC149" s="15">
        <v>118206</v>
      </c>
    </row>
    <row r="150" spans="2:29" ht="19.7" customHeight="1" x14ac:dyDescent="0.2">
      <c r="B150" s="10" t="s">
        <v>222</v>
      </c>
      <c r="C150" s="11" t="s">
        <v>4756</v>
      </c>
      <c r="D150" s="11" t="s">
        <v>4616</v>
      </c>
      <c r="E150" s="11" t="s">
        <v>4757</v>
      </c>
      <c r="F150" s="12" t="s">
        <v>7</v>
      </c>
      <c r="G150" s="13">
        <v>625253</v>
      </c>
      <c r="H150" s="13">
        <v>500202</v>
      </c>
      <c r="I150" s="13"/>
      <c r="J150" s="13">
        <v>125051</v>
      </c>
      <c r="K150" s="13">
        <v>80</v>
      </c>
      <c r="L150" s="11" t="s">
        <v>4462</v>
      </c>
      <c r="M150" s="14" t="s">
        <v>4444</v>
      </c>
      <c r="Z150" s="15">
        <v>625253</v>
      </c>
      <c r="AA150" s="15">
        <v>500202</v>
      </c>
      <c r="AC150" s="15">
        <v>125051</v>
      </c>
    </row>
    <row r="151" spans="2:29" ht="19.7" customHeight="1" x14ac:dyDescent="0.2">
      <c r="B151" s="10" t="s">
        <v>223</v>
      </c>
      <c r="C151" s="11" t="s">
        <v>4758</v>
      </c>
      <c r="D151" s="11" t="s">
        <v>4616</v>
      </c>
      <c r="E151" s="11" t="s">
        <v>4759</v>
      </c>
      <c r="F151" s="12" t="s">
        <v>7</v>
      </c>
      <c r="G151" s="13">
        <v>692333</v>
      </c>
      <c r="H151" s="13">
        <v>560790</v>
      </c>
      <c r="I151" s="13"/>
      <c r="J151" s="13">
        <v>131543</v>
      </c>
      <c r="K151" s="13">
        <v>81</v>
      </c>
      <c r="L151" s="11" t="s">
        <v>4462</v>
      </c>
      <c r="M151" s="14" t="s">
        <v>4444</v>
      </c>
      <c r="Z151" s="15">
        <v>692333</v>
      </c>
      <c r="AA151" s="15">
        <v>560790</v>
      </c>
      <c r="AC151" s="15">
        <v>131543</v>
      </c>
    </row>
    <row r="152" spans="2:29" ht="19.7" customHeight="1" x14ac:dyDescent="0.2">
      <c r="B152" s="10" t="s">
        <v>224</v>
      </c>
      <c r="C152" s="11" t="s">
        <v>4760</v>
      </c>
      <c r="D152" s="11" t="s">
        <v>4616</v>
      </c>
      <c r="E152" s="11" t="s">
        <v>4761</v>
      </c>
      <c r="F152" s="12" t="s">
        <v>7</v>
      </c>
      <c r="G152" s="13">
        <v>678489</v>
      </c>
      <c r="H152" s="13">
        <v>549576</v>
      </c>
      <c r="I152" s="13"/>
      <c r="J152" s="13">
        <v>128913</v>
      </c>
      <c r="K152" s="13">
        <v>81</v>
      </c>
      <c r="L152" s="11" t="s">
        <v>4462</v>
      </c>
      <c r="M152" s="14" t="s">
        <v>4444</v>
      </c>
      <c r="Z152" s="15">
        <v>678489</v>
      </c>
      <c r="AA152" s="15">
        <v>549576</v>
      </c>
      <c r="AC152" s="15">
        <v>128913</v>
      </c>
    </row>
    <row r="153" spans="2:29" ht="19.7" customHeight="1" x14ac:dyDescent="0.2">
      <c r="B153" s="10" t="s">
        <v>225</v>
      </c>
      <c r="C153" s="11" t="s">
        <v>4762</v>
      </c>
      <c r="D153" s="11" t="s">
        <v>4616</v>
      </c>
      <c r="E153" s="11" t="s">
        <v>4763</v>
      </c>
      <c r="F153" s="12" t="s">
        <v>7</v>
      </c>
      <c r="G153" s="13">
        <v>674955</v>
      </c>
      <c r="H153" s="13">
        <v>546714</v>
      </c>
      <c r="I153" s="13"/>
      <c r="J153" s="13">
        <v>128241</v>
      </c>
      <c r="K153" s="13">
        <v>81</v>
      </c>
      <c r="L153" s="11" t="s">
        <v>4462</v>
      </c>
      <c r="M153" s="14" t="s">
        <v>4444</v>
      </c>
      <c r="Z153" s="15">
        <v>674955</v>
      </c>
      <c r="AA153" s="15">
        <v>546714</v>
      </c>
      <c r="AC153" s="15">
        <v>128241</v>
      </c>
    </row>
    <row r="154" spans="2:29" ht="19.7" customHeight="1" x14ac:dyDescent="0.2">
      <c r="B154" s="16" t="s">
        <v>226</v>
      </c>
      <c r="C154" s="17" t="s">
        <v>4764</v>
      </c>
      <c r="D154" s="17" t="s">
        <v>4616</v>
      </c>
      <c r="E154" s="17" t="s">
        <v>4765</v>
      </c>
      <c r="F154" s="18" t="s">
        <v>7</v>
      </c>
      <c r="G154" s="19">
        <v>681806</v>
      </c>
      <c r="H154" s="19">
        <v>552263</v>
      </c>
      <c r="I154" s="19"/>
      <c r="J154" s="19">
        <v>129543</v>
      </c>
      <c r="K154" s="19">
        <v>81</v>
      </c>
      <c r="L154" s="17" t="s">
        <v>4462</v>
      </c>
      <c r="M154" s="20" t="s">
        <v>4444</v>
      </c>
      <c r="Z154" s="15">
        <v>681806</v>
      </c>
      <c r="AA154" s="15">
        <v>552263</v>
      </c>
      <c r="AC154" s="15">
        <v>129543</v>
      </c>
    </row>
    <row r="155" spans="2:29" ht="19.7" customHeight="1" x14ac:dyDescent="0.2">
      <c r="B155" s="10" t="s">
        <v>227</v>
      </c>
      <c r="C155" s="11" t="s">
        <v>4766</v>
      </c>
      <c r="D155" s="11" t="s">
        <v>4616</v>
      </c>
      <c r="E155" s="11" t="s">
        <v>4767</v>
      </c>
      <c r="F155" s="12" t="s">
        <v>7</v>
      </c>
      <c r="G155" s="13">
        <v>757426</v>
      </c>
      <c r="H155" s="13">
        <v>613515</v>
      </c>
      <c r="I155" s="13"/>
      <c r="J155" s="13">
        <v>143911</v>
      </c>
      <c r="K155" s="13">
        <v>81</v>
      </c>
      <c r="L155" s="11" t="s">
        <v>4462</v>
      </c>
      <c r="M155" s="14" t="s">
        <v>4444</v>
      </c>
      <c r="Z155" s="15">
        <v>757426</v>
      </c>
      <c r="AA155" s="15">
        <v>613515</v>
      </c>
      <c r="AC155" s="15">
        <v>143911</v>
      </c>
    </row>
    <row r="156" spans="2:29" ht="19.7" customHeight="1" x14ac:dyDescent="0.2">
      <c r="B156" s="10" t="s">
        <v>228</v>
      </c>
      <c r="C156" s="11" t="s">
        <v>4768</v>
      </c>
      <c r="D156" s="11" t="s">
        <v>4616</v>
      </c>
      <c r="E156" s="11" t="s">
        <v>4769</v>
      </c>
      <c r="F156" s="12" t="s">
        <v>7</v>
      </c>
      <c r="G156" s="13">
        <v>745369</v>
      </c>
      <c r="H156" s="13">
        <v>596295</v>
      </c>
      <c r="I156" s="13"/>
      <c r="J156" s="13">
        <v>149074</v>
      </c>
      <c r="K156" s="13">
        <v>80</v>
      </c>
      <c r="L156" s="11" t="s">
        <v>4462</v>
      </c>
      <c r="M156" s="14" t="s">
        <v>4444</v>
      </c>
      <c r="Z156" s="15">
        <v>745369</v>
      </c>
      <c r="AA156" s="15">
        <v>596295</v>
      </c>
      <c r="AC156" s="15">
        <v>149074</v>
      </c>
    </row>
    <row r="157" spans="2:29" ht="19.7" customHeight="1" x14ac:dyDescent="0.2">
      <c r="B157" s="10" t="s">
        <v>229</v>
      </c>
      <c r="C157" s="11" t="s">
        <v>4770</v>
      </c>
      <c r="D157" s="11" t="s">
        <v>4616</v>
      </c>
      <c r="E157" s="11" t="s">
        <v>4771</v>
      </c>
      <c r="F157" s="12" t="s">
        <v>7</v>
      </c>
      <c r="G157" s="13">
        <v>759290</v>
      </c>
      <c r="H157" s="13">
        <v>615025</v>
      </c>
      <c r="I157" s="13"/>
      <c r="J157" s="13">
        <v>144265</v>
      </c>
      <c r="K157" s="13">
        <v>81</v>
      </c>
      <c r="L157" s="11" t="s">
        <v>4462</v>
      </c>
      <c r="M157" s="14" t="s">
        <v>4444</v>
      </c>
      <c r="Z157" s="15">
        <v>759290</v>
      </c>
      <c r="AA157" s="15">
        <v>615025</v>
      </c>
      <c r="AC157" s="15">
        <v>144265</v>
      </c>
    </row>
    <row r="158" spans="2:29" ht="19.7" customHeight="1" x14ac:dyDescent="0.2">
      <c r="B158" s="10" t="s">
        <v>230</v>
      </c>
      <c r="C158" s="11" t="s">
        <v>4772</v>
      </c>
      <c r="D158" s="11" t="s">
        <v>4616</v>
      </c>
      <c r="E158" s="11" t="s">
        <v>4773</v>
      </c>
      <c r="F158" s="12" t="s">
        <v>7</v>
      </c>
      <c r="G158" s="13">
        <v>772299</v>
      </c>
      <c r="H158" s="13">
        <v>625562</v>
      </c>
      <c r="I158" s="13"/>
      <c r="J158" s="13">
        <v>146737</v>
      </c>
      <c r="K158" s="13">
        <v>81</v>
      </c>
      <c r="L158" s="11" t="s">
        <v>4462</v>
      </c>
      <c r="M158" s="14" t="s">
        <v>4444</v>
      </c>
      <c r="Z158" s="15">
        <v>772299</v>
      </c>
      <c r="AA158" s="15">
        <v>625562</v>
      </c>
      <c r="AC158" s="15">
        <v>146737</v>
      </c>
    </row>
    <row r="159" spans="2:29" ht="19.7" customHeight="1" x14ac:dyDescent="0.2">
      <c r="B159" s="10" t="s">
        <v>231</v>
      </c>
      <c r="C159" s="11" t="s">
        <v>4774</v>
      </c>
      <c r="D159" s="11" t="s">
        <v>4616</v>
      </c>
      <c r="E159" s="11" t="s">
        <v>4775</v>
      </c>
      <c r="F159" s="12" t="s">
        <v>7</v>
      </c>
      <c r="G159" s="13">
        <v>824426</v>
      </c>
      <c r="H159" s="13">
        <v>667785</v>
      </c>
      <c r="I159" s="13"/>
      <c r="J159" s="13">
        <v>156641</v>
      </c>
      <c r="K159" s="13">
        <v>81</v>
      </c>
      <c r="L159" s="11" t="s">
        <v>4462</v>
      </c>
      <c r="M159" s="14" t="s">
        <v>4444</v>
      </c>
      <c r="Z159" s="15">
        <v>824426</v>
      </c>
      <c r="AA159" s="15">
        <v>667785</v>
      </c>
      <c r="AC159" s="15">
        <v>156641</v>
      </c>
    </row>
    <row r="160" spans="2:29" ht="19.7" customHeight="1" x14ac:dyDescent="0.2">
      <c r="B160" s="10" t="s">
        <v>232</v>
      </c>
      <c r="C160" s="11" t="s">
        <v>4776</v>
      </c>
      <c r="D160" s="11" t="s">
        <v>4616</v>
      </c>
      <c r="E160" s="11" t="s">
        <v>4777</v>
      </c>
      <c r="F160" s="12" t="s">
        <v>7</v>
      </c>
      <c r="G160" s="13">
        <v>805151</v>
      </c>
      <c r="H160" s="13">
        <v>644121</v>
      </c>
      <c r="I160" s="13"/>
      <c r="J160" s="13">
        <v>161030</v>
      </c>
      <c r="K160" s="13">
        <v>80</v>
      </c>
      <c r="L160" s="11" t="s">
        <v>4462</v>
      </c>
      <c r="M160" s="14" t="s">
        <v>4444</v>
      </c>
      <c r="Z160" s="15">
        <v>805151</v>
      </c>
      <c r="AA160" s="15">
        <v>644121</v>
      </c>
      <c r="AC160" s="15">
        <v>161030</v>
      </c>
    </row>
    <row r="161" spans="2:29" ht="19.7" customHeight="1" x14ac:dyDescent="0.2">
      <c r="B161" s="10" t="s">
        <v>233</v>
      </c>
      <c r="C161" s="11" t="s">
        <v>4778</v>
      </c>
      <c r="D161" s="11" t="s">
        <v>4616</v>
      </c>
      <c r="E161" s="11" t="s">
        <v>4779</v>
      </c>
      <c r="F161" s="12" t="s">
        <v>7</v>
      </c>
      <c r="G161" s="13">
        <v>823685</v>
      </c>
      <c r="H161" s="13">
        <v>667185</v>
      </c>
      <c r="I161" s="13"/>
      <c r="J161" s="13">
        <v>156500</v>
      </c>
      <c r="K161" s="13">
        <v>81</v>
      </c>
      <c r="L161" s="11" t="s">
        <v>4462</v>
      </c>
      <c r="M161" s="14" t="s">
        <v>4444</v>
      </c>
      <c r="Z161" s="15">
        <v>823685</v>
      </c>
      <c r="AA161" s="15">
        <v>667185</v>
      </c>
      <c r="AC161" s="15">
        <v>156500</v>
      </c>
    </row>
    <row r="162" spans="2:29" ht="19.7" customHeight="1" x14ac:dyDescent="0.2">
      <c r="B162" s="10" t="s">
        <v>234</v>
      </c>
      <c r="C162" s="11" t="s">
        <v>4780</v>
      </c>
      <c r="D162" s="11" t="s">
        <v>4616</v>
      </c>
      <c r="E162" s="11" t="s">
        <v>4781</v>
      </c>
      <c r="F162" s="12" t="s">
        <v>7</v>
      </c>
      <c r="G162" s="13">
        <v>835900</v>
      </c>
      <c r="H162" s="13">
        <v>677079</v>
      </c>
      <c r="I162" s="13"/>
      <c r="J162" s="13">
        <v>158821</v>
      </c>
      <c r="K162" s="13">
        <v>81</v>
      </c>
      <c r="L162" s="11" t="s">
        <v>4462</v>
      </c>
      <c r="M162" s="14" t="s">
        <v>4444</v>
      </c>
      <c r="Z162" s="15">
        <v>835900</v>
      </c>
      <c r="AA162" s="15">
        <v>677079</v>
      </c>
      <c r="AC162" s="15">
        <v>158821</v>
      </c>
    </row>
    <row r="163" spans="2:29" ht="19.7" customHeight="1" x14ac:dyDescent="0.2">
      <c r="B163" s="10" t="s">
        <v>235</v>
      </c>
      <c r="C163" s="11" t="s">
        <v>4782</v>
      </c>
      <c r="D163" s="11" t="s">
        <v>4616</v>
      </c>
      <c r="E163" s="11" t="s">
        <v>4783</v>
      </c>
      <c r="F163" s="12" t="s">
        <v>7</v>
      </c>
      <c r="G163" s="13">
        <v>928599</v>
      </c>
      <c r="H163" s="13">
        <v>761451</v>
      </c>
      <c r="I163" s="13"/>
      <c r="J163" s="13">
        <v>167148</v>
      </c>
      <c r="K163" s="13">
        <v>82</v>
      </c>
      <c r="L163" s="11" t="s">
        <v>4462</v>
      </c>
      <c r="M163" s="14" t="s">
        <v>4444</v>
      </c>
      <c r="Z163" s="15">
        <v>928599</v>
      </c>
      <c r="AA163" s="15">
        <v>761451</v>
      </c>
      <c r="AC163" s="15">
        <v>167148</v>
      </c>
    </row>
    <row r="164" spans="2:29" ht="19.7" customHeight="1" x14ac:dyDescent="0.2">
      <c r="B164" s="10" t="s">
        <v>236</v>
      </c>
      <c r="C164" s="11" t="s">
        <v>4784</v>
      </c>
      <c r="D164" s="11" t="s">
        <v>4616</v>
      </c>
      <c r="E164" s="11" t="s">
        <v>4785</v>
      </c>
      <c r="F164" s="12" t="s">
        <v>7</v>
      </c>
      <c r="G164" s="13">
        <v>908653</v>
      </c>
      <c r="H164" s="13">
        <v>745095</v>
      </c>
      <c r="I164" s="13"/>
      <c r="J164" s="13">
        <v>163558</v>
      </c>
      <c r="K164" s="13">
        <v>82</v>
      </c>
      <c r="L164" s="11" t="s">
        <v>4462</v>
      </c>
      <c r="M164" s="14" t="s">
        <v>4444</v>
      </c>
      <c r="Z164" s="15">
        <v>908653</v>
      </c>
      <c r="AA164" s="15">
        <v>745095</v>
      </c>
      <c r="AC164" s="15">
        <v>163558</v>
      </c>
    </row>
    <row r="165" spans="2:29" ht="19.7" customHeight="1" x14ac:dyDescent="0.2">
      <c r="B165" s="10" t="s">
        <v>237</v>
      </c>
      <c r="C165" s="11" t="s">
        <v>4786</v>
      </c>
      <c r="D165" s="11" t="s">
        <v>4616</v>
      </c>
      <c r="E165" s="11" t="s">
        <v>4787</v>
      </c>
      <c r="F165" s="12" t="s">
        <v>7</v>
      </c>
      <c r="G165" s="13">
        <v>892900</v>
      </c>
      <c r="H165" s="13">
        <v>723249</v>
      </c>
      <c r="I165" s="13"/>
      <c r="J165" s="13">
        <v>169651</v>
      </c>
      <c r="K165" s="13">
        <v>81</v>
      </c>
      <c r="L165" s="11" t="s">
        <v>4462</v>
      </c>
      <c r="M165" s="14" t="s">
        <v>4444</v>
      </c>
      <c r="Z165" s="15">
        <v>892900</v>
      </c>
      <c r="AA165" s="15">
        <v>723249</v>
      </c>
      <c r="AC165" s="15">
        <v>169651</v>
      </c>
    </row>
    <row r="166" spans="2:29" ht="19.7" customHeight="1" x14ac:dyDescent="0.2">
      <c r="B166" s="10" t="s">
        <v>238</v>
      </c>
      <c r="C166" s="11" t="s">
        <v>4788</v>
      </c>
      <c r="D166" s="11" t="s">
        <v>4616</v>
      </c>
      <c r="E166" s="11" t="s">
        <v>4789</v>
      </c>
      <c r="F166" s="12" t="s">
        <v>7</v>
      </c>
      <c r="G166" s="13">
        <v>956239</v>
      </c>
      <c r="H166" s="13">
        <v>774554</v>
      </c>
      <c r="I166" s="13"/>
      <c r="J166" s="13">
        <v>181685</v>
      </c>
      <c r="K166" s="13">
        <v>81</v>
      </c>
      <c r="L166" s="11" t="s">
        <v>4462</v>
      </c>
      <c r="M166" s="14" t="s">
        <v>4444</v>
      </c>
      <c r="Z166" s="15">
        <v>956239</v>
      </c>
      <c r="AA166" s="15">
        <v>774554</v>
      </c>
      <c r="AC166" s="15">
        <v>181685</v>
      </c>
    </row>
    <row r="167" spans="2:29" ht="19.7" customHeight="1" x14ac:dyDescent="0.2">
      <c r="B167" s="10" t="s">
        <v>239</v>
      </c>
      <c r="C167" s="11" t="s">
        <v>4790</v>
      </c>
      <c r="D167" s="11" t="s">
        <v>4616</v>
      </c>
      <c r="E167" s="11" t="s">
        <v>4791</v>
      </c>
      <c r="F167" s="12" t="s">
        <v>7</v>
      </c>
      <c r="G167" s="13">
        <v>1035093</v>
      </c>
      <c r="H167" s="13">
        <v>848776</v>
      </c>
      <c r="I167" s="13"/>
      <c r="J167" s="13">
        <v>186317</v>
      </c>
      <c r="K167" s="13">
        <v>82</v>
      </c>
      <c r="L167" s="11" t="s">
        <v>4462</v>
      </c>
      <c r="M167" s="14" t="s">
        <v>4444</v>
      </c>
      <c r="Z167" s="15">
        <v>1035093</v>
      </c>
      <c r="AA167" s="15">
        <v>848776</v>
      </c>
      <c r="AC167" s="15">
        <v>186317</v>
      </c>
    </row>
    <row r="168" spans="2:29" ht="19.7" customHeight="1" x14ac:dyDescent="0.2">
      <c r="B168" s="10" t="s">
        <v>240</v>
      </c>
      <c r="C168" s="11" t="s">
        <v>4792</v>
      </c>
      <c r="D168" s="11" t="s">
        <v>4793</v>
      </c>
      <c r="E168" s="11" t="s">
        <v>72</v>
      </c>
      <c r="F168" s="12" t="s">
        <v>91</v>
      </c>
      <c r="G168" s="13">
        <v>297</v>
      </c>
      <c r="H168" s="13">
        <v>297</v>
      </c>
      <c r="I168" s="13"/>
      <c r="J168" s="13"/>
      <c r="K168" s="13">
        <v>100</v>
      </c>
      <c r="L168" s="11" t="s">
        <v>4462</v>
      </c>
      <c r="M168" s="14" t="s">
        <v>4444</v>
      </c>
      <c r="Z168" s="15">
        <v>297</v>
      </c>
      <c r="AA168" s="15">
        <v>297</v>
      </c>
    </row>
    <row r="169" spans="2:29" ht="19.7" customHeight="1" x14ac:dyDescent="0.2">
      <c r="B169" s="10" t="s">
        <v>241</v>
      </c>
      <c r="C169" s="11" t="s">
        <v>4794</v>
      </c>
      <c r="D169" s="11" t="s">
        <v>4795</v>
      </c>
      <c r="E169" s="11" t="s">
        <v>4796</v>
      </c>
      <c r="F169" s="12" t="s">
        <v>91</v>
      </c>
      <c r="G169" s="13">
        <v>398</v>
      </c>
      <c r="H169" s="13">
        <v>370</v>
      </c>
      <c r="I169" s="13"/>
      <c r="J169" s="13">
        <v>28</v>
      </c>
      <c r="K169" s="13">
        <v>93</v>
      </c>
      <c r="L169" s="11" t="s">
        <v>4462</v>
      </c>
      <c r="M169" s="14" t="s">
        <v>4444</v>
      </c>
      <c r="Z169" s="15">
        <v>398</v>
      </c>
      <c r="AA169" s="15">
        <v>370</v>
      </c>
      <c r="AC169" s="15">
        <v>28</v>
      </c>
    </row>
    <row r="170" spans="2:29" ht="19.7" customHeight="1" x14ac:dyDescent="0.2">
      <c r="B170" s="10" t="s">
        <v>242</v>
      </c>
      <c r="C170" s="11" t="s">
        <v>4797</v>
      </c>
      <c r="D170" s="11" t="s">
        <v>4795</v>
      </c>
      <c r="E170" s="11" t="s">
        <v>4798</v>
      </c>
      <c r="F170" s="12" t="s">
        <v>91</v>
      </c>
      <c r="G170" s="13">
        <v>508</v>
      </c>
      <c r="H170" s="13">
        <v>472</v>
      </c>
      <c r="I170" s="13"/>
      <c r="J170" s="13">
        <v>36</v>
      </c>
      <c r="K170" s="13">
        <v>93</v>
      </c>
      <c r="L170" s="11" t="s">
        <v>4462</v>
      </c>
      <c r="M170" s="14" t="s">
        <v>4444</v>
      </c>
      <c r="Z170" s="15">
        <v>508</v>
      </c>
      <c r="AA170" s="15">
        <v>472</v>
      </c>
      <c r="AC170" s="15">
        <v>36</v>
      </c>
    </row>
    <row r="171" spans="2:29" ht="19.7" customHeight="1" x14ac:dyDescent="0.2">
      <c r="B171" s="10" t="s">
        <v>243</v>
      </c>
      <c r="C171" s="11" t="s">
        <v>4799</v>
      </c>
      <c r="D171" s="11" t="s">
        <v>4795</v>
      </c>
      <c r="E171" s="11" t="s">
        <v>4800</v>
      </c>
      <c r="F171" s="12" t="s">
        <v>91</v>
      </c>
      <c r="G171" s="13">
        <v>679</v>
      </c>
      <c r="H171" s="13">
        <v>631</v>
      </c>
      <c r="I171" s="13"/>
      <c r="J171" s="13">
        <v>48</v>
      </c>
      <c r="K171" s="13">
        <v>93</v>
      </c>
      <c r="L171" s="11" t="s">
        <v>4462</v>
      </c>
      <c r="M171" s="14" t="s">
        <v>4444</v>
      </c>
      <c r="Z171" s="15">
        <v>679</v>
      </c>
      <c r="AA171" s="15">
        <v>631</v>
      </c>
      <c r="AC171" s="15">
        <v>48</v>
      </c>
    </row>
    <row r="172" spans="2:29" ht="19.7" customHeight="1" x14ac:dyDescent="0.2">
      <c r="B172" s="10" t="s">
        <v>244</v>
      </c>
      <c r="C172" s="11" t="s">
        <v>4801</v>
      </c>
      <c r="D172" s="11" t="s">
        <v>4802</v>
      </c>
      <c r="E172" s="11" t="s">
        <v>4803</v>
      </c>
      <c r="F172" s="12" t="s">
        <v>91</v>
      </c>
      <c r="G172" s="13">
        <v>324</v>
      </c>
      <c r="H172" s="13">
        <v>120</v>
      </c>
      <c r="I172" s="13"/>
      <c r="J172" s="13">
        <v>204</v>
      </c>
      <c r="K172" s="13">
        <v>37</v>
      </c>
      <c r="L172" s="11" t="s">
        <v>4462</v>
      </c>
      <c r="M172" s="14" t="s">
        <v>4444</v>
      </c>
      <c r="Z172" s="15">
        <v>324</v>
      </c>
      <c r="AA172" s="15">
        <v>120</v>
      </c>
      <c r="AC172" s="15">
        <v>204</v>
      </c>
    </row>
    <row r="173" spans="2:29" ht="19.7" customHeight="1" x14ac:dyDescent="0.2">
      <c r="B173" s="10" t="s">
        <v>245</v>
      </c>
      <c r="C173" s="11" t="s">
        <v>4804</v>
      </c>
      <c r="D173" s="11" t="s">
        <v>4805</v>
      </c>
      <c r="E173" s="11" t="s">
        <v>4803</v>
      </c>
      <c r="F173" s="12" t="s">
        <v>91</v>
      </c>
      <c r="G173" s="13">
        <v>198</v>
      </c>
      <c r="H173" s="13">
        <v>55</v>
      </c>
      <c r="I173" s="13"/>
      <c r="J173" s="13">
        <v>143</v>
      </c>
      <c r="K173" s="13">
        <v>28</v>
      </c>
      <c r="L173" s="11" t="s">
        <v>4462</v>
      </c>
      <c r="M173" s="14" t="s">
        <v>4444</v>
      </c>
      <c r="Z173" s="15">
        <v>198</v>
      </c>
      <c r="AA173" s="15">
        <v>55</v>
      </c>
      <c r="AC173" s="15">
        <v>143</v>
      </c>
    </row>
    <row r="174" spans="2:29" ht="19.7" customHeight="1" x14ac:dyDescent="0.2">
      <c r="B174" s="10" t="s">
        <v>246</v>
      </c>
      <c r="C174" s="11" t="s">
        <v>4806</v>
      </c>
      <c r="D174" s="11" t="s">
        <v>4807</v>
      </c>
      <c r="E174" s="11" t="s">
        <v>4808</v>
      </c>
      <c r="F174" s="12" t="s">
        <v>8</v>
      </c>
      <c r="G174" s="13">
        <v>28937</v>
      </c>
      <c r="H174" s="13">
        <v>20545</v>
      </c>
      <c r="I174" s="13"/>
      <c r="J174" s="13">
        <v>8392</v>
      </c>
      <c r="K174" s="13">
        <v>71</v>
      </c>
      <c r="L174" s="11" t="s">
        <v>4462</v>
      </c>
      <c r="M174" s="14" t="s">
        <v>4444</v>
      </c>
      <c r="Z174" s="15">
        <v>28937</v>
      </c>
      <c r="AA174" s="15">
        <v>20545</v>
      </c>
      <c r="AC174" s="15">
        <v>8392</v>
      </c>
    </row>
    <row r="175" spans="2:29" ht="19.7" customHeight="1" x14ac:dyDescent="0.2">
      <c r="B175" s="10" t="s">
        <v>247</v>
      </c>
      <c r="C175" s="11" t="s">
        <v>4809</v>
      </c>
      <c r="D175" s="11" t="s">
        <v>4807</v>
      </c>
      <c r="E175" s="11" t="s">
        <v>4810</v>
      </c>
      <c r="F175" s="12" t="s">
        <v>8</v>
      </c>
      <c r="G175" s="13">
        <v>69738</v>
      </c>
      <c r="H175" s="13">
        <v>53698</v>
      </c>
      <c r="I175" s="13"/>
      <c r="J175" s="13">
        <v>16040</v>
      </c>
      <c r="K175" s="13">
        <v>77</v>
      </c>
      <c r="L175" s="11" t="s">
        <v>4462</v>
      </c>
      <c r="M175" s="14" t="s">
        <v>4444</v>
      </c>
      <c r="Z175" s="15">
        <v>69738</v>
      </c>
      <c r="AA175" s="15">
        <v>53698</v>
      </c>
      <c r="AC175" s="15">
        <v>16040</v>
      </c>
    </row>
    <row r="176" spans="2:29" ht="19.7" customHeight="1" x14ac:dyDescent="0.2">
      <c r="B176" s="10" t="s">
        <v>248</v>
      </c>
      <c r="C176" s="11" t="s">
        <v>4811</v>
      </c>
      <c r="D176" s="11" t="s">
        <v>4807</v>
      </c>
      <c r="E176" s="11" t="s">
        <v>4812</v>
      </c>
      <c r="F176" s="12" t="s">
        <v>8</v>
      </c>
      <c r="G176" s="13">
        <v>110539</v>
      </c>
      <c r="H176" s="13">
        <v>86220</v>
      </c>
      <c r="I176" s="13"/>
      <c r="J176" s="13">
        <v>24319</v>
      </c>
      <c r="K176" s="13">
        <v>78</v>
      </c>
      <c r="L176" s="11" t="s">
        <v>4462</v>
      </c>
      <c r="M176" s="14" t="s">
        <v>4444</v>
      </c>
      <c r="Z176" s="15">
        <v>110539</v>
      </c>
      <c r="AA176" s="15">
        <v>86220</v>
      </c>
      <c r="AC176" s="15">
        <v>24319</v>
      </c>
    </row>
    <row r="177" spans="2:29" ht="19.7" customHeight="1" x14ac:dyDescent="0.2">
      <c r="B177" s="10" t="s">
        <v>249</v>
      </c>
      <c r="C177" s="11" t="s">
        <v>4813</v>
      </c>
      <c r="D177" s="11" t="s">
        <v>4807</v>
      </c>
      <c r="E177" s="11" t="s">
        <v>4814</v>
      </c>
      <c r="F177" s="12" t="s">
        <v>8</v>
      </c>
      <c r="G177" s="13">
        <v>35333</v>
      </c>
      <c r="H177" s="13">
        <v>22966</v>
      </c>
      <c r="I177" s="13"/>
      <c r="J177" s="13">
        <v>12367</v>
      </c>
      <c r="K177" s="13">
        <v>65</v>
      </c>
      <c r="L177" s="11" t="s">
        <v>4462</v>
      </c>
      <c r="M177" s="14" t="s">
        <v>4444</v>
      </c>
      <c r="Z177" s="15">
        <v>35333</v>
      </c>
      <c r="AA177" s="15">
        <v>22966</v>
      </c>
      <c r="AC177" s="15">
        <v>12367</v>
      </c>
    </row>
    <row r="178" spans="2:29" ht="19.7" customHeight="1" x14ac:dyDescent="0.2">
      <c r="B178" s="10" t="s">
        <v>250</v>
      </c>
      <c r="C178" s="11" t="s">
        <v>4815</v>
      </c>
      <c r="D178" s="11" t="s">
        <v>4807</v>
      </c>
      <c r="E178" s="11" t="s">
        <v>4816</v>
      </c>
      <c r="F178" s="12" t="s">
        <v>8</v>
      </c>
      <c r="G178" s="13">
        <v>76319</v>
      </c>
      <c r="H178" s="13">
        <v>56476</v>
      </c>
      <c r="I178" s="13"/>
      <c r="J178" s="13">
        <v>19843</v>
      </c>
      <c r="K178" s="13">
        <v>74</v>
      </c>
      <c r="L178" s="11" t="s">
        <v>4462</v>
      </c>
      <c r="M178" s="14" t="s">
        <v>4444</v>
      </c>
      <c r="Z178" s="15">
        <v>76319</v>
      </c>
      <c r="AA178" s="15">
        <v>56476</v>
      </c>
      <c r="AC178" s="15">
        <v>19843</v>
      </c>
    </row>
    <row r="179" spans="2:29" ht="19.7" customHeight="1" x14ac:dyDescent="0.2">
      <c r="B179" s="16" t="s">
        <v>251</v>
      </c>
      <c r="C179" s="17" t="s">
        <v>4817</v>
      </c>
      <c r="D179" s="17" t="s">
        <v>4807</v>
      </c>
      <c r="E179" s="17" t="s">
        <v>4818</v>
      </c>
      <c r="F179" s="18" t="s">
        <v>8</v>
      </c>
      <c r="G179" s="19">
        <v>116952</v>
      </c>
      <c r="H179" s="19">
        <v>90053</v>
      </c>
      <c r="I179" s="19"/>
      <c r="J179" s="19">
        <v>26899</v>
      </c>
      <c r="K179" s="19">
        <v>77</v>
      </c>
      <c r="L179" s="17" t="s">
        <v>4462</v>
      </c>
      <c r="M179" s="20" t="s">
        <v>4444</v>
      </c>
      <c r="Z179" s="15">
        <v>116952</v>
      </c>
      <c r="AA179" s="15">
        <v>90053</v>
      </c>
      <c r="AC179" s="15">
        <v>26899</v>
      </c>
    </row>
    <row r="180" spans="2:29" ht="19.7" customHeight="1" x14ac:dyDescent="0.2">
      <c r="B180" s="10" t="s">
        <v>252</v>
      </c>
      <c r="C180" s="11" t="s">
        <v>4819</v>
      </c>
      <c r="D180" s="11" t="s">
        <v>4820</v>
      </c>
      <c r="E180" s="11" t="s">
        <v>4808</v>
      </c>
      <c r="F180" s="12" t="s">
        <v>8</v>
      </c>
      <c r="G180" s="13">
        <v>19845</v>
      </c>
      <c r="H180" s="13">
        <v>7740</v>
      </c>
      <c r="I180" s="13"/>
      <c r="J180" s="13">
        <v>12105</v>
      </c>
      <c r="K180" s="13">
        <v>39</v>
      </c>
      <c r="L180" s="11" t="s">
        <v>4462</v>
      </c>
      <c r="M180" s="14" t="s">
        <v>4444</v>
      </c>
      <c r="Z180" s="15">
        <v>19845</v>
      </c>
      <c r="AA180" s="15">
        <v>7740</v>
      </c>
      <c r="AC180" s="15">
        <v>12105</v>
      </c>
    </row>
    <row r="181" spans="2:29" ht="19.7" customHeight="1" x14ac:dyDescent="0.2">
      <c r="B181" s="10" t="s">
        <v>253</v>
      </c>
      <c r="C181" s="11" t="s">
        <v>4821</v>
      </c>
      <c r="D181" s="11" t="s">
        <v>4820</v>
      </c>
      <c r="E181" s="11" t="s">
        <v>4810</v>
      </c>
      <c r="F181" s="12" t="s">
        <v>8</v>
      </c>
      <c r="G181" s="13">
        <v>35522</v>
      </c>
      <c r="H181" s="13">
        <v>24155</v>
      </c>
      <c r="I181" s="13"/>
      <c r="J181" s="13">
        <v>11367</v>
      </c>
      <c r="K181" s="13">
        <v>68</v>
      </c>
      <c r="L181" s="11" t="s">
        <v>4462</v>
      </c>
      <c r="M181" s="14" t="s">
        <v>4444</v>
      </c>
      <c r="Z181" s="15">
        <v>35522</v>
      </c>
      <c r="AA181" s="15">
        <v>24155</v>
      </c>
      <c r="AC181" s="15">
        <v>11367</v>
      </c>
    </row>
    <row r="182" spans="2:29" ht="19.7" customHeight="1" x14ac:dyDescent="0.2">
      <c r="B182" s="10" t="s">
        <v>254</v>
      </c>
      <c r="C182" s="11" t="s">
        <v>4822</v>
      </c>
      <c r="D182" s="11" t="s">
        <v>4820</v>
      </c>
      <c r="E182" s="11" t="s">
        <v>4812</v>
      </c>
      <c r="F182" s="12" t="s">
        <v>8</v>
      </c>
      <c r="G182" s="13">
        <v>51200</v>
      </c>
      <c r="H182" s="13">
        <v>40448</v>
      </c>
      <c r="I182" s="13"/>
      <c r="J182" s="13">
        <v>10752</v>
      </c>
      <c r="K182" s="13">
        <v>79</v>
      </c>
      <c r="L182" s="11" t="s">
        <v>4462</v>
      </c>
      <c r="M182" s="14" t="s">
        <v>4444</v>
      </c>
      <c r="Z182" s="15">
        <v>51200</v>
      </c>
      <c r="AA182" s="15">
        <v>40448</v>
      </c>
      <c r="AC182" s="15">
        <v>10752</v>
      </c>
    </row>
    <row r="183" spans="2:29" ht="19.7" customHeight="1" x14ac:dyDescent="0.2">
      <c r="B183" s="10" t="s">
        <v>255</v>
      </c>
      <c r="C183" s="11" t="s">
        <v>4823</v>
      </c>
      <c r="D183" s="11" t="s">
        <v>4820</v>
      </c>
      <c r="E183" s="11" t="s">
        <v>4814</v>
      </c>
      <c r="F183" s="12" t="s">
        <v>8</v>
      </c>
      <c r="G183" s="13">
        <v>24863</v>
      </c>
      <c r="H183" s="13">
        <v>9945</v>
      </c>
      <c r="I183" s="13"/>
      <c r="J183" s="13">
        <v>14918</v>
      </c>
      <c r="K183" s="13">
        <v>40</v>
      </c>
      <c r="L183" s="11" t="s">
        <v>4462</v>
      </c>
      <c r="M183" s="14" t="s">
        <v>4444</v>
      </c>
      <c r="Z183" s="15">
        <v>24863</v>
      </c>
      <c r="AA183" s="15">
        <v>9945</v>
      </c>
      <c r="AC183" s="15">
        <v>14918</v>
      </c>
    </row>
    <row r="184" spans="2:29" ht="19.7" customHeight="1" x14ac:dyDescent="0.2">
      <c r="B184" s="10" t="s">
        <v>256</v>
      </c>
      <c r="C184" s="11" t="s">
        <v>4824</v>
      </c>
      <c r="D184" s="11" t="s">
        <v>4820</v>
      </c>
      <c r="E184" s="11" t="s">
        <v>4816</v>
      </c>
      <c r="F184" s="12" t="s">
        <v>8</v>
      </c>
      <c r="G184" s="13">
        <v>40029</v>
      </c>
      <c r="H184" s="13">
        <v>26419</v>
      </c>
      <c r="I184" s="13"/>
      <c r="J184" s="13">
        <v>13610</v>
      </c>
      <c r="K184" s="13">
        <v>66</v>
      </c>
      <c r="L184" s="11" t="s">
        <v>4462</v>
      </c>
      <c r="M184" s="14" t="s">
        <v>4444</v>
      </c>
      <c r="Z184" s="15">
        <v>40029</v>
      </c>
      <c r="AA184" s="15">
        <v>26419</v>
      </c>
      <c r="AC184" s="15">
        <v>13610</v>
      </c>
    </row>
    <row r="185" spans="2:29" ht="19.7" customHeight="1" x14ac:dyDescent="0.2">
      <c r="B185" s="10" t="s">
        <v>257</v>
      </c>
      <c r="C185" s="11" t="s">
        <v>4825</v>
      </c>
      <c r="D185" s="11" t="s">
        <v>4820</v>
      </c>
      <c r="E185" s="11" t="s">
        <v>4818</v>
      </c>
      <c r="F185" s="12" t="s">
        <v>8</v>
      </c>
      <c r="G185" s="13">
        <v>55195</v>
      </c>
      <c r="H185" s="13">
        <v>43052</v>
      </c>
      <c r="I185" s="13"/>
      <c r="J185" s="13">
        <v>12143</v>
      </c>
      <c r="K185" s="13">
        <v>78</v>
      </c>
      <c r="L185" s="11" t="s">
        <v>4462</v>
      </c>
      <c r="M185" s="14" t="s">
        <v>4444</v>
      </c>
      <c r="Z185" s="15">
        <v>55195</v>
      </c>
      <c r="AA185" s="15">
        <v>43052</v>
      </c>
      <c r="AC185" s="15">
        <v>12143</v>
      </c>
    </row>
    <row r="186" spans="2:29" ht="19.7" customHeight="1" x14ac:dyDescent="0.2">
      <c r="B186" s="10" t="s">
        <v>258</v>
      </c>
      <c r="C186" s="11" t="s">
        <v>4826</v>
      </c>
      <c r="D186" s="11" t="s">
        <v>4827</v>
      </c>
      <c r="E186" s="11" t="s">
        <v>4828</v>
      </c>
      <c r="F186" s="12" t="s">
        <v>8</v>
      </c>
      <c r="G186" s="13">
        <v>21201</v>
      </c>
      <c r="H186" s="13">
        <v>14841</v>
      </c>
      <c r="I186" s="13"/>
      <c r="J186" s="13">
        <v>6360</v>
      </c>
      <c r="K186" s="13">
        <v>70</v>
      </c>
      <c r="L186" s="11" t="s">
        <v>4462</v>
      </c>
      <c r="M186" s="14" t="s">
        <v>4444</v>
      </c>
      <c r="Z186" s="15">
        <v>21201</v>
      </c>
      <c r="AA186" s="15">
        <v>14841</v>
      </c>
      <c r="AC186" s="15">
        <v>6360</v>
      </c>
    </row>
    <row r="187" spans="2:29" ht="19.7" customHeight="1" x14ac:dyDescent="0.2">
      <c r="B187" s="10" t="s">
        <v>259</v>
      </c>
      <c r="C187" s="11" t="s">
        <v>4829</v>
      </c>
      <c r="D187" s="11" t="s">
        <v>4830</v>
      </c>
      <c r="E187" s="11" t="s">
        <v>4828</v>
      </c>
      <c r="F187" s="12" t="s">
        <v>8</v>
      </c>
      <c r="G187" s="13">
        <v>8984</v>
      </c>
      <c r="H187" s="13">
        <v>5750</v>
      </c>
      <c r="I187" s="13"/>
      <c r="J187" s="13">
        <v>3234</v>
      </c>
      <c r="K187" s="13">
        <v>64</v>
      </c>
      <c r="L187" s="11" t="s">
        <v>4462</v>
      </c>
      <c r="M187" s="14" t="s">
        <v>4444</v>
      </c>
      <c r="Z187" s="15">
        <v>8984</v>
      </c>
      <c r="AA187" s="15">
        <v>5750</v>
      </c>
      <c r="AC187" s="15">
        <v>3234</v>
      </c>
    </row>
    <row r="188" spans="2:29" ht="19.7" customHeight="1" x14ac:dyDescent="0.2">
      <c r="B188" s="10" t="s">
        <v>260</v>
      </c>
      <c r="C188" s="11" t="s">
        <v>4831</v>
      </c>
      <c r="D188" s="11" t="s">
        <v>4832</v>
      </c>
      <c r="E188" s="11" t="s">
        <v>72</v>
      </c>
      <c r="F188" s="12" t="s">
        <v>7</v>
      </c>
      <c r="G188" s="13">
        <v>1598</v>
      </c>
      <c r="H188" s="13">
        <v>959</v>
      </c>
      <c r="I188" s="13"/>
      <c r="J188" s="13">
        <v>639</v>
      </c>
      <c r="K188" s="13">
        <v>60</v>
      </c>
      <c r="L188" s="11" t="s">
        <v>4462</v>
      </c>
      <c r="M188" s="14" t="s">
        <v>4444</v>
      </c>
      <c r="Z188" s="15">
        <v>1598</v>
      </c>
      <c r="AA188" s="15">
        <v>959</v>
      </c>
      <c r="AC188" s="15">
        <v>639</v>
      </c>
    </row>
    <row r="189" spans="2:29" ht="19.7" customHeight="1" x14ac:dyDescent="0.2">
      <c r="B189" s="10" t="s">
        <v>261</v>
      </c>
      <c r="C189" s="11" t="s">
        <v>4833</v>
      </c>
      <c r="D189" s="11" t="s">
        <v>4834</v>
      </c>
      <c r="E189" s="11" t="s">
        <v>72</v>
      </c>
      <c r="F189" s="12" t="s">
        <v>7</v>
      </c>
      <c r="G189" s="13">
        <v>1744</v>
      </c>
      <c r="H189" s="13">
        <v>1029</v>
      </c>
      <c r="I189" s="13"/>
      <c r="J189" s="13">
        <v>715</v>
      </c>
      <c r="K189" s="13">
        <v>59</v>
      </c>
      <c r="L189" s="11" t="s">
        <v>4462</v>
      </c>
      <c r="M189" s="14" t="s">
        <v>4444</v>
      </c>
      <c r="Z189" s="15">
        <v>1744</v>
      </c>
      <c r="AA189" s="15">
        <v>1029</v>
      </c>
      <c r="AC189" s="15">
        <v>715</v>
      </c>
    </row>
    <row r="190" spans="2:29" ht="19.7" customHeight="1" x14ac:dyDescent="0.2">
      <c r="B190" s="10" t="s">
        <v>262</v>
      </c>
      <c r="C190" s="11" t="s">
        <v>4835</v>
      </c>
      <c r="D190" s="11" t="s">
        <v>4836</v>
      </c>
      <c r="E190" s="11" t="s">
        <v>72</v>
      </c>
      <c r="F190" s="12" t="s">
        <v>91</v>
      </c>
      <c r="G190" s="13">
        <v>1892</v>
      </c>
      <c r="H190" s="13">
        <v>1892</v>
      </c>
      <c r="I190" s="13"/>
      <c r="J190" s="13"/>
      <c r="K190" s="13">
        <v>100</v>
      </c>
      <c r="L190" s="11" t="s">
        <v>4462</v>
      </c>
      <c r="M190" s="14" t="s">
        <v>4444</v>
      </c>
      <c r="Z190" s="15">
        <v>1892</v>
      </c>
      <c r="AA190" s="15">
        <v>1892</v>
      </c>
    </row>
    <row r="191" spans="2:29" ht="19.7" customHeight="1" x14ac:dyDescent="0.2">
      <c r="B191" s="10" t="s">
        <v>263</v>
      </c>
      <c r="C191" s="11" t="s">
        <v>4837</v>
      </c>
      <c r="D191" s="11" t="s">
        <v>4838</v>
      </c>
      <c r="E191" s="11" t="s">
        <v>4839</v>
      </c>
      <c r="F191" s="12" t="s">
        <v>91</v>
      </c>
      <c r="G191" s="13">
        <v>10453</v>
      </c>
      <c r="H191" s="13">
        <v>4286</v>
      </c>
      <c r="I191" s="13"/>
      <c r="J191" s="13">
        <v>6167</v>
      </c>
      <c r="K191" s="13">
        <v>41</v>
      </c>
      <c r="L191" s="11" t="s">
        <v>4462</v>
      </c>
      <c r="M191" s="14" t="s">
        <v>4444</v>
      </c>
      <c r="Z191" s="15">
        <v>10453</v>
      </c>
      <c r="AA191" s="15">
        <v>4286</v>
      </c>
      <c r="AC191" s="15">
        <v>6167</v>
      </c>
    </row>
    <row r="192" spans="2:29" ht="19.7" customHeight="1" x14ac:dyDescent="0.2">
      <c r="B192" s="10" t="s">
        <v>264</v>
      </c>
      <c r="C192" s="11" t="s">
        <v>4840</v>
      </c>
      <c r="D192" s="11" t="s">
        <v>4838</v>
      </c>
      <c r="E192" s="11" t="s">
        <v>4841</v>
      </c>
      <c r="F192" s="12" t="s">
        <v>91</v>
      </c>
      <c r="G192" s="13">
        <v>24878</v>
      </c>
      <c r="H192" s="13">
        <v>21395</v>
      </c>
      <c r="I192" s="13"/>
      <c r="J192" s="13">
        <v>3483</v>
      </c>
      <c r="K192" s="13">
        <v>86</v>
      </c>
      <c r="L192" s="11" t="s">
        <v>4462</v>
      </c>
      <c r="M192" s="14" t="s">
        <v>4444</v>
      </c>
      <c r="Z192" s="15">
        <v>24878</v>
      </c>
      <c r="AA192" s="15">
        <v>21395</v>
      </c>
      <c r="AC192" s="15">
        <v>3483</v>
      </c>
    </row>
    <row r="193" spans="2:29" ht="19.7" customHeight="1" x14ac:dyDescent="0.2">
      <c r="B193" s="10" t="s">
        <v>265</v>
      </c>
      <c r="C193" s="11" t="s">
        <v>4842</v>
      </c>
      <c r="D193" s="11" t="s">
        <v>4838</v>
      </c>
      <c r="E193" s="11" t="s">
        <v>4843</v>
      </c>
      <c r="F193" s="12" t="s">
        <v>91</v>
      </c>
      <c r="G193" s="13">
        <v>39303</v>
      </c>
      <c r="H193" s="13">
        <v>39303</v>
      </c>
      <c r="I193" s="13"/>
      <c r="J193" s="13"/>
      <c r="K193" s="13">
        <v>100</v>
      </c>
      <c r="L193" s="11" t="s">
        <v>4462</v>
      </c>
      <c r="M193" s="14" t="s">
        <v>4444</v>
      </c>
      <c r="Z193" s="15">
        <v>39303</v>
      </c>
      <c r="AA193" s="15">
        <v>39303</v>
      </c>
    </row>
    <row r="194" spans="2:29" ht="19.7" customHeight="1" x14ac:dyDescent="0.2">
      <c r="B194" s="10" t="s">
        <v>266</v>
      </c>
      <c r="C194" s="11" t="s">
        <v>4844</v>
      </c>
      <c r="D194" s="11" t="s">
        <v>4838</v>
      </c>
      <c r="E194" s="11" t="s">
        <v>4845</v>
      </c>
      <c r="F194" s="12" t="s">
        <v>91</v>
      </c>
      <c r="G194" s="13">
        <v>8131</v>
      </c>
      <c r="H194" s="13">
        <v>3415</v>
      </c>
      <c r="I194" s="13"/>
      <c r="J194" s="13">
        <v>4716</v>
      </c>
      <c r="K194" s="13">
        <v>42</v>
      </c>
      <c r="L194" s="11" t="s">
        <v>4462</v>
      </c>
      <c r="M194" s="14" t="s">
        <v>4444</v>
      </c>
      <c r="Z194" s="15">
        <v>8131</v>
      </c>
      <c r="AA194" s="15">
        <v>3415</v>
      </c>
      <c r="AC194" s="15">
        <v>4716</v>
      </c>
    </row>
    <row r="195" spans="2:29" ht="19.7" customHeight="1" x14ac:dyDescent="0.2">
      <c r="B195" s="10" t="s">
        <v>267</v>
      </c>
      <c r="C195" s="11" t="s">
        <v>4846</v>
      </c>
      <c r="D195" s="11" t="s">
        <v>4838</v>
      </c>
      <c r="E195" s="11" t="s">
        <v>4847</v>
      </c>
      <c r="F195" s="12" t="s">
        <v>91</v>
      </c>
      <c r="G195" s="13">
        <v>14066</v>
      </c>
      <c r="H195" s="13">
        <v>11534</v>
      </c>
      <c r="I195" s="13"/>
      <c r="J195" s="13">
        <v>2532</v>
      </c>
      <c r="K195" s="13">
        <v>82</v>
      </c>
      <c r="L195" s="11" t="s">
        <v>4462</v>
      </c>
      <c r="M195" s="14" t="s">
        <v>4444</v>
      </c>
      <c r="Z195" s="15">
        <v>14066</v>
      </c>
      <c r="AA195" s="15">
        <v>11534</v>
      </c>
      <c r="AC195" s="15">
        <v>2532</v>
      </c>
    </row>
    <row r="196" spans="2:29" ht="19.7" customHeight="1" x14ac:dyDescent="0.2">
      <c r="B196" s="10" t="s">
        <v>268</v>
      </c>
      <c r="C196" s="11" t="s">
        <v>4848</v>
      </c>
      <c r="D196" s="11" t="s">
        <v>4838</v>
      </c>
      <c r="E196" s="11" t="s">
        <v>4849</v>
      </c>
      <c r="F196" s="12" t="s">
        <v>91</v>
      </c>
      <c r="G196" s="13">
        <v>20083</v>
      </c>
      <c r="H196" s="13">
        <v>20083</v>
      </c>
      <c r="I196" s="13"/>
      <c r="J196" s="13"/>
      <c r="K196" s="13">
        <v>100</v>
      </c>
      <c r="L196" s="11" t="s">
        <v>4462</v>
      </c>
      <c r="M196" s="14" t="s">
        <v>4444</v>
      </c>
      <c r="Z196" s="15">
        <v>20083</v>
      </c>
      <c r="AA196" s="15">
        <v>20083</v>
      </c>
    </row>
    <row r="197" spans="2:29" ht="19.7" customHeight="1" x14ac:dyDescent="0.2">
      <c r="B197" s="10" t="s">
        <v>269</v>
      </c>
      <c r="C197" s="11" t="s">
        <v>4850</v>
      </c>
      <c r="D197" s="11" t="s">
        <v>4851</v>
      </c>
      <c r="E197" s="11" t="s">
        <v>4852</v>
      </c>
      <c r="F197" s="12" t="s">
        <v>7</v>
      </c>
      <c r="G197" s="13">
        <v>667</v>
      </c>
      <c r="H197" s="13">
        <v>320</v>
      </c>
      <c r="I197" s="13"/>
      <c r="J197" s="13">
        <v>347</v>
      </c>
      <c r="K197" s="13">
        <v>48</v>
      </c>
      <c r="L197" s="11" t="s">
        <v>4462</v>
      </c>
      <c r="M197" s="14" t="s">
        <v>4444</v>
      </c>
      <c r="Z197" s="15">
        <v>667</v>
      </c>
      <c r="AA197" s="15">
        <v>320</v>
      </c>
      <c r="AC197" s="15">
        <v>347</v>
      </c>
    </row>
    <row r="198" spans="2:29" ht="19.7" customHeight="1" x14ac:dyDescent="0.2">
      <c r="B198" s="10" t="s">
        <v>270</v>
      </c>
      <c r="C198" s="11" t="s">
        <v>4853</v>
      </c>
      <c r="D198" s="11" t="s">
        <v>4851</v>
      </c>
      <c r="E198" s="11" t="s">
        <v>4854</v>
      </c>
      <c r="F198" s="12" t="s">
        <v>7</v>
      </c>
      <c r="G198" s="13">
        <v>908</v>
      </c>
      <c r="H198" s="13">
        <v>427</v>
      </c>
      <c r="I198" s="13"/>
      <c r="J198" s="13">
        <v>481</v>
      </c>
      <c r="K198" s="13">
        <v>47</v>
      </c>
      <c r="L198" s="11" t="s">
        <v>4462</v>
      </c>
      <c r="M198" s="14" t="s">
        <v>4444</v>
      </c>
      <c r="Z198" s="15">
        <v>908</v>
      </c>
      <c r="AA198" s="15">
        <v>427</v>
      </c>
      <c r="AC198" s="15">
        <v>481</v>
      </c>
    </row>
    <row r="199" spans="2:29" ht="19.7" customHeight="1" x14ac:dyDescent="0.2">
      <c r="B199" s="10" t="s">
        <v>271</v>
      </c>
      <c r="C199" s="11" t="s">
        <v>4855</v>
      </c>
      <c r="D199" s="11" t="s">
        <v>4851</v>
      </c>
      <c r="E199" s="11" t="s">
        <v>4856</v>
      </c>
      <c r="F199" s="12" t="s">
        <v>7</v>
      </c>
      <c r="G199" s="13">
        <v>2308</v>
      </c>
      <c r="H199" s="13">
        <v>1085</v>
      </c>
      <c r="I199" s="13"/>
      <c r="J199" s="13">
        <v>1223</v>
      </c>
      <c r="K199" s="13">
        <v>47</v>
      </c>
      <c r="L199" s="11" t="s">
        <v>4462</v>
      </c>
      <c r="M199" s="14" t="s">
        <v>4444</v>
      </c>
      <c r="Z199" s="15">
        <v>2308</v>
      </c>
      <c r="AA199" s="15">
        <v>1085</v>
      </c>
      <c r="AC199" s="15">
        <v>1223</v>
      </c>
    </row>
    <row r="200" spans="2:29" ht="19.7" customHeight="1" x14ac:dyDescent="0.2">
      <c r="B200" s="10" t="s">
        <v>272</v>
      </c>
      <c r="C200" s="11" t="s">
        <v>4857</v>
      </c>
      <c r="D200" s="11" t="s">
        <v>4858</v>
      </c>
      <c r="E200" s="11" t="s">
        <v>72</v>
      </c>
      <c r="F200" s="12" t="s">
        <v>7</v>
      </c>
      <c r="G200" s="13">
        <v>5550</v>
      </c>
      <c r="H200" s="13">
        <v>5550</v>
      </c>
      <c r="I200" s="13"/>
      <c r="J200" s="13"/>
      <c r="K200" s="13">
        <v>100</v>
      </c>
      <c r="L200" s="11" t="s">
        <v>4462</v>
      </c>
      <c r="M200" s="14" t="s">
        <v>4444</v>
      </c>
      <c r="Z200" s="15">
        <v>5550</v>
      </c>
      <c r="AA200" s="15">
        <v>5550</v>
      </c>
    </row>
    <row r="201" spans="2:29" ht="19.7" customHeight="1" x14ac:dyDescent="0.2">
      <c r="B201" s="10" t="s">
        <v>273</v>
      </c>
      <c r="C201" s="11" t="s">
        <v>4859</v>
      </c>
      <c r="D201" s="11" t="s">
        <v>4860</v>
      </c>
      <c r="E201" s="11" t="s">
        <v>321</v>
      </c>
      <c r="F201" s="12" t="s">
        <v>8</v>
      </c>
      <c r="G201" s="13">
        <v>4527</v>
      </c>
      <c r="H201" s="13">
        <v>1132</v>
      </c>
      <c r="I201" s="13"/>
      <c r="J201" s="13">
        <v>3395</v>
      </c>
      <c r="K201" s="13">
        <v>25</v>
      </c>
      <c r="L201" s="11" t="s">
        <v>4462</v>
      </c>
      <c r="M201" s="14" t="s">
        <v>4444</v>
      </c>
      <c r="Z201" s="15">
        <v>4527</v>
      </c>
      <c r="AA201" s="15">
        <v>1132</v>
      </c>
      <c r="AC201" s="15">
        <v>3395</v>
      </c>
    </row>
    <row r="202" spans="2:29" ht="19.7" customHeight="1" x14ac:dyDescent="0.2">
      <c r="B202" s="10" t="s">
        <v>274</v>
      </c>
      <c r="C202" s="11" t="s">
        <v>4861</v>
      </c>
      <c r="D202" s="11" t="s">
        <v>4862</v>
      </c>
      <c r="E202" s="11" t="s">
        <v>72</v>
      </c>
      <c r="F202" s="12" t="s">
        <v>91</v>
      </c>
      <c r="G202" s="13">
        <v>1014</v>
      </c>
      <c r="H202" s="13">
        <v>862</v>
      </c>
      <c r="I202" s="13"/>
      <c r="J202" s="13">
        <v>152</v>
      </c>
      <c r="K202" s="13">
        <v>85</v>
      </c>
      <c r="L202" s="11" t="s">
        <v>4462</v>
      </c>
      <c r="M202" s="14" t="s">
        <v>4444</v>
      </c>
      <c r="Z202" s="15">
        <v>1014</v>
      </c>
      <c r="AA202" s="15">
        <v>862</v>
      </c>
      <c r="AC202" s="15">
        <v>152</v>
      </c>
    </row>
    <row r="203" spans="2:29" ht="19.7" customHeight="1" x14ac:dyDescent="0.2">
      <c r="B203" s="10" t="s">
        <v>275</v>
      </c>
      <c r="C203" s="11" t="s">
        <v>4863</v>
      </c>
      <c r="D203" s="11" t="s">
        <v>4864</v>
      </c>
      <c r="E203" s="11" t="s">
        <v>72</v>
      </c>
      <c r="F203" s="12" t="s">
        <v>91</v>
      </c>
      <c r="G203" s="13">
        <v>1644</v>
      </c>
      <c r="H203" s="13">
        <v>1134</v>
      </c>
      <c r="I203" s="13"/>
      <c r="J203" s="13">
        <v>510</v>
      </c>
      <c r="K203" s="13">
        <v>69</v>
      </c>
      <c r="L203" s="11" t="s">
        <v>4462</v>
      </c>
      <c r="M203" s="14" t="s">
        <v>4444</v>
      </c>
      <c r="Z203" s="15">
        <v>1644</v>
      </c>
      <c r="AA203" s="15">
        <v>1134</v>
      </c>
      <c r="AC203" s="15">
        <v>510</v>
      </c>
    </row>
    <row r="204" spans="2:29" ht="19.7" customHeight="1" x14ac:dyDescent="0.2">
      <c r="B204" s="16" t="s">
        <v>276</v>
      </c>
      <c r="C204" s="17" t="s">
        <v>4865</v>
      </c>
      <c r="D204" s="17" t="s">
        <v>4866</v>
      </c>
      <c r="E204" s="17" t="s">
        <v>4867</v>
      </c>
      <c r="F204" s="18" t="s">
        <v>8</v>
      </c>
      <c r="G204" s="19">
        <v>972</v>
      </c>
      <c r="H204" s="19">
        <v>360</v>
      </c>
      <c r="I204" s="19"/>
      <c r="J204" s="19">
        <v>612</v>
      </c>
      <c r="K204" s="19">
        <v>37</v>
      </c>
      <c r="L204" s="17" t="s">
        <v>4462</v>
      </c>
      <c r="M204" s="20" t="s">
        <v>4444</v>
      </c>
      <c r="Z204" s="15">
        <v>972</v>
      </c>
      <c r="AA204" s="15">
        <v>360</v>
      </c>
      <c r="AC204" s="15">
        <v>612</v>
      </c>
    </row>
    <row r="205" spans="2:29" ht="19.7" customHeight="1" x14ac:dyDescent="0.2">
      <c r="B205" s="10" t="s">
        <v>277</v>
      </c>
      <c r="C205" s="11" t="s">
        <v>4868</v>
      </c>
      <c r="D205" s="11" t="s">
        <v>4866</v>
      </c>
      <c r="E205" s="11" t="s">
        <v>4869</v>
      </c>
      <c r="F205" s="12" t="s">
        <v>8</v>
      </c>
      <c r="G205" s="13">
        <v>855</v>
      </c>
      <c r="H205" s="13">
        <v>257</v>
      </c>
      <c r="I205" s="13"/>
      <c r="J205" s="13">
        <v>598</v>
      </c>
      <c r="K205" s="13">
        <v>30</v>
      </c>
      <c r="L205" s="11" t="s">
        <v>4462</v>
      </c>
      <c r="M205" s="14" t="s">
        <v>4444</v>
      </c>
      <c r="Z205" s="15">
        <v>855</v>
      </c>
      <c r="AA205" s="15">
        <v>257</v>
      </c>
      <c r="AC205" s="15">
        <v>598</v>
      </c>
    </row>
    <row r="206" spans="2:29" ht="19.7" customHeight="1" x14ac:dyDescent="0.2">
      <c r="B206" s="10" t="s">
        <v>278</v>
      </c>
      <c r="C206" s="11" t="s">
        <v>4870</v>
      </c>
      <c r="D206" s="11" t="s">
        <v>4871</v>
      </c>
      <c r="E206" s="11" t="s">
        <v>72</v>
      </c>
      <c r="F206" s="12" t="s">
        <v>8</v>
      </c>
      <c r="G206" s="13">
        <v>1496</v>
      </c>
      <c r="H206" s="13">
        <v>464</v>
      </c>
      <c r="I206" s="13"/>
      <c r="J206" s="13">
        <v>1032</v>
      </c>
      <c r="K206" s="13">
        <v>31</v>
      </c>
      <c r="L206" s="11" t="s">
        <v>4462</v>
      </c>
      <c r="M206" s="14" t="s">
        <v>4444</v>
      </c>
      <c r="Z206" s="15">
        <v>1496</v>
      </c>
      <c r="AA206" s="15">
        <v>464</v>
      </c>
      <c r="AC206" s="15">
        <v>1032</v>
      </c>
    </row>
    <row r="207" spans="2:29" ht="19.7" customHeight="1" x14ac:dyDescent="0.2">
      <c r="B207" s="10" t="s">
        <v>279</v>
      </c>
      <c r="C207" s="11" t="s">
        <v>4872</v>
      </c>
      <c r="D207" s="11" t="s">
        <v>4873</v>
      </c>
      <c r="E207" s="11" t="s">
        <v>4874</v>
      </c>
      <c r="F207" s="12" t="s">
        <v>8</v>
      </c>
      <c r="G207" s="13">
        <v>37572</v>
      </c>
      <c r="H207" s="13">
        <v>22167</v>
      </c>
      <c r="I207" s="13"/>
      <c r="J207" s="13">
        <v>15405</v>
      </c>
      <c r="K207" s="13">
        <v>59</v>
      </c>
      <c r="L207" s="11" t="s">
        <v>4462</v>
      </c>
      <c r="M207" s="14" t="s">
        <v>4444</v>
      </c>
      <c r="Z207" s="15">
        <v>37572</v>
      </c>
      <c r="AA207" s="15">
        <v>22167</v>
      </c>
      <c r="AC207" s="15">
        <v>15405</v>
      </c>
    </row>
    <row r="208" spans="2:29" ht="19.7" customHeight="1" x14ac:dyDescent="0.2">
      <c r="B208" s="10" t="s">
        <v>280</v>
      </c>
      <c r="C208" s="11" t="s">
        <v>4875</v>
      </c>
      <c r="D208" s="11" t="s">
        <v>4876</v>
      </c>
      <c r="E208" s="11" t="s">
        <v>4877</v>
      </c>
      <c r="F208" s="12" t="s">
        <v>8</v>
      </c>
      <c r="G208" s="13">
        <v>24951</v>
      </c>
      <c r="H208" s="13">
        <v>15220</v>
      </c>
      <c r="I208" s="13"/>
      <c r="J208" s="13">
        <v>9731</v>
      </c>
      <c r="K208" s="13">
        <v>61</v>
      </c>
      <c r="L208" s="11" t="s">
        <v>4462</v>
      </c>
      <c r="M208" s="14" t="s">
        <v>4444</v>
      </c>
      <c r="Z208" s="15">
        <v>24951</v>
      </c>
      <c r="AA208" s="15">
        <v>15220</v>
      </c>
      <c r="AC208" s="15">
        <v>9731</v>
      </c>
    </row>
    <row r="209" spans="2:29" ht="19.7" customHeight="1" x14ac:dyDescent="0.2">
      <c r="B209" s="10" t="s">
        <v>281</v>
      </c>
      <c r="C209" s="11" t="s">
        <v>4878</v>
      </c>
      <c r="D209" s="11" t="s">
        <v>4879</v>
      </c>
      <c r="E209" s="11" t="s">
        <v>4880</v>
      </c>
      <c r="F209" s="12" t="s">
        <v>8</v>
      </c>
      <c r="G209" s="13">
        <v>15344</v>
      </c>
      <c r="H209" s="13">
        <v>9667</v>
      </c>
      <c r="I209" s="13"/>
      <c r="J209" s="13">
        <v>5677</v>
      </c>
      <c r="K209" s="13">
        <v>63</v>
      </c>
      <c r="L209" s="11" t="s">
        <v>4462</v>
      </c>
      <c r="M209" s="14" t="s">
        <v>4444</v>
      </c>
      <c r="Z209" s="15">
        <v>15344</v>
      </c>
      <c r="AA209" s="15">
        <v>9667</v>
      </c>
      <c r="AC209" s="15">
        <v>5677</v>
      </c>
    </row>
    <row r="210" spans="2:29" ht="19.7" customHeight="1" x14ac:dyDescent="0.2">
      <c r="B210" s="10" t="s">
        <v>282</v>
      </c>
      <c r="C210" s="11" t="s">
        <v>4881</v>
      </c>
      <c r="D210" s="11" t="s">
        <v>4882</v>
      </c>
      <c r="E210" s="11" t="s">
        <v>4883</v>
      </c>
      <c r="F210" s="12" t="s">
        <v>8</v>
      </c>
      <c r="G210" s="13">
        <v>9808</v>
      </c>
      <c r="H210" s="13">
        <v>5198</v>
      </c>
      <c r="I210" s="13"/>
      <c r="J210" s="13">
        <v>4610</v>
      </c>
      <c r="K210" s="13">
        <v>53</v>
      </c>
      <c r="L210" s="11" t="s">
        <v>4462</v>
      </c>
      <c r="M210" s="14" t="s">
        <v>4444</v>
      </c>
      <c r="Z210" s="15">
        <v>9808</v>
      </c>
      <c r="AA210" s="15">
        <v>5198</v>
      </c>
      <c r="AC210" s="15">
        <v>4610</v>
      </c>
    </row>
    <row r="211" spans="2:29" ht="19.7" customHeight="1" x14ac:dyDescent="0.2">
      <c r="B211" s="10" t="s">
        <v>283</v>
      </c>
      <c r="C211" s="11" t="s">
        <v>4884</v>
      </c>
      <c r="D211" s="11" t="s">
        <v>4885</v>
      </c>
      <c r="E211" s="11" t="s">
        <v>4886</v>
      </c>
      <c r="F211" s="12" t="s">
        <v>8</v>
      </c>
      <c r="G211" s="13">
        <v>6981</v>
      </c>
      <c r="H211" s="13">
        <v>3211</v>
      </c>
      <c r="I211" s="13"/>
      <c r="J211" s="13">
        <v>3770</v>
      </c>
      <c r="K211" s="13">
        <v>46</v>
      </c>
      <c r="L211" s="11" t="s">
        <v>4462</v>
      </c>
      <c r="M211" s="14" t="s">
        <v>4444</v>
      </c>
      <c r="Z211" s="15">
        <v>6981</v>
      </c>
      <c r="AA211" s="15">
        <v>3211</v>
      </c>
      <c r="AC211" s="15">
        <v>3770</v>
      </c>
    </row>
    <row r="212" spans="2:29" ht="19.7" customHeight="1" x14ac:dyDescent="0.2">
      <c r="B212" s="10" t="s">
        <v>284</v>
      </c>
      <c r="C212" s="11" t="s">
        <v>4887</v>
      </c>
      <c r="D212" s="11" t="s">
        <v>4888</v>
      </c>
      <c r="E212" s="11" t="s">
        <v>4889</v>
      </c>
      <c r="F212" s="12" t="s">
        <v>8</v>
      </c>
      <c r="G212" s="13">
        <v>5402</v>
      </c>
      <c r="H212" s="13">
        <v>2161</v>
      </c>
      <c r="I212" s="13"/>
      <c r="J212" s="13">
        <v>3241</v>
      </c>
      <c r="K212" s="13">
        <v>40</v>
      </c>
      <c r="L212" s="11" t="s">
        <v>4462</v>
      </c>
      <c r="M212" s="14" t="s">
        <v>4444</v>
      </c>
      <c r="Z212" s="15">
        <v>5402</v>
      </c>
      <c r="AA212" s="15">
        <v>2161</v>
      </c>
      <c r="AC212" s="15">
        <v>3241</v>
      </c>
    </row>
    <row r="213" spans="2:29" ht="19.7" customHeight="1" x14ac:dyDescent="0.2">
      <c r="B213" s="10" t="s">
        <v>285</v>
      </c>
      <c r="C213" s="11" t="s">
        <v>4890</v>
      </c>
      <c r="D213" s="11" t="s">
        <v>4891</v>
      </c>
      <c r="E213" s="11" t="s">
        <v>72</v>
      </c>
      <c r="F213" s="12" t="s">
        <v>8</v>
      </c>
      <c r="G213" s="13">
        <v>19432</v>
      </c>
      <c r="H213" s="13">
        <v>8356</v>
      </c>
      <c r="I213" s="13"/>
      <c r="J213" s="13">
        <v>11076</v>
      </c>
      <c r="K213" s="13">
        <v>43</v>
      </c>
      <c r="L213" s="11" t="s">
        <v>4462</v>
      </c>
      <c r="M213" s="14" t="s">
        <v>4444</v>
      </c>
      <c r="Z213" s="15">
        <v>19432</v>
      </c>
      <c r="AA213" s="15">
        <v>8356</v>
      </c>
      <c r="AC213" s="15">
        <v>11076</v>
      </c>
    </row>
    <row r="214" spans="2:29" ht="19.7" customHeight="1" x14ac:dyDescent="0.2">
      <c r="B214" s="10" t="s">
        <v>286</v>
      </c>
      <c r="C214" s="11" t="s">
        <v>4892</v>
      </c>
      <c r="D214" s="11" t="s">
        <v>4893</v>
      </c>
      <c r="E214" s="11" t="s">
        <v>72</v>
      </c>
      <c r="F214" s="12" t="s">
        <v>8</v>
      </c>
      <c r="G214" s="13">
        <v>1092</v>
      </c>
      <c r="H214" s="13">
        <v>317</v>
      </c>
      <c r="I214" s="13"/>
      <c r="J214" s="13">
        <v>775</v>
      </c>
      <c r="K214" s="13">
        <v>29</v>
      </c>
      <c r="L214" s="11" t="s">
        <v>4462</v>
      </c>
      <c r="M214" s="14" t="s">
        <v>4444</v>
      </c>
      <c r="Z214" s="15">
        <v>1092</v>
      </c>
      <c r="AA214" s="15">
        <v>317</v>
      </c>
      <c r="AC214" s="15">
        <v>775</v>
      </c>
    </row>
    <row r="215" spans="2:29" ht="19.7" customHeight="1" x14ac:dyDescent="0.2">
      <c r="B215" s="10" t="s">
        <v>287</v>
      </c>
      <c r="C215" s="11" t="s">
        <v>4894</v>
      </c>
      <c r="D215" s="11" t="s">
        <v>4895</v>
      </c>
      <c r="E215" s="11" t="s">
        <v>4896</v>
      </c>
      <c r="F215" s="12" t="s">
        <v>8</v>
      </c>
      <c r="G215" s="13">
        <v>5779</v>
      </c>
      <c r="H215" s="13">
        <v>5201</v>
      </c>
      <c r="I215" s="13"/>
      <c r="J215" s="13">
        <v>578</v>
      </c>
      <c r="K215" s="13">
        <v>90</v>
      </c>
      <c r="L215" s="11" t="s">
        <v>4462</v>
      </c>
      <c r="M215" s="14" t="s">
        <v>4444</v>
      </c>
      <c r="Z215" s="15">
        <v>5779</v>
      </c>
      <c r="AA215" s="15">
        <v>5201</v>
      </c>
      <c r="AC215" s="15">
        <v>578</v>
      </c>
    </row>
    <row r="216" spans="2:29" ht="19.7" customHeight="1" x14ac:dyDescent="0.2">
      <c r="B216" s="10" t="s">
        <v>288</v>
      </c>
      <c r="C216" s="11" t="s">
        <v>4897</v>
      </c>
      <c r="D216" s="11" t="s">
        <v>4895</v>
      </c>
      <c r="E216" s="11" t="s">
        <v>4898</v>
      </c>
      <c r="F216" s="12" t="s">
        <v>8</v>
      </c>
      <c r="G216" s="13">
        <v>6662</v>
      </c>
      <c r="H216" s="13">
        <v>6062</v>
      </c>
      <c r="I216" s="13"/>
      <c r="J216" s="13">
        <v>600</v>
      </c>
      <c r="K216" s="13">
        <v>91</v>
      </c>
      <c r="L216" s="11" t="s">
        <v>4462</v>
      </c>
      <c r="M216" s="14" t="s">
        <v>4444</v>
      </c>
      <c r="Z216" s="15">
        <v>6662</v>
      </c>
      <c r="AA216" s="15">
        <v>6062</v>
      </c>
      <c r="AC216" s="15">
        <v>600</v>
      </c>
    </row>
    <row r="217" spans="2:29" ht="19.7" customHeight="1" x14ac:dyDescent="0.2">
      <c r="B217" s="10" t="s">
        <v>289</v>
      </c>
      <c r="C217" s="11" t="s">
        <v>4899</v>
      </c>
      <c r="D217" s="11" t="s">
        <v>4895</v>
      </c>
      <c r="E217" s="11" t="s">
        <v>4900</v>
      </c>
      <c r="F217" s="12" t="s">
        <v>8</v>
      </c>
      <c r="G217" s="13">
        <v>8427</v>
      </c>
      <c r="H217" s="13">
        <v>7837</v>
      </c>
      <c r="I217" s="13"/>
      <c r="J217" s="13">
        <v>590</v>
      </c>
      <c r="K217" s="13">
        <v>93</v>
      </c>
      <c r="L217" s="11" t="s">
        <v>4462</v>
      </c>
      <c r="M217" s="14" t="s">
        <v>4444</v>
      </c>
      <c r="Z217" s="15">
        <v>8427</v>
      </c>
      <c r="AA217" s="15">
        <v>7837</v>
      </c>
      <c r="AC217" s="15">
        <v>590</v>
      </c>
    </row>
    <row r="218" spans="2:29" ht="19.7" customHeight="1" x14ac:dyDescent="0.2">
      <c r="B218" s="10" t="s">
        <v>290</v>
      </c>
      <c r="C218" s="11" t="s">
        <v>4901</v>
      </c>
      <c r="D218" s="11" t="s">
        <v>4902</v>
      </c>
      <c r="E218" s="11" t="s">
        <v>4896</v>
      </c>
      <c r="F218" s="12" t="s">
        <v>8</v>
      </c>
      <c r="G218" s="13">
        <v>11099</v>
      </c>
      <c r="H218" s="13">
        <v>10100</v>
      </c>
      <c r="I218" s="13"/>
      <c r="J218" s="13">
        <v>999</v>
      </c>
      <c r="K218" s="13">
        <v>91</v>
      </c>
      <c r="L218" s="11" t="s">
        <v>4462</v>
      </c>
      <c r="M218" s="14" t="s">
        <v>4444</v>
      </c>
      <c r="Z218" s="15">
        <v>11099</v>
      </c>
      <c r="AA218" s="15">
        <v>10100</v>
      </c>
      <c r="AC218" s="15">
        <v>999</v>
      </c>
    </row>
    <row r="219" spans="2:29" ht="19.7" customHeight="1" x14ac:dyDescent="0.2">
      <c r="B219" s="10" t="s">
        <v>291</v>
      </c>
      <c r="C219" s="11" t="s">
        <v>4903</v>
      </c>
      <c r="D219" s="11" t="s">
        <v>4902</v>
      </c>
      <c r="E219" s="11" t="s">
        <v>4898</v>
      </c>
      <c r="F219" s="12" t="s">
        <v>8</v>
      </c>
      <c r="G219" s="13">
        <v>12865</v>
      </c>
      <c r="H219" s="13">
        <v>11836</v>
      </c>
      <c r="I219" s="13"/>
      <c r="J219" s="13">
        <v>1029</v>
      </c>
      <c r="K219" s="13">
        <v>92</v>
      </c>
      <c r="L219" s="11" t="s">
        <v>4462</v>
      </c>
      <c r="M219" s="14" t="s">
        <v>4444</v>
      </c>
      <c r="Z219" s="15">
        <v>12865</v>
      </c>
      <c r="AA219" s="15">
        <v>11836</v>
      </c>
      <c r="AC219" s="15">
        <v>1029</v>
      </c>
    </row>
    <row r="220" spans="2:29" ht="19.7" customHeight="1" x14ac:dyDescent="0.2">
      <c r="B220" s="10" t="s">
        <v>292</v>
      </c>
      <c r="C220" s="11" t="s">
        <v>4904</v>
      </c>
      <c r="D220" s="11" t="s">
        <v>4902</v>
      </c>
      <c r="E220" s="11" t="s">
        <v>4900</v>
      </c>
      <c r="F220" s="12" t="s">
        <v>8</v>
      </c>
      <c r="G220" s="13">
        <v>16397</v>
      </c>
      <c r="H220" s="13">
        <v>15413</v>
      </c>
      <c r="I220" s="13"/>
      <c r="J220" s="13">
        <v>984</v>
      </c>
      <c r="K220" s="13">
        <v>94</v>
      </c>
      <c r="L220" s="11" t="s">
        <v>4462</v>
      </c>
      <c r="M220" s="14" t="s">
        <v>4444</v>
      </c>
      <c r="Z220" s="15">
        <v>16397</v>
      </c>
      <c r="AA220" s="15">
        <v>15413</v>
      </c>
      <c r="AC220" s="15">
        <v>984</v>
      </c>
    </row>
    <row r="221" spans="2:29" ht="19.7" customHeight="1" x14ac:dyDescent="0.2">
      <c r="B221" s="10" t="s">
        <v>293</v>
      </c>
      <c r="C221" s="11" t="s">
        <v>4905</v>
      </c>
      <c r="D221" s="11" t="s">
        <v>4906</v>
      </c>
      <c r="E221" s="11" t="s">
        <v>4900</v>
      </c>
      <c r="F221" s="12" t="s">
        <v>8</v>
      </c>
      <c r="G221" s="13">
        <v>114925</v>
      </c>
      <c r="H221" s="13">
        <v>110328</v>
      </c>
      <c r="I221" s="13"/>
      <c r="J221" s="13">
        <v>4597</v>
      </c>
      <c r="K221" s="13">
        <v>96</v>
      </c>
      <c r="L221" s="11" t="s">
        <v>4462</v>
      </c>
      <c r="M221" s="14" t="s">
        <v>4444</v>
      </c>
      <c r="Z221" s="15">
        <v>114925</v>
      </c>
      <c r="AA221" s="15">
        <v>110328</v>
      </c>
      <c r="AC221" s="15">
        <v>4597</v>
      </c>
    </row>
    <row r="222" spans="2:29" ht="19.7" customHeight="1" x14ac:dyDescent="0.2">
      <c r="B222" s="10" t="s">
        <v>294</v>
      </c>
      <c r="C222" s="11" t="s">
        <v>4907</v>
      </c>
      <c r="D222" s="11" t="s">
        <v>4908</v>
      </c>
      <c r="E222" s="11" t="s">
        <v>4900</v>
      </c>
      <c r="F222" s="12" t="s">
        <v>8</v>
      </c>
      <c r="G222" s="13">
        <v>204247</v>
      </c>
      <c r="H222" s="13">
        <v>198120</v>
      </c>
      <c r="I222" s="13"/>
      <c r="J222" s="13">
        <v>6127</v>
      </c>
      <c r="K222" s="13">
        <v>97</v>
      </c>
      <c r="L222" s="11" t="s">
        <v>4462</v>
      </c>
      <c r="M222" s="14" t="s">
        <v>4444</v>
      </c>
      <c r="Z222" s="15">
        <v>204247</v>
      </c>
      <c r="AA222" s="15">
        <v>198120</v>
      </c>
      <c r="AC222" s="15">
        <v>6127</v>
      </c>
    </row>
    <row r="223" spans="2:29" ht="19.7" customHeight="1" x14ac:dyDescent="0.2">
      <c r="B223" s="10" t="s">
        <v>295</v>
      </c>
      <c r="C223" s="11" t="s">
        <v>4909</v>
      </c>
      <c r="D223" s="11" t="s">
        <v>4910</v>
      </c>
      <c r="E223" s="11" t="s">
        <v>4900</v>
      </c>
      <c r="F223" s="12" t="s">
        <v>8</v>
      </c>
      <c r="G223" s="13">
        <v>281358</v>
      </c>
      <c r="H223" s="13">
        <v>275731</v>
      </c>
      <c r="I223" s="13"/>
      <c r="J223" s="13">
        <v>5627</v>
      </c>
      <c r="K223" s="13">
        <v>98</v>
      </c>
      <c r="L223" s="11" t="s">
        <v>4462</v>
      </c>
      <c r="M223" s="14" t="s">
        <v>4444</v>
      </c>
      <c r="Z223" s="15">
        <v>281358</v>
      </c>
      <c r="AA223" s="15">
        <v>275731</v>
      </c>
      <c r="AC223" s="15">
        <v>5627</v>
      </c>
    </row>
    <row r="224" spans="2:29" ht="19.7" customHeight="1" x14ac:dyDescent="0.2">
      <c r="B224" s="10" t="s">
        <v>296</v>
      </c>
      <c r="C224" s="11" t="s">
        <v>4911</v>
      </c>
      <c r="D224" s="11" t="s">
        <v>4895</v>
      </c>
      <c r="E224" s="11" t="s">
        <v>4912</v>
      </c>
      <c r="F224" s="12" t="s">
        <v>8</v>
      </c>
      <c r="G224" s="13">
        <v>2624</v>
      </c>
      <c r="H224" s="13">
        <v>1889</v>
      </c>
      <c r="I224" s="13"/>
      <c r="J224" s="13">
        <v>735</v>
      </c>
      <c r="K224" s="13">
        <v>72</v>
      </c>
      <c r="L224" s="11" t="s">
        <v>4462</v>
      </c>
      <c r="M224" s="14" t="s">
        <v>4444</v>
      </c>
      <c r="Z224" s="15">
        <v>2624</v>
      </c>
      <c r="AA224" s="15">
        <v>1889</v>
      </c>
      <c r="AC224" s="15">
        <v>735</v>
      </c>
    </row>
    <row r="225" spans="2:29" ht="19.7" customHeight="1" x14ac:dyDescent="0.2">
      <c r="B225" s="10" t="s">
        <v>297</v>
      </c>
      <c r="C225" s="11" t="s">
        <v>4913</v>
      </c>
      <c r="D225" s="11" t="s">
        <v>4895</v>
      </c>
      <c r="E225" s="11" t="s">
        <v>4914</v>
      </c>
      <c r="F225" s="12" t="s">
        <v>8</v>
      </c>
      <c r="G225" s="13">
        <v>3213</v>
      </c>
      <c r="H225" s="13">
        <v>2506</v>
      </c>
      <c r="I225" s="13"/>
      <c r="J225" s="13">
        <v>707</v>
      </c>
      <c r="K225" s="13">
        <v>78</v>
      </c>
      <c r="L225" s="11" t="s">
        <v>4462</v>
      </c>
      <c r="M225" s="14" t="s">
        <v>4444</v>
      </c>
      <c r="Z225" s="15">
        <v>3213</v>
      </c>
      <c r="AA225" s="15">
        <v>2506</v>
      </c>
      <c r="AC225" s="15">
        <v>707</v>
      </c>
    </row>
    <row r="226" spans="2:29" ht="19.7" customHeight="1" x14ac:dyDescent="0.2">
      <c r="B226" s="10" t="s">
        <v>298</v>
      </c>
      <c r="C226" s="11" t="s">
        <v>4915</v>
      </c>
      <c r="D226" s="11" t="s">
        <v>4895</v>
      </c>
      <c r="E226" s="11" t="s">
        <v>4916</v>
      </c>
      <c r="F226" s="12" t="s">
        <v>8</v>
      </c>
      <c r="G226" s="13">
        <v>3802</v>
      </c>
      <c r="H226" s="13">
        <v>3118</v>
      </c>
      <c r="I226" s="13"/>
      <c r="J226" s="13">
        <v>684</v>
      </c>
      <c r="K226" s="13">
        <v>82</v>
      </c>
      <c r="L226" s="11" t="s">
        <v>4462</v>
      </c>
      <c r="M226" s="14" t="s">
        <v>4444</v>
      </c>
      <c r="Z226" s="15">
        <v>3802</v>
      </c>
      <c r="AA226" s="15">
        <v>3118</v>
      </c>
      <c r="AC226" s="15">
        <v>684</v>
      </c>
    </row>
    <row r="227" spans="2:29" ht="19.7" customHeight="1" x14ac:dyDescent="0.2">
      <c r="B227" s="10" t="s">
        <v>299</v>
      </c>
      <c r="C227" s="11" t="s">
        <v>4917</v>
      </c>
      <c r="D227" s="11" t="s">
        <v>4895</v>
      </c>
      <c r="E227" s="11" t="s">
        <v>4918</v>
      </c>
      <c r="F227" s="12" t="s">
        <v>8</v>
      </c>
      <c r="G227" s="13">
        <v>4390</v>
      </c>
      <c r="H227" s="13">
        <v>3688</v>
      </c>
      <c r="I227" s="13"/>
      <c r="J227" s="13">
        <v>702</v>
      </c>
      <c r="K227" s="13">
        <v>84</v>
      </c>
      <c r="L227" s="11" t="s">
        <v>4462</v>
      </c>
      <c r="M227" s="14" t="s">
        <v>4444</v>
      </c>
      <c r="Z227" s="15">
        <v>4390</v>
      </c>
      <c r="AA227" s="15">
        <v>3688</v>
      </c>
      <c r="AC227" s="15">
        <v>702</v>
      </c>
    </row>
    <row r="228" spans="2:29" ht="19.7" customHeight="1" x14ac:dyDescent="0.2">
      <c r="B228" s="10" t="s">
        <v>300</v>
      </c>
      <c r="C228" s="11" t="s">
        <v>4919</v>
      </c>
      <c r="D228" s="11" t="s">
        <v>4895</v>
      </c>
      <c r="E228" s="11" t="s">
        <v>4920</v>
      </c>
      <c r="F228" s="12" t="s">
        <v>8</v>
      </c>
      <c r="G228" s="13">
        <v>4978</v>
      </c>
      <c r="H228" s="13">
        <v>4231</v>
      </c>
      <c r="I228" s="13"/>
      <c r="J228" s="13">
        <v>747</v>
      </c>
      <c r="K228" s="13">
        <v>85</v>
      </c>
      <c r="L228" s="11" t="s">
        <v>4462</v>
      </c>
      <c r="M228" s="14" t="s">
        <v>4444</v>
      </c>
      <c r="Z228" s="15">
        <v>4978</v>
      </c>
      <c r="AA228" s="15">
        <v>4231</v>
      </c>
      <c r="AC228" s="15">
        <v>747</v>
      </c>
    </row>
    <row r="229" spans="2:29" ht="19.7" customHeight="1" x14ac:dyDescent="0.2">
      <c r="B229" s="16" t="s">
        <v>301</v>
      </c>
      <c r="C229" s="17" t="s">
        <v>4921</v>
      </c>
      <c r="D229" s="17" t="s">
        <v>4922</v>
      </c>
      <c r="E229" s="17" t="s">
        <v>4912</v>
      </c>
      <c r="F229" s="18" t="s">
        <v>8</v>
      </c>
      <c r="G229" s="19">
        <v>3816</v>
      </c>
      <c r="H229" s="19">
        <v>2862</v>
      </c>
      <c r="I229" s="19"/>
      <c r="J229" s="19">
        <v>954</v>
      </c>
      <c r="K229" s="19">
        <v>75</v>
      </c>
      <c r="L229" s="17" t="s">
        <v>4462</v>
      </c>
      <c r="M229" s="20" t="s">
        <v>4444</v>
      </c>
      <c r="Z229" s="15">
        <v>3816</v>
      </c>
      <c r="AA229" s="15">
        <v>2862</v>
      </c>
      <c r="AC229" s="15">
        <v>954</v>
      </c>
    </row>
    <row r="230" spans="2:29" ht="19.7" customHeight="1" x14ac:dyDescent="0.2">
      <c r="B230" s="10" t="s">
        <v>302</v>
      </c>
      <c r="C230" s="11" t="s">
        <v>4923</v>
      </c>
      <c r="D230" s="11" t="s">
        <v>4922</v>
      </c>
      <c r="E230" s="11" t="s">
        <v>4914</v>
      </c>
      <c r="F230" s="12" t="s">
        <v>8</v>
      </c>
      <c r="G230" s="13">
        <v>4701</v>
      </c>
      <c r="H230" s="13">
        <v>3808</v>
      </c>
      <c r="I230" s="13"/>
      <c r="J230" s="13">
        <v>893</v>
      </c>
      <c r="K230" s="13">
        <v>81</v>
      </c>
      <c r="L230" s="11" t="s">
        <v>4462</v>
      </c>
      <c r="M230" s="14" t="s">
        <v>4444</v>
      </c>
      <c r="Z230" s="15">
        <v>4701</v>
      </c>
      <c r="AA230" s="15">
        <v>3808</v>
      </c>
      <c r="AC230" s="15">
        <v>893</v>
      </c>
    </row>
    <row r="231" spans="2:29" ht="19.7" customHeight="1" x14ac:dyDescent="0.2">
      <c r="B231" s="10" t="s">
        <v>303</v>
      </c>
      <c r="C231" s="11" t="s">
        <v>4924</v>
      </c>
      <c r="D231" s="11" t="s">
        <v>4922</v>
      </c>
      <c r="E231" s="11" t="s">
        <v>4916</v>
      </c>
      <c r="F231" s="12" t="s">
        <v>8</v>
      </c>
      <c r="G231" s="13">
        <v>5584</v>
      </c>
      <c r="H231" s="13">
        <v>4691</v>
      </c>
      <c r="I231" s="13"/>
      <c r="J231" s="13">
        <v>893</v>
      </c>
      <c r="K231" s="13">
        <v>84</v>
      </c>
      <c r="L231" s="11" t="s">
        <v>4462</v>
      </c>
      <c r="M231" s="14" t="s">
        <v>4444</v>
      </c>
      <c r="Z231" s="15">
        <v>5584</v>
      </c>
      <c r="AA231" s="15">
        <v>4691</v>
      </c>
      <c r="AC231" s="15">
        <v>893</v>
      </c>
    </row>
    <row r="232" spans="2:29" ht="19.7" customHeight="1" x14ac:dyDescent="0.2">
      <c r="B232" s="10" t="s">
        <v>304</v>
      </c>
      <c r="C232" s="11" t="s">
        <v>4925</v>
      </c>
      <c r="D232" s="11" t="s">
        <v>4922</v>
      </c>
      <c r="E232" s="11" t="s">
        <v>4918</v>
      </c>
      <c r="F232" s="12" t="s">
        <v>8</v>
      </c>
      <c r="G232" s="13">
        <v>6467</v>
      </c>
      <c r="H232" s="13">
        <v>5562</v>
      </c>
      <c r="I232" s="13"/>
      <c r="J232" s="13">
        <v>905</v>
      </c>
      <c r="K232" s="13">
        <v>86</v>
      </c>
      <c r="L232" s="11" t="s">
        <v>4462</v>
      </c>
      <c r="M232" s="14" t="s">
        <v>4444</v>
      </c>
      <c r="Z232" s="15">
        <v>6467</v>
      </c>
      <c r="AA232" s="15">
        <v>5562</v>
      </c>
      <c r="AC232" s="15">
        <v>905</v>
      </c>
    </row>
    <row r="233" spans="2:29" ht="19.7" customHeight="1" x14ac:dyDescent="0.2">
      <c r="B233" s="10" t="s">
        <v>305</v>
      </c>
      <c r="C233" s="11" t="s">
        <v>4926</v>
      </c>
      <c r="D233" s="11" t="s">
        <v>4922</v>
      </c>
      <c r="E233" s="11" t="s">
        <v>4920</v>
      </c>
      <c r="F233" s="12" t="s">
        <v>8</v>
      </c>
      <c r="G233" s="13">
        <v>7350</v>
      </c>
      <c r="H233" s="13">
        <v>6395</v>
      </c>
      <c r="I233" s="13"/>
      <c r="J233" s="13">
        <v>955</v>
      </c>
      <c r="K233" s="13">
        <v>87</v>
      </c>
      <c r="L233" s="11" t="s">
        <v>4462</v>
      </c>
      <c r="M233" s="14" t="s">
        <v>4444</v>
      </c>
      <c r="Z233" s="15">
        <v>7350</v>
      </c>
      <c r="AA233" s="15">
        <v>6395</v>
      </c>
      <c r="AC233" s="15">
        <v>955</v>
      </c>
    </row>
    <row r="234" spans="2:29" ht="19.7" customHeight="1" x14ac:dyDescent="0.2">
      <c r="B234" s="10" t="s">
        <v>306</v>
      </c>
      <c r="C234" s="11" t="s">
        <v>4927</v>
      </c>
      <c r="D234" s="11" t="s">
        <v>4902</v>
      </c>
      <c r="E234" s="11" t="s">
        <v>4912</v>
      </c>
      <c r="F234" s="12" t="s">
        <v>8</v>
      </c>
      <c r="G234" s="13">
        <v>4658</v>
      </c>
      <c r="H234" s="13">
        <v>3726</v>
      </c>
      <c r="I234" s="13"/>
      <c r="J234" s="13">
        <v>932</v>
      </c>
      <c r="K234" s="13">
        <v>80</v>
      </c>
      <c r="L234" s="11" t="s">
        <v>4462</v>
      </c>
      <c r="M234" s="14" t="s">
        <v>4444</v>
      </c>
      <c r="Z234" s="15">
        <v>4658</v>
      </c>
      <c r="AA234" s="15">
        <v>3726</v>
      </c>
      <c r="AC234" s="15">
        <v>932</v>
      </c>
    </row>
    <row r="235" spans="2:29" ht="19.7" customHeight="1" x14ac:dyDescent="0.2">
      <c r="B235" s="10" t="s">
        <v>307</v>
      </c>
      <c r="C235" s="11" t="s">
        <v>4928</v>
      </c>
      <c r="D235" s="11" t="s">
        <v>4906</v>
      </c>
      <c r="E235" s="11" t="s">
        <v>4912</v>
      </c>
      <c r="F235" s="12" t="s">
        <v>8</v>
      </c>
      <c r="G235" s="13">
        <v>57466</v>
      </c>
      <c r="H235" s="13">
        <v>52869</v>
      </c>
      <c r="I235" s="13"/>
      <c r="J235" s="13">
        <v>4597</v>
      </c>
      <c r="K235" s="13">
        <v>92</v>
      </c>
      <c r="L235" s="11" t="s">
        <v>4462</v>
      </c>
      <c r="M235" s="14" t="s">
        <v>4444</v>
      </c>
      <c r="Z235" s="15">
        <v>57466</v>
      </c>
      <c r="AA235" s="15">
        <v>52869</v>
      </c>
      <c r="AC235" s="15">
        <v>4597</v>
      </c>
    </row>
    <row r="236" spans="2:29" ht="19.7" customHeight="1" x14ac:dyDescent="0.2">
      <c r="B236" s="10" t="s">
        <v>308</v>
      </c>
      <c r="C236" s="11" t="s">
        <v>4929</v>
      </c>
      <c r="D236" s="11" t="s">
        <v>4906</v>
      </c>
      <c r="E236" s="11" t="s">
        <v>4914</v>
      </c>
      <c r="F236" s="12" t="s">
        <v>8</v>
      </c>
      <c r="G236" s="13">
        <v>60618</v>
      </c>
      <c r="H236" s="13">
        <v>55769</v>
      </c>
      <c r="I236" s="13"/>
      <c r="J236" s="13">
        <v>4849</v>
      </c>
      <c r="K236" s="13">
        <v>92</v>
      </c>
      <c r="L236" s="11" t="s">
        <v>4462</v>
      </c>
      <c r="M236" s="14" t="s">
        <v>4444</v>
      </c>
      <c r="Z236" s="15">
        <v>60618</v>
      </c>
      <c r="AA236" s="15">
        <v>55769</v>
      </c>
      <c r="AC236" s="15">
        <v>4849</v>
      </c>
    </row>
    <row r="237" spans="2:29" ht="19.7" customHeight="1" x14ac:dyDescent="0.2">
      <c r="B237" s="10" t="s">
        <v>309</v>
      </c>
      <c r="C237" s="11" t="s">
        <v>4930</v>
      </c>
      <c r="D237" s="11" t="s">
        <v>4906</v>
      </c>
      <c r="E237" s="11" t="s">
        <v>4916</v>
      </c>
      <c r="F237" s="12" t="s">
        <v>8</v>
      </c>
      <c r="G237" s="13">
        <v>63771</v>
      </c>
      <c r="H237" s="13">
        <v>59307</v>
      </c>
      <c r="I237" s="13"/>
      <c r="J237" s="13">
        <v>4464</v>
      </c>
      <c r="K237" s="13">
        <v>93</v>
      </c>
      <c r="L237" s="11" t="s">
        <v>4462</v>
      </c>
      <c r="M237" s="14" t="s">
        <v>4444</v>
      </c>
      <c r="Z237" s="15">
        <v>63771</v>
      </c>
      <c r="AA237" s="15">
        <v>59307</v>
      </c>
      <c r="AC237" s="15">
        <v>4464</v>
      </c>
    </row>
    <row r="238" spans="2:29" ht="19.7" customHeight="1" x14ac:dyDescent="0.2">
      <c r="B238" s="10" t="s">
        <v>310</v>
      </c>
      <c r="C238" s="11" t="s">
        <v>4931</v>
      </c>
      <c r="D238" s="11" t="s">
        <v>4906</v>
      </c>
      <c r="E238" s="11" t="s">
        <v>4918</v>
      </c>
      <c r="F238" s="12" t="s">
        <v>8</v>
      </c>
      <c r="G238" s="13">
        <v>66923</v>
      </c>
      <c r="H238" s="13">
        <v>62238</v>
      </c>
      <c r="I238" s="13"/>
      <c r="J238" s="13">
        <v>4685</v>
      </c>
      <c r="K238" s="13">
        <v>93</v>
      </c>
      <c r="L238" s="11" t="s">
        <v>4462</v>
      </c>
      <c r="M238" s="14" t="s">
        <v>4444</v>
      </c>
      <c r="Z238" s="15">
        <v>66923</v>
      </c>
      <c r="AA238" s="15">
        <v>62238</v>
      </c>
      <c r="AC238" s="15">
        <v>4685</v>
      </c>
    </row>
    <row r="239" spans="2:29" ht="19.7" customHeight="1" x14ac:dyDescent="0.2">
      <c r="B239" s="10" t="s">
        <v>311</v>
      </c>
      <c r="C239" s="11" t="s">
        <v>4932</v>
      </c>
      <c r="D239" s="11" t="s">
        <v>4906</v>
      </c>
      <c r="E239" s="11" t="s">
        <v>4920</v>
      </c>
      <c r="F239" s="12" t="s">
        <v>8</v>
      </c>
      <c r="G239" s="13">
        <v>70075</v>
      </c>
      <c r="H239" s="13">
        <v>65871</v>
      </c>
      <c r="I239" s="13"/>
      <c r="J239" s="13">
        <v>4204</v>
      </c>
      <c r="K239" s="13">
        <v>94</v>
      </c>
      <c r="L239" s="11" t="s">
        <v>4462</v>
      </c>
      <c r="M239" s="14" t="s">
        <v>4444</v>
      </c>
      <c r="Z239" s="15">
        <v>70075</v>
      </c>
      <c r="AA239" s="15">
        <v>65871</v>
      </c>
      <c r="AC239" s="15">
        <v>4204</v>
      </c>
    </row>
    <row r="240" spans="2:29" ht="19.7" customHeight="1" x14ac:dyDescent="0.2">
      <c r="B240" s="10" t="s">
        <v>312</v>
      </c>
      <c r="C240" s="11" t="s">
        <v>4933</v>
      </c>
      <c r="D240" s="11" t="s">
        <v>4934</v>
      </c>
      <c r="E240" s="11" t="s">
        <v>4912</v>
      </c>
      <c r="F240" s="12" t="s">
        <v>8</v>
      </c>
      <c r="G240" s="13">
        <v>69403</v>
      </c>
      <c r="H240" s="13">
        <v>65239</v>
      </c>
      <c r="I240" s="13"/>
      <c r="J240" s="13">
        <v>4164</v>
      </c>
      <c r="K240" s="13">
        <v>94</v>
      </c>
      <c r="L240" s="11" t="s">
        <v>4462</v>
      </c>
      <c r="M240" s="14" t="s">
        <v>4444</v>
      </c>
      <c r="Z240" s="15">
        <v>69403</v>
      </c>
      <c r="AA240" s="15">
        <v>65239</v>
      </c>
      <c r="AC240" s="15">
        <v>4164</v>
      </c>
    </row>
    <row r="241" spans="2:29" ht="19.7" customHeight="1" x14ac:dyDescent="0.2">
      <c r="B241" s="10" t="s">
        <v>313</v>
      </c>
      <c r="C241" s="11" t="s">
        <v>4935</v>
      </c>
      <c r="D241" s="11" t="s">
        <v>4934</v>
      </c>
      <c r="E241" s="11" t="s">
        <v>4914</v>
      </c>
      <c r="F241" s="12" t="s">
        <v>8</v>
      </c>
      <c r="G241" s="13">
        <v>74132</v>
      </c>
      <c r="H241" s="13">
        <v>70425</v>
      </c>
      <c r="I241" s="13"/>
      <c r="J241" s="13">
        <v>3707</v>
      </c>
      <c r="K241" s="13">
        <v>95</v>
      </c>
      <c r="L241" s="11" t="s">
        <v>4462</v>
      </c>
      <c r="M241" s="14" t="s">
        <v>4444</v>
      </c>
      <c r="Z241" s="15">
        <v>74132</v>
      </c>
      <c r="AA241" s="15">
        <v>70425</v>
      </c>
      <c r="AC241" s="15">
        <v>3707</v>
      </c>
    </row>
    <row r="242" spans="2:29" ht="19.7" customHeight="1" x14ac:dyDescent="0.2">
      <c r="B242" s="10" t="s">
        <v>314</v>
      </c>
      <c r="C242" s="11" t="s">
        <v>4936</v>
      </c>
      <c r="D242" s="11" t="s">
        <v>4934</v>
      </c>
      <c r="E242" s="11" t="s">
        <v>4916</v>
      </c>
      <c r="F242" s="12" t="s">
        <v>8</v>
      </c>
      <c r="G242" s="13">
        <v>78860</v>
      </c>
      <c r="H242" s="13">
        <v>74917</v>
      </c>
      <c r="I242" s="13"/>
      <c r="J242" s="13">
        <v>3943</v>
      </c>
      <c r="K242" s="13">
        <v>95</v>
      </c>
      <c r="L242" s="11" t="s">
        <v>4462</v>
      </c>
      <c r="M242" s="14" t="s">
        <v>4444</v>
      </c>
      <c r="Z242" s="15">
        <v>78860</v>
      </c>
      <c r="AA242" s="15">
        <v>74917</v>
      </c>
      <c r="AC242" s="15">
        <v>3943</v>
      </c>
    </row>
    <row r="243" spans="2:29" ht="19.7" customHeight="1" x14ac:dyDescent="0.2">
      <c r="B243" s="10" t="s">
        <v>315</v>
      </c>
      <c r="C243" s="11" t="s">
        <v>4937</v>
      </c>
      <c r="D243" s="11" t="s">
        <v>4934</v>
      </c>
      <c r="E243" s="11" t="s">
        <v>4918</v>
      </c>
      <c r="F243" s="12" t="s">
        <v>8</v>
      </c>
      <c r="G243" s="13">
        <v>83590</v>
      </c>
      <c r="H243" s="13">
        <v>79411</v>
      </c>
      <c r="I243" s="13"/>
      <c r="J243" s="13">
        <v>4179</v>
      </c>
      <c r="K243" s="13">
        <v>95</v>
      </c>
      <c r="L243" s="11" t="s">
        <v>4462</v>
      </c>
      <c r="M243" s="14" t="s">
        <v>4444</v>
      </c>
      <c r="Z243" s="15">
        <v>83590</v>
      </c>
      <c r="AA243" s="15">
        <v>79411</v>
      </c>
      <c r="AC243" s="15">
        <v>4179</v>
      </c>
    </row>
    <row r="244" spans="2:29" ht="19.7" customHeight="1" x14ac:dyDescent="0.2">
      <c r="B244" s="10" t="s">
        <v>316</v>
      </c>
      <c r="C244" s="11" t="s">
        <v>4938</v>
      </c>
      <c r="D244" s="11" t="s">
        <v>4934</v>
      </c>
      <c r="E244" s="11" t="s">
        <v>4920</v>
      </c>
      <c r="F244" s="12" t="s">
        <v>8</v>
      </c>
      <c r="G244" s="13">
        <v>88318</v>
      </c>
      <c r="H244" s="13">
        <v>83902</v>
      </c>
      <c r="I244" s="13"/>
      <c r="J244" s="13">
        <v>4416</v>
      </c>
      <c r="K244" s="13">
        <v>95</v>
      </c>
      <c r="L244" s="11" t="s">
        <v>4462</v>
      </c>
      <c r="M244" s="14" t="s">
        <v>4444</v>
      </c>
      <c r="Z244" s="15">
        <v>88318</v>
      </c>
      <c r="AA244" s="15">
        <v>83902</v>
      </c>
      <c r="AC244" s="15">
        <v>4416</v>
      </c>
    </row>
    <row r="245" spans="2:29" ht="19.7" customHeight="1" x14ac:dyDescent="0.2">
      <c r="B245" s="10" t="s">
        <v>317</v>
      </c>
      <c r="C245" s="11" t="s">
        <v>4939</v>
      </c>
      <c r="D245" s="11" t="s">
        <v>4940</v>
      </c>
      <c r="E245" s="11" t="s">
        <v>4912</v>
      </c>
      <c r="F245" s="12" t="s">
        <v>8</v>
      </c>
      <c r="G245" s="13">
        <v>71436</v>
      </c>
      <c r="H245" s="13">
        <v>66435</v>
      </c>
      <c r="I245" s="13"/>
      <c r="J245" s="13">
        <v>5001</v>
      </c>
      <c r="K245" s="13">
        <v>93</v>
      </c>
      <c r="L245" s="11" t="s">
        <v>4462</v>
      </c>
      <c r="M245" s="14" t="s">
        <v>4444</v>
      </c>
      <c r="Z245" s="15">
        <v>71436</v>
      </c>
      <c r="AA245" s="15">
        <v>66435</v>
      </c>
      <c r="AC245" s="15">
        <v>5001</v>
      </c>
    </row>
    <row r="246" spans="2:29" ht="19.7" customHeight="1" x14ac:dyDescent="0.2">
      <c r="B246" s="10" t="s">
        <v>318</v>
      </c>
      <c r="C246" s="11" t="s">
        <v>4941</v>
      </c>
      <c r="D246" s="11" t="s">
        <v>4940</v>
      </c>
      <c r="E246" s="11" t="s">
        <v>4914</v>
      </c>
      <c r="F246" s="12" t="s">
        <v>8</v>
      </c>
      <c r="G246" s="13">
        <v>74589</v>
      </c>
      <c r="H246" s="13">
        <v>70114</v>
      </c>
      <c r="I246" s="13"/>
      <c r="J246" s="13">
        <v>4475</v>
      </c>
      <c r="K246" s="13">
        <v>94</v>
      </c>
      <c r="L246" s="11" t="s">
        <v>4462</v>
      </c>
      <c r="M246" s="14" t="s">
        <v>4444</v>
      </c>
      <c r="Z246" s="15">
        <v>74589</v>
      </c>
      <c r="AA246" s="15">
        <v>70114</v>
      </c>
      <c r="AC246" s="15">
        <v>4475</v>
      </c>
    </row>
    <row r="247" spans="2:29" ht="19.7" customHeight="1" x14ac:dyDescent="0.2">
      <c r="B247" s="10" t="s">
        <v>319</v>
      </c>
      <c r="C247" s="11" t="s">
        <v>4942</v>
      </c>
      <c r="D247" s="11" t="s">
        <v>4940</v>
      </c>
      <c r="E247" s="11" t="s">
        <v>4916</v>
      </c>
      <c r="F247" s="12" t="s">
        <v>8</v>
      </c>
      <c r="G247" s="13">
        <v>77742</v>
      </c>
      <c r="H247" s="13">
        <v>73077</v>
      </c>
      <c r="I247" s="13"/>
      <c r="J247" s="13">
        <v>4665</v>
      </c>
      <c r="K247" s="13">
        <v>94</v>
      </c>
      <c r="L247" s="11" t="s">
        <v>4462</v>
      </c>
      <c r="M247" s="14" t="s">
        <v>4444</v>
      </c>
      <c r="Z247" s="15">
        <v>77742</v>
      </c>
      <c r="AA247" s="15">
        <v>73077</v>
      </c>
      <c r="AC247" s="15">
        <v>4665</v>
      </c>
    </row>
    <row r="248" spans="2:29" ht="19.7" customHeight="1" x14ac:dyDescent="0.2">
      <c r="B248" s="10" t="s">
        <v>320</v>
      </c>
      <c r="C248" s="11" t="s">
        <v>4943</v>
      </c>
      <c r="D248" s="11" t="s">
        <v>4940</v>
      </c>
      <c r="E248" s="11" t="s">
        <v>4918</v>
      </c>
      <c r="F248" s="12" t="s">
        <v>8</v>
      </c>
      <c r="G248" s="13">
        <v>80894</v>
      </c>
      <c r="H248" s="13">
        <v>75231</v>
      </c>
      <c r="I248" s="13"/>
      <c r="J248" s="13">
        <v>5663</v>
      </c>
      <c r="K248" s="13">
        <v>93</v>
      </c>
      <c r="L248" s="11" t="s">
        <v>4462</v>
      </c>
      <c r="M248" s="14" t="s">
        <v>4444</v>
      </c>
      <c r="Z248" s="15">
        <v>80894</v>
      </c>
      <c r="AA248" s="15">
        <v>75231</v>
      </c>
      <c r="AC248" s="15">
        <v>5663</v>
      </c>
    </row>
    <row r="249" spans="2:29" ht="19.7" customHeight="1" x14ac:dyDescent="0.2">
      <c r="B249" s="10" t="s">
        <v>322</v>
      </c>
      <c r="C249" s="11" t="s">
        <v>4944</v>
      </c>
      <c r="D249" s="11" t="s">
        <v>4940</v>
      </c>
      <c r="E249" s="11" t="s">
        <v>4920</v>
      </c>
      <c r="F249" s="12" t="s">
        <v>8</v>
      </c>
      <c r="G249" s="13">
        <v>84046</v>
      </c>
      <c r="H249" s="13">
        <v>78163</v>
      </c>
      <c r="I249" s="13"/>
      <c r="J249" s="13">
        <v>5883</v>
      </c>
      <c r="K249" s="13">
        <v>93</v>
      </c>
      <c r="L249" s="11" t="s">
        <v>4462</v>
      </c>
      <c r="M249" s="14" t="s">
        <v>4444</v>
      </c>
      <c r="Z249" s="15">
        <v>84046</v>
      </c>
      <c r="AA249" s="15">
        <v>78163</v>
      </c>
      <c r="AC249" s="15">
        <v>5883</v>
      </c>
    </row>
    <row r="250" spans="2:29" ht="19.7" customHeight="1" x14ac:dyDescent="0.2">
      <c r="B250" s="10" t="s">
        <v>323</v>
      </c>
      <c r="C250" s="11" t="s">
        <v>4945</v>
      </c>
      <c r="D250" s="11" t="s">
        <v>4895</v>
      </c>
      <c r="E250" s="11" t="s">
        <v>4946</v>
      </c>
      <c r="F250" s="12" t="s">
        <v>8</v>
      </c>
      <c r="G250" s="13">
        <v>2918</v>
      </c>
      <c r="H250" s="13">
        <v>2189</v>
      </c>
      <c r="I250" s="13"/>
      <c r="J250" s="13">
        <v>729</v>
      </c>
      <c r="K250" s="13">
        <v>75</v>
      </c>
      <c r="L250" s="11" t="s">
        <v>4462</v>
      </c>
      <c r="M250" s="14" t="s">
        <v>4444</v>
      </c>
      <c r="Z250" s="15">
        <v>2918</v>
      </c>
      <c r="AA250" s="15">
        <v>2189</v>
      </c>
      <c r="AC250" s="15">
        <v>729</v>
      </c>
    </row>
    <row r="251" spans="2:29" ht="19.7" customHeight="1" x14ac:dyDescent="0.2">
      <c r="B251" s="10" t="s">
        <v>324</v>
      </c>
      <c r="C251" s="11" t="s">
        <v>4947</v>
      </c>
      <c r="D251" s="11" t="s">
        <v>4895</v>
      </c>
      <c r="E251" s="11" t="s">
        <v>4948</v>
      </c>
      <c r="F251" s="12" t="s">
        <v>8</v>
      </c>
      <c r="G251" s="13">
        <v>4096</v>
      </c>
      <c r="H251" s="13">
        <v>3400</v>
      </c>
      <c r="I251" s="13"/>
      <c r="J251" s="13">
        <v>696</v>
      </c>
      <c r="K251" s="13">
        <v>83</v>
      </c>
      <c r="L251" s="11" t="s">
        <v>4462</v>
      </c>
      <c r="M251" s="14" t="s">
        <v>4444</v>
      </c>
      <c r="Z251" s="15">
        <v>4096</v>
      </c>
      <c r="AA251" s="15">
        <v>3400</v>
      </c>
      <c r="AC251" s="15">
        <v>696</v>
      </c>
    </row>
    <row r="252" spans="2:29" ht="19.7" customHeight="1" x14ac:dyDescent="0.2">
      <c r="B252" s="10" t="s">
        <v>325</v>
      </c>
      <c r="C252" s="11" t="s">
        <v>4949</v>
      </c>
      <c r="D252" s="11" t="s">
        <v>4895</v>
      </c>
      <c r="E252" s="11" t="s">
        <v>4950</v>
      </c>
      <c r="F252" s="12" t="s">
        <v>8</v>
      </c>
      <c r="G252" s="13">
        <v>5273</v>
      </c>
      <c r="H252" s="13">
        <v>4535</v>
      </c>
      <c r="I252" s="13"/>
      <c r="J252" s="13">
        <v>738</v>
      </c>
      <c r="K252" s="13">
        <v>86</v>
      </c>
      <c r="L252" s="11" t="s">
        <v>4462</v>
      </c>
      <c r="M252" s="14" t="s">
        <v>4444</v>
      </c>
      <c r="Z252" s="15">
        <v>5273</v>
      </c>
      <c r="AA252" s="15">
        <v>4535</v>
      </c>
      <c r="AC252" s="15">
        <v>738</v>
      </c>
    </row>
    <row r="253" spans="2:29" ht="19.7" customHeight="1" x14ac:dyDescent="0.2">
      <c r="B253" s="10" t="s">
        <v>326</v>
      </c>
      <c r="C253" s="11" t="s">
        <v>4951</v>
      </c>
      <c r="D253" s="11" t="s">
        <v>4895</v>
      </c>
      <c r="E253" s="11" t="s">
        <v>4952</v>
      </c>
      <c r="F253" s="12" t="s">
        <v>8</v>
      </c>
      <c r="G253" s="13">
        <v>6630</v>
      </c>
      <c r="H253" s="13">
        <v>5569</v>
      </c>
      <c r="I253" s="13"/>
      <c r="J253" s="13">
        <v>1061</v>
      </c>
      <c r="K253" s="13">
        <v>84</v>
      </c>
      <c r="L253" s="11" t="s">
        <v>4462</v>
      </c>
      <c r="M253" s="14" t="s">
        <v>4444</v>
      </c>
      <c r="Z253" s="15">
        <v>6630</v>
      </c>
      <c r="AA253" s="15">
        <v>5569</v>
      </c>
      <c r="AC253" s="15">
        <v>1061</v>
      </c>
    </row>
    <row r="254" spans="2:29" ht="19.7" customHeight="1" x14ac:dyDescent="0.2">
      <c r="B254" s="16" t="s">
        <v>327</v>
      </c>
      <c r="C254" s="17" t="s">
        <v>4953</v>
      </c>
      <c r="D254" s="17" t="s">
        <v>4895</v>
      </c>
      <c r="E254" s="17" t="s">
        <v>4954</v>
      </c>
      <c r="F254" s="18" t="s">
        <v>8</v>
      </c>
      <c r="G254" s="19">
        <v>7807</v>
      </c>
      <c r="H254" s="19">
        <v>6714</v>
      </c>
      <c r="I254" s="19"/>
      <c r="J254" s="19">
        <v>1093</v>
      </c>
      <c r="K254" s="19">
        <v>86</v>
      </c>
      <c r="L254" s="17" t="s">
        <v>4462</v>
      </c>
      <c r="M254" s="20" t="s">
        <v>4444</v>
      </c>
      <c r="Z254" s="15">
        <v>7807</v>
      </c>
      <c r="AA254" s="15">
        <v>6714</v>
      </c>
      <c r="AC254" s="15">
        <v>1093</v>
      </c>
    </row>
    <row r="255" spans="2:29" ht="19.7" customHeight="1" x14ac:dyDescent="0.2">
      <c r="B255" s="10" t="s">
        <v>328</v>
      </c>
      <c r="C255" s="11" t="s">
        <v>4955</v>
      </c>
      <c r="D255" s="11" t="s">
        <v>4902</v>
      </c>
      <c r="E255" s="11" t="s">
        <v>4946</v>
      </c>
      <c r="F255" s="12" t="s">
        <v>8</v>
      </c>
      <c r="G255" s="13">
        <v>5247</v>
      </c>
      <c r="H255" s="13">
        <v>3988</v>
      </c>
      <c r="I255" s="13"/>
      <c r="J255" s="13">
        <v>1259</v>
      </c>
      <c r="K255" s="13">
        <v>76</v>
      </c>
      <c r="L255" s="11" t="s">
        <v>4462</v>
      </c>
      <c r="M255" s="14" t="s">
        <v>4444</v>
      </c>
      <c r="Z255" s="15">
        <v>5247</v>
      </c>
      <c r="AA255" s="15">
        <v>3988</v>
      </c>
      <c r="AC255" s="15">
        <v>1259</v>
      </c>
    </row>
    <row r="256" spans="2:29" ht="19.7" customHeight="1" x14ac:dyDescent="0.2">
      <c r="B256" s="10" t="s">
        <v>330</v>
      </c>
      <c r="C256" s="11" t="s">
        <v>4956</v>
      </c>
      <c r="D256" s="11" t="s">
        <v>4902</v>
      </c>
      <c r="E256" s="11" t="s">
        <v>4948</v>
      </c>
      <c r="F256" s="12" t="s">
        <v>8</v>
      </c>
      <c r="G256" s="13">
        <v>7601</v>
      </c>
      <c r="H256" s="13">
        <v>6309</v>
      </c>
      <c r="I256" s="13"/>
      <c r="J256" s="13">
        <v>1292</v>
      </c>
      <c r="K256" s="13">
        <v>83</v>
      </c>
      <c r="L256" s="11" t="s">
        <v>4462</v>
      </c>
      <c r="M256" s="14" t="s">
        <v>4444</v>
      </c>
      <c r="Z256" s="15">
        <v>7601</v>
      </c>
      <c r="AA256" s="15">
        <v>6309</v>
      </c>
      <c r="AC256" s="15">
        <v>1292</v>
      </c>
    </row>
    <row r="257" spans="2:29" ht="19.7" customHeight="1" x14ac:dyDescent="0.2">
      <c r="B257" s="10" t="s">
        <v>331</v>
      </c>
      <c r="C257" s="11" t="s">
        <v>4957</v>
      </c>
      <c r="D257" s="11" t="s">
        <v>4902</v>
      </c>
      <c r="E257" s="11" t="s">
        <v>4950</v>
      </c>
      <c r="F257" s="12" t="s">
        <v>8</v>
      </c>
      <c r="G257" s="13">
        <v>9956</v>
      </c>
      <c r="H257" s="13">
        <v>8761</v>
      </c>
      <c r="I257" s="13"/>
      <c r="J257" s="13">
        <v>1195</v>
      </c>
      <c r="K257" s="13">
        <v>88</v>
      </c>
      <c r="L257" s="11" t="s">
        <v>4462</v>
      </c>
      <c r="M257" s="14" t="s">
        <v>4444</v>
      </c>
      <c r="Z257" s="15">
        <v>9956</v>
      </c>
      <c r="AA257" s="15">
        <v>8761</v>
      </c>
      <c r="AC257" s="15">
        <v>1195</v>
      </c>
    </row>
    <row r="258" spans="2:29" ht="19.7" customHeight="1" x14ac:dyDescent="0.2">
      <c r="B258" s="10" t="s">
        <v>332</v>
      </c>
      <c r="C258" s="11" t="s">
        <v>4958</v>
      </c>
      <c r="D258" s="11" t="s">
        <v>4902</v>
      </c>
      <c r="E258" s="11" t="s">
        <v>4952</v>
      </c>
      <c r="F258" s="12" t="s">
        <v>8</v>
      </c>
      <c r="G258" s="13">
        <v>12558</v>
      </c>
      <c r="H258" s="13">
        <v>10925</v>
      </c>
      <c r="I258" s="13"/>
      <c r="J258" s="13">
        <v>1633</v>
      </c>
      <c r="K258" s="13">
        <v>87</v>
      </c>
      <c r="L258" s="11" t="s">
        <v>4462</v>
      </c>
      <c r="M258" s="14" t="s">
        <v>4444</v>
      </c>
      <c r="Z258" s="15">
        <v>12558</v>
      </c>
      <c r="AA258" s="15">
        <v>10925</v>
      </c>
      <c r="AC258" s="15">
        <v>1633</v>
      </c>
    </row>
    <row r="259" spans="2:29" ht="19.7" customHeight="1" x14ac:dyDescent="0.2">
      <c r="B259" s="10" t="s">
        <v>333</v>
      </c>
      <c r="C259" s="11" t="s">
        <v>4959</v>
      </c>
      <c r="D259" s="11" t="s">
        <v>4902</v>
      </c>
      <c r="E259" s="11" t="s">
        <v>4954</v>
      </c>
      <c r="F259" s="12" t="s">
        <v>8</v>
      </c>
      <c r="G259" s="13">
        <v>14914</v>
      </c>
      <c r="H259" s="13">
        <v>13273</v>
      </c>
      <c r="I259" s="13"/>
      <c r="J259" s="13">
        <v>1641</v>
      </c>
      <c r="K259" s="13">
        <v>89</v>
      </c>
      <c r="L259" s="11" t="s">
        <v>4462</v>
      </c>
      <c r="M259" s="14" t="s">
        <v>4444</v>
      </c>
      <c r="Z259" s="15">
        <v>14914</v>
      </c>
      <c r="AA259" s="15">
        <v>13273</v>
      </c>
      <c r="AC259" s="15">
        <v>1641</v>
      </c>
    </row>
    <row r="260" spans="2:29" ht="19.7" customHeight="1" x14ac:dyDescent="0.2">
      <c r="B260" s="10" t="s">
        <v>334</v>
      </c>
      <c r="C260" s="11" t="s">
        <v>4960</v>
      </c>
      <c r="D260" s="11" t="s">
        <v>4895</v>
      </c>
      <c r="E260" s="11" t="s">
        <v>4961</v>
      </c>
      <c r="F260" s="12" t="s">
        <v>8</v>
      </c>
      <c r="G260" s="13">
        <v>3507</v>
      </c>
      <c r="H260" s="13">
        <v>2806</v>
      </c>
      <c r="I260" s="13"/>
      <c r="J260" s="13">
        <v>701</v>
      </c>
      <c r="K260" s="13">
        <v>80</v>
      </c>
      <c r="L260" s="11" t="s">
        <v>4462</v>
      </c>
      <c r="M260" s="14" t="s">
        <v>4444</v>
      </c>
      <c r="Z260" s="15">
        <v>3507</v>
      </c>
      <c r="AA260" s="15">
        <v>2806</v>
      </c>
      <c r="AC260" s="15">
        <v>701</v>
      </c>
    </row>
    <row r="261" spans="2:29" ht="19.7" customHeight="1" x14ac:dyDescent="0.2">
      <c r="B261" s="10" t="s">
        <v>335</v>
      </c>
      <c r="C261" s="11" t="s">
        <v>4962</v>
      </c>
      <c r="D261" s="11" t="s">
        <v>4895</v>
      </c>
      <c r="E261" s="11" t="s">
        <v>4963</v>
      </c>
      <c r="F261" s="12" t="s">
        <v>8</v>
      </c>
      <c r="G261" s="13">
        <v>6041</v>
      </c>
      <c r="H261" s="13">
        <v>5195</v>
      </c>
      <c r="I261" s="13"/>
      <c r="J261" s="13">
        <v>846</v>
      </c>
      <c r="K261" s="13">
        <v>86</v>
      </c>
      <c r="L261" s="11" t="s">
        <v>4462</v>
      </c>
      <c r="M261" s="14" t="s">
        <v>4444</v>
      </c>
      <c r="Z261" s="15">
        <v>6041</v>
      </c>
      <c r="AA261" s="15">
        <v>5195</v>
      </c>
      <c r="AC261" s="15">
        <v>846</v>
      </c>
    </row>
    <row r="262" spans="2:29" ht="19.7" customHeight="1" x14ac:dyDescent="0.2">
      <c r="B262" s="10" t="s">
        <v>336</v>
      </c>
      <c r="C262" s="11" t="s">
        <v>4964</v>
      </c>
      <c r="D262" s="11" t="s">
        <v>4902</v>
      </c>
      <c r="E262" s="11" t="s">
        <v>4961</v>
      </c>
      <c r="F262" s="12" t="s">
        <v>8</v>
      </c>
      <c r="G262" s="13">
        <v>6425</v>
      </c>
      <c r="H262" s="13">
        <v>5526</v>
      </c>
      <c r="I262" s="13"/>
      <c r="J262" s="13">
        <v>899</v>
      </c>
      <c r="K262" s="13">
        <v>86</v>
      </c>
      <c r="L262" s="11" t="s">
        <v>4462</v>
      </c>
      <c r="M262" s="14" t="s">
        <v>4444</v>
      </c>
      <c r="Z262" s="15">
        <v>6425</v>
      </c>
      <c r="AA262" s="15">
        <v>5526</v>
      </c>
      <c r="AC262" s="15">
        <v>899</v>
      </c>
    </row>
    <row r="263" spans="2:29" ht="19.7" customHeight="1" x14ac:dyDescent="0.2">
      <c r="B263" s="10" t="s">
        <v>337</v>
      </c>
      <c r="C263" s="11" t="s">
        <v>4965</v>
      </c>
      <c r="D263" s="11" t="s">
        <v>4902</v>
      </c>
      <c r="E263" s="11" t="s">
        <v>4963</v>
      </c>
      <c r="F263" s="12" t="s">
        <v>8</v>
      </c>
      <c r="G263" s="13">
        <v>11381</v>
      </c>
      <c r="H263" s="13">
        <v>10471</v>
      </c>
      <c r="I263" s="13"/>
      <c r="J263" s="13">
        <v>910</v>
      </c>
      <c r="K263" s="13">
        <v>92</v>
      </c>
      <c r="L263" s="11" t="s">
        <v>4462</v>
      </c>
      <c r="M263" s="14" t="s">
        <v>4444</v>
      </c>
      <c r="Z263" s="15">
        <v>11381</v>
      </c>
      <c r="AA263" s="15">
        <v>10471</v>
      </c>
      <c r="AC263" s="15">
        <v>910</v>
      </c>
    </row>
    <row r="264" spans="2:29" ht="19.7" customHeight="1" x14ac:dyDescent="0.2">
      <c r="B264" s="10" t="s">
        <v>338</v>
      </c>
      <c r="C264" s="11" t="s">
        <v>4966</v>
      </c>
      <c r="D264" s="11" t="s">
        <v>4895</v>
      </c>
      <c r="E264" s="11" t="s">
        <v>4967</v>
      </c>
      <c r="F264" s="12" t="s">
        <v>8</v>
      </c>
      <c r="G264" s="13">
        <v>1045</v>
      </c>
      <c r="H264" s="13">
        <v>282</v>
      </c>
      <c r="I264" s="13"/>
      <c r="J264" s="13">
        <v>763</v>
      </c>
      <c r="K264" s="13">
        <v>27</v>
      </c>
      <c r="L264" s="11" t="s">
        <v>4462</v>
      </c>
      <c r="M264" s="14" t="s">
        <v>4444</v>
      </c>
      <c r="Z264" s="15">
        <v>1045</v>
      </c>
      <c r="AA264" s="15">
        <v>282</v>
      </c>
      <c r="AC264" s="15">
        <v>763</v>
      </c>
    </row>
    <row r="265" spans="2:29" ht="19.7" customHeight="1" x14ac:dyDescent="0.2">
      <c r="B265" s="10" t="s">
        <v>340</v>
      </c>
      <c r="C265" s="11" t="s">
        <v>4968</v>
      </c>
      <c r="D265" s="11" t="s">
        <v>4895</v>
      </c>
      <c r="E265" s="11" t="s">
        <v>4969</v>
      </c>
      <c r="F265" s="12" t="s">
        <v>8</v>
      </c>
      <c r="G265" s="13">
        <v>1045</v>
      </c>
      <c r="H265" s="13">
        <v>282</v>
      </c>
      <c r="I265" s="13"/>
      <c r="J265" s="13">
        <v>763</v>
      </c>
      <c r="K265" s="13">
        <v>27</v>
      </c>
      <c r="L265" s="11" t="s">
        <v>4462</v>
      </c>
      <c r="M265" s="14" t="s">
        <v>4444</v>
      </c>
      <c r="Z265" s="15">
        <v>1045</v>
      </c>
      <c r="AA265" s="15">
        <v>282</v>
      </c>
      <c r="AC265" s="15">
        <v>763</v>
      </c>
    </row>
    <row r="266" spans="2:29" ht="19.7" customHeight="1" x14ac:dyDescent="0.2">
      <c r="B266" s="10" t="s">
        <v>341</v>
      </c>
      <c r="C266" s="11" t="s">
        <v>4970</v>
      </c>
      <c r="D266" s="11" t="s">
        <v>4895</v>
      </c>
      <c r="E266" s="11" t="s">
        <v>4971</v>
      </c>
      <c r="F266" s="12" t="s">
        <v>8</v>
      </c>
      <c r="G266" s="13">
        <v>1045</v>
      </c>
      <c r="H266" s="13">
        <v>282</v>
      </c>
      <c r="I266" s="13"/>
      <c r="J266" s="13">
        <v>763</v>
      </c>
      <c r="K266" s="13">
        <v>27</v>
      </c>
      <c r="L266" s="11" t="s">
        <v>4462</v>
      </c>
      <c r="M266" s="14" t="s">
        <v>4444</v>
      </c>
      <c r="Z266" s="15">
        <v>1045</v>
      </c>
      <c r="AA266" s="15">
        <v>282</v>
      </c>
      <c r="AC266" s="15">
        <v>763</v>
      </c>
    </row>
    <row r="267" spans="2:29" ht="19.7" customHeight="1" x14ac:dyDescent="0.2">
      <c r="B267" s="10" t="s">
        <v>342</v>
      </c>
      <c r="C267" s="11" t="s">
        <v>4972</v>
      </c>
      <c r="D267" s="11" t="s">
        <v>4895</v>
      </c>
      <c r="E267" s="11" t="s">
        <v>4973</v>
      </c>
      <c r="F267" s="12" t="s">
        <v>8</v>
      </c>
      <c r="G267" s="13">
        <v>1245</v>
      </c>
      <c r="H267" s="13">
        <v>336</v>
      </c>
      <c r="I267" s="13"/>
      <c r="J267" s="13">
        <v>909</v>
      </c>
      <c r="K267" s="13">
        <v>27</v>
      </c>
      <c r="L267" s="11" t="s">
        <v>4462</v>
      </c>
      <c r="M267" s="14" t="s">
        <v>4444</v>
      </c>
      <c r="Z267" s="15">
        <v>1245</v>
      </c>
      <c r="AA267" s="15">
        <v>336</v>
      </c>
      <c r="AC267" s="15">
        <v>909</v>
      </c>
    </row>
    <row r="268" spans="2:29" ht="19.7" customHeight="1" x14ac:dyDescent="0.2">
      <c r="B268" s="10" t="s">
        <v>343</v>
      </c>
      <c r="C268" s="11" t="s">
        <v>4974</v>
      </c>
      <c r="D268" s="11" t="s">
        <v>4922</v>
      </c>
      <c r="E268" s="11" t="s">
        <v>4967</v>
      </c>
      <c r="F268" s="12" t="s">
        <v>8</v>
      </c>
      <c r="G268" s="13">
        <v>1437</v>
      </c>
      <c r="H268" s="13">
        <v>374</v>
      </c>
      <c r="I268" s="13"/>
      <c r="J268" s="13">
        <v>1063</v>
      </c>
      <c r="K268" s="13">
        <v>26</v>
      </c>
      <c r="L268" s="11" t="s">
        <v>4462</v>
      </c>
      <c r="M268" s="14" t="s">
        <v>4444</v>
      </c>
      <c r="Z268" s="15">
        <v>1437</v>
      </c>
      <c r="AA268" s="15">
        <v>374</v>
      </c>
      <c r="AC268" s="15">
        <v>1063</v>
      </c>
    </row>
    <row r="269" spans="2:29" ht="19.7" customHeight="1" x14ac:dyDescent="0.2">
      <c r="B269" s="10" t="s">
        <v>344</v>
      </c>
      <c r="C269" s="11" t="s">
        <v>4975</v>
      </c>
      <c r="D269" s="11" t="s">
        <v>4922</v>
      </c>
      <c r="E269" s="11" t="s">
        <v>4969</v>
      </c>
      <c r="F269" s="12" t="s">
        <v>8</v>
      </c>
      <c r="G269" s="13">
        <v>1437</v>
      </c>
      <c r="H269" s="13">
        <v>374</v>
      </c>
      <c r="I269" s="13"/>
      <c r="J269" s="13">
        <v>1063</v>
      </c>
      <c r="K269" s="13">
        <v>26</v>
      </c>
      <c r="L269" s="11" t="s">
        <v>4462</v>
      </c>
      <c r="M269" s="14" t="s">
        <v>4444</v>
      </c>
      <c r="Z269" s="15">
        <v>1437</v>
      </c>
      <c r="AA269" s="15">
        <v>374</v>
      </c>
      <c r="AC269" s="15">
        <v>1063</v>
      </c>
    </row>
    <row r="270" spans="2:29" ht="19.7" customHeight="1" x14ac:dyDescent="0.2">
      <c r="B270" s="10" t="s">
        <v>345</v>
      </c>
      <c r="C270" s="11" t="s">
        <v>4976</v>
      </c>
      <c r="D270" s="11" t="s">
        <v>4922</v>
      </c>
      <c r="E270" s="11" t="s">
        <v>4971</v>
      </c>
      <c r="F270" s="12" t="s">
        <v>8</v>
      </c>
      <c r="G270" s="13">
        <v>1437</v>
      </c>
      <c r="H270" s="13">
        <v>374</v>
      </c>
      <c r="I270" s="13"/>
      <c r="J270" s="13">
        <v>1063</v>
      </c>
      <c r="K270" s="13">
        <v>26</v>
      </c>
      <c r="L270" s="11" t="s">
        <v>4462</v>
      </c>
      <c r="M270" s="14" t="s">
        <v>4444</v>
      </c>
      <c r="Z270" s="15">
        <v>1437</v>
      </c>
      <c r="AA270" s="15">
        <v>374</v>
      </c>
      <c r="AC270" s="15">
        <v>1063</v>
      </c>
    </row>
    <row r="271" spans="2:29" ht="19.7" customHeight="1" x14ac:dyDescent="0.2">
      <c r="B271" s="10" t="s">
        <v>346</v>
      </c>
      <c r="C271" s="11" t="s">
        <v>4977</v>
      </c>
      <c r="D271" s="11" t="s">
        <v>4922</v>
      </c>
      <c r="E271" s="11" t="s">
        <v>4973</v>
      </c>
      <c r="F271" s="12" t="s">
        <v>8</v>
      </c>
      <c r="G271" s="13">
        <v>1713</v>
      </c>
      <c r="H271" s="13">
        <v>445</v>
      </c>
      <c r="I271" s="13"/>
      <c r="J271" s="13">
        <v>1268</v>
      </c>
      <c r="K271" s="13">
        <v>26</v>
      </c>
      <c r="L271" s="11" t="s">
        <v>4462</v>
      </c>
      <c r="M271" s="14" t="s">
        <v>4444</v>
      </c>
      <c r="Z271" s="15">
        <v>1713</v>
      </c>
      <c r="AA271" s="15">
        <v>445</v>
      </c>
      <c r="AC271" s="15">
        <v>1268</v>
      </c>
    </row>
    <row r="272" spans="2:29" ht="19.7" customHeight="1" x14ac:dyDescent="0.2">
      <c r="B272" s="10" t="s">
        <v>347</v>
      </c>
      <c r="C272" s="11" t="s">
        <v>4978</v>
      </c>
      <c r="D272" s="11" t="s">
        <v>4906</v>
      </c>
      <c r="E272" s="11" t="s">
        <v>4967</v>
      </c>
      <c r="F272" s="12" t="s">
        <v>8</v>
      </c>
      <c r="G272" s="13">
        <v>35829</v>
      </c>
      <c r="H272" s="13">
        <v>30096</v>
      </c>
      <c r="I272" s="13"/>
      <c r="J272" s="13">
        <v>5733</v>
      </c>
      <c r="K272" s="13">
        <v>84</v>
      </c>
      <c r="L272" s="11" t="s">
        <v>4462</v>
      </c>
      <c r="M272" s="14" t="s">
        <v>4444</v>
      </c>
      <c r="Z272" s="15">
        <v>35829</v>
      </c>
      <c r="AA272" s="15">
        <v>30096</v>
      </c>
      <c r="AC272" s="15">
        <v>5733</v>
      </c>
    </row>
    <row r="273" spans="2:29" ht="19.7" customHeight="1" x14ac:dyDescent="0.2">
      <c r="B273" s="10" t="s">
        <v>348</v>
      </c>
      <c r="C273" s="11" t="s">
        <v>4979</v>
      </c>
      <c r="D273" s="11" t="s">
        <v>4906</v>
      </c>
      <c r="E273" s="11" t="s">
        <v>4969</v>
      </c>
      <c r="F273" s="12" t="s">
        <v>8</v>
      </c>
      <c r="G273" s="13">
        <v>35829</v>
      </c>
      <c r="H273" s="13">
        <v>30096</v>
      </c>
      <c r="I273" s="13"/>
      <c r="J273" s="13">
        <v>5733</v>
      </c>
      <c r="K273" s="13">
        <v>84</v>
      </c>
      <c r="L273" s="11" t="s">
        <v>4462</v>
      </c>
      <c r="M273" s="14" t="s">
        <v>4444</v>
      </c>
      <c r="Z273" s="15">
        <v>35829</v>
      </c>
      <c r="AA273" s="15">
        <v>30096</v>
      </c>
      <c r="AC273" s="15">
        <v>5733</v>
      </c>
    </row>
    <row r="274" spans="2:29" ht="19.7" customHeight="1" x14ac:dyDescent="0.2">
      <c r="B274" s="10" t="s">
        <v>349</v>
      </c>
      <c r="C274" s="11" t="s">
        <v>4980</v>
      </c>
      <c r="D274" s="11" t="s">
        <v>4906</v>
      </c>
      <c r="E274" s="11" t="s">
        <v>4971</v>
      </c>
      <c r="F274" s="12" t="s">
        <v>8</v>
      </c>
      <c r="G274" s="13">
        <v>35829</v>
      </c>
      <c r="H274" s="13">
        <v>30096</v>
      </c>
      <c r="I274" s="13"/>
      <c r="J274" s="13">
        <v>5733</v>
      </c>
      <c r="K274" s="13">
        <v>84</v>
      </c>
      <c r="L274" s="11" t="s">
        <v>4462</v>
      </c>
      <c r="M274" s="14" t="s">
        <v>4444</v>
      </c>
      <c r="Z274" s="15">
        <v>35829</v>
      </c>
      <c r="AA274" s="15">
        <v>30096</v>
      </c>
      <c r="AC274" s="15">
        <v>5733</v>
      </c>
    </row>
    <row r="275" spans="2:29" ht="19.7" customHeight="1" x14ac:dyDescent="0.2">
      <c r="B275" s="10" t="s">
        <v>350</v>
      </c>
      <c r="C275" s="11" t="s">
        <v>4981</v>
      </c>
      <c r="D275" s="11" t="s">
        <v>4906</v>
      </c>
      <c r="E275" s="11" t="s">
        <v>4973</v>
      </c>
      <c r="F275" s="12" t="s">
        <v>8</v>
      </c>
      <c r="G275" s="13">
        <v>35990</v>
      </c>
      <c r="H275" s="13">
        <v>30232</v>
      </c>
      <c r="I275" s="13"/>
      <c r="J275" s="13">
        <v>5758</v>
      </c>
      <c r="K275" s="13">
        <v>84</v>
      </c>
      <c r="L275" s="11" t="s">
        <v>4462</v>
      </c>
      <c r="M275" s="14" t="s">
        <v>4444</v>
      </c>
      <c r="Z275" s="15">
        <v>35990</v>
      </c>
      <c r="AA275" s="15">
        <v>30232</v>
      </c>
      <c r="AC275" s="15">
        <v>5758</v>
      </c>
    </row>
    <row r="276" spans="2:29" ht="19.7" customHeight="1" x14ac:dyDescent="0.2">
      <c r="B276" s="10" t="s">
        <v>351</v>
      </c>
      <c r="C276" s="11" t="s">
        <v>4982</v>
      </c>
      <c r="D276" s="11" t="s">
        <v>4934</v>
      </c>
      <c r="E276" s="11" t="s">
        <v>4967</v>
      </c>
      <c r="F276" s="12" t="s">
        <v>8</v>
      </c>
      <c r="G276" s="13">
        <v>35083</v>
      </c>
      <c r="H276" s="13">
        <v>29821</v>
      </c>
      <c r="I276" s="13"/>
      <c r="J276" s="13">
        <v>5262</v>
      </c>
      <c r="K276" s="13">
        <v>85</v>
      </c>
      <c r="L276" s="11" t="s">
        <v>4462</v>
      </c>
      <c r="M276" s="14" t="s">
        <v>4444</v>
      </c>
      <c r="Z276" s="15">
        <v>35083</v>
      </c>
      <c r="AA276" s="15">
        <v>29821</v>
      </c>
      <c r="AC276" s="15">
        <v>5262</v>
      </c>
    </row>
    <row r="277" spans="2:29" ht="19.7" customHeight="1" x14ac:dyDescent="0.2">
      <c r="B277" s="10" t="s">
        <v>352</v>
      </c>
      <c r="C277" s="11" t="s">
        <v>4983</v>
      </c>
      <c r="D277" s="11" t="s">
        <v>4934</v>
      </c>
      <c r="E277" s="11" t="s">
        <v>4969</v>
      </c>
      <c r="F277" s="12" t="s">
        <v>8</v>
      </c>
      <c r="G277" s="13">
        <v>35083</v>
      </c>
      <c r="H277" s="13">
        <v>29821</v>
      </c>
      <c r="I277" s="13"/>
      <c r="J277" s="13">
        <v>5262</v>
      </c>
      <c r="K277" s="13">
        <v>85</v>
      </c>
      <c r="L277" s="11" t="s">
        <v>4462</v>
      </c>
      <c r="M277" s="14" t="s">
        <v>4444</v>
      </c>
      <c r="Z277" s="15">
        <v>35083</v>
      </c>
      <c r="AA277" s="15">
        <v>29821</v>
      </c>
      <c r="AC277" s="15">
        <v>5262</v>
      </c>
    </row>
    <row r="278" spans="2:29" ht="19.7" customHeight="1" x14ac:dyDescent="0.2">
      <c r="B278" s="10" t="s">
        <v>353</v>
      </c>
      <c r="C278" s="11" t="s">
        <v>4984</v>
      </c>
      <c r="D278" s="11" t="s">
        <v>4934</v>
      </c>
      <c r="E278" s="11" t="s">
        <v>4971</v>
      </c>
      <c r="F278" s="12" t="s">
        <v>8</v>
      </c>
      <c r="G278" s="13">
        <v>35083</v>
      </c>
      <c r="H278" s="13">
        <v>29821</v>
      </c>
      <c r="I278" s="13"/>
      <c r="J278" s="13">
        <v>5262</v>
      </c>
      <c r="K278" s="13">
        <v>85</v>
      </c>
      <c r="L278" s="11" t="s">
        <v>4462</v>
      </c>
      <c r="M278" s="14" t="s">
        <v>4444</v>
      </c>
      <c r="Z278" s="15">
        <v>35083</v>
      </c>
      <c r="AA278" s="15">
        <v>29821</v>
      </c>
      <c r="AC278" s="15">
        <v>5262</v>
      </c>
    </row>
    <row r="279" spans="2:29" ht="19.7" customHeight="1" x14ac:dyDescent="0.2">
      <c r="B279" s="16" t="s">
        <v>354</v>
      </c>
      <c r="C279" s="17" t="s">
        <v>4985</v>
      </c>
      <c r="D279" s="17" t="s">
        <v>4934</v>
      </c>
      <c r="E279" s="17" t="s">
        <v>4973</v>
      </c>
      <c r="F279" s="18" t="s">
        <v>8</v>
      </c>
      <c r="G279" s="19">
        <v>35303</v>
      </c>
      <c r="H279" s="19">
        <v>30008</v>
      </c>
      <c r="I279" s="19"/>
      <c r="J279" s="19">
        <v>5295</v>
      </c>
      <c r="K279" s="19">
        <v>85</v>
      </c>
      <c r="L279" s="17" t="s">
        <v>4462</v>
      </c>
      <c r="M279" s="20" t="s">
        <v>4444</v>
      </c>
      <c r="Z279" s="15">
        <v>35303</v>
      </c>
      <c r="AA279" s="15">
        <v>30008</v>
      </c>
      <c r="AC279" s="15">
        <v>5295</v>
      </c>
    </row>
    <row r="280" spans="2:29" ht="19.7" customHeight="1" x14ac:dyDescent="0.2">
      <c r="B280" s="10" t="s">
        <v>355</v>
      </c>
      <c r="C280" s="11" t="s">
        <v>4986</v>
      </c>
      <c r="D280" s="11" t="s">
        <v>4940</v>
      </c>
      <c r="E280" s="11" t="s">
        <v>4967</v>
      </c>
      <c r="F280" s="12" t="s">
        <v>8</v>
      </c>
      <c r="G280" s="13">
        <v>37342</v>
      </c>
      <c r="H280" s="13">
        <v>30247</v>
      </c>
      <c r="I280" s="13"/>
      <c r="J280" s="13">
        <v>7095</v>
      </c>
      <c r="K280" s="13">
        <v>81</v>
      </c>
      <c r="L280" s="11" t="s">
        <v>4462</v>
      </c>
      <c r="M280" s="14" t="s">
        <v>4444</v>
      </c>
      <c r="Z280" s="15">
        <v>37342</v>
      </c>
      <c r="AA280" s="15">
        <v>30247</v>
      </c>
      <c r="AC280" s="15">
        <v>7095</v>
      </c>
    </row>
    <row r="281" spans="2:29" ht="19.7" customHeight="1" x14ac:dyDescent="0.2">
      <c r="B281" s="10" t="s">
        <v>356</v>
      </c>
      <c r="C281" s="11" t="s">
        <v>4987</v>
      </c>
      <c r="D281" s="11" t="s">
        <v>4940</v>
      </c>
      <c r="E281" s="11" t="s">
        <v>4969</v>
      </c>
      <c r="F281" s="12" t="s">
        <v>8</v>
      </c>
      <c r="G281" s="13">
        <v>37342</v>
      </c>
      <c r="H281" s="13">
        <v>30247</v>
      </c>
      <c r="I281" s="13"/>
      <c r="J281" s="13">
        <v>7095</v>
      </c>
      <c r="K281" s="13">
        <v>81</v>
      </c>
      <c r="L281" s="11" t="s">
        <v>4462</v>
      </c>
      <c r="M281" s="14" t="s">
        <v>4444</v>
      </c>
      <c r="Z281" s="15">
        <v>37342</v>
      </c>
      <c r="AA281" s="15">
        <v>30247</v>
      </c>
      <c r="AC281" s="15">
        <v>7095</v>
      </c>
    </row>
    <row r="282" spans="2:29" ht="19.7" customHeight="1" x14ac:dyDescent="0.2">
      <c r="B282" s="10" t="s">
        <v>357</v>
      </c>
      <c r="C282" s="11" t="s">
        <v>4988</v>
      </c>
      <c r="D282" s="11" t="s">
        <v>4940</v>
      </c>
      <c r="E282" s="11" t="s">
        <v>4971</v>
      </c>
      <c r="F282" s="12" t="s">
        <v>8</v>
      </c>
      <c r="G282" s="13">
        <v>37342</v>
      </c>
      <c r="H282" s="13">
        <v>30247</v>
      </c>
      <c r="I282" s="13"/>
      <c r="J282" s="13">
        <v>7095</v>
      </c>
      <c r="K282" s="13">
        <v>81</v>
      </c>
      <c r="L282" s="11" t="s">
        <v>4462</v>
      </c>
      <c r="M282" s="14" t="s">
        <v>4444</v>
      </c>
      <c r="Z282" s="15">
        <v>37342</v>
      </c>
      <c r="AA282" s="15">
        <v>30247</v>
      </c>
      <c r="AC282" s="15">
        <v>7095</v>
      </c>
    </row>
    <row r="283" spans="2:29" ht="19.7" customHeight="1" x14ac:dyDescent="0.2">
      <c r="B283" s="10" t="s">
        <v>358</v>
      </c>
      <c r="C283" s="11" t="s">
        <v>4989</v>
      </c>
      <c r="D283" s="11" t="s">
        <v>4940</v>
      </c>
      <c r="E283" s="11" t="s">
        <v>4973</v>
      </c>
      <c r="F283" s="12" t="s">
        <v>8</v>
      </c>
      <c r="G283" s="13">
        <v>37647</v>
      </c>
      <c r="H283" s="13">
        <v>30494</v>
      </c>
      <c r="I283" s="13"/>
      <c r="J283" s="13">
        <v>7153</v>
      </c>
      <c r="K283" s="13">
        <v>81</v>
      </c>
      <c r="L283" s="11" t="s">
        <v>4462</v>
      </c>
      <c r="M283" s="14" t="s">
        <v>4444</v>
      </c>
      <c r="Z283" s="15">
        <v>37647</v>
      </c>
      <c r="AA283" s="15">
        <v>30494</v>
      </c>
      <c r="AC283" s="15">
        <v>7153</v>
      </c>
    </row>
    <row r="284" spans="2:29" ht="19.7" customHeight="1" x14ac:dyDescent="0.2">
      <c r="B284" s="10" t="s">
        <v>359</v>
      </c>
      <c r="C284" s="11" t="s">
        <v>4990</v>
      </c>
      <c r="D284" s="11" t="s">
        <v>4991</v>
      </c>
      <c r="E284" s="11" t="s">
        <v>4967</v>
      </c>
      <c r="F284" s="12" t="s">
        <v>8</v>
      </c>
      <c r="G284" s="13">
        <v>37159</v>
      </c>
      <c r="H284" s="13">
        <v>29727</v>
      </c>
      <c r="I284" s="13"/>
      <c r="J284" s="13">
        <v>7432</v>
      </c>
      <c r="K284" s="13">
        <v>80</v>
      </c>
      <c r="L284" s="11" t="s">
        <v>4462</v>
      </c>
      <c r="M284" s="14" t="s">
        <v>4444</v>
      </c>
      <c r="Z284" s="15">
        <v>37159</v>
      </c>
      <c r="AA284" s="15">
        <v>29727</v>
      </c>
      <c r="AC284" s="15">
        <v>7432</v>
      </c>
    </row>
    <row r="285" spans="2:29" ht="19.7" customHeight="1" x14ac:dyDescent="0.2">
      <c r="B285" s="10" t="s">
        <v>360</v>
      </c>
      <c r="C285" s="11" t="s">
        <v>4992</v>
      </c>
      <c r="D285" s="11" t="s">
        <v>4991</v>
      </c>
      <c r="E285" s="11" t="s">
        <v>4969</v>
      </c>
      <c r="F285" s="12" t="s">
        <v>8</v>
      </c>
      <c r="G285" s="13">
        <v>37159</v>
      </c>
      <c r="H285" s="13">
        <v>29727</v>
      </c>
      <c r="I285" s="13"/>
      <c r="J285" s="13">
        <v>7432</v>
      </c>
      <c r="K285" s="13">
        <v>80</v>
      </c>
      <c r="L285" s="11" t="s">
        <v>4462</v>
      </c>
      <c r="M285" s="14" t="s">
        <v>4444</v>
      </c>
      <c r="Z285" s="15">
        <v>37159</v>
      </c>
      <c r="AA285" s="15">
        <v>29727</v>
      </c>
      <c r="AC285" s="15">
        <v>7432</v>
      </c>
    </row>
    <row r="286" spans="2:29" ht="19.7" customHeight="1" x14ac:dyDescent="0.2">
      <c r="B286" s="10" t="s">
        <v>361</v>
      </c>
      <c r="C286" s="11" t="s">
        <v>4993</v>
      </c>
      <c r="D286" s="11" t="s">
        <v>4991</v>
      </c>
      <c r="E286" s="11" t="s">
        <v>4971</v>
      </c>
      <c r="F286" s="12" t="s">
        <v>8</v>
      </c>
      <c r="G286" s="13">
        <v>37159</v>
      </c>
      <c r="H286" s="13">
        <v>29727</v>
      </c>
      <c r="I286" s="13"/>
      <c r="J286" s="13">
        <v>7432</v>
      </c>
      <c r="K286" s="13">
        <v>80</v>
      </c>
      <c r="L286" s="11" t="s">
        <v>4462</v>
      </c>
      <c r="M286" s="14" t="s">
        <v>4444</v>
      </c>
      <c r="Z286" s="15">
        <v>37159</v>
      </c>
      <c r="AA286" s="15">
        <v>29727</v>
      </c>
      <c r="AC286" s="15">
        <v>7432</v>
      </c>
    </row>
    <row r="287" spans="2:29" ht="19.7" customHeight="1" x14ac:dyDescent="0.2">
      <c r="B287" s="10" t="s">
        <v>362</v>
      </c>
      <c r="C287" s="11" t="s">
        <v>4994</v>
      </c>
      <c r="D287" s="11" t="s">
        <v>4991</v>
      </c>
      <c r="E287" s="11" t="s">
        <v>4973</v>
      </c>
      <c r="F287" s="12" t="s">
        <v>8</v>
      </c>
      <c r="G287" s="13">
        <v>37578</v>
      </c>
      <c r="H287" s="13">
        <v>29687</v>
      </c>
      <c r="I287" s="13"/>
      <c r="J287" s="13">
        <v>7891</v>
      </c>
      <c r="K287" s="13">
        <v>79</v>
      </c>
      <c r="L287" s="11" t="s">
        <v>4462</v>
      </c>
      <c r="M287" s="14" t="s">
        <v>4444</v>
      </c>
      <c r="Z287" s="15">
        <v>37578</v>
      </c>
      <c r="AA287" s="15">
        <v>29687</v>
      </c>
      <c r="AC287" s="15">
        <v>7891</v>
      </c>
    </row>
    <row r="288" spans="2:29" ht="19.7" customHeight="1" x14ac:dyDescent="0.2">
      <c r="B288" s="10" t="s">
        <v>363</v>
      </c>
      <c r="C288" s="11" t="s">
        <v>4995</v>
      </c>
      <c r="D288" s="11" t="s">
        <v>4996</v>
      </c>
      <c r="E288" s="11" t="s">
        <v>4997</v>
      </c>
      <c r="F288" s="12" t="s">
        <v>91</v>
      </c>
      <c r="G288" s="13">
        <v>2005</v>
      </c>
      <c r="H288" s="13">
        <v>1283</v>
      </c>
      <c r="I288" s="13"/>
      <c r="J288" s="13">
        <v>722</v>
      </c>
      <c r="K288" s="13">
        <v>64</v>
      </c>
      <c r="L288" s="11" t="s">
        <v>4462</v>
      </c>
      <c r="M288" s="14" t="s">
        <v>4444</v>
      </c>
      <c r="Z288" s="15">
        <v>2005</v>
      </c>
      <c r="AA288" s="15">
        <v>1283</v>
      </c>
      <c r="AC288" s="15">
        <v>722</v>
      </c>
    </row>
    <row r="289" spans="2:29" ht="19.7" customHeight="1" x14ac:dyDescent="0.2">
      <c r="B289" s="10" t="s">
        <v>364</v>
      </c>
      <c r="C289" s="11" t="s">
        <v>4998</v>
      </c>
      <c r="D289" s="11" t="s">
        <v>4996</v>
      </c>
      <c r="E289" s="11" t="s">
        <v>4999</v>
      </c>
      <c r="F289" s="12" t="s">
        <v>91</v>
      </c>
      <c r="G289" s="13">
        <v>3484</v>
      </c>
      <c r="H289" s="13">
        <v>2369</v>
      </c>
      <c r="I289" s="13"/>
      <c r="J289" s="13">
        <v>1115</v>
      </c>
      <c r="K289" s="13">
        <v>68</v>
      </c>
      <c r="L289" s="11" t="s">
        <v>4462</v>
      </c>
      <c r="M289" s="14" t="s">
        <v>4444</v>
      </c>
      <c r="Z289" s="15">
        <v>3484</v>
      </c>
      <c r="AA289" s="15">
        <v>2369</v>
      </c>
      <c r="AC289" s="15">
        <v>1115</v>
      </c>
    </row>
    <row r="290" spans="2:29" ht="19.7" customHeight="1" x14ac:dyDescent="0.2">
      <c r="B290" s="10" t="s">
        <v>365</v>
      </c>
      <c r="C290" s="11" t="s">
        <v>5000</v>
      </c>
      <c r="D290" s="11" t="s">
        <v>4996</v>
      </c>
      <c r="E290" s="11" t="s">
        <v>5001</v>
      </c>
      <c r="F290" s="12" t="s">
        <v>91</v>
      </c>
      <c r="G290" s="13">
        <v>8192</v>
      </c>
      <c r="H290" s="13">
        <v>7455</v>
      </c>
      <c r="I290" s="13"/>
      <c r="J290" s="13">
        <v>737</v>
      </c>
      <c r="K290" s="13">
        <v>91</v>
      </c>
      <c r="L290" s="11" t="s">
        <v>4462</v>
      </c>
      <c r="M290" s="14" t="s">
        <v>4444</v>
      </c>
      <c r="Z290" s="15">
        <v>8192</v>
      </c>
      <c r="AA290" s="15">
        <v>7455</v>
      </c>
      <c r="AC290" s="15">
        <v>737</v>
      </c>
    </row>
    <row r="291" spans="2:29" ht="19.7" customHeight="1" x14ac:dyDescent="0.2">
      <c r="B291" s="10" t="s">
        <v>366</v>
      </c>
      <c r="C291" s="11" t="s">
        <v>5002</v>
      </c>
      <c r="D291" s="11" t="s">
        <v>5003</v>
      </c>
      <c r="E291" s="11" t="s">
        <v>5004</v>
      </c>
      <c r="F291" s="12" t="s">
        <v>91</v>
      </c>
      <c r="G291" s="13">
        <v>501</v>
      </c>
      <c r="H291" s="13">
        <v>205</v>
      </c>
      <c r="I291" s="13"/>
      <c r="J291" s="13">
        <v>296</v>
      </c>
      <c r="K291" s="13">
        <v>41</v>
      </c>
      <c r="L291" s="11" t="s">
        <v>4462</v>
      </c>
      <c r="M291" s="14" t="s">
        <v>4444</v>
      </c>
      <c r="Z291" s="15">
        <v>501</v>
      </c>
      <c r="AA291" s="15">
        <v>205</v>
      </c>
      <c r="AC291" s="15">
        <v>296</v>
      </c>
    </row>
    <row r="292" spans="2:29" ht="19.7" customHeight="1" x14ac:dyDescent="0.2">
      <c r="B292" s="10" t="s">
        <v>367</v>
      </c>
      <c r="C292" s="11" t="s">
        <v>5005</v>
      </c>
      <c r="D292" s="11" t="s">
        <v>5003</v>
      </c>
      <c r="E292" s="11" t="s">
        <v>5006</v>
      </c>
      <c r="F292" s="12" t="s">
        <v>91</v>
      </c>
      <c r="G292" s="13">
        <v>215</v>
      </c>
      <c r="H292" s="13">
        <v>90</v>
      </c>
      <c r="I292" s="13"/>
      <c r="J292" s="13">
        <v>125</v>
      </c>
      <c r="K292" s="13">
        <v>42</v>
      </c>
      <c r="L292" s="11" t="s">
        <v>4462</v>
      </c>
      <c r="M292" s="14" t="s">
        <v>4444</v>
      </c>
      <c r="Z292" s="15">
        <v>215</v>
      </c>
      <c r="AA292" s="15">
        <v>90</v>
      </c>
      <c r="AC292" s="15">
        <v>125</v>
      </c>
    </row>
    <row r="293" spans="2:29" ht="19.7" customHeight="1" x14ac:dyDescent="0.2">
      <c r="B293" s="10" t="s">
        <v>368</v>
      </c>
      <c r="C293" s="11" t="s">
        <v>5007</v>
      </c>
      <c r="D293" s="11" t="s">
        <v>5008</v>
      </c>
      <c r="E293" s="11" t="s">
        <v>5009</v>
      </c>
      <c r="F293" s="12" t="s">
        <v>8</v>
      </c>
      <c r="G293" s="13">
        <v>2643</v>
      </c>
      <c r="H293" s="13">
        <v>1163</v>
      </c>
      <c r="I293" s="13"/>
      <c r="J293" s="13">
        <v>1480</v>
      </c>
      <c r="K293" s="13">
        <v>44</v>
      </c>
      <c r="L293" s="11" t="s">
        <v>4462</v>
      </c>
      <c r="M293" s="14" t="s">
        <v>4444</v>
      </c>
      <c r="Z293" s="15">
        <v>2643</v>
      </c>
      <c r="AA293" s="15">
        <v>1163</v>
      </c>
      <c r="AC293" s="15">
        <v>1480</v>
      </c>
    </row>
    <row r="294" spans="2:29" ht="19.7" customHeight="1" x14ac:dyDescent="0.2">
      <c r="B294" s="10" t="s">
        <v>369</v>
      </c>
      <c r="C294" s="11" t="s">
        <v>5010</v>
      </c>
      <c r="D294" s="11" t="s">
        <v>5008</v>
      </c>
      <c r="E294" s="11" t="s">
        <v>5011</v>
      </c>
      <c r="F294" s="12" t="s">
        <v>8</v>
      </c>
      <c r="G294" s="13">
        <v>1586</v>
      </c>
      <c r="H294" s="13">
        <v>698</v>
      </c>
      <c r="I294" s="13"/>
      <c r="J294" s="13">
        <v>888</v>
      </c>
      <c r="K294" s="13">
        <v>44</v>
      </c>
      <c r="L294" s="11" t="s">
        <v>4462</v>
      </c>
      <c r="M294" s="14" t="s">
        <v>4444</v>
      </c>
      <c r="Z294" s="15">
        <v>1586</v>
      </c>
      <c r="AA294" s="15">
        <v>698</v>
      </c>
      <c r="AC294" s="15">
        <v>888</v>
      </c>
    </row>
    <row r="295" spans="2:29" ht="19.7" customHeight="1" x14ac:dyDescent="0.2">
      <c r="B295" s="10" t="s">
        <v>370</v>
      </c>
      <c r="C295" s="11" t="s">
        <v>5012</v>
      </c>
      <c r="D295" s="11" t="s">
        <v>5008</v>
      </c>
      <c r="E295" s="11" t="s">
        <v>5013</v>
      </c>
      <c r="F295" s="12" t="s">
        <v>8</v>
      </c>
      <c r="G295" s="13">
        <v>1132</v>
      </c>
      <c r="H295" s="13">
        <v>498</v>
      </c>
      <c r="I295" s="13"/>
      <c r="J295" s="13">
        <v>634</v>
      </c>
      <c r="K295" s="13">
        <v>44</v>
      </c>
      <c r="L295" s="11" t="s">
        <v>4462</v>
      </c>
      <c r="M295" s="14" t="s">
        <v>4444</v>
      </c>
      <c r="Z295" s="15">
        <v>1132</v>
      </c>
      <c r="AA295" s="15">
        <v>498</v>
      </c>
      <c r="AC295" s="15">
        <v>634</v>
      </c>
    </row>
    <row r="296" spans="2:29" ht="19.7" customHeight="1" x14ac:dyDescent="0.2">
      <c r="B296" s="10" t="s">
        <v>371</v>
      </c>
      <c r="C296" s="11" t="s">
        <v>5014</v>
      </c>
      <c r="D296" s="11" t="s">
        <v>5008</v>
      </c>
      <c r="E296" s="11" t="s">
        <v>5015</v>
      </c>
      <c r="F296" s="12" t="s">
        <v>8</v>
      </c>
      <c r="G296" s="13">
        <v>880</v>
      </c>
      <c r="H296" s="13">
        <v>387</v>
      </c>
      <c r="I296" s="13"/>
      <c r="J296" s="13">
        <v>493</v>
      </c>
      <c r="K296" s="13">
        <v>44</v>
      </c>
      <c r="L296" s="11" t="s">
        <v>4462</v>
      </c>
      <c r="M296" s="14" t="s">
        <v>4444</v>
      </c>
      <c r="Z296" s="15">
        <v>880</v>
      </c>
      <c r="AA296" s="15">
        <v>387</v>
      </c>
      <c r="AC296" s="15">
        <v>493</v>
      </c>
    </row>
    <row r="297" spans="2:29" ht="19.7" customHeight="1" x14ac:dyDescent="0.2">
      <c r="B297" s="10" t="s">
        <v>372</v>
      </c>
      <c r="C297" s="11" t="s">
        <v>5016</v>
      </c>
      <c r="D297" s="11" t="s">
        <v>5008</v>
      </c>
      <c r="E297" s="11" t="s">
        <v>5017</v>
      </c>
      <c r="F297" s="12" t="s">
        <v>8</v>
      </c>
      <c r="G297" s="13">
        <v>720</v>
      </c>
      <c r="H297" s="13">
        <v>317</v>
      </c>
      <c r="I297" s="13"/>
      <c r="J297" s="13">
        <v>403</v>
      </c>
      <c r="K297" s="13">
        <v>44</v>
      </c>
      <c r="L297" s="11" t="s">
        <v>4462</v>
      </c>
      <c r="M297" s="14" t="s">
        <v>4444</v>
      </c>
      <c r="Z297" s="15">
        <v>720</v>
      </c>
      <c r="AA297" s="15">
        <v>317</v>
      </c>
      <c r="AC297" s="15">
        <v>403</v>
      </c>
    </row>
    <row r="298" spans="2:29" ht="19.7" customHeight="1" x14ac:dyDescent="0.2">
      <c r="B298" s="10" t="s">
        <v>373</v>
      </c>
      <c r="C298" s="11" t="s">
        <v>5018</v>
      </c>
      <c r="D298" s="11" t="s">
        <v>5008</v>
      </c>
      <c r="E298" s="11" t="s">
        <v>5019</v>
      </c>
      <c r="F298" s="12" t="s">
        <v>8</v>
      </c>
      <c r="G298" s="13">
        <v>609</v>
      </c>
      <c r="H298" s="13">
        <v>268</v>
      </c>
      <c r="I298" s="13"/>
      <c r="J298" s="13">
        <v>341</v>
      </c>
      <c r="K298" s="13">
        <v>44</v>
      </c>
      <c r="L298" s="11" t="s">
        <v>4462</v>
      </c>
      <c r="M298" s="14" t="s">
        <v>4444</v>
      </c>
      <c r="Z298" s="15">
        <v>609</v>
      </c>
      <c r="AA298" s="15">
        <v>268</v>
      </c>
      <c r="AC298" s="15">
        <v>341</v>
      </c>
    </row>
    <row r="299" spans="2:29" ht="19.7" customHeight="1" x14ac:dyDescent="0.2">
      <c r="B299" s="10" t="s">
        <v>374</v>
      </c>
      <c r="C299" s="11" t="s">
        <v>5020</v>
      </c>
      <c r="D299" s="11" t="s">
        <v>5008</v>
      </c>
      <c r="E299" s="11" t="s">
        <v>5021</v>
      </c>
      <c r="F299" s="12" t="s">
        <v>8</v>
      </c>
      <c r="G299" s="13">
        <v>567</v>
      </c>
      <c r="H299" s="13">
        <v>249</v>
      </c>
      <c r="I299" s="13"/>
      <c r="J299" s="13">
        <v>318</v>
      </c>
      <c r="K299" s="13">
        <v>44</v>
      </c>
      <c r="L299" s="11" t="s">
        <v>4462</v>
      </c>
      <c r="M299" s="14" t="s">
        <v>4444</v>
      </c>
      <c r="Z299" s="15">
        <v>567</v>
      </c>
      <c r="AA299" s="15">
        <v>249</v>
      </c>
      <c r="AC299" s="15">
        <v>318</v>
      </c>
    </row>
    <row r="300" spans="2:29" ht="19.7" customHeight="1" x14ac:dyDescent="0.2">
      <c r="B300" s="10" t="s">
        <v>375</v>
      </c>
      <c r="C300" s="11" t="s">
        <v>5022</v>
      </c>
      <c r="D300" s="11" t="s">
        <v>5008</v>
      </c>
      <c r="E300" s="11" t="s">
        <v>5023</v>
      </c>
      <c r="F300" s="12" t="s">
        <v>8</v>
      </c>
      <c r="G300" s="13">
        <v>377</v>
      </c>
      <c r="H300" s="13">
        <v>166</v>
      </c>
      <c r="I300" s="13"/>
      <c r="J300" s="13">
        <v>211</v>
      </c>
      <c r="K300" s="13">
        <v>44</v>
      </c>
      <c r="L300" s="11" t="s">
        <v>4462</v>
      </c>
      <c r="M300" s="14" t="s">
        <v>4444</v>
      </c>
      <c r="Z300" s="15">
        <v>377</v>
      </c>
      <c r="AA300" s="15">
        <v>166</v>
      </c>
      <c r="AC300" s="15">
        <v>211</v>
      </c>
    </row>
    <row r="301" spans="2:29" ht="19.7" customHeight="1" x14ac:dyDescent="0.2">
      <c r="B301" s="10" t="s">
        <v>376</v>
      </c>
      <c r="C301" s="11" t="s">
        <v>5024</v>
      </c>
      <c r="D301" s="11" t="s">
        <v>5008</v>
      </c>
      <c r="E301" s="11" t="s">
        <v>5025</v>
      </c>
      <c r="F301" s="12" t="s">
        <v>8</v>
      </c>
      <c r="G301" s="13">
        <v>330</v>
      </c>
      <c r="H301" s="13">
        <v>145</v>
      </c>
      <c r="I301" s="13"/>
      <c r="J301" s="13">
        <v>185</v>
      </c>
      <c r="K301" s="13">
        <v>44</v>
      </c>
      <c r="L301" s="11" t="s">
        <v>4462</v>
      </c>
      <c r="M301" s="14" t="s">
        <v>4444</v>
      </c>
      <c r="Z301" s="15">
        <v>330</v>
      </c>
      <c r="AA301" s="15">
        <v>145</v>
      </c>
      <c r="AC301" s="15">
        <v>185</v>
      </c>
    </row>
    <row r="302" spans="2:29" ht="19.7" customHeight="1" x14ac:dyDescent="0.2">
      <c r="B302" s="10" t="s">
        <v>377</v>
      </c>
      <c r="C302" s="11" t="s">
        <v>5026</v>
      </c>
      <c r="D302" s="11" t="s">
        <v>5008</v>
      </c>
      <c r="E302" s="11" t="s">
        <v>5027</v>
      </c>
      <c r="F302" s="12" t="s">
        <v>8</v>
      </c>
      <c r="G302" s="13">
        <v>2463</v>
      </c>
      <c r="H302" s="13">
        <v>887</v>
      </c>
      <c r="I302" s="13"/>
      <c r="J302" s="13">
        <v>1576</v>
      </c>
      <c r="K302" s="13">
        <v>36</v>
      </c>
      <c r="L302" s="11" t="s">
        <v>4462</v>
      </c>
      <c r="M302" s="14" t="s">
        <v>4444</v>
      </c>
      <c r="Z302" s="15">
        <v>2463</v>
      </c>
      <c r="AA302" s="15">
        <v>887</v>
      </c>
      <c r="AC302" s="15">
        <v>1576</v>
      </c>
    </row>
    <row r="303" spans="2:29" ht="19.7" customHeight="1" x14ac:dyDescent="0.2">
      <c r="B303" s="10" t="s">
        <v>378</v>
      </c>
      <c r="C303" s="11" t="s">
        <v>5028</v>
      </c>
      <c r="D303" s="11" t="s">
        <v>5008</v>
      </c>
      <c r="E303" s="11" t="s">
        <v>5029</v>
      </c>
      <c r="F303" s="12" t="s">
        <v>8</v>
      </c>
      <c r="G303" s="13">
        <v>1478</v>
      </c>
      <c r="H303" s="13">
        <v>532</v>
      </c>
      <c r="I303" s="13"/>
      <c r="J303" s="13">
        <v>946</v>
      </c>
      <c r="K303" s="13">
        <v>36</v>
      </c>
      <c r="L303" s="11" t="s">
        <v>4462</v>
      </c>
      <c r="M303" s="14" t="s">
        <v>4444</v>
      </c>
      <c r="Z303" s="15">
        <v>1478</v>
      </c>
      <c r="AA303" s="15">
        <v>532</v>
      </c>
      <c r="AC303" s="15">
        <v>946</v>
      </c>
    </row>
    <row r="304" spans="2:29" ht="19.7" customHeight="1" x14ac:dyDescent="0.2">
      <c r="B304" s="16" t="s">
        <v>379</v>
      </c>
      <c r="C304" s="17" t="s">
        <v>5030</v>
      </c>
      <c r="D304" s="17" t="s">
        <v>5008</v>
      </c>
      <c r="E304" s="17" t="s">
        <v>5031</v>
      </c>
      <c r="F304" s="18" t="s">
        <v>8</v>
      </c>
      <c r="G304" s="19">
        <v>1055</v>
      </c>
      <c r="H304" s="19">
        <v>380</v>
      </c>
      <c r="I304" s="19"/>
      <c r="J304" s="19">
        <v>675</v>
      </c>
      <c r="K304" s="19">
        <v>36</v>
      </c>
      <c r="L304" s="17" t="s">
        <v>4462</v>
      </c>
      <c r="M304" s="20" t="s">
        <v>4444</v>
      </c>
      <c r="Z304" s="15">
        <v>1055</v>
      </c>
      <c r="AA304" s="15">
        <v>380</v>
      </c>
      <c r="AC304" s="15">
        <v>675</v>
      </c>
    </row>
    <row r="305" spans="2:29" ht="19.7" customHeight="1" x14ac:dyDescent="0.2">
      <c r="B305" s="10" t="s">
        <v>380</v>
      </c>
      <c r="C305" s="11" t="s">
        <v>5032</v>
      </c>
      <c r="D305" s="11" t="s">
        <v>5008</v>
      </c>
      <c r="E305" s="11" t="s">
        <v>5033</v>
      </c>
      <c r="F305" s="12" t="s">
        <v>8</v>
      </c>
      <c r="G305" s="13">
        <v>820</v>
      </c>
      <c r="H305" s="13">
        <v>295</v>
      </c>
      <c r="I305" s="13"/>
      <c r="J305" s="13">
        <v>525</v>
      </c>
      <c r="K305" s="13">
        <v>36</v>
      </c>
      <c r="L305" s="11" t="s">
        <v>4462</v>
      </c>
      <c r="M305" s="14" t="s">
        <v>4444</v>
      </c>
      <c r="Z305" s="15">
        <v>820</v>
      </c>
      <c r="AA305" s="15">
        <v>295</v>
      </c>
      <c r="AC305" s="15">
        <v>525</v>
      </c>
    </row>
    <row r="306" spans="2:29" ht="19.7" customHeight="1" x14ac:dyDescent="0.2">
      <c r="B306" s="10" t="s">
        <v>381</v>
      </c>
      <c r="C306" s="11" t="s">
        <v>5034</v>
      </c>
      <c r="D306" s="11" t="s">
        <v>5008</v>
      </c>
      <c r="E306" s="11" t="s">
        <v>5035</v>
      </c>
      <c r="F306" s="12" t="s">
        <v>8</v>
      </c>
      <c r="G306" s="13">
        <v>671</v>
      </c>
      <c r="H306" s="13">
        <v>242</v>
      </c>
      <c r="I306" s="13"/>
      <c r="J306" s="13">
        <v>429</v>
      </c>
      <c r="K306" s="13">
        <v>36</v>
      </c>
      <c r="L306" s="11" t="s">
        <v>4462</v>
      </c>
      <c r="M306" s="14" t="s">
        <v>4444</v>
      </c>
      <c r="Z306" s="15">
        <v>671</v>
      </c>
      <c r="AA306" s="15">
        <v>242</v>
      </c>
      <c r="AC306" s="15">
        <v>429</v>
      </c>
    </row>
    <row r="307" spans="2:29" ht="19.7" customHeight="1" x14ac:dyDescent="0.2">
      <c r="B307" s="10" t="s">
        <v>382</v>
      </c>
      <c r="C307" s="11" t="s">
        <v>5036</v>
      </c>
      <c r="D307" s="11" t="s">
        <v>5008</v>
      </c>
      <c r="E307" s="11" t="s">
        <v>5037</v>
      </c>
      <c r="F307" s="12" t="s">
        <v>8</v>
      </c>
      <c r="G307" s="13">
        <v>568</v>
      </c>
      <c r="H307" s="13">
        <v>204</v>
      </c>
      <c r="I307" s="13"/>
      <c r="J307" s="13">
        <v>364</v>
      </c>
      <c r="K307" s="13">
        <v>36</v>
      </c>
      <c r="L307" s="11" t="s">
        <v>4462</v>
      </c>
      <c r="M307" s="14" t="s">
        <v>4444</v>
      </c>
      <c r="Z307" s="15">
        <v>568</v>
      </c>
      <c r="AA307" s="15">
        <v>204</v>
      </c>
      <c r="AC307" s="15">
        <v>364</v>
      </c>
    </row>
    <row r="308" spans="2:29" ht="19.7" customHeight="1" x14ac:dyDescent="0.2">
      <c r="B308" s="10" t="s">
        <v>383</v>
      </c>
      <c r="C308" s="11" t="s">
        <v>5038</v>
      </c>
      <c r="D308" s="11" t="s">
        <v>5008</v>
      </c>
      <c r="E308" s="11" t="s">
        <v>5039</v>
      </c>
      <c r="F308" s="12" t="s">
        <v>8</v>
      </c>
      <c r="G308" s="13">
        <v>528</v>
      </c>
      <c r="H308" s="13">
        <v>190</v>
      </c>
      <c r="I308" s="13"/>
      <c r="J308" s="13">
        <v>338</v>
      </c>
      <c r="K308" s="13">
        <v>36</v>
      </c>
      <c r="L308" s="11" t="s">
        <v>4462</v>
      </c>
      <c r="M308" s="14" t="s">
        <v>4444</v>
      </c>
      <c r="Z308" s="15">
        <v>528</v>
      </c>
      <c r="AA308" s="15">
        <v>190</v>
      </c>
      <c r="AC308" s="15">
        <v>338</v>
      </c>
    </row>
    <row r="309" spans="2:29" ht="19.7" customHeight="1" x14ac:dyDescent="0.2">
      <c r="B309" s="10" t="s">
        <v>384</v>
      </c>
      <c r="C309" s="11" t="s">
        <v>5040</v>
      </c>
      <c r="D309" s="11" t="s">
        <v>5008</v>
      </c>
      <c r="E309" s="11" t="s">
        <v>5041</v>
      </c>
      <c r="F309" s="12" t="s">
        <v>8</v>
      </c>
      <c r="G309" s="13">
        <v>351</v>
      </c>
      <c r="H309" s="13">
        <v>126</v>
      </c>
      <c r="I309" s="13"/>
      <c r="J309" s="13">
        <v>225</v>
      </c>
      <c r="K309" s="13">
        <v>36</v>
      </c>
      <c r="L309" s="11" t="s">
        <v>4462</v>
      </c>
      <c r="M309" s="14" t="s">
        <v>4444</v>
      </c>
      <c r="Z309" s="15">
        <v>351</v>
      </c>
      <c r="AA309" s="15">
        <v>126</v>
      </c>
      <c r="AC309" s="15">
        <v>225</v>
      </c>
    </row>
    <row r="310" spans="2:29" ht="19.7" customHeight="1" x14ac:dyDescent="0.2">
      <c r="B310" s="10" t="s">
        <v>385</v>
      </c>
      <c r="C310" s="11" t="s">
        <v>5042</v>
      </c>
      <c r="D310" s="11" t="s">
        <v>5008</v>
      </c>
      <c r="E310" s="11" t="s">
        <v>5043</v>
      </c>
      <c r="F310" s="12" t="s">
        <v>8</v>
      </c>
      <c r="G310" s="13">
        <v>307</v>
      </c>
      <c r="H310" s="13">
        <v>111</v>
      </c>
      <c r="I310" s="13"/>
      <c r="J310" s="13">
        <v>196</v>
      </c>
      <c r="K310" s="13">
        <v>36</v>
      </c>
      <c r="L310" s="11" t="s">
        <v>4462</v>
      </c>
      <c r="M310" s="14" t="s">
        <v>4444</v>
      </c>
      <c r="Z310" s="15">
        <v>307</v>
      </c>
      <c r="AA310" s="15">
        <v>111</v>
      </c>
      <c r="AC310" s="15">
        <v>196</v>
      </c>
    </row>
    <row r="311" spans="2:29" ht="19.7" customHeight="1" x14ac:dyDescent="0.2">
      <c r="B311" s="10" t="s">
        <v>386</v>
      </c>
      <c r="C311" s="11" t="s">
        <v>5044</v>
      </c>
      <c r="D311" s="11" t="s">
        <v>5008</v>
      </c>
      <c r="E311" s="11" t="s">
        <v>5045</v>
      </c>
      <c r="F311" s="12" t="s">
        <v>8</v>
      </c>
      <c r="G311" s="13">
        <v>2003</v>
      </c>
      <c r="H311" s="13">
        <v>621</v>
      </c>
      <c r="I311" s="13"/>
      <c r="J311" s="13">
        <v>1382</v>
      </c>
      <c r="K311" s="13">
        <v>31</v>
      </c>
      <c r="L311" s="11" t="s">
        <v>4462</v>
      </c>
      <c r="M311" s="14" t="s">
        <v>4444</v>
      </c>
      <c r="Z311" s="15">
        <v>2003</v>
      </c>
      <c r="AA311" s="15">
        <v>621</v>
      </c>
      <c r="AC311" s="15">
        <v>1382</v>
      </c>
    </row>
    <row r="312" spans="2:29" ht="19.7" customHeight="1" x14ac:dyDescent="0.2">
      <c r="B312" s="10" t="s">
        <v>387</v>
      </c>
      <c r="C312" s="11" t="s">
        <v>5046</v>
      </c>
      <c r="D312" s="11" t="s">
        <v>5008</v>
      </c>
      <c r="E312" s="11" t="s">
        <v>5047</v>
      </c>
      <c r="F312" s="12" t="s">
        <v>8</v>
      </c>
      <c r="G312" s="13">
        <v>1202</v>
      </c>
      <c r="H312" s="13">
        <v>373</v>
      </c>
      <c r="I312" s="13"/>
      <c r="J312" s="13">
        <v>829</v>
      </c>
      <c r="K312" s="13">
        <v>31</v>
      </c>
      <c r="L312" s="11" t="s">
        <v>4462</v>
      </c>
      <c r="M312" s="14" t="s">
        <v>4444</v>
      </c>
      <c r="Z312" s="15">
        <v>1202</v>
      </c>
      <c r="AA312" s="15">
        <v>373</v>
      </c>
      <c r="AC312" s="15">
        <v>829</v>
      </c>
    </row>
    <row r="313" spans="2:29" ht="19.7" customHeight="1" x14ac:dyDescent="0.2">
      <c r="B313" s="10" t="s">
        <v>388</v>
      </c>
      <c r="C313" s="11" t="s">
        <v>5048</v>
      </c>
      <c r="D313" s="11" t="s">
        <v>5008</v>
      </c>
      <c r="E313" s="11" t="s">
        <v>5049</v>
      </c>
      <c r="F313" s="12" t="s">
        <v>8</v>
      </c>
      <c r="G313" s="13">
        <v>858</v>
      </c>
      <c r="H313" s="13">
        <v>266</v>
      </c>
      <c r="I313" s="13"/>
      <c r="J313" s="13">
        <v>592</v>
      </c>
      <c r="K313" s="13">
        <v>31</v>
      </c>
      <c r="L313" s="11" t="s">
        <v>4462</v>
      </c>
      <c r="M313" s="14" t="s">
        <v>4444</v>
      </c>
      <c r="Z313" s="15">
        <v>858</v>
      </c>
      <c r="AA313" s="15">
        <v>266</v>
      </c>
      <c r="AC313" s="15">
        <v>592</v>
      </c>
    </row>
    <row r="314" spans="2:29" ht="19.7" customHeight="1" x14ac:dyDescent="0.2">
      <c r="B314" s="10" t="s">
        <v>389</v>
      </c>
      <c r="C314" s="11" t="s">
        <v>5050</v>
      </c>
      <c r="D314" s="11" t="s">
        <v>5008</v>
      </c>
      <c r="E314" s="11" t="s">
        <v>5051</v>
      </c>
      <c r="F314" s="12" t="s">
        <v>8</v>
      </c>
      <c r="G314" s="13">
        <v>667</v>
      </c>
      <c r="H314" s="13">
        <v>207</v>
      </c>
      <c r="I314" s="13"/>
      <c r="J314" s="13">
        <v>460</v>
      </c>
      <c r="K314" s="13">
        <v>31</v>
      </c>
      <c r="L314" s="11" t="s">
        <v>4462</v>
      </c>
      <c r="M314" s="14" t="s">
        <v>4444</v>
      </c>
      <c r="Z314" s="15">
        <v>667</v>
      </c>
      <c r="AA314" s="15">
        <v>207</v>
      </c>
      <c r="AC314" s="15">
        <v>460</v>
      </c>
    </row>
    <row r="315" spans="2:29" ht="19.7" customHeight="1" x14ac:dyDescent="0.2">
      <c r="B315" s="10" t="s">
        <v>390</v>
      </c>
      <c r="C315" s="11" t="s">
        <v>5052</v>
      </c>
      <c r="D315" s="11" t="s">
        <v>5008</v>
      </c>
      <c r="E315" s="11" t="s">
        <v>5053</v>
      </c>
      <c r="F315" s="12" t="s">
        <v>8</v>
      </c>
      <c r="G315" s="13">
        <v>546</v>
      </c>
      <c r="H315" s="13">
        <v>169</v>
      </c>
      <c r="I315" s="13"/>
      <c r="J315" s="13">
        <v>377</v>
      </c>
      <c r="K315" s="13">
        <v>31</v>
      </c>
      <c r="L315" s="11" t="s">
        <v>4462</v>
      </c>
      <c r="M315" s="14" t="s">
        <v>4444</v>
      </c>
      <c r="Z315" s="15">
        <v>546</v>
      </c>
      <c r="AA315" s="15">
        <v>169</v>
      </c>
      <c r="AC315" s="15">
        <v>377</v>
      </c>
    </row>
    <row r="316" spans="2:29" ht="19.7" customHeight="1" x14ac:dyDescent="0.2">
      <c r="B316" s="10" t="s">
        <v>391</v>
      </c>
      <c r="C316" s="11" t="s">
        <v>5054</v>
      </c>
      <c r="D316" s="11" t="s">
        <v>5008</v>
      </c>
      <c r="E316" s="11" t="s">
        <v>5055</v>
      </c>
      <c r="F316" s="12" t="s">
        <v>8</v>
      </c>
      <c r="G316" s="13">
        <v>462</v>
      </c>
      <c r="H316" s="13">
        <v>143</v>
      </c>
      <c r="I316" s="13"/>
      <c r="J316" s="13">
        <v>319</v>
      </c>
      <c r="K316" s="13">
        <v>31</v>
      </c>
      <c r="L316" s="11" t="s">
        <v>4462</v>
      </c>
      <c r="M316" s="14" t="s">
        <v>4444</v>
      </c>
      <c r="Z316" s="15">
        <v>462</v>
      </c>
      <c r="AA316" s="15">
        <v>143</v>
      </c>
      <c r="AC316" s="15">
        <v>319</v>
      </c>
    </row>
    <row r="317" spans="2:29" ht="19.7" customHeight="1" x14ac:dyDescent="0.2">
      <c r="B317" s="10" t="s">
        <v>392</v>
      </c>
      <c r="C317" s="11" t="s">
        <v>5056</v>
      </c>
      <c r="D317" s="11" t="s">
        <v>5008</v>
      </c>
      <c r="E317" s="11" t="s">
        <v>5057</v>
      </c>
      <c r="F317" s="12" t="s">
        <v>8</v>
      </c>
      <c r="G317" s="13">
        <v>430</v>
      </c>
      <c r="H317" s="13">
        <v>133</v>
      </c>
      <c r="I317" s="13"/>
      <c r="J317" s="13">
        <v>297</v>
      </c>
      <c r="K317" s="13">
        <v>31</v>
      </c>
      <c r="L317" s="11" t="s">
        <v>4462</v>
      </c>
      <c r="M317" s="14" t="s">
        <v>4444</v>
      </c>
      <c r="Z317" s="15">
        <v>430</v>
      </c>
      <c r="AA317" s="15">
        <v>133</v>
      </c>
      <c r="AC317" s="15">
        <v>297</v>
      </c>
    </row>
    <row r="318" spans="2:29" ht="19.7" customHeight="1" x14ac:dyDescent="0.2">
      <c r="B318" s="10" t="s">
        <v>393</v>
      </c>
      <c r="C318" s="11" t="s">
        <v>5058</v>
      </c>
      <c r="D318" s="11" t="s">
        <v>5008</v>
      </c>
      <c r="E318" s="11" t="s">
        <v>5059</v>
      </c>
      <c r="F318" s="12" t="s">
        <v>8</v>
      </c>
      <c r="G318" s="13">
        <v>286</v>
      </c>
      <c r="H318" s="13">
        <v>89</v>
      </c>
      <c r="I318" s="13"/>
      <c r="J318" s="13">
        <v>197</v>
      </c>
      <c r="K318" s="13">
        <v>31</v>
      </c>
      <c r="L318" s="11" t="s">
        <v>4462</v>
      </c>
      <c r="M318" s="14" t="s">
        <v>4444</v>
      </c>
      <c r="Z318" s="15">
        <v>286</v>
      </c>
      <c r="AA318" s="15">
        <v>89</v>
      </c>
      <c r="AC318" s="15">
        <v>197</v>
      </c>
    </row>
    <row r="319" spans="2:29" ht="19.7" customHeight="1" x14ac:dyDescent="0.2">
      <c r="B319" s="10" t="s">
        <v>394</v>
      </c>
      <c r="C319" s="11" t="s">
        <v>5060</v>
      </c>
      <c r="D319" s="11" t="s">
        <v>5008</v>
      </c>
      <c r="E319" s="11" t="s">
        <v>5061</v>
      </c>
      <c r="F319" s="12" t="s">
        <v>8</v>
      </c>
      <c r="G319" s="13">
        <v>250</v>
      </c>
      <c r="H319" s="13">
        <v>78</v>
      </c>
      <c r="I319" s="13"/>
      <c r="J319" s="13">
        <v>172</v>
      </c>
      <c r="K319" s="13">
        <v>31</v>
      </c>
      <c r="L319" s="11" t="s">
        <v>4462</v>
      </c>
      <c r="M319" s="14" t="s">
        <v>4444</v>
      </c>
      <c r="Z319" s="15">
        <v>250</v>
      </c>
      <c r="AA319" s="15">
        <v>78</v>
      </c>
      <c r="AC319" s="15">
        <v>172</v>
      </c>
    </row>
    <row r="320" spans="2:29" ht="19.7" customHeight="1" x14ac:dyDescent="0.2">
      <c r="B320" s="10" t="s">
        <v>395</v>
      </c>
      <c r="C320" s="11" t="s">
        <v>5062</v>
      </c>
      <c r="D320" s="11" t="s">
        <v>5008</v>
      </c>
      <c r="E320" s="11" t="s">
        <v>5063</v>
      </c>
      <c r="F320" s="12" t="s">
        <v>8</v>
      </c>
      <c r="G320" s="13">
        <v>1822</v>
      </c>
      <c r="H320" s="13">
        <v>456</v>
      </c>
      <c r="I320" s="13"/>
      <c r="J320" s="13">
        <v>1366</v>
      </c>
      <c r="K320" s="13">
        <v>25</v>
      </c>
      <c r="L320" s="11" t="s">
        <v>4462</v>
      </c>
      <c r="M320" s="14" t="s">
        <v>4444</v>
      </c>
      <c r="Z320" s="15">
        <v>1822</v>
      </c>
      <c r="AA320" s="15">
        <v>456</v>
      </c>
      <c r="AC320" s="15">
        <v>1366</v>
      </c>
    </row>
    <row r="321" spans="2:29" ht="19.7" customHeight="1" x14ac:dyDescent="0.2">
      <c r="B321" s="10" t="s">
        <v>396</v>
      </c>
      <c r="C321" s="11" t="s">
        <v>5064</v>
      </c>
      <c r="D321" s="11" t="s">
        <v>5008</v>
      </c>
      <c r="E321" s="11" t="s">
        <v>5065</v>
      </c>
      <c r="F321" s="12" t="s">
        <v>8</v>
      </c>
      <c r="G321" s="13">
        <v>1093</v>
      </c>
      <c r="H321" s="13">
        <v>273</v>
      </c>
      <c r="I321" s="13"/>
      <c r="J321" s="13">
        <v>820</v>
      </c>
      <c r="K321" s="13">
        <v>25</v>
      </c>
      <c r="L321" s="11" t="s">
        <v>4462</v>
      </c>
      <c r="M321" s="14" t="s">
        <v>4444</v>
      </c>
      <c r="Z321" s="15">
        <v>1093</v>
      </c>
      <c r="AA321" s="15">
        <v>273</v>
      </c>
      <c r="AC321" s="15">
        <v>820</v>
      </c>
    </row>
    <row r="322" spans="2:29" ht="19.7" customHeight="1" x14ac:dyDescent="0.2">
      <c r="B322" s="10" t="s">
        <v>397</v>
      </c>
      <c r="C322" s="11" t="s">
        <v>5066</v>
      </c>
      <c r="D322" s="11" t="s">
        <v>5008</v>
      </c>
      <c r="E322" s="11" t="s">
        <v>5067</v>
      </c>
      <c r="F322" s="12" t="s">
        <v>8</v>
      </c>
      <c r="G322" s="13">
        <v>780</v>
      </c>
      <c r="H322" s="13">
        <v>195</v>
      </c>
      <c r="I322" s="13"/>
      <c r="J322" s="13">
        <v>585</v>
      </c>
      <c r="K322" s="13">
        <v>25</v>
      </c>
      <c r="L322" s="11" t="s">
        <v>4462</v>
      </c>
      <c r="M322" s="14" t="s">
        <v>4444</v>
      </c>
      <c r="Z322" s="15">
        <v>780</v>
      </c>
      <c r="AA322" s="15">
        <v>195</v>
      </c>
      <c r="AC322" s="15">
        <v>585</v>
      </c>
    </row>
    <row r="323" spans="2:29" ht="19.7" customHeight="1" x14ac:dyDescent="0.2">
      <c r="B323" s="10" t="s">
        <v>398</v>
      </c>
      <c r="C323" s="11" t="s">
        <v>5068</v>
      </c>
      <c r="D323" s="11" t="s">
        <v>5008</v>
      </c>
      <c r="E323" s="11" t="s">
        <v>5069</v>
      </c>
      <c r="F323" s="12" t="s">
        <v>8</v>
      </c>
      <c r="G323" s="13">
        <v>606</v>
      </c>
      <c r="H323" s="13">
        <v>152</v>
      </c>
      <c r="I323" s="13"/>
      <c r="J323" s="13">
        <v>454</v>
      </c>
      <c r="K323" s="13">
        <v>25</v>
      </c>
      <c r="L323" s="11" t="s">
        <v>4462</v>
      </c>
      <c r="M323" s="14" t="s">
        <v>4444</v>
      </c>
      <c r="Z323" s="15">
        <v>606</v>
      </c>
      <c r="AA323" s="15">
        <v>152</v>
      </c>
      <c r="AC323" s="15">
        <v>454</v>
      </c>
    </row>
    <row r="324" spans="2:29" ht="19.7" customHeight="1" x14ac:dyDescent="0.2">
      <c r="B324" s="10" t="s">
        <v>399</v>
      </c>
      <c r="C324" s="11" t="s">
        <v>5070</v>
      </c>
      <c r="D324" s="11" t="s">
        <v>5008</v>
      </c>
      <c r="E324" s="11" t="s">
        <v>5071</v>
      </c>
      <c r="F324" s="12" t="s">
        <v>8</v>
      </c>
      <c r="G324" s="13">
        <v>496</v>
      </c>
      <c r="H324" s="13">
        <v>124</v>
      </c>
      <c r="I324" s="13"/>
      <c r="J324" s="13">
        <v>372</v>
      </c>
      <c r="K324" s="13">
        <v>25</v>
      </c>
      <c r="L324" s="11" t="s">
        <v>4462</v>
      </c>
      <c r="M324" s="14" t="s">
        <v>4444</v>
      </c>
      <c r="Z324" s="15">
        <v>496</v>
      </c>
      <c r="AA324" s="15">
        <v>124</v>
      </c>
      <c r="AC324" s="15">
        <v>372</v>
      </c>
    </row>
    <row r="325" spans="2:29" ht="19.7" customHeight="1" x14ac:dyDescent="0.2">
      <c r="B325" s="10" t="s">
        <v>400</v>
      </c>
      <c r="C325" s="11" t="s">
        <v>5072</v>
      </c>
      <c r="D325" s="11" t="s">
        <v>5008</v>
      </c>
      <c r="E325" s="11" t="s">
        <v>5073</v>
      </c>
      <c r="F325" s="12" t="s">
        <v>8</v>
      </c>
      <c r="G325" s="13">
        <v>420</v>
      </c>
      <c r="H325" s="13">
        <v>105</v>
      </c>
      <c r="I325" s="13"/>
      <c r="J325" s="13">
        <v>315</v>
      </c>
      <c r="K325" s="13">
        <v>25</v>
      </c>
      <c r="L325" s="11" t="s">
        <v>4462</v>
      </c>
      <c r="M325" s="14" t="s">
        <v>4444</v>
      </c>
      <c r="Z325" s="15">
        <v>420</v>
      </c>
      <c r="AA325" s="15">
        <v>105</v>
      </c>
      <c r="AC325" s="15">
        <v>315</v>
      </c>
    </row>
    <row r="326" spans="2:29" ht="19.7" customHeight="1" x14ac:dyDescent="0.2">
      <c r="B326" s="10" t="s">
        <v>401</v>
      </c>
      <c r="C326" s="11" t="s">
        <v>5074</v>
      </c>
      <c r="D326" s="11" t="s">
        <v>5008</v>
      </c>
      <c r="E326" s="11" t="s">
        <v>5075</v>
      </c>
      <c r="F326" s="12" t="s">
        <v>8</v>
      </c>
      <c r="G326" s="13">
        <v>391</v>
      </c>
      <c r="H326" s="13">
        <v>98</v>
      </c>
      <c r="I326" s="13"/>
      <c r="J326" s="13">
        <v>293</v>
      </c>
      <c r="K326" s="13">
        <v>25</v>
      </c>
      <c r="L326" s="11" t="s">
        <v>4462</v>
      </c>
      <c r="M326" s="14" t="s">
        <v>4444</v>
      </c>
      <c r="Z326" s="15">
        <v>391</v>
      </c>
      <c r="AA326" s="15">
        <v>98</v>
      </c>
      <c r="AC326" s="15">
        <v>293</v>
      </c>
    </row>
    <row r="327" spans="2:29" ht="19.7" customHeight="1" x14ac:dyDescent="0.2">
      <c r="B327" s="10" t="s">
        <v>402</v>
      </c>
      <c r="C327" s="11" t="s">
        <v>5076</v>
      </c>
      <c r="D327" s="11" t="s">
        <v>5008</v>
      </c>
      <c r="E327" s="11" t="s">
        <v>5077</v>
      </c>
      <c r="F327" s="12" t="s">
        <v>8</v>
      </c>
      <c r="G327" s="13">
        <v>260</v>
      </c>
      <c r="H327" s="13">
        <v>65</v>
      </c>
      <c r="I327" s="13"/>
      <c r="J327" s="13">
        <v>195</v>
      </c>
      <c r="K327" s="13">
        <v>25</v>
      </c>
      <c r="L327" s="11" t="s">
        <v>4462</v>
      </c>
      <c r="M327" s="14" t="s">
        <v>4444</v>
      </c>
      <c r="Z327" s="15">
        <v>260</v>
      </c>
      <c r="AA327" s="15">
        <v>65</v>
      </c>
      <c r="AC327" s="15">
        <v>195</v>
      </c>
    </row>
    <row r="328" spans="2:29" ht="19.7" customHeight="1" x14ac:dyDescent="0.2">
      <c r="B328" s="10" t="s">
        <v>403</v>
      </c>
      <c r="C328" s="11" t="s">
        <v>5078</v>
      </c>
      <c r="D328" s="11" t="s">
        <v>5008</v>
      </c>
      <c r="E328" s="11" t="s">
        <v>5079</v>
      </c>
      <c r="F328" s="12" t="s">
        <v>8</v>
      </c>
      <c r="G328" s="13">
        <v>227</v>
      </c>
      <c r="H328" s="13">
        <v>57</v>
      </c>
      <c r="I328" s="13"/>
      <c r="J328" s="13">
        <v>170</v>
      </c>
      <c r="K328" s="13">
        <v>25</v>
      </c>
      <c r="L328" s="11" t="s">
        <v>4462</v>
      </c>
      <c r="M328" s="14" t="s">
        <v>4444</v>
      </c>
      <c r="Z328" s="15">
        <v>227</v>
      </c>
      <c r="AA328" s="15">
        <v>57</v>
      </c>
      <c r="AC328" s="15">
        <v>170</v>
      </c>
    </row>
    <row r="329" spans="2:29" ht="19.7" customHeight="1" x14ac:dyDescent="0.2">
      <c r="B329" s="16" t="s">
        <v>404</v>
      </c>
      <c r="C329" s="17" t="s">
        <v>5080</v>
      </c>
      <c r="D329" s="17" t="s">
        <v>5008</v>
      </c>
      <c r="E329" s="17" t="s">
        <v>5081</v>
      </c>
      <c r="F329" s="18" t="s">
        <v>8</v>
      </c>
      <c r="G329" s="19">
        <v>1722</v>
      </c>
      <c r="H329" s="19">
        <v>396</v>
      </c>
      <c r="I329" s="19"/>
      <c r="J329" s="19">
        <v>1326</v>
      </c>
      <c r="K329" s="19">
        <v>23</v>
      </c>
      <c r="L329" s="17" t="s">
        <v>4462</v>
      </c>
      <c r="M329" s="20" t="s">
        <v>4444</v>
      </c>
      <c r="Z329" s="15">
        <v>1722</v>
      </c>
      <c r="AA329" s="15">
        <v>396</v>
      </c>
      <c r="AC329" s="15">
        <v>1326</v>
      </c>
    </row>
    <row r="330" spans="2:29" ht="19.7" customHeight="1" x14ac:dyDescent="0.2">
      <c r="B330" s="10" t="s">
        <v>405</v>
      </c>
      <c r="C330" s="11" t="s">
        <v>5082</v>
      </c>
      <c r="D330" s="11" t="s">
        <v>5008</v>
      </c>
      <c r="E330" s="11" t="s">
        <v>5083</v>
      </c>
      <c r="F330" s="12" t="s">
        <v>8</v>
      </c>
      <c r="G330" s="13">
        <v>1033</v>
      </c>
      <c r="H330" s="13">
        <v>238</v>
      </c>
      <c r="I330" s="13"/>
      <c r="J330" s="13">
        <v>795</v>
      </c>
      <c r="K330" s="13">
        <v>23</v>
      </c>
      <c r="L330" s="11" t="s">
        <v>4462</v>
      </c>
      <c r="M330" s="14" t="s">
        <v>4444</v>
      </c>
      <c r="Z330" s="15">
        <v>1033</v>
      </c>
      <c r="AA330" s="15">
        <v>238</v>
      </c>
      <c r="AC330" s="15">
        <v>795</v>
      </c>
    </row>
    <row r="331" spans="2:29" ht="19.7" customHeight="1" x14ac:dyDescent="0.2">
      <c r="B331" s="10" t="s">
        <v>406</v>
      </c>
      <c r="C331" s="11" t="s">
        <v>5084</v>
      </c>
      <c r="D331" s="11" t="s">
        <v>5008</v>
      </c>
      <c r="E331" s="11" t="s">
        <v>5085</v>
      </c>
      <c r="F331" s="12" t="s">
        <v>8</v>
      </c>
      <c r="G331" s="13">
        <v>737</v>
      </c>
      <c r="H331" s="13">
        <v>170</v>
      </c>
      <c r="I331" s="13"/>
      <c r="J331" s="13">
        <v>567</v>
      </c>
      <c r="K331" s="13">
        <v>23</v>
      </c>
      <c r="L331" s="11" t="s">
        <v>4462</v>
      </c>
      <c r="M331" s="14" t="s">
        <v>4444</v>
      </c>
      <c r="Z331" s="15">
        <v>737</v>
      </c>
      <c r="AA331" s="15">
        <v>170</v>
      </c>
      <c r="AC331" s="15">
        <v>567</v>
      </c>
    </row>
    <row r="332" spans="2:29" ht="19.7" customHeight="1" x14ac:dyDescent="0.2">
      <c r="B332" s="10" t="s">
        <v>407</v>
      </c>
      <c r="C332" s="11" t="s">
        <v>5086</v>
      </c>
      <c r="D332" s="11" t="s">
        <v>5008</v>
      </c>
      <c r="E332" s="11" t="s">
        <v>5087</v>
      </c>
      <c r="F332" s="12" t="s">
        <v>8</v>
      </c>
      <c r="G332" s="13">
        <v>573</v>
      </c>
      <c r="H332" s="13">
        <v>132</v>
      </c>
      <c r="I332" s="13"/>
      <c r="J332" s="13">
        <v>441</v>
      </c>
      <c r="K332" s="13">
        <v>23</v>
      </c>
      <c r="L332" s="11" t="s">
        <v>4462</v>
      </c>
      <c r="M332" s="14" t="s">
        <v>4444</v>
      </c>
      <c r="Z332" s="15">
        <v>573</v>
      </c>
      <c r="AA332" s="15">
        <v>132</v>
      </c>
      <c r="AC332" s="15">
        <v>441</v>
      </c>
    </row>
    <row r="333" spans="2:29" ht="19.7" customHeight="1" x14ac:dyDescent="0.2">
      <c r="B333" s="10" t="s">
        <v>408</v>
      </c>
      <c r="C333" s="11" t="s">
        <v>5088</v>
      </c>
      <c r="D333" s="11" t="s">
        <v>5008</v>
      </c>
      <c r="E333" s="11" t="s">
        <v>5089</v>
      </c>
      <c r="F333" s="12" t="s">
        <v>8</v>
      </c>
      <c r="G333" s="13">
        <v>469</v>
      </c>
      <c r="H333" s="13">
        <v>108</v>
      </c>
      <c r="I333" s="13"/>
      <c r="J333" s="13">
        <v>361</v>
      </c>
      <c r="K333" s="13">
        <v>23</v>
      </c>
      <c r="L333" s="11" t="s">
        <v>4462</v>
      </c>
      <c r="M333" s="14" t="s">
        <v>4444</v>
      </c>
      <c r="Z333" s="15">
        <v>469</v>
      </c>
      <c r="AA333" s="15">
        <v>108</v>
      </c>
      <c r="AC333" s="15">
        <v>361</v>
      </c>
    </row>
    <row r="334" spans="2:29" ht="19.7" customHeight="1" x14ac:dyDescent="0.2">
      <c r="B334" s="10" t="s">
        <v>409</v>
      </c>
      <c r="C334" s="11" t="s">
        <v>5090</v>
      </c>
      <c r="D334" s="11" t="s">
        <v>5008</v>
      </c>
      <c r="E334" s="11" t="s">
        <v>5091</v>
      </c>
      <c r="F334" s="12" t="s">
        <v>8</v>
      </c>
      <c r="G334" s="13">
        <v>397</v>
      </c>
      <c r="H334" s="13">
        <v>91</v>
      </c>
      <c r="I334" s="13"/>
      <c r="J334" s="13">
        <v>306</v>
      </c>
      <c r="K334" s="13">
        <v>23</v>
      </c>
      <c r="L334" s="11" t="s">
        <v>4462</v>
      </c>
      <c r="M334" s="14" t="s">
        <v>4444</v>
      </c>
      <c r="Z334" s="15">
        <v>397</v>
      </c>
      <c r="AA334" s="15">
        <v>91</v>
      </c>
      <c r="AC334" s="15">
        <v>306</v>
      </c>
    </row>
    <row r="335" spans="2:29" ht="19.7" customHeight="1" x14ac:dyDescent="0.2">
      <c r="B335" s="10" t="s">
        <v>410</v>
      </c>
      <c r="C335" s="11" t="s">
        <v>5092</v>
      </c>
      <c r="D335" s="11" t="s">
        <v>5008</v>
      </c>
      <c r="E335" s="11" t="s">
        <v>5093</v>
      </c>
      <c r="F335" s="12" t="s">
        <v>8</v>
      </c>
      <c r="G335" s="13">
        <v>369</v>
      </c>
      <c r="H335" s="13">
        <v>85</v>
      </c>
      <c r="I335" s="13"/>
      <c r="J335" s="13">
        <v>284</v>
      </c>
      <c r="K335" s="13">
        <v>23</v>
      </c>
      <c r="L335" s="11" t="s">
        <v>4462</v>
      </c>
      <c r="M335" s="14" t="s">
        <v>4444</v>
      </c>
      <c r="Z335" s="15">
        <v>369</v>
      </c>
      <c r="AA335" s="15">
        <v>85</v>
      </c>
      <c r="AC335" s="15">
        <v>284</v>
      </c>
    </row>
    <row r="336" spans="2:29" ht="19.7" customHeight="1" x14ac:dyDescent="0.2">
      <c r="B336" s="10" t="s">
        <v>411</v>
      </c>
      <c r="C336" s="11" t="s">
        <v>5094</v>
      </c>
      <c r="D336" s="11" t="s">
        <v>5008</v>
      </c>
      <c r="E336" s="11" t="s">
        <v>5095</v>
      </c>
      <c r="F336" s="12" t="s">
        <v>8</v>
      </c>
      <c r="G336" s="13">
        <v>245</v>
      </c>
      <c r="H336" s="13">
        <v>56</v>
      </c>
      <c r="I336" s="13"/>
      <c r="J336" s="13">
        <v>189</v>
      </c>
      <c r="K336" s="13">
        <v>23</v>
      </c>
      <c r="L336" s="11" t="s">
        <v>4462</v>
      </c>
      <c r="M336" s="14" t="s">
        <v>4444</v>
      </c>
      <c r="Z336" s="15">
        <v>245</v>
      </c>
      <c r="AA336" s="15">
        <v>56</v>
      </c>
      <c r="AC336" s="15">
        <v>189</v>
      </c>
    </row>
    <row r="337" spans="2:29" ht="19.7" customHeight="1" x14ac:dyDescent="0.2">
      <c r="B337" s="10" t="s">
        <v>412</v>
      </c>
      <c r="C337" s="11" t="s">
        <v>5096</v>
      </c>
      <c r="D337" s="11" t="s">
        <v>5008</v>
      </c>
      <c r="E337" s="11" t="s">
        <v>5097</v>
      </c>
      <c r="F337" s="12" t="s">
        <v>8</v>
      </c>
      <c r="G337" s="13">
        <v>215</v>
      </c>
      <c r="H337" s="13">
        <v>49</v>
      </c>
      <c r="I337" s="13"/>
      <c r="J337" s="13">
        <v>166</v>
      </c>
      <c r="K337" s="13">
        <v>23</v>
      </c>
      <c r="L337" s="11" t="s">
        <v>4462</v>
      </c>
      <c r="M337" s="14" t="s">
        <v>4444</v>
      </c>
      <c r="Z337" s="15">
        <v>215</v>
      </c>
      <c r="AA337" s="15">
        <v>49</v>
      </c>
      <c r="AC337" s="15">
        <v>166</v>
      </c>
    </row>
    <row r="338" spans="2:29" ht="19.7" customHeight="1" x14ac:dyDescent="0.2">
      <c r="B338" s="10" t="s">
        <v>413</v>
      </c>
      <c r="C338" s="11" t="s">
        <v>5098</v>
      </c>
      <c r="D338" s="11" t="s">
        <v>5008</v>
      </c>
      <c r="E338" s="11" t="s">
        <v>5099</v>
      </c>
      <c r="F338" s="12" t="s">
        <v>8</v>
      </c>
      <c r="G338" s="13">
        <v>1622</v>
      </c>
      <c r="H338" s="13">
        <v>292</v>
      </c>
      <c r="I338" s="13"/>
      <c r="J338" s="13">
        <v>1330</v>
      </c>
      <c r="K338" s="13">
        <v>18</v>
      </c>
      <c r="L338" s="11" t="s">
        <v>4462</v>
      </c>
      <c r="M338" s="14" t="s">
        <v>4444</v>
      </c>
      <c r="Z338" s="15">
        <v>1622</v>
      </c>
      <c r="AA338" s="15">
        <v>292</v>
      </c>
      <c r="AC338" s="15">
        <v>1330</v>
      </c>
    </row>
    <row r="339" spans="2:29" ht="19.7" customHeight="1" x14ac:dyDescent="0.2">
      <c r="B339" s="10" t="s">
        <v>414</v>
      </c>
      <c r="C339" s="11" t="s">
        <v>5100</v>
      </c>
      <c r="D339" s="11" t="s">
        <v>5008</v>
      </c>
      <c r="E339" s="11" t="s">
        <v>5101</v>
      </c>
      <c r="F339" s="12" t="s">
        <v>8</v>
      </c>
      <c r="G339" s="13">
        <v>973</v>
      </c>
      <c r="H339" s="13">
        <v>175</v>
      </c>
      <c r="I339" s="13"/>
      <c r="J339" s="13">
        <v>798</v>
      </c>
      <c r="K339" s="13">
        <v>18</v>
      </c>
      <c r="L339" s="11" t="s">
        <v>4462</v>
      </c>
      <c r="M339" s="14" t="s">
        <v>4444</v>
      </c>
      <c r="Z339" s="15">
        <v>973</v>
      </c>
      <c r="AA339" s="15">
        <v>175</v>
      </c>
      <c r="AC339" s="15">
        <v>798</v>
      </c>
    </row>
    <row r="340" spans="2:29" ht="19.7" customHeight="1" x14ac:dyDescent="0.2">
      <c r="B340" s="10" t="s">
        <v>415</v>
      </c>
      <c r="C340" s="11" t="s">
        <v>5102</v>
      </c>
      <c r="D340" s="11" t="s">
        <v>5008</v>
      </c>
      <c r="E340" s="11" t="s">
        <v>5103</v>
      </c>
      <c r="F340" s="12" t="s">
        <v>8</v>
      </c>
      <c r="G340" s="13">
        <v>694</v>
      </c>
      <c r="H340" s="13">
        <v>125</v>
      </c>
      <c r="I340" s="13"/>
      <c r="J340" s="13">
        <v>569</v>
      </c>
      <c r="K340" s="13">
        <v>18</v>
      </c>
      <c r="L340" s="11" t="s">
        <v>4462</v>
      </c>
      <c r="M340" s="14" t="s">
        <v>4444</v>
      </c>
      <c r="Z340" s="15">
        <v>694</v>
      </c>
      <c r="AA340" s="15">
        <v>125</v>
      </c>
      <c r="AC340" s="15">
        <v>569</v>
      </c>
    </row>
    <row r="341" spans="2:29" ht="19.7" customHeight="1" x14ac:dyDescent="0.2">
      <c r="B341" s="10" t="s">
        <v>416</v>
      </c>
      <c r="C341" s="11" t="s">
        <v>5104</v>
      </c>
      <c r="D341" s="11" t="s">
        <v>5008</v>
      </c>
      <c r="E341" s="11" t="s">
        <v>5105</v>
      </c>
      <c r="F341" s="12" t="s">
        <v>8</v>
      </c>
      <c r="G341" s="13">
        <v>540</v>
      </c>
      <c r="H341" s="13">
        <v>97</v>
      </c>
      <c r="I341" s="13"/>
      <c r="J341" s="13">
        <v>443</v>
      </c>
      <c r="K341" s="13">
        <v>18</v>
      </c>
      <c r="L341" s="11" t="s">
        <v>4462</v>
      </c>
      <c r="M341" s="14" t="s">
        <v>4444</v>
      </c>
      <c r="Z341" s="15">
        <v>540</v>
      </c>
      <c r="AA341" s="15">
        <v>97</v>
      </c>
      <c r="AC341" s="15">
        <v>443</v>
      </c>
    </row>
    <row r="342" spans="2:29" ht="19.7" customHeight="1" x14ac:dyDescent="0.2">
      <c r="B342" s="10" t="s">
        <v>417</v>
      </c>
      <c r="C342" s="11" t="s">
        <v>5106</v>
      </c>
      <c r="D342" s="11" t="s">
        <v>5008</v>
      </c>
      <c r="E342" s="11" t="s">
        <v>5107</v>
      </c>
      <c r="F342" s="12" t="s">
        <v>8</v>
      </c>
      <c r="G342" s="13">
        <v>442</v>
      </c>
      <c r="H342" s="13">
        <v>80</v>
      </c>
      <c r="I342" s="13"/>
      <c r="J342" s="13">
        <v>362</v>
      </c>
      <c r="K342" s="13">
        <v>18</v>
      </c>
      <c r="L342" s="11" t="s">
        <v>4462</v>
      </c>
      <c r="M342" s="14" t="s">
        <v>4444</v>
      </c>
      <c r="Z342" s="15">
        <v>442</v>
      </c>
      <c r="AA342" s="15">
        <v>80</v>
      </c>
      <c r="AC342" s="15">
        <v>362</v>
      </c>
    </row>
    <row r="343" spans="2:29" ht="19.7" customHeight="1" x14ac:dyDescent="0.2">
      <c r="B343" s="10" t="s">
        <v>418</v>
      </c>
      <c r="C343" s="11" t="s">
        <v>5108</v>
      </c>
      <c r="D343" s="11" t="s">
        <v>5008</v>
      </c>
      <c r="E343" s="11" t="s">
        <v>5109</v>
      </c>
      <c r="F343" s="12" t="s">
        <v>8</v>
      </c>
      <c r="G343" s="13">
        <v>374</v>
      </c>
      <c r="H343" s="13">
        <v>67</v>
      </c>
      <c r="I343" s="13"/>
      <c r="J343" s="13">
        <v>307</v>
      </c>
      <c r="K343" s="13">
        <v>18</v>
      </c>
      <c r="L343" s="11" t="s">
        <v>4462</v>
      </c>
      <c r="M343" s="14" t="s">
        <v>4444</v>
      </c>
      <c r="Z343" s="15">
        <v>374</v>
      </c>
      <c r="AA343" s="15">
        <v>67</v>
      </c>
      <c r="AC343" s="15">
        <v>307</v>
      </c>
    </row>
    <row r="344" spans="2:29" ht="19.7" customHeight="1" x14ac:dyDescent="0.2">
      <c r="B344" s="10" t="s">
        <v>419</v>
      </c>
      <c r="C344" s="11" t="s">
        <v>5110</v>
      </c>
      <c r="D344" s="11" t="s">
        <v>5008</v>
      </c>
      <c r="E344" s="11" t="s">
        <v>5111</v>
      </c>
      <c r="F344" s="12" t="s">
        <v>8</v>
      </c>
      <c r="G344" s="13">
        <v>348</v>
      </c>
      <c r="H344" s="13">
        <v>63</v>
      </c>
      <c r="I344" s="13"/>
      <c r="J344" s="13">
        <v>285</v>
      </c>
      <c r="K344" s="13">
        <v>18</v>
      </c>
      <c r="L344" s="11" t="s">
        <v>4462</v>
      </c>
      <c r="M344" s="14" t="s">
        <v>4444</v>
      </c>
      <c r="Z344" s="15">
        <v>348</v>
      </c>
      <c r="AA344" s="15">
        <v>63</v>
      </c>
      <c r="AC344" s="15">
        <v>285</v>
      </c>
    </row>
    <row r="345" spans="2:29" ht="19.7" customHeight="1" x14ac:dyDescent="0.2">
      <c r="B345" s="10" t="s">
        <v>420</v>
      </c>
      <c r="C345" s="11" t="s">
        <v>5112</v>
      </c>
      <c r="D345" s="11" t="s">
        <v>5008</v>
      </c>
      <c r="E345" s="11" t="s">
        <v>5113</v>
      </c>
      <c r="F345" s="12" t="s">
        <v>8</v>
      </c>
      <c r="G345" s="13">
        <v>231</v>
      </c>
      <c r="H345" s="13">
        <v>42</v>
      </c>
      <c r="I345" s="13"/>
      <c r="J345" s="13">
        <v>189</v>
      </c>
      <c r="K345" s="13">
        <v>18</v>
      </c>
      <c r="L345" s="11" t="s">
        <v>4462</v>
      </c>
      <c r="M345" s="14" t="s">
        <v>4444</v>
      </c>
      <c r="Z345" s="15">
        <v>231</v>
      </c>
      <c r="AA345" s="15">
        <v>42</v>
      </c>
      <c r="AC345" s="15">
        <v>189</v>
      </c>
    </row>
    <row r="346" spans="2:29" ht="19.7" customHeight="1" x14ac:dyDescent="0.2">
      <c r="B346" s="10" t="s">
        <v>421</v>
      </c>
      <c r="C346" s="11" t="s">
        <v>5114</v>
      </c>
      <c r="D346" s="11" t="s">
        <v>5008</v>
      </c>
      <c r="E346" s="11" t="s">
        <v>5115</v>
      </c>
      <c r="F346" s="12" t="s">
        <v>8</v>
      </c>
      <c r="G346" s="13">
        <v>202</v>
      </c>
      <c r="H346" s="13">
        <v>36</v>
      </c>
      <c r="I346" s="13"/>
      <c r="J346" s="13">
        <v>166</v>
      </c>
      <c r="K346" s="13">
        <v>18</v>
      </c>
      <c r="L346" s="11" t="s">
        <v>4462</v>
      </c>
      <c r="M346" s="14" t="s">
        <v>4444</v>
      </c>
      <c r="Z346" s="15">
        <v>202</v>
      </c>
      <c r="AA346" s="15">
        <v>36</v>
      </c>
      <c r="AC346" s="15">
        <v>166</v>
      </c>
    </row>
    <row r="347" spans="2:29" ht="19.7" customHeight="1" x14ac:dyDescent="0.2">
      <c r="B347" s="10" t="s">
        <v>422</v>
      </c>
      <c r="C347" s="11" t="s">
        <v>5116</v>
      </c>
      <c r="D347" s="11" t="s">
        <v>5117</v>
      </c>
      <c r="E347" s="11" t="s">
        <v>5009</v>
      </c>
      <c r="F347" s="12" t="s">
        <v>8</v>
      </c>
      <c r="G347" s="13">
        <v>3144</v>
      </c>
      <c r="H347" s="13">
        <v>1383</v>
      </c>
      <c r="I347" s="13"/>
      <c r="J347" s="13">
        <v>1761</v>
      </c>
      <c r="K347" s="13">
        <v>44</v>
      </c>
      <c r="L347" s="11" t="s">
        <v>4462</v>
      </c>
      <c r="M347" s="14" t="s">
        <v>4444</v>
      </c>
      <c r="Z347" s="15">
        <v>3144</v>
      </c>
      <c r="AA347" s="15">
        <v>1383</v>
      </c>
      <c r="AC347" s="15">
        <v>1761</v>
      </c>
    </row>
    <row r="348" spans="2:29" ht="19.7" customHeight="1" x14ac:dyDescent="0.2">
      <c r="B348" s="10" t="s">
        <v>423</v>
      </c>
      <c r="C348" s="11" t="s">
        <v>5118</v>
      </c>
      <c r="D348" s="11" t="s">
        <v>5117</v>
      </c>
      <c r="E348" s="11" t="s">
        <v>5011</v>
      </c>
      <c r="F348" s="12" t="s">
        <v>8</v>
      </c>
      <c r="G348" s="13">
        <v>1887</v>
      </c>
      <c r="H348" s="13">
        <v>830</v>
      </c>
      <c r="I348" s="13"/>
      <c r="J348" s="13">
        <v>1057</v>
      </c>
      <c r="K348" s="13">
        <v>44</v>
      </c>
      <c r="L348" s="11" t="s">
        <v>4462</v>
      </c>
      <c r="M348" s="14" t="s">
        <v>4444</v>
      </c>
      <c r="Z348" s="15">
        <v>1887</v>
      </c>
      <c r="AA348" s="15">
        <v>830</v>
      </c>
      <c r="AC348" s="15">
        <v>1057</v>
      </c>
    </row>
    <row r="349" spans="2:29" ht="19.7" customHeight="1" x14ac:dyDescent="0.2">
      <c r="B349" s="10" t="s">
        <v>424</v>
      </c>
      <c r="C349" s="11" t="s">
        <v>5119</v>
      </c>
      <c r="D349" s="11" t="s">
        <v>5117</v>
      </c>
      <c r="E349" s="11" t="s">
        <v>5013</v>
      </c>
      <c r="F349" s="12" t="s">
        <v>8</v>
      </c>
      <c r="G349" s="13">
        <v>1347</v>
      </c>
      <c r="H349" s="13">
        <v>593</v>
      </c>
      <c r="I349" s="13"/>
      <c r="J349" s="13">
        <v>754</v>
      </c>
      <c r="K349" s="13">
        <v>44</v>
      </c>
      <c r="L349" s="11" t="s">
        <v>4462</v>
      </c>
      <c r="M349" s="14" t="s">
        <v>4444</v>
      </c>
      <c r="Z349" s="15">
        <v>1347</v>
      </c>
      <c r="AA349" s="15">
        <v>593</v>
      </c>
      <c r="AC349" s="15">
        <v>754</v>
      </c>
    </row>
    <row r="350" spans="2:29" ht="19.7" customHeight="1" x14ac:dyDescent="0.2">
      <c r="B350" s="10" t="s">
        <v>425</v>
      </c>
      <c r="C350" s="11" t="s">
        <v>5120</v>
      </c>
      <c r="D350" s="11" t="s">
        <v>5117</v>
      </c>
      <c r="E350" s="11" t="s">
        <v>5015</v>
      </c>
      <c r="F350" s="12" t="s">
        <v>8</v>
      </c>
      <c r="G350" s="13">
        <v>1047</v>
      </c>
      <c r="H350" s="13">
        <v>461</v>
      </c>
      <c r="I350" s="13"/>
      <c r="J350" s="13">
        <v>586</v>
      </c>
      <c r="K350" s="13">
        <v>44</v>
      </c>
      <c r="L350" s="11" t="s">
        <v>4462</v>
      </c>
      <c r="M350" s="14" t="s">
        <v>4444</v>
      </c>
      <c r="Z350" s="15">
        <v>1047</v>
      </c>
      <c r="AA350" s="15">
        <v>461</v>
      </c>
      <c r="AC350" s="15">
        <v>586</v>
      </c>
    </row>
    <row r="351" spans="2:29" ht="19.7" customHeight="1" x14ac:dyDescent="0.2">
      <c r="B351" s="10" t="s">
        <v>426</v>
      </c>
      <c r="C351" s="11" t="s">
        <v>5121</v>
      </c>
      <c r="D351" s="11" t="s">
        <v>5117</v>
      </c>
      <c r="E351" s="11" t="s">
        <v>5017</v>
      </c>
      <c r="F351" s="12" t="s">
        <v>8</v>
      </c>
      <c r="G351" s="13">
        <v>857</v>
      </c>
      <c r="H351" s="13">
        <v>377</v>
      </c>
      <c r="I351" s="13"/>
      <c r="J351" s="13">
        <v>480</v>
      </c>
      <c r="K351" s="13">
        <v>44</v>
      </c>
      <c r="L351" s="11" t="s">
        <v>4462</v>
      </c>
      <c r="M351" s="14" t="s">
        <v>4444</v>
      </c>
      <c r="Z351" s="15">
        <v>857</v>
      </c>
      <c r="AA351" s="15">
        <v>377</v>
      </c>
      <c r="AC351" s="15">
        <v>480</v>
      </c>
    </row>
    <row r="352" spans="2:29" ht="19.7" customHeight="1" x14ac:dyDescent="0.2">
      <c r="B352" s="10" t="s">
        <v>427</v>
      </c>
      <c r="C352" s="11" t="s">
        <v>5122</v>
      </c>
      <c r="D352" s="11" t="s">
        <v>5117</v>
      </c>
      <c r="E352" s="11" t="s">
        <v>5019</v>
      </c>
      <c r="F352" s="12" t="s">
        <v>8</v>
      </c>
      <c r="G352" s="13">
        <v>725</v>
      </c>
      <c r="H352" s="13">
        <v>319</v>
      </c>
      <c r="I352" s="13"/>
      <c r="J352" s="13">
        <v>406</v>
      </c>
      <c r="K352" s="13">
        <v>44</v>
      </c>
      <c r="L352" s="11" t="s">
        <v>4462</v>
      </c>
      <c r="M352" s="14" t="s">
        <v>4444</v>
      </c>
      <c r="Z352" s="15">
        <v>725</v>
      </c>
      <c r="AA352" s="15">
        <v>319</v>
      </c>
      <c r="AC352" s="15">
        <v>406</v>
      </c>
    </row>
    <row r="353" spans="2:29" ht="19.7" customHeight="1" x14ac:dyDescent="0.2">
      <c r="B353" s="10" t="s">
        <v>428</v>
      </c>
      <c r="C353" s="11" t="s">
        <v>5123</v>
      </c>
      <c r="D353" s="11" t="s">
        <v>5117</v>
      </c>
      <c r="E353" s="11" t="s">
        <v>5021</v>
      </c>
      <c r="F353" s="12" t="s">
        <v>8</v>
      </c>
      <c r="G353" s="13">
        <v>675</v>
      </c>
      <c r="H353" s="13">
        <v>297</v>
      </c>
      <c r="I353" s="13"/>
      <c r="J353" s="13">
        <v>378</v>
      </c>
      <c r="K353" s="13">
        <v>44</v>
      </c>
      <c r="L353" s="11" t="s">
        <v>4462</v>
      </c>
      <c r="M353" s="14" t="s">
        <v>4444</v>
      </c>
      <c r="Z353" s="15">
        <v>675</v>
      </c>
      <c r="AA353" s="15">
        <v>297</v>
      </c>
      <c r="AC353" s="15">
        <v>378</v>
      </c>
    </row>
    <row r="354" spans="2:29" ht="19.7" customHeight="1" x14ac:dyDescent="0.2">
      <c r="B354" s="16" t="s">
        <v>429</v>
      </c>
      <c r="C354" s="17" t="s">
        <v>5124</v>
      </c>
      <c r="D354" s="17" t="s">
        <v>5117</v>
      </c>
      <c r="E354" s="17" t="s">
        <v>5023</v>
      </c>
      <c r="F354" s="18" t="s">
        <v>8</v>
      </c>
      <c r="G354" s="19">
        <v>449</v>
      </c>
      <c r="H354" s="19">
        <v>198</v>
      </c>
      <c r="I354" s="19"/>
      <c r="J354" s="19">
        <v>251</v>
      </c>
      <c r="K354" s="19">
        <v>44</v>
      </c>
      <c r="L354" s="17" t="s">
        <v>4462</v>
      </c>
      <c r="M354" s="20" t="s">
        <v>4444</v>
      </c>
      <c r="Z354" s="15">
        <v>449</v>
      </c>
      <c r="AA354" s="15">
        <v>198</v>
      </c>
      <c r="AC354" s="15">
        <v>251</v>
      </c>
    </row>
    <row r="355" spans="2:29" ht="19.7" customHeight="1" x14ac:dyDescent="0.2">
      <c r="B355" s="10" t="s">
        <v>430</v>
      </c>
      <c r="C355" s="11" t="s">
        <v>5125</v>
      </c>
      <c r="D355" s="11" t="s">
        <v>5117</v>
      </c>
      <c r="E355" s="11" t="s">
        <v>5025</v>
      </c>
      <c r="F355" s="12" t="s">
        <v>8</v>
      </c>
      <c r="G355" s="13">
        <v>392</v>
      </c>
      <c r="H355" s="13">
        <v>172</v>
      </c>
      <c r="I355" s="13"/>
      <c r="J355" s="13">
        <v>220</v>
      </c>
      <c r="K355" s="13">
        <v>44</v>
      </c>
      <c r="L355" s="11" t="s">
        <v>4462</v>
      </c>
      <c r="M355" s="14" t="s">
        <v>4444</v>
      </c>
      <c r="Z355" s="15">
        <v>392</v>
      </c>
      <c r="AA355" s="15">
        <v>172</v>
      </c>
      <c r="AC355" s="15">
        <v>220</v>
      </c>
    </row>
    <row r="356" spans="2:29" ht="19.7" customHeight="1" x14ac:dyDescent="0.2">
      <c r="B356" s="10" t="s">
        <v>431</v>
      </c>
      <c r="C356" s="11" t="s">
        <v>5126</v>
      </c>
      <c r="D356" s="11" t="s">
        <v>5117</v>
      </c>
      <c r="E356" s="11" t="s">
        <v>5027</v>
      </c>
      <c r="F356" s="12" t="s">
        <v>8</v>
      </c>
      <c r="G356" s="13">
        <v>2924</v>
      </c>
      <c r="H356" s="13">
        <v>1053</v>
      </c>
      <c r="I356" s="13"/>
      <c r="J356" s="13">
        <v>1871</v>
      </c>
      <c r="K356" s="13">
        <v>36</v>
      </c>
      <c r="L356" s="11" t="s">
        <v>4462</v>
      </c>
      <c r="M356" s="14" t="s">
        <v>4444</v>
      </c>
      <c r="Z356" s="15">
        <v>2924</v>
      </c>
      <c r="AA356" s="15">
        <v>1053</v>
      </c>
      <c r="AC356" s="15">
        <v>1871</v>
      </c>
    </row>
    <row r="357" spans="2:29" ht="19.7" customHeight="1" x14ac:dyDescent="0.2">
      <c r="B357" s="10" t="s">
        <v>432</v>
      </c>
      <c r="C357" s="11" t="s">
        <v>5127</v>
      </c>
      <c r="D357" s="11" t="s">
        <v>5117</v>
      </c>
      <c r="E357" s="11" t="s">
        <v>5029</v>
      </c>
      <c r="F357" s="12" t="s">
        <v>8</v>
      </c>
      <c r="G357" s="13">
        <v>1754</v>
      </c>
      <c r="H357" s="13">
        <v>631</v>
      </c>
      <c r="I357" s="13"/>
      <c r="J357" s="13">
        <v>1123</v>
      </c>
      <c r="K357" s="13">
        <v>36</v>
      </c>
      <c r="L357" s="11" t="s">
        <v>4462</v>
      </c>
      <c r="M357" s="14" t="s">
        <v>4444</v>
      </c>
      <c r="Z357" s="15">
        <v>1754</v>
      </c>
      <c r="AA357" s="15">
        <v>631</v>
      </c>
      <c r="AC357" s="15">
        <v>1123</v>
      </c>
    </row>
    <row r="358" spans="2:29" ht="19.7" customHeight="1" x14ac:dyDescent="0.2">
      <c r="B358" s="10" t="s">
        <v>433</v>
      </c>
      <c r="C358" s="11" t="s">
        <v>5128</v>
      </c>
      <c r="D358" s="11" t="s">
        <v>5117</v>
      </c>
      <c r="E358" s="11" t="s">
        <v>5031</v>
      </c>
      <c r="F358" s="12" t="s">
        <v>8</v>
      </c>
      <c r="G358" s="13">
        <v>1252</v>
      </c>
      <c r="H358" s="13">
        <v>451</v>
      </c>
      <c r="I358" s="13"/>
      <c r="J358" s="13">
        <v>801</v>
      </c>
      <c r="K358" s="13">
        <v>36</v>
      </c>
      <c r="L358" s="11" t="s">
        <v>4462</v>
      </c>
      <c r="M358" s="14" t="s">
        <v>4444</v>
      </c>
      <c r="Z358" s="15">
        <v>1252</v>
      </c>
      <c r="AA358" s="15">
        <v>451</v>
      </c>
      <c r="AC358" s="15">
        <v>801</v>
      </c>
    </row>
    <row r="359" spans="2:29" ht="19.7" customHeight="1" x14ac:dyDescent="0.2">
      <c r="B359" s="10" t="s">
        <v>434</v>
      </c>
      <c r="C359" s="11" t="s">
        <v>5129</v>
      </c>
      <c r="D359" s="11" t="s">
        <v>5117</v>
      </c>
      <c r="E359" s="11" t="s">
        <v>5033</v>
      </c>
      <c r="F359" s="12" t="s">
        <v>8</v>
      </c>
      <c r="G359" s="13">
        <v>973</v>
      </c>
      <c r="H359" s="13">
        <v>350</v>
      </c>
      <c r="I359" s="13"/>
      <c r="J359" s="13">
        <v>623</v>
      </c>
      <c r="K359" s="13">
        <v>36</v>
      </c>
      <c r="L359" s="11" t="s">
        <v>4462</v>
      </c>
      <c r="M359" s="14" t="s">
        <v>4444</v>
      </c>
      <c r="Z359" s="15">
        <v>973</v>
      </c>
      <c r="AA359" s="15">
        <v>350</v>
      </c>
      <c r="AC359" s="15">
        <v>623</v>
      </c>
    </row>
    <row r="360" spans="2:29" ht="19.7" customHeight="1" x14ac:dyDescent="0.2">
      <c r="B360" s="10" t="s">
        <v>435</v>
      </c>
      <c r="C360" s="11" t="s">
        <v>5130</v>
      </c>
      <c r="D360" s="11" t="s">
        <v>5117</v>
      </c>
      <c r="E360" s="11" t="s">
        <v>5035</v>
      </c>
      <c r="F360" s="12" t="s">
        <v>8</v>
      </c>
      <c r="G360" s="13">
        <v>797</v>
      </c>
      <c r="H360" s="13">
        <v>287</v>
      </c>
      <c r="I360" s="13"/>
      <c r="J360" s="13">
        <v>510</v>
      </c>
      <c r="K360" s="13">
        <v>36</v>
      </c>
      <c r="L360" s="11" t="s">
        <v>4462</v>
      </c>
      <c r="M360" s="14" t="s">
        <v>4444</v>
      </c>
      <c r="Z360" s="15">
        <v>797</v>
      </c>
      <c r="AA360" s="15">
        <v>287</v>
      </c>
      <c r="AC360" s="15">
        <v>510</v>
      </c>
    </row>
    <row r="361" spans="2:29" ht="19.7" customHeight="1" x14ac:dyDescent="0.2">
      <c r="B361" s="10" t="s">
        <v>436</v>
      </c>
      <c r="C361" s="11" t="s">
        <v>5131</v>
      </c>
      <c r="D361" s="11" t="s">
        <v>5117</v>
      </c>
      <c r="E361" s="11" t="s">
        <v>5037</v>
      </c>
      <c r="F361" s="12" t="s">
        <v>8</v>
      </c>
      <c r="G361" s="13">
        <v>674</v>
      </c>
      <c r="H361" s="13">
        <v>243</v>
      </c>
      <c r="I361" s="13"/>
      <c r="J361" s="13">
        <v>431</v>
      </c>
      <c r="K361" s="13">
        <v>36</v>
      </c>
      <c r="L361" s="11" t="s">
        <v>4462</v>
      </c>
      <c r="M361" s="14" t="s">
        <v>4444</v>
      </c>
      <c r="Z361" s="15">
        <v>674</v>
      </c>
      <c r="AA361" s="15">
        <v>243</v>
      </c>
      <c r="AC361" s="15">
        <v>431</v>
      </c>
    </row>
    <row r="362" spans="2:29" ht="19.7" customHeight="1" x14ac:dyDescent="0.2">
      <c r="B362" s="10" t="s">
        <v>437</v>
      </c>
      <c r="C362" s="11" t="s">
        <v>5132</v>
      </c>
      <c r="D362" s="11" t="s">
        <v>5117</v>
      </c>
      <c r="E362" s="11" t="s">
        <v>5039</v>
      </c>
      <c r="F362" s="12" t="s">
        <v>8</v>
      </c>
      <c r="G362" s="13">
        <v>627</v>
      </c>
      <c r="H362" s="13">
        <v>226</v>
      </c>
      <c r="I362" s="13"/>
      <c r="J362" s="13">
        <v>401</v>
      </c>
      <c r="K362" s="13">
        <v>36</v>
      </c>
      <c r="L362" s="11" t="s">
        <v>4462</v>
      </c>
      <c r="M362" s="14" t="s">
        <v>4444</v>
      </c>
      <c r="Z362" s="15">
        <v>627</v>
      </c>
      <c r="AA362" s="15">
        <v>226</v>
      </c>
      <c r="AC362" s="15">
        <v>401</v>
      </c>
    </row>
    <row r="363" spans="2:29" ht="19.7" customHeight="1" x14ac:dyDescent="0.2">
      <c r="B363" s="10" t="s">
        <v>438</v>
      </c>
      <c r="C363" s="11" t="s">
        <v>5133</v>
      </c>
      <c r="D363" s="11" t="s">
        <v>5117</v>
      </c>
      <c r="E363" s="11" t="s">
        <v>5134</v>
      </c>
      <c r="F363" s="12" t="s">
        <v>8</v>
      </c>
      <c r="G363" s="13">
        <v>417</v>
      </c>
      <c r="H363" s="13">
        <v>150</v>
      </c>
      <c r="I363" s="13"/>
      <c r="J363" s="13">
        <v>267</v>
      </c>
      <c r="K363" s="13">
        <v>36</v>
      </c>
      <c r="L363" s="11" t="s">
        <v>4462</v>
      </c>
      <c r="M363" s="14" t="s">
        <v>4444</v>
      </c>
      <c r="Z363" s="15">
        <v>417</v>
      </c>
      <c r="AA363" s="15">
        <v>150</v>
      </c>
      <c r="AC363" s="15">
        <v>267</v>
      </c>
    </row>
    <row r="364" spans="2:29" ht="19.7" customHeight="1" x14ac:dyDescent="0.2">
      <c r="B364" s="10" t="s">
        <v>439</v>
      </c>
      <c r="C364" s="11" t="s">
        <v>5135</v>
      </c>
      <c r="D364" s="11" t="s">
        <v>5117</v>
      </c>
      <c r="E364" s="11" t="s">
        <v>5136</v>
      </c>
      <c r="F364" s="12" t="s">
        <v>8</v>
      </c>
      <c r="G364" s="13">
        <v>365</v>
      </c>
      <c r="H364" s="13">
        <v>131</v>
      </c>
      <c r="I364" s="13"/>
      <c r="J364" s="13">
        <v>234</v>
      </c>
      <c r="K364" s="13">
        <v>36</v>
      </c>
      <c r="L364" s="11" t="s">
        <v>4462</v>
      </c>
      <c r="M364" s="14" t="s">
        <v>4444</v>
      </c>
      <c r="Z364" s="15">
        <v>365</v>
      </c>
      <c r="AA364" s="15">
        <v>131</v>
      </c>
      <c r="AC364" s="15">
        <v>234</v>
      </c>
    </row>
    <row r="365" spans="2:29" ht="19.7" customHeight="1" x14ac:dyDescent="0.2">
      <c r="B365" s="10" t="s">
        <v>440</v>
      </c>
      <c r="C365" s="11" t="s">
        <v>5137</v>
      </c>
      <c r="D365" s="11" t="s">
        <v>5117</v>
      </c>
      <c r="E365" s="11" t="s">
        <v>5045</v>
      </c>
      <c r="F365" s="12" t="s">
        <v>8</v>
      </c>
      <c r="G365" s="13">
        <v>2383</v>
      </c>
      <c r="H365" s="13">
        <v>739</v>
      </c>
      <c r="I365" s="13"/>
      <c r="J365" s="13">
        <v>1644</v>
      </c>
      <c r="K365" s="13">
        <v>31</v>
      </c>
      <c r="L365" s="11" t="s">
        <v>4462</v>
      </c>
      <c r="M365" s="14" t="s">
        <v>4444</v>
      </c>
      <c r="Z365" s="15">
        <v>2383</v>
      </c>
      <c r="AA365" s="15">
        <v>739</v>
      </c>
      <c r="AC365" s="15">
        <v>1644</v>
      </c>
    </row>
    <row r="366" spans="2:29" ht="19.7" customHeight="1" x14ac:dyDescent="0.2">
      <c r="B366" s="10" t="s">
        <v>441</v>
      </c>
      <c r="C366" s="11" t="s">
        <v>5138</v>
      </c>
      <c r="D366" s="11" t="s">
        <v>5117</v>
      </c>
      <c r="E366" s="11" t="s">
        <v>5047</v>
      </c>
      <c r="F366" s="12" t="s">
        <v>8</v>
      </c>
      <c r="G366" s="13">
        <v>1430</v>
      </c>
      <c r="H366" s="13">
        <v>443</v>
      </c>
      <c r="I366" s="13"/>
      <c r="J366" s="13">
        <v>987</v>
      </c>
      <c r="K366" s="13">
        <v>31</v>
      </c>
      <c r="L366" s="11" t="s">
        <v>4462</v>
      </c>
      <c r="M366" s="14" t="s">
        <v>4444</v>
      </c>
      <c r="Z366" s="15">
        <v>1430</v>
      </c>
      <c r="AA366" s="15">
        <v>443</v>
      </c>
      <c r="AC366" s="15">
        <v>987</v>
      </c>
    </row>
    <row r="367" spans="2:29" ht="19.7" customHeight="1" x14ac:dyDescent="0.2">
      <c r="B367" s="10" t="s">
        <v>442</v>
      </c>
      <c r="C367" s="11" t="s">
        <v>5139</v>
      </c>
      <c r="D367" s="11" t="s">
        <v>5117</v>
      </c>
      <c r="E367" s="11" t="s">
        <v>5049</v>
      </c>
      <c r="F367" s="12" t="s">
        <v>8</v>
      </c>
      <c r="G367" s="13">
        <v>1021</v>
      </c>
      <c r="H367" s="13">
        <v>317</v>
      </c>
      <c r="I367" s="13"/>
      <c r="J367" s="13">
        <v>704</v>
      </c>
      <c r="K367" s="13">
        <v>31</v>
      </c>
      <c r="L367" s="11" t="s">
        <v>4462</v>
      </c>
      <c r="M367" s="14" t="s">
        <v>4444</v>
      </c>
      <c r="Z367" s="15">
        <v>1021</v>
      </c>
      <c r="AA367" s="15">
        <v>317</v>
      </c>
      <c r="AC367" s="15">
        <v>704</v>
      </c>
    </row>
    <row r="368" spans="2:29" ht="19.7" customHeight="1" x14ac:dyDescent="0.2">
      <c r="B368" s="10" t="s">
        <v>443</v>
      </c>
      <c r="C368" s="11" t="s">
        <v>5140</v>
      </c>
      <c r="D368" s="11" t="s">
        <v>5117</v>
      </c>
      <c r="E368" s="11" t="s">
        <v>5051</v>
      </c>
      <c r="F368" s="12" t="s">
        <v>8</v>
      </c>
      <c r="G368" s="13">
        <v>793</v>
      </c>
      <c r="H368" s="13">
        <v>246</v>
      </c>
      <c r="I368" s="13"/>
      <c r="J368" s="13">
        <v>547</v>
      </c>
      <c r="K368" s="13">
        <v>31</v>
      </c>
      <c r="L368" s="11" t="s">
        <v>4462</v>
      </c>
      <c r="M368" s="14" t="s">
        <v>4444</v>
      </c>
      <c r="Z368" s="15">
        <v>793</v>
      </c>
      <c r="AA368" s="15">
        <v>246</v>
      </c>
      <c r="AC368" s="15">
        <v>547</v>
      </c>
    </row>
    <row r="369" spans="2:29" ht="19.7" customHeight="1" x14ac:dyDescent="0.2">
      <c r="B369" s="10" t="s">
        <v>444</v>
      </c>
      <c r="C369" s="11" t="s">
        <v>5141</v>
      </c>
      <c r="D369" s="11" t="s">
        <v>5117</v>
      </c>
      <c r="E369" s="11" t="s">
        <v>5053</v>
      </c>
      <c r="F369" s="12" t="s">
        <v>8</v>
      </c>
      <c r="G369" s="13">
        <v>649</v>
      </c>
      <c r="H369" s="13">
        <v>201</v>
      </c>
      <c r="I369" s="13"/>
      <c r="J369" s="13">
        <v>448</v>
      </c>
      <c r="K369" s="13">
        <v>31</v>
      </c>
      <c r="L369" s="11" t="s">
        <v>4462</v>
      </c>
      <c r="M369" s="14" t="s">
        <v>4444</v>
      </c>
      <c r="Z369" s="15">
        <v>649</v>
      </c>
      <c r="AA369" s="15">
        <v>201</v>
      </c>
      <c r="AC369" s="15">
        <v>448</v>
      </c>
    </row>
    <row r="370" spans="2:29" ht="19.7" customHeight="1" x14ac:dyDescent="0.2">
      <c r="B370" s="10" t="s">
        <v>445</v>
      </c>
      <c r="C370" s="11" t="s">
        <v>5142</v>
      </c>
      <c r="D370" s="11" t="s">
        <v>5117</v>
      </c>
      <c r="E370" s="11" t="s">
        <v>5055</v>
      </c>
      <c r="F370" s="12" t="s">
        <v>8</v>
      </c>
      <c r="G370" s="13">
        <v>549</v>
      </c>
      <c r="H370" s="13">
        <v>170</v>
      </c>
      <c r="I370" s="13"/>
      <c r="J370" s="13">
        <v>379</v>
      </c>
      <c r="K370" s="13">
        <v>31</v>
      </c>
      <c r="L370" s="11" t="s">
        <v>4462</v>
      </c>
      <c r="M370" s="14" t="s">
        <v>4444</v>
      </c>
      <c r="Z370" s="15">
        <v>549</v>
      </c>
      <c r="AA370" s="15">
        <v>170</v>
      </c>
      <c r="AC370" s="15">
        <v>379</v>
      </c>
    </row>
    <row r="371" spans="2:29" ht="19.7" customHeight="1" x14ac:dyDescent="0.2">
      <c r="B371" s="10" t="s">
        <v>446</v>
      </c>
      <c r="C371" s="11" t="s">
        <v>5143</v>
      </c>
      <c r="D371" s="11" t="s">
        <v>5117</v>
      </c>
      <c r="E371" s="11" t="s">
        <v>5057</v>
      </c>
      <c r="F371" s="12" t="s">
        <v>8</v>
      </c>
      <c r="G371" s="13">
        <v>511</v>
      </c>
      <c r="H371" s="13">
        <v>158</v>
      </c>
      <c r="I371" s="13"/>
      <c r="J371" s="13">
        <v>353</v>
      </c>
      <c r="K371" s="13">
        <v>31</v>
      </c>
      <c r="L371" s="11" t="s">
        <v>4462</v>
      </c>
      <c r="M371" s="14" t="s">
        <v>4444</v>
      </c>
      <c r="Z371" s="15">
        <v>511</v>
      </c>
      <c r="AA371" s="15">
        <v>158</v>
      </c>
      <c r="AC371" s="15">
        <v>353</v>
      </c>
    </row>
    <row r="372" spans="2:29" ht="19.7" customHeight="1" x14ac:dyDescent="0.2">
      <c r="B372" s="10" t="s">
        <v>447</v>
      </c>
      <c r="C372" s="11" t="s">
        <v>5144</v>
      </c>
      <c r="D372" s="11" t="s">
        <v>5117</v>
      </c>
      <c r="E372" s="11" t="s">
        <v>5059</v>
      </c>
      <c r="F372" s="12" t="s">
        <v>8</v>
      </c>
      <c r="G372" s="13">
        <v>340</v>
      </c>
      <c r="H372" s="13">
        <v>105</v>
      </c>
      <c r="I372" s="13"/>
      <c r="J372" s="13">
        <v>235</v>
      </c>
      <c r="K372" s="13">
        <v>31</v>
      </c>
      <c r="L372" s="11" t="s">
        <v>4462</v>
      </c>
      <c r="M372" s="14" t="s">
        <v>4444</v>
      </c>
      <c r="Z372" s="15">
        <v>340</v>
      </c>
      <c r="AA372" s="15">
        <v>105</v>
      </c>
      <c r="AC372" s="15">
        <v>235</v>
      </c>
    </row>
    <row r="373" spans="2:29" ht="19.7" customHeight="1" x14ac:dyDescent="0.2">
      <c r="B373" s="10" t="s">
        <v>448</v>
      </c>
      <c r="C373" s="11" t="s">
        <v>5145</v>
      </c>
      <c r="D373" s="11" t="s">
        <v>5117</v>
      </c>
      <c r="E373" s="11" t="s">
        <v>5061</v>
      </c>
      <c r="F373" s="12" t="s">
        <v>8</v>
      </c>
      <c r="G373" s="13">
        <v>297</v>
      </c>
      <c r="H373" s="13">
        <v>92</v>
      </c>
      <c r="I373" s="13"/>
      <c r="J373" s="13">
        <v>205</v>
      </c>
      <c r="K373" s="13">
        <v>31</v>
      </c>
      <c r="L373" s="11" t="s">
        <v>4462</v>
      </c>
      <c r="M373" s="14" t="s">
        <v>4444</v>
      </c>
      <c r="Z373" s="15">
        <v>297</v>
      </c>
      <c r="AA373" s="15">
        <v>92</v>
      </c>
      <c r="AC373" s="15">
        <v>205</v>
      </c>
    </row>
    <row r="374" spans="2:29" ht="19.7" customHeight="1" x14ac:dyDescent="0.2">
      <c r="B374" s="10" t="s">
        <v>449</v>
      </c>
      <c r="C374" s="11" t="s">
        <v>5146</v>
      </c>
      <c r="D374" s="11" t="s">
        <v>5117</v>
      </c>
      <c r="E374" s="11" t="s">
        <v>5063</v>
      </c>
      <c r="F374" s="12" t="s">
        <v>8</v>
      </c>
      <c r="G374" s="13">
        <v>2163</v>
      </c>
      <c r="H374" s="13">
        <v>541</v>
      </c>
      <c r="I374" s="13"/>
      <c r="J374" s="13">
        <v>1622</v>
      </c>
      <c r="K374" s="13">
        <v>25</v>
      </c>
      <c r="L374" s="11" t="s">
        <v>4462</v>
      </c>
      <c r="M374" s="14" t="s">
        <v>4444</v>
      </c>
      <c r="Z374" s="15">
        <v>2163</v>
      </c>
      <c r="AA374" s="15">
        <v>541</v>
      </c>
      <c r="AC374" s="15">
        <v>1622</v>
      </c>
    </row>
    <row r="375" spans="2:29" ht="19.7" customHeight="1" x14ac:dyDescent="0.2">
      <c r="B375" s="10" t="s">
        <v>450</v>
      </c>
      <c r="C375" s="11" t="s">
        <v>5147</v>
      </c>
      <c r="D375" s="11" t="s">
        <v>5117</v>
      </c>
      <c r="E375" s="11" t="s">
        <v>5065</v>
      </c>
      <c r="F375" s="12" t="s">
        <v>8</v>
      </c>
      <c r="G375" s="13">
        <v>1298</v>
      </c>
      <c r="H375" s="13">
        <v>325</v>
      </c>
      <c r="I375" s="13"/>
      <c r="J375" s="13">
        <v>973</v>
      </c>
      <c r="K375" s="13">
        <v>25</v>
      </c>
      <c r="L375" s="11" t="s">
        <v>4462</v>
      </c>
      <c r="M375" s="14" t="s">
        <v>4444</v>
      </c>
      <c r="Z375" s="15">
        <v>1298</v>
      </c>
      <c r="AA375" s="15">
        <v>325</v>
      </c>
      <c r="AC375" s="15">
        <v>973</v>
      </c>
    </row>
    <row r="376" spans="2:29" ht="19.7" customHeight="1" x14ac:dyDescent="0.2">
      <c r="B376" s="10" t="s">
        <v>451</v>
      </c>
      <c r="C376" s="11" t="s">
        <v>5148</v>
      </c>
      <c r="D376" s="11" t="s">
        <v>5117</v>
      </c>
      <c r="E376" s="11" t="s">
        <v>5067</v>
      </c>
      <c r="F376" s="12" t="s">
        <v>8</v>
      </c>
      <c r="G376" s="13">
        <v>926</v>
      </c>
      <c r="H376" s="13">
        <v>232</v>
      </c>
      <c r="I376" s="13"/>
      <c r="J376" s="13">
        <v>694</v>
      </c>
      <c r="K376" s="13">
        <v>25</v>
      </c>
      <c r="L376" s="11" t="s">
        <v>4462</v>
      </c>
      <c r="M376" s="14" t="s">
        <v>4444</v>
      </c>
      <c r="Z376" s="15">
        <v>926</v>
      </c>
      <c r="AA376" s="15">
        <v>232</v>
      </c>
      <c r="AC376" s="15">
        <v>694</v>
      </c>
    </row>
    <row r="377" spans="2:29" ht="19.7" customHeight="1" x14ac:dyDescent="0.2">
      <c r="B377" s="10" t="s">
        <v>452</v>
      </c>
      <c r="C377" s="11" t="s">
        <v>5149</v>
      </c>
      <c r="D377" s="11" t="s">
        <v>5117</v>
      </c>
      <c r="E377" s="11" t="s">
        <v>5069</v>
      </c>
      <c r="F377" s="12" t="s">
        <v>8</v>
      </c>
      <c r="G377" s="13">
        <v>720</v>
      </c>
      <c r="H377" s="13">
        <v>180</v>
      </c>
      <c r="I377" s="13"/>
      <c r="J377" s="13">
        <v>540</v>
      </c>
      <c r="K377" s="13">
        <v>25</v>
      </c>
      <c r="L377" s="11" t="s">
        <v>4462</v>
      </c>
      <c r="M377" s="14" t="s">
        <v>4444</v>
      </c>
      <c r="Z377" s="15">
        <v>720</v>
      </c>
      <c r="AA377" s="15">
        <v>180</v>
      </c>
      <c r="AC377" s="15">
        <v>540</v>
      </c>
    </row>
    <row r="378" spans="2:29" ht="19.7" customHeight="1" x14ac:dyDescent="0.2">
      <c r="B378" s="10" t="s">
        <v>453</v>
      </c>
      <c r="C378" s="11" t="s">
        <v>5150</v>
      </c>
      <c r="D378" s="11" t="s">
        <v>5117</v>
      </c>
      <c r="E378" s="11" t="s">
        <v>5071</v>
      </c>
      <c r="F378" s="12" t="s">
        <v>8</v>
      </c>
      <c r="G378" s="13">
        <v>589</v>
      </c>
      <c r="H378" s="13">
        <v>147</v>
      </c>
      <c r="I378" s="13"/>
      <c r="J378" s="13">
        <v>442</v>
      </c>
      <c r="K378" s="13">
        <v>25</v>
      </c>
      <c r="L378" s="11" t="s">
        <v>4462</v>
      </c>
      <c r="M378" s="14" t="s">
        <v>4444</v>
      </c>
      <c r="Z378" s="15">
        <v>589</v>
      </c>
      <c r="AA378" s="15">
        <v>147</v>
      </c>
      <c r="AC378" s="15">
        <v>442</v>
      </c>
    </row>
    <row r="379" spans="2:29" ht="19.7" customHeight="1" x14ac:dyDescent="0.2">
      <c r="B379" s="16" t="s">
        <v>454</v>
      </c>
      <c r="C379" s="17" t="s">
        <v>5151</v>
      </c>
      <c r="D379" s="17" t="s">
        <v>5117</v>
      </c>
      <c r="E379" s="17" t="s">
        <v>5073</v>
      </c>
      <c r="F379" s="18" t="s">
        <v>8</v>
      </c>
      <c r="G379" s="19">
        <v>498</v>
      </c>
      <c r="H379" s="19">
        <v>125</v>
      </c>
      <c r="I379" s="19"/>
      <c r="J379" s="19">
        <v>373</v>
      </c>
      <c r="K379" s="19">
        <v>25</v>
      </c>
      <c r="L379" s="17" t="s">
        <v>4462</v>
      </c>
      <c r="M379" s="20" t="s">
        <v>4444</v>
      </c>
      <c r="Z379" s="15">
        <v>498</v>
      </c>
      <c r="AA379" s="15">
        <v>125</v>
      </c>
      <c r="AC379" s="15">
        <v>373</v>
      </c>
    </row>
    <row r="380" spans="2:29" ht="19.7" customHeight="1" x14ac:dyDescent="0.2">
      <c r="B380" s="10" t="s">
        <v>455</v>
      </c>
      <c r="C380" s="11" t="s">
        <v>5152</v>
      </c>
      <c r="D380" s="11" t="s">
        <v>5117</v>
      </c>
      <c r="E380" s="11" t="s">
        <v>5075</v>
      </c>
      <c r="F380" s="12" t="s">
        <v>8</v>
      </c>
      <c r="G380" s="13">
        <v>464</v>
      </c>
      <c r="H380" s="13">
        <v>116</v>
      </c>
      <c r="I380" s="13"/>
      <c r="J380" s="13">
        <v>348</v>
      </c>
      <c r="K380" s="13">
        <v>25</v>
      </c>
      <c r="L380" s="11" t="s">
        <v>4462</v>
      </c>
      <c r="M380" s="14" t="s">
        <v>4444</v>
      </c>
      <c r="Z380" s="15">
        <v>464</v>
      </c>
      <c r="AA380" s="15">
        <v>116</v>
      </c>
      <c r="AC380" s="15">
        <v>348</v>
      </c>
    </row>
    <row r="381" spans="2:29" ht="19.7" customHeight="1" x14ac:dyDescent="0.2">
      <c r="B381" s="10" t="s">
        <v>456</v>
      </c>
      <c r="C381" s="11" t="s">
        <v>5153</v>
      </c>
      <c r="D381" s="11" t="s">
        <v>5117</v>
      </c>
      <c r="E381" s="11" t="s">
        <v>5077</v>
      </c>
      <c r="F381" s="12" t="s">
        <v>8</v>
      </c>
      <c r="G381" s="13">
        <v>308</v>
      </c>
      <c r="H381" s="13">
        <v>77</v>
      </c>
      <c r="I381" s="13"/>
      <c r="J381" s="13">
        <v>231</v>
      </c>
      <c r="K381" s="13">
        <v>25</v>
      </c>
      <c r="L381" s="11" t="s">
        <v>4462</v>
      </c>
      <c r="M381" s="14" t="s">
        <v>4444</v>
      </c>
      <c r="Z381" s="15">
        <v>308</v>
      </c>
      <c r="AA381" s="15">
        <v>77</v>
      </c>
      <c r="AC381" s="15">
        <v>231</v>
      </c>
    </row>
    <row r="382" spans="2:29" ht="19.7" customHeight="1" x14ac:dyDescent="0.2">
      <c r="B382" s="10" t="s">
        <v>457</v>
      </c>
      <c r="C382" s="11" t="s">
        <v>5154</v>
      </c>
      <c r="D382" s="11" t="s">
        <v>5117</v>
      </c>
      <c r="E382" s="11" t="s">
        <v>5079</v>
      </c>
      <c r="F382" s="12" t="s">
        <v>8</v>
      </c>
      <c r="G382" s="13">
        <v>270</v>
      </c>
      <c r="H382" s="13">
        <v>68</v>
      </c>
      <c r="I382" s="13"/>
      <c r="J382" s="13">
        <v>202</v>
      </c>
      <c r="K382" s="13">
        <v>25</v>
      </c>
      <c r="L382" s="11" t="s">
        <v>4462</v>
      </c>
      <c r="M382" s="14" t="s">
        <v>4444</v>
      </c>
      <c r="Z382" s="15">
        <v>270</v>
      </c>
      <c r="AA382" s="15">
        <v>68</v>
      </c>
      <c r="AC382" s="15">
        <v>202</v>
      </c>
    </row>
    <row r="383" spans="2:29" ht="19.7" customHeight="1" x14ac:dyDescent="0.2">
      <c r="B383" s="10" t="s">
        <v>458</v>
      </c>
      <c r="C383" s="11" t="s">
        <v>5155</v>
      </c>
      <c r="D383" s="11" t="s">
        <v>5117</v>
      </c>
      <c r="E383" s="11" t="s">
        <v>5081</v>
      </c>
      <c r="F383" s="12" t="s">
        <v>8</v>
      </c>
      <c r="G383" s="13">
        <v>2043</v>
      </c>
      <c r="H383" s="13">
        <v>470</v>
      </c>
      <c r="I383" s="13"/>
      <c r="J383" s="13">
        <v>1573</v>
      </c>
      <c r="K383" s="13">
        <v>23</v>
      </c>
      <c r="L383" s="11" t="s">
        <v>4462</v>
      </c>
      <c r="M383" s="14" t="s">
        <v>4444</v>
      </c>
      <c r="Z383" s="15">
        <v>2043</v>
      </c>
      <c r="AA383" s="15">
        <v>470</v>
      </c>
      <c r="AC383" s="15">
        <v>1573</v>
      </c>
    </row>
    <row r="384" spans="2:29" ht="19.7" customHeight="1" x14ac:dyDescent="0.2">
      <c r="B384" s="10" t="s">
        <v>459</v>
      </c>
      <c r="C384" s="11" t="s">
        <v>5156</v>
      </c>
      <c r="D384" s="11" t="s">
        <v>5117</v>
      </c>
      <c r="E384" s="11" t="s">
        <v>5083</v>
      </c>
      <c r="F384" s="12" t="s">
        <v>8</v>
      </c>
      <c r="G384" s="13">
        <v>1226</v>
      </c>
      <c r="H384" s="13">
        <v>282</v>
      </c>
      <c r="I384" s="13"/>
      <c r="J384" s="13">
        <v>944</v>
      </c>
      <c r="K384" s="13">
        <v>23</v>
      </c>
      <c r="L384" s="11" t="s">
        <v>4462</v>
      </c>
      <c r="M384" s="14" t="s">
        <v>4444</v>
      </c>
      <c r="Z384" s="15">
        <v>1226</v>
      </c>
      <c r="AA384" s="15">
        <v>282</v>
      </c>
      <c r="AC384" s="15">
        <v>944</v>
      </c>
    </row>
    <row r="385" spans="2:29" ht="19.7" customHeight="1" x14ac:dyDescent="0.2">
      <c r="B385" s="10" t="s">
        <v>460</v>
      </c>
      <c r="C385" s="11" t="s">
        <v>5157</v>
      </c>
      <c r="D385" s="11" t="s">
        <v>5117</v>
      </c>
      <c r="E385" s="11" t="s">
        <v>5085</v>
      </c>
      <c r="F385" s="12" t="s">
        <v>8</v>
      </c>
      <c r="G385" s="13">
        <v>875</v>
      </c>
      <c r="H385" s="13">
        <v>201</v>
      </c>
      <c r="I385" s="13"/>
      <c r="J385" s="13">
        <v>674</v>
      </c>
      <c r="K385" s="13">
        <v>23</v>
      </c>
      <c r="L385" s="11" t="s">
        <v>4462</v>
      </c>
      <c r="M385" s="14" t="s">
        <v>4444</v>
      </c>
      <c r="Z385" s="15">
        <v>875</v>
      </c>
      <c r="AA385" s="15">
        <v>201</v>
      </c>
      <c r="AC385" s="15">
        <v>674</v>
      </c>
    </row>
    <row r="386" spans="2:29" ht="19.7" customHeight="1" x14ac:dyDescent="0.2">
      <c r="B386" s="10" t="s">
        <v>461</v>
      </c>
      <c r="C386" s="11" t="s">
        <v>5158</v>
      </c>
      <c r="D386" s="11" t="s">
        <v>5117</v>
      </c>
      <c r="E386" s="11" t="s">
        <v>5087</v>
      </c>
      <c r="F386" s="12" t="s">
        <v>8</v>
      </c>
      <c r="G386" s="13">
        <v>680</v>
      </c>
      <c r="H386" s="13">
        <v>156</v>
      </c>
      <c r="I386" s="13"/>
      <c r="J386" s="13">
        <v>524</v>
      </c>
      <c r="K386" s="13">
        <v>23</v>
      </c>
      <c r="L386" s="11" t="s">
        <v>4462</v>
      </c>
      <c r="M386" s="14" t="s">
        <v>4444</v>
      </c>
      <c r="Z386" s="15">
        <v>680</v>
      </c>
      <c r="AA386" s="15">
        <v>156</v>
      </c>
      <c r="AC386" s="15">
        <v>524</v>
      </c>
    </row>
    <row r="387" spans="2:29" ht="19.7" customHeight="1" x14ac:dyDescent="0.2">
      <c r="B387" s="10" t="s">
        <v>462</v>
      </c>
      <c r="C387" s="11" t="s">
        <v>5159</v>
      </c>
      <c r="D387" s="11" t="s">
        <v>5117</v>
      </c>
      <c r="E387" s="11" t="s">
        <v>5089</v>
      </c>
      <c r="F387" s="12" t="s">
        <v>8</v>
      </c>
      <c r="G387" s="13">
        <v>556</v>
      </c>
      <c r="H387" s="13">
        <v>128</v>
      </c>
      <c r="I387" s="13"/>
      <c r="J387" s="13">
        <v>428</v>
      </c>
      <c r="K387" s="13">
        <v>23</v>
      </c>
      <c r="L387" s="11" t="s">
        <v>4462</v>
      </c>
      <c r="M387" s="14" t="s">
        <v>4444</v>
      </c>
      <c r="Z387" s="15">
        <v>556</v>
      </c>
      <c r="AA387" s="15">
        <v>128</v>
      </c>
      <c r="AC387" s="15">
        <v>428</v>
      </c>
    </row>
    <row r="388" spans="2:29" ht="19.7" customHeight="1" x14ac:dyDescent="0.2">
      <c r="B388" s="10" t="s">
        <v>463</v>
      </c>
      <c r="C388" s="11" t="s">
        <v>5160</v>
      </c>
      <c r="D388" s="11" t="s">
        <v>5117</v>
      </c>
      <c r="E388" s="11" t="s">
        <v>5091</v>
      </c>
      <c r="F388" s="12" t="s">
        <v>8</v>
      </c>
      <c r="G388" s="13">
        <v>471</v>
      </c>
      <c r="H388" s="13">
        <v>108</v>
      </c>
      <c r="I388" s="13"/>
      <c r="J388" s="13">
        <v>363</v>
      </c>
      <c r="K388" s="13">
        <v>23</v>
      </c>
      <c r="L388" s="11" t="s">
        <v>4462</v>
      </c>
      <c r="M388" s="14" t="s">
        <v>4444</v>
      </c>
      <c r="Z388" s="15">
        <v>471</v>
      </c>
      <c r="AA388" s="15">
        <v>108</v>
      </c>
      <c r="AC388" s="15">
        <v>363</v>
      </c>
    </row>
    <row r="389" spans="2:29" ht="19.7" customHeight="1" x14ac:dyDescent="0.2">
      <c r="B389" s="10" t="s">
        <v>464</v>
      </c>
      <c r="C389" s="11" t="s">
        <v>5161</v>
      </c>
      <c r="D389" s="11" t="s">
        <v>5117</v>
      </c>
      <c r="E389" s="11" t="s">
        <v>5093</v>
      </c>
      <c r="F389" s="12" t="s">
        <v>8</v>
      </c>
      <c r="G389" s="13">
        <v>438</v>
      </c>
      <c r="H389" s="13">
        <v>101</v>
      </c>
      <c r="I389" s="13"/>
      <c r="J389" s="13">
        <v>337</v>
      </c>
      <c r="K389" s="13">
        <v>23</v>
      </c>
      <c r="L389" s="11" t="s">
        <v>4462</v>
      </c>
      <c r="M389" s="14" t="s">
        <v>4444</v>
      </c>
      <c r="Z389" s="15">
        <v>438</v>
      </c>
      <c r="AA389" s="15">
        <v>101</v>
      </c>
      <c r="AC389" s="15">
        <v>337</v>
      </c>
    </row>
    <row r="390" spans="2:29" ht="19.7" customHeight="1" x14ac:dyDescent="0.2">
      <c r="B390" s="10" t="s">
        <v>465</v>
      </c>
      <c r="C390" s="11" t="s">
        <v>5162</v>
      </c>
      <c r="D390" s="11" t="s">
        <v>5117</v>
      </c>
      <c r="E390" s="11" t="s">
        <v>5095</v>
      </c>
      <c r="F390" s="12" t="s">
        <v>8</v>
      </c>
      <c r="G390" s="13">
        <v>291</v>
      </c>
      <c r="H390" s="13">
        <v>67</v>
      </c>
      <c r="I390" s="13"/>
      <c r="J390" s="13">
        <v>224</v>
      </c>
      <c r="K390" s="13">
        <v>23</v>
      </c>
      <c r="L390" s="11" t="s">
        <v>4462</v>
      </c>
      <c r="M390" s="14" t="s">
        <v>4444</v>
      </c>
      <c r="Z390" s="15">
        <v>291</v>
      </c>
      <c r="AA390" s="15">
        <v>67</v>
      </c>
      <c r="AC390" s="15">
        <v>224</v>
      </c>
    </row>
    <row r="391" spans="2:29" ht="19.7" customHeight="1" x14ac:dyDescent="0.2">
      <c r="B391" s="10" t="s">
        <v>466</v>
      </c>
      <c r="C391" s="11" t="s">
        <v>5163</v>
      </c>
      <c r="D391" s="11" t="s">
        <v>5117</v>
      </c>
      <c r="E391" s="11" t="s">
        <v>5097</v>
      </c>
      <c r="F391" s="12" t="s">
        <v>8</v>
      </c>
      <c r="G391" s="13">
        <v>255</v>
      </c>
      <c r="H391" s="13">
        <v>59</v>
      </c>
      <c r="I391" s="13"/>
      <c r="J391" s="13">
        <v>196</v>
      </c>
      <c r="K391" s="13">
        <v>23</v>
      </c>
      <c r="L391" s="11" t="s">
        <v>4462</v>
      </c>
      <c r="M391" s="14" t="s">
        <v>4444</v>
      </c>
      <c r="Z391" s="15">
        <v>255</v>
      </c>
      <c r="AA391" s="15">
        <v>59</v>
      </c>
      <c r="AC391" s="15">
        <v>196</v>
      </c>
    </row>
    <row r="392" spans="2:29" ht="19.7" customHeight="1" x14ac:dyDescent="0.2">
      <c r="B392" s="10" t="s">
        <v>467</v>
      </c>
      <c r="C392" s="11" t="s">
        <v>5164</v>
      </c>
      <c r="D392" s="11" t="s">
        <v>5117</v>
      </c>
      <c r="E392" s="11" t="s">
        <v>5099</v>
      </c>
      <c r="F392" s="12" t="s">
        <v>8</v>
      </c>
      <c r="G392" s="13">
        <v>1922</v>
      </c>
      <c r="H392" s="13">
        <v>346</v>
      </c>
      <c r="I392" s="13"/>
      <c r="J392" s="13">
        <v>1576</v>
      </c>
      <c r="K392" s="13">
        <v>18</v>
      </c>
      <c r="L392" s="11" t="s">
        <v>4462</v>
      </c>
      <c r="M392" s="14" t="s">
        <v>4444</v>
      </c>
      <c r="Z392" s="15">
        <v>1922</v>
      </c>
      <c r="AA392" s="15">
        <v>346</v>
      </c>
      <c r="AC392" s="15">
        <v>1576</v>
      </c>
    </row>
    <row r="393" spans="2:29" ht="19.7" customHeight="1" x14ac:dyDescent="0.2">
      <c r="B393" s="10" t="s">
        <v>468</v>
      </c>
      <c r="C393" s="11" t="s">
        <v>5165</v>
      </c>
      <c r="D393" s="11" t="s">
        <v>5117</v>
      </c>
      <c r="E393" s="11" t="s">
        <v>5101</v>
      </c>
      <c r="F393" s="12" t="s">
        <v>8</v>
      </c>
      <c r="G393" s="13">
        <v>1153</v>
      </c>
      <c r="H393" s="13">
        <v>208</v>
      </c>
      <c r="I393" s="13"/>
      <c r="J393" s="13">
        <v>945</v>
      </c>
      <c r="K393" s="13">
        <v>18</v>
      </c>
      <c r="L393" s="11" t="s">
        <v>4462</v>
      </c>
      <c r="M393" s="14" t="s">
        <v>4444</v>
      </c>
      <c r="Z393" s="15">
        <v>1153</v>
      </c>
      <c r="AA393" s="15">
        <v>208</v>
      </c>
      <c r="AC393" s="15">
        <v>945</v>
      </c>
    </row>
    <row r="394" spans="2:29" ht="19.7" customHeight="1" x14ac:dyDescent="0.2">
      <c r="B394" s="10" t="s">
        <v>469</v>
      </c>
      <c r="C394" s="11" t="s">
        <v>5166</v>
      </c>
      <c r="D394" s="11" t="s">
        <v>5117</v>
      </c>
      <c r="E394" s="11" t="s">
        <v>5103</v>
      </c>
      <c r="F394" s="12" t="s">
        <v>8</v>
      </c>
      <c r="G394" s="13">
        <v>823</v>
      </c>
      <c r="H394" s="13">
        <v>148</v>
      </c>
      <c r="I394" s="13"/>
      <c r="J394" s="13">
        <v>675</v>
      </c>
      <c r="K394" s="13">
        <v>18</v>
      </c>
      <c r="L394" s="11" t="s">
        <v>4462</v>
      </c>
      <c r="M394" s="14" t="s">
        <v>4444</v>
      </c>
      <c r="Z394" s="15">
        <v>823</v>
      </c>
      <c r="AA394" s="15">
        <v>148</v>
      </c>
      <c r="AC394" s="15">
        <v>675</v>
      </c>
    </row>
    <row r="395" spans="2:29" ht="19.7" customHeight="1" x14ac:dyDescent="0.2">
      <c r="B395" s="10" t="s">
        <v>470</v>
      </c>
      <c r="C395" s="11" t="s">
        <v>5167</v>
      </c>
      <c r="D395" s="11" t="s">
        <v>5117</v>
      </c>
      <c r="E395" s="11" t="s">
        <v>5105</v>
      </c>
      <c r="F395" s="12" t="s">
        <v>8</v>
      </c>
      <c r="G395" s="13">
        <v>640</v>
      </c>
      <c r="H395" s="13">
        <v>115</v>
      </c>
      <c r="I395" s="13"/>
      <c r="J395" s="13">
        <v>525</v>
      </c>
      <c r="K395" s="13">
        <v>18</v>
      </c>
      <c r="L395" s="11" t="s">
        <v>4462</v>
      </c>
      <c r="M395" s="14" t="s">
        <v>4444</v>
      </c>
      <c r="Z395" s="15">
        <v>640</v>
      </c>
      <c r="AA395" s="15">
        <v>115</v>
      </c>
      <c r="AC395" s="15">
        <v>525</v>
      </c>
    </row>
    <row r="396" spans="2:29" ht="19.7" customHeight="1" x14ac:dyDescent="0.2">
      <c r="B396" s="10" t="s">
        <v>471</v>
      </c>
      <c r="C396" s="11" t="s">
        <v>5168</v>
      </c>
      <c r="D396" s="11" t="s">
        <v>5117</v>
      </c>
      <c r="E396" s="11" t="s">
        <v>5107</v>
      </c>
      <c r="F396" s="12" t="s">
        <v>8</v>
      </c>
      <c r="G396" s="13">
        <v>524</v>
      </c>
      <c r="H396" s="13">
        <v>94</v>
      </c>
      <c r="I396" s="13"/>
      <c r="J396" s="13">
        <v>430</v>
      </c>
      <c r="K396" s="13">
        <v>18</v>
      </c>
      <c r="L396" s="11" t="s">
        <v>4462</v>
      </c>
      <c r="M396" s="14" t="s">
        <v>4444</v>
      </c>
      <c r="Z396" s="15">
        <v>524</v>
      </c>
      <c r="AA396" s="15">
        <v>94</v>
      </c>
      <c r="AC396" s="15">
        <v>430</v>
      </c>
    </row>
    <row r="397" spans="2:29" ht="19.7" customHeight="1" x14ac:dyDescent="0.2">
      <c r="B397" s="10" t="s">
        <v>472</v>
      </c>
      <c r="C397" s="11" t="s">
        <v>5169</v>
      </c>
      <c r="D397" s="11" t="s">
        <v>5117</v>
      </c>
      <c r="E397" s="11" t="s">
        <v>5109</v>
      </c>
      <c r="F397" s="12" t="s">
        <v>8</v>
      </c>
      <c r="G397" s="13">
        <v>443</v>
      </c>
      <c r="H397" s="13">
        <v>80</v>
      </c>
      <c r="I397" s="13"/>
      <c r="J397" s="13">
        <v>363</v>
      </c>
      <c r="K397" s="13">
        <v>18</v>
      </c>
      <c r="L397" s="11" t="s">
        <v>4462</v>
      </c>
      <c r="M397" s="14" t="s">
        <v>4444</v>
      </c>
      <c r="Z397" s="15">
        <v>443</v>
      </c>
      <c r="AA397" s="15">
        <v>80</v>
      </c>
      <c r="AC397" s="15">
        <v>363</v>
      </c>
    </row>
    <row r="398" spans="2:29" ht="19.7" customHeight="1" x14ac:dyDescent="0.2">
      <c r="B398" s="10" t="s">
        <v>473</v>
      </c>
      <c r="C398" s="11" t="s">
        <v>5170</v>
      </c>
      <c r="D398" s="11" t="s">
        <v>5117</v>
      </c>
      <c r="E398" s="11" t="s">
        <v>5111</v>
      </c>
      <c r="F398" s="12" t="s">
        <v>8</v>
      </c>
      <c r="G398" s="13">
        <v>412</v>
      </c>
      <c r="H398" s="13">
        <v>74</v>
      </c>
      <c r="I398" s="13"/>
      <c r="J398" s="13">
        <v>338</v>
      </c>
      <c r="K398" s="13">
        <v>18</v>
      </c>
      <c r="L398" s="11" t="s">
        <v>4462</v>
      </c>
      <c r="M398" s="14" t="s">
        <v>4444</v>
      </c>
      <c r="Z398" s="15">
        <v>412</v>
      </c>
      <c r="AA398" s="15">
        <v>74</v>
      </c>
      <c r="AC398" s="15">
        <v>338</v>
      </c>
    </row>
    <row r="399" spans="2:29" ht="19.7" customHeight="1" x14ac:dyDescent="0.2">
      <c r="B399" s="10" t="s">
        <v>474</v>
      </c>
      <c r="C399" s="11" t="s">
        <v>5171</v>
      </c>
      <c r="D399" s="11" t="s">
        <v>5117</v>
      </c>
      <c r="E399" s="11" t="s">
        <v>5113</v>
      </c>
      <c r="F399" s="12" t="s">
        <v>8</v>
      </c>
      <c r="G399" s="13">
        <v>274</v>
      </c>
      <c r="H399" s="13">
        <v>49</v>
      </c>
      <c r="I399" s="13"/>
      <c r="J399" s="13">
        <v>225</v>
      </c>
      <c r="K399" s="13">
        <v>18</v>
      </c>
      <c r="L399" s="11" t="s">
        <v>4462</v>
      </c>
      <c r="M399" s="14" t="s">
        <v>4444</v>
      </c>
      <c r="Z399" s="15">
        <v>274</v>
      </c>
      <c r="AA399" s="15">
        <v>49</v>
      </c>
      <c r="AC399" s="15">
        <v>225</v>
      </c>
    </row>
    <row r="400" spans="2:29" ht="19.7" customHeight="1" x14ac:dyDescent="0.2">
      <c r="B400" s="10" t="s">
        <v>475</v>
      </c>
      <c r="C400" s="11" t="s">
        <v>5172</v>
      </c>
      <c r="D400" s="11" t="s">
        <v>5117</v>
      </c>
      <c r="E400" s="11" t="s">
        <v>5115</v>
      </c>
      <c r="F400" s="12" t="s">
        <v>8</v>
      </c>
      <c r="G400" s="13">
        <v>240</v>
      </c>
      <c r="H400" s="13">
        <v>43</v>
      </c>
      <c r="I400" s="13"/>
      <c r="J400" s="13">
        <v>197</v>
      </c>
      <c r="K400" s="13">
        <v>18</v>
      </c>
      <c r="L400" s="11" t="s">
        <v>4462</v>
      </c>
      <c r="M400" s="14" t="s">
        <v>4444</v>
      </c>
      <c r="Z400" s="15">
        <v>240</v>
      </c>
      <c r="AA400" s="15">
        <v>43</v>
      </c>
      <c r="AC400" s="15">
        <v>197</v>
      </c>
    </row>
    <row r="401" spans="2:29" ht="19.7" customHeight="1" x14ac:dyDescent="0.2">
      <c r="B401" s="10" t="s">
        <v>476</v>
      </c>
      <c r="C401" s="11" t="s">
        <v>5173</v>
      </c>
      <c r="D401" s="11" t="s">
        <v>5174</v>
      </c>
      <c r="E401" s="11" t="s">
        <v>5009</v>
      </c>
      <c r="F401" s="12" t="s">
        <v>8</v>
      </c>
      <c r="G401" s="13">
        <v>3965</v>
      </c>
      <c r="H401" s="13">
        <v>1745</v>
      </c>
      <c r="I401" s="13"/>
      <c r="J401" s="13">
        <v>2220</v>
      </c>
      <c r="K401" s="13">
        <v>44</v>
      </c>
      <c r="L401" s="11" t="s">
        <v>4462</v>
      </c>
      <c r="M401" s="14" t="s">
        <v>4444</v>
      </c>
      <c r="Z401" s="15">
        <v>3965</v>
      </c>
      <c r="AA401" s="15">
        <v>1745</v>
      </c>
      <c r="AC401" s="15">
        <v>2220</v>
      </c>
    </row>
    <row r="402" spans="2:29" ht="19.7" customHeight="1" x14ac:dyDescent="0.2">
      <c r="B402" s="10" t="s">
        <v>477</v>
      </c>
      <c r="C402" s="11" t="s">
        <v>5175</v>
      </c>
      <c r="D402" s="11" t="s">
        <v>5174</v>
      </c>
      <c r="E402" s="11" t="s">
        <v>5011</v>
      </c>
      <c r="F402" s="12" t="s">
        <v>8</v>
      </c>
      <c r="G402" s="13">
        <v>2379</v>
      </c>
      <c r="H402" s="13">
        <v>1047</v>
      </c>
      <c r="I402" s="13"/>
      <c r="J402" s="13">
        <v>1332</v>
      </c>
      <c r="K402" s="13">
        <v>44</v>
      </c>
      <c r="L402" s="11" t="s">
        <v>4462</v>
      </c>
      <c r="M402" s="14" t="s">
        <v>4444</v>
      </c>
      <c r="Z402" s="15">
        <v>2379</v>
      </c>
      <c r="AA402" s="15">
        <v>1047</v>
      </c>
      <c r="AC402" s="15">
        <v>1332</v>
      </c>
    </row>
    <row r="403" spans="2:29" ht="19.7" customHeight="1" x14ac:dyDescent="0.2">
      <c r="B403" s="10" t="s">
        <v>478</v>
      </c>
      <c r="C403" s="11" t="s">
        <v>5176</v>
      </c>
      <c r="D403" s="11" t="s">
        <v>5174</v>
      </c>
      <c r="E403" s="11" t="s">
        <v>5013</v>
      </c>
      <c r="F403" s="12" t="s">
        <v>8</v>
      </c>
      <c r="G403" s="13">
        <v>1698</v>
      </c>
      <c r="H403" s="13">
        <v>747</v>
      </c>
      <c r="I403" s="13"/>
      <c r="J403" s="13">
        <v>951</v>
      </c>
      <c r="K403" s="13">
        <v>44</v>
      </c>
      <c r="L403" s="11" t="s">
        <v>4462</v>
      </c>
      <c r="M403" s="14" t="s">
        <v>4444</v>
      </c>
      <c r="Z403" s="15">
        <v>1698</v>
      </c>
      <c r="AA403" s="15">
        <v>747</v>
      </c>
      <c r="AC403" s="15">
        <v>951</v>
      </c>
    </row>
    <row r="404" spans="2:29" ht="19.7" customHeight="1" x14ac:dyDescent="0.2">
      <c r="B404" s="16" t="s">
        <v>479</v>
      </c>
      <c r="C404" s="17" t="s">
        <v>5177</v>
      </c>
      <c r="D404" s="17" t="s">
        <v>5174</v>
      </c>
      <c r="E404" s="17" t="s">
        <v>5015</v>
      </c>
      <c r="F404" s="18" t="s">
        <v>8</v>
      </c>
      <c r="G404" s="19">
        <v>1320</v>
      </c>
      <c r="H404" s="19">
        <v>581</v>
      </c>
      <c r="I404" s="19"/>
      <c r="J404" s="19">
        <v>739</v>
      </c>
      <c r="K404" s="19">
        <v>44</v>
      </c>
      <c r="L404" s="17" t="s">
        <v>4462</v>
      </c>
      <c r="M404" s="20" t="s">
        <v>4444</v>
      </c>
      <c r="Z404" s="15">
        <v>1320</v>
      </c>
      <c r="AA404" s="15">
        <v>581</v>
      </c>
      <c r="AC404" s="15">
        <v>739</v>
      </c>
    </row>
    <row r="405" spans="2:29" ht="19.7" customHeight="1" x14ac:dyDescent="0.2">
      <c r="B405" s="10" t="s">
        <v>480</v>
      </c>
      <c r="C405" s="11" t="s">
        <v>5178</v>
      </c>
      <c r="D405" s="11" t="s">
        <v>5174</v>
      </c>
      <c r="E405" s="11" t="s">
        <v>5017</v>
      </c>
      <c r="F405" s="12" t="s">
        <v>8</v>
      </c>
      <c r="G405" s="13">
        <v>1081</v>
      </c>
      <c r="H405" s="13">
        <v>476</v>
      </c>
      <c r="I405" s="13"/>
      <c r="J405" s="13">
        <v>605</v>
      </c>
      <c r="K405" s="13">
        <v>44</v>
      </c>
      <c r="L405" s="11" t="s">
        <v>4462</v>
      </c>
      <c r="M405" s="14" t="s">
        <v>4444</v>
      </c>
      <c r="Z405" s="15">
        <v>1081</v>
      </c>
      <c r="AA405" s="15">
        <v>476</v>
      </c>
      <c r="AC405" s="15">
        <v>605</v>
      </c>
    </row>
    <row r="406" spans="2:29" ht="19.7" customHeight="1" x14ac:dyDescent="0.2">
      <c r="B406" s="10" t="s">
        <v>481</v>
      </c>
      <c r="C406" s="11" t="s">
        <v>5179</v>
      </c>
      <c r="D406" s="11" t="s">
        <v>5174</v>
      </c>
      <c r="E406" s="11" t="s">
        <v>5019</v>
      </c>
      <c r="F406" s="12" t="s">
        <v>8</v>
      </c>
      <c r="G406" s="13">
        <v>914</v>
      </c>
      <c r="H406" s="13">
        <v>402</v>
      </c>
      <c r="I406" s="13"/>
      <c r="J406" s="13">
        <v>512</v>
      </c>
      <c r="K406" s="13">
        <v>44</v>
      </c>
      <c r="L406" s="11" t="s">
        <v>4462</v>
      </c>
      <c r="M406" s="14" t="s">
        <v>4444</v>
      </c>
      <c r="Z406" s="15">
        <v>914</v>
      </c>
      <c r="AA406" s="15">
        <v>402</v>
      </c>
      <c r="AC406" s="15">
        <v>512</v>
      </c>
    </row>
    <row r="407" spans="2:29" ht="19.7" customHeight="1" x14ac:dyDescent="0.2">
      <c r="B407" s="10" t="s">
        <v>482</v>
      </c>
      <c r="C407" s="11" t="s">
        <v>5180</v>
      </c>
      <c r="D407" s="11" t="s">
        <v>5174</v>
      </c>
      <c r="E407" s="11" t="s">
        <v>5021</v>
      </c>
      <c r="F407" s="12" t="s">
        <v>8</v>
      </c>
      <c r="G407" s="13">
        <v>851</v>
      </c>
      <c r="H407" s="13">
        <v>374</v>
      </c>
      <c r="I407" s="13"/>
      <c r="J407" s="13">
        <v>477</v>
      </c>
      <c r="K407" s="13">
        <v>44</v>
      </c>
      <c r="L407" s="11" t="s">
        <v>4462</v>
      </c>
      <c r="M407" s="14" t="s">
        <v>4444</v>
      </c>
      <c r="Z407" s="15">
        <v>851</v>
      </c>
      <c r="AA407" s="15">
        <v>374</v>
      </c>
      <c r="AC407" s="15">
        <v>477</v>
      </c>
    </row>
    <row r="408" spans="2:29" ht="19.7" customHeight="1" x14ac:dyDescent="0.2">
      <c r="B408" s="10" t="s">
        <v>483</v>
      </c>
      <c r="C408" s="11" t="s">
        <v>5181</v>
      </c>
      <c r="D408" s="11" t="s">
        <v>5174</v>
      </c>
      <c r="E408" s="11" t="s">
        <v>5023</v>
      </c>
      <c r="F408" s="12" t="s">
        <v>8</v>
      </c>
      <c r="G408" s="13">
        <v>566</v>
      </c>
      <c r="H408" s="13">
        <v>249</v>
      </c>
      <c r="I408" s="13"/>
      <c r="J408" s="13">
        <v>317</v>
      </c>
      <c r="K408" s="13">
        <v>44</v>
      </c>
      <c r="L408" s="11" t="s">
        <v>4462</v>
      </c>
      <c r="M408" s="14" t="s">
        <v>4444</v>
      </c>
      <c r="Z408" s="15">
        <v>566</v>
      </c>
      <c r="AA408" s="15">
        <v>249</v>
      </c>
      <c r="AC408" s="15">
        <v>317</v>
      </c>
    </row>
    <row r="409" spans="2:29" ht="19.7" customHeight="1" x14ac:dyDescent="0.2">
      <c r="B409" s="10" t="s">
        <v>484</v>
      </c>
      <c r="C409" s="11" t="s">
        <v>5182</v>
      </c>
      <c r="D409" s="11" t="s">
        <v>5174</v>
      </c>
      <c r="E409" s="11" t="s">
        <v>5025</v>
      </c>
      <c r="F409" s="12" t="s">
        <v>8</v>
      </c>
      <c r="G409" s="13">
        <v>495</v>
      </c>
      <c r="H409" s="13">
        <v>218</v>
      </c>
      <c r="I409" s="13"/>
      <c r="J409" s="13">
        <v>277</v>
      </c>
      <c r="K409" s="13">
        <v>44</v>
      </c>
      <c r="L409" s="11" t="s">
        <v>4462</v>
      </c>
      <c r="M409" s="14" t="s">
        <v>4444</v>
      </c>
      <c r="Z409" s="15">
        <v>495</v>
      </c>
      <c r="AA409" s="15">
        <v>218</v>
      </c>
      <c r="AC409" s="15">
        <v>277</v>
      </c>
    </row>
    <row r="410" spans="2:29" ht="19.7" customHeight="1" x14ac:dyDescent="0.2">
      <c r="B410" s="10" t="s">
        <v>485</v>
      </c>
      <c r="C410" s="11" t="s">
        <v>5183</v>
      </c>
      <c r="D410" s="11" t="s">
        <v>5174</v>
      </c>
      <c r="E410" s="11" t="s">
        <v>5027</v>
      </c>
      <c r="F410" s="12" t="s">
        <v>8</v>
      </c>
      <c r="G410" s="13">
        <v>3705</v>
      </c>
      <c r="H410" s="13">
        <v>1334</v>
      </c>
      <c r="I410" s="13"/>
      <c r="J410" s="13">
        <v>2371</v>
      </c>
      <c r="K410" s="13">
        <v>36</v>
      </c>
      <c r="L410" s="11" t="s">
        <v>4462</v>
      </c>
      <c r="M410" s="14" t="s">
        <v>4444</v>
      </c>
      <c r="Z410" s="15">
        <v>3705</v>
      </c>
      <c r="AA410" s="15">
        <v>1334</v>
      </c>
      <c r="AC410" s="15">
        <v>2371</v>
      </c>
    </row>
    <row r="411" spans="2:29" ht="19.7" customHeight="1" x14ac:dyDescent="0.2">
      <c r="B411" s="10" t="s">
        <v>486</v>
      </c>
      <c r="C411" s="11" t="s">
        <v>5184</v>
      </c>
      <c r="D411" s="11" t="s">
        <v>5174</v>
      </c>
      <c r="E411" s="11" t="s">
        <v>5029</v>
      </c>
      <c r="F411" s="12" t="s">
        <v>8</v>
      </c>
      <c r="G411" s="13">
        <v>2223</v>
      </c>
      <c r="H411" s="13">
        <v>800</v>
      </c>
      <c r="I411" s="13"/>
      <c r="J411" s="13">
        <v>1423</v>
      </c>
      <c r="K411" s="13">
        <v>36</v>
      </c>
      <c r="L411" s="11" t="s">
        <v>4462</v>
      </c>
      <c r="M411" s="14" t="s">
        <v>4444</v>
      </c>
      <c r="Z411" s="15">
        <v>2223</v>
      </c>
      <c r="AA411" s="15">
        <v>800</v>
      </c>
      <c r="AC411" s="15">
        <v>1423</v>
      </c>
    </row>
    <row r="412" spans="2:29" ht="19.7" customHeight="1" x14ac:dyDescent="0.2">
      <c r="B412" s="10" t="s">
        <v>487</v>
      </c>
      <c r="C412" s="11" t="s">
        <v>5185</v>
      </c>
      <c r="D412" s="11" t="s">
        <v>5174</v>
      </c>
      <c r="E412" s="11" t="s">
        <v>5031</v>
      </c>
      <c r="F412" s="12" t="s">
        <v>8</v>
      </c>
      <c r="G412" s="13">
        <v>1587</v>
      </c>
      <c r="H412" s="13">
        <v>571</v>
      </c>
      <c r="I412" s="13"/>
      <c r="J412" s="13">
        <v>1016</v>
      </c>
      <c r="K412" s="13">
        <v>36</v>
      </c>
      <c r="L412" s="11" t="s">
        <v>4462</v>
      </c>
      <c r="M412" s="14" t="s">
        <v>4444</v>
      </c>
      <c r="Z412" s="15">
        <v>1587</v>
      </c>
      <c r="AA412" s="15">
        <v>571</v>
      </c>
      <c r="AC412" s="15">
        <v>1016</v>
      </c>
    </row>
    <row r="413" spans="2:29" ht="19.7" customHeight="1" x14ac:dyDescent="0.2">
      <c r="B413" s="10" t="s">
        <v>488</v>
      </c>
      <c r="C413" s="11" t="s">
        <v>5186</v>
      </c>
      <c r="D413" s="11" t="s">
        <v>5174</v>
      </c>
      <c r="E413" s="11" t="s">
        <v>5033</v>
      </c>
      <c r="F413" s="12" t="s">
        <v>8</v>
      </c>
      <c r="G413" s="13">
        <v>1233</v>
      </c>
      <c r="H413" s="13">
        <v>444</v>
      </c>
      <c r="I413" s="13"/>
      <c r="J413" s="13">
        <v>789</v>
      </c>
      <c r="K413" s="13">
        <v>36</v>
      </c>
      <c r="L413" s="11" t="s">
        <v>4462</v>
      </c>
      <c r="M413" s="14" t="s">
        <v>4444</v>
      </c>
      <c r="Z413" s="15">
        <v>1233</v>
      </c>
      <c r="AA413" s="15">
        <v>444</v>
      </c>
      <c r="AC413" s="15">
        <v>789</v>
      </c>
    </row>
    <row r="414" spans="2:29" ht="19.7" customHeight="1" x14ac:dyDescent="0.2">
      <c r="B414" s="10" t="s">
        <v>489</v>
      </c>
      <c r="C414" s="11" t="s">
        <v>5187</v>
      </c>
      <c r="D414" s="11" t="s">
        <v>5174</v>
      </c>
      <c r="E414" s="11" t="s">
        <v>5035</v>
      </c>
      <c r="F414" s="12" t="s">
        <v>8</v>
      </c>
      <c r="G414" s="13">
        <v>1010</v>
      </c>
      <c r="H414" s="13">
        <v>364</v>
      </c>
      <c r="I414" s="13"/>
      <c r="J414" s="13">
        <v>646</v>
      </c>
      <c r="K414" s="13">
        <v>36</v>
      </c>
      <c r="L414" s="11" t="s">
        <v>4462</v>
      </c>
      <c r="M414" s="14" t="s">
        <v>4444</v>
      </c>
      <c r="Z414" s="15">
        <v>1010</v>
      </c>
      <c r="AA414" s="15">
        <v>364</v>
      </c>
      <c r="AC414" s="15">
        <v>646</v>
      </c>
    </row>
    <row r="415" spans="2:29" ht="19.7" customHeight="1" x14ac:dyDescent="0.2">
      <c r="B415" s="10" t="s">
        <v>490</v>
      </c>
      <c r="C415" s="11" t="s">
        <v>5188</v>
      </c>
      <c r="D415" s="11" t="s">
        <v>5174</v>
      </c>
      <c r="E415" s="11" t="s">
        <v>5037</v>
      </c>
      <c r="F415" s="12" t="s">
        <v>8</v>
      </c>
      <c r="G415" s="13">
        <v>854</v>
      </c>
      <c r="H415" s="13">
        <v>307</v>
      </c>
      <c r="I415" s="13"/>
      <c r="J415" s="13">
        <v>547</v>
      </c>
      <c r="K415" s="13">
        <v>36</v>
      </c>
      <c r="L415" s="11" t="s">
        <v>4462</v>
      </c>
      <c r="M415" s="14" t="s">
        <v>4444</v>
      </c>
      <c r="Z415" s="15">
        <v>854</v>
      </c>
      <c r="AA415" s="15">
        <v>307</v>
      </c>
      <c r="AC415" s="15">
        <v>547</v>
      </c>
    </row>
    <row r="416" spans="2:29" ht="19.7" customHeight="1" x14ac:dyDescent="0.2">
      <c r="B416" s="10" t="s">
        <v>491</v>
      </c>
      <c r="C416" s="11" t="s">
        <v>5189</v>
      </c>
      <c r="D416" s="11" t="s">
        <v>5174</v>
      </c>
      <c r="E416" s="11" t="s">
        <v>5039</v>
      </c>
      <c r="F416" s="12" t="s">
        <v>8</v>
      </c>
      <c r="G416" s="13">
        <v>795</v>
      </c>
      <c r="H416" s="13">
        <v>286</v>
      </c>
      <c r="I416" s="13"/>
      <c r="J416" s="13">
        <v>509</v>
      </c>
      <c r="K416" s="13">
        <v>36</v>
      </c>
      <c r="L416" s="11" t="s">
        <v>4462</v>
      </c>
      <c r="M416" s="14" t="s">
        <v>4444</v>
      </c>
      <c r="Z416" s="15">
        <v>795</v>
      </c>
      <c r="AA416" s="15">
        <v>286</v>
      </c>
      <c r="AC416" s="15">
        <v>509</v>
      </c>
    </row>
    <row r="417" spans="2:29" ht="19.7" customHeight="1" x14ac:dyDescent="0.2">
      <c r="B417" s="10" t="s">
        <v>492</v>
      </c>
      <c r="C417" s="11" t="s">
        <v>5190</v>
      </c>
      <c r="D417" s="11" t="s">
        <v>5174</v>
      </c>
      <c r="E417" s="11" t="s">
        <v>5134</v>
      </c>
      <c r="F417" s="12" t="s">
        <v>8</v>
      </c>
      <c r="G417" s="13">
        <v>529</v>
      </c>
      <c r="H417" s="13">
        <v>190</v>
      </c>
      <c r="I417" s="13"/>
      <c r="J417" s="13">
        <v>339</v>
      </c>
      <c r="K417" s="13">
        <v>36</v>
      </c>
      <c r="L417" s="11" t="s">
        <v>4462</v>
      </c>
      <c r="M417" s="14" t="s">
        <v>4444</v>
      </c>
      <c r="Z417" s="15">
        <v>529</v>
      </c>
      <c r="AA417" s="15">
        <v>190</v>
      </c>
      <c r="AC417" s="15">
        <v>339</v>
      </c>
    </row>
    <row r="418" spans="2:29" ht="19.7" customHeight="1" x14ac:dyDescent="0.2">
      <c r="B418" s="10" t="s">
        <v>493</v>
      </c>
      <c r="C418" s="11" t="s">
        <v>5191</v>
      </c>
      <c r="D418" s="11" t="s">
        <v>5174</v>
      </c>
      <c r="E418" s="11" t="s">
        <v>5136</v>
      </c>
      <c r="F418" s="12" t="s">
        <v>8</v>
      </c>
      <c r="G418" s="13">
        <v>462</v>
      </c>
      <c r="H418" s="13">
        <v>166</v>
      </c>
      <c r="I418" s="13"/>
      <c r="J418" s="13">
        <v>296</v>
      </c>
      <c r="K418" s="13">
        <v>36</v>
      </c>
      <c r="L418" s="11" t="s">
        <v>4462</v>
      </c>
      <c r="M418" s="14" t="s">
        <v>4444</v>
      </c>
      <c r="Z418" s="15">
        <v>462</v>
      </c>
      <c r="AA418" s="15">
        <v>166</v>
      </c>
      <c r="AC418" s="15">
        <v>296</v>
      </c>
    </row>
    <row r="419" spans="2:29" ht="19.7" customHeight="1" x14ac:dyDescent="0.2">
      <c r="B419" s="10" t="s">
        <v>494</v>
      </c>
      <c r="C419" s="11" t="s">
        <v>5192</v>
      </c>
      <c r="D419" s="11" t="s">
        <v>5174</v>
      </c>
      <c r="E419" s="11" t="s">
        <v>5045</v>
      </c>
      <c r="F419" s="12" t="s">
        <v>8</v>
      </c>
      <c r="G419" s="13">
        <v>3004</v>
      </c>
      <c r="H419" s="13">
        <v>931</v>
      </c>
      <c r="I419" s="13"/>
      <c r="J419" s="13">
        <v>2073</v>
      </c>
      <c r="K419" s="13">
        <v>31</v>
      </c>
      <c r="L419" s="11" t="s">
        <v>4462</v>
      </c>
      <c r="M419" s="14" t="s">
        <v>4444</v>
      </c>
      <c r="Z419" s="15">
        <v>3004</v>
      </c>
      <c r="AA419" s="15">
        <v>931</v>
      </c>
      <c r="AC419" s="15">
        <v>2073</v>
      </c>
    </row>
    <row r="420" spans="2:29" ht="19.7" customHeight="1" x14ac:dyDescent="0.2">
      <c r="B420" s="10" t="s">
        <v>495</v>
      </c>
      <c r="C420" s="11" t="s">
        <v>5193</v>
      </c>
      <c r="D420" s="11" t="s">
        <v>5174</v>
      </c>
      <c r="E420" s="11" t="s">
        <v>5047</v>
      </c>
      <c r="F420" s="12" t="s">
        <v>8</v>
      </c>
      <c r="G420" s="13">
        <v>1803</v>
      </c>
      <c r="H420" s="13">
        <v>559</v>
      </c>
      <c r="I420" s="13"/>
      <c r="J420" s="13">
        <v>1244</v>
      </c>
      <c r="K420" s="13">
        <v>31</v>
      </c>
      <c r="L420" s="11" t="s">
        <v>4462</v>
      </c>
      <c r="M420" s="14" t="s">
        <v>4444</v>
      </c>
      <c r="Z420" s="15">
        <v>1803</v>
      </c>
      <c r="AA420" s="15">
        <v>559</v>
      </c>
      <c r="AC420" s="15">
        <v>1244</v>
      </c>
    </row>
    <row r="421" spans="2:29" ht="19.7" customHeight="1" x14ac:dyDescent="0.2">
      <c r="B421" s="10" t="s">
        <v>497</v>
      </c>
      <c r="C421" s="11" t="s">
        <v>5194</v>
      </c>
      <c r="D421" s="11" t="s">
        <v>5174</v>
      </c>
      <c r="E421" s="11" t="s">
        <v>5049</v>
      </c>
      <c r="F421" s="12" t="s">
        <v>8</v>
      </c>
      <c r="G421" s="13">
        <v>1287</v>
      </c>
      <c r="H421" s="13">
        <v>399</v>
      </c>
      <c r="I421" s="13"/>
      <c r="J421" s="13">
        <v>888</v>
      </c>
      <c r="K421" s="13">
        <v>31</v>
      </c>
      <c r="L421" s="11" t="s">
        <v>4462</v>
      </c>
      <c r="M421" s="14" t="s">
        <v>4444</v>
      </c>
      <c r="Z421" s="15">
        <v>1287</v>
      </c>
      <c r="AA421" s="15">
        <v>399</v>
      </c>
      <c r="AC421" s="15">
        <v>888</v>
      </c>
    </row>
    <row r="422" spans="2:29" ht="19.7" customHeight="1" x14ac:dyDescent="0.2">
      <c r="B422" s="10" t="s">
        <v>498</v>
      </c>
      <c r="C422" s="11" t="s">
        <v>5195</v>
      </c>
      <c r="D422" s="11" t="s">
        <v>5174</v>
      </c>
      <c r="E422" s="11" t="s">
        <v>5051</v>
      </c>
      <c r="F422" s="12" t="s">
        <v>8</v>
      </c>
      <c r="G422" s="13">
        <v>1000</v>
      </c>
      <c r="H422" s="13">
        <v>310</v>
      </c>
      <c r="I422" s="13"/>
      <c r="J422" s="13">
        <v>690</v>
      </c>
      <c r="K422" s="13">
        <v>31</v>
      </c>
      <c r="L422" s="11" t="s">
        <v>4462</v>
      </c>
      <c r="M422" s="14" t="s">
        <v>4444</v>
      </c>
      <c r="Z422" s="15">
        <v>1000</v>
      </c>
      <c r="AA422" s="15">
        <v>310</v>
      </c>
      <c r="AC422" s="15">
        <v>690</v>
      </c>
    </row>
    <row r="423" spans="2:29" ht="19.7" customHeight="1" x14ac:dyDescent="0.2">
      <c r="B423" s="10" t="s">
        <v>499</v>
      </c>
      <c r="C423" s="11" t="s">
        <v>5196</v>
      </c>
      <c r="D423" s="11" t="s">
        <v>5174</v>
      </c>
      <c r="E423" s="11" t="s">
        <v>5053</v>
      </c>
      <c r="F423" s="12" t="s">
        <v>8</v>
      </c>
      <c r="G423" s="13">
        <v>819</v>
      </c>
      <c r="H423" s="13">
        <v>254</v>
      </c>
      <c r="I423" s="13"/>
      <c r="J423" s="13">
        <v>565</v>
      </c>
      <c r="K423" s="13">
        <v>31</v>
      </c>
      <c r="L423" s="11" t="s">
        <v>4462</v>
      </c>
      <c r="M423" s="14" t="s">
        <v>4444</v>
      </c>
      <c r="Z423" s="15">
        <v>819</v>
      </c>
      <c r="AA423" s="15">
        <v>254</v>
      </c>
      <c r="AC423" s="15">
        <v>565</v>
      </c>
    </row>
    <row r="424" spans="2:29" ht="19.7" customHeight="1" x14ac:dyDescent="0.2">
      <c r="B424" s="10" t="s">
        <v>500</v>
      </c>
      <c r="C424" s="11" t="s">
        <v>5197</v>
      </c>
      <c r="D424" s="11" t="s">
        <v>5174</v>
      </c>
      <c r="E424" s="11" t="s">
        <v>5055</v>
      </c>
      <c r="F424" s="12" t="s">
        <v>8</v>
      </c>
      <c r="G424" s="13">
        <v>693</v>
      </c>
      <c r="H424" s="13">
        <v>215</v>
      </c>
      <c r="I424" s="13"/>
      <c r="J424" s="13">
        <v>478</v>
      </c>
      <c r="K424" s="13">
        <v>31</v>
      </c>
      <c r="L424" s="11" t="s">
        <v>4462</v>
      </c>
      <c r="M424" s="14" t="s">
        <v>4444</v>
      </c>
      <c r="Z424" s="15">
        <v>693</v>
      </c>
      <c r="AA424" s="15">
        <v>215</v>
      </c>
      <c r="AC424" s="15">
        <v>478</v>
      </c>
    </row>
    <row r="425" spans="2:29" ht="19.7" customHeight="1" x14ac:dyDescent="0.2">
      <c r="B425" s="10" t="s">
        <v>501</v>
      </c>
      <c r="C425" s="11" t="s">
        <v>5198</v>
      </c>
      <c r="D425" s="11" t="s">
        <v>5174</v>
      </c>
      <c r="E425" s="11" t="s">
        <v>5057</v>
      </c>
      <c r="F425" s="12" t="s">
        <v>8</v>
      </c>
      <c r="G425" s="13">
        <v>645</v>
      </c>
      <c r="H425" s="13">
        <v>200</v>
      </c>
      <c r="I425" s="13"/>
      <c r="J425" s="13">
        <v>445</v>
      </c>
      <c r="K425" s="13">
        <v>31</v>
      </c>
      <c r="L425" s="11" t="s">
        <v>4462</v>
      </c>
      <c r="M425" s="14" t="s">
        <v>4444</v>
      </c>
      <c r="Z425" s="15">
        <v>645</v>
      </c>
      <c r="AA425" s="15">
        <v>200</v>
      </c>
      <c r="AC425" s="15">
        <v>445</v>
      </c>
    </row>
    <row r="426" spans="2:29" ht="19.7" customHeight="1" x14ac:dyDescent="0.2">
      <c r="B426" s="10" t="s">
        <v>502</v>
      </c>
      <c r="C426" s="11" t="s">
        <v>5199</v>
      </c>
      <c r="D426" s="11" t="s">
        <v>5174</v>
      </c>
      <c r="E426" s="11" t="s">
        <v>5059</v>
      </c>
      <c r="F426" s="12" t="s">
        <v>8</v>
      </c>
      <c r="G426" s="13">
        <v>429</v>
      </c>
      <c r="H426" s="13">
        <v>133</v>
      </c>
      <c r="I426" s="13"/>
      <c r="J426" s="13">
        <v>296</v>
      </c>
      <c r="K426" s="13">
        <v>31</v>
      </c>
      <c r="L426" s="11" t="s">
        <v>4462</v>
      </c>
      <c r="M426" s="14" t="s">
        <v>4444</v>
      </c>
      <c r="Z426" s="15">
        <v>429</v>
      </c>
      <c r="AA426" s="15">
        <v>133</v>
      </c>
      <c r="AC426" s="15">
        <v>296</v>
      </c>
    </row>
    <row r="427" spans="2:29" ht="19.7" customHeight="1" x14ac:dyDescent="0.2">
      <c r="B427" s="10" t="s">
        <v>503</v>
      </c>
      <c r="C427" s="11" t="s">
        <v>5200</v>
      </c>
      <c r="D427" s="11" t="s">
        <v>5174</v>
      </c>
      <c r="E427" s="11" t="s">
        <v>5061</v>
      </c>
      <c r="F427" s="12" t="s">
        <v>8</v>
      </c>
      <c r="G427" s="13">
        <v>375</v>
      </c>
      <c r="H427" s="13">
        <v>116</v>
      </c>
      <c r="I427" s="13"/>
      <c r="J427" s="13">
        <v>259</v>
      </c>
      <c r="K427" s="13">
        <v>31</v>
      </c>
      <c r="L427" s="11" t="s">
        <v>4462</v>
      </c>
      <c r="M427" s="14" t="s">
        <v>4444</v>
      </c>
      <c r="Z427" s="15">
        <v>375</v>
      </c>
      <c r="AA427" s="15">
        <v>116</v>
      </c>
      <c r="AC427" s="15">
        <v>259</v>
      </c>
    </row>
    <row r="428" spans="2:29" ht="19.7" customHeight="1" x14ac:dyDescent="0.2">
      <c r="B428" s="10" t="s">
        <v>504</v>
      </c>
      <c r="C428" s="11" t="s">
        <v>5201</v>
      </c>
      <c r="D428" s="11" t="s">
        <v>5174</v>
      </c>
      <c r="E428" s="11" t="s">
        <v>5063</v>
      </c>
      <c r="F428" s="12" t="s">
        <v>8</v>
      </c>
      <c r="G428" s="13">
        <v>2744</v>
      </c>
      <c r="H428" s="13">
        <v>686</v>
      </c>
      <c r="I428" s="13"/>
      <c r="J428" s="13">
        <v>2058</v>
      </c>
      <c r="K428" s="13">
        <v>25</v>
      </c>
      <c r="L428" s="11" t="s">
        <v>4462</v>
      </c>
      <c r="M428" s="14" t="s">
        <v>4444</v>
      </c>
      <c r="Z428" s="15">
        <v>2744</v>
      </c>
      <c r="AA428" s="15">
        <v>686</v>
      </c>
      <c r="AC428" s="15">
        <v>2058</v>
      </c>
    </row>
    <row r="429" spans="2:29" ht="19.7" customHeight="1" x14ac:dyDescent="0.2">
      <c r="B429" s="16" t="s">
        <v>505</v>
      </c>
      <c r="C429" s="17" t="s">
        <v>5202</v>
      </c>
      <c r="D429" s="17" t="s">
        <v>5174</v>
      </c>
      <c r="E429" s="17" t="s">
        <v>5065</v>
      </c>
      <c r="F429" s="18" t="s">
        <v>8</v>
      </c>
      <c r="G429" s="19">
        <v>1646</v>
      </c>
      <c r="H429" s="19">
        <v>412</v>
      </c>
      <c r="I429" s="19"/>
      <c r="J429" s="19">
        <v>1234</v>
      </c>
      <c r="K429" s="19">
        <v>25</v>
      </c>
      <c r="L429" s="17" t="s">
        <v>4462</v>
      </c>
      <c r="M429" s="20" t="s">
        <v>4444</v>
      </c>
      <c r="Z429" s="15">
        <v>1646</v>
      </c>
      <c r="AA429" s="15">
        <v>412</v>
      </c>
      <c r="AC429" s="15">
        <v>1234</v>
      </c>
    </row>
    <row r="430" spans="2:29" ht="19.7" customHeight="1" x14ac:dyDescent="0.2">
      <c r="B430" s="10" t="s">
        <v>506</v>
      </c>
      <c r="C430" s="11" t="s">
        <v>5203</v>
      </c>
      <c r="D430" s="11" t="s">
        <v>5174</v>
      </c>
      <c r="E430" s="11" t="s">
        <v>5067</v>
      </c>
      <c r="F430" s="12" t="s">
        <v>8</v>
      </c>
      <c r="G430" s="13">
        <v>1175</v>
      </c>
      <c r="H430" s="13">
        <v>294</v>
      </c>
      <c r="I430" s="13"/>
      <c r="J430" s="13">
        <v>881</v>
      </c>
      <c r="K430" s="13">
        <v>25</v>
      </c>
      <c r="L430" s="11" t="s">
        <v>4462</v>
      </c>
      <c r="M430" s="14" t="s">
        <v>4444</v>
      </c>
      <c r="Z430" s="15">
        <v>1175</v>
      </c>
      <c r="AA430" s="15">
        <v>294</v>
      </c>
      <c r="AC430" s="15">
        <v>881</v>
      </c>
    </row>
    <row r="431" spans="2:29" ht="19.7" customHeight="1" x14ac:dyDescent="0.2">
      <c r="B431" s="10" t="s">
        <v>507</v>
      </c>
      <c r="C431" s="11" t="s">
        <v>5204</v>
      </c>
      <c r="D431" s="11" t="s">
        <v>5174</v>
      </c>
      <c r="E431" s="11" t="s">
        <v>5069</v>
      </c>
      <c r="F431" s="12" t="s">
        <v>8</v>
      </c>
      <c r="G431" s="13">
        <v>913</v>
      </c>
      <c r="H431" s="13">
        <v>228</v>
      </c>
      <c r="I431" s="13"/>
      <c r="J431" s="13">
        <v>685</v>
      </c>
      <c r="K431" s="13">
        <v>25</v>
      </c>
      <c r="L431" s="11" t="s">
        <v>4462</v>
      </c>
      <c r="M431" s="14" t="s">
        <v>4444</v>
      </c>
      <c r="Z431" s="15">
        <v>913</v>
      </c>
      <c r="AA431" s="15">
        <v>228</v>
      </c>
      <c r="AC431" s="15">
        <v>685</v>
      </c>
    </row>
    <row r="432" spans="2:29" ht="19.7" customHeight="1" x14ac:dyDescent="0.2">
      <c r="B432" s="10" t="s">
        <v>508</v>
      </c>
      <c r="C432" s="11" t="s">
        <v>5205</v>
      </c>
      <c r="D432" s="11" t="s">
        <v>5174</v>
      </c>
      <c r="E432" s="11" t="s">
        <v>5071</v>
      </c>
      <c r="F432" s="12" t="s">
        <v>8</v>
      </c>
      <c r="G432" s="13">
        <v>748</v>
      </c>
      <c r="H432" s="13">
        <v>187</v>
      </c>
      <c r="I432" s="13"/>
      <c r="J432" s="13">
        <v>561</v>
      </c>
      <c r="K432" s="13">
        <v>25</v>
      </c>
      <c r="L432" s="11" t="s">
        <v>4462</v>
      </c>
      <c r="M432" s="14" t="s">
        <v>4444</v>
      </c>
      <c r="Z432" s="15">
        <v>748</v>
      </c>
      <c r="AA432" s="15">
        <v>187</v>
      </c>
      <c r="AC432" s="15">
        <v>561</v>
      </c>
    </row>
    <row r="433" spans="2:29" ht="19.7" customHeight="1" x14ac:dyDescent="0.2">
      <c r="B433" s="10" t="s">
        <v>509</v>
      </c>
      <c r="C433" s="11" t="s">
        <v>5206</v>
      </c>
      <c r="D433" s="11" t="s">
        <v>5174</v>
      </c>
      <c r="E433" s="11" t="s">
        <v>5073</v>
      </c>
      <c r="F433" s="12" t="s">
        <v>8</v>
      </c>
      <c r="G433" s="13">
        <v>632</v>
      </c>
      <c r="H433" s="13">
        <v>158</v>
      </c>
      <c r="I433" s="13"/>
      <c r="J433" s="13">
        <v>474</v>
      </c>
      <c r="K433" s="13">
        <v>25</v>
      </c>
      <c r="L433" s="11" t="s">
        <v>4462</v>
      </c>
      <c r="M433" s="14" t="s">
        <v>4444</v>
      </c>
      <c r="Z433" s="15">
        <v>632</v>
      </c>
      <c r="AA433" s="15">
        <v>158</v>
      </c>
      <c r="AC433" s="15">
        <v>474</v>
      </c>
    </row>
    <row r="434" spans="2:29" ht="19.7" customHeight="1" x14ac:dyDescent="0.2">
      <c r="B434" s="10" t="s">
        <v>510</v>
      </c>
      <c r="C434" s="11" t="s">
        <v>5207</v>
      </c>
      <c r="D434" s="11" t="s">
        <v>5174</v>
      </c>
      <c r="E434" s="11" t="s">
        <v>5075</v>
      </c>
      <c r="F434" s="12" t="s">
        <v>8</v>
      </c>
      <c r="G434" s="13">
        <v>589</v>
      </c>
      <c r="H434" s="13">
        <v>147</v>
      </c>
      <c r="I434" s="13"/>
      <c r="J434" s="13">
        <v>442</v>
      </c>
      <c r="K434" s="13">
        <v>25</v>
      </c>
      <c r="L434" s="11" t="s">
        <v>4462</v>
      </c>
      <c r="M434" s="14" t="s">
        <v>4444</v>
      </c>
      <c r="Z434" s="15">
        <v>589</v>
      </c>
      <c r="AA434" s="15">
        <v>147</v>
      </c>
      <c r="AC434" s="15">
        <v>442</v>
      </c>
    </row>
    <row r="435" spans="2:29" ht="19.7" customHeight="1" x14ac:dyDescent="0.2">
      <c r="B435" s="10" t="s">
        <v>511</v>
      </c>
      <c r="C435" s="11" t="s">
        <v>5208</v>
      </c>
      <c r="D435" s="11" t="s">
        <v>5174</v>
      </c>
      <c r="E435" s="11" t="s">
        <v>5077</v>
      </c>
      <c r="F435" s="12" t="s">
        <v>8</v>
      </c>
      <c r="G435" s="13">
        <v>391</v>
      </c>
      <c r="H435" s="13">
        <v>98</v>
      </c>
      <c r="I435" s="13"/>
      <c r="J435" s="13">
        <v>293</v>
      </c>
      <c r="K435" s="13">
        <v>25</v>
      </c>
      <c r="L435" s="11" t="s">
        <v>4462</v>
      </c>
      <c r="M435" s="14" t="s">
        <v>4444</v>
      </c>
      <c r="Z435" s="15">
        <v>391</v>
      </c>
      <c r="AA435" s="15">
        <v>98</v>
      </c>
      <c r="AC435" s="15">
        <v>293</v>
      </c>
    </row>
    <row r="436" spans="2:29" ht="19.7" customHeight="1" x14ac:dyDescent="0.2">
      <c r="B436" s="10" t="s">
        <v>512</v>
      </c>
      <c r="C436" s="11" t="s">
        <v>5209</v>
      </c>
      <c r="D436" s="11" t="s">
        <v>5174</v>
      </c>
      <c r="E436" s="11" t="s">
        <v>5079</v>
      </c>
      <c r="F436" s="12" t="s">
        <v>8</v>
      </c>
      <c r="G436" s="13">
        <v>342</v>
      </c>
      <c r="H436" s="13">
        <v>86</v>
      </c>
      <c r="I436" s="13"/>
      <c r="J436" s="13">
        <v>256</v>
      </c>
      <c r="K436" s="13">
        <v>25</v>
      </c>
      <c r="L436" s="11" t="s">
        <v>4462</v>
      </c>
      <c r="M436" s="14" t="s">
        <v>4444</v>
      </c>
      <c r="Z436" s="15">
        <v>342</v>
      </c>
      <c r="AA436" s="15">
        <v>86</v>
      </c>
      <c r="AC436" s="15">
        <v>256</v>
      </c>
    </row>
    <row r="437" spans="2:29" ht="19.7" customHeight="1" x14ac:dyDescent="0.2">
      <c r="B437" s="10" t="s">
        <v>513</v>
      </c>
      <c r="C437" s="11" t="s">
        <v>5210</v>
      </c>
      <c r="D437" s="11" t="s">
        <v>5174</v>
      </c>
      <c r="E437" s="11" t="s">
        <v>5081</v>
      </c>
      <c r="F437" s="12" t="s">
        <v>8</v>
      </c>
      <c r="G437" s="13">
        <v>2583</v>
      </c>
      <c r="H437" s="13">
        <v>594</v>
      </c>
      <c r="I437" s="13"/>
      <c r="J437" s="13">
        <v>1989</v>
      </c>
      <c r="K437" s="13">
        <v>23</v>
      </c>
      <c r="L437" s="11" t="s">
        <v>4462</v>
      </c>
      <c r="M437" s="14" t="s">
        <v>4444</v>
      </c>
      <c r="Z437" s="15">
        <v>2583</v>
      </c>
      <c r="AA437" s="15">
        <v>594</v>
      </c>
      <c r="AC437" s="15">
        <v>1989</v>
      </c>
    </row>
    <row r="438" spans="2:29" ht="19.7" customHeight="1" x14ac:dyDescent="0.2">
      <c r="B438" s="10" t="s">
        <v>514</v>
      </c>
      <c r="C438" s="11" t="s">
        <v>5211</v>
      </c>
      <c r="D438" s="11" t="s">
        <v>5174</v>
      </c>
      <c r="E438" s="11" t="s">
        <v>5083</v>
      </c>
      <c r="F438" s="12" t="s">
        <v>8</v>
      </c>
      <c r="G438" s="13">
        <v>1550</v>
      </c>
      <c r="H438" s="13">
        <v>357</v>
      </c>
      <c r="I438" s="13"/>
      <c r="J438" s="13">
        <v>1193</v>
      </c>
      <c r="K438" s="13">
        <v>23</v>
      </c>
      <c r="L438" s="11" t="s">
        <v>4462</v>
      </c>
      <c r="M438" s="14" t="s">
        <v>4444</v>
      </c>
      <c r="Z438" s="15">
        <v>1550</v>
      </c>
      <c r="AA438" s="15">
        <v>357</v>
      </c>
      <c r="AC438" s="15">
        <v>1193</v>
      </c>
    </row>
    <row r="439" spans="2:29" ht="19.7" customHeight="1" x14ac:dyDescent="0.2">
      <c r="B439" s="10" t="s">
        <v>515</v>
      </c>
      <c r="C439" s="11" t="s">
        <v>5212</v>
      </c>
      <c r="D439" s="11" t="s">
        <v>5174</v>
      </c>
      <c r="E439" s="11" t="s">
        <v>5085</v>
      </c>
      <c r="F439" s="12" t="s">
        <v>8</v>
      </c>
      <c r="G439" s="13">
        <v>1106</v>
      </c>
      <c r="H439" s="13">
        <v>254</v>
      </c>
      <c r="I439" s="13"/>
      <c r="J439" s="13">
        <v>852</v>
      </c>
      <c r="K439" s="13">
        <v>23</v>
      </c>
      <c r="L439" s="11" t="s">
        <v>4462</v>
      </c>
      <c r="M439" s="14" t="s">
        <v>4444</v>
      </c>
      <c r="Z439" s="15">
        <v>1106</v>
      </c>
      <c r="AA439" s="15">
        <v>254</v>
      </c>
      <c r="AC439" s="15">
        <v>852</v>
      </c>
    </row>
    <row r="440" spans="2:29" ht="19.7" customHeight="1" x14ac:dyDescent="0.2">
      <c r="B440" s="10" t="s">
        <v>516</v>
      </c>
      <c r="C440" s="11" t="s">
        <v>5213</v>
      </c>
      <c r="D440" s="11" t="s">
        <v>5174</v>
      </c>
      <c r="E440" s="11" t="s">
        <v>5087</v>
      </c>
      <c r="F440" s="12" t="s">
        <v>8</v>
      </c>
      <c r="G440" s="13">
        <v>860</v>
      </c>
      <c r="H440" s="13">
        <v>198</v>
      </c>
      <c r="I440" s="13"/>
      <c r="J440" s="13">
        <v>662</v>
      </c>
      <c r="K440" s="13">
        <v>23</v>
      </c>
      <c r="L440" s="11" t="s">
        <v>4462</v>
      </c>
      <c r="M440" s="14" t="s">
        <v>4444</v>
      </c>
      <c r="Z440" s="15">
        <v>860</v>
      </c>
      <c r="AA440" s="15">
        <v>198</v>
      </c>
      <c r="AC440" s="15">
        <v>662</v>
      </c>
    </row>
    <row r="441" spans="2:29" ht="19.7" customHeight="1" x14ac:dyDescent="0.2">
      <c r="B441" s="10" t="s">
        <v>517</v>
      </c>
      <c r="C441" s="11" t="s">
        <v>5214</v>
      </c>
      <c r="D441" s="11" t="s">
        <v>5174</v>
      </c>
      <c r="E441" s="11" t="s">
        <v>5089</v>
      </c>
      <c r="F441" s="12" t="s">
        <v>8</v>
      </c>
      <c r="G441" s="13">
        <v>704</v>
      </c>
      <c r="H441" s="13">
        <v>162</v>
      </c>
      <c r="I441" s="13"/>
      <c r="J441" s="13">
        <v>542</v>
      </c>
      <c r="K441" s="13">
        <v>23</v>
      </c>
      <c r="L441" s="11" t="s">
        <v>4462</v>
      </c>
      <c r="M441" s="14" t="s">
        <v>4444</v>
      </c>
      <c r="Z441" s="15">
        <v>704</v>
      </c>
      <c r="AA441" s="15">
        <v>162</v>
      </c>
      <c r="AC441" s="15">
        <v>542</v>
      </c>
    </row>
    <row r="442" spans="2:29" ht="19.7" customHeight="1" x14ac:dyDescent="0.2">
      <c r="B442" s="10" t="s">
        <v>518</v>
      </c>
      <c r="C442" s="11" t="s">
        <v>5215</v>
      </c>
      <c r="D442" s="11" t="s">
        <v>5174</v>
      </c>
      <c r="E442" s="11" t="s">
        <v>5091</v>
      </c>
      <c r="F442" s="12" t="s">
        <v>8</v>
      </c>
      <c r="G442" s="13">
        <v>595</v>
      </c>
      <c r="H442" s="13">
        <v>137</v>
      </c>
      <c r="I442" s="13"/>
      <c r="J442" s="13">
        <v>458</v>
      </c>
      <c r="K442" s="13">
        <v>23</v>
      </c>
      <c r="L442" s="11" t="s">
        <v>4462</v>
      </c>
      <c r="M442" s="14" t="s">
        <v>4444</v>
      </c>
      <c r="Z442" s="15">
        <v>595</v>
      </c>
      <c r="AA442" s="15">
        <v>137</v>
      </c>
      <c r="AC442" s="15">
        <v>458</v>
      </c>
    </row>
    <row r="443" spans="2:29" ht="19.7" customHeight="1" x14ac:dyDescent="0.2">
      <c r="B443" s="10" t="s">
        <v>519</v>
      </c>
      <c r="C443" s="11" t="s">
        <v>5216</v>
      </c>
      <c r="D443" s="11" t="s">
        <v>5174</v>
      </c>
      <c r="E443" s="11" t="s">
        <v>5093</v>
      </c>
      <c r="F443" s="12" t="s">
        <v>8</v>
      </c>
      <c r="G443" s="13">
        <v>554</v>
      </c>
      <c r="H443" s="13">
        <v>127</v>
      </c>
      <c r="I443" s="13"/>
      <c r="J443" s="13">
        <v>427</v>
      </c>
      <c r="K443" s="13">
        <v>23</v>
      </c>
      <c r="L443" s="11" t="s">
        <v>4462</v>
      </c>
      <c r="M443" s="14" t="s">
        <v>4444</v>
      </c>
      <c r="Z443" s="15">
        <v>554</v>
      </c>
      <c r="AA443" s="15">
        <v>127</v>
      </c>
      <c r="AC443" s="15">
        <v>427</v>
      </c>
    </row>
    <row r="444" spans="2:29" ht="19.7" customHeight="1" x14ac:dyDescent="0.2">
      <c r="B444" s="10" t="s">
        <v>520</v>
      </c>
      <c r="C444" s="11" t="s">
        <v>5217</v>
      </c>
      <c r="D444" s="11" t="s">
        <v>5174</v>
      </c>
      <c r="E444" s="11" t="s">
        <v>5095</v>
      </c>
      <c r="F444" s="12" t="s">
        <v>8</v>
      </c>
      <c r="G444" s="13">
        <v>368</v>
      </c>
      <c r="H444" s="13">
        <v>85</v>
      </c>
      <c r="I444" s="13"/>
      <c r="J444" s="13">
        <v>283</v>
      </c>
      <c r="K444" s="13">
        <v>23</v>
      </c>
      <c r="L444" s="11" t="s">
        <v>4462</v>
      </c>
      <c r="M444" s="14" t="s">
        <v>4444</v>
      </c>
      <c r="Z444" s="15">
        <v>368</v>
      </c>
      <c r="AA444" s="15">
        <v>85</v>
      </c>
      <c r="AC444" s="15">
        <v>283</v>
      </c>
    </row>
    <row r="445" spans="2:29" ht="19.7" customHeight="1" x14ac:dyDescent="0.2">
      <c r="B445" s="10" t="s">
        <v>521</v>
      </c>
      <c r="C445" s="11" t="s">
        <v>5218</v>
      </c>
      <c r="D445" s="11" t="s">
        <v>5174</v>
      </c>
      <c r="E445" s="11" t="s">
        <v>5097</v>
      </c>
      <c r="F445" s="12" t="s">
        <v>8</v>
      </c>
      <c r="G445" s="13">
        <v>322</v>
      </c>
      <c r="H445" s="13">
        <v>74</v>
      </c>
      <c r="I445" s="13"/>
      <c r="J445" s="13">
        <v>248</v>
      </c>
      <c r="K445" s="13">
        <v>23</v>
      </c>
      <c r="L445" s="11" t="s">
        <v>4462</v>
      </c>
      <c r="M445" s="14" t="s">
        <v>4444</v>
      </c>
      <c r="Z445" s="15">
        <v>322</v>
      </c>
      <c r="AA445" s="15">
        <v>74</v>
      </c>
      <c r="AC445" s="15">
        <v>248</v>
      </c>
    </row>
    <row r="446" spans="2:29" ht="19.7" customHeight="1" x14ac:dyDescent="0.2">
      <c r="B446" s="10" t="s">
        <v>522</v>
      </c>
      <c r="C446" s="11" t="s">
        <v>5219</v>
      </c>
      <c r="D446" s="11" t="s">
        <v>5174</v>
      </c>
      <c r="E446" s="11" t="s">
        <v>5099</v>
      </c>
      <c r="F446" s="12" t="s">
        <v>8</v>
      </c>
      <c r="G446" s="13">
        <v>2443</v>
      </c>
      <c r="H446" s="13">
        <v>440</v>
      </c>
      <c r="I446" s="13"/>
      <c r="J446" s="13">
        <v>2003</v>
      </c>
      <c r="K446" s="13">
        <v>18</v>
      </c>
      <c r="L446" s="11" t="s">
        <v>4462</v>
      </c>
      <c r="M446" s="14" t="s">
        <v>4444</v>
      </c>
      <c r="Z446" s="15">
        <v>2443</v>
      </c>
      <c r="AA446" s="15">
        <v>440</v>
      </c>
      <c r="AC446" s="15">
        <v>2003</v>
      </c>
    </row>
    <row r="447" spans="2:29" ht="19.7" customHeight="1" x14ac:dyDescent="0.2">
      <c r="B447" s="10" t="s">
        <v>523</v>
      </c>
      <c r="C447" s="11" t="s">
        <v>5220</v>
      </c>
      <c r="D447" s="11" t="s">
        <v>5174</v>
      </c>
      <c r="E447" s="11" t="s">
        <v>5101</v>
      </c>
      <c r="F447" s="12" t="s">
        <v>8</v>
      </c>
      <c r="G447" s="13">
        <v>1466</v>
      </c>
      <c r="H447" s="13">
        <v>264</v>
      </c>
      <c r="I447" s="13"/>
      <c r="J447" s="13">
        <v>1202</v>
      </c>
      <c r="K447" s="13">
        <v>18</v>
      </c>
      <c r="L447" s="11" t="s">
        <v>4462</v>
      </c>
      <c r="M447" s="14" t="s">
        <v>4444</v>
      </c>
      <c r="Z447" s="15">
        <v>1466</v>
      </c>
      <c r="AA447" s="15">
        <v>264</v>
      </c>
      <c r="AC447" s="15">
        <v>1202</v>
      </c>
    </row>
    <row r="448" spans="2:29" ht="19.7" customHeight="1" x14ac:dyDescent="0.2">
      <c r="B448" s="10" t="s">
        <v>524</v>
      </c>
      <c r="C448" s="11" t="s">
        <v>5221</v>
      </c>
      <c r="D448" s="11" t="s">
        <v>5174</v>
      </c>
      <c r="E448" s="11" t="s">
        <v>5103</v>
      </c>
      <c r="F448" s="12" t="s">
        <v>8</v>
      </c>
      <c r="G448" s="13">
        <v>1046</v>
      </c>
      <c r="H448" s="13">
        <v>188</v>
      </c>
      <c r="I448" s="13"/>
      <c r="J448" s="13">
        <v>858</v>
      </c>
      <c r="K448" s="13">
        <v>18</v>
      </c>
      <c r="L448" s="11" t="s">
        <v>4462</v>
      </c>
      <c r="M448" s="14" t="s">
        <v>4444</v>
      </c>
      <c r="Z448" s="15">
        <v>1046</v>
      </c>
      <c r="AA448" s="15">
        <v>188</v>
      </c>
      <c r="AC448" s="15">
        <v>858</v>
      </c>
    </row>
    <row r="449" spans="2:29" ht="19.7" customHeight="1" x14ac:dyDescent="0.2">
      <c r="B449" s="10" t="s">
        <v>525</v>
      </c>
      <c r="C449" s="11" t="s">
        <v>5222</v>
      </c>
      <c r="D449" s="11" t="s">
        <v>5174</v>
      </c>
      <c r="E449" s="11" t="s">
        <v>5105</v>
      </c>
      <c r="F449" s="12" t="s">
        <v>8</v>
      </c>
      <c r="G449" s="13">
        <v>813</v>
      </c>
      <c r="H449" s="13">
        <v>146</v>
      </c>
      <c r="I449" s="13"/>
      <c r="J449" s="13">
        <v>667</v>
      </c>
      <c r="K449" s="13">
        <v>18</v>
      </c>
      <c r="L449" s="11" t="s">
        <v>4462</v>
      </c>
      <c r="M449" s="14" t="s">
        <v>4444</v>
      </c>
      <c r="Z449" s="15">
        <v>813</v>
      </c>
      <c r="AA449" s="15">
        <v>146</v>
      </c>
      <c r="AC449" s="15">
        <v>667</v>
      </c>
    </row>
    <row r="450" spans="2:29" ht="19.7" customHeight="1" x14ac:dyDescent="0.2">
      <c r="B450" s="10" t="s">
        <v>526</v>
      </c>
      <c r="C450" s="11" t="s">
        <v>5223</v>
      </c>
      <c r="D450" s="11" t="s">
        <v>5174</v>
      </c>
      <c r="E450" s="11" t="s">
        <v>5107</v>
      </c>
      <c r="F450" s="12" t="s">
        <v>8</v>
      </c>
      <c r="G450" s="13">
        <v>666</v>
      </c>
      <c r="H450" s="13">
        <v>120</v>
      </c>
      <c r="I450" s="13"/>
      <c r="J450" s="13">
        <v>546</v>
      </c>
      <c r="K450" s="13">
        <v>18</v>
      </c>
      <c r="L450" s="11" t="s">
        <v>4462</v>
      </c>
      <c r="M450" s="14" t="s">
        <v>4444</v>
      </c>
      <c r="Z450" s="15">
        <v>666</v>
      </c>
      <c r="AA450" s="15">
        <v>120</v>
      </c>
      <c r="AC450" s="15">
        <v>546</v>
      </c>
    </row>
    <row r="451" spans="2:29" ht="19.7" customHeight="1" x14ac:dyDescent="0.2">
      <c r="B451" s="10" t="s">
        <v>527</v>
      </c>
      <c r="C451" s="11" t="s">
        <v>5224</v>
      </c>
      <c r="D451" s="11" t="s">
        <v>5174</v>
      </c>
      <c r="E451" s="11" t="s">
        <v>5109</v>
      </c>
      <c r="F451" s="12" t="s">
        <v>8</v>
      </c>
      <c r="G451" s="13">
        <v>563</v>
      </c>
      <c r="H451" s="13">
        <v>101</v>
      </c>
      <c r="I451" s="13"/>
      <c r="J451" s="13">
        <v>462</v>
      </c>
      <c r="K451" s="13">
        <v>18</v>
      </c>
      <c r="L451" s="11" t="s">
        <v>4462</v>
      </c>
      <c r="M451" s="14" t="s">
        <v>4444</v>
      </c>
      <c r="Z451" s="15">
        <v>563</v>
      </c>
      <c r="AA451" s="15">
        <v>101</v>
      </c>
      <c r="AC451" s="15">
        <v>462</v>
      </c>
    </row>
    <row r="452" spans="2:29" ht="19.7" customHeight="1" x14ac:dyDescent="0.2">
      <c r="B452" s="10" t="s">
        <v>528</v>
      </c>
      <c r="C452" s="11" t="s">
        <v>5225</v>
      </c>
      <c r="D452" s="11" t="s">
        <v>5174</v>
      </c>
      <c r="E452" s="11" t="s">
        <v>5111</v>
      </c>
      <c r="F452" s="12" t="s">
        <v>8</v>
      </c>
      <c r="G452" s="13">
        <v>524</v>
      </c>
      <c r="H452" s="13">
        <v>94</v>
      </c>
      <c r="I452" s="13"/>
      <c r="J452" s="13">
        <v>430</v>
      </c>
      <c r="K452" s="13">
        <v>18</v>
      </c>
      <c r="L452" s="11" t="s">
        <v>4462</v>
      </c>
      <c r="M452" s="14" t="s">
        <v>4444</v>
      </c>
      <c r="Z452" s="15">
        <v>524</v>
      </c>
      <c r="AA452" s="15">
        <v>94</v>
      </c>
      <c r="AC452" s="15">
        <v>430</v>
      </c>
    </row>
    <row r="453" spans="2:29" ht="19.7" customHeight="1" x14ac:dyDescent="0.2">
      <c r="B453" s="10" t="s">
        <v>529</v>
      </c>
      <c r="C453" s="11" t="s">
        <v>5226</v>
      </c>
      <c r="D453" s="11" t="s">
        <v>5174</v>
      </c>
      <c r="E453" s="11" t="s">
        <v>5113</v>
      </c>
      <c r="F453" s="12" t="s">
        <v>8</v>
      </c>
      <c r="G453" s="13">
        <v>348</v>
      </c>
      <c r="H453" s="13">
        <v>63</v>
      </c>
      <c r="I453" s="13"/>
      <c r="J453" s="13">
        <v>285</v>
      </c>
      <c r="K453" s="13">
        <v>18</v>
      </c>
      <c r="L453" s="11" t="s">
        <v>4462</v>
      </c>
      <c r="M453" s="14" t="s">
        <v>4444</v>
      </c>
      <c r="Z453" s="15">
        <v>348</v>
      </c>
      <c r="AA453" s="15">
        <v>63</v>
      </c>
      <c r="AC453" s="15">
        <v>285</v>
      </c>
    </row>
    <row r="454" spans="2:29" ht="19.7" customHeight="1" x14ac:dyDescent="0.2">
      <c r="B454" s="16" t="s">
        <v>530</v>
      </c>
      <c r="C454" s="17" t="s">
        <v>5227</v>
      </c>
      <c r="D454" s="17" t="s">
        <v>5174</v>
      </c>
      <c r="E454" s="17" t="s">
        <v>5115</v>
      </c>
      <c r="F454" s="18" t="s">
        <v>8</v>
      </c>
      <c r="G454" s="19">
        <v>305</v>
      </c>
      <c r="H454" s="19">
        <v>55</v>
      </c>
      <c r="I454" s="19"/>
      <c r="J454" s="19">
        <v>250</v>
      </c>
      <c r="K454" s="19">
        <v>18</v>
      </c>
      <c r="L454" s="17" t="s">
        <v>4462</v>
      </c>
      <c r="M454" s="20" t="s">
        <v>4444</v>
      </c>
      <c r="Z454" s="15">
        <v>305</v>
      </c>
      <c r="AA454" s="15">
        <v>55</v>
      </c>
      <c r="AC454" s="15">
        <v>250</v>
      </c>
    </row>
    <row r="455" spans="2:29" ht="19.7" customHeight="1" x14ac:dyDescent="0.2">
      <c r="B455" s="10" t="s">
        <v>531</v>
      </c>
      <c r="C455" s="11" t="s">
        <v>5228</v>
      </c>
      <c r="D455" s="11" t="s">
        <v>5008</v>
      </c>
      <c r="E455" s="11" t="s">
        <v>5229</v>
      </c>
      <c r="F455" s="12" t="s">
        <v>8</v>
      </c>
      <c r="G455" s="13">
        <v>510</v>
      </c>
      <c r="H455" s="13">
        <v>143</v>
      </c>
      <c r="I455" s="13"/>
      <c r="J455" s="13">
        <v>367</v>
      </c>
      <c r="K455" s="13">
        <v>28</v>
      </c>
      <c r="L455" s="11" t="s">
        <v>4462</v>
      </c>
      <c r="M455" s="14" t="s">
        <v>4444</v>
      </c>
      <c r="Z455" s="15">
        <v>510</v>
      </c>
      <c r="AA455" s="15">
        <v>143</v>
      </c>
      <c r="AC455" s="15">
        <v>367</v>
      </c>
    </row>
    <row r="456" spans="2:29" ht="19.7" customHeight="1" x14ac:dyDescent="0.2">
      <c r="B456" s="10" t="s">
        <v>532</v>
      </c>
      <c r="C456" s="11" t="s">
        <v>5230</v>
      </c>
      <c r="D456" s="11" t="s">
        <v>5008</v>
      </c>
      <c r="E456" s="11" t="s">
        <v>5231</v>
      </c>
      <c r="F456" s="12" t="s">
        <v>8</v>
      </c>
      <c r="G456" s="13">
        <v>848</v>
      </c>
      <c r="H456" s="13">
        <v>237</v>
      </c>
      <c r="I456" s="13"/>
      <c r="J456" s="13">
        <v>611</v>
      </c>
      <c r="K456" s="13">
        <v>28</v>
      </c>
      <c r="L456" s="11" t="s">
        <v>4462</v>
      </c>
      <c r="M456" s="14" t="s">
        <v>4444</v>
      </c>
      <c r="Z456" s="15">
        <v>848</v>
      </c>
      <c r="AA456" s="15">
        <v>237</v>
      </c>
      <c r="AC456" s="15">
        <v>611</v>
      </c>
    </row>
    <row r="457" spans="2:29" ht="19.7" customHeight="1" x14ac:dyDescent="0.2">
      <c r="B457" s="10" t="s">
        <v>533</v>
      </c>
      <c r="C457" s="11" t="s">
        <v>5232</v>
      </c>
      <c r="D457" s="11" t="s">
        <v>5008</v>
      </c>
      <c r="E457" s="11" t="s">
        <v>5233</v>
      </c>
      <c r="F457" s="12" t="s">
        <v>8</v>
      </c>
      <c r="G457" s="13">
        <v>1215</v>
      </c>
      <c r="H457" s="13">
        <v>340</v>
      </c>
      <c r="I457" s="13"/>
      <c r="J457" s="13">
        <v>875</v>
      </c>
      <c r="K457" s="13">
        <v>28</v>
      </c>
      <c r="L457" s="11" t="s">
        <v>4462</v>
      </c>
      <c r="M457" s="14" t="s">
        <v>4444</v>
      </c>
      <c r="Z457" s="15">
        <v>1215</v>
      </c>
      <c r="AA457" s="15">
        <v>340</v>
      </c>
      <c r="AC457" s="15">
        <v>875</v>
      </c>
    </row>
    <row r="458" spans="2:29" ht="19.7" customHeight="1" x14ac:dyDescent="0.2">
      <c r="B458" s="10" t="s">
        <v>534</v>
      </c>
      <c r="C458" s="11" t="s">
        <v>5234</v>
      </c>
      <c r="D458" s="11" t="s">
        <v>5008</v>
      </c>
      <c r="E458" s="11" t="s">
        <v>5235</v>
      </c>
      <c r="F458" s="12" t="s">
        <v>8</v>
      </c>
      <c r="G458" s="13">
        <v>1614</v>
      </c>
      <c r="H458" s="13">
        <v>452</v>
      </c>
      <c r="I458" s="13"/>
      <c r="J458" s="13">
        <v>1162</v>
      </c>
      <c r="K458" s="13">
        <v>28</v>
      </c>
      <c r="L458" s="11" t="s">
        <v>4462</v>
      </c>
      <c r="M458" s="14" t="s">
        <v>4444</v>
      </c>
      <c r="Z458" s="15">
        <v>1614</v>
      </c>
      <c r="AA458" s="15">
        <v>452</v>
      </c>
      <c r="AC458" s="15">
        <v>1162</v>
      </c>
    </row>
    <row r="459" spans="2:29" ht="19.7" customHeight="1" x14ac:dyDescent="0.2">
      <c r="B459" s="10" t="s">
        <v>535</v>
      </c>
      <c r="C459" s="11" t="s">
        <v>5236</v>
      </c>
      <c r="D459" s="11" t="s">
        <v>5008</v>
      </c>
      <c r="E459" s="11" t="s">
        <v>5237</v>
      </c>
      <c r="F459" s="12" t="s">
        <v>8</v>
      </c>
      <c r="G459" s="13">
        <v>2053</v>
      </c>
      <c r="H459" s="13">
        <v>575</v>
      </c>
      <c r="I459" s="13"/>
      <c r="J459" s="13">
        <v>1478</v>
      </c>
      <c r="K459" s="13">
        <v>28</v>
      </c>
      <c r="L459" s="11" t="s">
        <v>4462</v>
      </c>
      <c r="M459" s="14" t="s">
        <v>4444</v>
      </c>
      <c r="Z459" s="15">
        <v>2053</v>
      </c>
      <c r="AA459" s="15">
        <v>575</v>
      </c>
      <c r="AC459" s="15">
        <v>1478</v>
      </c>
    </row>
    <row r="460" spans="2:29" ht="19.7" customHeight="1" x14ac:dyDescent="0.2">
      <c r="B460" s="10" t="s">
        <v>536</v>
      </c>
      <c r="C460" s="11" t="s">
        <v>5238</v>
      </c>
      <c r="D460" s="11" t="s">
        <v>5008</v>
      </c>
      <c r="E460" s="11" t="s">
        <v>5239</v>
      </c>
      <c r="F460" s="12" t="s">
        <v>8</v>
      </c>
      <c r="G460" s="13">
        <v>2535</v>
      </c>
      <c r="H460" s="13">
        <v>710</v>
      </c>
      <c r="I460" s="13"/>
      <c r="J460" s="13">
        <v>1825</v>
      </c>
      <c r="K460" s="13">
        <v>28</v>
      </c>
      <c r="L460" s="11" t="s">
        <v>4462</v>
      </c>
      <c r="M460" s="14" t="s">
        <v>4444</v>
      </c>
      <c r="Z460" s="15">
        <v>2535</v>
      </c>
      <c r="AA460" s="15">
        <v>710</v>
      </c>
      <c r="AC460" s="15">
        <v>1825</v>
      </c>
    </row>
    <row r="461" spans="2:29" ht="19.7" customHeight="1" x14ac:dyDescent="0.2">
      <c r="B461" s="10" t="s">
        <v>537</v>
      </c>
      <c r="C461" s="11" t="s">
        <v>5240</v>
      </c>
      <c r="D461" s="11" t="s">
        <v>5008</v>
      </c>
      <c r="E461" s="11" t="s">
        <v>5241</v>
      </c>
      <c r="F461" s="12" t="s">
        <v>8</v>
      </c>
      <c r="G461" s="13">
        <v>3068</v>
      </c>
      <c r="H461" s="13">
        <v>859</v>
      </c>
      <c r="I461" s="13"/>
      <c r="J461" s="13">
        <v>2209</v>
      </c>
      <c r="K461" s="13">
        <v>28</v>
      </c>
      <c r="L461" s="11" t="s">
        <v>4462</v>
      </c>
      <c r="M461" s="14" t="s">
        <v>4444</v>
      </c>
      <c r="Z461" s="15">
        <v>3068</v>
      </c>
      <c r="AA461" s="15">
        <v>859</v>
      </c>
      <c r="AC461" s="15">
        <v>2209</v>
      </c>
    </row>
    <row r="462" spans="2:29" ht="19.7" customHeight="1" x14ac:dyDescent="0.2">
      <c r="B462" s="10" t="s">
        <v>538</v>
      </c>
      <c r="C462" s="11" t="s">
        <v>5242</v>
      </c>
      <c r="D462" s="11" t="s">
        <v>5008</v>
      </c>
      <c r="E462" s="11" t="s">
        <v>5243</v>
      </c>
      <c r="F462" s="12" t="s">
        <v>8</v>
      </c>
      <c r="G462" s="13">
        <v>3658</v>
      </c>
      <c r="H462" s="13">
        <v>1024</v>
      </c>
      <c r="I462" s="13"/>
      <c r="J462" s="13">
        <v>2634</v>
      </c>
      <c r="K462" s="13">
        <v>28</v>
      </c>
      <c r="L462" s="11" t="s">
        <v>4462</v>
      </c>
      <c r="M462" s="14" t="s">
        <v>4444</v>
      </c>
      <c r="Z462" s="15">
        <v>3658</v>
      </c>
      <c r="AA462" s="15">
        <v>1024</v>
      </c>
      <c r="AC462" s="15">
        <v>2634</v>
      </c>
    </row>
    <row r="463" spans="2:29" ht="19.7" customHeight="1" x14ac:dyDescent="0.2">
      <c r="B463" s="10" t="s">
        <v>539</v>
      </c>
      <c r="C463" s="11" t="s">
        <v>5244</v>
      </c>
      <c r="D463" s="11" t="s">
        <v>5008</v>
      </c>
      <c r="E463" s="11" t="s">
        <v>5245</v>
      </c>
      <c r="F463" s="12" t="s">
        <v>8</v>
      </c>
      <c r="G463" s="13">
        <v>425</v>
      </c>
      <c r="H463" s="13">
        <v>85</v>
      </c>
      <c r="I463" s="13"/>
      <c r="J463" s="13">
        <v>340</v>
      </c>
      <c r="K463" s="13">
        <v>20</v>
      </c>
      <c r="L463" s="11" t="s">
        <v>4462</v>
      </c>
      <c r="M463" s="14" t="s">
        <v>4444</v>
      </c>
      <c r="Z463" s="15">
        <v>425</v>
      </c>
      <c r="AA463" s="15">
        <v>85</v>
      </c>
      <c r="AC463" s="15">
        <v>340</v>
      </c>
    </row>
    <row r="464" spans="2:29" ht="19.7" customHeight="1" x14ac:dyDescent="0.2">
      <c r="B464" s="10" t="s">
        <v>540</v>
      </c>
      <c r="C464" s="11" t="s">
        <v>5246</v>
      </c>
      <c r="D464" s="11" t="s">
        <v>5008</v>
      </c>
      <c r="E464" s="11" t="s">
        <v>5247</v>
      </c>
      <c r="F464" s="12" t="s">
        <v>8</v>
      </c>
      <c r="G464" s="13">
        <v>707</v>
      </c>
      <c r="H464" s="13">
        <v>141</v>
      </c>
      <c r="I464" s="13"/>
      <c r="J464" s="13">
        <v>566</v>
      </c>
      <c r="K464" s="13">
        <v>20</v>
      </c>
      <c r="L464" s="11" t="s">
        <v>4462</v>
      </c>
      <c r="M464" s="14" t="s">
        <v>4444</v>
      </c>
      <c r="Z464" s="15">
        <v>707</v>
      </c>
      <c r="AA464" s="15">
        <v>141</v>
      </c>
      <c r="AC464" s="15">
        <v>566</v>
      </c>
    </row>
    <row r="465" spans="2:29" ht="19.7" customHeight="1" x14ac:dyDescent="0.2">
      <c r="B465" s="10" t="s">
        <v>541</v>
      </c>
      <c r="C465" s="11" t="s">
        <v>5248</v>
      </c>
      <c r="D465" s="11" t="s">
        <v>5008</v>
      </c>
      <c r="E465" s="11" t="s">
        <v>5249</v>
      </c>
      <c r="F465" s="12" t="s">
        <v>8</v>
      </c>
      <c r="G465" s="13">
        <v>1013</v>
      </c>
      <c r="H465" s="13">
        <v>203</v>
      </c>
      <c r="I465" s="13"/>
      <c r="J465" s="13">
        <v>810</v>
      </c>
      <c r="K465" s="13">
        <v>20</v>
      </c>
      <c r="L465" s="11" t="s">
        <v>4462</v>
      </c>
      <c r="M465" s="14" t="s">
        <v>4444</v>
      </c>
      <c r="Z465" s="15">
        <v>1013</v>
      </c>
      <c r="AA465" s="15">
        <v>203</v>
      </c>
      <c r="AC465" s="15">
        <v>810</v>
      </c>
    </row>
    <row r="466" spans="2:29" ht="19.7" customHeight="1" x14ac:dyDescent="0.2">
      <c r="B466" s="10" t="s">
        <v>542</v>
      </c>
      <c r="C466" s="11" t="s">
        <v>5250</v>
      </c>
      <c r="D466" s="11" t="s">
        <v>5008</v>
      </c>
      <c r="E466" s="11" t="s">
        <v>5251</v>
      </c>
      <c r="F466" s="12" t="s">
        <v>8</v>
      </c>
      <c r="G466" s="13">
        <v>1345</v>
      </c>
      <c r="H466" s="13">
        <v>269</v>
      </c>
      <c r="I466" s="13"/>
      <c r="J466" s="13">
        <v>1076</v>
      </c>
      <c r="K466" s="13">
        <v>20</v>
      </c>
      <c r="L466" s="11" t="s">
        <v>4462</v>
      </c>
      <c r="M466" s="14" t="s">
        <v>4444</v>
      </c>
      <c r="Z466" s="15">
        <v>1345</v>
      </c>
      <c r="AA466" s="15">
        <v>269</v>
      </c>
      <c r="AC466" s="15">
        <v>1076</v>
      </c>
    </row>
    <row r="467" spans="2:29" ht="19.7" customHeight="1" x14ac:dyDescent="0.2">
      <c r="B467" s="10" t="s">
        <v>543</v>
      </c>
      <c r="C467" s="11" t="s">
        <v>5252</v>
      </c>
      <c r="D467" s="11" t="s">
        <v>5008</v>
      </c>
      <c r="E467" s="11" t="s">
        <v>5253</v>
      </c>
      <c r="F467" s="12" t="s">
        <v>8</v>
      </c>
      <c r="G467" s="13">
        <v>1711</v>
      </c>
      <c r="H467" s="13">
        <v>342</v>
      </c>
      <c r="I467" s="13"/>
      <c r="J467" s="13">
        <v>1369</v>
      </c>
      <c r="K467" s="13">
        <v>20</v>
      </c>
      <c r="L467" s="11" t="s">
        <v>4462</v>
      </c>
      <c r="M467" s="14" t="s">
        <v>4444</v>
      </c>
      <c r="Z467" s="15">
        <v>1711</v>
      </c>
      <c r="AA467" s="15">
        <v>342</v>
      </c>
      <c r="AC467" s="15">
        <v>1369</v>
      </c>
    </row>
    <row r="468" spans="2:29" ht="19.7" customHeight="1" x14ac:dyDescent="0.2">
      <c r="B468" s="10" t="s">
        <v>544</v>
      </c>
      <c r="C468" s="11" t="s">
        <v>5254</v>
      </c>
      <c r="D468" s="11" t="s">
        <v>5008</v>
      </c>
      <c r="E468" s="11" t="s">
        <v>5255</v>
      </c>
      <c r="F468" s="12" t="s">
        <v>8</v>
      </c>
      <c r="G468" s="13">
        <v>2113</v>
      </c>
      <c r="H468" s="13">
        <v>423</v>
      </c>
      <c r="I468" s="13"/>
      <c r="J468" s="13">
        <v>1690</v>
      </c>
      <c r="K468" s="13">
        <v>20</v>
      </c>
      <c r="L468" s="11" t="s">
        <v>4462</v>
      </c>
      <c r="M468" s="14" t="s">
        <v>4444</v>
      </c>
      <c r="Z468" s="15">
        <v>2113</v>
      </c>
      <c r="AA468" s="15">
        <v>423</v>
      </c>
      <c r="AC468" s="15">
        <v>1690</v>
      </c>
    </row>
    <row r="469" spans="2:29" ht="19.7" customHeight="1" x14ac:dyDescent="0.2">
      <c r="B469" s="10" t="s">
        <v>545</v>
      </c>
      <c r="C469" s="11" t="s">
        <v>5256</v>
      </c>
      <c r="D469" s="11" t="s">
        <v>5008</v>
      </c>
      <c r="E469" s="11" t="s">
        <v>5257</v>
      </c>
      <c r="F469" s="12" t="s">
        <v>8</v>
      </c>
      <c r="G469" s="13">
        <v>2557</v>
      </c>
      <c r="H469" s="13">
        <v>511</v>
      </c>
      <c r="I469" s="13"/>
      <c r="J469" s="13">
        <v>2046</v>
      </c>
      <c r="K469" s="13">
        <v>20</v>
      </c>
      <c r="L469" s="11" t="s">
        <v>4462</v>
      </c>
      <c r="M469" s="14" t="s">
        <v>4444</v>
      </c>
      <c r="Z469" s="15">
        <v>2557</v>
      </c>
      <c r="AA469" s="15">
        <v>511</v>
      </c>
      <c r="AC469" s="15">
        <v>2046</v>
      </c>
    </row>
    <row r="470" spans="2:29" ht="19.7" customHeight="1" x14ac:dyDescent="0.2">
      <c r="B470" s="10" t="s">
        <v>546</v>
      </c>
      <c r="C470" s="11" t="s">
        <v>5258</v>
      </c>
      <c r="D470" s="11" t="s">
        <v>5008</v>
      </c>
      <c r="E470" s="11" t="s">
        <v>5259</v>
      </c>
      <c r="F470" s="12" t="s">
        <v>8</v>
      </c>
      <c r="G470" s="13">
        <v>3049</v>
      </c>
      <c r="H470" s="13">
        <v>610</v>
      </c>
      <c r="I470" s="13"/>
      <c r="J470" s="13">
        <v>2439</v>
      </c>
      <c r="K470" s="13">
        <v>20</v>
      </c>
      <c r="L470" s="11" t="s">
        <v>4462</v>
      </c>
      <c r="M470" s="14" t="s">
        <v>4444</v>
      </c>
      <c r="Z470" s="15">
        <v>3049</v>
      </c>
      <c r="AA470" s="15">
        <v>610</v>
      </c>
      <c r="AC470" s="15">
        <v>2439</v>
      </c>
    </row>
    <row r="471" spans="2:29" ht="19.7" customHeight="1" x14ac:dyDescent="0.2">
      <c r="B471" s="10" t="s">
        <v>547</v>
      </c>
      <c r="C471" s="11" t="s">
        <v>5260</v>
      </c>
      <c r="D471" s="11" t="s">
        <v>5117</v>
      </c>
      <c r="E471" s="11" t="s">
        <v>5229</v>
      </c>
      <c r="F471" s="12" t="s">
        <v>8</v>
      </c>
      <c r="G471" s="13">
        <v>892</v>
      </c>
      <c r="H471" s="13">
        <v>250</v>
      </c>
      <c r="I471" s="13"/>
      <c r="J471" s="13">
        <v>642</v>
      </c>
      <c r="K471" s="13">
        <v>28</v>
      </c>
      <c r="L471" s="11" t="s">
        <v>4462</v>
      </c>
      <c r="M471" s="14" t="s">
        <v>4444</v>
      </c>
      <c r="Z471" s="15">
        <v>892</v>
      </c>
      <c r="AA471" s="15">
        <v>250</v>
      </c>
      <c r="AC471" s="15">
        <v>642</v>
      </c>
    </row>
    <row r="472" spans="2:29" ht="19.7" customHeight="1" x14ac:dyDescent="0.2">
      <c r="B472" s="10" t="s">
        <v>548</v>
      </c>
      <c r="C472" s="11" t="s">
        <v>5261</v>
      </c>
      <c r="D472" s="11" t="s">
        <v>5117</v>
      </c>
      <c r="E472" s="11" t="s">
        <v>5231</v>
      </c>
      <c r="F472" s="12" t="s">
        <v>8</v>
      </c>
      <c r="G472" s="13">
        <v>1484</v>
      </c>
      <c r="H472" s="13">
        <v>416</v>
      </c>
      <c r="I472" s="13"/>
      <c r="J472" s="13">
        <v>1068</v>
      </c>
      <c r="K472" s="13">
        <v>28</v>
      </c>
      <c r="L472" s="11" t="s">
        <v>4462</v>
      </c>
      <c r="M472" s="14" t="s">
        <v>4444</v>
      </c>
      <c r="Z472" s="15">
        <v>1484</v>
      </c>
      <c r="AA472" s="15">
        <v>416</v>
      </c>
      <c r="AC472" s="15">
        <v>1068</v>
      </c>
    </row>
    <row r="473" spans="2:29" ht="19.7" customHeight="1" x14ac:dyDescent="0.2">
      <c r="B473" s="10" t="s">
        <v>549</v>
      </c>
      <c r="C473" s="11" t="s">
        <v>5262</v>
      </c>
      <c r="D473" s="11" t="s">
        <v>5117</v>
      </c>
      <c r="E473" s="11" t="s">
        <v>5233</v>
      </c>
      <c r="F473" s="12" t="s">
        <v>8</v>
      </c>
      <c r="G473" s="13">
        <v>2127</v>
      </c>
      <c r="H473" s="13">
        <v>596</v>
      </c>
      <c r="I473" s="13"/>
      <c r="J473" s="13">
        <v>1531</v>
      </c>
      <c r="K473" s="13">
        <v>28</v>
      </c>
      <c r="L473" s="11" t="s">
        <v>4462</v>
      </c>
      <c r="M473" s="14" t="s">
        <v>4444</v>
      </c>
      <c r="Z473" s="15">
        <v>2127</v>
      </c>
      <c r="AA473" s="15">
        <v>596</v>
      </c>
      <c r="AC473" s="15">
        <v>1531</v>
      </c>
    </row>
    <row r="474" spans="2:29" ht="19.7" customHeight="1" x14ac:dyDescent="0.2">
      <c r="B474" s="10" t="s">
        <v>550</v>
      </c>
      <c r="C474" s="11" t="s">
        <v>5263</v>
      </c>
      <c r="D474" s="11" t="s">
        <v>5117</v>
      </c>
      <c r="E474" s="11" t="s">
        <v>5235</v>
      </c>
      <c r="F474" s="12" t="s">
        <v>8</v>
      </c>
      <c r="G474" s="13">
        <v>2824</v>
      </c>
      <c r="H474" s="13">
        <v>791</v>
      </c>
      <c r="I474" s="13"/>
      <c r="J474" s="13">
        <v>2033</v>
      </c>
      <c r="K474" s="13">
        <v>28</v>
      </c>
      <c r="L474" s="11" t="s">
        <v>4462</v>
      </c>
      <c r="M474" s="14" t="s">
        <v>4444</v>
      </c>
      <c r="Z474" s="15">
        <v>2824</v>
      </c>
      <c r="AA474" s="15">
        <v>791</v>
      </c>
      <c r="AC474" s="15">
        <v>2033</v>
      </c>
    </row>
    <row r="475" spans="2:29" ht="19.7" customHeight="1" x14ac:dyDescent="0.2">
      <c r="B475" s="10" t="s">
        <v>551</v>
      </c>
      <c r="C475" s="11" t="s">
        <v>5264</v>
      </c>
      <c r="D475" s="11" t="s">
        <v>5117</v>
      </c>
      <c r="E475" s="11" t="s">
        <v>5237</v>
      </c>
      <c r="F475" s="12" t="s">
        <v>8</v>
      </c>
      <c r="G475" s="13">
        <v>3593</v>
      </c>
      <c r="H475" s="13">
        <v>1006</v>
      </c>
      <c r="I475" s="13"/>
      <c r="J475" s="13">
        <v>2587</v>
      </c>
      <c r="K475" s="13">
        <v>28</v>
      </c>
      <c r="L475" s="11" t="s">
        <v>4462</v>
      </c>
      <c r="M475" s="14" t="s">
        <v>4444</v>
      </c>
      <c r="Z475" s="15">
        <v>3593</v>
      </c>
      <c r="AA475" s="15">
        <v>1006</v>
      </c>
      <c r="AC475" s="15">
        <v>2587</v>
      </c>
    </row>
    <row r="476" spans="2:29" ht="19.7" customHeight="1" x14ac:dyDescent="0.2">
      <c r="B476" s="10" t="s">
        <v>552</v>
      </c>
      <c r="C476" s="11" t="s">
        <v>5265</v>
      </c>
      <c r="D476" s="11" t="s">
        <v>5117</v>
      </c>
      <c r="E476" s="11" t="s">
        <v>5239</v>
      </c>
      <c r="F476" s="12" t="s">
        <v>8</v>
      </c>
      <c r="G476" s="13">
        <v>4437</v>
      </c>
      <c r="H476" s="13">
        <v>1242</v>
      </c>
      <c r="I476" s="13"/>
      <c r="J476" s="13">
        <v>3195</v>
      </c>
      <c r="K476" s="13">
        <v>28</v>
      </c>
      <c r="L476" s="11" t="s">
        <v>4462</v>
      </c>
      <c r="M476" s="14" t="s">
        <v>4444</v>
      </c>
      <c r="Z476" s="15">
        <v>4437</v>
      </c>
      <c r="AA476" s="15">
        <v>1242</v>
      </c>
      <c r="AC476" s="15">
        <v>3195</v>
      </c>
    </row>
    <row r="477" spans="2:29" ht="19.7" customHeight="1" x14ac:dyDescent="0.2">
      <c r="B477" s="10" t="s">
        <v>553</v>
      </c>
      <c r="C477" s="11" t="s">
        <v>5266</v>
      </c>
      <c r="D477" s="11" t="s">
        <v>5117</v>
      </c>
      <c r="E477" s="11" t="s">
        <v>5241</v>
      </c>
      <c r="F477" s="12" t="s">
        <v>8</v>
      </c>
      <c r="G477" s="13">
        <v>5369</v>
      </c>
      <c r="H477" s="13">
        <v>1503</v>
      </c>
      <c r="I477" s="13"/>
      <c r="J477" s="13">
        <v>3866</v>
      </c>
      <c r="K477" s="13">
        <v>28</v>
      </c>
      <c r="L477" s="11" t="s">
        <v>4462</v>
      </c>
      <c r="M477" s="14" t="s">
        <v>4444</v>
      </c>
      <c r="Z477" s="15">
        <v>5369</v>
      </c>
      <c r="AA477" s="15">
        <v>1503</v>
      </c>
      <c r="AC477" s="15">
        <v>3866</v>
      </c>
    </row>
    <row r="478" spans="2:29" ht="19.7" customHeight="1" x14ac:dyDescent="0.2">
      <c r="B478" s="10" t="s">
        <v>554</v>
      </c>
      <c r="C478" s="11" t="s">
        <v>5267</v>
      </c>
      <c r="D478" s="11" t="s">
        <v>5117</v>
      </c>
      <c r="E478" s="11" t="s">
        <v>5243</v>
      </c>
      <c r="F478" s="12" t="s">
        <v>8</v>
      </c>
      <c r="G478" s="13">
        <v>6402</v>
      </c>
      <c r="H478" s="13">
        <v>1793</v>
      </c>
      <c r="I478" s="13"/>
      <c r="J478" s="13">
        <v>4609</v>
      </c>
      <c r="K478" s="13">
        <v>28</v>
      </c>
      <c r="L478" s="11" t="s">
        <v>4462</v>
      </c>
      <c r="M478" s="14" t="s">
        <v>4444</v>
      </c>
      <c r="Z478" s="15">
        <v>6402</v>
      </c>
      <c r="AA478" s="15">
        <v>1793</v>
      </c>
      <c r="AC478" s="15">
        <v>4609</v>
      </c>
    </row>
    <row r="479" spans="2:29" ht="19.7" customHeight="1" x14ac:dyDescent="0.2">
      <c r="B479" s="16" t="s">
        <v>555</v>
      </c>
      <c r="C479" s="17" t="s">
        <v>5268</v>
      </c>
      <c r="D479" s="17" t="s">
        <v>5117</v>
      </c>
      <c r="E479" s="17" t="s">
        <v>5245</v>
      </c>
      <c r="F479" s="18" t="s">
        <v>8</v>
      </c>
      <c r="G479" s="19">
        <v>722</v>
      </c>
      <c r="H479" s="19">
        <v>144</v>
      </c>
      <c r="I479" s="19"/>
      <c r="J479" s="19">
        <v>578</v>
      </c>
      <c r="K479" s="19">
        <v>20</v>
      </c>
      <c r="L479" s="17" t="s">
        <v>4462</v>
      </c>
      <c r="M479" s="20" t="s">
        <v>4444</v>
      </c>
      <c r="Z479" s="15">
        <v>722</v>
      </c>
      <c r="AA479" s="15">
        <v>144</v>
      </c>
      <c r="AC479" s="15">
        <v>578</v>
      </c>
    </row>
    <row r="480" spans="2:29" ht="19.7" customHeight="1" x14ac:dyDescent="0.2">
      <c r="B480" s="10" t="s">
        <v>556</v>
      </c>
      <c r="C480" s="11" t="s">
        <v>5269</v>
      </c>
      <c r="D480" s="11" t="s">
        <v>5117</v>
      </c>
      <c r="E480" s="11" t="s">
        <v>5247</v>
      </c>
      <c r="F480" s="12" t="s">
        <v>8</v>
      </c>
      <c r="G480" s="13">
        <v>1201</v>
      </c>
      <c r="H480" s="13">
        <v>240</v>
      </c>
      <c r="I480" s="13"/>
      <c r="J480" s="13">
        <v>961</v>
      </c>
      <c r="K480" s="13">
        <v>20</v>
      </c>
      <c r="L480" s="11" t="s">
        <v>4462</v>
      </c>
      <c r="M480" s="14" t="s">
        <v>4444</v>
      </c>
      <c r="Z480" s="15">
        <v>1201</v>
      </c>
      <c r="AA480" s="15">
        <v>240</v>
      </c>
      <c r="AC480" s="15">
        <v>961</v>
      </c>
    </row>
    <row r="481" spans="2:29" ht="19.7" customHeight="1" x14ac:dyDescent="0.2">
      <c r="B481" s="10" t="s">
        <v>557</v>
      </c>
      <c r="C481" s="11" t="s">
        <v>5270</v>
      </c>
      <c r="D481" s="11" t="s">
        <v>5117</v>
      </c>
      <c r="E481" s="11" t="s">
        <v>5249</v>
      </c>
      <c r="F481" s="12" t="s">
        <v>8</v>
      </c>
      <c r="G481" s="13">
        <v>1722</v>
      </c>
      <c r="H481" s="13">
        <v>344</v>
      </c>
      <c r="I481" s="13"/>
      <c r="J481" s="13">
        <v>1378</v>
      </c>
      <c r="K481" s="13">
        <v>20</v>
      </c>
      <c r="L481" s="11" t="s">
        <v>4462</v>
      </c>
      <c r="M481" s="14" t="s">
        <v>4444</v>
      </c>
      <c r="Z481" s="15">
        <v>1722</v>
      </c>
      <c r="AA481" s="15">
        <v>344</v>
      </c>
      <c r="AC481" s="15">
        <v>1378</v>
      </c>
    </row>
    <row r="482" spans="2:29" ht="19.7" customHeight="1" x14ac:dyDescent="0.2">
      <c r="B482" s="10" t="s">
        <v>558</v>
      </c>
      <c r="C482" s="11" t="s">
        <v>5271</v>
      </c>
      <c r="D482" s="11" t="s">
        <v>5117</v>
      </c>
      <c r="E482" s="11" t="s">
        <v>5251</v>
      </c>
      <c r="F482" s="12" t="s">
        <v>8</v>
      </c>
      <c r="G482" s="13">
        <v>2286</v>
      </c>
      <c r="H482" s="13">
        <v>457</v>
      </c>
      <c r="I482" s="13"/>
      <c r="J482" s="13">
        <v>1829</v>
      </c>
      <c r="K482" s="13">
        <v>20</v>
      </c>
      <c r="L482" s="11" t="s">
        <v>4462</v>
      </c>
      <c r="M482" s="14" t="s">
        <v>4444</v>
      </c>
      <c r="Z482" s="15">
        <v>2286</v>
      </c>
      <c r="AA482" s="15">
        <v>457</v>
      </c>
      <c r="AC482" s="15">
        <v>1829</v>
      </c>
    </row>
    <row r="483" spans="2:29" ht="19.7" customHeight="1" x14ac:dyDescent="0.2">
      <c r="B483" s="10" t="s">
        <v>559</v>
      </c>
      <c r="C483" s="11" t="s">
        <v>5272</v>
      </c>
      <c r="D483" s="11" t="s">
        <v>5117</v>
      </c>
      <c r="E483" s="11" t="s">
        <v>5253</v>
      </c>
      <c r="F483" s="12" t="s">
        <v>8</v>
      </c>
      <c r="G483" s="13">
        <v>2908</v>
      </c>
      <c r="H483" s="13">
        <v>582</v>
      </c>
      <c r="I483" s="13"/>
      <c r="J483" s="13">
        <v>2326</v>
      </c>
      <c r="K483" s="13">
        <v>20</v>
      </c>
      <c r="L483" s="11" t="s">
        <v>4462</v>
      </c>
      <c r="M483" s="14" t="s">
        <v>4444</v>
      </c>
      <c r="Z483" s="15">
        <v>2908</v>
      </c>
      <c r="AA483" s="15">
        <v>582</v>
      </c>
      <c r="AC483" s="15">
        <v>2326</v>
      </c>
    </row>
    <row r="484" spans="2:29" ht="19.7" customHeight="1" x14ac:dyDescent="0.2">
      <c r="B484" s="10" t="s">
        <v>560</v>
      </c>
      <c r="C484" s="11" t="s">
        <v>5273</v>
      </c>
      <c r="D484" s="11" t="s">
        <v>5117</v>
      </c>
      <c r="E484" s="11" t="s">
        <v>5255</v>
      </c>
      <c r="F484" s="12" t="s">
        <v>8</v>
      </c>
      <c r="G484" s="13">
        <v>3592</v>
      </c>
      <c r="H484" s="13">
        <v>718</v>
      </c>
      <c r="I484" s="13"/>
      <c r="J484" s="13">
        <v>2874</v>
      </c>
      <c r="K484" s="13">
        <v>20</v>
      </c>
      <c r="L484" s="11" t="s">
        <v>4462</v>
      </c>
      <c r="M484" s="14" t="s">
        <v>4444</v>
      </c>
      <c r="Z484" s="15">
        <v>3592</v>
      </c>
      <c r="AA484" s="15">
        <v>718</v>
      </c>
      <c r="AC484" s="15">
        <v>2874</v>
      </c>
    </row>
    <row r="485" spans="2:29" ht="19.7" customHeight="1" x14ac:dyDescent="0.2">
      <c r="B485" s="10" t="s">
        <v>561</v>
      </c>
      <c r="C485" s="11" t="s">
        <v>5274</v>
      </c>
      <c r="D485" s="11" t="s">
        <v>5117</v>
      </c>
      <c r="E485" s="11" t="s">
        <v>5257</v>
      </c>
      <c r="F485" s="12" t="s">
        <v>8</v>
      </c>
      <c r="G485" s="13">
        <v>4346</v>
      </c>
      <c r="H485" s="13">
        <v>869</v>
      </c>
      <c r="I485" s="13"/>
      <c r="J485" s="13">
        <v>3477</v>
      </c>
      <c r="K485" s="13">
        <v>20</v>
      </c>
      <c r="L485" s="11" t="s">
        <v>4462</v>
      </c>
      <c r="M485" s="14" t="s">
        <v>4444</v>
      </c>
      <c r="Z485" s="15">
        <v>4346</v>
      </c>
      <c r="AA485" s="15">
        <v>869</v>
      </c>
      <c r="AC485" s="15">
        <v>3477</v>
      </c>
    </row>
    <row r="486" spans="2:29" ht="19.7" customHeight="1" x14ac:dyDescent="0.2">
      <c r="B486" s="10" t="s">
        <v>562</v>
      </c>
      <c r="C486" s="11" t="s">
        <v>5275</v>
      </c>
      <c r="D486" s="11" t="s">
        <v>5117</v>
      </c>
      <c r="E486" s="11" t="s">
        <v>5259</v>
      </c>
      <c r="F486" s="12" t="s">
        <v>8</v>
      </c>
      <c r="G486" s="13">
        <v>5183</v>
      </c>
      <c r="H486" s="13">
        <v>1037</v>
      </c>
      <c r="I486" s="13"/>
      <c r="J486" s="13">
        <v>4146</v>
      </c>
      <c r="K486" s="13">
        <v>20</v>
      </c>
      <c r="L486" s="11" t="s">
        <v>4462</v>
      </c>
      <c r="M486" s="14" t="s">
        <v>4444</v>
      </c>
      <c r="Z486" s="15">
        <v>5183</v>
      </c>
      <c r="AA486" s="15">
        <v>1037</v>
      </c>
      <c r="AC486" s="15">
        <v>4146</v>
      </c>
    </row>
    <row r="487" spans="2:29" ht="19.7" customHeight="1" x14ac:dyDescent="0.2">
      <c r="B487" s="10" t="s">
        <v>563</v>
      </c>
      <c r="C487" s="11" t="s">
        <v>5276</v>
      </c>
      <c r="D487" s="11" t="s">
        <v>5174</v>
      </c>
      <c r="E487" s="11" t="s">
        <v>5229</v>
      </c>
      <c r="F487" s="12" t="s">
        <v>8</v>
      </c>
      <c r="G487" s="13">
        <v>1700</v>
      </c>
      <c r="H487" s="13">
        <v>476</v>
      </c>
      <c r="I487" s="13"/>
      <c r="J487" s="13">
        <v>1224</v>
      </c>
      <c r="K487" s="13">
        <v>28</v>
      </c>
      <c r="L487" s="11" t="s">
        <v>4462</v>
      </c>
      <c r="M487" s="14" t="s">
        <v>4444</v>
      </c>
      <c r="Z487" s="15">
        <v>1700</v>
      </c>
      <c r="AA487" s="15">
        <v>476</v>
      </c>
      <c r="AC487" s="15">
        <v>1224</v>
      </c>
    </row>
    <row r="488" spans="2:29" ht="19.7" customHeight="1" x14ac:dyDescent="0.2">
      <c r="B488" s="10" t="s">
        <v>564</v>
      </c>
      <c r="C488" s="11" t="s">
        <v>5277</v>
      </c>
      <c r="D488" s="11" t="s">
        <v>5174</v>
      </c>
      <c r="E488" s="11" t="s">
        <v>5231</v>
      </c>
      <c r="F488" s="12" t="s">
        <v>8</v>
      </c>
      <c r="G488" s="13">
        <v>2828</v>
      </c>
      <c r="H488" s="13">
        <v>792</v>
      </c>
      <c r="I488" s="13"/>
      <c r="J488" s="13">
        <v>2036</v>
      </c>
      <c r="K488" s="13">
        <v>28</v>
      </c>
      <c r="L488" s="11" t="s">
        <v>4462</v>
      </c>
      <c r="M488" s="14" t="s">
        <v>4444</v>
      </c>
      <c r="Z488" s="15">
        <v>2828</v>
      </c>
      <c r="AA488" s="15">
        <v>792</v>
      </c>
      <c r="AC488" s="15">
        <v>2036</v>
      </c>
    </row>
    <row r="489" spans="2:29" ht="19.7" customHeight="1" x14ac:dyDescent="0.2">
      <c r="B489" s="10" t="s">
        <v>565</v>
      </c>
      <c r="C489" s="11" t="s">
        <v>5278</v>
      </c>
      <c r="D489" s="11" t="s">
        <v>5174</v>
      </c>
      <c r="E489" s="11" t="s">
        <v>5233</v>
      </c>
      <c r="F489" s="12" t="s">
        <v>8</v>
      </c>
      <c r="G489" s="13">
        <v>4052</v>
      </c>
      <c r="H489" s="13">
        <v>1135</v>
      </c>
      <c r="I489" s="13"/>
      <c r="J489" s="13">
        <v>2917</v>
      </c>
      <c r="K489" s="13">
        <v>28</v>
      </c>
      <c r="L489" s="11" t="s">
        <v>4462</v>
      </c>
      <c r="M489" s="14" t="s">
        <v>4444</v>
      </c>
      <c r="Z489" s="15">
        <v>4052</v>
      </c>
      <c r="AA489" s="15">
        <v>1135</v>
      </c>
      <c r="AC489" s="15">
        <v>2917</v>
      </c>
    </row>
    <row r="490" spans="2:29" ht="19.7" customHeight="1" x14ac:dyDescent="0.2">
      <c r="B490" s="10" t="s">
        <v>566</v>
      </c>
      <c r="C490" s="11" t="s">
        <v>5279</v>
      </c>
      <c r="D490" s="11" t="s">
        <v>5174</v>
      </c>
      <c r="E490" s="11" t="s">
        <v>5235</v>
      </c>
      <c r="F490" s="12" t="s">
        <v>8</v>
      </c>
      <c r="G490" s="13">
        <v>5380</v>
      </c>
      <c r="H490" s="13">
        <v>1506</v>
      </c>
      <c r="I490" s="13"/>
      <c r="J490" s="13">
        <v>3874</v>
      </c>
      <c r="K490" s="13">
        <v>28</v>
      </c>
      <c r="L490" s="11" t="s">
        <v>4462</v>
      </c>
      <c r="M490" s="14" t="s">
        <v>4444</v>
      </c>
      <c r="Z490" s="15">
        <v>5380</v>
      </c>
      <c r="AA490" s="15">
        <v>1506</v>
      </c>
      <c r="AC490" s="15">
        <v>3874</v>
      </c>
    </row>
    <row r="491" spans="2:29" ht="19.7" customHeight="1" x14ac:dyDescent="0.2">
      <c r="B491" s="10" t="s">
        <v>567</v>
      </c>
      <c r="C491" s="11" t="s">
        <v>5280</v>
      </c>
      <c r="D491" s="11" t="s">
        <v>5174</v>
      </c>
      <c r="E491" s="11" t="s">
        <v>5237</v>
      </c>
      <c r="F491" s="12" t="s">
        <v>8</v>
      </c>
      <c r="G491" s="13">
        <v>6844</v>
      </c>
      <c r="H491" s="13">
        <v>1916</v>
      </c>
      <c r="I491" s="13"/>
      <c r="J491" s="13">
        <v>4928</v>
      </c>
      <c r="K491" s="13">
        <v>28</v>
      </c>
      <c r="L491" s="11" t="s">
        <v>4462</v>
      </c>
      <c r="M491" s="14" t="s">
        <v>4444</v>
      </c>
      <c r="Z491" s="15">
        <v>6844</v>
      </c>
      <c r="AA491" s="15">
        <v>1916</v>
      </c>
      <c r="AC491" s="15">
        <v>4928</v>
      </c>
    </row>
    <row r="492" spans="2:29" ht="19.7" customHeight="1" x14ac:dyDescent="0.2">
      <c r="B492" s="10" t="s">
        <v>568</v>
      </c>
      <c r="C492" s="11" t="s">
        <v>5281</v>
      </c>
      <c r="D492" s="11" t="s">
        <v>5174</v>
      </c>
      <c r="E492" s="11" t="s">
        <v>5239</v>
      </c>
      <c r="F492" s="12" t="s">
        <v>8</v>
      </c>
      <c r="G492" s="13">
        <v>8452</v>
      </c>
      <c r="H492" s="13">
        <v>2367</v>
      </c>
      <c r="I492" s="13"/>
      <c r="J492" s="13">
        <v>6085</v>
      </c>
      <c r="K492" s="13">
        <v>28</v>
      </c>
      <c r="L492" s="11" t="s">
        <v>4462</v>
      </c>
      <c r="M492" s="14" t="s">
        <v>4444</v>
      </c>
      <c r="Z492" s="15">
        <v>8452</v>
      </c>
      <c r="AA492" s="15">
        <v>2367</v>
      </c>
      <c r="AC492" s="15">
        <v>6085</v>
      </c>
    </row>
    <row r="493" spans="2:29" ht="19.7" customHeight="1" x14ac:dyDescent="0.2">
      <c r="B493" s="10" t="s">
        <v>569</v>
      </c>
      <c r="C493" s="11" t="s">
        <v>5282</v>
      </c>
      <c r="D493" s="11" t="s">
        <v>5174</v>
      </c>
      <c r="E493" s="11" t="s">
        <v>5241</v>
      </c>
      <c r="F493" s="12" t="s">
        <v>8</v>
      </c>
      <c r="G493" s="13">
        <v>10228</v>
      </c>
      <c r="H493" s="13">
        <v>2864</v>
      </c>
      <c r="I493" s="13"/>
      <c r="J493" s="13">
        <v>7364</v>
      </c>
      <c r="K493" s="13">
        <v>28</v>
      </c>
      <c r="L493" s="11" t="s">
        <v>4462</v>
      </c>
      <c r="M493" s="14" t="s">
        <v>4444</v>
      </c>
      <c r="Z493" s="15">
        <v>10228</v>
      </c>
      <c r="AA493" s="15">
        <v>2864</v>
      </c>
      <c r="AC493" s="15">
        <v>7364</v>
      </c>
    </row>
    <row r="494" spans="2:29" ht="19.7" customHeight="1" x14ac:dyDescent="0.2">
      <c r="B494" s="10" t="s">
        <v>570</v>
      </c>
      <c r="C494" s="11" t="s">
        <v>5283</v>
      </c>
      <c r="D494" s="11" t="s">
        <v>5174</v>
      </c>
      <c r="E494" s="11" t="s">
        <v>5243</v>
      </c>
      <c r="F494" s="12" t="s">
        <v>8</v>
      </c>
      <c r="G494" s="13">
        <v>12196</v>
      </c>
      <c r="H494" s="13">
        <v>3415</v>
      </c>
      <c r="I494" s="13"/>
      <c r="J494" s="13">
        <v>8781</v>
      </c>
      <c r="K494" s="13">
        <v>28</v>
      </c>
      <c r="L494" s="11" t="s">
        <v>4462</v>
      </c>
      <c r="M494" s="14" t="s">
        <v>4444</v>
      </c>
      <c r="Z494" s="15">
        <v>12196</v>
      </c>
      <c r="AA494" s="15">
        <v>3415</v>
      </c>
      <c r="AC494" s="15">
        <v>8781</v>
      </c>
    </row>
    <row r="495" spans="2:29" ht="19.7" customHeight="1" x14ac:dyDescent="0.2">
      <c r="B495" s="10" t="s">
        <v>571</v>
      </c>
      <c r="C495" s="11" t="s">
        <v>5284</v>
      </c>
      <c r="D495" s="11" t="s">
        <v>5174</v>
      </c>
      <c r="E495" s="11" t="s">
        <v>5245</v>
      </c>
      <c r="F495" s="12" t="s">
        <v>8</v>
      </c>
      <c r="G495" s="13">
        <v>1402</v>
      </c>
      <c r="H495" s="13">
        <v>280</v>
      </c>
      <c r="I495" s="13"/>
      <c r="J495" s="13">
        <v>1122</v>
      </c>
      <c r="K495" s="13">
        <v>20</v>
      </c>
      <c r="L495" s="11" t="s">
        <v>4462</v>
      </c>
      <c r="M495" s="14" t="s">
        <v>4444</v>
      </c>
      <c r="Z495" s="15">
        <v>1402</v>
      </c>
      <c r="AA495" s="15">
        <v>280</v>
      </c>
      <c r="AC495" s="15">
        <v>1122</v>
      </c>
    </row>
    <row r="496" spans="2:29" ht="19.7" customHeight="1" x14ac:dyDescent="0.2">
      <c r="B496" s="10" t="s">
        <v>572</v>
      </c>
      <c r="C496" s="11" t="s">
        <v>5285</v>
      </c>
      <c r="D496" s="11" t="s">
        <v>5174</v>
      </c>
      <c r="E496" s="11" t="s">
        <v>5247</v>
      </c>
      <c r="F496" s="12" t="s">
        <v>8</v>
      </c>
      <c r="G496" s="13">
        <v>2333</v>
      </c>
      <c r="H496" s="13">
        <v>467</v>
      </c>
      <c r="I496" s="13"/>
      <c r="J496" s="13">
        <v>1866</v>
      </c>
      <c r="K496" s="13">
        <v>20</v>
      </c>
      <c r="L496" s="11" t="s">
        <v>4462</v>
      </c>
      <c r="M496" s="14" t="s">
        <v>4444</v>
      </c>
      <c r="Z496" s="15">
        <v>2333</v>
      </c>
      <c r="AA496" s="15">
        <v>467</v>
      </c>
      <c r="AC496" s="15">
        <v>1866</v>
      </c>
    </row>
    <row r="497" spans="2:29" ht="19.7" customHeight="1" x14ac:dyDescent="0.2">
      <c r="B497" s="10" t="s">
        <v>573</v>
      </c>
      <c r="C497" s="11" t="s">
        <v>5286</v>
      </c>
      <c r="D497" s="11" t="s">
        <v>5174</v>
      </c>
      <c r="E497" s="11" t="s">
        <v>5249</v>
      </c>
      <c r="F497" s="12" t="s">
        <v>8</v>
      </c>
      <c r="G497" s="13">
        <v>3342</v>
      </c>
      <c r="H497" s="13">
        <v>668</v>
      </c>
      <c r="I497" s="13"/>
      <c r="J497" s="13">
        <v>2674</v>
      </c>
      <c r="K497" s="13">
        <v>20</v>
      </c>
      <c r="L497" s="11" t="s">
        <v>4462</v>
      </c>
      <c r="M497" s="14" t="s">
        <v>4444</v>
      </c>
      <c r="Z497" s="15">
        <v>3342</v>
      </c>
      <c r="AA497" s="15">
        <v>668</v>
      </c>
      <c r="AC497" s="15">
        <v>2674</v>
      </c>
    </row>
    <row r="498" spans="2:29" ht="19.7" customHeight="1" x14ac:dyDescent="0.2">
      <c r="B498" s="10" t="s">
        <v>574</v>
      </c>
      <c r="C498" s="11" t="s">
        <v>5287</v>
      </c>
      <c r="D498" s="11" t="s">
        <v>5174</v>
      </c>
      <c r="E498" s="11" t="s">
        <v>5251</v>
      </c>
      <c r="F498" s="12" t="s">
        <v>8</v>
      </c>
      <c r="G498" s="13">
        <v>4438</v>
      </c>
      <c r="H498" s="13">
        <v>888</v>
      </c>
      <c r="I498" s="13"/>
      <c r="J498" s="13">
        <v>3550</v>
      </c>
      <c r="K498" s="13">
        <v>20</v>
      </c>
      <c r="L498" s="11" t="s">
        <v>4462</v>
      </c>
      <c r="M498" s="14" t="s">
        <v>4444</v>
      </c>
      <c r="Z498" s="15">
        <v>4438</v>
      </c>
      <c r="AA498" s="15">
        <v>888</v>
      </c>
      <c r="AC498" s="15">
        <v>3550</v>
      </c>
    </row>
    <row r="499" spans="2:29" ht="19.7" customHeight="1" x14ac:dyDescent="0.2">
      <c r="B499" s="10" t="s">
        <v>575</v>
      </c>
      <c r="C499" s="11" t="s">
        <v>5288</v>
      </c>
      <c r="D499" s="11" t="s">
        <v>5174</v>
      </c>
      <c r="E499" s="11" t="s">
        <v>5253</v>
      </c>
      <c r="F499" s="12" t="s">
        <v>8</v>
      </c>
      <c r="G499" s="13">
        <v>5646</v>
      </c>
      <c r="H499" s="13">
        <v>1129</v>
      </c>
      <c r="I499" s="13"/>
      <c r="J499" s="13">
        <v>4517</v>
      </c>
      <c r="K499" s="13">
        <v>20</v>
      </c>
      <c r="L499" s="11" t="s">
        <v>4462</v>
      </c>
      <c r="M499" s="14" t="s">
        <v>4444</v>
      </c>
      <c r="Z499" s="15">
        <v>5646</v>
      </c>
      <c r="AA499" s="15">
        <v>1129</v>
      </c>
      <c r="AC499" s="15">
        <v>4517</v>
      </c>
    </row>
    <row r="500" spans="2:29" ht="19.7" customHeight="1" x14ac:dyDescent="0.2">
      <c r="B500" s="10" t="s">
        <v>576</v>
      </c>
      <c r="C500" s="11" t="s">
        <v>5289</v>
      </c>
      <c r="D500" s="11" t="s">
        <v>5174</v>
      </c>
      <c r="E500" s="11" t="s">
        <v>5255</v>
      </c>
      <c r="F500" s="12" t="s">
        <v>8</v>
      </c>
      <c r="G500" s="13">
        <v>6972</v>
      </c>
      <c r="H500" s="13">
        <v>1394</v>
      </c>
      <c r="I500" s="13"/>
      <c r="J500" s="13">
        <v>5578</v>
      </c>
      <c r="K500" s="13">
        <v>20</v>
      </c>
      <c r="L500" s="11" t="s">
        <v>4462</v>
      </c>
      <c r="M500" s="14" t="s">
        <v>4444</v>
      </c>
      <c r="Z500" s="15">
        <v>6972</v>
      </c>
      <c r="AA500" s="15">
        <v>1394</v>
      </c>
      <c r="AC500" s="15">
        <v>5578</v>
      </c>
    </row>
    <row r="501" spans="2:29" ht="19.7" customHeight="1" x14ac:dyDescent="0.2">
      <c r="B501" s="10" t="s">
        <v>577</v>
      </c>
      <c r="C501" s="11" t="s">
        <v>5290</v>
      </c>
      <c r="D501" s="11" t="s">
        <v>5174</v>
      </c>
      <c r="E501" s="11" t="s">
        <v>5257</v>
      </c>
      <c r="F501" s="12" t="s">
        <v>8</v>
      </c>
      <c r="G501" s="13">
        <v>8438</v>
      </c>
      <c r="H501" s="13">
        <v>1688</v>
      </c>
      <c r="I501" s="13"/>
      <c r="J501" s="13">
        <v>6750</v>
      </c>
      <c r="K501" s="13">
        <v>20</v>
      </c>
      <c r="L501" s="11" t="s">
        <v>4462</v>
      </c>
      <c r="M501" s="14" t="s">
        <v>4444</v>
      </c>
      <c r="Z501" s="15">
        <v>8438</v>
      </c>
      <c r="AA501" s="15">
        <v>1688</v>
      </c>
      <c r="AC501" s="15">
        <v>6750</v>
      </c>
    </row>
    <row r="502" spans="2:29" ht="19.7" customHeight="1" x14ac:dyDescent="0.2">
      <c r="B502" s="10" t="s">
        <v>578</v>
      </c>
      <c r="C502" s="11" t="s">
        <v>5291</v>
      </c>
      <c r="D502" s="11" t="s">
        <v>5174</v>
      </c>
      <c r="E502" s="11" t="s">
        <v>5259</v>
      </c>
      <c r="F502" s="12" t="s">
        <v>8</v>
      </c>
      <c r="G502" s="13">
        <v>10061</v>
      </c>
      <c r="H502" s="13">
        <v>2012</v>
      </c>
      <c r="I502" s="13"/>
      <c r="J502" s="13">
        <v>8049</v>
      </c>
      <c r="K502" s="13">
        <v>20</v>
      </c>
      <c r="L502" s="11" t="s">
        <v>4462</v>
      </c>
      <c r="M502" s="14" t="s">
        <v>4444</v>
      </c>
      <c r="Z502" s="15">
        <v>10061</v>
      </c>
      <c r="AA502" s="15">
        <v>2012</v>
      </c>
      <c r="AC502" s="15">
        <v>8049</v>
      </c>
    </row>
    <row r="503" spans="2:29" ht="19.7" customHeight="1" x14ac:dyDescent="0.2">
      <c r="B503" s="10" t="s">
        <v>579</v>
      </c>
      <c r="C503" s="11" t="s">
        <v>5292</v>
      </c>
      <c r="D503" s="11" t="s">
        <v>5293</v>
      </c>
      <c r="E503" s="11" t="s">
        <v>5294</v>
      </c>
      <c r="F503" s="12" t="s">
        <v>8</v>
      </c>
      <c r="G503" s="13">
        <v>1141</v>
      </c>
      <c r="H503" s="13">
        <v>468</v>
      </c>
      <c r="I503" s="13"/>
      <c r="J503" s="13">
        <v>673</v>
      </c>
      <c r="K503" s="13">
        <v>41</v>
      </c>
      <c r="L503" s="11" t="s">
        <v>4462</v>
      </c>
      <c r="M503" s="14" t="s">
        <v>4444</v>
      </c>
      <c r="Z503" s="15">
        <v>1141</v>
      </c>
      <c r="AA503" s="15">
        <v>468</v>
      </c>
      <c r="AC503" s="15">
        <v>673</v>
      </c>
    </row>
    <row r="504" spans="2:29" ht="19.7" customHeight="1" x14ac:dyDescent="0.2">
      <c r="B504" s="16" t="s">
        <v>580</v>
      </c>
      <c r="C504" s="17" t="s">
        <v>5295</v>
      </c>
      <c r="D504" s="17" t="s">
        <v>5293</v>
      </c>
      <c r="E504" s="17" t="s">
        <v>5296</v>
      </c>
      <c r="F504" s="18" t="s">
        <v>8</v>
      </c>
      <c r="G504" s="19">
        <v>1191</v>
      </c>
      <c r="H504" s="19">
        <v>441</v>
      </c>
      <c r="I504" s="19"/>
      <c r="J504" s="19">
        <v>750</v>
      </c>
      <c r="K504" s="19">
        <v>37</v>
      </c>
      <c r="L504" s="17" t="s">
        <v>4462</v>
      </c>
      <c r="M504" s="20" t="s">
        <v>4444</v>
      </c>
      <c r="Z504" s="15">
        <v>1191</v>
      </c>
      <c r="AA504" s="15">
        <v>441</v>
      </c>
      <c r="AC504" s="15">
        <v>750</v>
      </c>
    </row>
    <row r="505" spans="2:29" ht="19.7" customHeight="1" x14ac:dyDescent="0.2">
      <c r="B505" s="10" t="s">
        <v>581</v>
      </c>
      <c r="C505" s="11" t="s">
        <v>5297</v>
      </c>
      <c r="D505" s="11" t="s">
        <v>5293</v>
      </c>
      <c r="E505" s="11" t="s">
        <v>5298</v>
      </c>
      <c r="F505" s="12" t="s">
        <v>8</v>
      </c>
      <c r="G505" s="13">
        <v>1223</v>
      </c>
      <c r="H505" s="13">
        <v>404</v>
      </c>
      <c r="I505" s="13"/>
      <c r="J505" s="13">
        <v>819</v>
      </c>
      <c r="K505" s="13">
        <v>33</v>
      </c>
      <c r="L505" s="11" t="s">
        <v>4462</v>
      </c>
      <c r="M505" s="14" t="s">
        <v>4444</v>
      </c>
      <c r="Z505" s="15">
        <v>1223</v>
      </c>
      <c r="AA505" s="15">
        <v>404</v>
      </c>
      <c r="AC505" s="15">
        <v>819</v>
      </c>
    </row>
    <row r="506" spans="2:29" ht="19.7" customHeight="1" x14ac:dyDescent="0.2">
      <c r="B506" s="10" t="s">
        <v>582</v>
      </c>
      <c r="C506" s="11" t="s">
        <v>5299</v>
      </c>
      <c r="D506" s="11" t="s">
        <v>5293</v>
      </c>
      <c r="E506" s="11" t="s">
        <v>5300</v>
      </c>
      <c r="F506" s="12" t="s">
        <v>8</v>
      </c>
      <c r="G506" s="13">
        <v>1298</v>
      </c>
      <c r="H506" s="13">
        <v>389</v>
      </c>
      <c r="I506" s="13"/>
      <c r="J506" s="13">
        <v>909</v>
      </c>
      <c r="K506" s="13">
        <v>30</v>
      </c>
      <c r="L506" s="11" t="s">
        <v>4462</v>
      </c>
      <c r="M506" s="14" t="s">
        <v>4444</v>
      </c>
      <c r="Z506" s="15">
        <v>1298</v>
      </c>
      <c r="AA506" s="15">
        <v>389</v>
      </c>
      <c r="AC506" s="15">
        <v>909</v>
      </c>
    </row>
    <row r="507" spans="2:29" ht="19.7" customHeight="1" x14ac:dyDescent="0.2">
      <c r="B507" s="10" t="s">
        <v>583</v>
      </c>
      <c r="C507" s="11" t="s">
        <v>5301</v>
      </c>
      <c r="D507" s="11" t="s">
        <v>5293</v>
      </c>
      <c r="E507" s="11" t="s">
        <v>5302</v>
      </c>
      <c r="F507" s="12" t="s">
        <v>8</v>
      </c>
      <c r="G507" s="13">
        <v>1355</v>
      </c>
      <c r="H507" s="13">
        <v>379</v>
      </c>
      <c r="I507" s="13"/>
      <c r="J507" s="13">
        <v>976</v>
      </c>
      <c r="K507" s="13">
        <v>28</v>
      </c>
      <c r="L507" s="11" t="s">
        <v>4462</v>
      </c>
      <c r="M507" s="14" t="s">
        <v>4444</v>
      </c>
      <c r="Z507" s="15">
        <v>1355</v>
      </c>
      <c r="AA507" s="15">
        <v>379</v>
      </c>
      <c r="AC507" s="15">
        <v>976</v>
      </c>
    </row>
    <row r="508" spans="2:29" ht="19.7" customHeight="1" x14ac:dyDescent="0.2">
      <c r="B508" s="10" t="s">
        <v>584</v>
      </c>
      <c r="C508" s="11" t="s">
        <v>5303</v>
      </c>
      <c r="D508" s="11" t="s">
        <v>5293</v>
      </c>
      <c r="E508" s="11" t="s">
        <v>5304</v>
      </c>
      <c r="F508" s="12" t="s">
        <v>8</v>
      </c>
      <c r="G508" s="13">
        <v>1500</v>
      </c>
      <c r="H508" s="13">
        <v>360</v>
      </c>
      <c r="I508" s="13"/>
      <c r="J508" s="13">
        <v>1140</v>
      </c>
      <c r="K508" s="13">
        <v>24</v>
      </c>
      <c r="L508" s="11" t="s">
        <v>4462</v>
      </c>
      <c r="M508" s="14" t="s">
        <v>4444</v>
      </c>
      <c r="Z508" s="15">
        <v>1500</v>
      </c>
      <c r="AA508" s="15">
        <v>360</v>
      </c>
      <c r="AC508" s="15">
        <v>1140</v>
      </c>
    </row>
    <row r="509" spans="2:29" ht="19.7" customHeight="1" x14ac:dyDescent="0.2">
      <c r="B509" s="10" t="s">
        <v>585</v>
      </c>
      <c r="C509" s="11" t="s">
        <v>5305</v>
      </c>
      <c r="D509" s="11" t="s">
        <v>5306</v>
      </c>
      <c r="E509" s="11" t="s">
        <v>5294</v>
      </c>
      <c r="F509" s="12" t="s">
        <v>8</v>
      </c>
      <c r="G509" s="13">
        <v>2182</v>
      </c>
      <c r="H509" s="13">
        <v>873</v>
      </c>
      <c r="I509" s="13"/>
      <c r="J509" s="13">
        <v>1309</v>
      </c>
      <c r="K509" s="13">
        <v>40</v>
      </c>
      <c r="L509" s="11" t="s">
        <v>4462</v>
      </c>
      <c r="M509" s="14" t="s">
        <v>4444</v>
      </c>
      <c r="Z509" s="15">
        <v>2182</v>
      </c>
      <c r="AA509" s="15">
        <v>873</v>
      </c>
      <c r="AC509" s="15">
        <v>1309</v>
      </c>
    </row>
    <row r="510" spans="2:29" ht="19.7" customHeight="1" x14ac:dyDescent="0.2">
      <c r="B510" s="10" t="s">
        <v>586</v>
      </c>
      <c r="C510" s="11" t="s">
        <v>5307</v>
      </c>
      <c r="D510" s="11" t="s">
        <v>5306</v>
      </c>
      <c r="E510" s="11" t="s">
        <v>5296</v>
      </c>
      <c r="F510" s="12" t="s">
        <v>8</v>
      </c>
      <c r="G510" s="13">
        <v>2307</v>
      </c>
      <c r="H510" s="13">
        <v>831</v>
      </c>
      <c r="I510" s="13"/>
      <c r="J510" s="13">
        <v>1476</v>
      </c>
      <c r="K510" s="13">
        <v>36</v>
      </c>
      <c r="L510" s="11" t="s">
        <v>4462</v>
      </c>
      <c r="M510" s="14" t="s">
        <v>4444</v>
      </c>
      <c r="Z510" s="15">
        <v>2307</v>
      </c>
      <c r="AA510" s="15">
        <v>831</v>
      </c>
      <c r="AC510" s="15">
        <v>1476</v>
      </c>
    </row>
    <row r="511" spans="2:29" ht="19.7" customHeight="1" x14ac:dyDescent="0.2">
      <c r="B511" s="10" t="s">
        <v>587</v>
      </c>
      <c r="C511" s="11" t="s">
        <v>5308</v>
      </c>
      <c r="D511" s="11" t="s">
        <v>5306</v>
      </c>
      <c r="E511" s="11" t="s">
        <v>5298</v>
      </c>
      <c r="F511" s="12" t="s">
        <v>8</v>
      </c>
      <c r="G511" s="13">
        <v>2413</v>
      </c>
      <c r="H511" s="13">
        <v>796</v>
      </c>
      <c r="I511" s="13"/>
      <c r="J511" s="13">
        <v>1617</v>
      </c>
      <c r="K511" s="13">
        <v>33</v>
      </c>
      <c r="L511" s="11" t="s">
        <v>4462</v>
      </c>
      <c r="M511" s="14" t="s">
        <v>4444</v>
      </c>
      <c r="Z511" s="15">
        <v>2413</v>
      </c>
      <c r="AA511" s="15">
        <v>796</v>
      </c>
      <c r="AC511" s="15">
        <v>1617</v>
      </c>
    </row>
    <row r="512" spans="2:29" ht="19.7" customHeight="1" x14ac:dyDescent="0.2">
      <c r="B512" s="10" t="s">
        <v>588</v>
      </c>
      <c r="C512" s="11" t="s">
        <v>5309</v>
      </c>
      <c r="D512" s="11" t="s">
        <v>5306</v>
      </c>
      <c r="E512" s="11" t="s">
        <v>5300</v>
      </c>
      <c r="F512" s="12" t="s">
        <v>8</v>
      </c>
      <c r="G512" s="13">
        <v>2591</v>
      </c>
      <c r="H512" s="13">
        <v>777</v>
      </c>
      <c r="I512" s="13"/>
      <c r="J512" s="13">
        <v>1814</v>
      </c>
      <c r="K512" s="13">
        <v>30</v>
      </c>
      <c r="L512" s="11" t="s">
        <v>4462</v>
      </c>
      <c r="M512" s="14" t="s">
        <v>4444</v>
      </c>
      <c r="Z512" s="15">
        <v>2591</v>
      </c>
      <c r="AA512" s="15">
        <v>777</v>
      </c>
      <c r="AC512" s="15">
        <v>1814</v>
      </c>
    </row>
    <row r="513" spans="2:29" ht="19.7" customHeight="1" x14ac:dyDescent="0.2">
      <c r="B513" s="10" t="s">
        <v>589</v>
      </c>
      <c r="C513" s="11" t="s">
        <v>5310</v>
      </c>
      <c r="D513" s="11" t="s">
        <v>5306</v>
      </c>
      <c r="E513" s="11" t="s">
        <v>5302</v>
      </c>
      <c r="F513" s="12" t="s">
        <v>8</v>
      </c>
      <c r="G513" s="13">
        <v>2726</v>
      </c>
      <c r="H513" s="13">
        <v>763</v>
      </c>
      <c r="I513" s="13"/>
      <c r="J513" s="13">
        <v>1963</v>
      </c>
      <c r="K513" s="13">
        <v>28</v>
      </c>
      <c r="L513" s="11" t="s">
        <v>4462</v>
      </c>
      <c r="M513" s="14" t="s">
        <v>4444</v>
      </c>
      <c r="Z513" s="15">
        <v>2726</v>
      </c>
      <c r="AA513" s="15">
        <v>763</v>
      </c>
      <c r="AC513" s="15">
        <v>1963</v>
      </c>
    </row>
    <row r="514" spans="2:29" ht="19.7" customHeight="1" x14ac:dyDescent="0.2">
      <c r="B514" s="10" t="s">
        <v>590</v>
      </c>
      <c r="C514" s="11" t="s">
        <v>5311</v>
      </c>
      <c r="D514" s="11" t="s">
        <v>5306</v>
      </c>
      <c r="E514" s="11" t="s">
        <v>5304</v>
      </c>
      <c r="F514" s="12" t="s">
        <v>8</v>
      </c>
      <c r="G514" s="13">
        <v>3048</v>
      </c>
      <c r="H514" s="13">
        <v>762</v>
      </c>
      <c r="I514" s="13"/>
      <c r="J514" s="13">
        <v>2286</v>
      </c>
      <c r="K514" s="13">
        <v>25</v>
      </c>
      <c r="L514" s="11" t="s">
        <v>4462</v>
      </c>
      <c r="M514" s="14" t="s">
        <v>4444</v>
      </c>
      <c r="Z514" s="15">
        <v>3048</v>
      </c>
      <c r="AA514" s="15">
        <v>762</v>
      </c>
      <c r="AC514" s="15">
        <v>2286</v>
      </c>
    </row>
    <row r="515" spans="2:29" ht="19.7" customHeight="1" x14ac:dyDescent="0.2">
      <c r="B515" s="10" t="s">
        <v>591</v>
      </c>
      <c r="C515" s="11" t="s">
        <v>5312</v>
      </c>
      <c r="D515" s="11" t="s">
        <v>5293</v>
      </c>
      <c r="E515" s="11" t="s">
        <v>5313</v>
      </c>
      <c r="F515" s="12" t="s">
        <v>8</v>
      </c>
      <c r="G515" s="13">
        <v>1579</v>
      </c>
      <c r="H515" s="13">
        <v>726</v>
      </c>
      <c r="I515" s="13"/>
      <c r="J515" s="13">
        <v>853</v>
      </c>
      <c r="K515" s="13">
        <v>46</v>
      </c>
      <c r="L515" s="11" t="s">
        <v>4462</v>
      </c>
      <c r="M515" s="14" t="s">
        <v>4444</v>
      </c>
      <c r="Z515" s="15">
        <v>1579</v>
      </c>
      <c r="AA515" s="15">
        <v>726</v>
      </c>
      <c r="AC515" s="15">
        <v>853</v>
      </c>
    </row>
    <row r="516" spans="2:29" ht="19.7" customHeight="1" x14ac:dyDescent="0.2">
      <c r="B516" s="10" t="s">
        <v>592</v>
      </c>
      <c r="C516" s="11" t="s">
        <v>5314</v>
      </c>
      <c r="D516" s="11" t="s">
        <v>5293</v>
      </c>
      <c r="E516" s="11" t="s">
        <v>5315</v>
      </c>
      <c r="F516" s="12" t="s">
        <v>8</v>
      </c>
      <c r="G516" s="13">
        <v>1692</v>
      </c>
      <c r="H516" s="13">
        <v>694</v>
      </c>
      <c r="I516" s="13"/>
      <c r="J516" s="13">
        <v>998</v>
      </c>
      <c r="K516" s="13">
        <v>41</v>
      </c>
      <c r="L516" s="11" t="s">
        <v>4462</v>
      </c>
      <c r="M516" s="14" t="s">
        <v>4444</v>
      </c>
      <c r="Z516" s="15">
        <v>1692</v>
      </c>
      <c r="AA516" s="15">
        <v>694</v>
      </c>
      <c r="AC516" s="15">
        <v>998</v>
      </c>
    </row>
    <row r="517" spans="2:29" ht="19.7" customHeight="1" x14ac:dyDescent="0.2">
      <c r="B517" s="10" t="s">
        <v>593</v>
      </c>
      <c r="C517" s="11" t="s">
        <v>5316</v>
      </c>
      <c r="D517" s="11" t="s">
        <v>5293</v>
      </c>
      <c r="E517" s="11" t="s">
        <v>5317</v>
      </c>
      <c r="F517" s="12" t="s">
        <v>8</v>
      </c>
      <c r="G517" s="13">
        <v>2030</v>
      </c>
      <c r="H517" s="13">
        <v>711</v>
      </c>
      <c r="I517" s="13"/>
      <c r="J517" s="13">
        <v>1319</v>
      </c>
      <c r="K517" s="13">
        <v>35</v>
      </c>
      <c r="L517" s="11" t="s">
        <v>4462</v>
      </c>
      <c r="M517" s="14" t="s">
        <v>4444</v>
      </c>
      <c r="Z517" s="15">
        <v>2030</v>
      </c>
      <c r="AA517" s="15">
        <v>711</v>
      </c>
      <c r="AC517" s="15">
        <v>1319</v>
      </c>
    </row>
    <row r="518" spans="2:29" ht="19.7" customHeight="1" x14ac:dyDescent="0.2">
      <c r="B518" s="10" t="s">
        <v>594</v>
      </c>
      <c r="C518" s="11" t="s">
        <v>5318</v>
      </c>
      <c r="D518" s="11" t="s">
        <v>5293</v>
      </c>
      <c r="E518" s="11" t="s">
        <v>5319</v>
      </c>
      <c r="F518" s="12" t="s">
        <v>8</v>
      </c>
      <c r="G518" s="13">
        <v>2190</v>
      </c>
      <c r="H518" s="13">
        <v>679</v>
      </c>
      <c r="I518" s="13"/>
      <c r="J518" s="13">
        <v>1511</v>
      </c>
      <c r="K518" s="13">
        <v>31</v>
      </c>
      <c r="L518" s="11" t="s">
        <v>4462</v>
      </c>
      <c r="M518" s="14" t="s">
        <v>4444</v>
      </c>
      <c r="Z518" s="15">
        <v>2190</v>
      </c>
      <c r="AA518" s="15">
        <v>679</v>
      </c>
      <c r="AC518" s="15">
        <v>1511</v>
      </c>
    </row>
    <row r="519" spans="2:29" ht="19.7" customHeight="1" x14ac:dyDescent="0.2">
      <c r="B519" s="10" t="s">
        <v>595</v>
      </c>
      <c r="C519" s="11" t="s">
        <v>5320</v>
      </c>
      <c r="D519" s="11" t="s">
        <v>5293</v>
      </c>
      <c r="E519" s="11" t="s">
        <v>5321</v>
      </c>
      <c r="F519" s="12" t="s">
        <v>8</v>
      </c>
      <c r="G519" s="13">
        <v>2310</v>
      </c>
      <c r="H519" s="13">
        <v>670</v>
      </c>
      <c r="I519" s="13"/>
      <c r="J519" s="13">
        <v>1640</v>
      </c>
      <c r="K519" s="13">
        <v>29</v>
      </c>
      <c r="L519" s="11" t="s">
        <v>4462</v>
      </c>
      <c r="M519" s="14" t="s">
        <v>4444</v>
      </c>
      <c r="Z519" s="15">
        <v>2310</v>
      </c>
      <c r="AA519" s="15">
        <v>670</v>
      </c>
      <c r="AC519" s="15">
        <v>1640</v>
      </c>
    </row>
    <row r="520" spans="2:29" ht="19.7" customHeight="1" x14ac:dyDescent="0.2">
      <c r="B520" s="10" t="s">
        <v>596</v>
      </c>
      <c r="C520" s="11" t="s">
        <v>5322</v>
      </c>
      <c r="D520" s="11" t="s">
        <v>5293</v>
      </c>
      <c r="E520" s="11" t="s">
        <v>5323</v>
      </c>
      <c r="F520" s="12" t="s">
        <v>8</v>
      </c>
      <c r="G520" s="13">
        <v>2593</v>
      </c>
      <c r="H520" s="13">
        <v>648</v>
      </c>
      <c r="I520" s="13"/>
      <c r="J520" s="13">
        <v>1945</v>
      </c>
      <c r="K520" s="13">
        <v>25</v>
      </c>
      <c r="L520" s="11" t="s">
        <v>4462</v>
      </c>
      <c r="M520" s="14" t="s">
        <v>4444</v>
      </c>
      <c r="Z520" s="15">
        <v>2593</v>
      </c>
      <c r="AA520" s="15">
        <v>648</v>
      </c>
      <c r="AC520" s="15">
        <v>1945</v>
      </c>
    </row>
    <row r="521" spans="2:29" ht="19.7" customHeight="1" x14ac:dyDescent="0.2">
      <c r="B521" s="10" t="s">
        <v>597</v>
      </c>
      <c r="C521" s="11" t="s">
        <v>5324</v>
      </c>
      <c r="D521" s="11" t="s">
        <v>5306</v>
      </c>
      <c r="E521" s="11" t="s">
        <v>5313</v>
      </c>
      <c r="F521" s="12" t="s">
        <v>8</v>
      </c>
      <c r="G521" s="13">
        <v>2338</v>
      </c>
      <c r="H521" s="13">
        <v>1075</v>
      </c>
      <c r="I521" s="13"/>
      <c r="J521" s="13">
        <v>1263</v>
      </c>
      <c r="K521" s="13">
        <v>46</v>
      </c>
      <c r="L521" s="11" t="s">
        <v>4462</v>
      </c>
      <c r="M521" s="14" t="s">
        <v>4444</v>
      </c>
      <c r="Z521" s="15">
        <v>2338</v>
      </c>
      <c r="AA521" s="15">
        <v>1075</v>
      </c>
      <c r="AC521" s="15">
        <v>1263</v>
      </c>
    </row>
    <row r="522" spans="2:29" ht="19.7" customHeight="1" x14ac:dyDescent="0.2">
      <c r="B522" s="10" t="s">
        <v>598</v>
      </c>
      <c r="C522" s="11" t="s">
        <v>5325</v>
      </c>
      <c r="D522" s="11" t="s">
        <v>5306</v>
      </c>
      <c r="E522" s="11" t="s">
        <v>5315</v>
      </c>
      <c r="F522" s="12" t="s">
        <v>8</v>
      </c>
      <c r="G522" s="13">
        <v>2516</v>
      </c>
      <c r="H522" s="13">
        <v>1032</v>
      </c>
      <c r="I522" s="13"/>
      <c r="J522" s="13">
        <v>1484</v>
      </c>
      <c r="K522" s="13">
        <v>41</v>
      </c>
      <c r="L522" s="11" t="s">
        <v>4462</v>
      </c>
      <c r="M522" s="14" t="s">
        <v>4444</v>
      </c>
      <c r="Z522" s="15">
        <v>2516</v>
      </c>
      <c r="AA522" s="15">
        <v>1032</v>
      </c>
      <c r="AC522" s="15">
        <v>1484</v>
      </c>
    </row>
    <row r="523" spans="2:29" ht="19.7" customHeight="1" x14ac:dyDescent="0.2">
      <c r="B523" s="10" t="s">
        <v>599</v>
      </c>
      <c r="C523" s="11" t="s">
        <v>5326</v>
      </c>
      <c r="D523" s="11" t="s">
        <v>5306</v>
      </c>
      <c r="E523" s="11" t="s">
        <v>5317</v>
      </c>
      <c r="F523" s="12" t="s">
        <v>8</v>
      </c>
      <c r="G523" s="13">
        <v>3054</v>
      </c>
      <c r="H523" s="13">
        <v>1069</v>
      </c>
      <c r="I523" s="13"/>
      <c r="J523" s="13">
        <v>1985</v>
      </c>
      <c r="K523" s="13">
        <v>35</v>
      </c>
      <c r="L523" s="11" t="s">
        <v>4462</v>
      </c>
      <c r="M523" s="14" t="s">
        <v>4444</v>
      </c>
      <c r="Z523" s="15">
        <v>3054</v>
      </c>
      <c r="AA523" s="15">
        <v>1069</v>
      </c>
      <c r="AC523" s="15">
        <v>1985</v>
      </c>
    </row>
    <row r="524" spans="2:29" ht="19.7" customHeight="1" x14ac:dyDescent="0.2">
      <c r="B524" s="10" t="s">
        <v>600</v>
      </c>
      <c r="C524" s="11" t="s">
        <v>5327</v>
      </c>
      <c r="D524" s="11" t="s">
        <v>5306</v>
      </c>
      <c r="E524" s="11" t="s">
        <v>5319</v>
      </c>
      <c r="F524" s="12" t="s">
        <v>8</v>
      </c>
      <c r="G524" s="13">
        <v>3308</v>
      </c>
      <c r="H524" s="13">
        <v>1025</v>
      </c>
      <c r="I524" s="13"/>
      <c r="J524" s="13">
        <v>2283</v>
      </c>
      <c r="K524" s="13">
        <v>31</v>
      </c>
      <c r="L524" s="11" t="s">
        <v>4462</v>
      </c>
      <c r="M524" s="14" t="s">
        <v>4444</v>
      </c>
      <c r="Z524" s="15">
        <v>3308</v>
      </c>
      <c r="AA524" s="15">
        <v>1025</v>
      </c>
      <c r="AC524" s="15">
        <v>2283</v>
      </c>
    </row>
    <row r="525" spans="2:29" ht="19.7" customHeight="1" x14ac:dyDescent="0.2">
      <c r="B525" s="10" t="s">
        <v>601</v>
      </c>
      <c r="C525" s="11" t="s">
        <v>5328</v>
      </c>
      <c r="D525" s="11" t="s">
        <v>5306</v>
      </c>
      <c r="E525" s="11" t="s">
        <v>5321</v>
      </c>
      <c r="F525" s="12" t="s">
        <v>8</v>
      </c>
      <c r="G525" s="13">
        <v>3497</v>
      </c>
      <c r="H525" s="13">
        <v>1014</v>
      </c>
      <c r="I525" s="13"/>
      <c r="J525" s="13">
        <v>2483</v>
      </c>
      <c r="K525" s="13">
        <v>29</v>
      </c>
      <c r="L525" s="11" t="s">
        <v>4462</v>
      </c>
      <c r="M525" s="14" t="s">
        <v>4444</v>
      </c>
      <c r="Z525" s="15">
        <v>3497</v>
      </c>
      <c r="AA525" s="15">
        <v>1014</v>
      </c>
      <c r="AC525" s="15">
        <v>2483</v>
      </c>
    </row>
    <row r="526" spans="2:29" ht="19.7" customHeight="1" x14ac:dyDescent="0.2">
      <c r="B526" s="10" t="s">
        <v>602</v>
      </c>
      <c r="C526" s="11" t="s">
        <v>5329</v>
      </c>
      <c r="D526" s="11" t="s">
        <v>5306</v>
      </c>
      <c r="E526" s="11" t="s">
        <v>5323</v>
      </c>
      <c r="F526" s="12" t="s">
        <v>8</v>
      </c>
      <c r="G526" s="13">
        <v>3937</v>
      </c>
      <c r="H526" s="13">
        <v>1024</v>
      </c>
      <c r="I526" s="13"/>
      <c r="J526" s="13">
        <v>2913</v>
      </c>
      <c r="K526" s="13">
        <v>26</v>
      </c>
      <c r="L526" s="11" t="s">
        <v>4462</v>
      </c>
      <c r="M526" s="14" t="s">
        <v>4444</v>
      </c>
      <c r="Z526" s="15">
        <v>3937</v>
      </c>
      <c r="AA526" s="15">
        <v>1024</v>
      </c>
      <c r="AC526" s="15">
        <v>2913</v>
      </c>
    </row>
    <row r="527" spans="2:29" ht="19.7" customHeight="1" x14ac:dyDescent="0.2">
      <c r="B527" s="10" t="s">
        <v>603</v>
      </c>
      <c r="C527" s="11" t="s">
        <v>5330</v>
      </c>
      <c r="D527" s="11" t="s">
        <v>5331</v>
      </c>
      <c r="E527" s="11" t="s">
        <v>5313</v>
      </c>
      <c r="F527" s="12" t="s">
        <v>8</v>
      </c>
      <c r="G527" s="13">
        <v>4070</v>
      </c>
      <c r="H527" s="13">
        <v>2116</v>
      </c>
      <c r="I527" s="13"/>
      <c r="J527" s="13">
        <v>1954</v>
      </c>
      <c r="K527" s="13">
        <v>52</v>
      </c>
      <c r="L527" s="11" t="s">
        <v>4462</v>
      </c>
      <c r="M527" s="14" t="s">
        <v>4444</v>
      </c>
      <c r="Z527" s="15">
        <v>4070</v>
      </c>
      <c r="AA527" s="15">
        <v>2116</v>
      </c>
      <c r="AC527" s="15">
        <v>1954</v>
      </c>
    </row>
    <row r="528" spans="2:29" ht="19.7" customHeight="1" x14ac:dyDescent="0.2">
      <c r="B528" s="10" t="s">
        <v>604</v>
      </c>
      <c r="C528" s="11" t="s">
        <v>5332</v>
      </c>
      <c r="D528" s="11" t="s">
        <v>5331</v>
      </c>
      <c r="E528" s="11" t="s">
        <v>5315</v>
      </c>
      <c r="F528" s="12" t="s">
        <v>8</v>
      </c>
      <c r="G528" s="13">
        <v>4087</v>
      </c>
      <c r="H528" s="13">
        <v>2084</v>
      </c>
      <c r="I528" s="13"/>
      <c r="J528" s="13">
        <v>2003</v>
      </c>
      <c r="K528" s="13">
        <v>51</v>
      </c>
      <c r="L528" s="11" t="s">
        <v>4462</v>
      </c>
      <c r="M528" s="14" t="s">
        <v>4444</v>
      </c>
      <c r="Z528" s="15">
        <v>4087</v>
      </c>
      <c r="AA528" s="15">
        <v>2084</v>
      </c>
      <c r="AC528" s="15">
        <v>2003</v>
      </c>
    </row>
    <row r="529" spans="2:29" ht="19.7" customHeight="1" x14ac:dyDescent="0.2">
      <c r="B529" s="16" t="s">
        <v>605</v>
      </c>
      <c r="C529" s="17" t="s">
        <v>5333</v>
      </c>
      <c r="D529" s="17" t="s">
        <v>5331</v>
      </c>
      <c r="E529" s="17" t="s">
        <v>5317</v>
      </c>
      <c r="F529" s="18" t="s">
        <v>8</v>
      </c>
      <c r="G529" s="19">
        <v>5173</v>
      </c>
      <c r="H529" s="19">
        <v>2173</v>
      </c>
      <c r="I529" s="19"/>
      <c r="J529" s="19">
        <v>3000</v>
      </c>
      <c r="K529" s="19">
        <v>42</v>
      </c>
      <c r="L529" s="17" t="s">
        <v>4462</v>
      </c>
      <c r="M529" s="20" t="s">
        <v>4444</v>
      </c>
      <c r="Z529" s="15">
        <v>5173</v>
      </c>
      <c r="AA529" s="15">
        <v>2173</v>
      </c>
      <c r="AC529" s="15">
        <v>3000</v>
      </c>
    </row>
    <row r="530" spans="2:29" ht="19.7" customHeight="1" x14ac:dyDescent="0.2">
      <c r="B530" s="10" t="s">
        <v>606</v>
      </c>
      <c r="C530" s="11" t="s">
        <v>5334</v>
      </c>
      <c r="D530" s="11" t="s">
        <v>5331</v>
      </c>
      <c r="E530" s="11" t="s">
        <v>5319</v>
      </c>
      <c r="F530" s="12" t="s">
        <v>8</v>
      </c>
      <c r="G530" s="13">
        <v>5417</v>
      </c>
      <c r="H530" s="13">
        <v>2167</v>
      </c>
      <c r="I530" s="13"/>
      <c r="J530" s="13">
        <v>3250</v>
      </c>
      <c r="K530" s="13">
        <v>40</v>
      </c>
      <c r="L530" s="11" t="s">
        <v>4462</v>
      </c>
      <c r="M530" s="14" t="s">
        <v>4444</v>
      </c>
      <c r="Z530" s="15">
        <v>5417</v>
      </c>
      <c r="AA530" s="15">
        <v>2167</v>
      </c>
      <c r="AC530" s="15">
        <v>3250</v>
      </c>
    </row>
    <row r="531" spans="2:29" ht="19.7" customHeight="1" x14ac:dyDescent="0.2">
      <c r="B531" s="10" t="s">
        <v>607</v>
      </c>
      <c r="C531" s="11" t="s">
        <v>5335</v>
      </c>
      <c r="D531" s="11" t="s">
        <v>5331</v>
      </c>
      <c r="E531" s="11" t="s">
        <v>5321</v>
      </c>
      <c r="F531" s="12" t="s">
        <v>8</v>
      </c>
      <c r="G531" s="13">
        <v>5595</v>
      </c>
      <c r="H531" s="13">
        <v>2126</v>
      </c>
      <c r="I531" s="13"/>
      <c r="J531" s="13">
        <v>3469</v>
      </c>
      <c r="K531" s="13">
        <v>38</v>
      </c>
      <c r="L531" s="11" t="s">
        <v>4462</v>
      </c>
      <c r="M531" s="14" t="s">
        <v>4444</v>
      </c>
      <c r="Z531" s="15">
        <v>5595</v>
      </c>
      <c r="AA531" s="15">
        <v>2126</v>
      </c>
      <c r="AC531" s="15">
        <v>3469</v>
      </c>
    </row>
    <row r="532" spans="2:29" ht="19.7" customHeight="1" x14ac:dyDescent="0.2">
      <c r="B532" s="10" t="s">
        <v>608</v>
      </c>
      <c r="C532" s="11" t="s">
        <v>5336</v>
      </c>
      <c r="D532" s="11" t="s">
        <v>5331</v>
      </c>
      <c r="E532" s="11" t="s">
        <v>5323</v>
      </c>
      <c r="F532" s="12" t="s">
        <v>8</v>
      </c>
      <c r="G532" s="13">
        <v>6078</v>
      </c>
      <c r="H532" s="13">
        <v>2188</v>
      </c>
      <c r="I532" s="13"/>
      <c r="J532" s="13">
        <v>3890</v>
      </c>
      <c r="K532" s="13">
        <v>36</v>
      </c>
      <c r="L532" s="11" t="s">
        <v>4462</v>
      </c>
      <c r="M532" s="14" t="s">
        <v>4444</v>
      </c>
      <c r="Z532" s="15">
        <v>6078</v>
      </c>
      <c r="AA532" s="15">
        <v>2188</v>
      </c>
      <c r="AC532" s="15">
        <v>3890</v>
      </c>
    </row>
    <row r="533" spans="2:29" ht="19.7" customHeight="1" x14ac:dyDescent="0.2">
      <c r="B533" s="10" t="s">
        <v>609</v>
      </c>
      <c r="C533" s="11" t="s">
        <v>5337</v>
      </c>
      <c r="D533" s="11" t="s">
        <v>5338</v>
      </c>
      <c r="E533" s="11" t="s">
        <v>5339</v>
      </c>
      <c r="F533" s="12" t="s">
        <v>8</v>
      </c>
      <c r="G533" s="13">
        <v>874</v>
      </c>
      <c r="H533" s="13">
        <v>428</v>
      </c>
      <c r="I533" s="13"/>
      <c r="J533" s="13">
        <v>446</v>
      </c>
      <c r="K533" s="13">
        <v>49</v>
      </c>
      <c r="L533" s="11" t="s">
        <v>4462</v>
      </c>
      <c r="M533" s="14" t="s">
        <v>4444</v>
      </c>
      <c r="Z533" s="15">
        <v>874</v>
      </c>
      <c r="AA533" s="15">
        <v>428</v>
      </c>
      <c r="AC533" s="15">
        <v>446</v>
      </c>
    </row>
    <row r="534" spans="2:29" ht="19.7" customHeight="1" x14ac:dyDescent="0.2">
      <c r="B534" s="10" t="s">
        <v>610</v>
      </c>
      <c r="C534" s="11" t="s">
        <v>5340</v>
      </c>
      <c r="D534" s="11" t="s">
        <v>5338</v>
      </c>
      <c r="E534" s="11" t="s">
        <v>5341</v>
      </c>
      <c r="F534" s="12" t="s">
        <v>8</v>
      </c>
      <c r="G534" s="13">
        <v>987</v>
      </c>
      <c r="H534" s="13">
        <v>405</v>
      </c>
      <c r="I534" s="13"/>
      <c r="J534" s="13">
        <v>582</v>
      </c>
      <c r="K534" s="13">
        <v>41</v>
      </c>
      <c r="L534" s="11" t="s">
        <v>4462</v>
      </c>
      <c r="M534" s="14" t="s">
        <v>4444</v>
      </c>
      <c r="Z534" s="15">
        <v>987</v>
      </c>
      <c r="AA534" s="15">
        <v>405</v>
      </c>
      <c r="AC534" s="15">
        <v>582</v>
      </c>
    </row>
    <row r="535" spans="2:29" ht="19.7" customHeight="1" x14ac:dyDescent="0.2">
      <c r="B535" s="10" t="s">
        <v>611</v>
      </c>
      <c r="C535" s="11" t="s">
        <v>5342</v>
      </c>
      <c r="D535" s="11" t="s">
        <v>5338</v>
      </c>
      <c r="E535" s="11" t="s">
        <v>5343</v>
      </c>
      <c r="F535" s="12" t="s">
        <v>8</v>
      </c>
      <c r="G535" s="13">
        <v>1079</v>
      </c>
      <c r="H535" s="13">
        <v>388</v>
      </c>
      <c r="I535" s="13"/>
      <c r="J535" s="13">
        <v>691</v>
      </c>
      <c r="K535" s="13">
        <v>36</v>
      </c>
      <c r="L535" s="11" t="s">
        <v>4462</v>
      </c>
      <c r="M535" s="14" t="s">
        <v>4444</v>
      </c>
      <c r="Z535" s="15">
        <v>1079</v>
      </c>
      <c r="AA535" s="15">
        <v>388</v>
      </c>
      <c r="AC535" s="15">
        <v>691</v>
      </c>
    </row>
    <row r="536" spans="2:29" ht="19.7" customHeight="1" x14ac:dyDescent="0.2">
      <c r="B536" s="10" t="s">
        <v>612</v>
      </c>
      <c r="C536" s="11" t="s">
        <v>5344</v>
      </c>
      <c r="D536" s="11" t="s">
        <v>5338</v>
      </c>
      <c r="E536" s="11" t="s">
        <v>5345</v>
      </c>
      <c r="F536" s="12" t="s">
        <v>8</v>
      </c>
      <c r="G536" s="13">
        <v>1240</v>
      </c>
      <c r="H536" s="13">
        <v>360</v>
      </c>
      <c r="I536" s="13"/>
      <c r="J536" s="13">
        <v>880</v>
      </c>
      <c r="K536" s="13">
        <v>29</v>
      </c>
      <c r="L536" s="11" t="s">
        <v>4462</v>
      </c>
      <c r="M536" s="14" t="s">
        <v>4444</v>
      </c>
      <c r="Z536" s="15">
        <v>1240</v>
      </c>
      <c r="AA536" s="15">
        <v>360</v>
      </c>
      <c r="AC536" s="15">
        <v>880</v>
      </c>
    </row>
    <row r="537" spans="2:29" ht="19.7" customHeight="1" x14ac:dyDescent="0.2">
      <c r="B537" s="10" t="s">
        <v>613</v>
      </c>
      <c r="C537" s="11" t="s">
        <v>5346</v>
      </c>
      <c r="D537" s="11" t="s">
        <v>5338</v>
      </c>
      <c r="E537" s="11" t="s">
        <v>5347</v>
      </c>
      <c r="F537" s="12" t="s">
        <v>8</v>
      </c>
      <c r="G537" s="13">
        <v>1359</v>
      </c>
      <c r="H537" s="13">
        <v>353</v>
      </c>
      <c r="I537" s="13"/>
      <c r="J537" s="13">
        <v>1006</v>
      </c>
      <c r="K537" s="13">
        <v>26</v>
      </c>
      <c r="L537" s="11" t="s">
        <v>4462</v>
      </c>
      <c r="M537" s="14" t="s">
        <v>4444</v>
      </c>
      <c r="Z537" s="15">
        <v>1359</v>
      </c>
      <c r="AA537" s="15">
        <v>353</v>
      </c>
      <c r="AC537" s="15">
        <v>1006</v>
      </c>
    </row>
    <row r="538" spans="2:29" ht="19.7" customHeight="1" x14ac:dyDescent="0.2">
      <c r="B538" s="10" t="s">
        <v>614</v>
      </c>
      <c r="C538" s="11" t="s">
        <v>5348</v>
      </c>
      <c r="D538" s="11" t="s">
        <v>5338</v>
      </c>
      <c r="E538" s="11" t="s">
        <v>5349</v>
      </c>
      <c r="F538" s="12" t="s">
        <v>8</v>
      </c>
      <c r="G538" s="13">
        <v>1639</v>
      </c>
      <c r="H538" s="13">
        <v>361</v>
      </c>
      <c r="I538" s="13"/>
      <c r="J538" s="13">
        <v>1278</v>
      </c>
      <c r="K538" s="13">
        <v>22</v>
      </c>
      <c r="L538" s="11" t="s">
        <v>4462</v>
      </c>
      <c r="M538" s="14" t="s">
        <v>4444</v>
      </c>
      <c r="Z538" s="15">
        <v>1639</v>
      </c>
      <c r="AA538" s="15">
        <v>361</v>
      </c>
      <c r="AC538" s="15">
        <v>1278</v>
      </c>
    </row>
    <row r="539" spans="2:29" ht="19.7" customHeight="1" x14ac:dyDescent="0.2">
      <c r="B539" s="10" t="s">
        <v>615</v>
      </c>
      <c r="C539" s="11" t="s">
        <v>5350</v>
      </c>
      <c r="D539" s="11" t="s">
        <v>5351</v>
      </c>
      <c r="E539" s="11" t="s">
        <v>4997</v>
      </c>
      <c r="F539" s="12" t="s">
        <v>8</v>
      </c>
      <c r="G539" s="13">
        <v>544</v>
      </c>
      <c r="H539" s="13">
        <v>180</v>
      </c>
      <c r="I539" s="13"/>
      <c r="J539" s="13">
        <v>364</v>
      </c>
      <c r="K539" s="13">
        <v>33</v>
      </c>
      <c r="L539" s="11" t="s">
        <v>4462</v>
      </c>
      <c r="M539" s="14" t="s">
        <v>4444</v>
      </c>
      <c r="Z539" s="15">
        <v>544</v>
      </c>
      <c r="AA539" s="15">
        <v>180</v>
      </c>
      <c r="AC539" s="15">
        <v>364</v>
      </c>
    </row>
    <row r="540" spans="2:29" ht="19.7" customHeight="1" x14ac:dyDescent="0.2">
      <c r="B540" s="10" t="s">
        <v>616</v>
      </c>
      <c r="C540" s="11" t="s">
        <v>5352</v>
      </c>
      <c r="D540" s="11" t="s">
        <v>5351</v>
      </c>
      <c r="E540" s="11" t="s">
        <v>4999</v>
      </c>
      <c r="F540" s="12" t="s">
        <v>8</v>
      </c>
      <c r="G540" s="13">
        <v>697</v>
      </c>
      <c r="H540" s="13">
        <v>230</v>
      </c>
      <c r="I540" s="13"/>
      <c r="J540" s="13">
        <v>467</v>
      </c>
      <c r="K540" s="13">
        <v>33</v>
      </c>
      <c r="L540" s="11" t="s">
        <v>4462</v>
      </c>
      <c r="M540" s="14" t="s">
        <v>4444</v>
      </c>
      <c r="Z540" s="15">
        <v>697</v>
      </c>
      <c r="AA540" s="15">
        <v>230</v>
      </c>
      <c r="AC540" s="15">
        <v>467</v>
      </c>
    </row>
    <row r="541" spans="2:29" ht="19.7" customHeight="1" x14ac:dyDescent="0.2">
      <c r="B541" s="10" t="s">
        <v>617</v>
      </c>
      <c r="C541" s="11" t="s">
        <v>5353</v>
      </c>
      <c r="D541" s="11" t="s">
        <v>5351</v>
      </c>
      <c r="E541" s="11" t="s">
        <v>5354</v>
      </c>
      <c r="F541" s="12" t="s">
        <v>8</v>
      </c>
      <c r="G541" s="13">
        <v>1296</v>
      </c>
      <c r="H541" s="13">
        <v>428</v>
      </c>
      <c r="I541" s="13"/>
      <c r="J541" s="13">
        <v>868</v>
      </c>
      <c r="K541" s="13">
        <v>33</v>
      </c>
      <c r="L541" s="11" t="s">
        <v>4462</v>
      </c>
      <c r="M541" s="14" t="s">
        <v>4444</v>
      </c>
      <c r="Z541" s="15">
        <v>1296</v>
      </c>
      <c r="AA541" s="15">
        <v>428</v>
      </c>
      <c r="AC541" s="15">
        <v>868</v>
      </c>
    </row>
    <row r="542" spans="2:29" ht="19.7" customHeight="1" x14ac:dyDescent="0.2">
      <c r="B542" s="10" t="s">
        <v>618</v>
      </c>
      <c r="C542" s="11" t="s">
        <v>5355</v>
      </c>
      <c r="D542" s="11" t="s">
        <v>5351</v>
      </c>
      <c r="E542" s="11" t="s">
        <v>5356</v>
      </c>
      <c r="F542" s="12" t="s">
        <v>8</v>
      </c>
      <c r="G542" s="13">
        <v>1485</v>
      </c>
      <c r="H542" s="13">
        <v>549</v>
      </c>
      <c r="I542" s="13"/>
      <c r="J542" s="13">
        <v>936</v>
      </c>
      <c r="K542" s="13">
        <v>37</v>
      </c>
      <c r="L542" s="11" t="s">
        <v>4462</v>
      </c>
      <c r="M542" s="14" t="s">
        <v>4444</v>
      </c>
      <c r="Z542" s="15">
        <v>1485</v>
      </c>
      <c r="AA542" s="15">
        <v>549</v>
      </c>
      <c r="AC542" s="15">
        <v>936</v>
      </c>
    </row>
    <row r="543" spans="2:29" ht="19.7" customHeight="1" x14ac:dyDescent="0.2">
      <c r="B543" s="10" t="s">
        <v>619</v>
      </c>
      <c r="C543" s="11" t="s">
        <v>5357</v>
      </c>
      <c r="D543" s="11" t="s">
        <v>5358</v>
      </c>
      <c r="E543" s="11" t="s">
        <v>5359</v>
      </c>
      <c r="F543" s="12" t="s">
        <v>8</v>
      </c>
      <c r="G543" s="13">
        <v>1333</v>
      </c>
      <c r="H543" s="13">
        <v>600</v>
      </c>
      <c r="I543" s="13"/>
      <c r="J543" s="13">
        <v>733</v>
      </c>
      <c r="K543" s="13">
        <v>45</v>
      </c>
      <c r="L543" s="11" t="s">
        <v>4462</v>
      </c>
      <c r="M543" s="14" t="s">
        <v>4444</v>
      </c>
      <c r="Z543" s="15">
        <v>1333</v>
      </c>
      <c r="AA543" s="15">
        <v>600</v>
      </c>
      <c r="AC543" s="15">
        <v>733</v>
      </c>
    </row>
    <row r="544" spans="2:29" ht="19.7" customHeight="1" x14ac:dyDescent="0.2">
      <c r="B544" s="10" t="s">
        <v>620</v>
      </c>
      <c r="C544" s="11" t="s">
        <v>5360</v>
      </c>
      <c r="D544" s="11" t="s">
        <v>5358</v>
      </c>
      <c r="E544" s="11" t="s">
        <v>5361</v>
      </c>
      <c r="F544" s="12" t="s">
        <v>8</v>
      </c>
      <c r="G544" s="13">
        <v>1743</v>
      </c>
      <c r="H544" s="13">
        <v>767</v>
      </c>
      <c r="I544" s="13"/>
      <c r="J544" s="13">
        <v>976</v>
      </c>
      <c r="K544" s="13">
        <v>44</v>
      </c>
      <c r="L544" s="11" t="s">
        <v>4462</v>
      </c>
      <c r="M544" s="14" t="s">
        <v>4444</v>
      </c>
      <c r="Z544" s="15">
        <v>1743</v>
      </c>
      <c r="AA544" s="15">
        <v>767</v>
      </c>
      <c r="AC544" s="15">
        <v>976</v>
      </c>
    </row>
    <row r="545" spans="2:29" ht="19.7" customHeight="1" x14ac:dyDescent="0.2">
      <c r="B545" s="10" t="s">
        <v>621</v>
      </c>
      <c r="C545" s="11" t="s">
        <v>5362</v>
      </c>
      <c r="D545" s="11" t="s">
        <v>5358</v>
      </c>
      <c r="E545" s="11" t="s">
        <v>5363</v>
      </c>
      <c r="F545" s="12" t="s">
        <v>8</v>
      </c>
      <c r="G545" s="13">
        <v>625</v>
      </c>
      <c r="H545" s="13">
        <v>188</v>
      </c>
      <c r="I545" s="13"/>
      <c r="J545" s="13">
        <v>437</v>
      </c>
      <c r="K545" s="13">
        <v>30</v>
      </c>
      <c r="L545" s="11" t="s">
        <v>4462</v>
      </c>
      <c r="M545" s="14" t="s">
        <v>4444</v>
      </c>
      <c r="Z545" s="15">
        <v>625</v>
      </c>
      <c r="AA545" s="15">
        <v>188</v>
      </c>
      <c r="AC545" s="15">
        <v>437</v>
      </c>
    </row>
    <row r="546" spans="2:29" ht="19.7" customHeight="1" x14ac:dyDescent="0.2">
      <c r="B546" s="10" t="s">
        <v>622</v>
      </c>
      <c r="C546" s="11" t="s">
        <v>5364</v>
      </c>
      <c r="D546" s="11" t="s">
        <v>5365</v>
      </c>
      <c r="E546" s="11" t="s">
        <v>5366</v>
      </c>
      <c r="F546" s="12" t="s">
        <v>8</v>
      </c>
      <c r="G546" s="13">
        <v>3858</v>
      </c>
      <c r="H546" s="13">
        <v>3009</v>
      </c>
      <c r="I546" s="13"/>
      <c r="J546" s="13">
        <v>849</v>
      </c>
      <c r="K546" s="13">
        <v>78</v>
      </c>
      <c r="L546" s="11" t="s">
        <v>4462</v>
      </c>
      <c r="M546" s="14" t="s">
        <v>4444</v>
      </c>
      <c r="Z546" s="15">
        <v>3858</v>
      </c>
      <c r="AA546" s="15">
        <v>3009</v>
      </c>
      <c r="AC546" s="15">
        <v>849</v>
      </c>
    </row>
    <row r="547" spans="2:29" ht="19.7" customHeight="1" x14ac:dyDescent="0.2">
      <c r="B547" s="10" t="s">
        <v>623</v>
      </c>
      <c r="C547" s="11" t="s">
        <v>5367</v>
      </c>
      <c r="D547" s="11" t="s">
        <v>5365</v>
      </c>
      <c r="E547" s="11" t="s">
        <v>5368</v>
      </c>
      <c r="F547" s="12" t="s">
        <v>8</v>
      </c>
      <c r="G547" s="13">
        <v>5053</v>
      </c>
      <c r="H547" s="13">
        <v>4346</v>
      </c>
      <c r="I547" s="13"/>
      <c r="J547" s="13">
        <v>707</v>
      </c>
      <c r="K547" s="13">
        <v>86</v>
      </c>
      <c r="L547" s="11" t="s">
        <v>4462</v>
      </c>
      <c r="M547" s="14" t="s">
        <v>4444</v>
      </c>
      <c r="Z547" s="15">
        <v>5053</v>
      </c>
      <c r="AA547" s="15">
        <v>4346</v>
      </c>
      <c r="AC547" s="15">
        <v>707</v>
      </c>
    </row>
    <row r="548" spans="2:29" ht="19.7" customHeight="1" x14ac:dyDescent="0.2">
      <c r="B548" s="10" t="s">
        <v>624</v>
      </c>
      <c r="C548" s="11" t="s">
        <v>5369</v>
      </c>
      <c r="D548" s="11" t="s">
        <v>5365</v>
      </c>
      <c r="E548" s="11" t="s">
        <v>5370</v>
      </c>
      <c r="F548" s="12" t="s">
        <v>8</v>
      </c>
      <c r="G548" s="13">
        <v>7407</v>
      </c>
      <c r="H548" s="13">
        <v>6963</v>
      </c>
      <c r="I548" s="13"/>
      <c r="J548" s="13">
        <v>444</v>
      </c>
      <c r="K548" s="13">
        <v>94</v>
      </c>
      <c r="L548" s="11" t="s">
        <v>4462</v>
      </c>
      <c r="M548" s="14" t="s">
        <v>4444</v>
      </c>
      <c r="Z548" s="15">
        <v>7407</v>
      </c>
      <c r="AA548" s="15">
        <v>6963</v>
      </c>
      <c r="AC548" s="15">
        <v>444</v>
      </c>
    </row>
    <row r="549" spans="2:29" ht="19.7" customHeight="1" x14ac:dyDescent="0.2">
      <c r="B549" s="10" t="s">
        <v>625</v>
      </c>
      <c r="C549" s="11" t="s">
        <v>5371</v>
      </c>
      <c r="D549" s="11" t="s">
        <v>5365</v>
      </c>
      <c r="E549" s="11" t="s">
        <v>5372</v>
      </c>
      <c r="F549" s="12" t="s">
        <v>8</v>
      </c>
      <c r="G549" s="13">
        <v>15663</v>
      </c>
      <c r="H549" s="13">
        <v>15663</v>
      </c>
      <c r="I549" s="13"/>
      <c r="J549" s="13"/>
      <c r="K549" s="13">
        <v>100</v>
      </c>
      <c r="L549" s="11" t="s">
        <v>4462</v>
      </c>
      <c r="M549" s="14" t="s">
        <v>4444</v>
      </c>
      <c r="Z549" s="15">
        <v>15663</v>
      </c>
      <c r="AA549" s="15">
        <v>15663</v>
      </c>
    </row>
    <row r="550" spans="2:29" ht="19.7" customHeight="1" x14ac:dyDescent="0.2">
      <c r="B550" s="10" t="s">
        <v>626</v>
      </c>
      <c r="C550" s="11" t="s">
        <v>5373</v>
      </c>
      <c r="D550" s="11" t="s">
        <v>5365</v>
      </c>
      <c r="E550" s="11" t="s">
        <v>5374</v>
      </c>
      <c r="F550" s="12" t="s">
        <v>8</v>
      </c>
      <c r="G550" s="13">
        <v>812</v>
      </c>
      <c r="H550" s="13">
        <v>252</v>
      </c>
      <c r="I550" s="13"/>
      <c r="J550" s="13">
        <v>560</v>
      </c>
      <c r="K550" s="13">
        <v>31</v>
      </c>
      <c r="L550" s="11" t="s">
        <v>4462</v>
      </c>
      <c r="M550" s="14" t="s">
        <v>4444</v>
      </c>
      <c r="Z550" s="15">
        <v>812</v>
      </c>
      <c r="AA550" s="15">
        <v>252</v>
      </c>
      <c r="AC550" s="15">
        <v>560</v>
      </c>
    </row>
    <row r="551" spans="2:29" ht="19.7" customHeight="1" x14ac:dyDescent="0.2">
      <c r="B551" s="10" t="s">
        <v>627</v>
      </c>
      <c r="C551" s="11" t="s">
        <v>5375</v>
      </c>
      <c r="D551" s="11" t="s">
        <v>5365</v>
      </c>
      <c r="E551" s="11" t="s">
        <v>5376</v>
      </c>
      <c r="F551" s="12" t="s">
        <v>8</v>
      </c>
      <c r="G551" s="13">
        <v>1372</v>
      </c>
      <c r="H551" s="13">
        <v>878</v>
      </c>
      <c r="I551" s="13"/>
      <c r="J551" s="13">
        <v>494</v>
      </c>
      <c r="K551" s="13">
        <v>64</v>
      </c>
      <c r="L551" s="11" t="s">
        <v>4462</v>
      </c>
      <c r="M551" s="14" t="s">
        <v>4444</v>
      </c>
      <c r="Z551" s="15">
        <v>1372</v>
      </c>
      <c r="AA551" s="15">
        <v>878</v>
      </c>
      <c r="AC551" s="15">
        <v>494</v>
      </c>
    </row>
    <row r="552" spans="2:29" ht="19.7" customHeight="1" x14ac:dyDescent="0.2">
      <c r="B552" s="10" t="s">
        <v>628</v>
      </c>
      <c r="C552" s="11" t="s">
        <v>5377</v>
      </c>
      <c r="D552" s="11" t="s">
        <v>5365</v>
      </c>
      <c r="E552" s="11" t="s">
        <v>5378</v>
      </c>
      <c r="F552" s="12" t="s">
        <v>8</v>
      </c>
      <c r="G552" s="13">
        <v>2492</v>
      </c>
      <c r="H552" s="13">
        <v>2143</v>
      </c>
      <c r="I552" s="13"/>
      <c r="J552" s="13">
        <v>349</v>
      </c>
      <c r="K552" s="13">
        <v>86</v>
      </c>
      <c r="L552" s="11" t="s">
        <v>4462</v>
      </c>
      <c r="M552" s="14" t="s">
        <v>4444</v>
      </c>
      <c r="Z552" s="15">
        <v>2492</v>
      </c>
      <c r="AA552" s="15">
        <v>2143</v>
      </c>
      <c r="AC552" s="15">
        <v>349</v>
      </c>
    </row>
    <row r="553" spans="2:29" ht="19.7" customHeight="1" x14ac:dyDescent="0.2">
      <c r="B553" s="10" t="s">
        <v>629</v>
      </c>
      <c r="C553" s="11" t="s">
        <v>5379</v>
      </c>
      <c r="D553" s="11" t="s">
        <v>5365</v>
      </c>
      <c r="E553" s="11" t="s">
        <v>5380</v>
      </c>
      <c r="F553" s="12" t="s">
        <v>8</v>
      </c>
      <c r="G553" s="13">
        <v>6414</v>
      </c>
      <c r="H553" s="13">
        <v>6414</v>
      </c>
      <c r="I553" s="13"/>
      <c r="J553" s="13"/>
      <c r="K553" s="13">
        <v>100</v>
      </c>
      <c r="L553" s="11" t="s">
        <v>4462</v>
      </c>
      <c r="M553" s="14" t="s">
        <v>4444</v>
      </c>
      <c r="Z553" s="15">
        <v>6414</v>
      </c>
      <c r="AA553" s="15">
        <v>6414</v>
      </c>
    </row>
    <row r="554" spans="2:29" ht="19.7" customHeight="1" x14ac:dyDescent="0.2">
      <c r="B554" s="16" t="s">
        <v>630</v>
      </c>
      <c r="C554" s="17" t="s">
        <v>5381</v>
      </c>
      <c r="D554" s="17" t="s">
        <v>5382</v>
      </c>
      <c r="E554" s="17" t="s">
        <v>72</v>
      </c>
      <c r="F554" s="18" t="s">
        <v>91</v>
      </c>
      <c r="G554" s="19">
        <v>1100</v>
      </c>
      <c r="H554" s="19">
        <v>1100</v>
      </c>
      <c r="I554" s="19"/>
      <c r="J554" s="19"/>
      <c r="K554" s="19">
        <v>100</v>
      </c>
      <c r="L554" s="17" t="s">
        <v>4462</v>
      </c>
      <c r="M554" s="20" t="s">
        <v>4444</v>
      </c>
      <c r="Z554" s="15">
        <v>1100</v>
      </c>
      <c r="AA554" s="15">
        <v>1100</v>
      </c>
    </row>
    <row r="555" spans="2:29" ht="19.7" customHeight="1" x14ac:dyDescent="0.2">
      <c r="B555" s="10" t="s">
        <v>631</v>
      </c>
      <c r="C555" s="11" t="s">
        <v>5383</v>
      </c>
      <c r="D555" s="11" t="s">
        <v>5384</v>
      </c>
      <c r="E555" s="11" t="s">
        <v>72</v>
      </c>
      <c r="F555" s="12" t="s">
        <v>8</v>
      </c>
      <c r="G555" s="13">
        <v>4382</v>
      </c>
      <c r="H555" s="13">
        <v>3725</v>
      </c>
      <c r="I555" s="13"/>
      <c r="J555" s="13">
        <v>657</v>
      </c>
      <c r="K555" s="13">
        <v>85</v>
      </c>
      <c r="L555" s="11" t="s">
        <v>4462</v>
      </c>
      <c r="M555" s="14" t="s">
        <v>4444</v>
      </c>
      <c r="Z555" s="15">
        <v>4382</v>
      </c>
      <c r="AA555" s="15">
        <v>3725</v>
      </c>
      <c r="AC555" s="15">
        <v>657</v>
      </c>
    </row>
    <row r="556" spans="2:29" ht="19.7" customHeight="1" x14ac:dyDescent="0.2">
      <c r="B556" s="10" t="s">
        <v>632</v>
      </c>
      <c r="C556" s="11" t="s">
        <v>5385</v>
      </c>
      <c r="D556" s="11" t="s">
        <v>5386</v>
      </c>
      <c r="E556" s="11" t="s">
        <v>5387</v>
      </c>
      <c r="F556" s="12" t="s">
        <v>91</v>
      </c>
      <c r="G556" s="13">
        <v>101</v>
      </c>
      <c r="H556" s="13">
        <v>101</v>
      </c>
      <c r="I556" s="13"/>
      <c r="J556" s="13"/>
      <c r="K556" s="13">
        <v>100</v>
      </c>
      <c r="L556" s="11" t="s">
        <v>4462</v>
      </c>
      <c r="M556" s="14" t="s">
        <v>4444</v>
      </c>
      <c r="Z556" s="15">
        <v>101</v>
      </c>
      <c r="AA556" s="15">
        <v>101</v>
      </c>
    </row>
    <row r="557" spans="2:29" ht="19.7" customHeight="1" x14ac:dyDescent="0.2">
      <c r="B557" s="10" t="s">
        <v>633</v>
      </c>
      <c r="C557" s="11" t="s">
        <v>5388</v>
      </c>
      <c r="D557" s="11" t="s">
        <v>5386</v>
      </c>
      <c r="E557" s="11" t="s">
        <v>5389</v>
      </c>
      <c r="F557" s="12" t="s">
        <v>91</v>
      </c>
      <c r="G557" s="13">
        <v>157</v>
      </c>
      <c r="H557" s="13">
        <v>157</v>
      </c>
      <c r="I557" s="13"/>
      <c r="J557" s="13"/>
      <c r="K557" s="13">
        <v>100</v>
      </c>
      <c r="L557" s="11" t="s">
        <v>4462</v>
      </c>
      <c r="M557" s="14" t="s">
        <v>4444</v>
      </c>
      <c r="Z557" s="15">
        <v>157</v>
      </c>
      <c r="AA557" s="15">
        <v>157</v>
      </c>
    </row>
    <row r="558" spans="2:29" ht="19.7" customHeight="1" x14ac:dyDescent="0.2">
      <c r="B558" s="10" t="s">
        <v>634</v>
      </c>
      <c r="C558" s="11" t="s">
        <v>5390</v>
      </c>
      <c r="D558" s="11" t="s">
        <v>5391</v>
      </c>
      <c r="E558" s="11" t="s">
        <v>72</v>
      </c>
      <c r="F558" s="12" t="s">
        <v>8</v>
      </c>
      <c r="G558" s="13">
        <v>5634</v>
      </c>
      <c r="H558" s="13">
        <v>5240</v>
      </c>
      <c r="I558" s="13"/>
      <c r="J558" s="13">
        <v>394</v>
      </c>
      <c r="K558" s="13">
        <v>93</v>
      </c>
      <c r="L558" s="11" t="s">
        <v>4462</v>
      </c>
      <c r="M558" s="14" t="s">
        <v>4444</v>
      </c>
      <c r="Z558" s="15">
        <v>5634</v>
      </c>
      <c r="AA558" s="15">
        <v>5240</v>
      </c>
      <c r="AC558" s="15">
        <v>394</v>
      </c>
    </row>
    <row r="559" spans="2:29" ht="19.7" customHeight="1" x14ac:dyDescent="0.2">
      <c r="B559" s="10" t="s">
        <v>635</v>
      </c>
      <c r="C559" s="11" t="s">
        <v>5392</v>
      </c>
      <c r="D559" s="11" t="s">
        <v>5393</v>
      </c>
      <c r="E559" s="11" t="s">
        <v>72</v>
      </c>
      <c r="F559" s="12" t="s">
        <v>8</v>
      </c>
      <c r="G559" s="13">
        <v>903</v>
      </c>
      <c r="H559" s="13">
        <v>334</v>
      </c>
      <c r="I559" s="13"/>
      <c r="J559" s="13">
        <v>569</v>
      </c>
      <c r="K559" s="13">
        <v>37</v>
      </c>
      <c r="L559" s="11" t="s">
        <v>4462</v>
      </c>
      <c r="M559" s="14" t="s">
        <v>4444</v>
      </c>
      <c r="Z559" s="15">
        <v>903</v>
      </c>
      <c r="AA559" s="15">
        <v>334</v>
      </c>
      <c r="AC559" s="15">
        <v>569</v>
      </c>
    </row>
    <row r="560" spans="2:29" ht="19.7" customHeight="1" x14ac:dyDescent="0.2">
      <c r="B560" s="10" t="s">
        <v>636</v>
      </c>
      <c r="C560" s="11" t="s">
        <v>5394</v>
      </c>
      <c r="D560" s="11" t="s">
        <v>5395</v>
      </c>
      <c r="E560" s="11" t="s">
        <v>72</v>
      </c>
      <c r="F560" s="12" t="s">
        <v>91</v>
      </c>
      <c r="G560" s="13">
        <v>680</v>
      </c>
      <c r="H560" s="13">
        <v>326</v>
      </c>
      <c r="I560" s="13"/>
      <c r="J560" s="13">
        <v>354</v>
      </c>
      <c r="K560" s="13">
        <v>48</v>
      </c>
      <c r="L560" s="11" t="s">
        <v>4462</v>
      </c>
      <c r="M560" s="14" t="s">
        <v>4444</v>
      </c>
      <c r="Z560" s="15">
        <v>680</v>
      </c>
      <c r="AA560" s="15">
        <v>326</v>
      </c>
      <c r="AC560" s="15">
        <v>354</v>
      </c>
    </row>
    <row r="561" spans="2:29" ht="19.7" customHeight="1" x14ac:dyDescent="0.2">
      <c r="B561" s="10" t="s">
        <v>637</v>
      </c>
      <c r="C561" s="11" t="s">
        <v>5396</v>
      </c>
      <c r="D561" s="11" t="s">
        <v>5397</v>
      </c>
      <c r="E561" s="11" t="s">
        <v>5398</v>
      </c>
      <c r="F561" s="12" t="s">
        <v>91</v>
      </c>
      <c r="G561" s="13">
        <v>3750</v>
      </c>
      <c r="H561" s="13">
        <v>3188</v>
      </c>
      <c r="I561" s="13"/>
      <c r="J561" s="13">
        <v>562</v>
      </c>
      <c r="K561" s="13">
        <v>85</v>
      </c>
      <c r="L561" s="11" t="s">
        <v>4462</v>
      </c>
      <c r="M561" s="14" t="s">
        <v>4444</v>
      </c>
      <c r="Z561" s="15">
        <v>3750</v>
      </c>
      <c r="AA561" s="15">
        <v>3188</v>
      </c>
      <c r="AC561" s="15">
        <v>562</v>
      </c>
    </row>
    <row r="562" spans="2:29" ht="19.7" customHeight="1" x14ac:dyDescent="0.2">
      <c r="B562" s="10" t="s">
        <v>638</v>
      </c>
      <c r="C562" s="11" t="s">
        <v>5399</v>
      </c>
      <c r="D562" s="11" t="s">
        <v>5397</v>
      </c>
      <c r="E562" s="11" t="s">
        <v>5400</v>
      </c>
      <c r="F562" s="12" t="s">
        <v>91</v>
      </c>
      <c r="G562" s="13">
        <v>9338</v>
      </c>
      <c r="H562" s="13">
        <v>8031</v>
      </c>
      <c r="I562" s="13"/>
      <c r="J562" s="13">
        <v>1307</v>
      </c>
      <c r="K562" s="13">
        <v>86</v>
      </c>
      <c r="L562" s="11" t="s">
        <v>4462</v>
      </c>
      <c r="M562" s="14" t="s">
        <v>4444</v>
      </c>
      <c r="Z562" s="15">
        <v>9338</v>
      </c>
      <c r="AA562" s="15">
        <v>8031</v>
      </c>
      <c r="AC562" s="15">
        <v>1307</v>
      </c>
    </row>
    <row r="563" spans="2:29" ht="19.7" customHeight="1" x14ac:dyDescent="0.2">
      <c r="B563" s="10" t="s">
        <v>639</v>
      </c>
      <c r="C563" s="11" t="s">
        <v>5401</v>
      </c>
      <c r="D563" s="11" t="s">
        <v>5402</v>
      </c>
      <c r="E563" s="11" t="s">
        <v>72</v>
      </c>
      <c r="F563" s="12" t="s">
        <v>91</v>
      </c>
      <c r="G563" s="13">
        <v>1471</v>
      </c>
      <c r="H563" s="13">
        <v>677</v>
      </c>
      <c r="I563" s="13"/>
      <c r="J563" s="13">
        <v>794</v>
      </c>
      <c r="K563" s="13">
        <v>46</v>
      </c>
      <c r="L563" s="11" t="s">
        <v>4462</v>
      </c>
      <c r="M563" s="14" t="s">
        <v>4444</v>
      </c>
      <c r="Z563" s="15">
        <v>1471</v>
      </c>
      <c r="AA563" s="15">
        <v>677</v>
      </c>
      <c r="AC563" s="15">
        <v>794</v>
      </c>
    </row>
    <row r="564" spans="2:29" ht="19.7" customHeight="1" x14ac:dyDescent="0.2">
      <c r="B564" s="10" t="s">
        <v>640</v>
      </c>
      <c r="C564" s="11" t="s">
        <v>5403</v>
      </c>
      <c r="D564" s="11" t="s">
        <v>5404</v>
      </c>
      <c r="E564" s="11" t="s">
        <v>72</v>
      </c>
      <c r="F564" s="12" t="s">
        <v>91</v>
      </c>
      <c r="G564" s="13">
        <v>2084</v>
      </c>
      <c r="H564" s="13">
        <v>458</v>
      </c>
      <c r="I564" s="13"/>
      <c r="J564" s="13">
        <v>1626</v>
      </c>
      <c r="K564" s="13">
        <v>22</v>
      </c>
      <c r="L564" s="11" t="s">
        <v>4462</v>
      </c>
      <c r="M564" s="14" t="s">
        <v>4444</v>
      </c>
      <c r="Z564" s="15">
        <v>2084</v>
      </c>
      <c r="AA564" s="15">
        <v>458</v>
      </c>
      <c r="AC564" s="15">
        <v>1626</v>
      </c>
    </row>
    <row r="565" spans="2:29" ht="19.7" customHeight="1" x14ac:dyDescent="0.2">
      <c r="B565" s="10" t="s">
        <v>641</v>
      </c>
      <c r="C565" s="11" t="s">
        <v>5405</v>
      </c>
      <c r="D565" s="11" t="s">
        <v>5406</v>
      </c>
      <c r="E565" s="11" t="s">
        <v>5407</v>
      </c>
      <c r="F565" s="12" t="s">
        <v>91</v>
      </c>
      <c r="G565" s="13">
        <v>13963</v>
      </c>
      <c r="H565" s="13">
        <v>6423</v>
      </c>
      <c r="I565" s="13"/>
      <c r="J565" s="13">
        <v>7540</v>
      </c>
      <c r="K565" s="13">
        <v>46</v>
      </c>
      <c r="L565" s="11" t="s">
        <v>4462</v>
      </c>
      <c r="M565" s="14" t="s">
        <v>4444</v>
      </c>
      <c r="Z565" s="15">
        <v>13963</v>
      </c>
      <c r="AA565" s="15">
        <v>6423</v>
      </c>
      <c r="AC565" s="15">
        <v>7540</v>
      </c>
    </row>
    <row r="566" spans="2:29" ht="19.7" customHeight="1" x14ac:dyDescent="0.2">
      <c r="B566" s="10" t="s">
        <v>642</v>
      </c>
      <c r="C566" s="11" t="s">
        <v>5408</v>
      </c>
      <c r="D566" s="11" t="s">
        <v>5406</v>
      </c>
      <c r="E566" s="11" t="s">
        <v>5409</v>
      </c>
      <c r="F566" s="12" t="s">
        <v>91</v>
      </c>
      <c r="G566" s="13">
        <v>16677</v>
      </c>
      <c r="H566" s="13">
        <v>8005</v>
      </c>
      <c r="I566" s="13"/>
      <c r="J566" s="13">
        <v>8672</v>
      </c>
      <c r="K566" s="13">
        <v>48</v>
      </c>
      <c r="L566" s="11" t="s">
        <v>4462</v>
      </c>
      <c r="M566" s="14" t="s">
        <v>4444</v>
      </c>
      <c r="Z566" s="15">
        <v>16677</v>
      </c>
      <c r="AA566" s="15">
        <v>8005</v>
      </c>
      <c r="AC566" s="15">
        <v>8672</v>
      </c>
    </row>
    <row r="567" spans="2:29" ht="19.7" customHeight="1" x14ac:dyDescent="0.2">
      <c r="B567" s="10" t="s">
        <v>643</v>
      </c>
      <c r="C567" s="11" t="s">
        <v>5410</v>
      </c>
      <c r="D567" s="11" t="s">
        <v>5406</v>
      </c>
      <c r="E567" s="11" t="s">
        <v>5411</v>
      </c>
      <c r="F567" s="12" t="s">
        <v>91</v>
      </c>
      <c r="G567" s="13">
        <v>22870</v>
      </c>
      <c r="H567" s="13">
        <v>10749</v>
      </c>
      <c r="I567" s="13"/>
      <c r="J567" s="13">
        <v>12121</v>
      </c>
      <c r="K567" s="13">
        <v>47</v>
      </c>
      <c r="L567" s="11" t="s">
        <v>4462</v>
      </c>
      <c r="M567" s="14" t="s">
        <v>4444</v>
      </c>
      <c r="Z567" s="15">
        <v>22870</v>
      </c>
      <c r="AA567" s="15">
        <v>10749</v>
      </c>
      <c r="AC567" s="15">
        <v>12121</v>
      </c>
    </row>
    <row r="568" spans="2:29" ht="19.7" customHeight="1" x14ac:dyDescent="0.2">
      <c r="B568" s="10" t="s">
        <v>644</v>
      </c>
      <c r="C568" s="11" t="s">
        <v>5412</v>
      </c>
      <c r="D568" s="11" t="s">
        <v>5406</v>
      </c>
      <c r="E568" s="11" t="s">
        <v>5413</v>
      </c>
      <c r="F568" s="12" t="s">
        <v>91</v>
      </c>
      <c r="G568" s="13">
        <v>32992</v>
      </c>
      <c r="H568" s="13">
        <v>13197</v>
      </c>
      <c r="I568" s="13"/>
      <c r="J568" s="13">
        <v>19795</v>
      </c>
      <c r="K568" s="13">
        <v>40</v>
      </c>
      <c r="L568" s="11" t="s">
        <v>4462</v>
      </c>
      <c r="M568" s="14" t="s">
        <v>4444</v>
      </c>
      <c r="Z568" s="15">
        <v>32992</v>
      </c>
      <c r="AA568" s="15">
        <v>13197</v>
      </c>
      <c r="AC568" s="15">
        <v>19795</v>
      </c>
    </row>
    <row r="569" spans="2:29" ht="19.7" customHeight="1" x14ac:dyDescent="0.2">
      <c r="B569" s="10" t="s">
        <v>645</v>
      </c>
      <c r="C569" s="11" t="s">
        <v>5414</v>
      </c>
      <c r="D569" s="11" t="s">
        <v>5415</v>
      </c>
      <c r="E569" s="11" t="s">
        <v>5416</v>
      </c>
      <c r="F569" s="12" t="s">
        <v>91</v>
      </c>
      <c r="G569" s="13">
        <v>29956</v>
      </c>
      <c r="H569" s="13">
        <v>15877</v>
      </c>
      <c r="I569" s="13"/>
      <c r="J569" s="13">
        <v>14079</v>
      </c>
      <c r="K569" s="13">
        <v>53</v>
      </c>
      <c r="L569" s="11" t="s">
        <v>4462</v>
      </c>
      <c r="M569" s="14" t="s">
        <v>4444</v>
      </c>
      <c r="Z569" s="15">
        <v>29956</v>
      </c>
      <c r="AA569" s="15">
        <v>15877</v>
      </c>
      <c r="AC569" s="15">
        <v>14079</v>
      </c>
    </row>
    <row r="570" spans="2:29" ht="19.7" customHeight="1" x14ac:dyDescent="0.2">
      <c r="B570" s="10" t="s">
        <v>646</v>
      </c>
      <c r="C570" s="11" t="s">
        <v>5417</v>
      </c>
      <c r="D570" s="11" t="s">
        <v>5418</v>
      </c>
      <c r="E570" s="11" t="s">
        <v>5416</v>
      </c>
      <c r="F570" s="12" t="s">
        <v>91</v>
      </c>
      <c r="G570" s="13">
        <v>33131</v>
      </c>
      <c r="H570" s="13">
        <v>19052</v>
      </c>
      <c r="I570" s="13"/>
      <c r="J570" s="13">
        <v>14079</v>
      </c>
      <c r="K570" s="13">
        <v>57.505000000000003</v>
      </c>
      <c r="L570" s="11" t="s">
        <v>4462</v>
      </c>
      <c r="M570" s="14" t="s">
        <v>4444</v>
      </c>
      <c r="Z570" s="15">
        <v>33131</v>
      </c>
      <c r="AA570" s="15">
        <v>19052</v>
      </c>
      <c r="AC570" s="15">
        <v>14079</v>
      </c>
    </row>
    <row r="571" spans="2:29" ht="19.7" customHeight="1" x14ac:dyDescent="0.2">
      <c r="B571" s="10" t="s">
        <v>647</v>
      </c>
      <c r="C571" s="11" t="s">
        <v>5419</v>
      </c>
      <c r="D571" s="11" t="s">
        <v>5420</v>
      </c>
      <c r="E571" s="11" t="s">
        <v>5416</v>
      </c>
      <c r="F571" s="12" t="s">
        <v>91</v>
      </c>
      <c r="G571" s="13">
        <v>34719</v>
      </c>
      <c r="H571" s="13">
        <v>20640</v>
      </c>
      <c r="I571" s="13"/>
      <c r="J571" s="13">
        <v>14079</v>
      </c>
      <c r="K571" s="13">
        <v>59.45</v>
      </c>
      <c r="L571" s="11" t="s">
        <v>4462</v>
      </c>
      <c r="M571" s="14" t="s">
        <v>4444</v>
      </c>
      <c r="Z571" s="15">
        <v>34719</v>
      </c>
      <c r="AA571" s="15">
        <v>20640</v>
      </c>
      <c r="AC571" s="15">
        <v>14079</v>
      </c>
    </row>
    <row r="572" spans="2:29" ht="19.7" customHeight="1" x14ac:dyDescent="0.2">
      <c r="B572" s="10" t="s">
        <v>648</v>
      </c>
      <c r="C572" s="11" t="s">
        <v>5421</v>
      </c>
      <c r="D572" s="11" t="s">
        <v>5422</v>
      </c>
      <c r="E572" s="11" t="s">
        <v>5416</v>
      </c>
      <c r="F572" s="12" t="s">
        <v>91</v>
      </c>
      <c r="G572" s="13">
        <v>36306</v>
      </c>
      <c r="H572" s="13">
        <v>22227</v>
      </c>
      <c r="I572" s="13"/>
      <c r="J572" s="13">
        <v>14079</v>
      </c>
      <c r="K572" s="13">
        <v>61.22</v>
      </c>
      <c r="L572" s="11" t="s">
        <v>4462</v>
      </c>
      <c r="M572" s="14" t="s">
        <v>4444</v>
      </c>
      <c r="Z572" s="15">
        <v>36306</v>
      </c>
      <c r="AA572" s="15">
        <v>22227</v>
      </c>
      <c r="AC572" s="15">
        <v>14079</v>
      </c>
    </row>
    <row r="573" spans="2:29" ht="19.7" customHeight="1" x14ac:dyDescent="0.2">
      <c r="B573" s="10" t="s">
        <v>649</v>
      </c>
      <c r="C573" s="11" t="s">
        <v>5423</v>
      </c>
      <c r="D573" s="11" t="s">
        <v>5415</v>
      </c>
      <c r="E573" s="11" t="s">
        <v>5424</v>
      </c>
      <c r="F573" s="12" t="s">
        <v>91</v>
      </c>
      <c r="G573" s="13">
        <v>41066</v>
      </c>
      <c r="H573" s="13">
        <v>20122</v>
      </c>
      <c r="I573" s="13"/>
      <c r="J573" s="13">
        <v>20944</v>
      </c>
      <c r="K573" s="13">
        <v>49</v>
      </c>
      <c r="L573" s="11" t="s">
        <v>4462</v>
      </c>
      <c r="M573" s="14" t="s">
        <v>4444</v>
      </c>
      <c r="Z573" s="15">
        <v>41066</v>
      </c>
      <c r="AA573" s="15">
        <v>20122</v>
      </c>
      <c r="AC573" s="15">
        <v>20944</v>
      </c>
    </row>
    <row r="574" spans="2:29" ht="19.7" customHeight="1" x14ac:dyDescent="0.2">
      <c r="B574" s="10" t="s">
        <v>650</v>
      </c>
      <c r="C574" s="11" t="s">
        <v>5425</v>
      </c>
      <c r="D574" s="11" t="s">
        <v>5418</v>
      </c>
      <c r="E574" s="11" t="s">
        <v>5424</v>
      </c>
      <c r="F574" s="12" t="s">
        <v>91</v>
      </c>
      <c r="G574" s="13">
        <v>45090</v>
      </c>
      <c r="H574" s="13">
        <v>24146</v>
      </c>
      <c r="I574" s="13"/>
      <c r="J574" s="13">
        <v>20944</v>
      </c>
      <c r="K574" s="13">
        <v>53.55</v>
      </c>
      <c r="L574" s="11" t="s">
        <v>4462</v>
      </c>
      <c r="M574" s="14" t="s">
        <v>4444</v>
      </c>
      <c r="Z574" s="15">
        <v>45090</v>
      </c>
      <c r="AA574" s="15">
        <v>24146</v>
      </c>
      <c r="AC574" s="15">
        <v>20944</v>
      </c>
    </row>
    <row r="575" spans="2:29" ht="19.7" customHeight="1" x14ac:dyDescent="0.2">
      <c r="B575" s="10" t="s">
        <v>651</v>
      </c>
      <c r="C575" s="11" t="s">
        <v>5426</v>
      </c>
      <c r="D575" s="11" t="s">
        <v>5420</v>
      </c>
      <c r="E575" s="11" t="s">
        <v>5424</v>
      </c>
      <c r="F575" s="12" t="s">
        <v>91</v>
      </c>
      <c r="G575" s="13">
        <v>47102</v>
      </c>
      <c r="H575" s="13">
        <v>26158</v>
      </c>
      <c r="I575" s="13"/>
      <c r="J575" s="13">
        <v>20944</v>
      </c>
      <c r="K575" s="13">
        <v>55.534999999999997</v>
      </c>
      <c r="L575" s="11" t="s">
        <v>4462</v>
      </c>
      <c r="M575" s="14" t="s">
        <v>4444</v>
      </c>
      <c r="Z575" s="15">
        <v>47102</v>
      </c>
      <c r="AA575" s="15">
        <v>26158</v>
      </c>
      <c r="AC575" s="15">
        <v>20944</v>
      </c>
    </row>
    <row r="576" spans="2:29" ht="19.7" customHeight="1" x14ac:dyDescent="0.2">
      <c r="B576" s="10" t="s">
        <v>652</v>
      </c>
      <c r="C576" s="11" t="s">
        <v>5427</v>
      </c>
      <c r="D576" s="11" t="s">
        <v>5422</v>
      </c>
      <c r="E576" s="11" t="s">
        <v>5424</v>
      </c>
      <c r="F576" s="12" t="s">
        <v>91</v>
      </c>
      <c r="G576" s="13">
        <v>49114</v>
      </c>
      <c r="H576" s="13">
        <v>28170</v>
      </c>
      <c r="I576" s="13"/>
      <c r="J576" s="13">
        <v>20944</v>
      </c>
      <c r="K576" s="13">
        <v>57.356000000000002</v>
      </c>
      <c r="L576" s="11" t="s">
        <v>4462</v>
      </c>
      <c r="M576" s="14" t="s">
        <v>4444</v>
      </c>
      <c r="Z576" s="15">
        <v>49114</v>
      </c>
      <c r="AA576" s="15">
        <v>28170</v>
      </c>
      <c r="AC576" s="15">
        <v>20944</v>
      </c>
    </row>
    <row r="577" spans="2:29" ht="19.7" customHeight="1" x14ac:dyDescent="0.2">
      <c r="B577" s="10" t="s">
        <v>653</v>
      </c>
      <c r="C577" s="11" t="s">
        <v>5428</v>
      </c>
      <c r="D577" s="11" t="s">
        <v>5415</v>
      </c>
      <c r="E577" s="11" t="s">
        <v>5429</v>
      </c>
      <c r="F577" s="12" t="s">
        <v>91</v>
      </c>
      <c r="G577" s="13">
        <v>49810</v>
      </c>
      <c r="H577" s="13">
        <v>23909</v>
      </c>
      <c r="I577" s="13"/>
      <c r="J577" s="13">
        <v>25901</v>
      </c>
      <c r="K577" s="13">
        <v>48</v>
      </c>
      <c r="L577" s="11" t="s">
        <v>4462</v>
      </c>
      <c r="M577" s="14" t="s">
        <v>4444</v>
      </c>
      <c r="Z577" s="15">
        <v>49810</v>
      </c>
      <c r="AA577" s="15">
        <v>23909</v>
      </c>
      <c r="AC577" s="15">
        <v>25901</v>
      </c>
    </row>
    <row r="578" spans="2:29" ht="19.7" customHeight="1" x14ac:dyDescent="0.2">
      <c r="B578" s="10" t="s">
        <v>654</v>
      </c>
      <c r="C578" s="11" t="s">
        <v>5430</v>
      </c>
      <c r="D578" s="11" t="s">
        <v>5418</v>
      </c>
      <c r="E578" s="11" t="s">
        <v>5429</v>
      </c>
      <c r="F578" s="12" t="s">
        <v>91</v>
      </c>
      <c r="G578" s="13">
        <v>54591</v>
      </c>
      <c r="H578" s="13">
        <v>28690</v>
      </c>
      <c r="I578" s="13"/>
      <c r="J578" s="13">
        <v>25901</v>
      </c>
      <c r="K578" s="13">
        <v>52.555</v>
      </c>
      <c r="L578" s="11" t="s">
        <v>4462</v>
      </c>
      <c r="M578" s="14" t="s">
        <v>4444</v>
      </c>
      <c r="Z578" s="15">
        <v>54591</v>
      </c>
      <c r="AA578" s="15">
        <v>28690</v>
      </c>
      <c r="AC578" s="15">
        <v>25901</v>
      </c>
    </row>
    <row r="579" spans="2:29" ht="19.7" customHeight="1" x14ac:dyDescent="0.2">
      <c r="B579" s="16" t="s">
        <v>655</v>
      </c>
      <c r="C579" s="17" t="s">
        <v>5431</v>
      </c>
      <c r="D579" s="17" t="s">
        <v>5420</v>
      </c>
      <c r="E579" s="17" t="s">
        <v>5429</v>
      </c>
      <c r="F579" s="18" t="s">
        <v>91</v>
      </c>
      <c r="G579" s="19">
        <v>56982</v>
      </c>
      <c r="H579" s="19">
        <v>31081</v>
      </c>
      <c r="I579" s="19"/>
      <c r="J579" s="19">
        <v>25901</v>
      </c>
      <c r="K579" s="19">
        <v>54.545000000000002</v>
      </c>
      <c r="L579" s="17" t="s">
        <v>4462</v>
      </c>
      <c r="M579" s="20" t="s">
        <v>4444</v>
      </c>
      <c r="Z579" s="15">
        <v>56982</v>
      </c>
      <c r="AA579" s="15">
        <v>31081</v>
      </c>
      <c r="AC579" s="15">
        <v>25901</v>
      </c>
    </row>
    <row r="580" spans="2:29" ht="19.7" customHeight="1" x14ac:dyDescent="0.2">
      <c r="B580" s="10" t="s">
        <v>656</v>
      </c>
      <c r="C580" s="11" t="s">
        <v>5432</v>
      </c>
      <c r="D580" s="11" t="s">
        <v>5422</v>
      </c>
      <c r="E580" s="11" t="s">
        <v>5429</v>
      </c>
      <c r="F580" s="12" t="s">
        <v>91</v>
      </c>
      <c r="G580" s="13">
        <v>59373</v>
      </c>
      <c r="H580" s="13">
        <v>33472</v>
      </c>
      <c r="I580" s="13"/>
      <c r="J580" s="13">
        <v>25901</v>
      </c>
      <c r="K580" s="13">
        <v>56.375</v>
      </c>
      <c r="L580" s="11" t="s">
        <v>4462</v>
      </c>
      <c r="M580" s="14" t="s">
        <v>4444</v>
      </c>
      <c r="Z580" s="15">
        <v>59373</v>
      </c>
      <c r="AA580" s="15">
        <v>33472</v>
      </c>
      <c r="AC580" s="15">
        <v>25901</v>
      </c>
    </row>
    <row r="581" spans="2:29" ht="19.7" customHeight="1" x14ac:dyDescent="0.2">
      <c r="B581" s="10" t="s">
        <v>657</v>
      </c>
      <c r="C581" s="11" t="s">
        <v>5433</v>
      </c>
      <c r="D581" s="11" t="s">
        <v>5415</v>
      </c>
      <c r="E581" s="11" t="s">
        <v>5434</v>
      </c>
      <c r="F581" s="12" t="s">
        <v>91</v>
      </c>
      <c r="G581" s="13">
        <v>66912</v>
      </c>
      <c r="H581" s="13">
        <v>32118</v>
      </c>
      <c r="I581" s="13"/>
      <c r="J581" s="13">
        <v>34794</v>
      </c>
      <c r="K581" s="13">
        <v>48</v>
      </c>
      <c r="L581" s="11" t="s">
        <v>4462</v>
      </c>
      <c r="M581" s="14" t="s">
        <v>4444</v>
      </c>
      <c r="Z581" s="15">
        <v>66912</v>
      </c>
      <c r="AA581" s="15">
        <v>32118</v>
      </c>
      <c r="AC581" s="15">
        <v>34794</v>
      </c>
    </row>
    <row r="582" spans="2:29" ht="19.7" customHeight="1" x14ac:dyDescent="0.2">
      <c r="B582" s="10" t="s">
        <v>658</v>
      </c>
      <c r="C582" s="11" t="s">
        <v>5435</v>
      </c>
      <c r="D582" s="11" t="s">
        <v>5418</v>
      </c>
      <c r="E582" s="11" t="s">
        <v>5434</v>
      </c>
      <c r="F582" s="12" t="s">
        <v>91</v>
      </c>
      <c r="G582" s="13">
        <v>73335</v>
      </c>
      <c r="H582" s="13">
        <v>38541</v>
      </c>
      <c r="I582" s="13"/>
      <c r="J582" s="13">
        <v>34794</v>
      </c>
      <c r="K582" s="13">
        <v>52.555</v>
      </c>
      <c r="L582" s="11" t="s">
        <v>4462</v>
      </c>
      <c r="M582" s="14" t="s">
        <v>4444</v>
      </c>
      <c r="Z582" s="15">
        <v>73335</v>
      </c>
      <c r="AA582" s="15">
        <v>38541</v>
      </c>
      <c r="AC582" s="15">
        <v>34794</v>
      </c>
    </row>
    <row r="583" spans="2:29" ht="19.7" customHeight="1" x14ac:dyDescent="0.2">
      <c r="B583" s="10" t="s">
        <v>659</v>
      </c>
      <c r="C583" s="11" t="s">
        <v>5436</v>
      </c>
      <c r="D583" s="11" t="s">
        <v>5420</v>
      </c>
      <c r="E583" s="11" t="s">
        <v>5434</v>
      </c>
      <c r="F583" s="12" t="s">
        <v>91</v>
      </c>
      <c r="G583" s="13">
        <v>76547</v>
      </c>
      <c r="H583" s="13">
        <v>41753</v>
      </c>
      <c r="I583" s="13"/>
      <c r="J583" s="13">
        <v>34794</v>
      </c>
      <c r="K583" s="13">
        <v>54.545000000000002</v>
      </c>
      <c r="L583" s="11" t="s">
        <v>4462</v>
      </c>
      <c r="M583" s="14" t="s">
        <v>4444</v>
      </c>
      <c r="Z583" s="15">
        <v>76547</v>
      </c>
      <c r="AA583" s="15">
        <v>41753</v>
      </c>
      <c r="AC583" s="15">
        <v>34794</v>
      </c>
    </row>
    <row r="584" spans="2:29" ht="19.7" customHeight="1" x14ac:dyDescent="0.2">
      <c r="B584" s="10" t="s">
        <v>660</v>
      </c>
      <c r="C584" s="11" t="s">
        <v>5437</v>
      </c>
      <c r="D584" s="11" t="s">
        <v>5422</v>
      </c>
      <c r="E584" s="11" t="s">
        <v>5434</v>
      </c>
      <c r="F584" s="12" t="s">
        <v>91</v>
      </c>
      <c r="G584" s="13">
        <v>79759</v>
      </c>
      <c r="H584" s="13">
        <v>44965</v>
      </c>
      <c r="I584" s="13"/>
      <c r="J584" s="13">
        <v>34794</v>
      </c>
      <c r="K584" s="13">
        <v>56.375999999999998</v>
      </c>
      <c r="L584" s="11" t="s">
        <v>4462</v>
      </c>
      <c r="M584" s="14" t="s">
        <v>4444</v>
      </c>
      <c r="Z584" s="15">
        <v>79759</v>
      </c>
      <c r="AA584" s="15">
        <v>44965</v>
      </c>
      <c r="AC584" s="15">
        <v>34794</v>
      </c>
    </row>
    <row r="585" spans="2:29" ht="19.7" customHeight="1" x14ac:dyDescent="0.2">
      <c r="B585" s="10" t="s">
        <v>661</v>
      </c>
      <c r="C585" s="11" t="s">
        <v>5438</v>
      </c>
      <c r="D585" s="11" t="s">
        <v>5439</v>
      </c>
      <c r="E585" s="11" t="s">
        <v>5440</v>
      </c>
      <c r="F585" s="12" t="s">
        <v>8</v>
      </c>
      <c r="G585" s="13">
        <v>22984</v>
      </c>
      <c r="H585" s="13">
        <v>22984</v>
      </c>
      <c r="I585" s="13"/>
      <c r="J585" s="13"/>
      <c r="K585" s="13">
        <v>100</v>
      </c>
      <c r="L585" s="11" t="s">
        <v>4462</v>
      </c>
      <c r="M585" s="14" t="s">
        <v>4444</v>
      </c>
      <c r="Z585" s="15">
        <v>22984</v>
      </c>
      <c r="AA585" s="15">
        <v>22984</v>
      </c>
    </row>
    <row r="586" spans="2:29" ht="19.7" customHeight="1" x14ac:dyDescent="0.2">
      <c r="B586" s="10" t="s">
        <v>662</v>
      </c>
      <c r="C586" s="11" t="s">
        <v>5441</v>
      </c>
      <c r="D586" s="11" t="s">
        <v>5439</v>
      </c>
      <c r="E586" s="11" t="s">
        <v>72</v>
      </c>
      <c r="F586" s="12" t="s">
        <v>8</v>
      </c>
      <c r="G586" s="13">
        <v>24063</v>
      </c>
      <c r="H586" s="13">
        <v>24063</v>
      </c>
      <c r="I586" s="13"/>
      <c r="J586" s="13"/>
      <c r="K586" s="13">
        <v>100</v>
      </c>
      <c r="L586" s="11" t="s">
        <v>4462</v>
      </c>
      <c r="M586" s="14" t="s">
        <v>4444</v>
      </c>
      <c r="Z586" s="15">
        <v>24063</v>
      </c>
      <c r="AA586" s="15">
        <v>24063</v>
      </c>
    </row>
    <row r="587" spans="2:29" ht="19.7" customHeight="1" x14ac:dyDescent="0.2">
      <c r="B587" s="10" t="s">
        <v>663</v>
      </c>
      <c r="C587" s="11" t="s">
        <v>5442</v>
      </c>
      <c r="D587" s="11" t="s">
        <v>5443</v>
      </c>
      <c r="E587" s="11" t="s">
        <v>72</v>
      </c>
      <c r="F587" s="12" t="s">
        <v>8</v>
      </c>
      <c r="G587" s="13">
        <v>26284</v>
      </c>
      <c r="H587" s="13">
        <v>25495</v>
      </c>
      <c r="I587" s="13"/>
      <c r="J587" s="13">
        <v>789</v>
      </c>
      <c r="K587" s="13">
        <v>97</v>
      </c>
      <c r="L587" s="11" t="s">
        <v>4462</v>
      </c>
      <c r="M587" s="14" t="s">
        <v>4444</v>
      </c>
      <c r="Z587" s="15">
        <v>26284</v>
      </c>
      <c r="AA587" s="15">
        <v>25495</v>
      </c>
      <c r="AC587" s="15">
        <v>789</v>
      </c>
    </row>
    <row r="588" spans="2:29" ht="19.7" customHeight="1" x14ac:dyDescent="0.2">
      <c r="B588" s="10" t="s">
        <v>664</v>
      </c>
      <c r="C588" s="11" t="s">
        <v>5444</v>
      </c>
      <c r="D588" s="11" t="s">
        <v>5439</v>
      </c>
      <c r="E588" s="11" t="s">
        <v>5445</v>
      </c>
      <c r="F588" s="12" t="s">
        <v>8</v>
      </c>
      <c r="G588" s="13">
        <v>38996</v>
      </c>
      <c r="H588" s="13">
        <v>38996</v>
      </c>
      <c r="I588" s="13"/>
      <c r="J588" s="13"/>
      <c r="K588" s="13">
        <v>100</v>
      </c>
      <c r="L588" s="11" t="s">
        <v>4462</v>
      </c>
      <c r="M588" s="14" t="s">
        <v>4444</v>
      </c>
      <c r="Z588" s="15">
        <v>38996</v>
      </c>
      <c r="AA588" s="15">
        <v>38996</v>
      </c>
    </row>
    <row r="589" spans="2:29" ht="19.7" customHeight="1" x14ac:dyDescent="0.2">
      <c r="B589" s="10" t="s">
        <v>665</v>
      </c>
      <c r="C589" s="11" t="s">
        <v>5446</v>
      </c>
      <c r="D589" s="11" t="s">
        <v>5447</v>
      </c>
      <c r="E589" s="11" t="s">
        <v>5448</v>
      </c>
      <c r="F589" s="12" t="s">
        <v>8</v>
      </c>
      <c r="G589" s="13">
        <v>10179</v>
      </c>
      <c r="H589" s="13">
        <v>8245</v>
      </c>
      <c r="I589" s="13"/>
      <c r="J589" s="13">
        <v>1934</v>
      </c>
      <c r="K589" s="13">
        <v>81</v>
      </c>
      <c r="L589" s="11" t="s">
        <v>4462</v>
      </c>
      <c r="M589" s="14" t="s">
        <v>4444</v>
      </c>
      <c r="Z589" s="15">
        <v>10179</v>
      </c>
      <c r="AA589" s="15">
        <v>8245</v>
      </c>
      <c r="AC589" s="15">
        <v>1934</v>
      </c>
    </row>
    <row r="590" spans="2:29" ht="19.7" customHeight="1" x14ac:dyDescent="0.2">
      <c r="B590" s="10" t="s">
        <v>666</v>
      </c>
      <c r="C590" s="11" t="s">
        <v>5449</v>
      </c>
      <c r="D590" s="11" t="s">
        <v>5447</v>
      </c>
      <c r="E590" s="11" t="s">
        <v>5450</v>
      </c>
      <c r="F590" s="12" t="s">
        <v>8</v>
      </c>
      <c r="G590" s="13">
        <v>11065</v>
      </c>
      <c r="H590" s="13">
        <v>8409</v>
      </c>
      <c r="I590" s="13"/>
      <c r="J590" s="13">
        <v>2656</v>
      </c>
      <c r="K590" s="13">
        <v>76</v>
      </c>
      <c r="L590" s="11" t="s">
        <v>4462</v>
      </c>
      <c r="M590" s="14" t="s">
        <v>4444</v>
      </c>
      <c r="Z590" s="15">
        <v>11065</v>
      </c>
      <c r="AA590" s="15">
        <v>8409</v>
      </c>
      <c r="AC590" s="15">
        <v>2656</v>
      </c>
    </row>
    <row r="591" spans="2:29" ht="19.7" customHeight="1" x14ac:dyDescent="0.2">
      <c r="B591" s="10" t="s">
        <v>667</v>
      </c>
      <c r="C591" s="11" t="s">
        <v>5451</v>
      </c>
      <c r="D591" s="11" t="s">
        <v>5447</v>
      </c>
      <c r="E591" s="11" t="s">
        <v>5452</v>
      </c>
      <c r="F591" s="12" t="s">
        <v>8</v>
      </c>
      <c r="G591" s="13">
        <v>11839</v>
      </c>
      <c r="H591" s="13">
        <v>8524</v>
      </c>
      <c r="I591" s="13"/>
      <c r="J591" s="13">
        <v>3315</v>
      </c>
      <c r="K591" s="13">
        <v>72</v>
      </c>
      <c r="L591" s="11" t="s">
        <v>4462</v>
      </c>
      <c r="M591" s="14" t="s">
        <v>4444</v>
      </c>
      <c r="Z591" s="15">
        <v>11839</v>
      </c>
      <c r="AA591" s="15">
        <v>8524</v>
      </c>
      <c r="AC591" s="15">
        <v>3315</v>
      </c>
    </row>
    <row r="592" spans="2:29" ht="19.7" customHeight="1" x14ac:dyDescent="0.2">
      <c r="B592" s="10" t="s">
        <v>668</v>
      </c>
      <c r="C592" s="11" t="s">
        <v>5453</v>
      </c>
      <c r="D592" s="11" t="s">
        <v>5447</v>
      </c>
      <c r="E592" s="11" t="s">
        <v>5454</v>
      </c>
      <c r="F592" s="12" t="s">
        <v>8</v>
      </c>
      <c r="G592" s="13">
        <v>14163</v>
      </c>
      <c r="H592" s="13">
        <v>8923</v>
      </c>
      <c r="I592" s="13"/>
      <c r="J592" s="13">
        <v>5240</v>
      </c>
      <c r="K592" s="13">
        <v>63</v>
      </c>
      <c r="L592" s="11" t="s">
        <v>4462</v>
      </c>
      <c r="M592" s="14" t="s">
        <v>4444</v>
      </c>
      <c r="Z592" s="15">
        <v>14163</v>
      </c>
      <c r="AA592" s="15">
        <v>8923</v>
      </c>
      <c r="AC592" s="15">
        <v>5240</v>
      </c>
    </row>
    <row r="593" spans="2:29" ht="19.7" customHeight="1" x14ac:dyDescent="0.2">
      <c r="B593" s="10" t="s">
        <v>669</v>
      </c>
      <c r="C593" s="11" t="s">
        <v>5455</v>
      </c>
      <c r="D593" s="11" t="s">
        <v>5447</v>
      </c>
      <c r="E593" s="11" t="s">
        <v>5456</v>
      </c>
      <c r="F593" s="12" t="s">
        <v>8</v>
      </c>
      <c r="G593" s="13">
        <v>10622</v>
      </c>
      <c r="H593" s="13">
        <v>8391</v>
      </c>
      <c r="I593" s="13"/>
      <c r="J593" s="13">
        <v>2231</v>
      </c>
      <c r="K593" s="13">
        <v>79</v>
      </c>
      <c r="L593" s="11" t="s">
        <v>4462</v>
      </c>
      <c r="M593" s="14" t="s">
        <v>4444</v>
      </c>
      <c r="Z593" s="15">
        <v>10622</v>
      </c>
      <c r="AA593" s="15">
        <v>8391</v>
      </c>
      <c r="AC593" s="15">
        <v>2231</v>
      </c>
    </row>
    <row r="594" spans="2:29" ht="19.7" customHeight="1" x14ac:dyDescent="0.2">
      <c r="B594" s="10" t="s">
        <v>670</v>
      </c>
      <c r="C594" s="11" t="s">
        <v>5457</v>
      </c>
      <c r="D594" s="11" t="s">
        <v>5447</v>
      </c>
      <c r="E594" s="11" t="s">
        <v>5458</v>
      </c>
      <c r="F594" s="12" t="s">
        <v>8</v>
      </c>
      <c r="G594" s="13">
        <v>11618</v>
      </c>
      <c r="H594" s="13">
        <v>8481</v>
      </c>
      <c r="I594" s="13"/>
      <c r="J594" s="13">
        <v>3137</v>
      </c>
      <c r="K594" s="13">
        <v>73</v>
      </c>
      <c r="L594" s="11" t="s">
        <v>4462</v>
      </c>
      <c r="M594" s="14" t="s">
        <v>4444</v>
      </c>
      <c r="Z594" s="15">
        <v>11618</v>
      </c>
      <c r="AA594" s="15">
        <v>8481</v>
      </c>
      <c r="AC594" s="15">
        <v>3137</v>
      </c>
    </row>
    <row r="595" spans="2:29" ht="19.7" customHeight="1" x14ac:dyDescent="0.2">
      <c r="B595" s="10" t="s">
        <v>671</v>
      </c>
      <c r="C595" s="11" t="s">
        <v>5459</v>
      </c>
      <c r="D595" s="11" t="s">
        <v>5447</v>
      </c>
      <c r="E595" s="11" t="s">
        <v>5460</v>
      </c>
      <c r="F595" s="12" t="s">
        <v>8</v>
      </c>
      <c r="G595" s="13">
        <v>12614</v>
      </c>
      <c r="H595" s="13">
        <v>8578</v>
      </c>
      <c r="I595" s="13"/>
      <c r="J595" s="13">
        <v>4036</v>
      </c>
      <c r="K595" s="13">
        <v>68</v>
      </c>
      <c r="L595" s="11" t="s">
        <v>4462</v>
      </c>
      <c r="M595" s="14" t="s">
        <v>4444</v>
      </c>
      <c r="Z595" s="15">
        <v>12614</v>
      </c>
      <c r="AA595" s="15">
        <v>8578</v>
      </c>
      <c r="AC595" s="15">
        <v>4036</v>
      </c>
    </row>
    <row r="596" spans="2:29" ht="19.7" customHeight="1" x14ac:dyDescent="0.2">
      <c r="B596" s="10" t="s">
        <v>672</v>
      </c>
      <c r="C596" s="11" t="s">
        <v>5461</v>
      </c>
      <c r="D596" s="11" t="s">
        <v>5447</v>
      </c>
      <c r="E596" s="11" t="s">
        <v>5462</v>
      </c>
      <c r="F596" s="12" t="s">
        <v>8</v>
      </c>
      <c r="G596" s="13">
        <v>15159</v>
      </c>
      <c r="H596" s="13">
        <v>9095</v>
      </c>
      <c r="I596" s="13"/>
      <c r="J596" s="13">
        <v>6064</v>
      </c>
      <c r="K596" s="13">
        <v>60</v>
      </c>
      <c r="L596" s="11" t="s">
        <v>4462</v>
      </c>
      <c r="M596" s="14" t="s">
        <v>4444</v>
      </c>
      <c r="Z596" s="15">
        <v>15159</v>
      </c>
      <c r="AA596" s="15">
        <v>9095</v>
      </c>
      <c r="AC596" s="15">
        <v>6064</v>
      </c>
    </row>
    <row r="597" spans="2:29" ht="19.7" customHeight="1" x14ac:dyDescent="0.2">
      <c r="B597" s="10" t="s">
        <v>673</v>
      </c>
      <c r="C597" s="11" t="s">
        <v>5463</v>
      </c>
      <c r="D597" s="11" t="s">
        <v>5464</v>
      </c>
      <c r="E597" s="11" t="s">
        <v>5448</v>
      </c>
      <c r="F597" s="12" t="s">
        <v>8</v>
      </c>
      <c r="G597" s="13">
        <v>11252</v>
      </c>
      <c r="H597" s="13">
        <v>9339</v>
      </c>
      <c r="I597" s="13"/>
      <c r="J597" s="13">
        <v>1913</v>
      </c>
      <c r="K597" s="13">
        <v>83</v>
      </c>
      <c r="L597" s="11" t="s">
        <v>4462</v>
      </c>
      <c r="M597" s="14" t="s">
        <v>4444</v>
      </c>
      <c r="Z597" s="15">
        <v>11252</v>
      </c>
      <c r="AA597" s="15">
        <v>9339</v>
      </c>
      <c r="AC597" s="15">
        <v>1913</v>
      </c>
    </row>
    <row r="598" spans="2:29" ht="19.7" customHeight="1" x14ac:dyDescent="0.2">
      <c r="B598" s="10" t="s">
        <v>674</v>
      </c>
      <c r="C598" s="11" t="s">
        <v>5465</v>
      </c>
      <c r="D598" s="11" t="s">
        <v>5464</v>
      </c>
      <c r="E598" s="11" t="s">
        <v>5450</v>
      </c>
      <c r="F598" s="12" t="s">
        <v>8</v>
      </c>
      <c r="G598" s="13">
        <v>12365</v>
      </c>
      <c r="H598" s="13">
        <v>9521</v>
      </c>
      <c r="I598" s="13"/>
      <c r="J598" s="13">
        <v>2844</v>
      </c>
      <c r="K598" s="13">
        <v>77</v>
      </c>
      <c r="L598" s="11" t="s">
        <v>4462</v>
      </c>
      <c r="M598" s="14" t="s">
        <v>4444</v>
      </c>
      <c r="Z598" s="15">
        <v>12365</v>
      </c>
      <c r="AA598" s="15">
        <v>9521</v>
      </c>
      <c r="AC598" s="15">
        <v>2844</v>
      </c>
    </row>
    <row r="599" spans="2:29" ht="19.7" customHeight="1" x14ac:dyDescent="0.2">
      <c r="B599" s="10" t="s">
        <v>675</v>
      </c>
      <c r="C599" s="11" t="s">
        <v>5466</v>
      </c>
      <c r="D599" s="11" t="s">
        <v>5464</v>
      </c>
      <c r="E599" s="11" t="s">
        <v>5452</v>
      </c>
      <c r="F599" s="12" t="s">
        <v>8</v>
      </c>
      <c r="G599" s="13">
        <v>13354</v>
      </c>
      <c r="H599" s="13">
        <v>9615</v>
      </c>
      <c r="I599" s="13"/>
      <c r="J599" s="13">
        <v>3739</v>
      </c>
      <c r="K599" s="13">
        <v>72</v>
      </c>
      <c r="L599" s="11" t="s">
        <v>4462</v>
      </c>
      <c r="M599" s="14" t="s">
        <v>4444</v>
      </c>
      <c r="Z599" s="15">
        <v>13354</v>
      </c>
      <c r="AA599" s="15">
        <v>9615</v>
      </c>
      <c r="AC599" s="15">
        <v>3739</v>
      </c>
    </row>
    <row r="600" spans="2:29" ht="19.7" customHeight="1" x14ac:dyDescent="0.2">
      <c r="B600" s="10" t="s">
        <v>676</v>
      </c>
      <c r="C600" s="11" t="s">
        <v>5467</v>
      </c>
      <c r="D600" s="11" t="s">
        <v>5464</v>
      </c>
      <c r="E600" s="11" t="s">
        <v>5454</v>
      </c>
      <c r="F600" s="12" t="s">
        <v>8</v>
      </c>
      <c r="G600" s="13">
        <v>16569</v>
      </c>
      <c r="H600" s="13">
        <v>10273</v>
      </c>
      <c r="I600" s="13"/>
      <c r="J600" s="13">
        <v>6296</v>
      </c>
      <c r="K600" s="13">
        <v>62</v>
      </c>
      <c r="L600" s="11" t="s">
        <v>4462</v>
      </c>
      <c r="M600" s="14" t="s">
        <v>4444</v>
      </c>
      <c r="Z600" s="15">
        <v>16569</v>
      </c>
      <c r="AA600" s="15">
        <v>10273</v>
      </c>
      <c r="AC600" s="15">
        <v>6296</v>
      </c>
    </row>
    <row r="601" spans="2:29" ht="19.7" customHeight="1" x14ac:dyDescent="0.2">
      <c r="B601" s="10" t="s">
        <v>677</v>
      </c>
      <c r="C601" s="11" t="s">
        <v>5468</v>
      </c>
      <c r="D601" s="11" t="s">
        <v>5464</v>
      </c>
      <c r="E601" s="11" t="s">
        <v>5456</v>
      </c>
      <c r="F601" s="12" t="s">
        <v>8</v>
      </c>
      <c r="G601" s="13">
        <v>11746</v>
      </c>
      <c r="H601" s="13">
        <v>9397</v>
      </c>
      <c r="I601" s="13"/>
      <c r="J601" s="13">
        <v>2349</v>
      </c>
      <c r="K601" s="13">
        <v>80</v>
      </c>
      <c r="L601" s="11" t="s">
        <v>4462</v>
      </c>
      <c r="M601" s="14" t="s">
        <v>4444</v>
      </c>
      <c r="Z601" s="15">
        <v>11746</v>
      </c>
      <c r="AA601" s="15">
        <v>9397</v>
      </c>
      <c r="AC601" s="15">
        <v>2349</v>
      </c>
    </row>
    <row r="602" spans="2:29" ht="19.7" customHeight="1" x14ac:dyDescent="0.2">
      <c r="B602" s="10" t="s">
        <v>678</v>
      </c>
      <c r="C602" s="11" t="s">
        <v>5469</v>
      </c>
      <c r="D602" s="11" t="s">
        <v>5464</v>
      </c>
      <c r="E602" s="11" t="s">
        <v>5458</v>
      </c>
      <c r="F602" s="12" t="s">
        <v>8</v>
      </c>
      <c r="G602" s="13">
        <v>12983</v>
      </c>
      <c r="H602" s="13">
        <v>9607</v>
      </c>
      <c r="I602" s="13"/>
      <c r="J602" s="13">
        <v>3376</v>
      </c>
      <c r="K602" s="13">
        <v>74</v>
      </c>
      <c r="L602" s="11" t="s">
        <v>4462</v>
      </c>
      <c r="M602" s="14" t="s">
        <v>4444</v>
      </c>
      <c r="Z602" s="15">
        <v>12983</v>
      </c>
      <c r="AA602" s="15">
        <v>9607</v>
      </c>
      <c r="AC602" s="15">
        <v>3376</v>
      </c>
    </row>
    <row r="603" spans="2:29" ht="19.7" customHeight="1" x14ac:dyDescent="0.2">
      <c r="B603" s="10" t="s">
        <v>679</v>
      </c>
      <c r="C603" s="11" t="s">
        <v>5470</v>
      </c>
      <c r="D603" s="11" t="s">
        <v>5464</v>
      </c>
      <c r="E603" s="11" t="s">
        <v>5460</v>
      </c>
      <c r="F603" s="12" t="s">
        <v>8</v>
      </c>
      <c r="G603" s="13">
        <v>14219</v>
      </c>
      <c r="H603" s="13">
        <v>9811</v>
      </c>
      <c r="I603" s="13"/>
      <c r="J603" s="13">
        <v>4408</v>
      </c>
      <c r="K603" s="13">
        <v>69</v>
      </c>
      <c r="L603" s="11" t="s">
        <v>4462</v>
      </c>
      <c r="M603" s="14" t="s">
        <v>4444</v>
      </c>
      <c r="Z603" s="15">
        <v>14219</v>
      </c>
      <c r="AA603" s="15">
        <v>9811</v>
      </c>
      <c r="AC603" s="15">
        <v>4408</v>
      </c>
    </row>
    <row r="604" spans="2:29" ht="19.7" customHeight="1" x14ac:dyDescent="0.2">
      <c r="B604" s="16" t="s">
        <v>680</v>
      </c>
      <c r="C604" s="17" t="s">
        <v>5471</v>
      </c>
      <c r="D604" s="17" t="s">
        <v>5464</v>
      </c>
      <c r="E604" s="17" t="s">
        <v>5462</v>
      </c>
      <c r="F604" s="18" t="s">
        <v>8</v>
      </c>
      <c r="G604" s="19">
        <v>17681</v>
      </c>
      <c r="H604" s="19">
        <v>10432</v>
      </c>
      <c r="I604" s="19"/>
      <c r="J604" s="19">
        <v>7249</v>
      </c>
      <c r="K604" s="19">
        <v>59</v>
      </c>
      <c r="L604" s="17" t="s">
        <v>4462</v>
      </c>
      <c r="M604" s="20" t="s">
        <v>4444</v>
      </c>
      <c r="Z604" s="15">
        <v>17681</v>
      </c>
      <c r="AA604" s="15">
        <v>10432</v>
      </c>
      <c r="AC604" s="15">
        <v>7249</v>
      </c>
    </row>
    <row r="605" spans="2:29" ht="19.7" customHeight="1" x14ac:dyDescent="0.2">
      <c r="B605" s="10" t="s">
        <v>681</v>
      </c>
      <c r="C605" s="11" t="s">
        <v>5472</v>
      </c>
      <c r="D605" s="11" t="s">
        <v>5473</v>
      </c>
      <c r="E605" s="11" t="s">
        <v>5474</v>
      </c>
      <c r="F605" s="12" t="s">
        <v>8</v>
      </c>
      <c r="G605" s="13">
        <v>50346</v>
      </c>
      <c r="H605" s="13">
        <v>35242</v>
      </c>
      <c r="I605" s="13"/>
      <c r="J605" s="13">
        <v>15104</v>
      </c>
      <c r="K605" s="13">
        <v>70</v>
      </c>
      <c r="L605" s="11" t="s">
        <v>4462</v>
      </c>
      <c r="M605" s="14" t="s">
        <v>4444</v>
      </c>
      <c r="Z605" s="15">
        <v>50346</v>
      </c>
      <c r="AA605" s="15">
        <v>35242</v>
      </c>
      <c r="AC605" s="15">
        <v>15104</v>
      </c>
    </row>
    <row r="606" spans="2:29" ht="19.7" customHeight="1" x14ac:dyDescent="0.2">
      <c r="B606" s="10" t="s">
        <v>682</v>
      </c>
      <c r="C606" s="11" t="s">
        <v>5475</v>
      </c>
      <c r="D606" s="11" t="s">
        <v>5473</v>
      </c>
      <c r="E606" s="11" t="s">
        <v>5476</v>
      </c>
      <c r="F606" s="12" t="s">
        <v>8</v>
      </c>
      <c r="G606" s="13">
        <v>76693</v>
      </c>
      <c r="H606" s="13">
        <v>55219</v>
      </c>
      <c r="I606" s="13"/>
      <c r="J606" s="13">
        <v>21474</v>
      </c>
      <c r="K606" s="13">
        <v>72</v>
      </c>
      <c r="L606" s="11" t="s">
        <v>4462</v>
      </c>
      <c r="M606" s="14" t="s">
        <v>4444</v>
      </c>
      <c r="Z606" s="15">
        <v>76693</v>
      </c>
      <c r="AA606" s="15">
        <v>55219</v>
      </c>
      <c r="AC606" s="15">
        <v>21474</v>
      </c>
    </row>
    <row r="607" spans="2:29" ht="19.7" customHeight="1" x14ac:dyDescent="0.2">
      <c r="B607" s="10" t="s">
        <v>683</v>
      </c>
      <c r="C607" s="11" t="s">
        <v>5477</v>
      </c>
      <c r="D607" s="11" t="s">
        <v>5478</v>
      </c>
      <c r="E607" s="11" t="s">
        <v>5479</v>
      </c>
      <c r="F607" s="12" t="s">
        <v>91</v>
      </c>
      <c r="G607" s="13">
        <v>30558</v>
      </c>
      <c r="H607" s="13">
        <v>19863</v>
      </c>
      <c r="I607" s="13"/>
      <c r="J607" s="13">
        <v>10695</v>
      </c>
      <c r="K607" s="13">
        <v>65</v>
      </c>
      <c r="L607" s="11" t="s">
        <v>4462</v>
      </c>
      <c r="M607" s="14" t="s">
        <v>4444</v>
      </c>
      <c r="Z607" s="15">
        <v>30558</v>
      </c>
      <c r="AA607" s="15">
        <v>19863</v>
      </c>
      <c r="AC607" s="15">
        <v>10695</v>
      </c>
    </row>
    <row r="608" spans="2:29" ht="19.7" customHeight="1" x14ac:dyDescent="0.2">
      <c r="B608" s="10" t="s">
        <v>684</v>
      </c>
      <c r="C608" s="11" t="s">
        <v>5480</v>
      </c>
      <c r="D608" s="11" t="s">
        <v>5478</v>
      </c>
      <c r="E608" s="11" t="s">
        <v>5481</v>
      </c>
      <c r="F608" s="12" t="s">
        <v>91</v>
      </c>
      <c r="G608" s="13">
        <v>32544</v>
      </c>
      <c r="H608" s="13">
        <v>21849</v>
      </c>
      <c r="I608" s="13"/>
      <c r="J608" s="13">
        <v>10695</v>
      </c>
      <c r="K608" s="13">
        <v>67.137</v>
      </c>
      <c r="L608" s="11" t="s">
        <v>4462</v>
      </c>
      <c r="M608" s="14" t="s">
        <v>4444</v>
      </c>
      <c r="Z608" s="15">
        <v>32544</v>
      </c>
      <c r="AA608" s="15">
        <v>21849</v>
      </c>
      <c r="AC608" s="15">
        <v>10695</v>
      </c>
    </row>
    <row r="609" spans="2:29" ht="19.7" customHeight="1" x14ac:dyDescent="0.2">
      <c r="B609" s="10" t="s">
        <v>685</v>
      </c>
      <c r="C609" s="11" t="s">
        <v>5482</v>
      </c>
      <c r="D609" s="11" t="s">
        <v>5478</v>
      </c>
      <c r="E609" s="11" t="s">
        <v>5483</v>
      </c>
      <c r="F609" s="12" t="s">
        <v>91</v>
      </c>
      <c r="G609" s="13">
        <v>34530</v>
      </c>
      <c r="H609" s="13">
        <v>23835</v>
      </c>
      <c r="I609" s="13"/>
      <c r="J609" s="13">
        <v>10695</v>
      </c>
      <c r="K609" s="13">
        <v>69.027000000000001</v>
      </c>
      <c r="L609" s="11" t="s">
        <v>4462</v>
      </c>
      <c r="M609" s="14" t="s">
        <v>4444</v>
      </c>
      <c r="Z609" s="15">
        <v>34530</v>
      </c>
      <c r="AA609" s="15">
        <v>23835</v>
      </c>
      <c r="AC609" s="15">
        <v>10695</v>
      </c>
    </row>
    <row r="610" spans="2:29" ht="19.7" customHeight="1" x14ac:dyDescent="0.2">
      <c r="B610" s="10" t="s">
        <v>686</v>
      </c>
      <c r="C610" s="11" t="s">
        <v>5484</v>
      </c>
      <c r="D610" s="11" t="s">
        <v>5478</v>
      </c>
      <c r="E610" s="11" t="s">
        <v>5485</v>
      </c>
      <c r="F610" s="12" t="s">
        <v>91</v>
      </c>
      <c r="G610" s="13">
        <v>36516</v>
      </c>
      <c r="H610" s="13">
        <v>25821</v>
      </c>
      <c r="I610" s="13"/>
      <c r="J610" s="13">
        <v>10695</v>
      </c>
      <c r="K610" s="13">
        <v>70.710999999999999</v>
      </c>
      <c r="L610" s="11" t="s">
        <v>4462</v>
      </c>
      <c r="M610" s="14" t="s">
        <v>4444</v>
      </c>
      <c r="Z610" s="15">
        <v>36516</v>
      </c>
      <c r="AA610" s="15">
        <v>25821</v>
      </c>
      <c r="AC610" s="15">
        <v>10695</v>
      </c>
    </row>
    <row r="611" spans="2:29" ht="19.7" customHeight="1" x14ac:dyDescent="0.2">
      <c r="B611" s="10" t="s">
        <v>687</v>
      </c>
      <c r="C611" s="11" t="s">
        <v>5486</v>
      </c>
      <c r="D611" s="11" t="s">
        <v>5478</v>
      </c>
      <c r="E611" s="11" t="s">
        <v>5487</v>
      </c>
      <c r="F611" s="12" t="s">
        <v>91</v>
      </c>
      <c r="G611" s="13">
        <v>38503</v>
      </c>
      <c r="H611" s="13">
        <v>27808</v>
      </c>
      <c r="I611" s="13"/>
      <c r="J611" s="13">
        <v>10695</v>
      </c>
      <c r="K611" s="13">
        <v>72.222999999999999</v>
      </c>
      <c r="L611" s="11" t="s">
        <v>4462</v>
      </c>
      <c r="M611" s="14" t="s">
        <v>4444</v>
      </c>
      <c r="Z611" s="15">
        <v>38503</v>
      </c>
      <c r="AA611" s="15">
        <v>27808</v>
      </c>
      <c r="AC611" s="15">
        <v>10695</v>
      </c>
    </row>
    <row r="612" spans="2:29" ht="19.7" customHeight="1" x14ac:dyDescent="0.2">
      <c r="B612" s="10" t="s">
        <v>688</v>
      </c>
      <c r="C612" s="11" t="s">
        <v>5488</v>
      </c>
      <c r="D612" s="11" t="s">
        <v>5489</v>
      </c>
      <c r="E612" s="11" t="s">
        <v>5479</v>
      </c>
      <c r="F612" s="12" t="s">
        <v>91</v>
      </c>
      <c r="G612" s="13">
        <v>49781</v>
      </c>
      <c r="H612" s="13">
        <v>36340</v>
      </c>
      <c r="I612" s="13"/>
      <c r="J612" s="13">
        <v>13441</v>
      </c>
      <c r="K612" s="13">
        <v>73</v>
      </c>
      <c r="L612" s="11" t="s">
        <v>4462</v>
      </c>
      <c r="M612" s="14" t="s">
        <v>4444</v>
      </c>
      <c r="Z612" s="15">
        <v>49781</v>
      </c>
      <c r="AA612" s="15">
        <v>36340</v>
      </c>
      <c r="AC612" s="15">
        <v>13441</v>
      </c>
    </row>
    <row r="613" spans="2:29" ht="19.7" customHeight="1" x14ac:dyDescent="0.2">
      <c r="B613" s="10" t="s">
        <v>689</v>
      </c>
      <c r="C613" s="11" t="s">
        <v>5490</v>
      </c>
      <c r="D613" s="11" t="s">
        <v>5489</v>
      </c>
      <c r="E613" s="11" t="s">
        <v>5481</v>
      </c>
      <c r="F613" s="12" t="s">
        <v>91</v>
      </c>
      <c r="G613" s="13">
        <v>53415</v>
      </c>
      <c r="H613" s="13">
        <v>39974</v>
      </c>
      <c r="I613" s="13"/>
      <c r="J613" s="13">
        <v>13441</v>
      </c>
      <c r="K613" s="13">
        <v>74.837000000000003</v>
      </c>
      <c r="L613" s="11" t="s">
        <v>4462</v>
      </c>
      <c r="M613" s="14" t="s">
        <v>4444</v>
      </c>
      <c r="Z613" s="15">
        <v>53415</v>
      </c>
      <c r="AA613" s="15">
        <v>39974</v>
      </c>
      <c r="AC613" s="15">
        <v>13441</v>
      </c>
    </row>
    <row r="614" spans="2:29" ht="19.7" customHeight="1" x14ac:dyDescent="0.2">
      <c r="B614" s="10" t="s">
        <v>690</v>
      </c>
      <c r="C614" s="11" t="s">
        <v>5491</v>
      </c>
      <c r="D614" s="11" t="s">
        <v>5489</v>
      </c>
      <c r="E614" s="11" t="s">
        <v>5483</v>
      </c>
      <c r="F614" s="12" t="s">
        <v>91</v>
      </c>
      <c r="G614" s="13">
        <v>57049</v>
      </c>
      <c r="H614" s="13">
        <v>43608</v>
      </c>
      <c r="I614" s="13"/>
      <c r="J614" s="13">
        <v>13441</v>
      </c>
      <c r="K614" s="13">
        <v>76.44</v>
      </c>
      <c r="L614" s="11" t="s">
        <v>4462</v>
      </c>
      <c r="M614" s="14" t="s">
        <v>4444</v>
      </c>
      <c r="Z614" s="15">
        <v>57049</v>
      </c>
      <c r="AA614" s="15">
        <v>43608</v>
      </c>
      <c r="AC614" s="15">
        <v>13441</v>
      </c>
    </row>
    <row r="615" spans="2:29" ht="19.7" customHeight="1" x14ac:dyDescent="0.2">
      <c r="B615" s="10" t="s">
        <v>691</v>
      </c>
      <c r="C615" s="11" t="s">
        <v>5492</v>
      </c>
      <c r="D615" s="11" t="s">
        <v>5489</v>
      </c>
      <c r="E615" s="11" t="s">
        <v>5485</v>
      </c>
      <c r="F615" s="12" t="s">
        <v>91</v>
      </c>
      <c r="G615" s="13">
        <v>60683</v>
      </c>
      <c r="H615" s="13">
        <v>47242</v>
      </c>
      <c r="I615" s="13"/>
      <c r="J615" s="13">
        <v>13441</v>
      </c>
      <c r="K615" s="13">
        <v>77.849999999999994</v>
      </c>
      <c r="L615" s="11" t="s">
        <v>4462</v>
      </c>
      <c r="M615" s="14" t="s">
        <v>4444</v>
      </c>
      <c r="Z615" s="15">
        <v>60683</v>
      </c>
      <c r="AA615" s="15">
        <v>47242</v>
      </c>
      <c r="AC615" s="15">
        <v>13441</v>
      </c>
    </row>
    <row r="616" spans="2:29" ht="19.7" customHeight="1" x14ac:dyDescent="0.2">
      <c r="B616" s="10" t="s">
        <v>692</v>
      </c>
      <c r="C616" s="11" t="s">
        <v>5493</v>
      </c>
      <c r="D616" s="11" t="s">
        <v>5489</v>
      </c>
      <c r="E616" s="11" t="s">
        <v>5487</v>
      </c>
      <c r="F616" s="12" t="s">
        <v>91</v>
      </c>
      <c r="G616" s="13">
        <v>64317</v>
      </c>
      <c r="H616" s="13">
        <v>50876</v>
      </c>
      <c r="I616" s="13"/>
      <c r="J616" s="13">
        <v>13441</v>
      </c>
      <c r="K616" s="13">
        <v>79.102000000000004</v>
      </c>
      <c r="L616" s="11" t="s">
        <v>4462</v>
      </c>
      <c r="M616" s="14" t="s">
        <v>4444</v>
      </c>
      <c r="Z616" s="15">
        <v>64317</v>
      </c>
      <c r="AA616" s="15">
        <v>50876</v>
      </c>
      <c r="AC616" s="15">
        <v>13441</v>
      </c>
    </row>
    <row r="617" spans="2:29" ht="19.7" customHeight="1" x14ac:dyDescent="0.2">
      <c r="B617" s="10" t="s">
        <v>693</v>
      </c>
      <c r="C617" s="11" t="s">
        <v>5494</v>
      </c>
      <c r="D617" s="11" t="s">
        <v>5495</v>
      </c>
      <c r="E617" s="11" t="s">
        <v>5479</v>
      </c>
      <c r="F617" s="12" t="s">
        <v>91</v>
      </c>
      <c r="G617" s="13">
        <v>26156</v>
      </c>
      <c r="H617" s="13">
        <v>17263</v>
      </c>
      <c r="I617" s="13"/>
      <c r="J617" s="13">
        <v>8893</v>
      </c>
      <c r="K617" s="13">
        <v>66</v>
      </c>
      <c r="L617" s="11" t="s">
        <v>4462</v>
      </c>
      <c r="M617" s="14" t="s">
        <v>4444</v>
      </c>
      <c r="Z617" s="15">
        <v>26156</v>
      </c>
      <c r="AA617" s="15">
        <v>17263</v>
      </c>
      <c r="AC617" s="15">
        <v>8893</v>
      </c>
    </row>
    <row r="618" spans="2:29" ht="19.7" customHeight="1" x14ac:dyDescent="0.2">
      <c r="B618" s="10" t="s">
        <v>694</v>
      </c>
      <c r="C618" s="11" t="s">
        <v>5496</v>
      </c>
      <c r="D618" s="11" t="s">
        <v>5495</v>
      </c>
      <c r="E618" s="11" t="s">
        <v>5481</v>
      </c>
      <c r="F618" s="12" t="s">
        <v>91</v>
      </c>
      <c r="G618" s="13">
        <v>27882</v>
      </c>
      <c r="H618" s="13">
        <v>18989</v>
      </c>
      <c r="I618" s="13"/>
      <c r="J618" s="13">
        <v>8893</v>
      </c>
      <c r="K618" s="13">
        <v>68.105000000000004</v>
      </c>
      <c r="L618" s="11" t="s">
        <v>4462</v>
      </c>
      <c r="M618" s="14" t="s">
        <v>4444</v>
      </c>
      <c r="Z618" s="15">
        <v>27882</v>
      </c>
      <c r="AA618" s="15">
        <v>18989</v>
      </c>
      <c r="AC618" s="15">
        <v>8893</v>
      </c>
    </row>
    <row r="619" spans="2:29" ht="19.7" customHeight="1" x14ac:dyDescent="0.2">
      <c r="B619" s="10" t="s">
        <v>695</v>
      </c>
      <c r="C619" s="11" t="s">
        <v>5497</v>
      </c>
      <c r="D619" s="11" t="s">
        <v>5495</v>
      </c>
      <c r="E619" s="11" t="s">
        <v>5483</v>
      </c>
      <c r="F619" s="12" t="s">
        <v>91</v>
      </c>
      <c r="G619" s="13">
        <v>29608</v>
      </c>
      <c r="H619" s="13">
        <v>20715</v>
      </c>
      <c r="I619" s="13"/>
      <c r="J619" s="13">
        <v>8893</v>
      </c>
      <c r="K619" s="13">
        <v>69.963999999999999</v>
      </c>
      <c r="L619" s="11" t="s">
        <v>4462</v>
      </c>
      <c r="M619" s="14" t="s">
        <v>4444</v>
      </c>
      <c r="Z619" s="15">
        <v>29608</v>
      </c>
      <c r="AA619" s="15">
        <v>20715</v>
      </c>
      <c r="AC619" s="15">
        <v>8893</v>
      </c>
    </row>
    <row r="620" spans="2:29" ht="19.7" customHeight="1" x14ac:dyDescent="0.2">
      <c r="B620" s="10" t="s">
        <v>696</v>
      </c>
      <c r="C620" s="11" t="s">
        <v>5498</v>
      </c>
      <c r="D620" s="11" t="s">
        <v>5495</v>
      </c>
      <c r="E620" s="11" t="s">
        <v>5485</v>
      </c>
      <c r="F620" s="12" t="s">
        <v>91</v>
      </c>
      <c r="G620" s="13">
        <v>31334</v>
      </c>
      <c r="H620" s="13">
        <v>22441</v>
      </c>
      <c r="I620" s="13"/>
      <c r="J620" s="13">
        <v>8893</v>
      </c>
      <c r="K620" s="13">
        <v>71.619</v>
      </c>
      <c r="L620" s="11" t="s">
        <v>4462</v>
      </c>
      <c r="M620" s="14" t="s">
        <v>4444</v>
      </c>
      <c r="Z620" s="15">
        <v>31334</v>
      </c>
      <c r="AA620" s="15">
        <v>22441</v>
      </c>
      <c r="AC620" s="15">
        <v>8893</v>
      </c>
    </row>
    <row r="621" spans="2:29" ht="19.7" customHeight="1" x14ac:dyDescent="0.2">
      <c r="B621" s="10" t="s">
        <v>697</v>
      </c>
      <c r="C621" s="11" t="s">
        <v>5499</v>
      </c>
      <c r="D621" s="11" t="s">
        <v>5495</v>
      </c>
      <c r="E621" s="11" t="s">
        <v>5487</v>
      </c>
      <c r="F621" s="12" t="s">
        <v>91</v>
      </c>
      <c r="G621" s="13">
        <v>33061</v>
      </c>
      <c r="H621" s="13">
        <v>24168</v>
      </c>
      <c r="I621" s="13"/>
      <c r="J621" s="13">
        <v>8893</v>
      </c>
      <c r="K621" s="13">
        <v>73.100999999999999</v>
      </c>
      <c r="L621" s="11" t="s">
        <v>4462</v>
      </c>
      <c r="M621" s="14" t="s">
        <v>4444</v>
      </c>
      <c r="Z621" s="15">
        <v>33061</v>
      </c>
      <c r="AA621" s="15">
        <v>24168</v>
      </c>
      <c r="AC621" s="15">
        <v>8893</v>
      </c>
    </row>
    <row r="622" spans="2:29" ht="19.7" customHeight="1" x14ac:dyDescent="0.2">
      <c r="B622" s="10" t="s">
        <v>698</v>
      </c>
      <c r="C622" s="11" t="s">
        <v>5500</v>
      </c>
      <c r="D622" s="11" t="s">
        <v>5501</v>
      </c>
      <c r="E622" s="11" t="s">
        <v>5479</v>
      </c>
      <c r="F622" s="12" t="s">
        <v>91</v>
      </c>
      <c r="G622" s="13">
        <v>21489</v>
      </c>
      <c r="H622" s="13">
        <v>13753</v>
      </c>
      <c r="I622" s="13"/>
      <c r="J622" s="13">
        <v>7736</v>
      </c>
      <c r="K622" s="13">
        <v>64</v>
      </c>
      <c r="L622" s="11" t="s">
        <v>4462</v>
      </c>
      <c r="M622" s="14" t="s">
        <v>4444</v>
      </c>
      <c r="Z622" s="15">
        <v>21489</v>
      </c>
      <c r="AA622" s="15">
        <v>13753</v>
      </c>
      <c r="AC622" s="15">
        <v>7736</v>
      </c>
    </row>
    <row r="623" spans="2:29" ht="19.7" customHeight="1" x14ac:dyDescent="0.2">
      <c r="B623" s="10" t="s">
        <v>699</v>
      </c>
      <c r="C623" s="11" t="s">
        <v>5502</v>
      </c>
      <c r="D623" s="11" t="s">
        <v>5501</v>
      </c>
      <c r="E623" s="11" t="s">
        <v>5481</v>
      </c>
      <c r="F623" s="12" t="s">
        <v>91</v>
      </c>
      <c r="G623" s="13">
        <v>22864</v>
      </c>
      <c r="H623" s="13">
        <v>15128</v>
      </c>
      <c r="I623" s="13"/>
      <c r="J623" s="13">
        <v>7736</v>
      </c>
      <c r="K623" s="13">
        <v>66.165000000000006</v>
      </c>
      <c r="L623" s="11" t="s">
        <v>4462</v>
      </c>
      <c r="M623" s="14" t="s">
        <v>4444</v>
      </c>
      <c r="Z623" s="15">
        <v>22864</v>
      </c>
      <c r="AA623" s="15">
        <v>15128</v>
      </c>
      <c r="AC623" s="15">
        <v>7736</v>
      </c>
    </row>
    <row r="624" spans="2:29" ht="19.7" customHeight="1" x14ac:dyDescent="0.2">
      <c r="B624" s="10" t="s">
        <v>700</v>
      </c>
      <c r="C624" s="11" t="s">
        <v>5503</v>
      </c>
      <c r="D624" s="11" t="s">
        <v>5501</v>
      </c>
      <c r="E624" s="11" t="s">
        <v>5483</v>
      </c>
      <c r="F624" s="12" t="s">
        <v>91</v>
      </c>
      <c r="G624" s="13">
        <v>24239</v>
      </c>
      <c r="H624" s="13">
        <v>16503</v>
      </c>
      <c r="I624" s="13"/>
      <c r="J624" s="13">
        <v>7736</v>
      </c>
      <c r="K624" s="13">
        <v>68.084000000000003</v>
      </c>
      <c r="L624" s="11" t="s">
        <v>4462</v>
      </c>
      <c r="M624" s="14" t="s">
        <v>4444</v>
      </c>
      <c r="Z624" s="15">
        <v>24239</v>
      </c>
      <c r="AA624" s="15">
        <v>16503</v>
      </c>
      <c r="AC624" s="15">
        <v>7736</v>
      </c>
    </row>
    <row r="625" spans="2:29" ht="19.7" customHeight="1" x14ac:dyDescent="0.2">
      <c r="B625" s="10" t="s">
        <v>701</v>
      </c>
      <c r="C625" s="11" t="s">
        <v>5504</v>
      </c>
      <c r="D625" s="11" t="s">
        <v>5501</v>
      </c>
      <c r="E625" s="11" t="s">
        <v>5485</v>
      </c>
      <c r="F625" s="12" t="s">
        <v>91</v>
      </c>
      <c r="G625" s="13">
        <v>25614</v>
      </c>
      <c r="H625" s="13">
        <v>17878</v>
      </c>
      <c r="I625" s="13"/>
      <c r="J625" s="13">
        <v>7736</v>
      </c>
      <c r="K625" s="13">
        <v>69.798000000000002</v>
      </c>
      <c r="L625" s="11" t="s">
        <v>4462</v>
      </c>
      <c r="M625" s="14" t="s">
        <v>4444</v>
      </c>
      <c r="Z625" s="15">
        <v>25614</v>
      </c>
      <c r="AA625" s="15">
        <v>17878</v>
      </c>
      <c r="AC625" s="15">
        <v>7736</v>
      </c>
    </row>
    <row r="626" spans="2:29" ht="19.7" customHeight="1" x14ac:dyDescent="0.2">
      <c r="B626" s="10" t="s">
        <v>702</v>
      </c>
      <c r="C626" s="11" t="s">
        <v>5505</v>
      </c>
      <c r="D626" s="11" t="s">
        <v>5501</v>
      </c>
      <c r="E626" s="11" t="s">
        <v>5487</v>
      </c>
      <c r="F626" s="12" t="s">
        <v>91</v>
      </c>
      <c r="G626" s="13">
        <v>26990</v>
      </c>
      <c r="H626" s="13">
        <v>19254</v>
      </c>
      <c r="I626" s="13"/>
      <c r="J626" s="13">
        <v>7736</v>
      </c>
      <c r="K626" s="13">
        <v>71.337999999999994</v>
      </c>
      <c r="L626" s="11" t="s">
        <v>4462</v>
      </c>
      <c r="M626" s="14" t="s">
        <v>4444</v>
      </c>
      <c r="Z626" s="15">
        <v>26990</v>
      </c>
      <c r="AA626" s="15">
        <v>19254</v>
      </c>
      <c r="AC626" s="15">
        <v>7736</v>
      </c>
    </row>
    <row r="627" spans="2:29" ht="19.7" customHeight="1" x14ac:dyDescent="0.2">
      <c r="B627" s="10" t="s">
        <v>703</v>
      </c>
      <c r="C627" s="11" t="s">
        <v>5506</v>
      </c>
      <c r="D627" s="11" t="s">
        <v>5507</v>
      </c>
      <c r="E627" s="11" t="s">
        <v>5479</v>
      </c>
      <c r="F627" s="12" t="s">
        <v>91</v>
      </c>
      <c r="G627" s="13">
        <v>26269</v>
      </c>
      <c r="H627" s="13">
        <v>17075</v>
      </c>
      <c r="I627" s="13"/>
      <c r="J627" s="13">
        <v>9194</v>
      </c>
      <c r="K627" s="13">
        <v>65</v>
      </c>
      <c r="L627" s="11" t="s">
        <v>4462</v>
      </c>
      <c r="M627" s="14" t="s">
        <v>4444</v>
      </c>
      <c r="Z627" s="15">
        <v>26269</v>
      </c>
      <c r="AA627" s="15">
        <v>17075</v>
      </c>
      <c r="AC627" s="15">
        <v>9194</v>
      </c>
    </row>
    <row r="628" spans="2:29" ht="19.7" customHeight="1" x14ac:dyDescent="0.2">
      <c r="B628" s="10" t="s">
        <v>704</v>
      </c>
      <c r="C628" s="11" t="s">
        <v>5508</v>
      </c>
      <c r="D628" s="11" t="s">
        <v>5507</v>
      </c>
      <c r="E628" s="11" t="s">
        <v>5481</v>
      </c>
      <c r="F628" s="12" t="s">
        <v>91</v>
      </c>
      <c r="G628" s="13">
        <v>27976</v>
      </c>
      <c r="H628" s="13">
        <v>18782</v>
      </c>
      <c r="I628" s="13"/>
      <c r="J628" s="13">
        <v>9194</v>
      </c>
      <c r="K628" s="13">
        <v>67.135999999999996</v>
      </c>
      <c r="L628" s="11" t="s">
        <v>4462</v>
      </c>
      <c r="M628" s="14" t="s">
        <v>4444</v>
      </c>
      <c r="Z628" s="15">
        <v>27976</v>
      </c>
      <c r="AA628" s="15">
        <v>18782</v>
      </c>
      <c r="AC628" s="15">
        <v>9194</v>
      </c>
    </row>
    <row r="629" spans="2:29" ht="19.7" customHeight="1" x14ac:dyDescent="0.2">
      <c r="B629" s="16" t="s">
        <v>705</v>
      </c>
      <c r="C629" s="17" t="s">
        <v>5509</v>
      </c>
      <c r="D629" s="17" t="s">
        <v>5507</v>
      </c>
      <c r="E629" s="17" t="s">
        <v>5483</v>
      </c>
      <c r="F629" s="18" t="s">
        <v>91</v>
      </c>
      <c r="G629" s="19">
        <v>29684</v>
      </c>
      <c r="H629" s="19">
        <v>20490</v>
      </c>
      <c r="I629" s="19"/>
      <c r="J629" s="19">
        <v>9194</v>
      </c>
      <c r="K629" s="19">
        <v>69.027000000000001</v>
      </c>
      <c r="L629" s="17" t="s">
        <v>4462</v>
      </c>
      <c r="M629" s="20" t="s">
        <v>4444</v>
      </c>
      <c r="Z629" s="15">
        <v>29684</v>
      </c>
      <c r="AA629" s="15">
        <v>20490</v>
      </c>
      <c r="AC629" s="15">
        <v>9194</v>
      </c>
    </row>
    <row r="630" spans="2:29" ht="19.7" customHeight="1" x14ac:dyDescent="0.2">
      <c r="B630" s="10" t="s">
        <v>706</v>
      </c>
      <c r="C630" s="11" t="s">
        <v>5510</v>
      </c>
      <c r="D630" s="11" t="s">
        <v>5507</v>
      </c>
      <c r="E630" s="11" t="s">
        <v>5485</v>
      </c>
      <c r="F630" s="12" t="s">
        <v>91</v>
      </c>
      <c r="G630" s="13">
        <v>31391</v>
      </c>
      <c r="H630" s="13">
        <v>22197</v>
      </c>
      <c r="I630" s="13"/>
      <c r="J630" s="13">
        <v>9194</v>
      </c>
      <c r="K630" s="13">
        <v>70.710999999999999</v>
      </c>
      <c r="L630" s="11" t="s">
        <v>4462</v>
      </c>
      <c r="M630" s="14" t="s">
        <v>4444</v>
      </c>
      <c r="Z630" s="15">
        <v>31391</v>
      </c>
      <c r="AA630" s="15">
        <v>22197</v>
      </c>
      <c r="AC630" s="15">
        <v>9194</v>
      </c>
    </row>
    <row r="631" spans="2:29" ht="19.7" customHeight="1" x14ac:dyDescent="0.2">
      <c r="B631" s="10" t="s">
        <v>707</v>
      </c>
      <c r="C631" s="11" t="s">
        <v>5511</v>
      </c>
      <c r="D631" s="11" t="s">
        <v>5507</v>
      </c>
      <c r="E631" s="11" t="s">
        <v>5487</v>
      </c>
      <c r="F631" s="12" t="s">
        <v>91</v>
      </c>
      <c r="G631" s="13">
        <v>33099</v>
      </c>
      <c r="H631" s="13">
        <v>23905</v>
      </c>
      <c r="I631" s="13"/>
      <c r="J631" s="13">
        <v>9194</v>
      </c>
      <c r="K631" s="13">
        <v>72.222999999999999</v>
      </c>
      <c r="L631" s="11" t="s">
        <v>4462</v>
      </c>
      <c r="M631" s="14" t="s">
        <v>4444</v>
      </c>
      <c r="Z631" s="15">
        <v>33099</v>
      </c>
      <c r="AA631" s="15">
        <v>23905</v>
      </c>
      <c r="AC631" s="15">
        <v>9194</v>
      </c>
    </row>
    <row r="632" spans="2:29" ht="19.7" customHeight="1" x14ac:dyDescent="0.2">
      <c r="B632" s="10" t="s">
        <v>708</v>
      </c>
      <c r="C632" s="11" t="s">
        <v>5512</v>
      </c>
      <c r="D632" s="11" t="s">
        <v>5513</v>
      </c>
      <c r="E632" s="11" t="s">
        <v>5479</v>
      </c>
      <c r="F632" s="12" t="s">
        <v>91</v>
      </c>
      <c r="G632" s="13">
        <v>33305</v>
      </c>
      <c r="H632" s="13">
        <v>30308</v>
      </c>
      <c r="I632" s="13"/>
      <c r="J632" s="13">
        <v>2997</v>
      </c>
      <c r="K632" s="13">
        <v>91</v>
      </c>
      <c r="L632" s="11" t="s">
        <v>4462</v>
      </c>
      <c r="M632" s="14" t="s">
        <v>4444</v>
      </c>
      <c r="Z632" s="15">
        <v>33305</v>
      </c>
      <c r="AA632" s="15">
        <v>30308</v>
      </c>
      <c r="AC632" s="15">
        <v>2997</v>
      </c>
    </row>
    <row r="633" spans="2:29" ht="19.7" customHeight="1" x14ac:dyDescent="0.2">
      <c r="B633" s="10" t="s">
        <v>709</v>
      </c>
      <c r="C633" s="11" t="s">
        <v>5514</v>
      </c>
      <c r="D633" s="11" t="s">
        <v>5513</v>
      </c>
      <c r="E633" s="11" t="s">
        <v>5481</v>
      </c>
      <c r="F633" s="12" t="s">
        <v>91</v>
      </c>
      <c r="G633" s="13">
        <v>36335</v>
      </c>
      <c r="H633" s="13">
        <v>33338</v>
      </c>
      <c r="I633" s="13"/>
      <c r="J633" s="13">
        <v>2997</v>
      </c>
      <c r="K633" s="13">
        <v>91.751999999999995</v>
      </c>
      <c r="L633" s="11" t="s">
        <v>4462</v>
      </c>
      <c r="M633" s="14" t="s">
        <v>4444</v>
      </c>
      <c r="Z633" s="15">
        <v>36335</v>
      </c>
      <c r="AA633" s="15">
        <v>33338</v>
      </c>
      <c r="AC633" s="15">
        <v>2997</v>
      </c>
    </row>
    <row r="634" spans="2:29" ht="19.7" customHeight="1" x14ac:dyDescent="0.2">
      <c r="B634" s="10" t="s">
        <v>710</v>
      </c>
      <c r="C634" s="11" t="s">
        <v>5515</v>
      </c>
      <c r="D634" s="11" t="s">
        <v>5513</v>
      </c>
      <c r="E634" s="11" t="s">
        <v>5483</v>
      </c>
      <c r="F634" s="12" t="s">
        <v>91</v>
      </c>
      <c r="G634" s="13">
        <v>39366</v>
      </c>
      <c r="H634" s="13">
        <v>36369</v>
      </c>
      <c r="I634" s="13"/>
      <c r="J634" s="13">
        <v>2997</v>
      </c>
      <c r="K634" s="13">
        <v>92.387</v>
      </c>
      <c r="L634" s="11" t="s">
        <v>4462</v>
      </c>
      <c r="M634" s="14" t="s">
        <v>4444</v>
      </c>
      <c r="Z634" s="15">
        <v>39366</v>
      </c>
      <c r="AA634" s="15">
        <v>36369</v>
      </c>
      <c r="AC634" s="15">
        <v>2997</v>
      </c>
    </row>
    <row r="635" spans="2:29" ht="19.7" customHeight="1" x14ac:dyDescent="0.2">
      <c r="B635" s="10" t="s">
        <v>711</v>
      </c>
      <c r="C635" s="11" t="s">
        <v>5516</v>
      </c>
      <c r="D635" s="11" t="s">
        <v>5513</v>
      </c>
      <c r="E635" s="11" t="s">
        <v>5485</v>
      </c>
      <c r="F635" s="12" t="s">
        <v>91</v>
      </c>
      <c r="G635" s="13">
        <v>42397</v>
      </c>
      <c r="H635" s="13">
        <v>39400</v>
      </c>
      <c r="I635" s="13"/>
      <c r="J635" s="13">
        <v>2997</v>
      </c>
      <c r="K635" s="13">
        <v>92.930999999999997</v>
      </c>
      <c r="L635" s="11" t="s">
        <v>4462</v>
      </c>
      <c r="M635" s="14" t="s">
        <v>4444</v>
      </c>
      <c r="Z635" s="15">
        <v>42397</v>
      </c>
      <c r="AA635" s="15">
        <v>39400</v>
      </c>
      <c r="AC635" s="15">
        <v>2997</v>
      </c>
    </row>
    <row r="636" spans="2:29" ht="19.7" customHeight="1" x14ac:dyDescent="0.2">
      <c r="B636" s="10" t="s">
        <v>712</v>
      </c>
      <c r="C636" s="11" t="s">
        <v>5517</v>
      </c>
      <c r="D636" s="11" t="s">
        <v>5513</v>
      </c>
      <c r="E636" s="11" t="s">
        <v>5487</v>
      </c>
      <c r="F636" s="12" t="s">
        <v>91</v>
      </c>
      <c r="G636" s="13">
        <v>45428</v>
      </c>
      <c r="H636" s="13">
        <v>42431</v>
      </c>
      <c r="I636" s="13"/>
      <c r="J636" s="13">
        <v>2997</v>
      </c>
      <c r="K636" s="13">
        <v>93.403000000000006</v>
      </c>
      <c r="L636" s="11" t="s">
        <v>4462</v>
      </c>
      <c r="M636" s="14" t="s">
        <v>4444</v>
      </c>
      <c r="Z636" s="15">
        <v>45428</v>
      </c>
      <c r="AA636" s="15">
        <v>42431</v>
      </c>
      <c r="AC636" s="15">
        <v>2997</v>
      </c>
    </row>
    <row r="637" spans="2:29" ht="19.7" customHeight="1" x14ac:dyDescent="0.2">
      <c r="B637" s="10" t="s">
        <v>713</v>
      </c>
      <c r="C637" s="11" t="s">
        <v>5518</v>
      </c>
      <c r="D637" s="11" t="s">
        <v>5519</v>
      </c>
      <c r="E637" s="11" t="s">
        <v>5479</v>
      </c>
      <c r="F637" s="12" t="s">
        <v>91</v>
      </c>
      <c r="G637" s="13">
        <v>21273</v>
      </c>
      <c r="H637" s="13">
        <v>17657</v>
      </c>
      <c r="I637" s="13"/>
      <c r="J637" s="13">
        <v>3616</v>
      </c>
      <c r="K637" s="13">
        <v>83</v>
      </c>
      <c r="L637" s="11" t="s">
        <v>4462</v>
      </c>
      <c r="M637" s="14" t="s">
        <v>4444</v>
      </c>
      <c r="Z637" s="15">
        <v>21273</v>
      </c>
      <c r="AA637" s="15">
        <v>17657</v>
      </c>
      <c r="AC637" s="15">
        <v>3616</v>
      </c>
    </row>
    <row r="638" spans="2:29" ht="19.7" customHeight="1" x14ac:dyDescent="0.2">
      <c r="B638" s="10" t="s">
        <v>714</v>
      </c>
      <c r="C638" s="11" t="s">
        <v>5520</v>
      </c>
      <c r="D638" s="11" t="s">
        <v>5519</v>
      </c>
      <c r="E638" s="11" t="s">
        <v>5481</v>
      </c>
      <c r="F638" s="12" t="s">
        <v>91</v>
      </c>
      <c r="G638" s="13">
        <v>23038</v>
      </c>
      <c r="H638" s="13">
        <v>19422</v>
      </c>
      <c r="I638" s="13"/>
      <c r="J638" s="13">
        <v>3616</v>
      </c>
      <c r="K638" s="13">
        <v>84.304000000000002</v>
      </c>
      <c r="L638" s="11" t="s">
        <v>4462</v>
      </c>
      <c r="M638" s="14" t="s">
        <v>4444</v>
      </c>
      <c r="Z638" s="15">
        <v>23038</v>
      </c>
      <c r="AA638" s="15">
        <v>19422</v>
      </c>
      <c r="AC638" s="15">
        <v>3616</v>
      </c>
    </row>
    <row r="639" spans="2:29" ht="19.7" customHeight="1" x14ac:dyDescent="0.2">
      <c r="B639" s="10" t="s">
        <v>715</v>
      </c>
      <c r="C639" s="11" t="s">
        <v>5521</v>
      </c>
      <c r="D639" s="11" t="s">
        <v>5519</v>
      </c>
      <c r="E639" s="11" t="s">
        <v>5483</v>
      </c>
      <c r="F639" s="12" t="s">
        <v>91</v>
      </c>
      <c r="G639" s="13">
        <v>24804</v>
      </c>
      <c r="H639" s="13">
        <v>21188</v>
      </c>
      <c r="I639" s="13"/>
      <c r="J639" s="13">
        <v>3616</v>
      </c>
      <c r="K639" s="13">
        <v>85.421999999999997</v>
      </c>
      <c r="L639" s="11" t="s">
        <v>4462</v>
      </c>
      <c r="M639" s="14" t="s">
        <v>4444</v>
      </c>
      <c r="Z639" s="15">
        <v>24804</v>
      </c>
      <c r="AA639" s="15">
        <v>21188</v>
      </c>
      <c r="AC639" s="15">
        <v>3616</v>
      </c>
    </row>
    <row r="640" spans="2:29" ht="19.7" customHeight="1" x14ac:dyDescent="0.2">
      <c r="B640" s="10" t="s">
        <v>716</v>
      </c>
      <c r="C640" s="11" t="s">
        <v>5522</v>
      </c>
      <c r="D640" s="11" t="s">
        <v>5519</v>
      </c>
      <c r="E640" s="11" t="s">
        <v>5485</v>
      </c>
      <c r="F640" s="12" t="s">
        <v>91</v>
      </c>
      <c r="G640" s="13">
        <v>26570</v>
      </c>
      <c r="H640" s="13">
        <v>22954</v>
      </c>
      <c r="I640" s="13"/>
      <c r="J640" s="13">
        <v>3616</v>
      </c>
      <c r="K640" s="13">
        <v>86.391000000000005</v>
      </c>
      <c r="L640" s="11" t="s">
        <v>4462</v>
      </c>
      <c r="M640" s="14" t="s">
        <v>4444</v>
      </c>
      <c r="Z640" s="15">
        <v>26570</v>
      </c>
      <c r="AA640" s="15">
        <v>22954</v>
      </c>
      <c r="AC640" s="15">
        <v>3616</v>
      </c>
    </row>
    <row r="641" spans="2:29" ht="19.7" customHeight="1" x14ac:dyDescent="0.2">
      <c r="B641" s="10" t="s">
        <v>717</v>
      </c>
      <c r="C641" s="11" t="s">
        <v>5523</v>
      </c>
      <c r="D641" s="11" t="s">
        <v>5519</v>
      </c>
      <c r="E641" s="11" t="s">
        <v>5487</v>
      </c>
      <c r="F641" s="12" t="s">
        <v>91</v>
      </c>
      <c r="G641" s="13">
        <v>28335</v>
      </c>
      <c r="H641" s="13">
        <v>24719</v>
      </c>
      <c r="I641" s="13"/>
      <c r="J641" s="13">
        <v>3616</v>
      </c>
      <c r="K641" s="13">
        <v>87.238</v>
      </c>
      <c r="L641" s="11" t="s">
        <v>4462</v>
      </c>
      <c r="M641" s="14" t="s">
        <v>4444</v>
      </c>
      <c r="Z641" s="15">
        <v>28335</v>
      </c>
      <c r="AA641" s="15">
        <v>24719</v>
      </c>
      <c r="AC641" s="15">
        <v>3616</v>
      </c>
    </row>
    <row r="642" spans="2:29" ht="19.7" customHeight="1" x14ac:dyDescent="0.2">
      <c r="B642" s="10" t="s">
        <v>718</v>
      </c>
      <c r="C642" s="11" t="s">
        <v>5524</v>
      </c>
      <c r="D642" s="11" t="s">
        <v>5525</v>
      </c>
      <c r="E642" s="11" t="s">
        <v>4356</v>
      </c>
      <c r="F642" s="12" t="s">
        <v>38</v>
      </c>
      <c r="G642" s="13">
        <v>44532</v>
      </c>
      <c r="H642" s="13">
        <v>35180</v>
      </c>
      <c r="I642" s="13"/>
      <c r="J642" s="13">
        <v>9352</v>
      </c>
      <c r="K642" s="13">
        <v>79</v>
      </c>
      <c r="L642" s="11" t="s">
        <v>4462</v>
      </c>
      <c r="M642" s="14" t="s">
        <v>4444</v>
      </c>
      <c r="Z642" s="15">
        <v>44532</v>
      </c>
      <c r="AA642" s="15">
        <v>35180</v>
      </c>
      <c r="AC642" s="15">
        <v>9352</v>
      </c>
    </row>
    <row r="643" spans="2:29" ht="19.7" customHeight="1" x14ac:dyDescent="0.2">
      <c r="B643" s="10" t="s">
        <v>719</v>
      </c>
      <c r="C643" s="11" t="s">
        <v>5526</v>
      </c>
      <c r="D643" s="11" t="s">
        <v>5525</v>
      </c>
      <c r="E643" s="11" t="s">
        <v>4380</v>
      </c>
      <c r="F643" s="12" t="s">
        <v>38</v>
      </c>
      <c r="G643" s="13">
        <v>49432</v>
      </c>
      <c r="H643" s="13">
        <v>38557</v>
      </c>
      <c r="I643" s="13"/>
      <c r="J643" s="13">
        <v>10875</v>
      </c>
      <c r="K643" s="13">
        <v>78</v>
      </c>
      <c r="L643" s="11" t="s">
        <v>4462</v>
      </c>
      <c r="M643" s="14" t="s">
        <v>4444</v>
      </c>
      <c r="Z643" s="15">
        <v>49432</v>
      </c>
      <c r="AA643" s="15">
        <v>38557</v>
      </c>
      <c r="AC643" s="15">
        <v>10875</v>
      </c>
    </row>
    <row r="644" spans="2:29" ht="19.7" customHeight="1" x14ac:dyDescent="0.2">
      <c r="B644" s="10" t="s">
        <v>720</v>
      </c>
      <c r="C644" s="11" t="s">
        <v>5527</v>
      </c>
      <c r="D644" s="11" t="s">
        <v>5525</v>
      </c>
      <c r="E644" s="11" t="s">
        <v>5528</v>
      </c>
      <c r="F644" s="12" t="s">
        <v>38</v>
      </c>
      <c r="G644" s="13">
        <v>60692</v>
      </c>
      <c r="H644" s="13">
        <v>47340</v>
      </c>
      <c r="I644" s="13"/>
      <c r="J644" s="13">
        <v>13352</v>
      </c>
      <c r="K644" s="13">
        <v>78</v>
      </c>
      <c r="L644" s="11" t="s">
        <v>4462</v>
      </c>
      <c r="M644" s="14" t="s">
        <v>4444</v>
      </c>
      <c r="Z644" s="15">
        <v>60692</v>
      </c>
      <c r="AA644" s="15">
        <v>47340</v>
      </c>
      <c r="AC644" s="15">
        <v>13352</v>
      </c>
    </row>
    <row r="645" spans="2:29" ht="19.7" customHeight="1" x14ac:dyDescent="0.2">
      <c r="B645" s="10" t="s">
        <v>721</v>
      </c>
      <c r="C645" s="11" t="s">
        <v>5529</v>
      </c>
      <c r="D645" s="11" t="s">
        <v>5525</v>
      </c>
      <c r="E645" s="11" t="s">
        <v>5530</v>
      </c>
      <c r="F645" s="12" t="s">
        <v>38</v>
      </c>
      <c r="G645" s="13">
        <v>73416</v>
      </c>
      <c r="H645" s="13">
        <v>57264</v>
      </c>
      <c r="I645" s="13"/>
      <c r="J645" s="13">
        <v>16152</v>
      </c>
      <c r="K645" s="13">
        <v>78</v>
      </c>
      <c r="L645" s="11" t="s">
        <v>4462</v>
      </c>
      <c r="M645" s="14" t="s">
        <v>4444</v>
      </c>
      <c r="Z645" s="15">
        <v>73416</v>
      </c>
      <c r="AA645" s="15">
        <v>57264</v>
      </c>
      <c r="AC645" s="15">
        <v>16152</v>
      </c>
    </row>
    <row r="646" spans="2:29" ht="19.7" customHeight="1" x14ac:dyDescent="0.2">
      <c r="B646" s="10" t="s">
        <v>722</v>
      </c>
      <c r="C646" s="11" t="s">
        <v>5531</v>
      </c>
      <c r="D646" s="11" t="s">
        <v>5525</v>
      </c>
      <c r="E646" s="11" t="s">
        <v>5532</v>
      </c>
      <c r="F646" s="12" t="s">
        <v>38</v>
      </c>
      <c r="G646" s="13">
        <v>86583</v>
      </c>
      <c r="H646" s="13">
        <v>67535</v>
      </c>
      <c r="I646" s="13"/>
      <c r="J646" s="13">
        <v>19048</v>
      </c>
      <c r="K646" s="13">
        <v>78</v>
      </c>
      <c r="L646" s="11" t="s">
        <v>4462</v>
      </c>
      <c r="M646" s="14" t="s">
        <v>4444</v>
      </c>
      <c r="Z646" s="15">
        <v>86583</v>
      </c>
      <c r="AA646" s="15">
        <v>67535</v>
      </c>
      <c r="AC646" s="15">
        <v>19048</v>
      </c>
    </row>
    <row r="647" spans="2:29" ht="19.7" customHeight="1" x14ac:dyDescent="0.2">
      <c r="B647" s="10" t="s">
        <v>723</v>
      </c>
      <c r="C647" s="11" t="s">
        <v>5533</v>
      </c>
      <c r="D647" s="11" t="s">
        <v>5534</v>
      </c>
      <c r="E647" s="11" t="s">
        <v>4356</v>
      </c>
      <c r="F647" s="12" t="s">
        <v>38</v>
      </c>
      <c r="G647" s="13">
        <v>106145</v>
      </c>
      <c r="H647" s="13">
        <v>64748</v>
      </c>
      <c r="I647" s="13"/>
      <c r="J647" s="13">
        <v>41397</v>
      </c>
      <c r="K647" s="13">
        <v>61</v>
      </c>
      <c r="L647" s="11" t="s">
        <v>4462</v>
      </c>
      <c r="M647" s="14" t="s">
        <v>4444</v>
      </c>
      <c r="Z647" s="15">
        <v>106145</v>
      </c>
      <c r="AA647" s="15">
        <v>64748</v>
      </c>
      <c r="AC647" s="15">
        <v>41397</v>
      </c>
    </row>
    <row r="648" spans="2:29" ht="19.7" customHeight="1" x14ac:dyDescent="0.2">
      <c r="B648" s="10" t="s">
        <v>724</v>
      </c>
      <c r="C648" s="11" t="s">
        <v>5535</v>
      </c>
      <c r="D648" s="11" t="s">
        <v>5534</v>
      </c>
      <c r="E648" s="11" t="s">
        <v>4380</v>
      </c>
      <c r="F648" s="12" t="s">
        <v>38</v>
      </c>
      <c r="G648" s="13">
        <v>138082</v>
      </c>
      <c r="H648" s="13">
        <v>84230</v>
      </c>
      <c r="I648" s="13"/>
      <c r="J648" s="13">
        <v>53852</v>
      </c>
      <c r="K648" s="13">
        <v>61</v>
      </c>
      <c r="L648" s="11" t="s">
        <v>4462</v>
      </c>
      <c r="M648" s="14" t="s">
        <v>4444</v>
      </c>
      <c r="Z648" s="15">
        <v>138082</v>
      </c>
      <c r="AA648" s="15">
        <v>84230</v>
      </c>
      <c r="AC648" s="15">
        <v>53852</v>
      </c>
    </row>
    <row r="649" spans="2:29" ht="19.7" customHeight="1" x14ac:dyDescent="0.2">
      <c r="B649" s="10" t="s">
        <v>725</v>
      </c>
      <c r="C649" s="11" t="s">
        <v>5536</v>
      </c>
      <c r="D649" s="11" t="s">
        <v>5534</v>
      </c>
      <c r="E649" s="11" t="s">
        <v>5528</v>
      </c>
      <c r="F649" s="12" t="s">
        <v>38</v>
      </c>
      <c r="G649" s="13">
        <v>171116</v>
      </c>
      <c r="H649" s="13">
        <v>104381</v>
      </c>
      <c r="I649" s="13"/>
      <c r="J649" s="13">
        <v>66735</v>
      </c>
      <c r="K649" s="13">
        <v>61</v>
      </c>
      <c r="L649" s="11" t="s">
        <v>4462</v>
      </c>
      <c r="M649" s="14" t="s">
        <v>4444</v>
      </c>
      <c r="Z649" s="15">
        <v>171116</v>
      </c>
      <c r="AA649" s="15">
        <v>104381</v>
      </c>
      <c r="AC649" s="15">
        <v>66735</v>
      </c>
    </row>
    <row r="650" spans="2:29" ht="19.7" customHeight="1" x14ac:dyDescent="0.2">
      <c r="B650" s="10" t="s">
        <v>726</v>
      </c>
      <c r="C650" s="11" t="s">
        <v>5537</v>
      </c>
      <c r="D650" s="11" t="s">
        <v>5534</v>
      </c>
      <c r="E650" s="11" t="s">
        <v>5530</v>
      </c>
      <c r="F650" s="12" t="s">
        <v>38</v>
      </c>
      <c r="G650" s="13">
        <v>203208</v>
      </c>
      <c r="H650" s="13">
        <v>123957</v>
      </c>
      <c r="I650" s="13"/>
      <c r="J650" s="13">
        <v>79251</v>
      </c>
      <c r="K650" s="13">
        <v>61</v>
      </c>
      <c r="L650" s="11" t="s">
        <v>4462</v>
      </c>
      <c r="M650" s="14" t="s">
        <v>4444</v>
      </c>
      <c r="Z650" s="15">
        <v>203208</v>
      </c>
      <c r="AA650" s="15">
        <v>123957</v>
      </c>
      <c r="AC650" s="15">
        <v>79251</v>
      </c>
    </row>
    <row r="651" spans="2:29" ht="19.7" customHeight="1" x14ac:dyDescent="0.2">
      <c r="B651" s="10" t="s">
        <v>727</v>
      </c>
      <c r="C651" s="11" t="s">
        <v>5538</v>
      </c>
      <c r="D651" s="11" t="s">
        <v>5534</v>
      </c>
      <c r="E651" s="11" t="s">
        <v>5532</v>
      </c>
      <c r="F651" s="12" t="s">
        <v>38</v>
      </c>
      <c r="G651" s="13">
        <v>224247</v>
      </c>
      <c r="H651" s="13">
        <v>132306</v>
      </c>
      <c r="I651" s="13"/>
      <c r="J651" s="13">
        <v>91941</v>
      </c>
      <c r="K651" s="13">
        <v>59</v>
      </c>
      <c r="L651" s="11" t="s">
        <v>4462</v>
      </c>
      <c r="M651" s="14" t="s">
        <v>4444</v>
      </c>
      <c r="Z651" s="15">
        <v>224247</v>
      </c>
      <c r="AA651" s="15">
        <v>132306</v>
      </c>
      <c r="AC651" s="15">
        <v>91941</v>
      </c>
    </row>
    <row r="652" spans="2:29" ht="19.7" customHeight="1" x14ac:dyDescent="0.2">
      <c r="B652" s="10" t="s">
        <v>728</v>
      </c>
      <c r="C652" s="11" t="s">
        <v>5539</v>
      </c>
      <c r="D652" s="11" t="s">
        <v>5540</v>
      </c>
      <c r="E652" s="11" t="s">
        <v>5541</v>
      </c>
      <c r="F652" s="12" t="s">
        <v>841</v>
      </c>
      <c r="G652" s="13">
        <v>287892</v>
      </c>
      <c r="H652" s="13">
        <v>285013</v>
      </c>
      <c r="I652" s="13"/>
      <c r="J652" s="13">
        <v>2879</v>
      </c>
      <c r="K652" s="13">
        <v>99</v>
      </c>
      <c r="L652" s="11" t="s">
        <v>4462</v>
      </c>
      <c r="M652" s="14" t="s">
        <v>4444</v>
      </c>
      <c r="Z652" s="15">
        <v>287892</v>
      </c>
      <c r="AA652" s="15">
        <v>285013</v>
      </c>
      <c r="AC652" s="15">
        <v>2879</v>
      </c>
    </row>
    <row r="653" spans="2:29" ht="19.7" customHeight="1" x14ac:dyDescent="0.2">
      <c r="B653" s="10" t="s">
        <v>729</v>
      </c>
      <c r="C653" s="11" t="s">
        <v>5542</v>
      </c>
      <c r="D653" s="11" t="s">
        <v>5540</v>
      </c>
      <c r="E653" s="11" t="s">
        <v>5543</v>
      </c>
      <c r="F653" s="12" t="s">
        <v>841</v>
      </c>
      <c r="G653" s="13">
        <v>319994</v>
      </c>
      <c r="H653" s="13">
        <v>313594</v>
      </c>
      <c r="I653" s="13"/>
      <c r="J653" s="13">
        <v>6400</v>
      </c>
      <c r="K653" s="13">
        <v>98</v>
      </c>
      <c r="L653" s="11" t="s">
        <v>4462</v>
      </c>
      <c r="M653" s="14" t="s">
        <v>4444</v>
      </c>
      <c r="Z653" s="15">
        <v>319994</v>
      </c>
      <c r="AA653" s="15">
        <v>313594</v>
      </c>
      <c r="AC653" s="15">
        <v>6400</v>
      </c>
    </row>
    <row r="654" spans="2:29" ht="19.7" customHeight="1" x14ac:dyDescent="0.2">
      <c r="B654" s="16" t="s">
        <v>730</v>
      </c>
      <c r="C654" s="17" t="s">
        <v>5544</v>
      </c>
      <c r="D654" s="17" t="s">
        <v>5540</v>
      </c>
      <c r="E654" s="17" t="s">
        <v>5545</v>
      </c>
      <c r="F654" s="18" t="s">
        <v>841</v>
      </c>
      <c r="G654" s="19">
        <v>366345</v>
      </c>
      <c r="H654" s="19">
        <v>359018</v>
      </c>
      <c r="I654" s="19"/>
      <c r="J654" s="19">
        <v>7327</v>
      </c>
      <c r="K654" s="19">
        <v>98</v>
      </c>
      <c r="L654" s="17" t="s">
        <v>4462</v>
      </c>
      <c r="M654" s="20" t="s">
        <v>4444</v>
      </c>
      <c r="Z654" s="15">
        <v>366345</v>
      </c>
      <c r="AA654" s="15">
        <v>359018</v>
      </c>
      <c r="AC654" s="15">
        <v>7327</v>
      </c>
    </row>
    <row r="655" spans="2:29" ht="19.7" customHeight="1" x14ac:dyDescent="0.2">
      <c r="B655" s="10" t="s">
        <v>731</v>
      </c>
      <c r="C655" s="11" t="s">
        <v>5546</v>
      </c>
      <c r="D655" s="11" t="s">
        <v>5540</v>
      </c>
      <c r="E655" s="11" t="s">
        <v>5547</v>
      </c>
      <c r="F655" s="12" t="s">
        <v>841</v>
      </c>
      <c r="G655" s="13">
        <v>393597</v>
      </c>
      <c r="H655" s="13">
        <v>385725</v>
      </c>
      <c r="I655" s="13"/>
      <c r="J655" s="13">
        <v>7872</v>
      </c>
      <c r="K655" s="13">
        <v>98</v>
      </c>
      <c r="L655" s="11" t="s">
        <v>4462</v>
      </c>
      <c r="M655" s="14" t="s">
        <v>4444</v>
      </c>
      <c r="Z655" s="15">
        <v>393597</v>
      </c>
      <c r="AA655" s="15">
        <v>385725</v>
      </c>
      <c r="AC655" s="15">
        <v>7872</v>
      </c>
    </row>
    <row r="656" spans="2:29" ht="19.7" customHeight="1" x14ac:dyDescent="0.2">
      <c r="B656" s="10" t="s">
        <v>732</v>
      </c>
      <c r="C656" s="11" t="s">
        <v>5548</v>
      </c>
      <c r="D656" s="11" t="s">
        <v>5549</v>
      </c>
      <c r="E656" s="11" t="s">
        <v>5550</v>
      </c>
      <c r="F656" s="12" t="s">
        <v>38</v>
      </c>
      <c r="G656" s="13">
        <v>5484</v>
      </c>
      <c r="H656" s="13">
        <v>548</v>
      </c>
      <c r="I656" s="13"/>
      <c r="J656" s="13">
        <v>4936</v>
      </c>
      <c r="K656" s="13">
        <v>10</v>
      </c>
      <c r="L656" s="11" t="s">
        <v>4462</v>
      </c>
      <c r="M656" s="14" t="s">
        <v>4444</v>
      </c>
      <c r="Z656" s="15">
        <v>5484</v>
      </c>
      <c r="AA656" s="15">
        <v>548</v>
      </c>
      <c r="AC656" s="15">
        <v>4936</v>
      </c>
    </row>
    <row r="657" spans="2:29" ht="19.7" customHeight="1" x14ac:dyDescent="0.2">
      <c r="B657" s="10" t="s">
        <v>733</v>
      </c>
      <c r="C657" s="11" t="s">
        <v>5551</v>
      </c>
      <c r="D657" s="11" t="s">
        <v>5549</v>
      </c>
      <c r="E657" s="11" t="s">
        <v>5552</v>
      </c>
      <c r="F657" s="12" t="s">
        <v>38</v>
      </c>
      <c r="G657" s="13">
        <v>6258</v>
      </c>
      <c r="H657" s="13">
        <v>563</v>
      </c>
      <c r="I657" s="13"/>
      <c r="J657" s="13">
        <v>5695</v>
      </c>
      <c r="K657" s="13">
        <v>9</v>
      </c>
      <c r="L657" s="11" t="s">
        <v>4462</v>
      </c>
      <c r="M657" s="14" t="s">
        <v>4444</v>
      </c>
      <c r="Z657" s="15">
        <v>6258</v>
      </c>
      <c r="AA657" s="15">
        <v>563</v>
      </c>
      <c r="AC657" s="15">
        <v>5695</v>
      </c>
    </row>
    <row r="658" spans="2:29" ht="19.7" customHeight="1" x14ac:dyDescent="0.2">
      <c r="B658" s="10" t="s">
        <v>734</v>
      </c>
      <c r="C658" s="11" t="s">
        <v>5553</v>
      </c>
      <c r="D658" s="11" t="s">
        <v>5554</v>
      </c>
      <c r="E658" s="11" t="s">
        <v>5555</v>
      </c>
      <c r="F658" s="12" t="s">
        <v>841</v>
      </c>
      <c r="G658" s="13">
        <v>22195</v>
      </c>
      <c r="H658" s="13">
        <v>6215</v>
      </c>
      <c r="I658" s="13"/>
      <c r="J658" s="13">
        <v>15980</v>
      </c>
      <c r="K658" s="13">
        <v>28</v>
      </c>
      <c r="L658" s="11" t="s">
        <v>4462</v>
      </c>
      <c r="M658" s="14" t="s">
        <v>4444</v>
      </c>
      <c r="Z658" s="15">
        <v>22195</v>
      </c>
      <c r="AA658" s="15">
        <v>6215</v>
      </c>
      <c r="AC658" s="15">
        <v>15980</v>
      </c>
    </row>
    <row r="659" spans="2:29" ht="19.7" customHeight="1" x14ac:dyDescent="0.2">
      <c r="B659" s="10" t="s">
        <v>735</v>
      </c>
      <c r="C659" s="11" t="s">
        <v>5556</v>
      </c>
      <c r="D659" s="11" t="s">
        <v>5554</v>
      </c>
      <c r="E659" s="11" t="s">
        <v>5557</v>
      </c>
      <c r="F659" s="12" t="s">
        <v>841</v>
      </c>
      <c r="G659" s="13">
        <v>26253</v>
      </c>
      <c r="H659" s="13">
        <v>7351</v>
      </c>
      <c r="I659" s="13"/>
      <c r="J659" s="13">
        <v>18902</v>
      </c>
      <c r="K659" s="13">
        <v>28</v>
      </c>
      <c r="L659" s="11" t="s">
        <v>4462</v>
      </c>
      <c r="M659" s="14" t="s">
        <v>4444</v>
      </c>
      <c r="Z659" s="15">
        <v>26253</v>
      </c>
      <c r="AA659" s="15">
        <v>7351</v>
      </c>
      <c r="AC659" s="15">
        <v>18902</v>
      </c>
    </row>
    <row r="660" spans="2:29" ht="19.7" customHeight="1" x14ac:dyDescent="0.2">
      <c r="B660" s="10" t="s">
        <v>736</v>
      </c>
      <c r="C660" s="11" t="s">
        <v>5558</v>
      </c>
      <c r="D660" s="11" t="s">
        <v>5559</v>
      </c>
      <c r="E660" s="11" t="s">
        <v>72</v>
      </c>
      <c r="F660" s="12" t="s">
        <v>91</v>
      </c>
      <c r="G660" s="13">
        <v>405</v>
      </c>
      <c r="H660" s="13">
        <v>356</v>
      </c>
      <c r="I660" s="13"/>
      <c r="J660" s="13">
        <v>49</v>
      </c>
      <c r="K660" s="13">
        <v>88</v>
      </c>
      <c r="L660" s="11" t="s">
        <v>4462</v>
      </c>
      <c r="M660" s="14" t="s">
        <v>4444</v>
      </c>
      <c r="Z660" s="15">
        <v>405</v>
      </c>
      <c r="AA660" s="15">
        <v>356</v>
      </c>
      <c r="AC660" s="15">
        <v>49</v>
      </c>
    </row>
    <row r="661" spans="2:29" ht="19.7" customHeight="1" x14ac:dyDescent="0.2">
      <c r="B661" s="10" t="s">
        <v>737</v>
      </c>
      <c r="C661" s="11" t="s">
        <v>5560</v>
      </c>
      <c r="D661" s="11" t="s">
        <v>5561</v>
      </c>
      <c r="E661" s="11" t="s">
        <v>5562</v>
      </c>
      <c r="F661" s="12" t="s">
        <v>7</v>
      </c>
      <c r="G661" s="13">
        <v>23256</v>
      </c>
      <c r="H661" s="13">
        <v>15349</v>
      </c>
      <c r="I661" s="13"/>
      <c r="J661" s="13">
        <v>7907</v>
      </c>
      <c r="K661" s="13">
        <v>66</v>
      </c>
      <c r="L661" s="11" t="s">
        <v>4462</v>
      </c>
      <c r="M661" s="14" t="s">
        <v>4444</v>
      </c>
      <c r="Z661" s="15">
        <v>23256</v>
      </c>
      <c r="AA661" s="15">
        <v>15349</v>
      </c>
      <c r="AC661" s="15">
        <v>7907</v>
      </c>
    </row>
    <row r="662" spans="2:29" ht="19.7" customHeight="1" x14ac:dyDescent="0.2">
      <c r="B662" s="10" t="s">
        <v>738</v>
      </c>
      <c r="C662" s="11" t="s">
        <v>5563</v>
      </c>
      <c r="D662" s="11" t="s">
        <v>5564</v>
      </c>
      <c r="E662" s="11" t="s">
        <v>5565</v>
      </c>
      <c r="F662" s="12" t="s">
        <v>91</v>
      </c>
      <c r="G662" s="13">
        <v>1438</v>
      </c>
      <c r="H662" s="13">
        <v>1352</v>
      </c>
      <c r="I662" s="13"/>
      <c r="J662" s="13">
        <v>86</v>
      </c>
      <c r="K662" s="13">
        <v>94</v>
      </c>
      <c r="L662" s="11" t="s">
        <v>4462</v>
      </c>
      <c r="M662" s="14" t="s">
        <v>4444</v>
      </c>
      <c r="Z662" s="15">
        <v>1438</v>
      </c>
      <c r="AA662" s="15">
        <v>1352</v>
      </c>
      <c r="AC662" s="15">
        <v>86</v>
      </c>
    </row>
    <row r="663" spans="2:29" ht="19.7" customHeight="1" x14ac:dyDescent="0.2">
      <c r="B663" s="10" t="s">
        <v>739</v>
      </c>
      <c r="C663" s="11" t="s">
        <v>5566</v>
      </c>
      <c r="D663" s="11" t="s">
        <v>5564</v>
      </c>
      <c r="E663" s="11" t="s">
        <v>4286</v>
      </c>
      <c r="F663" s="12" t="s">
        <v>91</v>
      </c>
      <c r="G663" s="13">
        <v>1804</v>
      </c>
      <c r="H663" s="13">
        <v>1461</v>
      </c>
      <c r="I663" s="13"/>
      <c r="J663" s="13">
        <v>343</v>
      </c>
      <c r="K663" s="13">
        <v>81</v>
      </c>
      <c r="L663" s="11" t="s">
        <v>4462</v>
      </c>
      <c r="M663" s="14" t="s">
        <v>4444</v>
      </c>
      <c r="Z663" s="15">
        <v>1804</v>
      </c>
      <c r="AA663" s="15">
        <v>1461</v>
      </c>
      <c r="AC663" s="15">
        <v>343</v>
      </c>
    </row>
    <row r="664" spans="2:29" ht="19.7" customHeight="1" x14ac:dyDescent="0.2">
      <c r="B664" s="10" t="s">
        <v>740</v>
      </c>
      <c r="C664" s="11" t="s">
        <v>5567</v>
      </c>
      <c r="D664" s="11" t="s">
        <v>5564</v>
      </c>
      <c r="E664" s="11" t="s">
        <v>5568</v>
      </c>
      <c r="F664" s="12" t="s">
        <v>91</v>
      </c>
      <c r="G664" s="13">
        <v>2810</v>
      </c>
      <c r="H664" s="13">
        <v>1967</v>
      </c>
      <c r="I664" s="13"/>
      <c r="J664" s="13">
        <v>843</v>
      </c>
      <c r="K664" s="13">
        <v>70</v>
      </c>
      <c r="L664" s="11" t="s">
        <v>4462</v>
      </c>
      <c r="M664" s="14" t="s">
        <v>4444</v>
      </c>
      <c r="Z664" s="15">
        <v>2810</v>
      </c>
      <c r="AA664" s="15">
        <v>1967</v>
      </c>
      <c r="AC664" s="15">
        <v>843</v>
      </c>
    </row>
    <row r="665" spans="2:29" ht="19.7" customHeight="1" x14ac:dyDescent="0.2">
      <c r="B665" s="10" t="s">
        <v>741</v>
      </c>
      <c r="C665" s="11" t="s">
        <v>5569</v>
      </c>
      <c r="D665" s="11" t="s">
        <v>5570</v>
      </c>
      <c r="E665" s="11" t="s">
        <v>5571</v>
      </c>
      <c r="F665" s="12" t="s">
        <v>85</v>
      </c>
      <c r="G665" s="13">
        <v>10553</v>
      </c>
      <c r="H665" s="13">
        <v>8126</v>
      </c>
      <c r="I665" s="13"/>
      <c r="J665" s="13">
        <v>2427</v>
      </c>
      <c r="K665" s="13">
        <v>77</v>
      </c>
      <c r="L665" s="11" t="s">
        <v>4462</v>
      </c>
      <c r="M665" s="14" t="s">
        <v>4444</v>
      </c>
      <c r="Z665" s="15">
        <v>10553</v>
      </c>
      <c r="AA665" s="15">
        <v>8126</v>
      </c>
      <c r="AC665" s="15">
        <v>2427</v>
      </c>
    </row>
    <row r="666" spans="2:29" ht="19.7" customHeight="1" x14ac:dyDescent="0.2">
      <c r="B666" s="10" t="s">
        <v>742</v>
      </c>
      <c r="C666" s="11" t="s">
        <v>5572</v>
      </c>
      <c r="D666" s="11" t="s">
        <v>5570</v>
      </c>
      <c r="E666" s="11" t="s">
        <v>5573</v>
      </c>
      <c r="F666" s="12" t="s">
        <v>85</v>
      </c>
      <c r="G666" s="13">
        <v>24394</v>
      </c>
      <c r="H666" s="13">
        <v>8782</v>
      </c>
      <c r="I666" s="13"/>
      <c r="J666" s="13">
        <v>15612</v>
      </c>
      <c r="K666" s="13">
        <v>36</v>
      </c>
      <c r="L666" s="11" t="s">
        <v>4462</v>
      </c>
      <c r="M666" s="14" t="s">
        <v>4444</v>
      </c>
      <c r="Z666" s="15">
        <v>24394</v>
      </c>
      <c r="AA666" s="15">
        <v>8782</v>
      </c>
      <c r="AC666" s="15">
        <v>15612</v>
      </c>
    </row>
    <row r="667" spans="2:29" ht="19.7" customHeight="1" x14ac:dyDescent="0.2">
      <c r="B667" s="10" t="s">
        <v>743</v>
      </c>
      <c r="C667" s="11" t="s">
        <v>5574</v>
      </c>
      <c r="D667" s="11" t="s">
        <v>5575</v>
      </c>
      <c r="E667" s="11" t="s">
        <v>5576</v>
      </c>
      <c r="F667" s="12" t="s">
        <v>91</v>
      </c>
      <c r="G667" s="13">
        <v>421</v>
      </c>
      <c r="H667" s="13">
        <v>147</v>
      </c>
      <c r="I667" s="13"/>
      <c r="J667" s="13">
        <v>274</v>
      </c>
      <c r="K667" s="13">
        <v>35</v>
      </c>
      <c r="L667" s="11" t="s">
        <v>4462</v>
      </c>
      <c r="M667" s="14" t="s">
        <v>4444</v>
      </c>
      <c r="Z667" s="15">
        <v>421</v>
      </c>
      <c r="AA667" s="15">
        <v>147</v>
      </c>
      <c r="AC667" s="15">
        <v>274</v>
      </c>
    </row>
    <row r="668" spans="2:29" ht="19.7" customHeight="1" x14ac:dyDescent="0.2">
      <c r="B668" s="10" t="s">
        <v>744</v>
      </c>
      <c r="C668" s="11" t="s">
        <v>5577</v>
      </c>
      <c r="D668" s="11" t="s">
        <v>5578</v>
      </c>
      <c r="E668" s="11" t="s">
        <v>5579</v>
      </c>
      <c r="F668" s="12" t="s">
        <v>91</v>
      </c>
      <c r="G668" s="13">
        <v>446</v>
      </c>
      <c r="H668" s="13">
        <v>143</v>
      </c>
      <c r="I668" s="13"/>
      <c r="J668" s="13">
        <v>303</v>
      </c>
      <c r="K668" s="13">
        <v>32</v>
      </c>
      <c r="L668" s="11" t="s">
        <v>4462</v>
      </c>
      <c r="M668" s="14" t="s">
        <v>4444</v>
      </c>
      <c r="Z668" s="15">
        <v>446</v>
      </c>
      <c r="AA668" s="15">
        <v>143</v>
      </c>
      <c r="AC668" s="15">
        <v>303</v>
      </c>
    </row>
    <row r="669" spans="2:29" ht="19.7" customHeight="1" x14ac:dyDescent="0.2">
      <c r="B669" s="10" t="s">
        <v>745</v>
      </c>
      <c r="C669" s="11" t="s">
        <v>5580</v>
      </c>
      <c r="D669" s="11" t="s">
        <v>4289</v>
      </c>
      <c r="E669" s="11" t="s">
        <v>4290</v>
      </c>
      <c r="F669" s="12" t="s">
        <v>91</v>
      </c>
      <c r="G669" s="13">
        <v>285</v>
      </c>
      <c r="H669" s="13">
        <v>14</v>
      </c>
      <c r="I669" s="13"/>
      <c r="J669" s="13">
        <v>271</v>
      </c>
      <c r="K669" s="13">
        <v>5</v>
      </c>
      <c r="L669" s="11" t="s">
        <v>4462</v>
      </c>
      <c r="M669" s="14" t="s">
        <v>4444</v>
      </c>
      <c r="Z669" s="15">
        <v>285</v>
      </c>
      <c r="AA669" s="15">
        <v>14</v>
      </c>
      <c r="AC669" s="15">
        <v>271</v>
      </c>
    </row>
    <row r="670" spans="2:29" ht="19.7" customHeight="1" x14ac:dyDescent="0.2">
      <c r="B670" s="10" t="s">
        <v>746</v>
      </c>
      <c r="C670" s="11" t="s">
        <v>5581</v>
      </c>
      <c r="D670" s="11" t="s">
        <v>4289</v>
      </c>
      <c r="E670" s="11" t="s">
        <v>5582</v>
      </c>
      <c r="F670" s="12" t="s">
        <v>91</v>
      </c>
      <c r="G670" s="13">
        <v>143</v>
      </c>
      <c r="H670" s="13">
        <v>7</v>
      </c>
      <c r="I670" s="13"/>
      <c r="J670" s="13">
        <v>136</v>
      </c>
      <c r="K670" s="13">
        <v>5</v>
      </c>
      <c r="L670" s="11" t="s">
        <v>4462</v>
      </c>
      <c r="M670" s="14" t="s">
        <v>4444</v>
      </c>
      <c r="Z670" s="15">
        <v>143</v>
      </c>
      <c r="AA670" s="15">
        <v>7</v>
      </c>
      <c r="AC670" s="15">
        <v>136</v>
      </c>
    </row>
    <row r="671" spans="2:29" ht="19.7" customHeight="1" x14ac:dyDescent="0.2">
      <c r="B671" s="10" t="s">
        <v>747</v>
      </c>
      <c r="C671" s="11" t="s">
        <v>5583</v>
      </c>
      <c r="D671" s="11" t="s">
        <v>5584</v>
      </c>
      <c r="E671" s="11" t="s">
        <v>72</v>
      </c>
      <c r="F671" s="12" t="s">
        <v>91</v>
      </c>
      <c r="G671" s="13">
        <v>44228</v>
      </c>
      <c r="H671" s="13">
        <v>35825</v>
      </c>
      <c r="I671" s="13"/>
      <c r="J671" s="13">
        <v>8403</v>
      </c>
      <c r="K671" s="13">
        <v>81</v>
      </c>
      <c r="L671" s="11" t="s">
        <v>4462</v>
      </c>
      <c r="M671" s="14" t="s">
        <v>4444</v>
      </c>
      <c r="Z671" s="15">
        <v>44228</v>
      </c>
      <c r="AA671" s="15">
        <v>35825</v>
      </c>
      <c r="AC671" s="15">
        <v>8403</v>
      </c>
    </row>
    <row r="672" spans="2:29" ht="19.7" customHeight="1" x14ac:dyDescent="0.2">
      <c r="B672" s="10" t="s">
        <v>748</v>
      </c>
      <c r="C672" s="11" t="s">
        <v>5585</v>
      </c>
      <c r="D672" s="11" t="s">
        <v>5586</v>
      </c>
      <c r="E672" s="11" t="s">
        <v>72</v>
      </c>
      <c r="F672" s="12" t="s">
        <v>91</v>
      </c>
      <c r="G672" s="13">
        <v>20810</v>
      </c>
      <c r="H672" s="13">
        <v>20186</v>
      </c>
      <c r="I672" s="13"/>
      <c r="J672" s="13">
        <v>624</v>
      </c>
      <c r="K672" s="13">
        <v>97</v>
      </c>
      <c r="L672" s="11" t="s">
        <v>4462</v>
      </c>
      <c r="M672" s="14" t="s">
        <v>4444</v>
      </c>
      <c r="Z672" s="15">
        <v>20810</v>
      </c>
      <c r="AA672" s="15">
        <v>20186</v>
      </c>
      <c r="AC672" s="15">
        <v>624</v>
      </c>
    </row>
    <row r="673" spans="2:29" ht="19.7" customHeight="1" x14ac:dyDescent="0.2">
      <c r="B673" s="10" t="s">
        <v>749</v>
      </c>
      <c r="C673" s="11" t="s">
        <v>5587</v>
      </c>
      <c r="D673" s="11" t="s">
        <v>5588</v>
      </c>
      <c r="E673" s="11" t="s">
        <v>5589</v>
      </c>
      <c r="F673" s="12" t="s">
        <v>8</v>
      </c>
      <c r="G673" s="13">
        <v>210156</v>
      </c>
      <c r="H673" s="13">
        <v>176531</v>
      </c>
      <c r="I673" s="13"/>
      <c r="J673" s="13">
        <v>33625</v>
      </c>
      <c r="K673" s="13">
        <v>84</v>
      </c>
      <c r="L673" s="11" t="s">
        <v>4462</v>
      </c>
      <c r="M673" s="14" t="s">
        <v>4444</v>
      </c>
      <c r="Z673" s="15">
        <v>210156</v>
      </c>
      <c r="AA673" s="15">
        <v>176531</v>
      </c>
      <c r="AC673" s="15">
        <v>33625</v>
      </c>
    </row>
    <row r="674" spans="2:29" ht="19.7" customHeight="1" x14ac:dyDescent="0.2">
      <c r="B674" s="10" t="s">
        <v>750</v>
      </c>
      <c r="C674" s="11" t="s">
        <v>5590</v>
      </c>
      <c r="D674" s="11" t="s">
        <v>5591</v>
      </c>
      <c r="E674" s="11" t="s">
        <v>5589</v>
      </c>
      <c r="F674" s="12" t="s">
        <v>8</v>
      </c>
      <c r="G674" s="13">
        <v>292737</v>
      </c>
      <c r="H674" s="13">
        <v>278100</v>
      </c>
      <c r="I674" s="13"/>
      <c r="J674" s="13">
        <v>14637</v>
      </c>
      <c r="K674" s="13">
        <v>95</v>
      </c>
      <c r="L674" s="11" t="s">
        <v>4462</v>
      </c>
      <c r="M674" s="14" t="s">
        <v>4444</v>
      </c>
      <c r="Z674" s="15">
        <v>292737</v>
      </c>
      <c r="AA674" s="15">
        <v>278100</v>
      </c>
      <c r="AC674" s="15">
        <v>14637</v>
      </c>
    </row>
    <row r="675" spans="2:29" ht="19.7" customHeight="1" x14ac:dyDescent="0.2">
      <c r="B675" s="10" t="s">
        <v>751</v>
      </c>
      <c r="C675" s="11" t="s">
        <v>5592</v>
      </c>
      <c r="D675" s="11" t="s">
        <v>5593</v>
      </c>
      <c r="E675" s="11" t="s">
        <v>5594</v>
      </c>
      <c r="F675" s="12" t="s">
        <v>7</v>
      </c>
      <c r="G675" s="13">
        <v>70950</v>
      </c>
      <c r="H675" s="13">
        <v>47537</v>
      </c>
      <c r="I675" s="13"/>
      <c r="J675" s="13">
        <v>23413</v>
      </c>
      <c r="K675" s="13">
        <v>67</v>
      </c>
      <c r="L675" s="11" t="s">
        <v>4462</v>
      </c>
      <c r="M675" s="14" t="s">
        <v>4444</v>
      </c>
      <c r="Z675" s="15">
        <v>70950</v>
      </c>
      <c r="AA675" s="15">
        <v>47537</v>
      </c>
      <c r="AC675" s="15">
        <v>23413</v>
      </c>
    </row>
    <row r="676" spans="2:29" ht="19.7" customHeight="1" x14ac:dyDescent="0.2">
      <c r="B676" s="10" t="s">
        <v>752</v>
      </c>
      <c r="C676" s="11" t="s">
        <v>5595</v>
      </c>
      <c r="D676" s="11" t="s">
        <v>5593</v>
      </c>
      <c r="E676" s="11" t="s">
        <v>5596</v>
      </c>
      <c r="F676" s="12" t="s">
        <v>329</v>
      </c>
      <c r="G676" s="13">
        <v>172743</v>
      </c>
      <c r="H676" s="13">
        <v>22457</v>
      </c>
      <c r="I676" s="13"/>
      <c r="J676" s="13">
        <v>150286</v>
      </c>
      <c r="K676" s="13">
        <v>13</v>
      </c>
      <c r="L676" s="11" t="s">
        <v>4462</v>
      </c>
      <c r="M676" s="14" t="s">
        <v>4444</v>
      </c>
      <c r="Z676" s="15">
        <v>172743</v>
      </c>
      <c r="AA676" s="15">
        <v>22457</v>
      </c>
      <c r="AC676" s="15">
        <v>150286</v>
      </c>
    </row>
    <row r="677" spans="2:29" ht="19.7" customHeight="1" x14ac:dyDescent="0.2">
      <c r="B677" s="10" t="s">
        <v>753</v>
      </c>
      <c r="C677" s="11" t="s">
        <v>5597</v>
      </c>
      <c r="D677" s="11" t="s">
        <v>5593</v>
      </c>
      <c r="E677" s="11" t="s">
        <v>5598</v>
      </c>
      <c r="F677" s="12" t="s">
        <v>7</v>
      </c>
      <c r="G677" s="13">
        <v>8415</v>
      </c>
      <c r="H677" s="13">
        <v>6816</v>
      </c>
      <c r="I677" s="13"/>
      <c r="J677" s="13">
        <v>1599</v>
      </c>
      <c r="K677" s="13">
        <v>81</v>
      </c>
      <c r="L677" s="11" t="s">
        <v>4462</v>
      </c>
      <c r="M677" s="14" t="s">
        <v>4444</v>
      </c>
      <c r="Z677" s="15">
        <v>8415</v>
      </c>
      <c r="AA677" s="15">
        <v>6816</v>
      </c>
      <c r="AC677" s="15">
        <v>1599</v>
      </c>
    </row>
    <row r="678" spans="2:29" ht="19.7" customHeight="1" x14ac:dyDescent="0.2">
      <c r="B678" s="10" t="s">
        <v>754</v>
      </c>
      <c r="C678" s="11" t="s">
        <v>5599</v>
      </c>
      <c r="D678" s="11" t="s">
        <v>5593</v>
      </c>
      <c r="E678" s="11" t="s">
        <v>5600</v>
      </c>
      <c r="F678" s="12" t="s">
        <v>5601</v>
      </c>
      <c r="G678" s="13">
        <v>45124</v>
      </c>
      <c r="H678" s="13">
        <v>42868</v>
      </c>
      <c r="I678" s="13"/>
      <c r="J678" s="13">
        <v>2256</v>
      </c>
      <c r="K678" s="13">
        <v>95</v>
      </c>
      <c r="L678" s="11" t="s">
        <v>4462</v>
      </c>
      <c r="M678" s="14" t="s">
        <v>4444</v>
      </c>
      <c r="Z678" s="15">
        <v>45124</v>
      </c>
      <c r="AA678" s="15">
        <v>42868</v>
      </c>
      <c r="AC678" s="15">
        <v>2256</v>
      </c>
    </row>
    <row r="679" spans="2:29" ht="19.7" customHeight="1" x14ac:dyDescent="0.2">
      <c r="B679" s="16" t="s">
        <v>755</v>
      </c>
      <c r="C679" s="17" t="s">
        <v>5602</v>
      </c>
      <c r="D679" s="17" t="s">
        <v>5593</v>
      </c>
      <c r="E679" s="17" t="s">
        <v>5603</v>
      </c>
      <c r="F679" s="18" t="s">
        <v>7</v>
      </c>
      <c r="G679" s="19">
        <v>2509</v>
      </c>
      <c r="H679" s="19">
        <v>2032</v>
      </c>
      <c r="I679" s="19"/>
      <c r="J679" s="19">
        <v>477</v>
      </c>
      <c r="K679" s="19">
        <v>81</v>
      </c>
      <c r="L679" s="17" t="s">
        <v>4462</v>
      </c>
      <c r="M679" s="20" t="s">
        <v>4444</v>
      </c>
      <c r="Z679" s="15">
        <v>2509</v>
      </c>
      <c r="AA679" s="15">
        <v>2032</v>
      </c>
      <c r="AC679" s="15">
        <v>477</v>
      </c>
    </row>
    <row r="680" spans="2:29" ht="19.7" customHeight="1" x14ac:dyDescent="0.2">
      <c r="B680" s="10" t="s">
        <v>756</v>
      </c>
      <c r="C680" s="11" t="s">
        <v>5604</v>
      </c>
      <c r="D680" s="11" t="s">
        <v>5593</v>
      </c>
      <c r="E680" s="11" t="s">
        <v>5605</v>
      </c>
      <c r="F680" s="12" t="s">
        <v>91</v>
      </c>
      <c r="G680" s="13">
        <v>33203</v>
      </c>
      <c r="H680" s="13">
        <v>31543</v>
      </c>
      <c r="I680" s="13"/>
      <c r="J680" s="13">
        <v>1660</v>
      </c>
      <c r="K680" s="13">
        <v>95</v>
      </c>
      <c r="L680" s="11" t="s">
        <v>4462</v>
      </c>
      <c r="M680" s="14" t="s">
        <v>4444</v>
      </c>
      <c r="Z680" s="15">
        <v>33203</v>
      </c>
      <c r="AA680" s="15">
        <v>31543</v>
      </c>
      <c r="AC680" s="15">
        <v>1660</v>
      </c>
    </row>
    <row r="681" spans="2:29" ht="19.7" customHeight="1" x14ac:dyDescent="0.2">
      <c r="B681" s="10" t="s">
        <v>757</v>
      </c>
      <c r="C681" s="11" t="s">
        <v>5606</v>
      </c>
      <c r="D681" s="11" t="s">
        <v>5607</v>
      </c>
      <c r="E681" s="11" t="s">
        <v>5608</v>
      </c>
      <c r="F681" s="12" t="s">
        <v>51</v>
      </c>
      <c r="G681" s="13">
        <v>8365258</v>
      </c>
      <c r="H681" s="13">
        <v>6441249</v>
      </c>
      <c r="I681" s="13"/>
      <c r="J681" s="13">
        <v>1924009</v>
      </c>
      <c r="K681" s="13">
        <v>77</v>
      </c>
      <c r="L681" s="11" t="s">
        <v>4462</v>
      </c>
      <c r="M681" s="14" t="s">
        <v>4444</v>
      </c>
      <c r="Z681" s="15">
        <v>8365258</v>
      </c>
      <c r="AA681" s="15">
        <v>6441249</v>
      </c>
      <c r="AC681" s="15">
        <v>1924009</v>
      </c>
    </row>
    <row r="682" spans="2:29" ht="19.7" customHeight="1" x14ac:dyDescent="0.2">
      <c r="B682" s="10" t="s">
        <v>758</v>
      </c>
      <c r="C682" s="11" t="s">
        <v>5609</v>
      </c>
      <c r="D682" s="11" t="s">
        <v>5607</v>
      </c>
      <c r="E682" s="11" t="s">
        <v>5610</v>
      </c>
      <c r="F682" s="12" t="s">
        <v>51</v>
      </c>
      <c r="G682" s="13">
        <v>10938894</v>
      </c>
      <c r="H682" s="13">
        <v>8422948</v>
      </c>
      <c r="I682" s="13"/>
      <c r="J682" s="13">
        <v>2515946</v>
      </c>
      <c r="K682" s="13">
        <v>77</v>
      </c>
      <c r="L682" s="11" t="s">
        <v>4462</v>
      </c>
      <c r="M682" s="14" t="s">
        <v>4444</v>
      </c>
      <c r="Z682" s="15">
        <v>10938894</v>
      </c>
      <c r="AA682" s="15">
        <v>8422948</v>
      </c>
      <c r="AC682" s="15">
        <v>2515946</v>
      </c>
    </row>
    <row r="683" spans="2:29" ht="19.7" customHeight="1" x14ac:dyDescent="0.2">
      <c r="B683" s="10" t="s">
        <v>759</v>
      </c>
      <c r="C683" s="11" t="s">
        <v>5611</v>
      </c>
      <c r="D683" s="11" t="s">
        <v>5607</v>
      </c>
      <c r="E683" s="11" t="s">
        <v>5612</v>
      </c>
      <c r="F683" s="12" t="s">
        <v>51</v>
      </c>
      <c r="G683" s="13">
        <v>13973832</v>
      </c>
      <c r="H683" s="13">
        <v>10899589</v>
      </c>
      <c r="I683" s="13"/>
      <c r="J683" s="13">
        <v>3074243</v>
      </c>
      <c r="K683" s="13">
        <v>78</v>
      </c>
      <c r="L683" s="11" t="s">
        <v>4462</v>
      </c>
      <c r="M683" s="14" t="s">
        <v>4444</v>
      </c>
      <c r="Z683" s="15">
        <v>13973832</v>
      </c>
      <c r="AA683" s="15">
        <v>10899589</v>
      </c>
      <c r="AC683" s="15">
        <v>3074243</v>
      </c>
    </row>
    <row r="684" spans="2:29" ht="19.7" customHeight="1" x14ac:dyDescent="0.2">
      <c r="B684" s="10" t="s">
        <v>760</v>
      </c>
      <c r="C684" s="11" t="s">
        <v>5613</v>
      </c>
      <c r="D684" s="11" t="s">
        <v>5614</v>
      </c>
      <c r="E684" s="11" t="s">
        <v>5615</v>
      </c>
      <c r="F684" s="12" t="s">
        <v>7</v>
      </c>
      <c r="G684" s="13">
        <v>27532</v>
      </c>
      <c r="H684" s="13">
        <v>11013</v>
      </c>
      <c r="I684" s="13"/>
      <c r="J684" s="13">
        <v>16519</v>
      </c>
      <c r="K684" s="13">
        <v>40</v>
      </c>
      <c r="L684" s="11" t="s">
        <v>4462</v>
      </c>
      <c r="M684" s="14" t="s">
        <v>4444</v>
      </c>
      <c r="Z684" s="15">
        <v>27532</v>
      </c>
      <c r="AA684" s="15">
        <v>11013</v>
      </c>
      <c r="AC684" s="15">
        <v>16519</v>
      </c>
    </row>
    <row r="685" spans="2:29" ht="19.7" customHeight="1" x14ac:dyDescent="0.2">
      <c r="B685" s="10" t="s">
        <v>761</v>
      </c>
      <c r="C685" s="11" t="s">
        <v>5616</v>
      </c>
      <c r="D685" s="11" t="s">
        <v>5614</v>
      </c>
      <c r="E685" s="11" t="s">
        <v>5617</v>
      </c>
      <c r="F685" s="12" t="s">
        <v>7</v>
      </c>
      <c r="G685" s="13">
        <v>33482</v>
      </c>
      <c r="H685" s="13">
        <v>12723</v>
      </c>
      <c r="I685" s="13"/>
      <c r="J685" s="13">
        <v>20759</v>
      </c>
      <c r="K685" s="13">
        <v>38</v>
      </c>
      <c r="L685" s="11" t="s">
        <v>4462</v>
      </c>
      <c r="M685" s="14" t="s">
        <v>4444</v>
      </c>
      <c r="Z685" s="15">
        <v>33482</v>
      </c>
      <c r="AA685" s="15">
        <v>12723</v>
      </c>
      <c r="AC685" s="15">
        <v>20759</v>
      </c>
    </row>
    <row r="686" spans="2:29" ht="19.7" customHeight="1" x14ac:dyDescent="0.2">
      <c r="B686" s="10" t="s">
        <v>762</v>
      </c>
      <c r="C686" s="11" t="s">
        <v>5618</v>
      </c>
      <c r="D686" s="11" t="s">
        <v>5614</v>
      </c>
      <c r="E686" s="11" t="s">
        <v>5619</v>
      </c>
      <c r="F686" s="12" t="s">
        <v>7</v>
      </c>
      <c r="G686" s="13">
        <v>37210</v>
      </c>
      <c r="H686" s="13">
        <v>14512</v>
      </c>
      <c r="I686" s="13"/>
      <c r="J686" s="13">
        <v>22698</v>
      </c>
      <c r="K686" s="13">
        <v>39</v>
      </c>
      <c r="L686" s="11" t="s">
        <v>4462</v>
      </c>
      <c r="M686" s="14" t="s">
        <v>4444</v>
      </c>
      <c r="Z686" s="15">
        <v>37210</v>
      </c>
      <c r="AA686" s="15">
        <v>14512</v>
      </c>
      <c r="AC686" s="15">
        <v>22698</v>
      </c>
    </row>
    <row r="687" spans="2:29" ht="19.7" customHeight="1" x14ac:dyDescent="0.2">
      <c r="B687" s="10" t="s">
        <v>763</v>
      </c>
      <c r="C687" s="11" t="s">
        <v>5620</v>
      </c>
      <c r="D687" s="11" t="s">
        <v>5614</v>
      </c>
      <c r="E687" s="11" t="s">
        <v>5621</v>
      </c>
      <c r="F687" s="12" t="s">
        <v>7</v>
      </c>
      <c r="G687" s="13">
        <v>41004</v>
      </c>
      <c r="H687" s="13">
        <v>17222</v>
      </c>
      <c r="I687" s="13"/>
      <c r="J687" s="13">
        <v>23782</v>
      </c>
      <c r="K687" s="13">
        <v>42</v>
      </c>
      <c r="L687" s="11" t="s">
        <v>4462</v>
      </c>
      <c r="M687" s="14" t="s">
        <v>4444</v>
      </c>
      <c r="Z687" s="15">
        <v>41004</v>
      </c>
      <c r="AA687" s="15">
        <v>17222</v>
      </c>
      <c r="AC687" s="15">
        <v>23782</v>
      </c>
    </row>
    <row r="688" spans="2:29" ht="19.7" customHeight="1" x14ac:dyDescent="0.2">
      <c r="B688" s="10" t="s">
        <v>764</v>
      </c>
      <c r="C688" s="11" t="s">
        <v>5622</v>
      </c>
      <c r="D688" s="11" t="s">
        <v>5614</v>
      </c>
      <c r="E688" s="11" t="s">
        <v>5623</v>
      </c>
      <c r="F688" s="12" t="s">
        <v>7</v>
      </c>
      <c r="G688" s="13">
        <v>43610</v>
      </c>
      <c r="H688" s="13">
        <v>17444</v>
      </c>
      <c r="I688" s="13"/>
      <c r="J688" s="13">
        <v>26166</v>
      </c>
      <c r="K688" s="13">
        <v>40</v>
      </c>
      <c r="L688" s="11" t="s">
        <v>4462</v>
      </c>
      <c r="M688" s="14" t="s">
        <v>4444</v>
      </c>
      <c r="Z688" s="15">
        <v>43610</v>
      </c>
      <c r="AA688" s="15">
        <v>17444</v>
      </c>
      <c r="AC688" s="15">
        <v>26166</v>
      </c>
    </row>
    <row r="689" spans="2:29" ht="19.7" customHeight="1" x14ac:dyDescent="0.2">
      <c r="B689" s="10" t="s">
        <v>765</v>
      </c>
      <c r="C689" s="11" t="s">
        <v>5624</v>
      </c>
      <c r="D689" s="11" t="s">
        <v>5614</v>
      </c>
      <c r="E689" s="11" t="s">
        <v>5625</v>
      </c>
      <c r="F689" s="12" t="s">
        <v>7</v>
      </c>
      <c r="G689" s="13">
        <v>56916</v>
      </c>
      <c r="H689" s="13">
        <v>22197</v>
      </c>
      <c r="I689" s="13"/>
      <c r="J689" s="13">
        <v>34719</v>
      </c>
      <c r="K689" s="13">
        <v>39</v>
      </c>
      <c r="L689" s="11" t="s">
        <v>4462</v>
      </c>
      <c r="M689" s="14" t="s">
        <v>4444</v>
      </c>
      <c r="Z689" s="15">
        <v>56916</v>
      </c>
      <c r="AA689" s="15">
        <v>22197</v>
      </c>
      <c r="AC689" s="15">
        <v>34719</v>
      </c>
    </row>
    <row r="690" spans="2:29" ht="19.7" customHeight="1" x14ac:dyDescent="0.2">
      <c r="B690" s="10" t="s">
        <v>766</v>
      </c>
      <c r="C690" s="11" t="s">
        <v>5626</v>
      </c>
      <c r="D690" s="11" t="s">
        <v>5614</v>
      </c>
      <c r="E690" s="11" t="s">
        <v>5627</v>
      </c>
      <c r="F690" s="12" t="s">
        <v>7</v>
      </c>
      <c r="G690" s="13">
        <v>75580</v>
      </c>
      <c r="H690" s="13">
        <v>30232</v>
      </c>
      <c r="I690" s="13"/>
      <c r="J690" s="13">
        <v>45348</v>
      </c>
      <c r="K690" s="13">
        <v>40</v>
      </c>
      <c r="L690" s="11" t="s">
        <v>4462</v>
      </c>
      <c r="M690" s="14" t="s">
        <v>4444</v>
      </c>
      <c r="Z690" s="15">
        <v>75580</v>
      </c>
      <c r="AA690" s="15">
        <v>30232</v>
      </c>
      <c r="AC690" s="15">
        <v>45348</v>
      </c>
    </row>
    <row r="691" spans="2:29" ht="19.7" customHeight="1" x14ac:dyDescent="0.2">
      <c r="B691" s="10" t="s">
        <v>767</v>
      </c>
      <c r="C691" s="11" t="s">
        <v>5628</v>
      </c>
      <c r="D691" s="11" t="s">
        <v>5614</v>
      </c>
      <c r="E691" s="11" t="s">
        <v>5629</v>
      </c>
      <c r="F691" s="12" t="s">
        <v>7</v>
      </c>
      <c r="G691" s="13">
        <v>84082</v>
      </c>
      <c r="H691" s="13">
        <v>34474</v>
      </c>
      <c r="I691" s="13"/>
      <c r="J691" s="13">
        <v>49608</v>
      </c>
      <c r="K691" s="13">
        <v>41</v>
      </c>
      <c r="L691" s="11" t="s">
        <v>4462</v>
      </c>
      <c r="M691" s="14" t="s">
        <v>4444</v>
      </c>
      <c r="Z691" s="15">
        <v>84082</v>
      </c>
      <c r="AA691" s="15">
        <v>34474</v>
      </c>
      <c r="AC691" s="15">
        <v>49608</v>
      </c>
    </row>
    <row r="692" spans="2:29" ht="19.7" customHeight="1" x14ac:dyDescent="0.2">
      <c r="B692" s="10" t="s">
        <v>768</v>
      </c>
      <c r="C692" s="11" t="s">
        <v>5630</v>
      </c>
      <c r="D692" s="11" t="s">
        <v>5631</v>
      </c>
      <c r="E692" s="11" t="s">
        <v>5632</v>
      </c>
      <c r="F692" s="12" t="s">
        <v>7</v>
      </c>
      <c r="G692" s="13">
        <v>4524</v>
      </c>
      <c r="H692" s="13">
        <v>3845</v>
      </c>
      <c r="I692" s="13"/>
      <c r="J692" s="13">
        <v>679</v>
      </c>
      <c r="K692" s="13">
        <v>85</v>
      </c>
      <c r="L692" s="11" t="s">
        <v>4462</v>
      </c>
      <c r="M692" s="14" t="s">
        <v>4444</v>
      </c>
      <c r="Z692" s="15">
        <v>4524</v>
      </c>
      <c r="AA692" s="15">
        <v>3845</v>
      </c>
      <c r="AC692" s="15">
        <v>679</v>
      </c>
    </row>
    <row r="693" spans="2:29" ht="19.7" customHeight="1" x14ac:dyDescent="0.2">
      <c r="B693" s="10" t="s">
        <v>769</v>
      </c>
      <c r="C693" s="11" t="s">
        <v>5633</v>
      </c>
      <c r="D693" s="11" t="s">
        <v>5631</v>
      </c>
      <c r="E693" s="11" t="s">
        <v>5634</v>
      </c>
      <c r="F693" s="12" t="s">
        <v>7</v>
      </c>
      <c r="G693" s="13">
        <v>4788</v>
      </c>
      <c r="H693" s="13">
        <v>4070</v>
      </c>
      <c r="I693" s="13"/>
      <c r="J693" s="13">
        <v>718</v>
      </c>
      <c r="K693" s="13">
        <v>85</v>
      </c>
      <c r="L693" s="11" t="s">
        <v>4462</v>
      </c>
      <c r="M693" s="14" t="s">
        <v>4444</v>
      </c>
      <c r="Z693" s="15">
        <v>4788</v>
      </c>
      <c r="AA693" s="15">
        <v>4070</v>
      </c>
      <c r="AC693" s="15">
        <v>718</v>
      </c>
    </row>
    <row r="694" spans="2:29" ht="19.7" customHeight="1" x14ac:dyDescent="0.2">
      <c r="B694" s="10" t="s">
        <v>770</v>
      </c>
      <c r="C694" s="11" t="s">
        <v>5635</v>
      </c>
      <c r="D694" s="11" t="s">
        <v>5631</v>
      </c>
      <c r="E694" s="11" t="s">
        <v>5636</v>
      </c>
      <c r="F694" s="12" t="s">
        <v>7</v>
      </c>
      <c r="G694" s="13">
        <v>7753</v>
      </c>
      <c r="H694" s="13">
        <v>6823</v>
      </c>
      <c r="I694" s="13"/>
      <c r="J694" s="13">
        <v>930</v>
      </c>
      <c r="K694" s="13">
        <v>88</v>
      </c>
      <c r="L694" s="11" t="s">
        <v>4462</v>
      </c>
      <c r="M694" s="14" t="s">
        <v>4444</v>
      </c>
      <c r="Z694" s="15">
        <v>7753</v>
      </c>
      <c r="AA694" s="15">
        <v>6823</v>
      </c>
      <c r="AC694" s="15">
        <v>930</v>
      </c>
    </row>
    <row r="695" spans="2:29" ht="19.7" customHeight="1" x14ac:dyDescent="0.2">
      <c r="B695" s="10" t="s">
        <v>771</v>
      </c>
      <c r="C695" s="11" t="s">
        <v>5637</v>
      </c>
      <c r="D695" s="11" t="s">
        <v>5631</v>
      </c>
      <c r="E695" s="11" t="s">
        <v>5638</v>
      </c>
      <c r="F695" s="12" t="s">
        <v>7</v>
      </c>
      <c r="G695" s="13">
        <v>8602</v>
      </c>
      <c r="H695" s="13">
        <v>4731</v>
      </c>
      <c r="I695" s="13"/>
      <c r="J695" s="13">
        <v>3871</v>
      </c>
      <c r="K695" s="13">
        <v>55</v>
      </c>
      <c r="L695" s="11" t="s">
        <v>4462</v>
      </c>
      <c r="M695" s="14" t="s">
        <v>4444</v>
      </c>
      <c r="Z695" s="15">
        <v>8602</v>
      </c>
      <c r="AA695" s="15">
        <v>4731</v>
      </c>
      <c r="AC695" s="15">
        <v>3871</v>
      </c>
    </row>
    <row r="696" spans="2:29" ht="19.7" customHeight="1" x14ac:dyDescent="0.2">
      <c r="B696" s="10" t="s">
        <v>772</v>
      </c>
      <c r="C696" s="11" t="s">
        <v>5639</v>
      </c>
      <c r="D696" s="11" t="s">
        <v>5631</v>
      </c>
      <c r="E696" s="11" t="s">
        <v>5640</v>
      </c>
      <c r="F696" s="12" t="s">
        <v>7</v>
      </c>
      <c r="G696" s="13">
        <v>9793</v>
      </c>
      <c r="H696" s="13">
        <v>5974</v>
      </c>
      <c r="I696" s="13"/>
      <c r="J696" s="13">
        <v>3819</v>
      </c>
      <c r="K696" s="13">
        <v>61</v>
      </c>
      <c r="L696" s="11" t="s">
        <v>4462</v>
      </c>
      <c r="M696" s="14" t="s">
        <v>4444</v>
      </c>
      <c r="Z696" s="15">
        <v>9793</v>
      </c>
      <c r="AA696" s="15">
        <v>5974</v>
      </c>
      <c r="AC696" s="15">
        <v>3819</v>
      </c>
    </row>
    <row r="697" spans="2:29" ht="19.7" customHeight="1" x14ac:dyDescent="0.2">
      <c r="B697" s="10" t="s">
        <v>773</v>
      </c>
      <c r="C697" s="11" t="s">
        <v>5641</v>
      </c>
      <c r="D697" s="11" t="s">
        <v>5631</v>
      </c>
      <c r="E697" s="11" t="s">
        <v>5642</v>
      </c>
      <c r="F697" s="12" t="s">
        <v>7</v>
      </c>
      <c r="G697" s="13">
        <v>17663</v>
      </c>
      <c r="H697" s="13">
        <v>11834</v>
      </c>
      <c r="I697" s="13"/>
      <c r="J697" s="13">
        <v>5829</v>
      </c>
      <c r="K697" s="13">
        <v>67</v>
      </c>
      <c r="L697" s="11" t="s">
        <v>4462</v>
      </c>
      <c r="M697" s="14" t="s">
        <v>4444</v>
      </c>
      <c r="Z697" s="15">
        <v>17663</v>
      </c>
      <c r="AA697" s="15">
        <v>11834</v>
      </c>
      <c r="AC697" s="15">
        <v>5829</v>
      </c>
    </row>
    <row r="698" spans="2:29" ht="19.7" customHeight="1" x14ac:dyDescent="0.2">
      <c r="B698" s="10" t="s">
        <v>774</v>
      </c>
      <c r="C698" s="11" t="s">
        <v>5643</v>
      </c>
      <c r="D698" s="11" t="s">
        <v>5631</v>
      </c>
      <c r="E698" s="11" t="s">
        <v>5644</v>
      </c>
      <c r="F698" s="12" t="s">
        <v>7</v>
      </c>
      <c r="G698" s="13">
        <v>22133</v>
      </c>
      <c r="H698" s="13">
        <v>15714</v>
      </c>
      <c r="I698" s="13"/>
      <c r="J698" s="13">
        <v>6419</v>
      </c>
      <c r="K698" s="13">
        <v>71</v>
      </c>
      <c r="L698" s="11" t="s">
        <v>4462</v>
      </c>
      <c r="M698" s="14" t="s">
        <v>4444</v>
      </c>
      <c r="Z698" s="15">
        <v>22133</v>
      </c>
      <c r="AA698" s="15">
        <v>15714</v>
      </c>
      <c r="AC698" s="15">
        <v>6419</v>
      </c>
    </row>
    <row r="699" spans="2:29" ht="19.7" customHeight="1" x14ac:dyDescent="0.2">
      <c r="B699" s="10" t="s">
        <v>775</v>
      </c>
      <c r="C699" s="11" t="s">
        <v>5645</v>
      </c>
      <c r="D699" s="11" t="s">
        <v>5631</v>
      </c>
      <c r="E699" s="11" t="s">
        <v>5646</v>
      </c>
      <c r="F699" s="12" t="s">
        <v>7</v>
      </c>
      <c r="G699" s="13">
        <v>25492</v>
      </c>
      <c r="H699" s="13">
        <v>18864</v>
      </c>
      <c r="I699" s="13"/>
      <c r="J699" s="13">
        <v>6628</v>
      </c>
      <c r="K699" s="13">
        <v>74</v>
      </c>
      <c r="L699" s="11" t="s">
        <v>4462</v>
      </c>
      <c r="M699" s="14" t="s">
        <v>4444</v>
      </c>
      <c r="Z699" s="15">
        <v>25492</v>
      </c>
      <c r="AA699" s="15">
        <v>18864</v>
      </c>
      <c r="AC699" s="15">
        <v>6628</v>
      </c>
    </row>
    <row r="700" spans="2:29" ht="19.7" customHeight="1" x14ac:dyDescent="0.2">
      <c r="B700" s="10" t="s">
        <v>776</v>
      </c>
      <c r="C700" s="11" t="s">
        <v>5647</v>
      </c>
      <c r="D700" s="11" t="s">
        <v>5631</v>
      </c>
      <c r="E700" s="11" t="s">
        <v>5648</v>
      </c>
      <c r="F700" s="12" t="s">
        <v>7</v>
      </c>
      <c r="G700" s="13">
        <v>28282</v>
      </c>
      <c r="H700" s="13">
        <v>21494</v>
      </c>
      <c r="I700" s="13"/>
      <c r="J700" s="13">
        <v>6788</v>
      </c>
      <c r="K700" s="13">
        <v>76</v>
      </c>
      <c r="L700" s="11" t="s">
        <v>4462</v>
      </c>
      <c r="M700" s="14" t="s">
        <v>4444</v>
      </c>
      <c r="Z700" s="15">
        <v>28282</v>
      </c>
      <c r="AA700" s="15">
        <v>21494</v>
      </c>
      <c r="AC700" s="15">
        <v>6788</v>
      </c>
    </row>
    <row r="701" spans="2:29" ht="19.7" customHeight="1" x14ac:dyDescent="0.2">
      <c r="B701" s="10" t="s">
        <v>777</v>
      </c>
      <c r="C701" s="11" t="s">
        <v>5649</v>
      </c>
      <c r="D701" s="11" t="s">
        <v>5650</v>
      </c>
      <c r="E701" s="11" t="s">
        <v>5651</v>
      </c>
      <c r="F701" s="12" t="s">
        <v>38</v>
      </c>
      <c r="G701" s="13">
        <v>18937</v>
      </c>
      <c r="H701" s="13">
        <v>17990</v>
      </c>
      <c r="I701" s="13"/>
      <c r="J701" s="13">
        <v>947</v>
      </c>
      <c r="K701" s="13">
        <v>95</v>
      </c>
      <c r="L701" s="11" t="s">
        <v>4462</v>
      </c>
      <c r="M701" s="14" t="s">
        <v>4444</v>
      </c>
      <c r="Z701" s="15">
        <v>18937</v>
      </c>
      <c r="AA701" s="15">
        <v>17990</v>
      </c>
      <c r="AC701" s="15">
        <v>947</v>
      </c>
    </row>
    <row r="702" spans="2:29" ht="19.7" customHeight="1" x14ac:dyDescent="0.2">
      <c r="B702" s="10" t="s">
        <v>778</v>
      </c>
      <c r="C702" s="11" t="s">
        <v>5652</v>
      </c>
      <c r="D702" s="11" t="s">
        <v>5650</v>
      </c>
      <c r="E702" s="11" t="s">
        <v>4297</v>
      </c>
      <c r="F702" s="12" t="s">
        <v>38</v>
      </c>
      <c r="G702" s="13">
        <v>19435</v>
      </c>
      <c r="H702" s="13">
        <v>18269</v>
      </c>
      <c r="I702" s="13"/>
      <c r="J702" s="13">
        <v>1166</v>
      </c>
      <c r="K702" s="13">
        <v>94</v>
      </c>
      <c r="L702" s="11" t="s">
        <v>4462</v>
      </c>
      <c r="M702" s="14" t="s">
        <v>4444</v>
      </c>
      <c r="Z702" s="15">
        <v>19435</v>
      </c>
      <c r="AA702" s="15">
        <v>18269</v>
      </c>
      <c r="AC702" s="15">
        <v>1166</v>
      </c>
    </row>
    <row r="703" spans="2:29" ht="19.7" customHeight="1" x14ac:dyDescent="0.2">
      <c r="B703" s="10" t="s">
        <v>779</v>
      </c>
      <c r="C703" s="11" t="s">
        <v>5653</v>
      </c>
      <c r="D703" s="11" t="s">
        <v>5650</v>
      </c>
      <c r="E703" s="11" t="s">
        <v>4298</v>
      </c>
      <c r="F703" s="12" t="s">
        <v>38</v>
      </c>
      <c r="G703" s="13">
        <v>22200</v>
      </c>
      <c r="H703" s="13">
        <v>20868</v>
      </c>
      <c r="I703" s="13"/>
      <c r="J703" s="13">
        <v>1332</v>
      </c>
      <c r="K703" s="13">
        <v>94</v>
      </c>
      <c r="L703" s="11" t="s">
        <v>4462</v>
      </c>
      <c r="M703" s="14" t="s">
        <v>4444</v>
      </c>
      <c r="Z703" s="15">
        <v>22200</v>
      </c>
      <c r="AA703" s="15">
        <v>20868</v>
      </c>
      <c r="AC703" s="15">
        <v>1332</v>
      </c>
    </row>
    <row r="704" spans="2:29" ht="19.7" customHeight="1" x14ac:dyDescent="0.2">
      <c r="B704" s="16" t="s">
        <v>780</v>
      </c>
      <c r="C704" s="17" t="s">
        <v>5654</v>
      </c>
      <c r="D704" s="17" t="s">
        <v>5650</v>
      </c>
      <c r="E704" s="17" t="s">
        <v>4299</v>
      </c>
      <c r="F704" s="18" t="s">
        <v>38</v>
      </c>
      <c r="G704" s="19">
        <v>26498</v>
      </c>
      <c r="H704" s="19">
        <v>24908</v>
      </c>
      <c r="I704" s="19"/>
      <c r="J704" s="19">
        <v>1590</v>
      </c>
      <c r="K704" s="19">
        <v>94</v>
      </c>
      <c r="L704" s="17" t="s">
        <v>4462</v>
      </c>
      <c r="M704" s="20" t="s">
        <v>4444</v>
      </c>
      <c r="Z704" s="15">
        <v>26498</v>
      </c>
      <c r="AA704" s="15">
        <v>24908</v>
      </c>
      <c r="AC704" s="15">
        <v>1590</v>
      </c>
    </row>
    <row r="705" spans="2:29" ht="19.7" customHeight="1" x14ac:dyDescent="0.2">
      <c r="B705" s="10" t="s">
        <v>781</v>
      </c>
      <c r="C705" s="11" t="s">
        <v>5655</v>
      </c>
      <c r="D705" s="11" t="s">
        <v>5650</v>
      </c>
      <c r="E705" s="11" t="s">
        <v>2343</v>
      </c>
      <c r="F705" s="12" t="s">
        <v>38</v>
      </c>
      <c r="G705" s="13">
        <v>32807</v>
      </c>
      <c r="H705" s="13">
        <v>31167</v>
      </c>
      <c r="I705" s="13"/>
      <c r="J705" s="13">
        <v>1640</v>
      </c>
      <c r="K705" s="13">
        <v>95</v>
      </c>
      <c r="L705" s="11" t="s">
        <v>4462</v>
      </c>
      <c r="M705" s="14" t="s">
        <v>4444</v>
      </c>
      <c r="Z705" s="15">
        <v>32807</v>
      </c>
      <c r="AA705" s="15">
        <v>31167</v>
      </c>
      <c r="AC705" s="15">
        <v>1640</v>
      </c>
    </row>
    <row r="706" spans="2:29" ht="19.7" customHeight="1" x14ac:dyDescent="0.2">
      <c r="B706" s="10" t="s">
        <v>782</v>
      </c>
      <c r="C706" s="11" t="s">
        <v>5656</v>
      </c>
      <c r="D706" s="11" t="s">
        <v>5650</v>
      </c>
      <c r="E706" s="11" t="s">
        <v>2347</v>
      </c>
      <c r="F706" s="12" t="s">
        <v>38</v>
      </c>
      <c r="G706" s="13">
        <v>38553</v>
      </c>
      <c r="H706" s="13">
        <v>36625</v>
      </c>
      <c r="I706" s="13"/>
      <c r="J706" s="13">
        <v>1928</v>
      </c>
      <c r="K706" s="13">
        <v>95</v>
      </c>
      <c r="L706" s="11" t="s">
        <v>4462</v>
      </c>
      <c r="M706" s="14" t="s">
        <v>4444</v>
      </c>
      <c r="Z706" s="15">
        <v>38553</v>
      </c>
      <c r="AA706" s="15">
        <v>36625</v>
      </c>
      <c r="AC706" s="15">
        <v>1928</v>
      </c>
    </row>
    <row r="707" spans="2:29" ht="19.7" customHeight="1" x14ac:dyDescent="0.2">
      <c r="B707" s="10" t="s">
        <v>783</v>
      </c>
      <c r="C707" s="11" t="s">
        <v>5657</v>
      </c>
      <c r="D707" s="11" t="s">
        <v>5650</v>
      </c>
      <c r="E707" s="11" t="s">
        <v>2351</v>
      </c>
      <c r="F707" s="12" t="s">
        <v>38</v>
      </c>
      <c r="G707" s="13">
        <v>44827</v>
      </c>
      <c r="H707" s="13">
        <v>42586</v>
      </c>
      <c r="I707" s="13"/>
      <c r="J707" s="13">
        <v>2241</v>
      </c>
      <c r="K707" s="13">
        <v>95</v>
      </c>
      <c r="L707" s="11" t="s">
        <v>4462</v>
      </c>
      <c r="M707" s="14" t="s">
        <v>4444</v>
      </c>
      <c r="Z707" s="15">
        <v>44827</v>
      </c>
      <c r="AA707" s="15">
        <v>42586</v>
      </c>
      <c r="AC707" s="15">
        <v>2241</v>
      </c>
    </row>
    <row r="708" spans="2:29" ht="19.7" customHeight="1" x14ac:dyDescent="0.2">
      <c r="B708" s="10" t="s">
        <v>784</v>
      </c>
      <c r="C708" s="11" t="s">
        <v>5658</v>
      </c>
      <c r="D708" s="11" t="s">
        <v>5650</v>
      </c>
      <c r="E708" s="11" t="s">
        <v>2353</v>
      </c>
      <c r="F708" s="12" t="s">
        <v>38</v>
      </c>
      <c r="G708" s="13">
        <v>51353</v>
      </c>
      <c r="H708" s="13">
        <v>48272</v>
      </c>
      <c r="I708" s="13"/>
      <c r="J708" s="13">
        <v>3081</v>
      </c>
      <c r="K708" s="13">
        <v>94</v>
      </c>
      <c r="L708" s="11" t="s">
        <v>4462</v>
      </c>
      <c r="M708" s="14" t="s">
        <v>4444</v>
      </c>
      <c r="Z708" s="15">
        <v>51353</v>
      </c>
      <c r="AA708" s="15">
        <v>48272</v>
      </c>
      <c r="AC708" s="15">
        <v>3081</v>
      </c>
    </row>
    <row r="709" spans="2:29" ht="19.7" customHeight="1" x14ac:dyDescent="0.2">
      <c r="B709" s="10" t="s">
        <v>785</v>
      </c>
      <c r="C709" s="11" t="s">
        <v>5659</v>
      </c>
      <c r="D709" s="11" t="s">
        <v>5650</v>
      </c>
      <c r="E709" s="11" t="s">
        <v>2355</v>
      </c>
      <c r="F709" s="12" t="s">
        <v>38</v>
      </c>
      <c r="G709" s="13">
        <v>53726</v>
      </c>
      <c r="H709" s="13">
        <v>50502</v>
      </c>
      <c r="I709" s="13"/>
      <c r="J709" s="13">
        <v>3224</v>
      </c>
      <c r="K709" s="13">
        <v>94</v>
      </c>
      <c r="L709" s="11" t="s">
        <v>4462</v>
      </c>
      <c r="M709" s="14" t="s">
        <v>4444</v>
      </c>
      <c r="Z709" s="15">
        <v>53726</v>
      </c>
      <c r="AA709" s="15">
        <v>50502</v>
      </c>
      <c r="AC709" s="15">
        <v>3224</v>
      </c>
    </row>
    <row r="710" spans="2:29" ht="19.7" customHeight="1" x14ac:dyDescent="0.2">
      <c r="B710" s="10" t="s">
        <v>786</v>
      </c>
      <c r="C710" s="11" t="s">
        <v>5660</v>
      </c>
      <c r="D710" s="11" t="s">
        <v>5661</v>
      </c>
      <c r="E710" s="11" t="s">
        <v>5662</v>
      </c>
      <c r="F710" s="12" t="s">
        <v>7</v>
      </c>
      <c r="G710" s="13">
        <v>68</v>
      </c>
      <c r="H710" s="13">
        <v>68</v>
      </c>
      <c r="I710" s="13"/>
      <c r="J710" s="13"/>
      <c r="K710" s="13">
        <v>100</v>
      </c>
      <c r="L710" s="11" t="s">
        <v>4462</v>
      </c>
      <c r="M710" s="14" t="s">
        <v>4444</v>
      </c>
      <c r="Z710" s="15">
        <v>68</v>
      </c>
      <c r="AA710" s="15">
        <v>68</v>
      </c>
    </row>
    <row r="711" spans="2:29" ht="19.7" customHeight="1" x14ac:dyDescent="0.2">
      <c r="B711" s="10" t="s">
        <v>787</v>
      </c>
      <c r="C711" s="11" t="s">
        <v>5663</v>
      </c>
      <c r="D711" s="11" t="s">
        <v>5661</v>
      </c>
      <c r="E711" s="11" t="s">
        <v>5664</v>
      </c>
      <c r="F711" s="12" t="s">
        <v>7</v>
      </c>
      <c r="G711" s="13">
        <v>231</v>
      </c>
      <c r="H711" s="13">
        <v>231</v>
      </c>
      <c r="I711" s="13"/>
      <c r="J711" s="13"/>
      <c r="K711" s="13">
        <v>100</v>
      </c>
      <c r="L711" s="11" t="s">
        <v>4462</v>
      </c>
      <c r="M711" s="14" t="s">
        <v>4444</v>
      </c>
      <c r="Z711" s="15">
        <v>231</v>
      </c>
      <c r="AA711" s="15">
        <v>231</v>
      </c>
    </row>
    <row r="712" spans="2:29" ht="19.7" customHeight="1" x14ac:dyDescent="0.2">
      <c r="B712" s="10" t="s">
        <v>788</v>
      </c>
      <c r="C712" s="11" t="s">
        <v>5665</v>
      </c>
      <c r="D712" s="11" t="s">
        <v>5661</v>
      </c>
      <c r="E712" s="11" t="s">
        <v>5666</v>
      </c>
      <c r="F712" s="12" t="s">
        <v>7</v>
      </c>
      <c r="G712" s="13">
        <v>528</v>
      </c>
      <c r="H712" s="13">
        <v>528</v>
      </c>
      <c r="I712" s="13"/>
      <c r="J712" s="13"/>
      <c r="K712" s="13">
        <v>100</v>
      </c>
      <c r="L712" s="11" t="s">
        <v>4462</v>
      </c>
      <c r="M712" s="14" t="s">
        <v>4444</v>
      </c>
      <c r="Z712" s="15">
        <v>528</v>
      </c>
      <c r="AA712" s="15">
        <v>528</v>
      </c>
    </row>
    <row r="713" spans="2:29" ht="19.7" customHeight="1" x14ac:dyDescent="0.2">
      <c r="B713" s="10" t="s">
        <v>789</v>
      </c>
      <c r="C713" s="11" t="s">
        <v>5667</v>
      </c>
      <c r="D713" s="11" t="s">
        <v>5661</v>
      </c>
      <c r="E713" s="11" t="s">
        <v>5668</v>
      </c>
      <c r="F713" s="12" t="s">
        <v>7</v>
      </c>
      <c r="G713" s="13">
        <v>1303</v>
      </c>
      <c r="H713" s="13">
        <v>1303</v>
      </c>
      <c r="I713" s="13"/>
      <c r="J713" s="13"/>
      <c r="K713" s="13">
        <v>100</v>
      </c>
      <c r="L713" s="11" t="s">
        <v>4462</v>
      </c>
      <c r="M713" s="14" t="s">
        <v>4444</v>
      </c>
      <c r="Z713" s="15">
        <v>1303</v>
      </c>
      <c r="AA713" s="15">
        <v>1303</v>
      </c>
    </row>
    <row r="714" spans="2:29" ht="19.7" customHeight="1" x14ac:dyDescent="0.2">
      <c r="B714" s="10" t="s">
        <v>790</v>
      </c>
      <c r="C714" s="11" t="s">
        <v>5669</v>
      </c>
      <c r="D714" s="11" t="s">
        <v>5661</v>
      </c>
      <c r="E714" s="11" t="s">
        <v>5670</v>
      </c>
      <c r="F714" s="12" t="s">
        <v>7</v>
      </c>
      <c r="G714" s="13">
        <v>1801</v>
      </c>
      <c r="H714" s="13">
        <v>1801</v>
      </c>
      <c r="I714" s="13"/>
      <c r="J714" s="13"/>
      <c r="K714" s="13">
        <v>100</v>
      </c>
      <c r="L714" s="11" t="s">
        <v>4462</v>
      </c>
      <c r="M714" s="14" t="s">
        <v>4444</v>
      </c>
      <c r="Z714" s="15">
        <v>1801</v>
      </c>
      <c r="AA714" s="15">
        <v>1801</v>
      </c>
    </row>
    <row r="715" spans="2:29" ht="19.7" customHeight="1" x14ac:dyDescent="0.2">
      <c r="B715" s="10" t="s">
        <v>791</v>
      </c>
      <c r="C715" s="11" t="s">
        <v>5671</v>
      </c>
      <c r="D715" s="11" t="s">
        <v>5672</v>
      </c>
      <c r="E715" s="11" t="s">
        <v>4298</v>
      </c>
      <c r="F715" s="12" t="s">
        <v>7</v>
      </c>
      <c r="G715" s="13">
        <v>14625</v>
      </c>
      <c r="H715" s="13">
        <v>878</v>
      </c>
      <c r="I715" s="13"/>
      <c r="J715" s="13">
        <v>13747</v>
      </c>
      <c r="K715" s="13">
        <v>6</v>
      </c>
      <c r="L715" s="11" t="s">
        <v>4462</v>
      </c>
      <c r="M715" s="14" t="s">
        <v>4444</v>
      </c>
      <c r="Z715" s="15">
        <v>14625</v>
      </c>
      <c r="AA715" s="15">
        <v>878</v>
      </c>
      <c r="AC715" s="15">
        <v>13747</v>
      </c>
    </row>
    <row r="716" spans="2:29" ht="19.7" customHeight="1" x14ac:dyDescent="0.2">
      <c r="B716" s="10" t="s">
        <v>792</v>
      </c>
      <c r="C716" s="11" t="s">
        <v>5673</v>
      </c>
      <c r="D716" s="11" t="s">
        <v>5672</v>
      </c>
      <c r="E716" s="11" t="s">
        <v>4299</v>
      </c>
      <c r="F716" s="12" t="s">
        <v>7</v>
      </c>
      <c r="G716" s="13">
        <v>21219</v>
      </c>
      <c r="H716" s="13">
        <v>1273</v>
      </c>
      <c r="I716" s="13"/>
      <c r="J716" s="13">
        <v>19946</v>
      </c>
      <c r="K716" s="13">
        <v>6</v>
      </c>
      <c r="L716" s="11" t="s">
        <v>4462</v>
      </c>
      <c r="M716" s="14" t="s">
        <v>4444</v>
      </c>
      <c r="Z716" s="15">
        <v>21219</v>
      </c>
      <c r="AA716" s="15">
        <v>1273</v>
      </c>
      <c r="AC716" s="15">
        <v>19946</v>
      </c>
    </row>
    <row r="717" spans="2:29" ht="19.7" customHeight="1" x14ac:dyDescent="0.2">
      <c r="B717" s="10" t="s">
        <v>793</v>
      </c>
      <c r="C717" s="11" t="s">
        <v>5674</v>
      </c>
      <c r="D717" s="11" t="s">
        <v>5672</v>
      </c>
      <c r="E717" s="11" t="s">
        <v>4300</v>
      </c>
      <c r="F717" s="12" t="s">
        <v>7</v>
      </c>
      <c r="G717" s="13">
        <v>32210</v>
      </c>
      <c r="H717" s="13">
        <v>2255</v>
      </c>
      <c r="I717" s="13"/>
      <c r="J717" s="13">
        <v>29955</v>
      </c>
      <c r="K717" s="13">
        <v>7</v>
      </c>
      <c r="L717" s="11" t="s">
        <v>4462</v>
      </c>
      <c r="M717" s="14" t="s">
        <v>4444</v>
      </c>
      <c r="Z717" s="15">
        <v>32210</v>
      </c>
      <c r="AA717" s="15">
        <v>2255</v>
      </c>
      <c r="AC717" s="15">
        <v>29955</v>
      </c>
    </row>
    <row r="718" spans="2:29" ht="19.7" customHeight="1" x14ac:dyDescent="0.2">
      <c r="B718" s="10" t="s">
        <v>794</v>
      </c>
      <c r="C718" s="11" t="s">
        <v>5675</v>
      </c>
      <c r="D718" s="11" t="s">
        <v>5672</v>
      </c>
      <c r="E718" s="11" t="s">
        <v>2343</v>
      </c>
      <c r="F718" s="12" t="s">
        <v>7</v>
      </c>
      <c r="G718" s="13">
        <v>41828</v>
      </c>
      <c r="H718" s="13">
        <v>2510</v>
      </c>
      <c r="I718" s="13"/>
      <c r="J718" s="13">
        <v>39318</v>
      </c>
      <c r="K718" s="13">
        <v>6</v>
      </c>
      <c r="L718" s="11" t="s">
        <v>4462</v>
      </c>
      <c r="M718" s="14" t="s">
        <v>4444</v>
      </c>
      <c r="Z718" s="15">
        <v>41828</v>
      </c>
      <c r="AA718" s="15">
        <v>2510</v>
      </c>
      <c r="AC718" s="15">
        <v>39318</v>
      </c>
    </row>
    <row r="719" spans="2:29" ht="19.7" customHeight="1" x14ac:dyDescent="0.2">
      <c r="B719" s="10" t="s">
        <v>795</v>
      </c>
      <c r="C719" s="11" t="s">
        <v>5676</v>
      </c>
      <c r="D719" s="11" t="s">
        <v>5677</v>
      </c>
      <c r="E719" s="11" t="s">
        <v>2462</v>
      </c>
      <c r="F719" s="12" t="s">
        <v>7</v>
      </c>
      <c r="G719" s="13">
        <v>61898</v>
      </c>
      <c r="H719" s="13">
        <v>16712</v>
      </c>
      <c r="I719" s="13"/>
      <c r="J719" s="13">
        <v>45186</v>
      </c>
      <c r="K719" s="13">
        <v>27</v>
      </c>
      <c r="L719" s="11" t="s">
        <v>4462</v>
      </c>
      <c r="M719" s="14" t="s">
        <v>4444</v>
      </c>
      <c r="Z719" s="15">
        <v>61898</v>
      </c>
      <c r="AA719" s="15">
        <v>16712</v>
      </c>
      <c r="AC719" s="15">
        <v>45186</v>
      </c>
    </row>
    <row r="720" spans="2:29" ht="19.7" customHeight="1" x14ac:dyDescent="0.2">
      <c r="B720" s="10" t="s">
        <v>796</v>
      </c>
      <c r="C720" s="11" t="s">
        <v>5678</v>
      </c>
      <c r="D720" s="11" t="s">
        <v>5677</v>
      </c>
      <c r="E720" s="11" t="s">
        <v>4374</v>
      </c>
      <c r="F720" s="12" t="s">
        <v>7</v>
      </c>
      <c r="G720" s="13">
        <v>69802</v>
      </c>
      <c r="H720" s="13">
        <v>13960</v>
      </c>
      <c r="I720" s="13"/>
      <c r="J720" s="13">
        <v>55842</v>
      </c>
      <c r="K720" s="13">
        <v>20</v>
      </c>
      <c r="L720" s="11" t="s">
        <v>4462</v>
      </c>
      <c r="M720" s="14" t="s">
        <v>4444</v>
      </c>
      <c r="Z720" s="15">
        <v>69802</v>
      </c>
      <c r="AA720" s="15">
        <v>13960</v>
      </c>
      <c r="AC720" s="15">
        <v>55842</v>
      </c>
    </row>
    <row r="721" spans="2:29" ht="19.7" customHeight="1" x14ac:dyDescent="0.2">
      <c r="B721" s="10" t="s">
        <v>797</v>
      </c>
      <c r="C721" s="11" t="s">
        <v>5679</v>
      </c>
      <c r="D721" s="11" t="s">
        <v>5677</v>
      </c>
      <c r="E721" s="11" t="s">
        <v>4375</v>
      </c>
      <c r="F721" s="12" t="s">
        <v>7</v>
      </c>
      <c r="G721" s="13">
        <v>83077</v>
      </c>
      <c r="H721" s="13">
        <v>15785</v>
      </c>
      <c r="I721" s="13"/>
      <c r="J721" s="13">
        <v>67292</v>
      </c>
      <c r="K721" s="13">
        <v>19</v>
      </c>
      <c r="L721" s="11" t="s">
        <v>4462</v>
      </c>
      <c r="M721" s="14" t="s">
        <v>4444</v>
      </c>
      <c r="Z721" s="15">
        <v>83077</v>
      </c>
      <c r="AA721" s="15">
        <v>15785</v>
      </c>
      <c r="AC721" s="15">
        <v>67292</v>
      </c>
    </row>
    <row r="722" spans="2:29" ht="19.7" customHeight="1" x14ac:dyDescent="0.2">
      <c r="B722" s="10" t="s">
        <v>798</v>
      </c>
      <c r="C722" s="11" t="s">
        <v>5680</v>
      </c>
      <c r="D722" s="11" t="s">
        <v>5677</v>
      </c>
      <c r="E722" s="11" t="s">
        <v>4376</v>
      </c>
      <c r="F722" s="12" t="s">
        <v>7</v>
      </c>
      <c r="G722" s="13">
        <v>96330</v>
      </c>
      <c r="H722" s="13">
        <v>16376</v>
      </c>
      <c r="I722" s="13"/>
      <c r="J722" s="13">
        <v>79954</v>
      </c>
      <c r="K722" s="13">
        <v>17</v>
      </c>
      <c r="L722" s="11" t="s">
        <v>4462</v>
      </c>
      <c r="M722" s="14" t="s">
        <v>4444</v>
      </c>
      <c r="Z722" s="15">
        <v>96330</v>
      </c>
      <c r="AA722" s="15">
        <v>16376</v>
      </c>
      <c r="AC722" s="15">
        <v>79954</v>
      </c>
    </row>
    <row r="723" spans="2:29" ht="19.7" customHeight="1" x14ac:dyDescent="0.2">
      <c r="B723" s="10" t="s">
        <v>799</v>
      </c>
      <c r="C723" s="11" t="s">
        <v>5681</v>
      </c>
      <c r="D723" s="11" t="s">
        <v>5677</v>
      </c>
      <c r="E723" s="11" t="s">
        <v>4377</v>
      </c>
      <c r="F723" s="12" t="s">
        <v>7</v>
      </c>
      <c r="G723" s="13">
        <v>102988</v>
      </c>
      <c r="H723" s="13">
        <v>14418</v>
      </c>
      <c r="I723" s="13"/>
      <c r="J723" s="13">
        <v>88570</v>
      </c>
      <c r="K723" s="13">
        <v>14</v>
      </c>
      <c r="L723" s="11" t="s">
        <v>4462</v>
      </c>
      <c r="M723" s="14" t="s">
        <v>4444</v>
      </c>
      <c r="Z723" s="15">
        <v>102988</v>
      </c>
      <c r="AA723" s="15">
        <v>14418</v>
      </c>
      <c r="AC723" s="15">
        <v>88570</v>
      </c>
    </row>
    <row r="724" spans="2:29" ht="19.7" customHeight="1" x14ac:dyDescent="0.2">
      <c r="B724" s="10" t="s">
        <v>800</v>
      </c>
      <c r="C724" s="11" t="s">
        <v>5682</v>
      </c>
      <c r="D724" s="11" t="s">
        <v>5677</v>
      </c>
      <c r="E724" s="11" t="s">
        <v>5683</v>
      </c>
      <c r="F724" s="12" t="s">
        <v>7</v>
      </c>
      <c r="G724" s="13">
        <v>121852</v>
      </c>
      <c r="H724" s="13">
        <v>17059</v>
      </c>
      <c r="I724" s="13"/>
      <c r="J724" s="13">
        <v>104793</v>
      </c>
      <c r="K724" s="13">
        <v>14</v>
      </c>
      <c r="L724" s="11" t="s">
        <v>4462</v>
      </c>
      <c r="M724" s="14" t="s">
        <v>4444</v>
      </c>
      <c r="Z724" s="15">
        <v>121852</v>
      </c>
      <c r="AA724" s="15">
        <v>17059</v>
      </c>
      <c r="AC724" s="15">
        <v>104793</v>
      </c>
    </row>
    <row r="725" spans="2:29" ht="19.7" customHeight="1" x14ac:dyDescent="0.2">
      <c r="B725" s="10" t="s">
        <v>801</v>
      </c>
      <c r="C725" s="11" t="s">
        <v>5684</v>
      </c>
      <c r="D725" s="11" t="s">
        <v>5677</v>
      </c>
      <c r="E725" s="11" t="s">
        <v>5685</v>
      </c>
      <c r="F725" s="12" t="s">
        <v>7</v>
      </c>
      <c r="G725" s="13">
        <v>133398</v>
      </c>
      <c r="H725" s="13">
        <v>18676</v>
      </c>
      <c r="I725" s="13"/>
      <c r="J725" s="13">
        <v>114722</v>
      </c>
      <c r="K725" s="13">
        <v>14</v>
      </c>
      <c r="L725" s="11" t="s">
        <v>4462</v>
      </c>
      <c r="M725" s="14" t="s">
        <v>4444</v>
      </c>
      <c r="Z725" s="15">
        <v>133398</v>
      </c>
      <c r="AA725" s="15">
        <v>18676</v>
      </c>
      <c r="AC725" s="15">
        <v>114722</v>
      </c>
    </row>
    <row r="726" spans="2:29" ht="19.7" customHeight="1" x14ac:dyDescent="0.2">
      <c r="B726" s="10" t="s">
        <v>802</v>
      </c>
      <c r="C726" s="11" t="s">
        <v>5686</v>
      </c>
      <c r="D726" s="11" t="s">
        <v>5677</v>
      </c>
      <c r="E726" s="11" t="s">
        <v>5687</v>
      </c>
      <c r="F726" s="12" t="s">
        <v>7</v>
      </c>
      <c r="G726" s="13">
        <v>169230</v>
      </c>
      <c r="H726" s="13">
        <v>22000</v>
      </c>
      <c r="I726" s="13"/>
      <c r="J726" s="13">
        <v>147230</v>
      </c>
      <c r="K726" s="13">
        <v>13</v>
      </c>
      <c r="L726" s="11" t="s">
        <v>4462</v>
      </c>
      <c r="M726" s="14" t="s">
        <v>4444</v>
      </c>
      <c r="Z726" s="15">
        <v>169230</v>
      </c>
      <c r="AA726" s="15">
        <v>22000</v>
      </c>
      <c r="AC726" s="15">
        <v>147230</v>
      </c>
    </row>
    <row r="727" spans="2:29" ht="19.7" customHeight="1" x14ac:dyDescent="0.2">
      <c r="B727" s="10" t="s">
        <v>803</v>
      </c>
      <c r="C727" s="11" t="s">
        <v>5688</v>
      </c>
      <c r="D727" s="11" t="s">
        <v>5677</v>
      </c>
      <c r="E727" s="11" t="s">
        <v>5689</v>
      </c>
      <c r="F727" s="12" t="s">
        <v>7</v>
      </c>
      <c r="G727" s="13">
        <v>202987</v>
      </c>
      <c r="H727" s="13">
        <v>22329</v>
      </c>
      <c r="I727" s="13"/>
      <c r="J727" s="13">
        <v>180658</v>
      </c>
      <c r="K727" s="13">
        <v>11</v>
      </c>
      <c r="L727" s="11" t="s">
        <v>4462</v>
      </c>
      <c r="M727" s="14" t="s">
        <v>4444</v>
      </c>
      <c r="Z727" s="15">
        <v>202987</v>
      </c>
      <c r="AA727" s="15">
        <v>22329</v>
      </c>
      <c r="AC727" s="15">
        <v>180658</v>
      </c>
    </row>
    <row r="728" spans="2:29" ht="19.7" customHeight="1" x14ac:dyDescent="0.2">
      <c r="B728" s="10" t="s">
        <v>804</v>
      </c>
      <c r="C728" s="11" t="s">
        <v>5690</v>
      </c>
      <c r="D728" s="11" t="s">
        <v>5691</v>
      </c>
      <c r="E728" s="11" t="s">
        <v>4364</v>
      </c>
      <c r="F728" s="12" t="s">
        <v>38</v>
      </c>
      <c r="G728" s="13">
        <v>9101</v>
      </c>
      <c r="H728" s="13">
        <v>9010</v>
      </c>
      <c r="I728" s="13"/>
      <c r="J728" s="13">
        <v>91</v>
      </c>
      <c r="K728" s="13">
        <v>99</v>
      </c>
      <c r="L728" s="11" t="s">
        <v>4462</v>
      </c>
      <c r="M728" s="14" t="s">
        <v>4444</v>
      </c>
      <c r="Z728" s="15">
        <v>9101</v>
      </c>
      <c r="AA728" s="15">
        <v>9010</v>
      </c>
      <c r="AC728" s="15">
        <v>91</v>
      </c>
    </row>
    <row r="729" spans="2:29" ht="19.7" customHeight="1" x14ac:dyDescent="0.2">
      <c r="B729" s="16" t="s">
        <v>805</v>
      </c>
      <c r="C729" s="17" t="s">
        <v>5692</v>
      </c>
      <c r="D729" s="17" t="s">
        <v>5691</v>
      </c>
      <c r="E729" s="17" t="s">
        <v>4365</v>
      </c>
      <c r="F729" s="18" t="s">
        <v>38</v>
      </c>
      <c r="G729" s="19">
        <v>11933</v>
      </c>
      <c r="H729" s="19">
        <v>11814</v>
      </c>
      <c r="I729" s="19"/>
      <c r="J729" s="19">
        <v>119</v>
      </c>
      <c r="K729" s="19">
        <v>99</v>
      </c>
      <c r="L729" s="17" t="s">
        <v>4462</v>
      </c>
      <c r="M729" s="20" t="s">
        <v>4444</v>
      </c>
      <c r="Z729" s="15">
        <v>11933</v>
      </c>
      <c r="AA729" s="15">
        <v>11814</v>
      </c>
      <c r="AC729" s="15">
        <v>119</v>
      </c>
    </row>
    <row r="730" spans="2:29" ht="19.7" customHeight="1" x14ac:dyDescent="0.2">
      <c r="B730" s="10" t="s">
        <v>806</v>
      </c>
      <c r="C730" s="11" t="s">
        <v>5693</v>
      </c>
      <c r="D730" s="11" t="s">
        <v>5691</v>
      </c>
      <c r="E730" s="11" t="s">
        <v>4366</v>
      </c>
      <c r="F730" s="12" t="s">
        <v>38</v>
      </c>
      <c r="G730" s="13">
        <v>12929</v>
      </c>
      <c r="H730" s="13">
        <v>12800</v>
      </c>
      <c r="I730" s="13"/>
      <c r="J730" s="13">
        <v>129</v>
      </c>
      <c r="K730" s="13">
        <v>99</v>
      </c>
      <c r="L730" s="11" t="s">
        <v>4462</v>
      </c>
      <c r="M730" s="14" t="s">
        <v>4444</v>
      </c>
      <c r="Z730" s="15">
        <v>12929</v>
      </c>
      <c r="AA730" s="15">
        <v>12800</v>
      </c>
      <c r="AC730" s="15">
        <v>129</v>
      </c>
    </row>
    <row r="731" spans="2:29" ht="19.7" customHeight="1" x14ac:dyDescent="0.2">
      <c r="B731" s="10" t="s">
        <v>807</v>
      </c>
      <c r="C731" s="11" t="s">
        <v>5694</v>
      </c>
      <c r="D731" s="11" t="s">
        <v>5691</v>
      </c>
      <c r="E731" s="11" t="s">
        <v>4367</v>
      </c>
      <c r="F731" s="12" t="s">
        <v>38</v>
      </c>
      <c r="G731" s="13">
        <v>13769</v>
      </c>
      <c r="H731" s="13">
        <v>13631</v>
      </c>
      <c r="I731" s="13"/>
      <c r="J731" s="13">
        <v>138</v>
      </c>
      <c r="K731" s="13">
        <v>99</v>
      </c>
      <c r="L731" s="11" t="s">
        <v>4462</v>
      </c>
      <c r="M731" s="14" t="s">
        <v>4444</v>
      </c>
      <c r="Z731" s="15">
        <v>13769</v>
      </c>
      <c r="AA731" s="15">
        <v>13631</v>
      </c>
      <c r="AC731" s="15">
        <v>138</v>
      </c>
    </row>
    <row r="732" spans="2:29" ht="19.7" customHeight="1" x14ac:dyDescent="0.2">
      <c r="B732" s="10" t="s">
        <v>808</v>
      </c>
      <c r="C732" s="11" t="s">
        <v>5695</v>
      </c>
      <c r="D732" s="11" t="s">
        <v>5691</v>
      </c>
      <c r="E732" s="11" t="s">
        <v>4373</v>
      </c>
      <c r="F732" s="12" t="s">
        <v>38</v>
      </c>
      <c r="G732" s="13">
        <v>19887</v>
      </c>
      <c r="H732" s="13">
        <v>19688</v>
      </c>
      <c r="I732" s="13"/>
      <c r="J732" s="13">
        <v>199</v>
      </c>
      <c r="K732" s="13">
        <v>99</v>
      </c>
      <c r="L732" s="11" t="s">
        <v>4462</v>
      </c>
      <c r="M732" s="14" t="s">
        <v>4444</v>
      </c>
      <c r="Z732" s="15">
        <v>19887</v>
      </c>
      <c r="AA732" s="15">
        <v>19688</v>
      </c>
      <c r="AC732" s="15">
        <v>199</v>
      </c>
    </row>
    <row r="733" spans="2:29" ht="19.7" customHeight="1" x14ac:dyDescent="0.2">
      <c r="B733" s="10" t="s">
        <v>809</v>
      </c>
      <c r="C733" s="11" t="s">
        <v>5696</v>
      </c>
      <c r="D733" s="11" t="s">
        <v>5691</v>
      </c>
      <c r="E733" s="11" t="s">
        <v>2293</v>
      </c>
      <c r="F733" s="12" t="s">
        <v>38</v>
      </c>
      <c r="G733" s="13">
        <v>26307</v>
      </c>
      <c r="H733" s="13">
        <v>26044</v>
      </c>
      <c r="I733" s="13"/>
      <c r="J733" s="13">
        <v>263</v>
      </c>
      <c r="K733" s="13">
        <v>99</v>
      </c>
      <c r="L733" s="11" t="s">
        <v>4462</v>
      </c>
      <c r="M733" s="14" t="s">
        <v>4444</v>
      </c>
      <c r="Z733" s="15">
        <v>26307</v>
      </c>
      <c r="AA733" s="15">
        <v>26044</v>
      </c>
      <c r="AC733" s="15">
        <v>263</v>
      </c>
    </row>
    <row r="734" spans="2:29" ht="19.7" customHeight="1" x14ac:dyDescent="0.2">
      <c r="B734" s="10" t="s">
        <v>810</v>
      </c>
      <c r="C734" s="11" t="s">
        <v>5697</v>
      </c>
      <c r="D734" s="11" t="s">
        <v>5698</v>
      </c>
      <c r="E734" s="11" t="s">
        <v>4373</v>
      </c>
      <c r="F734" s="12" t="s">
        <v>38</v>
      </c>
      <c r="G734" s="13">
        <v>10013</v>
      </c>
      <c r="H734" s="13">
        <v>7309</v>
      </c>
      <c r="I734" s="13"/>
      <c r="J734" s="13">
        <v>2704</v>
      </c>
      <c r="K734" s="13">
        <v>73</v>
      </c>
      <c r="L734" s="11" t="s">
        <v>4462</v>
      </c>
      <c r="M734" s="14" t="s">
        <v>4444</v>
      </c>
      <c r="Z734" s="15">
        <v>10013</v>
      </c>
      <c r="AA734" s="15">
        <v>7309</v>
      </c>
      <c r="AC734" s="15">
        <v>2704</v>
      </c>
    </row>
    <row r="735" spans="2:29" ht="19.7" customHeight="1" x14ac:dyDescent="0.2">
      <c r="B735" s="10" t="s">
        <v>811</v>
      </c>
      <c r="C735" s="11" t="s">
        <v>5699</v>
      </c>
      <c r="D735" s="11" t="s">
        <v>5698</v>
      </c>
      <c r="E735" s="11" t="s">
        <v>2293</v>
      </c>
      <c r="F735" s="12" t="s">
        <v>38</v>
      </c>
      <c r="G735" s="13">
        <v>17087</v>
      </c>
      <c r="H735" s="13">
        <v>11790</v>
      </c>
      <c r="I735" s="13"/>
      <c r="J735" s="13">
        <v>5297</v>
      </c>
      <c r="K735" s="13">
        <v>69</v>
      </c>
      <c r="L735" s="11" t="s">
        <v>4462</v>
      </c>
      <c r="M735" s="14" t="s">
        <v>4444</v>
      </c>
      <c r="Z735" s="15">
        <v>17087</v>
      </c>
      <c r="AA735" s="15">
        <v>11790</v>
      </c>
      <c r="AC735" s="15">
        <v>5297</v>
      </c>
    </row>
    <row r="736" spans="2:29" ht="19.7" customHeight="1" x14ac:dyDescent="0.2">
      <c r="B736" s="10" t="s">
        <v>812</v>
      </c>
      <c r="C736" s="11" t="s">
        <v>5700</v>
      </c>
      <c r="D736" s="11" t="s">
        <v>5698</v>
      </c>
      <c r="E736" s="11" t="s">
        <v>2296</v>
      </c>
      <c r="F736" s="12" t="s">
        <v>38</v>
      </c>
      <c r="G736" s="13">
        <v>20935</v>
      </c>
      <c r="H736" s="13">
        <v>14026</v>
      </c>
      <c r="I736" s="13"/>
      <c r="J736" s="13">
        <v>6909</v>
      </c>
      <c r="K736" s="13">
        <v>67</v>
      </c>
      <c r="L736" s="11" t="s">
        <v>4462</v>
      </c>
      <c r="M736" s="14" t="s">
        <v>4444</v>
      </c>
      <c r="Z736" s="15">
        <v>20935</v>
      </c>
      <c r="AA736" s="15">
        <v>14026</v>
      </c>
      <c r="AC736" s="15">
        <v>6909</v>
      </c>
    </row>
    <row r="737" spans="2:29" ht="19.7" customHeight="1" x14ac:dyDescent="0.2">
      <c r="B737" s="10" t="s">
        <v>813</v>
      </c>
      <c r="C737" s="11" t="s">
        <v>5701</v>
      </c>
      <c r="D737" s="11" t="s">
        <v>5698</v>
      </c>
      <c r="E737" s="11" t="s">
        <v>2298</v>
      </c>
      <c r="F737" s="12" t="s">
        <v>38</v>
      </c>
      <c r="G737" s="13">
        <v>23000</v>
      </c>
      <c r="H737" s="13">
        <v>14950</v>
      </c>
      <c r="I737" s="13"/>
      <c r="J737" s="13">
        <v>8050</v>
      </c>
      <c r="K737" s="13">
        <v>65</v>
      </c>
      <c r="L737" s="11" t="s">
        <v>4462</v>
      </c>
      <c r="M737" s="14" t="s">
        <v>4444</v>
      </c>
      <c r="Z737" s="15">
        <v>23000</v>
      </c>
      <c r="AA737" s="15">
        <v>14950</v>
      </c>
      <c r="AC737" s="15">
        <v>8050</v>
      </c>
    </row>
    <row r="738" spans="2:29" ht="19.7" customHeight="1" x14ac:dyDescent="0.2">
      <c r="B738" s="10" t="s">
        <v>814</v>
      </c>
      <c r="C738" s="11" t="s">
        <v>5702</v>
      </c>
      <c r="D738" s="11" t="s">
        <v>5698</v>
      </c>
      <c r="E738" s="11" t="s">
        <v>2301</v>
      </c>
      <c r="F738" s="12" t="s">
        <v>38</v>
      </c>
      <c r="G738" s="13">
        <v>31124</v>
      </c>
      <c r="H738" s="13">
        <v>18052</v>
      </c>
      <c r="I738" s="13"/>
      <c r="J738" s="13">
        <v>13072</v>
      </c>
      <c r="K738" s="13">
        <v>58</v>
      </c>
      <c r="L738" s="11" t="s">
        <v>4462</v>
      </c>
      <c r="M738" s="14" t="s">
        <v>4444</v>
      </c>
      <c r="Z738" s="15">
        <v>31124</v>
      </c>
      <c r="AA738" s="15">
        <v>18052</v>
      </c>
      <c r="AC738" s="15">
        <v>13072</v>
      </c>
    </row>
    <row r="739" spans="2:29" ht="19.7" customHeight="1" x14ac:dyDescent="0.2">
      <c r="B739" s="10" t="s">
        <v>815</v>
      </c>
      <c r="C739" s="11" t="s">
        <v>5703</v>
      </c>
      <c r="D739" s="11" t="s">
        <v>5698</v>
      </c>
      <c r="E739" s="11" t="s">
        <v>2366</v>
      </c>
      <c r="F739" s="12" t="s">
        <v>38</v>
      </c>
      <c r="G739" s="13">
        <v>44297</v>
      </c>
      <c r="H739" s="13">
        <v>21706</v>
      </c>
      <c r="I739" s="13"/>
      <c r="J739" s="13">
        <v>22591</v>
      </c>
      <c r="K739" s="13">
        <v>49</v>
      </c>
      <c r="L739" s="11" t="s">
        <v>4462</v>
      </c>
      <c r="M739" s="14" t="s">
        <v>4444</v>
      </c>
      <c r="Z739" s="15">
        <v>44297</v>
      </c>
      <c r="AA739" s="15">
        <v>21706</v>
      </c>
      <c r="AC739" s="15">
        <v>22591</v>
      </c>
    </row>
    <row r="740" spans="2:29" ht="19.7" customHeight="1" x14ac:dyDescent="0.2">
      <c r="B740" s="10" t="s">
        <v>816</v>
      </c>
      <c r="C740" s="11" t="s">
        <v>5704</v>
      </c>
      <c r="D740" s="11" t="s">
        <v>5698</v>
      </c>
      <c r="E740" s="11" t="s">
        <v>2370</v>
      </c>
      <c r="F740" s="12" t="s">
        <v>38</v>
      </c>
      <c r="G740" s="13">
        <v>58145</v>
      </c>
      <c r="H740" s="13">
        <v>25584</v>
      </c>
      <c r="I740" s="13"/>
      <c r="J740" s="13">
        <v>32561</v>
      </c>
      <c r="K740" s="13">
        <v>44</v>
      </c>
      <c r="L740" s="11" t="s">
        <v>4462</v>
      </c>
      <c r="M740" s="14" t="s">
        <v>4444</v>
      </c>
      <c r="Z740" s="15">
        <v>58145</v>
      </c>
      <c r="AA740" s="15">
        <v>25584</v>
      </c>
      <c r="AC740" s="15">
        <v>32561</v>
      </c>
    </row>
    <row r="741" spans="2:29" ht="19.7" customHeight="1" x14ac:dyDescent="0.2">
      <c r="B741" s="10" t="s">
        <v>817</v>
      </c>
      <c r="C741" s="11" t="s">
        <v>5705</v>
      </c>
      <c r="D741" s="11" t="s">
        <v>5698</v>
      </c>
      <c r="E741" s="11" t="s">
        <v>2372</v>
      </c>
      <c r="F741" s="12" t="s">
        <v>38</v>
      </c>
      <c r="G741" s="13">
        <v>122238</v>
      </c>
      <c r="H741" s="13">
        <v>44006</v>
      </c>
      <c r="I741" s="13"/>
      <c r="J741" s="13">
        <v>78232</v>
      </c>
      <c r="K741" s="13">
        <v>36</v>
      </c>
      <c r="L741" s="11" t="s">
        <v>4462</v>
      </c>
      <c r="M741" s="14" t="s">
        <v>4444</v>
      </c>
      <c r="Z741" s="15">
        <v>122238</v>
      </c>
      <c r="AA741" s="15">
        <v>44006</v>
      </c>
      <c r="AC741" s="15">
        <v>78232</v>
      </c>
    </row>
    <row r="742" spans="2:29" ht="19.7" customHeight="1" x14ac:dyDescent="0.2">
      <c r="B742" s="10" t="s">
        <v>818</v>
      </c>
      <c r="C742" s="11" t="s">
        <v>5706</v>
      </c>
      <c r="D742" s="11" t="s">
        <v>5698</v>
      </c>
      <c r="E742" s="11" t="s">
        <v>4352</v>
      </c>
      <c r="F742" s="12" t="s">
        <v>38</v>
      </c>
      <c r="G742" s="13">
        <v>151297</v>
      </c>
      <c r="H742" s="13">
        <v>45389</v>
      </c>
      <c r="I742" s="13"/>
      <c r="J742" s="13">
        <v>105908</v>
      </c>
      <c r="K742" s="13">
        <v>30</v>
      </c>
      <c r="L742" s="11" t="s">
        <v>4462</v>
      </c>
      <c r="M742" s="14" t="s">
        <v>4444</v>
      </c>
      <c r="Z742" s="15">
        <v>151297</v>
      </c>
      <c r="AA742" s="15">
        <v>45389</v>
      </c>
      <c r="AC742" s="15">
        <v>105908</v>
      </c>
    </row>
    <row r="743" spans="2:29" ht="19.7" customHeight="1" x14ac:dyDescent="0.2">
      <c r="B743" s="10" t="s">
        <v>819</v>
      </c>
      <c r="C743" s="11" t="s">
        <v>5707</v>
      </c>
      <c r="D743" s="11" t="s">
        <v>5708</v>
      </c>
      <c r="E743" s="11" t="s">
        <v>5651</v>
      </c>
      <c r="F743" s="12" t="s">
        <v>38</v>
      </c>
      <c r="G743" s="13">
        <v>20744</v>
      </c>
      <c r="H743" s="13">
        <v>11824</v>
      </c>
      <c r="I743" s="13"/>
      <c r="J743" s="13">
        <v>8920</v>
      </c>
      <c r="K743" s="13">
        <v>57</v>
      </c>
      <c r="L743" s="11" t="s">
        <v>4462</v>
      </c>
      <c r="M743" s="14" t="s">
        <v>4444</v>
      </c>
      <c r="Z743" s="15">
        <v>20744</v>
      </c>
      <c r="AA743" s="15">
        <v>11824</v>
      </c>
      <c r="AC743" s="15">
        <v>8920</v>
      </c>
    </row>
    <row r="744" spans="2:29" ht="19.7" customHeight="1" x14ac:dyDescent="0.2">
      <c r="B744" s="10" t="s">
        <v>820</v>
      </c>
      <c r="C744" s="11" t="s">
        <v>5709</v>
      </c>
      <c r="D744" s="11" t="s">
        <v>5708</v>
      </c>
      <c r="E744" s="11" t="s">
        <v>4297</v>
      </c>
      <c r="F744" s="12" t="s">
        <v>38</v>
      </c>
      <c r="G744" s="13">
        <v>24580</v>
      </c>
      <c r="H744" s="13">
        <v>14011</v>
      </c>
      <c r="I744" s="13"/>
      <c r="J744" s="13">
        <v>10569</v>
      </c>
      <c r="K744" s="13">
        <v>57</v>
      </c>
      <c r="L744" s="11" t="s">
        <v>4462</v>
      </c>
      <c r="M744" s="14" t="s">
        <v>4444</v>
      </c>
      <c r="Z744" s="15">
        <v>24580</v>
      </c>
      <c r="AA744" s="15">
        <v>14011</v>
      </c>
      <c r="AC744" s="15">
        <v>10569</v>
      </c>
    </row>
    <row r="745" spans="2:29" ht="19.7" customHeight="1" x14ac:dyDescent="0.2">
      <c r="B745" s="10" t="s">
        <v>821</v>
      </c>
      <c r="C745" s="11" t="s">
        <v>5710</v>
      </c>
      <c r="D745" s="11" t="s">
        <v>5708</v>
      </c>
      <c r="E745" s="11" t="s">
        <v>4298</v>
      </c>
      <c r="F745" s="12" t="s">
        <v>38</v>
      </c>
      <c r="G745" s="13">
        <v>34970</v>
      </c>
      <c r="H745" s="13">
        <v>19933</v>
      </c>
      <c r="I745" s="13"/>
      <c r="J745" s="13">
        <v>15037</v>
      </c>
      <c r="K745" s="13">
        <v>57</v>
      </c>
      <c r="L745" s="11" t="s">
        <v>4462</v>
      </c>
      <c r="M745" s="14" t="s">
        <v>4444</v>
      </c>
      <c r="Z745" s="15">
        <v>34970</v>
      </c>
      <c r="AA745" s="15">
        <v>19933</v>
      </c>
      <c r="AC745" s="15">
        <v>15037</v>
      </c>
    </row>
    <row r="746" spans="2:29" ht="19.7" customHeight="1" x14ac:dyDescent="0.2">
      <c r="B746" s="10" t="s">
        <v>822</v>
      </c>
      <c r="C746" s="11" t="s">
        <v>5711</v>
      </c>
      <c r="D746" s="11" t="s">
        <v>5708</v>
      </c>
      <c r="E746" s="11" t="s">
        <v>4299</v>
      </c>
      <c r="F746" s="12" t="s">
        <v>38</v>
      </c>
      <c r="G746" s="13">
        <v>46954</v>
      </c>
      <c r="H746" s="13">
        <v>26764</v>
      </c>
      <c r="I746" s="13"/>
      <c r="J746" s="13">
        <v>20190</v>
      </c>
      <c r="K746" s="13">
        <v>57</v>
      </c>
      <c r="L746" s="11" t="s">
        <v>4462</v>
      </c>
      <c r="M746" s="14" t="s">
        <v>4444</v>
      </c>
      <c r="Z746" s="15">
        <v>46954</v>
      </c>
      <c r="AA746" s="15">
        <v>26764</v>
      </c>
      <c r="AC746" s="15">
        <v>20190</v>
      </c>
    </row>
    <row r="747" spans="2:29" ht="19.7" customHeight="1" x14ac:dyDescent="0.2">
      <c r="B747" s="10" t="s">
        <v>823</v>
      </c>
      <c r="C747" s="11" t="s">
        <v>5712</v>
      </c>
      <c r="D747" s="11" t="s">
        <v>5708</v>
      </c>
      <c r="E747" s="11" t="s">
        <v>2343</v>
      </c>
      <c r="F747" s="12" t="s">
        <v>38</v>
      </c>
      <c r="G747" s="13">
        <v>63896</v>
      </c>
      <c r="H747" s="13">
        <v>36421</v>
      </c>
      <c r="I747" s="13"/>
      <c r="J747" s="13">
        <v>27475</v>
      </c>
      <c r="K747" s="13">
        <v>57</v>
      </c>
      <c r="L747" s="11" t="s">
        <v>4462</v>
      </c>
      <c r="M747" s="14" t="s">
        <v>4444</v>
      </c>
      <c r="Z747" s="15">
        <v>63896</v>
      </c>
      <c r="AA747" s="15">
        <v>36421</v>
      </c>
      <c r="AC747" s="15">
        <v>27475</v>
      </c>
    </row>
    <row r="748" spans="2:29" ht="19.7" customHeight="1" x14ac:dyDescent="0.2">
      <c r="B748" s="10" t="s">
        <v>824</v>
      </c>
      <c r="C748" s="11" t="s">
        <v>5713</v>
      </c>
      <c r="D748" s="11" t="s">
        <v>5708</v>
      </c>
      <c r="E748" s="11" t="s">
        <v>2347</v>
      </c>
      <c r="F748" s="12" t="s">
        <v>38</v>
      </c>
      <c r="G748" s="13">
        <v>94128</v>
      </c>
      <c r="H748" s="13">
        <v>42358</v>
      </c>
      <c r="I748" s="13"/>
      <c r="J748" s="13">
        <v>51770</v>
      </c>
      <c r="K748" s="13">
        <v>45</v>
      </c>
      <c r="L748" s="11" t="s">
        <v>4462</v>
      </c>
      <c r="M748" s="14" t="s">
        <v>4444</v>
      </c>
      <c r="Z748" s="15">
        <v>94128</v>
      </c>
      <c r="AA748" s="15">
        <v>42358</v>
      </c>
      <c r="AC748" s="15">
        <v>51770</v>
      </c>
    </row>
    <row r="749" spans="2:29" ht="19.7" customHeight="1" x14ac:dyDescent="0.2">
      <c r="B749" s="10" t="s">
        <v>825</v>
      </c>
      <c r="C749" s="11" t="s">
        <v>5714</v>
      </c>
      <c r="D749" s="11" t="s">
        <v>5708</v>
      </c>
      <c r="E749" s="11" t="s">
        <v>2351</v>
      </c>
      <c r="F749" s="12" t="s">
        <v>38</v>
      </c>
      <c r="G749" s="13">
        <v>124157</v>
      </c>
      <c r="H749" s="13">
        <v>55871</v>
      </c>
      <c r="I749" s="13"/>
      <c r="J749" s="13">
        <v>68286</v>
      </c>
      <c r="K749" s="13">
        <v>45</v>
      </c>
      <c r="L749" s="11" t="s">
        <v>4462</v>
      </c>
      <c r="M749" s="14" t="s">
        <v>4444</v>
      </c>
      <c r="Z749" s="15">
        <v>124157</v>
      </c>
      <c r="AA749" s="15">
        <v>55871</v>
      </c>
      <c r="AC749" s="15">
        <v>68286</v>
      </c>
    </row>
    <row r="750" spans="2:29" ht="19.7" customHeight="1" x14ac:dyDescent="0.2">
      <c r="B750" s="10" t="s">
        <v>826</v>
      </c>
      <c r="C750" s="11" t="s">
        <v>5715</v>
      </c>
      <c r="D750" s="11" t="s">
        <v>5708</v>
      </c>
      <c r="E750" s="11" t="s">
        <v>2353</v>
      </c>
      <c r="F750" s="12" t="s">
        <v>38</v>
      </c>
      <c r="G750" s="13">
        <v>159979</v>
      </c>
      <c r="H750" s="13">
        <v>68791</v>
      </c>
      <c r="I750" s="13"/>
      <c r="J750" s="13">
        <v>91188</v>
      </c>
      <c r="K750" s="13">
        <v>43</v>
      </c>
      <c r="L750" s="11" t="s">
        <v>4462</v>
      </c>
      <c r="M750" s="14" t="s">
        <v>4444</v>
      </c>
      <c r="Z750" s="15">
        <v>159979</v>
      </c>
      <c r="AA750" s="15">
        <v>68791</v>
      </c>
      <c r="AC750" s="15">
        <v>91188</v>
      </c>
    </row>
    <row r="751" spans="2:29" ht="19.7" customHeight="1" x14ac:dyDescent="0.2">
      <c r="B751" s="10" t="s">
        <v>827</v>
      </c>
      <c r="C751" s="11" t="s">
        <v>5716</v>
      </c>
      <c r="D751" s="11" t="s">
        <v>5708</v>
      </c>
      <c r="E751" s="11" t="s">
        <v>2355</v>
      </c>
      <c r="F751" s="12" t="s">
        <v>38</v>
      </c>
      <c r="G751" s="13">
        <v>203396</v>
      </c>
      <c r="H751" s="13">
        <v>87460</v>
      </c>
      <c r="I751" s="13"/>
      <c r="J751" s="13">
        <v>115936</v>
      </c>
      <c r="K751" s="13">
        <v>43</v>
      </c>
      <c r="L751" s="11" t="s">
        <v>4462</v>
      </c>
      <c r="M751" s="14" t="s">
        <v>4444</v>
      </c>
      <c r="Z751" s="15">
        <v>203396</v>
      </c>
      <c r="AA751" s="15">
        <v>87460</v>
      </c>
      <c r="AC751" s="15">
        <v>115936</v>
      </c>
    </row>
    <row r="752" spans="2:29" ht="19.7" customHeight="1" x14ac:dyDescent="0.2">
      <c r="B752" s="10" t="s">
        <v>828</v>
      </c>
      <c r="C752" s="11" t="s">
        <v>5717</v>
      </c>
      <c r="D752" s="11" t="s">
        <v>5718</v>
      </c>
      <c r="E752" s="11" t="s">
        <v>5719</v>
      </c>
      <c r="F752" s="12" t="s">
        <v>7</v>
      </c>
      <c r="G752" s="13">
        <v>4374</v>
      </c>
      <c r="H752" s="13">
        <v>2887</v>
      </c>
      <c r="I752" s="13"/>
      <c r="J752" s="13">
        <v>1487</v>
      </c>
      <c r="K752" s="13">
        <v>66</v>
      </c>
      <c r="L752" s="11" t="s">
        <v>4462</v>
      </c>
      <c r="M752" s="14" t="s">
        <v>4444</v>
      </c>
      <c r="Z752" s="15">
        <v>4374</v>
      </c>
      <c r="AA752" s="15">
        <v>2887</v>
      </c>
      <c r="AC752" s="15">
        <v>1487</v>
      </c>
    </row>
    <row r="753" spans="2:29" ht="19.7" customHeight="1" x14ac:dyDescent="0.2">
      <c r="B753" s="10" t="s">
        <v>829</v>
      </c>
      <c r="C753" s="11" t="s">
        <v>5720</v>
      </c>
      <c r="D753" s="11" t="s">
        <v>5718</v>
      </c>
      <c r="E753" s="11" t="s">
        <v>5721</v>
      </c>
      <c r="F753" s="12" t="s">
        <v>7</v>
      </c>
      <c r="G753" s="13">
        <v>9270</v>
      </c>
      <c r="H753" s="13">
        <v>6026</v>
      </c>
      <c r="I753" s="13"/>
      <c r="J753" s="13">
        <v>3244</v>
      </c>
      <c r="K753" s="13">
        <v>65</v>
      </c>
      <c r="L753" s="11" t="s">
        <v>4462</v>
      </c>
      <c r="M753" s="14" t="s">
        <v>4444</v>
      </c>
      <c r="Z753" s="15">
        <v>9270</v>
      </c>
      <c r="AA753" s="15">
        <v>6026</v>
      </c>
      <c r="AC753" s="15">
        <v>3244</v>
      </c>
    </row>
    <row r="754" spans="2:29" ht="19.7" customHeight="1" x14ac:dyDescent="0.2">
      <c r="B754" s="16" t="s">
        <v>830</v>
      </c>
      <c r="C754" s="17" t="s">
        <v>5722</v>
      </c>
      <c r="D754" s="17" t="s">
        <v>5718</v>
      </c>
      <c r="E754" s="17" t="s">
        <v>5723</v>
      </c>
      <c r="F754" s="18" t="s">
        <v>7</v>
      </c>
      <c r="G754" s="19">
        <v>12708</v>
      </c>
      <c r="H754" s="19">
        <v>8006</v>
      </c>
      <c r="I754" s="19"/>
      <c r="J754" s="19">
        <v>4702</v>
      </c>
      <c r="K754" s="19">
        <v>63</v>
      </c>
      <c r="L754" s="17" t="s">
        <v>4462</v>
      </c>
      <c r="M754" s="20" t="s">
        <v>4444</v>
      </c>
      <c r="Z754" s="15">
        <v>12708</v>
      </c>
      <c r="AA754" s="15">
        <v>8006</v>
      </c>
      <c r="AC754" s="15">
        <v>4702</v>
      </c>
    </row>
    <row r="755" spans="2:29" ht="19.7" customHeight="1" x14ac:dyDescent="0.2">
      <c r="B755" s="10" t="s">
        <v>831</v>
      </c>
      <c r="C755" s="11" t="s">
        <v>5724</v>
      </c>
      <c r="D755" s="11" t="s">
        <v>5718</v>
      </c>
      <c r="E755" s="11" t="s">
        <v>5725</v>
      </c>
      <c r="F755" s="12" t="s">
        <v>7</v>
      </c>
      <c r="G755" s="13">
        <v>16077</v>
      </c>
      <c r="H755" s="13">
        <v>4823</v>
      </c>
      <c r="I755" s="13"/>
      <c r="J755" s="13">
        <v>11254</v>
      </c>
      <c r="K755" s="13">
        <v>30</v>
      </c>
      <c r="L755" s="11" t="s">
        <v>4462</v>
      </c>
      <c r="M755" s="14" t="s">
        <v>4444</v>
      </c>
      <c r="Z755" s="15">
        <v>16077</v>
      </c>
      <c r="AA755" s="15">
        <v>4823</v>
      </c>
      <c r="AC755" s="15">
        <v>11254</v>
      </c>
    </row>
    <row r="756" spans="2:29" ht="19.7" customHeight="1" x14ac:dyDescent="0.2">
      <c r="B756" s="10" t="s">
        <v>832</v>
      </c>
      <c r="C756" s="11" t="s">
        <v>5726</v>
      </c>
      <c r="D756" s="11" t="s">
        <v>5718</v>
      </c>
      <c r="E756" s="11" t="s">
        <v>5727</v>
      </c>
      <c r="F756" s="12" t="s">
        <v>7</v>
      </c>
      <c r="G756" s="13">
        <v>23440</v>
      </c>
      <c r="H756" s="13">
        <v>2578</v>
      </c>
      <c r="I756" s="13"/>
      <c r="J756" s="13">
        <v>20862</v>
      </c>
      <c r="K756" s="13">
        <v>11</v>
      </c>
      <c r="L756" s="11" t="s">
        <v>4462</v>
      </c>
      <c r="M756" s="14" t="s">
        <v>4444</v>
      </c>
      <c r="Z756" s="15">
        <v>23440</v>
      </c>
      <c r="AA756" s="15">
        <v>2578</v>
      </c>
      <c r="AC756" s="15">
        <v>20862</v>
      </c>
    </row>
    <row r="757" spans="2:29" ht="19.7" customHeight="1" x14ac:dyDescent="0.2">
      <c r="B757" s="10" t="s">
        <v>833</v>
      </c>
      <c r="C757" s="11" t="s">
        <v>5728</v>
      </c>
      <c r="D757" s="11" t="s">
        <v>5718</v>
      </c>
      <c r="E757" s="11" t="s">
        <v>5729</v>
      </c>
      <c r="F757" s="12" t="s">
        <v>7</v>
      </c>
      <c r="G757" s="13">
        <v>42818</v>
      </c>
      <c r="H757" s="13">
        <v>7279</v>
      </c>
      <c r="I757" s="13"/>
      <c r="J757" s="13">
        <v>35539</v>
      </c>
      <c r="K757" s="13">
        <v>17</v>
      </c>
      <c r="L757" s="11" t="s">
        <v>4462</v>
      </c>
      <c r="M757" s="14" t="s">
        <v>4444</v>
      </c>
      <c r="Z757" s="15">
        <v>42818</v>
      </c>
      <c r="AA757" s="15">
        <v>7279</v>
      </c>
      <c r="AC757" s="15">
        <v>35539</v>
      </c>
    </row>
    <row r="758" spans="2:29" ht="19.7" customHeight="1" x14ac:dyDescent="0.2">
      <c r="B758" s="10" t="s">
        <v>834</v>
      </c>
      <c r="C758" s="11" t="s">
        <v>5730</v>
      </c>
      <c r="D758" s="11" t="s">
        <v>5718</v>
      </c>
      <c r="E758" s="11" t="s">
        <v>5731</v>
      </c>
      <c r="F758" s="12" t="s">
        <v>7</v>
      </c>
      <c r="G758" s="13">
        <v>56459</v>
      </c>
      <c r="H758" s="13">
        <v>11856</v>
      </c>
      <c r="I758" s="13"/>
      <c r="J758" s="13">
        <v>44603</v>
      </c>
      <c r="K758" s="13">
        <v>21</v>
      </c>
      <c r="L758" s="11" t="s">
        <v>4462</v>
      </c>
      <c r="M758" s="14" t="s">
        <v>4444</v>
      </c>
      <c r="Z758" s="15">
        <v>56459</v>
      </c>
      <c r="AA758" s="15">
        <v>11856</v>
      </c>
      <c r="AC758" s="15">
        <v>44603</v>
      </c>
    </row>
    <row r="759" spans="2:29" ht="19.7" customHeight="1" x14ac:dyDescent="0.2">
      <c r="B759" s="10" t="s">
        <v>835</v>
      </c>
      <c r="C759" s="11" t="s">
        <v>5732</v>
      </c>
      <c r="D759" s="11" t="s">
        <v>5733</v>
      </c>
      <c r="E759" s="11" t="s">
        <v>5734</v>
      </c>
      <c r="F759" s="12" t="s">
        <v>7</v>
      </c>
      <c r="G759" s="13">
        <v>11333</v>
      </c>
      <c r="H759" s="13">
        <v>8386</v>
      </c>
      <c r="I759" s="13"/>
      <c r="J759" s="13">
        <v>2947</v>
      </c>
      <c r="K759" s="13">
        <v>74</v>
      </c>
      <c r="L759" s="11" t="s">
        <v>4462</v>
      </c>
      <c r="M759" s="14" t="s">
        <v>4444</v>
      </c>
      <c r="Z759" s="15">
        <v>11333</v>
      </c>
      <c r="AA759" s="15">
        <v>8386</v>
      </c>
      <c r="AC759" s="15">
        <v>2947</v>
      </c>
    </row>
    <row r="760" spans="2:29" ht="19.7" customHeight="1" x14ac:dyDescent="0.2">
      <c r="B760" s="10" t="s">
        <v>836</v>
      </c>
      <c r="C760" s="11" t="s">
        <v>5735</v>
      </c>
      <c r="D760" s="11" t="s">
        <v>5733</v>
      </c>
      <c r="E760" s="11" t="s">
        <v>5736</v>
      </c>
      <c r="F760" s="12" t="s">
        <v>7</v>
      </c>
      <c r="G760" s="13">
        <v>12484</v>
      </c>
      <c r="H760" s="13">
        <v>9238</v>
      </c>
      <c r="I760" s="13"/>
      <c r="J760" s="13">
        <v>3246</v>
      </c>
      <c r="K760" s="13">
        <v>74</v>
      </c>
      <c r="L760" s="11" t="s">
        <v>4462</v>
      </c>
      <c r="M760" s="14" t="s">
        <v>4444</v>
      </c>
      <c r="Z760" s="15">
        <v>12484</v>
      </c>
      <c r="AA760" s="15">
        <v>9238</v>
      </c>
      <c r="AC760" s="15">
        <v>3246</v>
      </c>
    </row>
    <row r="761" spans="2:29" ht="19.7" customHeight="1" x14ac:dyDescent="0.2">
      <c r="B761" s="10" t="s">
        <v>837</v>
      </c>
      <c r="C761" s="11" t="s">
        <v>5737</v>
      </c>
      <c r="D761" s="11" t="s">
        <v>5733</v>
      </c>
      <c r="E761" s="11" t="s">
        <v>5738</v>
      </c>
      <c r="F761" s="12" t="s">
        <v>7</v>
      </c>
      <c r="G761" s="13">
        <v>13835</v>
      </c>
      <c r="H761" s="13">
        <v>10238</v>
      </c>
      <c r="I761" s="13"/>
      <c r="J761" s="13">
        <v>3597</v>
      </c>
      <c r="K761" s="13">
        <v>74</v>
      </c>
      <c r="L761" s="11" t="s">
        <v>4462</v>
      </c>
      <c r="M761" s="14" t="s">
        <v>4444</v>
      </c>
      <c r="Z761" s="15">
        <v>13835</v>
      </c>
      <c r="AA761" s="15">
        <v>10238</v>
      </c>
      <c r="AC761" s="15">
        <v>3597</v>
      </c>
    </row>
    <row r="762" spans="2:29" ht="19.7" customHeight="1" x14ac:dyDescent="0.2">
      <c r="B762" s="10" t="s">
        <v>838</v>
      </c>
      <c r="C762" s="11" t="s">
        <v>5739</v>
      </c>
      <c r="D762" s="11" t="s">
        <v>5733</v>
      </c>
      <c r="E762" s="11" t="s">
        <v>5740</v>
      </c>
      <c r="F762" s="12" t="s">
        <v>7</v>
      </c>
      <c r="G762" s="13">
        <v>18614</v>
      </c>
      <c r="H762" s="13">
        <v>13774</v>
      </c>
      <c r="I762" s="13"/>
      <c r="J762" s="13">
        <v>4840</v>
      </c>
      <c r="K762" s="13">
        <v>74</v>
      </c>
      <c r="L762" s="11" t="s">
        <v>4462</v>
      </c>
      <c r="M762" s="14" t="s">
        <v>4444</v>
      </c>
      <c r="Z762" s="15">
        <v>18614</v>
      </c>
      <c r="AA762" s="15">
        <v>13774</v>
      </c>
      <c r="AC762" s="15">
        <v>4840</v>
      </c>
    </row>
    <row r="763" spans="2:29" ht="19.7" customHeight="1" x14ac:dyDescent="0.2">
      <c r="B763" s="10" t="s">
        <v>839</v>
      </c>
      <c r="C763" s="11" t="s">
        <v>5741</v>
      </c>
      <c r="D763" s="11" t="s">
        <v>5733</v>
      </c>
      <c r="E763" s="11" t="s">
        <v>5742</v>
      </c>
      <c r="F763" s="12" t="s">
        <v>7</v>
      </c>
      <c r="G763" s="13">
        <v>18639</v>
      </c>
      <c r="H763" s="13">
        <v>13979</v>
      </c>
      <c r="I763" s="13"/>
      <c r="J763" s="13">
        <v>4660</v>
      </c>
      <c r="K763" s="13">
        <v>75</v>
      </c>
      <c r="L763" s="11" t="s">
        <v>4462</v>
      </c>
      <c r="M763" s="14" t="s">
        <v>4444</v>
      </c>
      <c r="Z763" s="15">
        <v>18639</v>
      </c>
      <c r="AA763" s="15">
        <v>13979</v>
      </c>
      <c r="AC763" s="15">
        <v>4660</v>
      </c>
    </row>
    <row r="764" spans="2:29" ht="19.7" customHeight="1" x14ac:dyDescent="0.2">
      <c r="B764" s="10" t="s">
        <v>840</v>
      </c>
      <c r="C764" s="11" t="s">
        <v>5743</v>
      </c>
      <c r="D764" s="11" t="s">
        <v>5733</v>
      </c>
      <c r="E764" s="11" t="s">
        <v>5744</v>
      </c>
      <c r="F764" s="12" t="s">
        <v>7</v>
      </c>
      <c r="G764" s="13">
        <v>21319</v>
      </c>
      <c r="H764" s="13">
        <v>16202</v>
      </c>
      <c r="I764" s="13"/>
      <c r="J764" s="13">
        <v>5117</v>
      </c>
      <c r="K764" s="13">
        <v>76</v>
      </c>
      <c r="L764" s="11" t="s">
        <v>4462</v>
      </c>
      <c r="M764" s="14" t="s">
        <v>4444</v>
      </c>
      <c r="Z764" s="15">
        <v>21319</v>
      </c>
      <c r="AA764" s="15">
        <v>16202</v>
      </c>
      <c r="AC764" s="15">
        <v>5117</v>
      </c>
    </row>
    <row r="765" spans="2:29" ht="19.7" customHeight="1" x14ac:dyDescent="0.2">
      <c r="B765" s="10" t="s">
        <v>842</v>
      </c>
      <c r="C765" s="11" t="s">
        <v>5745</v>
      </c>
      <c r="D765" s="11" t="s">
        <v>5733</v>
      </c>
      <c r="E765" s="11" t="s">
        <v>5746</v>
      </c>
      <c r="F765" s="12" t="s">
        <v>7</v>
      </c>
      <c r="G765" s="13">
        <v>23710</v>
      </c>
      <c r="H765" s="13">
        <v>18020</v>
      </c>
      <c r="I765" s="13"/>
      <c r="J765" s="13">
        <v>5690</v>
      </c>
      <c r="K765" s="13">
        <v>76</v>
      </c>
      <c r="L765" s="11" t="s">
        <v>4462</v>
      </c>
      <c r="M765" s="14" t="s">
        <v>4444</v>
      </c>
      <c r="Z765" s="15">
        <v>23710</v>
      </c>
      <c r="AA765" s="15">
        <v>18020</v>
      </c>
      <c r="AC765" s="15">
        <v>5690</v>
      </c>
    </row>
    <row r="766" spans="2:29" ht="19.7" customHeight="1" x14ac:dyDescent="0.2">
      <c r="B766" s="10" t="s">
        <v>843</v>
      </c>
      <c r="C766" s="11" t="s">
        <v>5747</v>
      </c>
      <c r="D766" s="11" t="s">
        <v>5733</v>
      </c>
      <c r="E766" s="11" t="s">
        <v>5748</v>
      </c>
      <c r="F766" s="12" t="s">
        <v>7</v>
      </c>
      <c r="G766" s="13">
        <v>30546</v>
      </c>
      <c r="H766" s="13">
        <v>24131</v>
      </c>
      <c r="I766" s="13"/>
      <c r="J766" s="13">
        <v>6415</v>
      </c>
      <c r="K766" s="13">
        <v>79</v>
      </c>
      <c r="L766" s="11" t="s">
        <v>4462</v>
      </c>
      <c r="M766" s="14" t="s">
        <v>4444</v>
      </c>
      <c r="Z766" s="15">
        <v>30546</v>
      </c>
      <c r="AA766" s="15">
        <v>24131</v>
      </c>
      <c r="AC766" s="15">
        <v>6415</v>
      </c>
    </row>
    <row r="767" spans="2:29" ht="19.7" customHeight="1" x14ac:dyDescent="0.2">
      <c r="B767" s="10" t="s">
        <v>844</v>
      </c>
      <c r="C767" s="11" t="s">
        <v>5749</v>
      </c>
      <c r="D767" s="11" t="s">
        <v>5733</v>
      </c>
      <c r="E767" s="11" t="s">
        <v>5750</v>
      </c>
      <c r="F767" s="12" t="s">
        <v>7</v>
      </c>
      <c r="G767" s="13">
        <v>33387</v>
      </c>
      <c r="H767" s="13">
        <v>26710</v>
      </c>
      <c r="I767" s="13"/>
      <c r="J767" s="13">
        <v>6677</v>
      </c>
      <c r="K767" s="13">
        <v>80</v>
      </c>
      <c r="L767" s="11" t="s">
        <v>4462</v>
      </c>
      <c r="M767" s="14" t="s">
        <v>4444</v>
      </c>
      <c r="Z767" s="15">
        <v>33387</v>
      </c>
      <c r="AA767" s="15">
        <v>26710</v>
      </c>
      <c r="AC767" s="15">
        <v>6677</v>
      </c>
    </row>
    <row r="768" spans="2:29" ht="19.7" customHeight="1" x14ac:dyDescent="0.2">
      <c r="B768" s="10" t="s">
        <v>845</v>
      </c>
      <c r="C768" s="11" t="s">
        <v>5751</v>
      </c>
      <c r="D768" s="11" t="s">
        <v>5733</v>
      </c>
      <c r="E768" s="11" t="s">
        <v>5752</v>
      </c>
      <c r="F768" s="12" t="s">
        <v>7</v>
      </c>
      <c r="G768" s="13">
        <v>38270</v>
      </c>
      <c r="H768" s="13">
        <v>30999</v>
      </c>
      <c r="I768" s="13"/>
      <c r="J768" s="13">
        <v>7271</v>
      </c>
      <c r="K768" s="13">
        <v>81</v>
      </c>
      <c r="L768" s="11" t="s">
        <v>4462</v>
      </c>
      <c r="M768" s="14" t="s">
        <v>4444</v>
      </c>
      <c r="Z768" s="15">
        <v>38270</v>
      </c>
      <c r="AA768" s="15">
        <v>30999</v>
      </c>
      <c r="AC768" s="15">
        <v>7271</v>
      </c>
    </row>
    <row r="769" spans="2:29" ht="19.7" customHeight="1" x14ac:dyDescent="0.2">
      <c r="B769" s="10" t="s">
        <v>846</v>
      </c>
      <c r="C769" s="11" t="s">
        <v>5753</v>
      </c>
      <c r="D769" s="11" t="s">
        <v>5733</v>
      </c>
      <c r="E769" s="11" t="s">
        <v>5754</v>
      </c>
      <c r="F769" s="12" t="s">
        <v>7</v>
      </c>
      <c r="G769" s="13">
        <v>44766</v>
      </c>
      <c r="H769" s="13">
        <v>36708</v>
      </c>
      <c r="I769" s="13"/>
      <c r="J769" s="13">
        <v>8058</v>
      </c>
      <c r="K769" s="13">
        <v>82</v>
      </c>
      <c r="L769" s="11" t="s">
        <v>4462</v>
      </c>
      <c r="M769" s="14" t="s">
        <v>4444</v>
      </c>
      <c r="Z769" s="15">
        <v>44766</v>
      </c>
      <c r="AA769" s="15">
        <v>36708</v>
      </c>
      <c r="AC769" s="15">
        <v>8058</v>
      </c>
    </row>
    <row r="770" spans="2:29" ht="19.7" customHeight="1" x14ac:dyDescent="0.2">
      <c r="B770" s="10" t="s">
        <v>847</v>
      </c>
      <c r="C770" s="11" t="s">
        <v>5755</v>
      </c>
      <c r="D770" s="11" t="s">
        <v>5756</v>
      </c>
      <c r="E770" s="11" t="s">
        <v>2301</v>
      </c>
      <c r="F770" s="12" t="s">
        <v>7</v>
      </c>
      <c r="G770" s="13">
        <v>11625</v>
      </c>
      <c r="H770" s="13">
        <v>11625</v>
      </c>
      <c r="I770" s="13"/>
      <c r="J770" s="13"/>
      <c r="K770" s="13">
        <v>100</v>
      </c>
      <c r="L770" s="11" t="s">
        <v>4462</v>
      </c>
      <c r="M770" s="14" t="s">
        <v>4444</v>
      </c>
      <c r="Z770" s="15">
        <v>11625</v>
      </c>
      <c r="AA770" s="15">
        <v>11625</v>
      </c>
    </row>
    <row r="771" spans="2:29" ht="19.7" customHeight="1" x14ac:dyDescent="0.2">
      <c r="B771" s="10" t="s">
        <v>848</v>
      </c>
      <c r="C771" s="11" t="s">
        <v>5757</v>
      </c>
      <c r="D771" s="11" t="s">
        <v>5756</v>
      </c>
      <c r="E771" s="11" t="s">
        <v>2366</v>
      </c>
      <c r="F771" s="12" t="s">
        <v>7</v>
      </c>
      <c r="G771" s="13">
        <v>8825</v>
      </c>
      <c r="H771" s="13">
        <v>6619</v>
      </c>
      <c r="I771" s="13"/>
      <c r="J771" s="13">
        <v>2206</v>
      </c>
      <c r="K771" s="13">
        <v>75</v>
      </c>
      <c r="L771" s="11" t="s">
        <v>4462</v>
      </c>
      <c r="M771" s="14" t="s">
        <v>4444</v>
      </c>
      <c r="Z771" s="15">
        <v>8825</v>
      </c>
      <c r="AA771" s="15">
        <v>6619</v>
      </c>
      <c r="AC771" s="15">
        <v>2206</v>
      </c>
    </row>
    <row r="772" spans="2:29" ht="19.7" customHeight="1" x14ac:dyDescent="0.2">
      <c r="B772" s="10" t="s">
        <v>849</v>
      </c>
      <c r="C772" s="11" t="s">
        <v>5758</v>
      </c>
      <c r="D772" s="11" t="s">
        <v>5756</v>
      </c>
      <c r="E772" s="11" t="s">
        <v>2368</v>
      </c>
      <c r="F772" s="12" t="s">
        <v>7</v>
      </c>
      <c r="G772" s="13">
        <v>10686</v>
      </c>
      <c r="H772" s="13">
        <v>8015</v>
      </c>
      <c r="I772" s="13"/>
      <c r="J772" s="13">
        <v>2671</v>
      </c>
      <c r="K772" s="13">
        <v>75</v>
      </c>
      <c r="L772" s="11" t="s">
        <v>4462</v>
      </c>
      <c r="M772" s="14" t="s">
        <v>4444</v>
      </c>
      <c r="Z772" s="15">
        <v>10686</v>
      </c>
      <c r="AA772" s="15">
        <v>8015</v>
      </c>
      <c r="AC772" s="15">
        <v>2671</v>
      </c>
    </row>
    <row r="773" spans="2:29" ht="19.7" customHeight="1" x14ac:dyDescent="0.2">
      <c r="B773" s="10" t="s">
        <v>850</v>
      </c>
      <c r="C773" s="11" t="s">
        <v>5759</v>
      </c>
      <c r="D773" s="11" t="s">
        <v>5756</v>
      </c>
      <c r="E773" s="11" t="s">
        <v>2370</v>
      </c>
      <c r="F773" s="12" t="s">
        <v>7</v>
      </c>
      <c r="G773" s="13">
        <v>13755</v>
      </c>
      <c r="H773" s="13">
        <v>10316</v>
      </c>
      <c r="I773" s="13"/>
      <c r="J773" s="13">
        <v>3439</v>
      </c>
      <c r="K773" s="13">
        <v>75</v>
      </c>
      <c r="L773" s="11" t="s">
        <v>4462</v>
      </c>
      <c r="M773" s="14" t="s">
        <v>4444</v>
      </c>
      <c r="Z773" s="15">
        <v>13755</v>
      </c>
      <c r="AA773" s="15">
        <v>10316</v>
      </c>
      <c r="AC773" s="15">
        <v>3439</v>
      </c>
    </row>
    <row r="774" spans="2:29" ht="19.7" customHeight="1" x14ac:dyDescent="0.2">
      <c r="B774" s="10" t="s">
        <v>851</v>
      </c>
      <c r="C774" s="11" t="s">
        <v>5760</v>
      </c>
      <c r="D774" s="11" t="s">
        <v>5756</v>
      </c>
      <c r="E774" s="11" t="s">
        <v>2372</v>
      </c>
      <c r="F774" s="12" t="s">
        <v>7</v>
      </c>
      <c r="G774" s="13">
        <v>17034</v>
      </c>
      <c r="H774" s="13">
        <v>13287</v>
      </c>
      <c r="I774" s="13"/>
      <c r="J774" s="13">
        <v>3747</v>
      </c>
      <c r="K774" s="13">
        <v>78</v>
      </c>
      <c r="L774" s="11" t="s">
        <v>4462</v>
      </c>
      <c r="M774" s="14" t="s">
        <v>4444</v>
      </c>
      <c r="Z774" s="15">
        <v>17034</v>
      </c>
      <c r="AA774" s="15">
        <v>13287</v>
      </c>
      <c r="AC774" s="15">
        <v>3747</v>
      </c>
    </row>
    <row r="775" spans="2:29" ht="19.7" customHeight="1" x14ac:dyDescent="0.2">
      <c r="B775" s="10" t="s">
        <v>852</v>
      </c>
      <c r="C775" s="11" t="s">
        <v>5761</v>
      </c>
      <c r="D775" s="11" t="s">
        <v>5756</v>
      </c>
      <c r="E775" s="11" t="s">
        <v>4352</v>
      </c>
      <c r="F775" s="12" t="s">
        <v>7</v>
      </c>
      <c r="G775" s="13">
        <v>19427</v>
      </c>
      <c r="H775" s="13">
        <v>15347</v>
      </c>
      <c r="I775" s="13"/>
      <c r="J775" s="13">
        <v>4080</v>
      </c>
      <c r="K775" s="13">
        <v>79</v>
      </c>
      <c r="L775" s="11" t="s">
        <v>4462</v>
      </c>
      <c r="M775" s="14" t="s">
        <v>4444</v>
      </c>
      <c r="Z775" s="15">
        <v>19427</v>
      </c>
      <c r="AA775" s="15">
        <v>15347</v>
      </c>
      <c r="AC775" s="15">
        <v>4080</v>
      </c>
    </row>
    <row r="776" spans="2:29" ht="19.7" customHeight="1" x14ac:dyDescent="0.2">
      <c r="B776" s="10" t="s">
        <v>853</v>
      </c>
      <c r="C776" s="11" t="s">
        <v>5762</v>
      </c>
      <c r="D776" s="11" t="s">
        <v>5756</v>
      </c>
      <c r="E776" s="11" t="s">
        <v>4351</v>
      </c>
      <c r="F776" s="12" t="s">
        <v>7</v>
      </c>
      <c r="G776" s="13">
        <v>24815</v>
      </c>
      <c r="H776" s="13">
        <v>19852</v>
      </c>
      <c r="I776" s="13"/>
      <c r="J776" s="13">
        <v>4963</v>
      </c>
      <c r="K776" s="13">
        <v>80</v>
      </c>
      <c r="L776" s="11" t="s">
        <v>4462</v>
      </c>
      <c r="M776" s="14" t="s">
        <v>4444</v>
      </c>
      <c r="Z776" s="15">
        <v>24815</v>
      </c>
      <c r="AA776" s="15">
        <v>19852</v>
      </c>
      <c r="AC776" s="15">
        <v>4963</v>
      </c>
    </row>
    <row r="777" spans="2:29" ht="19.7" customHeight="1" x14ac:dyDescent="0.2">
      <c r="B777" s="10" t="s">
        <v>854</v>
      </c>
      <c r="C777" s="11" t="s">
        <v>5763</v>
      </c>
      <c r="D777" s="11" t="s">
        <v>5756</v>
      </c>
      <c r="E777" s="11" t="s">
        <v>4353</v>
      </c>
      <c r="F777" s="12" t="s">
        <v>7</v>
      </c>
      <c r="G777" s="13">
        <v>31778</v>
      </c>
      <c r="H777" s="13">
        <v>25740</v>
      </c>
      <c r="I777" s="13"/>
      <c r="J777" s="13">
        <v>6038</v>
      </c>
      <c r="K777" s="13">
        <v>81</v>
      </c>
      <c r="L777" s="11" t="s">
        <v>4462</v>
      </c>
      <c r="M777" s="14" t="s">
        <v>4444</v>
      </c>
      <c r="Z777" s="15">
        <v>31778</v>
      </c>
      <c r="AA777" s="15">
        <v>25740</v>
      </c>
      <c r="AC777" s="15">
        <v>6038</v>
      </c>
    </row>
    <row r="778" spans="2:29" ht="19.7" customHeight="1" x14ac:dyDescent="0.2">
      <c r="B778" s="10" t="s">
        <v>855</v>
      </c>
      <c r="C778" s="11" t="s">
        <v>5764</v>
      </c>
      <c r="D778" s="11" t="s">
        <v>5756</v>
      </c>
      <c r="E778" s="11" t="s">
        <v>4354</v>
      </c>
      <c r="F778" s="12" t="s">
        <v>7</v>
      </c>
      <c r="G778" s="13">
        <v>32329</v>
      </c>
      <c r="H778" s="13">
        <v>26510</v>
      </c>
      <c r="I778" s="13"/>
      <c r="J778" s="13">
        <v>5819</v>
      </c>
      <c r="K778" s="13">
        <v>82</v>
      </c>
      <c r="L778" s="11" t="s">
        <v>4462</v>
      </c>
      <c r="M778" s="14" t="s">
        <v>4444</v>
      </c>
      <c r="Z778" s="15">
        <v>32329</v>
      </c>
      <c r="AA778" s="15">
        <v>26510</v>
      </c>
      <c r="AC778" s="15">
        <v>5819</v>
      </c>
    </row>
    <row r="779" spans="2:29" ht="19.7" customHeight="1" x14ac:dyDescent="0.2">
      <c r="B779" s="16" t="s">
        <v>856</v>
      </c>
      <c r="C779" s="17" t="s">
        <v>5765</v>
      </c>
      <c r="D779" s="17" t="s">
        <v>5756</v>
      </c>
      <c r="E779" s="17" t="s">
        <v>4355</v>
      </c>
      <c r="F779" s="18" t="s">
        <v>7</v>
      </c>
      <c r="G779" s="19">
        <v>43075</v>
      </c>
      <c r="H779" s="19">
        <v>35752</v>
      </c>
      <c r="I779" s="19"/>
      <c r="J779" s="19">
        <v>7323</v>
      </c>
      <c r="K779" s="19">
        <v>83</v>
      </c>
      <c r="L779" s="17" t="s">
        <v>4462</v>
      </c>
      <c r="M779" s="20" t="s">
        <v>4444</v>
      </c>
      <c r="Z779" s="15">
        <v>43075</v>
      </c>
      <c r="AA779" s="15">
        <v>35752</v>
      </c>
      <c r="AC779" s="15">
        <v>7323</v>
      </c>
    </row>
    <row r="780" spans="2:29" ht="19.7" customHeight="1" x14ac:dyDescent="0.2">
      <c r="B780" s="10" t="s">
        <v>857</v>
      </c>
      <c r="C780" s="11" t="s">
        <v>5766</v>
      </c>
      <c r="D780" s="11" t="s">
        <v>5767</v>
      </c>
      <c r="E780" s="11" t="s">
        <v>5768</v>
      </c>
      <c r="F780" s="12" t="s">
        <v>38</v>
      </c>
      <c r="G780" s="13">
        <v>2080605</v>
      </c>
      <c r="H780" s="13">
        <v>1144333</v>
      </c>
      <c r="I780" s="13"/>
      <c r="J780" s="13">
        <v>936272</v>
      </c>
      <c r="K780" s="13">
        <v>55</v>
      </c>
      <c r="L780" s="11" t="s">
        <v>4462</v>
      </c>
      <c r="M780" s="14" t="s">
        <v>4444</v>
      </c>
      <c r="Z780" s="15">
        <v>2080605</v>
      </c>
      <c r="AA780" s="15">
        <v>1144333</v>
      </c>
      <c r="AC780" s="15">
        <v>936272</v>
      </c>
    </row>
    <row r="781" spans="2:29" ht="19.7" customHeight="1" x14ac:dyDescent="0.2">
      <c r="B781" s="10" t="s">
        <v>858</v>
      </c>
      <c r="C781" s="11" t="s">
        <v>5769</v>
      </c>
      <c r="D781" s="11" t="s">
        <v>5767</v>
      </c>
      <c r="E781" s="11" t="s">
        <v>4379</v>
      </c>
      <c r="F781" s="12" t="s">
        <v>38</v>
      </c>
      <c r="G781" s="13">
        <v>2804522</v>
      </c>
      <c r="H781" s="13">
        <v>1514442</v>
      </c>
      <c r="I781" s="13"/>
      <c r="J781" s="13">
        <v>1290080</v>
      </c>
      <c r="K781" s="13">
        <v>54</v>
      </c>
      <c r="L781" s="11" t="s">
        <v>4462</v>
      </c>
      <c r="M781" s="14" t="s">
        <v>4444</v>
      </c>
      <c r="Z781" s="15">
        <v>2804522</v>
      </c>
      <c r="AA781" s="15">
        <v>1514442</v>
      </c>
      <c r="AC781" s="15">
        <v>1290080</v>
      </c>
    </row>
    <row r="782" spans="2:29" ht="19.7" customHeight="1" x14ac:dyDescent="0.2">
      <c r="B782" s="10" t="s">
        <v>859</v>
      </c>
      <c r="C782" s="11" t="s">
        <v>5770</v>
      </c>
      <c r="D782" s="11" t="s">
        <v>5771</v>
      </c>
      <c r="E782" s="11" t="s">
        <v>4378</v>
      </c>
      <c r="F782" s="12" t="s">
        <v>38</v>
      </c>
      <c r="G782" s="13">
        <v>1536160</v>
      </c>
      <c r="H782" s="13">
        <v>844888</v>
      </c>
      <c r="I782" s="13"/>
      <c r="J782" s="13">
        <v>691272</v>
      </c>
      <c r="K782" s="13">
        <v>55</v>
      </c>
      <c r="L782" s="11" t="s">
        <v>4462</v>
      </c>
      <c r="M782" s="14" t="s">
        <v>4444</v>
      </c>
      <c r="Z782" s="15">
        <v>1536160</v>
      </c>
      <c r="AA782" s="15">
        <v>844888</v>
      </c>
      <c r="AC782" s="15">
        <v>691272</v>
      </c>
    </row>
    <row r="783" spans="2:29" ht="19.7" customHeight="1" x14ac:dyDescent="0.2">
      <c r="B783" s="10" t="s">
        <v>860</v>
      </c>
      <c r="C783" s="11" t="s">
        <v>5772</v>
      </c>
      <c r="D783" s="11" t="s">
        <v>5773</v>
      </c>
      <c r="E783" s="11" t="s">
        <v>4378</v>
      </c>
      <c r="F783" s="12" t="s">
        <v>38</v>
      </c>
      <c r="G783" s="13">
        <v>1576820</v>
      </c>
      <c r="H783" s="13">
        <v>835715</v>
      </c>
      <c r="I783" s="13"/>
      <c r="J783" s="13">
        <v>741105</v>
      </c>
      <c r="K783" s="13">
        <v>53</v>
      </c>
      <c r="L783" s="11" t="s">
        <v>4462</v>
      </c>
      <c r="M783" s="14" t="s">
        <v>4444</v>
      </c>
      <c r="Z783" s="15">
        <v>1576820</v>
      </c>
      <c r="AA783" s="15">
        <v>835715</v>
      </c>
      <c r="AC783" s="15">
        <v>741105</v>
      </c>
    </row>
    <row r="784" spans="2:29" ht="19.7" customHeight="1" x14ac:dyDescent="0.2">
      <c r="B784" s="10" t="s">
        <v>861</v>
      </c>
      <c r="C784" s="11" t="s">
        <v>5774</v>
      </c>
      <c r="D784" s="11" t="s">
        <v>5775</v>
      </c>
      <c r="E784" s="11" t="s">
        <v>5776</v>
      </c>
      <c r="F784" s="12" t="s">
        <v>38</v>
      </c>
      <c r="G784" s="13">
        <v>2772020</v>
      </c>
      <c r="H784" s="13">
        <v>1524611</v>
      </c>
      <c r="I784" s="13"/>
      <c r="J784" s="13">
        <v>1247409</v>
      </c>
      <c r="K784" s="13">
        <v>55</v>
      </c>
      <c r="L784" s="11" t="s">
        <v>4462</v>
      </c>
      <c r="M784" s="14" t="s">
        <v>4444</v>
      </c>
      <c r="Z784" s="15">
        <v>2772020</v>
      </c>
      <c r="AA784" s="15">
        <v>1524611</v>
      </c>
      <c r="AC784" s="15">
        <v>1247409</v>
      </c>
    </row>
    <row r="785" spans="2:29" ht="19.7" customHeight="1" x14ac:dyDescent="0.2">
      <c r="B785" s="10" t="s">
        <v>862</v>
      </c>
      <c r="C785" s="11" t="s">
        <v>5777</v>
      </c>
      <c r="D785" s="11" t="s">
        <v>5778</v>
      </c>
      <c r="E785" s="11" t="s">
        <v>5779</v>
      </c>
      <c r="F785" s="12" t="s">
        <v>7</v>
      </c>
      <c r="G785" s="13">
        <v>4242</v>
      </c>
      <c r="H785" s="13">
        <v>2757</v>
      </c>
      <c r="I785" s="13"/>
      <c r="J785" s="13">
        <v>1485</v>
      </c>
      <c r="K785" s="13">
        <v>65</v>
      </c>
      <c r="L785" s="11" t="s">
        <v>4462</v>
      </c>
      <c r="M785" s="14" t="s">
        <v>4444</v>
      </c>
      <c r="Z785" s="15">
        <v>4242</v>
      </c>
      <c r="AA785" s="15">
        <v>2757</v>
      </c>
      <c r="AC785" s="15">
        <v>1485</v>
      </c>
    </row>
    <row r="786" spans="2:29" ht="19.7" customHeight="1" x14ac:dyDescent="0.2">
      <c r="B786" s="10" t="s">
        <v>863</v>
      </c>
      <c r="C786" s="11" t="s">
        <v>5780</v>
      </c>
      <c r="D786" s="11" t="s">
        <v>5778</v>
      </c>
      <c r="E786" s="11" t="s">
        <v>5781</v>
      </c>
      <c r="F786" s="12" t="s">
        <v>7</v>
      </c>
      <c r="G786" s="13">
        <v>5059</v>
      </c>
      <c r="H786" s="13">
        <v>3440</v>
      </c>
      <c r="I786" s="13"/>
      <c r="J786" s="13">
        <v>1619</v>
      </c>
      <c r="K786" s="13">
        <v>68</v>
      </c>
      <c r="L786" s="11" t="s">
        <v>4462</v>
      </c>
      <c r="M786" s="14" t="s">
        <v>4444</v>
      </c>
      <c r="Z786" s="15">
        <v>5059</v>
      </c>
      <c r="AA786" s="15">
        <v>3440</v>
      </c>
      <c r="AC786" s="15">
        <v>1619</v>
      </c>
    </row>
    <row r="787" spans="2:29" ht="19.7" customHeight="1" x14ac:dyDescent="0.2">
      <c r="B787" s="10" t="s">
        <v>864</v>
      </c>
      <c r="C787" s="11" t="s">
        <v>5782</v>
      </c>
      <c r="D787" s="11" t="s">
        <v>5778</v>
      </c>
      <c r="E787" s="11" t="s">
        <v>5783</v>
      </c>
      <c r="F787" s="12" t="s">
        <v>7</v>
      </c>
      <c r="G787" s="13">
        <v>6131</v>
      </c>
      <c r="H787" s="13">
        <v>4414</v>
      </c>
      <c r="I787" s="13"/>
      <c r="J787" s="13">
        <v>1717</v>
      </c>
      <c r="K787" s="13">
        <v>72</v>
      </c>
      <c r="L787" s="11" t="s">
        <v>4462</v>
      </c>
      <c r="M787" s="14" t="s">
        <v>4444</v>
      </c>
      <c r="Z787" s="15">
        <v>6131</v>
      </c>
      <c r="AA787" s="15">
        <v>4414</v>
      </c>
      <c r="AC787" s="15">
        <v>1717</v>
      </c>
    </row>
    <row r="788" spans="2:29" ht="19.7" customHeight="1" x14ac:dyDescent="0.2">
      <c r="B788" s="10" t="s">
        <v>865</v>
      </c>
      <c r="C788" s="11" t="s">
        <v>5784</v>
      </c>
      <c r="D788" s="11" t="s">
        <v>5778</v>
      </c>
      <c r="E788" s="11" t="s">
        <v>5785</v>
      </c>
      <c r="F788" s="12" t="s">
        <v>7</v>
      </c>
      <c r="G788" s="13">
        <v>7597</v>
      </c>
      <c r="H788" s="13">
        <v>5698</v>
      </c>
      <c r="I788" s="13"/>
      <c r="J788" s="13">
        <v>1899</v>
      </c>
      <c r="K788" s="13">
        <v>75</v>
      </c>
      <c r="L788" s="11" t="s">
        <v>4462</v>
      </c>
      <c r="M788" s="14" t="s">
        <v>4444</v>
      </c>
      <c r="Z788" s="15">
        <v>7597</v>
      </c>
      <c r="AA788" s="15">
        <v>5698</v>
      </c>
      <c r="AC788" s="15">
        <v>1899</v>
      </c>
    </row>
    <row r="789" spans="2:29" ht="19.7" customHeight="1" x14ac:dyDescent="0.2">
      <c r="B789" s="10" t="s">
        <v>866</v>
      </c>
      <c r="C789" s="11" t="s">
        <v>5786</v>
      </c>
      <c r="D789" s="11" t="s">
        <v>5778</v>
      </c>
      <c r="E789" s="11" t="s">
        <v>5787</v>
      </c>
      <c r="F789" s="12" t="s">
        <v>7</v>
      </c>
      <c r="G789" s="13">
        <v>8750</v>
      </c>
      <c r="H789" s="13">
        <v>6563</v>
      </c>
      <c r="I789" s="13"/>
      <c r="J789" s="13">
        <v>2187</v>
      </c>
      <c r="K789" s="13">
        <v>75</v>
      </c>
      <c r="L789" s="11" t="s">
        <v>4462</v>
      </c>
      <c r="M789" s="14" t="s">
        <v>4444</v>
      </c>
      <c r="Z789" s="15">
        <v>8750</v>
      </c>
      <c r="AA789" s="15">
        <v>6563</v>
      </c>
      <c r="AC789" s="15">
        <v>2187</v>
      </c>
    </row>
    <row r="790" spans="2:29" ht="19.7" customHeight="1" x14ac:dyDescent="0.2">
      <c r="B790" s="10" t="s">
        <v>867</v>
      </c>
      <c r="C790" s="11" t="s">
        <v>5788</v>
      </c>
      <c r="D790" s="11" t="s">
        <v>5778</v>
      </c>
      <c r="E790" s="11" t="s">
        <v>5789</v>
      </c>
      <c r="F790" s="12" t="s">
        <v>7</v>
      </c>
      <c r="G790" s="13">
        <v>9906</v>
      </c>
      <c r="H790" s="13">
        <v>7529</v>
      </c>
      <c r="I790" s="13"/>
      <c r="J790" s="13">
        <v>2377</v>
      </c>
      <c r="K790" s="13">
        <v>76</v>
      </c>
      <c r="L790" s="11" t="s">
        <v>4462</v>
      </c>
      <c r="M790" s="14" t="s">
        <v>4444</v>
      </c>
      <c r="Z790" s="15">
        <v>9906</v>
      </c>
      <c r="AA790" s="15">
        <v>7529</v>
      </c>
      <c r="AC790" s="15">
        <v>2377</v>
      </c>
    </row>
    <row r="791" spans="2:29" ht="19.7" customHeight="1" x14ac:dyDescent="0.2">
      <c r="B791" s="10" t="s">
        <v>868</v>
      </c>
      <c r="C791" s="11" t="s">
        <v>5790</v>
      </c>
      <c r="D791" s="11" t="s">
        <v>5778</v>
      </c>
      <c r="E791" s="11" t="s">
        <v>5791</v>
      </c>
      <c r="F791" s="12" t="s">
        <v>7</v>
      </c>
      <c r="G791" s="13">
        <v>11374</v>
      </c>
      <c r="H791" s="13">
        <v>8758</v>
      </c>
      <c r="I791" s="13"/>
      <c r="J791" s="13">
        <v>2616</v>
      </c>
      <c r="K791" s="13">
        <v>77</v>
      </c>
      <c r="L791" s="11" t="s">
        <v>4462</v>
      </c>
      <c r="M791" s="14" t="s">
        <v>4444</v>
      </c>
      <c r="Z791" s="15">
        <v>11374</v>
      </c>
      <c r="AA791" s="15">
        <v>8758</v>
      </c>
      <c r="AC791" s="15">
        <v>2616</v>
      </c>
    </row>
    <row r="792" spans="2:29" ht="19.7" customHeight="1" x14ac:dyDescent="0.2">
      <c r="B792" s="10" t="s">
        <v>869</v>
      </c>
      <c r="C792" s="11" t="s">
        <v>5792</v>
      </c>
      <c r="D792" s="11" t="s">
        <v>5793</v>
      </c>
      <c r="E792" s="11" t="s">
        <v>5794</v>
      </c>
      <c r="F792" s="12" t="s">
        <v>7</v>
      </c>
      <c r="G792" s="13">
        <v>26840</v>
      </c>
      <c r="H792" s="13">
        <v>17983</v>
      </c>
      <c r="I792" s="13"/>
      <c r="J792" s="13">
        <v>8857</v>
      </c>
      <c r="K792" s="13">
        <v>67</v>
      </c>
      <c r="L792" s="11" t="s">
        <v>4462</v>
      </c>
      <c r="M792" s="14" t="s">
        <v>4444</v>
      </c>
      <c r="Z792" s="15">
        <v>26840</v>
      </c>
      <c r="AA792" s="15">
        <v>17983</v>
      </c>
      <c r="AC792" s="15">
        <v>8857</v>
      </c>
    </row>
    <row r="793" spans="2:29" ht="19.7" customHeight="1" x14ac:dyDescent="0.2">
      <c r="B793" s="10" t="s">
        <v>870</v>
      </c>
      <c r="C793" s="11" t="s">
        <v>5795</v>
      </c>
      <c r="D793" s="11" t="s">
        <v>5793</v>
      </c>
      <c r="E793" s="11" t="s">
        <v>5796</v>
      </c>
      <c r="F793" s="12" t="s">
        <v>7</v>
      </c>
      <c r="G793" s="13">
        <v>33341</v>
      </c>
      <c r="H793" s="13">
        <v>22672</v>
      </c>
      <c r="I793" s="13"/>
      <c r="J793" s="13">
        <v>10669</v>
      </c>
      <c r="K793" s="13">
        <v>68</v>
      </c>
      <c r="L793" s="11" t="s">
        <v>4462</v>
      </c>
      <c r="M793" s="14" t="s">
        <v>4444</v>
      </c>
      <c r="Z793" s="15">
        <v>33341</v>
      </c>
      <c r="AA793" s="15">
        <v>22672</v>
      </c>
      <c r="AC793" s="15">
        <v>10669</v>
      </c>
    </row>
    <row r="794" spans="2:29" ht="19.7" customHeight="1" x14ac:dyDescent="0.2">
      <c r="B794" s="10" t="s">
        <v>871</v>
      </c>
      <c r="C794" s="11" t="s">
        <v>5797</v>
      </c>
      <c r="D794" s="11" t="s">
        <v>5793</v>
      </c>
      <c r="E794" s="11" t="s">
        <v>5798</v>
      </c>
      <c r="F794" s="12" t="s">
        <v>7</v>
      </c>
      <c r="G794" s="13">
        <v>42069</v>
      </c>
      <c r="H794" s="13">
        <v>28186</v>
      </c>
      <c r="I794" s="13"/>
      <c r="J794" s="13">
        <v>13883</v>
      </c>
      <c r="K794" s="13">
        <v>67</v>
      </c>
      <c r="L794" s="11" t="s">
        <v>4462</v>
      </c>
      <c r="M794" s="14" t="s">
        <v>4444</v>
      </c>
      <c r="Z794" s="15">
        <v>42069</v>
      </c>
      <c r="AA794" s="15">
        <v>28186</v>
      </c>
      <c r="AC794" s="15">
        <v>13883</v>
      </c>
    </row>
    <row r="795" spans="2:29" ht="19.7" customHeight="1" x14ac:dyDescent="0.2">
      <c r="B795" s="10" t="s">
        <v>872</v>
      </c>
      <c r="C795" s="11" t="s">
        <v>5799</v>
      </c>
      <c r="D795" s="11" t="s">
        <v>5793</v>
      </c>
      <c r="E795" s="11" t="s">
        <v>5800</v>
      </c>
      <c r="F795" s="12" t="s">
        <v>7</v>
      </c>
      <c r="G795" s="13">
        <v>52663</v>
      </c>
      <c r="H795" s="13">
        <v>35811</v>
      </c>
      <c r="I795" s="13"/>
      <c r="J795" s="13">
        <v>16852</v>
      </c>
      <c r="K795" s="13">
        <v>68</v>
      </c>
      <c r="L795" s="11" t="s">
        <v>4462</v>
      </c>
      <c r="M795" s="14" t="s">
        <v>4444</v>
      </c>
      <c r="Z795" s="15">
        <v>52663</v>
      </c>
      <c r="AA795" s="15">
        <v>35811</v>
      </c>
      <c r="AC795" s="15">
        <v>16852</v>
      </c>
    </row>
    <row r="796" spans="2:29" ht="19.7" customHeight="1" x14ac:dyDescent="0.2">
      <c r="B796" s="10" t="s">
        <v>873</v>
      </c>
      <c r="C796" s="11" t="s">
        <v>5801</v>
      </c>
      <c r="D796" s="11" t="s">
        <v>5793</v>
      </c>
      <c r="E796" s="11" t="s">
        <v>5802</v>
      </c>
      <c r="F796" s="12" t="s">
        <v>7</v>
      </c>
      <c r="G796" s="13">
        <v>60727</v>
      </c>
      <c r="H796" s="13">
        <v>41294</v>
      </c>
      <c r="I796" s="13"/>
      <c r="J796" s="13">
        <v>19433</v>
      </c>
      <c r="K796" s="13">
        <v>68</v>
      </c>
      <c r="L796" s="11" t="s">
        <v>4462</v>
      </c>
      <c r="M796" s="14" t="s">
        <v>4444</v>
      </c>
      <c r="Z796" s="15">
        <v>60727</v>
      </c>
      <c r="AA796" s="15">
        <v>41294</v>
      </c>
      <c r="AC796" s="15">
        <v>19433</v>
      </c>
    </row>
    <row r="797" spans="2:29" ht="19.7" customHeight="1" x14ac:dyDescent="0.2">
      <c r="B797" s="10" t="s">
        <v>874</v>
      </c>
      <c r="C797" s="11" t="s">
        <v>5803</v>
      </c>
      <c r="D797" s="11" t="s">
        <v>5793</v>
      </c>
      <c r="E797" s="11" t="s">
        <v>5804</v>
      </c>
      <c r="F797" s="12" t="s">
        <v>7</v>
      </c>
      <c r="G797" s="13">
        <v>73189</v>
      </c>
      <c r="H797" s="13">
        <v>49769</v>
      </c>
      <c r="I797" s="13"/>
      <c r="J797" s="13">
        <v>23420</v>
      </c>
      <c r="K797" s="13">
        <v>68</v>
      </c>
      <c r="L797" s="11" t="s">
        <v>4462</v>
      </c>
      <c r="M797" s="14" t="s">
        <v>4444</v>
      </c>
      <c r="Z797" s="15">
        <v>73189</v>
      </c>
      <c r="AA797" s="15">
        <v>49769</v>
      </c>
      <c r="AC797" s="15">
        <v>23420</v>
      </c>
    </row>
    <row r="798" spans="2:29" ht="19.7" customHeight="1" x14ac:dyDescent="0.2">
      <c r="B798" s="10" t="s">
        <v>875</v>
      </c>
      <c r="C798" s="11" t="s">
        <v>5805</v>
      </c>
      <c r="D798" s="11" t="s">
        <v>5793</v>
      </c>
      <c r="E798" s="11" t="s">
        <v>5806</v>
      </c>
      <c r="F798" s="12" t="s">
        <v>7</v>
      </c>
      <c r="G798" s="13">
        <v>83602</v>
      </c>
      <c r="H798" s="13">
        <v>56849</v>
      </c>
      <c r="I798" s="13"/>
      <c r="J798" s="13">
        <v>26753</v>
      </c>
      <c r="K798" s="13">
        <v>68</v>
      </c>
      <c r="L798" s="11" t="s">
        <v>4462</v>
      </c>
      <c r="M798" s="14" t="s">
        <v>4444</v>
      </c>
      <c r="Z798" s="15">
        <v>83602</v>
      </c>
      <c r="AA798" s="15">
        <v>56849</v>
      </c>
      <c r="AC798" s="15">
        <v>26753</v>
      </c>
    </row>
    <row r="799" spans="2:29" ht="19.7" customHeight="1" x14ac:dyDescent="0.2">
      <c r="B799" s="10" t="s">
        <v>876</v>
      </c>
      <c r="C799" s="11" t="s">
        <v>5807</v>
      </c>
      <c r="D799" s="11" t="s">
        <v>5808</v>
      </c>
      <c r="E799" s="11" t="s">
        <v>5809</v>
      </c>
      <c r="F799" s="12" t="s">
        <v>7</v>
      </c>
      <c r="G799" s="13">
        <v>10824</v>
      </c>
      <c r="H799" s="13">
        <v>4654</v>
      </c>
      <c r="I799" s="13"/>
      <c r="J799" s="13">
        <v>6170</v>
      </c>
      <c r="K799" s="13">
        <v>43</v>
      </c>
      <c r="L799" s="11" t="s">
        <v>4462</v>
      </c>
      <c r="M799" s="14" t="s">
        <v>4444</v>
      </c>
      <c r="Z799" s="15">
        <v>10824</v>
      </c>
      <c r="AA799" s="15">
        <v>4654</v>
      </c>
      <c r="AC799" s="15">
        <v>6170</v>
      </c>
    </row>
    <row r="800" spans="2:29" ht="19.7" customHeight="1" x14ac:dyDescent="0.2">
      <c r="B800" s="10" t="s">
        <v>877</v>
      </c>
      <c r="C800" s="11" t="s">
        <v>5810</v>
      </c>
      <c r="D800" s="11" t="s">
        <v>5808</v>
      </c>
      <c r="E800" s="11" t="s">
        <v>5811</v>
      </c>
      <c r="F800" s="12" t="s">
        <v>7</v>
      </c>
      <c r="G800" s="13">
        <v>9754</v>
      </c>
      <c r="H800" s="13">
        <v>4779</v>
      </c>
      <c r="I800" s="13"/>
      <c r="J800" s="13">
        <v>4975</v>
      </c>
      <c r="K800" s="13">
        <v>49</v>
      </c>
      <c r="L800" s="11" t="s">
        <v>4462</v>
      </c>
      <c r="M800" s="14" t="s">
        <v>4444</v>
      </c>
      <c r="Z800" s="15">
        <v>9754</v>
      </c>
      <c r="AA800" s="15">
        <v>4779</v>
      </c>
      <c r="AC800" s="15">
        <v>4975</v>
      </c>
    </row>
    <row r="801" spans="2:29" ht="19.7" customHeight="1" x14ac:dyDescent="0.2">
      <c r="B801" s="10" t="s">
        <v>878</v>
      </c>
      <c r="C801" s="11" t="s">
        <v>5812</v>
      </c>
      <c r="D801" s="11" t="s">
        <v>5813</v>
      </c>
      <c r="E801" s="11" t="s">
        <v>5814</v>
      </c>
      <c r="F801" s="12" t="s">
        <v>7</v>
      </c>
      <c r="G801" s="13">
        <v>7952</v>
      </c>
      <c r="H801" s="13">
        <v>6203</v>
      </c>
      <c r="I801" s="13"/>
      <c r="J801" s="13">
        <v>1749</v>
      </c>
      <c r="K801" s="13">
        <v>78</v>
      </c>
      <c r="L801" s="11" t="s">
        <v>4462</v>
      </c>
      <c r="M801" s="14" t="s">
        <v>4444</v>
      </c>
      <c r="Z801" s="15">
        <v>7952</v>
      </c>
      <c r="AA801" s="15">
        <v>6203</v>
      </c>
      <c r="AC801" s="15">
        <v>1749</v>
      </c>
    </row>
    <row r="802" spans="2:29" ht="19.7" customHeight="1" x14ac:dyDescent="0.2">
      <c r="B802" s="10" t="s">
        <v>879</v>
      </c>
      <c r="C802" s="11" t="s">
        <v>5815</v>
      </c>
      <c r="D802" s="11" t="s">
        <v>5816</v>
      </c>
      <c r="E802" s="11" t="s">
        <v>5809</v>
      </c>
      <c r="F802" s="12" t="s">
        <v>7</v>
      </c>
      <c r="G802" s="13">
        <v>9411</v>
      </c>
      <c r="H802" s="13">
        <v>2165</v>
      </c>
      <c r="I802" s="13"/>
      <c r="J802" s="13">
        <v>7246</v>
      </c>
      <c r="K802" s="13">
        <v>23</v>
      </c>
      <c r="L802" s="11" t="s">
        <v>4462</v>
      </c>
      <c r="M802" s="14" t="s">
        <v>4444</v>
      </c>
      <c r="Z802" s="15">
        <v>9411</v>
      </c>
      <c r="AA802" s="15">
        <v>2165</v>
      </c>
      <c r="AC802" s="15">
        <v>7246</v>
      </c>
    </row>
    <row r="803" spans="2:29" ht="19.7" customHeight="1" x14ac:dyDescent="0.2">
      <c r="B803" s="10" t="s">
        <v>880</v>
      </c>
      <c r="C803" s="11" t="s">
        <v>5817</v>
      </c>
      <c r="D803" s="11" t="s">
        <v>5816</v>
      </c>
      <c r="E803" s="11" t="s">
        <v>5818</v>
      </c>
      <c r="F803" s="12" t="s">
        <v>7</v>
      </c>
      <c r="G803" s="13">
        <v>16371</v>
      </c>
      <c r="H803" s="13">
        <v>7858</v>
      </c>
      <c r="I803" s="13"/>
      <c r="J803" s="13">
        <v>8513</v>
      </c>
      <c r="K803" s="13">
        <v>48</v>
      </c>
      <c r="L803" s="11" t="s">
        <v>4462</v>
      </c>
      <c r="M803" s="14" t="s">
        <v>4444</v>
      </c>
      <c r="Z803" s="15">
        <v>16371</v>
      </c>
      <c r="AA803" s="15">
        <v>7858</v>
      </c>
      <c r="AC803" s="15">
        <v>8513</v>
      </c>
    </row>
    <row r="804" spans="2:29" ht="19.7" customHeight="1" x14ac:dyDescent="0.2">
      <c r="B804" s="16" t="s">
        <v>881</v>
      </c>
      <c r="C804" s="17" t="s">
        <v>5819</v>
      </c>
      <c r="D804" s="17" t="s">
        <v>5816</v>
      </c>
      <c r="E804" s="17" t="s">
        <v>5820</v>
      </c>
      <c r="F804" s="18" t="s">
        <v>7</v>
      </c>
      <c r="G804" s="19">
        <v>21475</v>
      </c>
      <c r="H804" s="19">
        <v>11167</v>
      </c>
      <c r="I804" s="19"/>
      <c r="J804" s="19">
        <v>10308</v>
      </c>
      <c r="K804" s="19">
        <v>52</v>
      </c>
      <c r="L804" s="17" t="s">
        <v>4462</v>
      </c>
      <c r="M804" s="20" t="s">
        <v>4444</v>
      </c>
      <c r="Z804" s="15">
        <v>21475</v>
      </c>
      <c r="AA804" s="15">
        <v>11167</v>
      </c>
      <c r="AC804" s="15">
        <v>10308</v>
      </c>
    </row>
    <row r="805" spans="2:29" ht="19.7" customHeight="1" x14ac:dyDescent="0.2">
      <c r="B805" s="10" t="s">
        <v>882</v>
      </c>
      <c r="C805" s="11" t="s">
        <v>5821</v>
      </c>
      <c r="D805" s="11" t="s">
        <v>5822</v>
      </c>
      <c r="E805" s="11" t="s">
        <v>5823</v>
      </c>
      <c r="F805" s="12" t="s">
        <v>7</v>
      </c>
      <c r="G805" s="13">
        <v>7242</v>
      </c>
      <c r="H805" s="13">
        <v>2390</v>
      </c>
      <c r="I805" s="13"/>
      <c r="J805" s="13">
        <v>4852</v>
      </c>
      <c r="K805" s="13">
        <v>33</v>
      </c>
      <c r="L805" s="11" t="s">
        <v>4462</v>
      </c>
      <c r="M805" s="14" t="s">
        <v>4444</v>
      </c>
      <c r="Z805" s="15">
        <v>7242</v>
      </c>
      <c r="AA805" s="15">
        <v>2390</v>
      </c>
      <c r="AC805" s="15">
        <v>4852</v>
      </c>
    </row>
    <row r="806" spans="2:29" ht="19.7" customHeight="1" x14ac:dyDescent="0.2">
      <c r="B806" s="10" t="s">
        <v>883</v>
      </c>
      <c r="C806" s="11" t="s">
        <v>5824</v>
      </c>
      <c r="D806" s="11" t="s">
        <v>5825</v>
      </c>
      <c r="E806" s="11" t="s">
        <v>5826</v>
      </c>
      <c r="F806" s="12" t="s">
        <v>38</v>
      </c>
      <c r="G806" s="13">
        <v>1721</v>
      </c>
      <c r="H806" s="13">
        <v>86</v>
      </c>
      <c r="I806" s="13"/>
      <c r="J806" s="13">
        <v>1635</v>
      </c>
      <c r="K806" s="13">
        <v>5</v>
      </c>
      <c r="L806" s="11" t="s">
        <v>4462</v>
      </c>
      <c r="M806" s="14" t="s">
        <v>4444</v>
      </c>
      <c r="Z806" s="15">
        <v>1721</v>
      </c>
      <c r="AA806" s="15">
        <v>86</v>
      </c>
      <c r="AC806" s="15">
        <v>1635</v>
      </c>
    </row>
    <row r="807" spans="2:29" ht="19.7" customHeight="1" x14ac:dyDescent="0.2">
      <c r="B807" s="10" t="s">
        <v>884</v>
      </c>
      <c r="C807" s="11" t="s">
        <v>5827</v>
      </c>
      <c r="D807" s="11" t="s">
        <v>5828</v>
      </c>
      <c r="E807" s="11" t="s">
        <v>5829</v>
      </c>
      <c r="F807" s="12" t="s">
        <v>38</v>
      </c>
      <c r="G807" s="13">
        <v>5122</v>
      </c>
      <c r="H807" s="13">
        <v>256</v>
      </c>
      <c r="I807" s="13"/>
      <c r="J807" s="13">
        <v>4866</v>
      </c>
      <c r="K807" s="13">
        <v>5</v>
      </c>
      <c r="L807" s="11" t="s">
        <v>4462</v>
      </c>
      <c r="M807" s="14" t="s">
        <v>4444</v>
      </c>
      <c r="Z807" s="15">
        <v>5122</v>
      </c>
      <c r="AA807" s="15">
        <v>256</v>
      </c>
      <c r="AC807" s="15">
        <v>4866</v>
      </c>
    </row>
    <row r="808" spans="2:29" ht="19.7" customHeight="1" x14ac:dyDescent="0.2">
      <c r="B808" s="10" t="s">
        <v>885</v>
      </c>
      <c r="C808" s="11" t="s">
        <v>5830</v>
      </c>
      <c r="D808" s="11" t="s">
        <v>5828</v>
      </c>
      <c r="E808" s="11" t="s">
        <v>5831</v>
      </c>
      <c r="F808" s="12" t="s">
        <v>38</v>
      </c>
      <c r="G808" s="13">
        <v>6207</v>
      </c>
      <c r="H808" s="13">
        <v>310</v>
      </c>
      <c r="I808" s="13"/>
      <c r="J808" s="13">
        <v>5897</v>
      </c>
      <c r="K808" s="13">
        <v>5</v>
      </c>
      <c r="L808" s="11" t="s">
        <v>4462</v>
      </c>
      <c r="M808" s="14" t="s">
        <v>4444</v>
      </c>
      <c r="Z808" s="15">
        <v>6207</v>
      </c>
      <c r="AA808" s="15">
        <v>310</v>
      </c>
      <c r="AC808" s="15">
        <v>5897</v>
      </c>
    </row>
    <row r="809" spans="2:29" ht="19.7" customHeight="1" x14ac:dyDescent="0.2">
      <c r="B809" s="10" t="s">
        <v>886</v>
      </c>
      <c r="C809" s="11" t="s">
        <v>5832</v>
      </c>
      <c r="D809" s="11" t="s">
        <v>5828</v>
      </c>
      <c r="E809" s="11" t="s">
        <v>5833</v>
      </c>
      <c r="F809" s="12" t="s">
        <v>38</v>
      </c>
      <c r="G809" s="13">
        <v>10182</v>
      </c>
      <c r="H809" s="13">
        <v>509</v>
      </c>
      <c r="I809" s="13"/>
      <c r="J809" s="13">
        <v>9673</v>
      </c>
      <c r="K809" s="13">
        <v>5</v>
      </c>
      <c r="L809" s="11" t="s">
        <v>4462</v>
      </c>
      <c r="M809" s="14" t="s">
        <v>4444</v>
      </c>
      <c r="Z809" s="15">
        <v>10182</v>
      </c>
      <c r="AA809" s="15">
        <v>509</v>
      </c>
      <c r="AC809" s="15">
        <v>9673</v>
      </c>
    </row>
    <row r="810" spans="2:29" ht="19.7" customHeight="1" x14ac:dyDescent="0.2">
      <c r="B810" s="10" t="s">
        <v>887</v>
      </c>
      <c r="C810" s="11" t="s">
        <v>5834</v>
      </c>
      <c r="D810" s="11" t="s">
        <v>5828</v>
      </c>
      <c r="E810" s="11" t="s">
        <v>5835</v>
      </c>
      <c r="F810" s="12" t="s">
        <v>38</v>
      </c>
      <c r="G810" s="13">
        <v>15014</v>
      </c>
      <c r="H810" s="13">
        <v>751</v>
      </c>
      <c r="I810" s="13"/>
      <c r="J810" s="13">
        <v>14263</v>
      </c>
      <c r="K810" s="13">
        <v>5</v>
      </c>
      <c r="L810" s="11" t="s">
        <v>4462</v>
      </c>
      <c r="M810" s="14" t="s">
        <v>4444</v>
      </c>
      <c r="Z810" s="15">
        <v>15014</v>
      </c>
      <c r="AA810" s="15">
        <v>751</v>
      </c>
      <c r="AC810" s="15">
        <v>14263</v>
      </c>
    </row>
    <row r="811" spans="2:29" ht="19.7" customHeight="1" x14ac:dyDescent="0.2">
      <c r="B811" s="10" t="s">
        <v>888</v>
      </c>
      <c r="C811" s="11" t="s">
        <v>5836</v>
      </c>
      <c r="D811" s="11" t="s">
        <v>5837</v>
      </c>
      <c r="E811" s="11" t="s">
        <v>5838</v>
      </c>
      <c r="F811" s="12" t="s">
        <v>7</v>
      </c>
      <c r="G811" s="13">
        <v>205</v>
      </c>
      <c r="H811" s="13">
        <v>10</v>
      </c>
      <c r="I811" s="13"/>
      <c r="J811" s="13">
        <v>195</v>
      </c>
      <c r="K811" s="13">
        <v>5</v>
      </c>
      <c r="L811" s="11" t="s">
        <v>4462</v>
      </c>
      <c r="M811" s="14" t="s">
        <v>4444</v>
      </c>
      <c r="Z811" s="15">
        <v>205</v>
      </c>
      <c r="AA811" s="15">
        <v>10</v>
      </c>
      <c r="AC811" s="15">
        <v>195</v>
      </c>
    </row>
    <row r="812" spans="2:29" ht="19.7" customHeight="1" x14ac:dyDescent="0.2">
      <c r="B812" s="10" t="s">
        <v>889</v>
      </c>
      <c r="C812" s="11" t="s">
        <v>5839</v>
      </c>
      <c r="D812" s="11" t="s">
        <v>5840</v>
      </c>
      <c r="E812" s="11" t="s">
        <v>5841</v>
      </c>
      <c r="F812" s="12" t="s">
        <v>38</v>
      </c>
      <c r="G812" s="13">
        <v>208841</v>
      </c>
      <c r="H812" s="13">
        <v>169161</v>
      </c>
      <c r="I812" s="13"/>
      <c r="J812" s="13">
        <v>39680</v>
      </c>
      <c r="K812" s="13">
        <v>81</v>
      </c>
      <c r="L812" s="11" t="s">
        <v>4462</v>
      </c>
      <c r="M812" s="14" t="s">
        <v>4444</v>
      </c>
      <c r="Z812" s="15">
        <v>208841</v>
      </c>
      <c r="AA812" s="15">
        <v>169161</v>
      </c>
      <c r="AC812" s="15">
        <v>39680</v>
      </c>
    </row>
    <row r="813" spans="2:29" ht="19.7" customHeight="1" x14ac:dyDescent="0.2">
      <c r="B813" s="10" t="s">
        <v>890</v>
      </c>
      <c r="C813" s="11" t="s">
        <v>5842</v>
      </c>
      <c r="D813" s="11" t="s">
        <v>5840</v>
      </c>
      <c r="E813" s="11" t="s">
        <v>5843</v>
      </c>
      <c r="F813" s="12" t="s">
        <v>38</v>
      </c>
      <c r="G813" s="13">
        <v>271763</v>
      </c>
      <c r="H813" s="13">
        <v>217410</v>
      </c>
      <c r="I813" s="13"/>
      <c r="J813" s="13">
        <v>54353</v>
      </c>
      <c r="K813" s="13">
        <v>80</v>
      </c>
      <c r="L813" s="11" t="s">
        <v>4462</v>
      </c>
      <c r="M813" s="14" t="s">
        <v>4444</v>
      </c>
      <c r="Z813" s="15">
        <v>271763</v>
      </c>
      <c r="AA813" s="15">
        <v>217410</v>
      </c>
      <c r="AC813" s="15">
        <v>54353</v>
      </c>
    </row>
    <row r="814" spans="2:29" ht="19.7" customHeight="1" x14ac:dyDescent="0.2">
      <c r="B814" s="10" t="s">
        <v>891</v>
      </c>
      <c r="C814" s="11" t="s">
        <v>5844</v>
      </c>
      <c r="D814" s="11" t="s">
        <v>5845</v>
      </c>
      <c r="E814" s="11" t="s">
        <v>5846</v>
      </c>
      <c r="F814" s="12" t="s">
        <v>841</v>
      </c>
      <c r="G814" s="13">
        <v>1001311</v>
      </c>
      <c r="H814" s="13">
        <v>420551</v>
      </c>
      <c r="I814" s="13"/>
      <c r="J814" s="13">
        <v>580760</v>
      </c>
      <c r="K814" s="13">
        <v>42</v>
      </c>
      <c r="L814" s="11" t="s">
        <v>4462</v>
      </c>
      <c r="M814" s="14" t="s">
        <v>4444</v>
      </c>
      <c r="Z814" s="15">
        <v>1001311</v>
      </c>
      <c r="AA814" s="15">
        <v>420551</v>
      </c>
      <c r="AC814" s="15">
        <v>580760</v>
      </c>
    </row>
    <row r="815" spans="2:29" ht="19.7" customHeight="1" x14ac:dyDescent="0.2">
      <c r="B815" s="10" t="s">
        <v>892</v>
      </c>
      <c r="C815" s="11" t="s">
        <v>5847</v>
      </c>
      <c r="D815" s="11" t="s">
        <v>5848</v>
      </c>
      <c r="E815" s="11" t="s">
        <v>4510</v>
      </c>
      <c r="F815" s="12" t="s">
        <v>91</v>
      </c>
      <c r="G815" s="13">
        <v>9989</v>
      </c>
      <c r="H815" s="13">
        <v>9889</v>
      </c>
      <c r="I815" s="13"/>
      <c r="J815" s="13">
        <v>100</v>
      </c>
      <c r="K815" s="13">
        <v>99</v>
      </c>
      <c r="L815" s="11" t="s">
        <v>4462</v>
      </c>
      <c r="M815" s="14" t="s">
        <v>4444</v>
      </c>
      <c r="Z815" s="15">
        <v>9989</v>
      </c>
      <c r="AA815" s="15">
        <v>9889</v>
      </c>
      <c r="AC815" s="15">
        <v>100</v>
      </c>
    </row>
    <row r="816" spans="2:29" ht="19.7" customHeight="1" x14ac:dyDescent="0.2">
      <c r="B816" s="10" t="s">
        <v>893</v>
      </c>
      <c r="C816" s="11" t="s">
        <v>5849</v>
      </c>
      <c r="D816" s="11" t="s">
        <v>5850</v>
      </c>
      <c r="E816" s="11" t="s">
        <v>4510</v>
      </c>
      <c r="F816" s="12" t="s">
        <v>91</v>
      </c>
      <c r="G816" s="13">
        <v>7897</v>
      </c>
      <c r="H816" s="13">
        <v>7818</v>
      </c>
      <c r="I816" s="13"/>
      <c r="J816" s="13">
        <v>79</v>
      </c>
      <c r="K816" s="13">
        <v>99</v>
      </c>
      <c r="L816" s="11" t="s">
        <v>4462</v>
      </c>
      <c r="M816" s="14" t="s">
        <v>4444</v>
      </c>
      <c r="Z816" s="15">
        <v>7897</v>
      </c>
      <c r="AA816" s="15">
        <v>7818</v>
      </c>
      <c r="AC816" s="15">
        <v>79</v>
      </c>
    </row>
    <row r="817" spans="2:29" ht="19.7" customHeight="1" x14ac:dyDescent="0.2">
      <c r="B817" s="10" t="s">
        <v>894</v>
      </c>
      <c r="C817" s="11" t="s">
        <v>5851</v>
      </c>
      <c r="D817" s="11" t="s">
        <v>5852</v>
      </c>
      <c r="E817" s="11" t="s">
        <v>4508</v>
      </c>
      <c r="F817" s="12" t="s">
        <v>91</v>
      </c>
      <c r="G817" s="13">
        <v>2660</v>
      </c>
      <c r="H817" s="13">
        <v>2527</v>
      </c>
      <c r="I817" s="13"/>
      <c r="J817" s="13">
        <v>133</v>
      </c>
      <c r="K817" s="13">
        <v>95</v>
      </c>
      <c r="L817" s="11" t="s">
        <v>4462</v>
      </c>
      <c r="M817" s="14" t="s">
        <v>4444</v>
      </c>
      <c r="Z817" s="15">
        <v>2660</v>
      </c>
      <c r="AA817" s="15">
        <v>2527</v>
      </c>
      <c r="AC817" s="15">
        <v>133</v>
      </c>
    </row>
    <row r="818" spans="2:29" ht="19.7" customHeight="1" x14ac:dyDescent="0.2">
      <c r="B818" s="10" t="s">
        <v>895</v>
      </c>
      <c r="C818" s="11" t="s">
        <v>5853</v>
      </c>
      <c r="D818" s="11" t="s">
        <v>5854</v>
      </c>
      <c r="E818" s="11" t="s">
        <v>4508</v>
      </c>
      <c r="F818" s="12" t="s">
        <v>91</v>
      </c>
      <c r="G818" s="13">
        <v>5711</v>
      </c>
      <c r="H818" s="13">
        <v>5368</v>
      </c>
      <c r="I818" s="13"/>
      <c r="J818" s="13">
        <v>343</v>
      </c>
      <c r="K818" s="13">
        <v>94</v>
      </c>
      <c r="L818" s="11" t="s">
        <v>4462</v>
      </c>
      <c r="M818" s="14" t="s">
        <v>4444</v>
      </c>
      <c r="Z818" s="15">
        <v>5711</v>
      </c>
      <c r="AA818" s="15">
        <v>5368</v>
      </c>
      <c r="AC818" s="15">
        <v>343</v>
      </c>
    </row>
    <row r="819" spans="2:29" ht="19.7" customHeight="1" x14ac:dyDescent="0.2">
      <c r="B819" s="10" t="s">
        <v>896</v>
      </c>
      <c r="C819" s="11" t="s">
        <v>5855</v>
      </c>
      <c r="D819" s="11" t="s">
        <v>5856</v>
      </c>
      <c r="E819" s="11" t="s">
        <v>4512</v>
      </c>
      <c r="F819" s="12" t="s">
        <v>91</v>
      </c>
      <c r="G819" s="13">
        <v>9075</v>
      </c>
      <c r="H819" s="13">
        <v>8621</v>
      </c>
      <c r="I819" s="13"/>
      <c r="J819" s="13">
        <v>454</v>
      </c>
      <c r="K819" s="13">
        <v>95</v>
      </c>
      <c r="L819" s="11" t="s">
        <v>4462</v>
      </c>
      <c r="M819" s="14" t="s">
        <v>4444</v>
      </c>
      <c r="Z819" s="15">
        <v>9075</v>
      </c>
      <c r="AA819" s="15">
        <v>8621</v>
      </c>
      <c r="AC819" s="15">
        <v>454</v>
      </c>
    </row>
    <row r="820" spans="2:29" ht="19.7" customHeight="1" x14ac:dyDescent="0.2">
      <c r="B820" s="10" t="s">
        <v>897</v>
      </c>
      <c r="C820" s="11" t="s">
        <v>5857</v>
      </c>
      <c r="D820" s="11" t="s">
        <v>5858</v>
      </c>
      <c r="E820" s="11" t="s">
        <v>4997</v>
      </c>
      <c r="F820" s="12" t="s">
        <v>7</v>
      </c>
      <c r="G820" s="13">
        <v>24285</v>
      </c>
      <c r="H820" s="13">
        <v>19428</v>
      </c>
      <c r="I820" s="13"/>
      <c r="J820" s="13">
        <v>4857</v>
      </c>
      <c r="K820" s="13">
        <v>80</v>
      </c>
      <c r="L820" s="11" t="s">
        <v>4462</v>
      </c>
      <c r="M820" s="14" t="s">
        <v>4444</v>
      </c>
      <c r="Z820" s="15">
        <v>24285</v>
      </c>
      <c r="AA820" s="15">
        <v>19428</v>
      </c>
      <c r="AC820" s="15">
        <v>4857</v>
      </c>
    </row>
    <row r="821" spans="2:29" ht="19.7" customHeight="1" x14ac:dyDescent="0.2">
      <c r="B821" s="10" t="s">
        <v>898</v>
      </c>
      <c r="C821" s="11" t="s">
        <v>5859</v>
      </c>
      <c r="D821" s="11" t="s">
        <v>5858</v>
      </c>
      <c r="E821" s="11" t="s">
        <v>5860</v>
      </c>
      <c r="F821" s="12" t="s">
        <v>7</v>
      </c>
      <c r="G821" s="13">
        <v>108176</v>
      </c>
      <c r="H821" s="13">
        <v>88704</v>
      </c>
      <c r="I821" s="13"/>
      <c r="J821" s="13">
        <v>19472</v>
      </c>
      <c r="K821" s="13">
        <v>82</v>
      </c>
      <c r="L821" s="11" t="s">
        <v>4462</v>
      </c>
      <c r="M821" s="14" t="s">
        <v>4444</v>
      </c>
      <c r="Z821" s="15">
        <v>108176</v>
      </c>
      <c r="AA821" s="15">
        <v>88704</v>
      </c>
      <c r="AC821" s="15">
        <v>19472</v>
      </c>
    </row>
    <row r="822" spans="2:29" ht="19.7" customHeight="1" x14ac:dyDescent="0.2">
      <c r="B822" s="10" t="s">
        <v>899</v>
      </c>
      <c r="C822" s="11" t="s">
        <v>5861</v>
      </c>
      <c r="D822" s="11" t="s">
        <v>5858</v>
      </c>
      <c r="E822" s="11" t="s">
        <v>5862</v>
      </c>
      <c r="F822" s="12" t="s">
        <v>7</v>
      </c>
      <c r="G822" s="13">
        <v>130917</v>
      </c>
      <c r="H822" s="13">
        <v>103424</v>
      </c>
      <c r="I822" s="13"/>
      <c r="J822" s="13">
        <v>27493</v>
      </c>
      <c r="K822" s="13">
        <v>79</v>
      </c>
      <c r="L822" s="11" t="s">
        <v>4462</v>
      </c>
      <c r="M822" s="14" t="s">
        <v>4444</v>
      </c>
      <c r="Z822" s="15">
        <v>130917</v>
      </c>
      <c r="AA822" s="15">
        <v>103424</v>
      </c>
      <c r="AC822" s="15">
        <v>27493</v>
      </c>
    </row>
    <row r="823" spans="2:29" ht="19.7" customHeight="1" x14ac:dyDescent="0.2">
      <c r="B823" s="10" t="s">
        <v>900</v>
      </c>
      <c r="C823" s="11" t="s">
        <v>5863</v>
      </c>
      <c r="D823" s="11" t="s">
        <v>5864</v>
      </c>
      <c r="E823" s="11" t="s">
        <v>4997</v>
      </c>
      <c r="F823" s="12" t="s">
        <v>7</v>
      </c>
      <c r="G823" s="13">
        <v>41453</v>
      </c>
      <c r="H823" s="13">
        <v>26530</v>
      </c>
      <c r="I823" s="13"/>
      <c r="J823" s="13">
        <v>14923</v>
      </c>
      <c r="K823" s="13">
        <v>64</v>
      </c>
      <c r="L823" s="11" t="s">
        <v>4462</v>
      </c>
      <c r="M823" s="14" t="s">
        <v>4444</v>
      </c>
      <c r="Z823" s="15">
        <v>41453</v>
      </c>
      <c r="AA823" s="15">
        <v>26530</v>
      </c>
      <c r="AC823" s="15">
        <v>14923</v>
      </c>
    </row>
    <row r="824" spans="2:29" ht="19.7" customHeight="1" x14ac:dyDescent="0.2">
      <c r="B824" s="10" t="s">
        <v>901</v>
      </c>
      <c r="C824" s="11" t="s">
        <v>5865</v>
      </c>
      <c r="D824" s="11" t="s">
        <v>5864</v>
      </c>
      <c r="E824" s="11" t="s">
        <v>5860</v>
      </c>
      <c r="F824" s="12" t="s">
        <v>7</v>
      </c>
      <c r="G824" s="13">
        <v>37151</v>
      </c>
      <c r="H824" s="13">
        <v>23777</v>
      </c>
      <c r="I824" s="13"/>
      <c r="J824" s="13">
        <v>13374</v>
      </c>
      <c r="K824" s="13">
        <v>64</v>
      </c>
      <c r="L824" s="11" t="s">
        <v>4462</v>
      </c>
      <c r="M824" s="14" t="s">
        <v>4444</v>
      </c>
      <c r="Z824" s="15">
        <v>37151</v>
      </c>
      <c r="AA824" s="15">
        <v>23777</v>
      </c>
      <c r="AC824" s="15">
        <v>13374</v>
      </c>
    </row>
    <row r="825" spans="2:29" ht="19.7" customHeight="1" x14ac:dyDescent="0.2">
      <c r="B825" s="10" t="s">
        <v>902</v>
      </c>
      <c r="C825" s="11" t="s">
        <v>5866</v>
      </c>
      <c r="D825" s="11" t="s">
        <v>5864</v>
      </c>
      <c r="E825" s="11" t="s">
        <v>5862</v>
      </c>
      <c r="F825" s="12" t="s">
        <v>7</v>
      </c>
      <c r="G825" s="13">
        <v>44582</v>
      </c>
      <c r="H825" s="13">
        <v>28532</v>
      </c>
      <c r="I825" s="13"/>
      <c r="J825" s="13">
        <v>16050</v>
      </c>
      <c r="K825" s="13">
        <v>64</v>
      </c>
      <c r="L825" s="11" t="s">
        <v>4462</v>
      </c>
      <c r="M825" s="14" t="s">
        <v>4444</v>
      </c>
      <c r="Z825" s="15">
        <v>44582</v>
      </c>
      <c r="AA825" s="15">
        <v>28532</v>
      </c>
      <c r="AC825" s="15">
        <v>16050</v>
      </c>
    </row>
    <row r="826" spans="2:29" ht="19.7" customHeight="1" x14ac:dyDescent="0.2">
      <c r="B826" s="10" t="s">
        <v>903</v>
      </c>
      <c r="C826" s="11" t="s">
        <v>5867</v>
      </c>
      <c r="D826" s="11" t="s">
        <v>5864</v>
      </c>
      <c r="E826" s="11" t="s">
        <v>5868</v>
      </c>
      <c r="F826" s="12" t="s">
        <v>7</v>
      </c>
      <c r="G826" s="13">
        <v>58405</v>
      </c>
      <c r="H826" s="13">
        <v>36795</v>
      </c>
      <c r="I826" s="13"/>
      <c r="J826" s="13">
        <v>21610</v>
      </c>
      <c r="K826" s="13">
        <v>63</v>
      </c>
      <c r="L826" s="11" t="s">
        <v>4462</v>
      </c>
      <c r="M826" s="14" t="s">
        <v>4444</v>
      </c>
      <c r="Z826" s="15">
        <v>58405</v>
      </c>
      <c r="AA826" s="15">
        <v>36795</v>
      </c>
      <c r="AC826" s="15">
        <v>21610</v>
      </c>
    </row>
    <row r="827" spans="2:29" ht="19.7" customHeight="1" x14ac:dyDescent="0.2">
      <c r="B827" s="10" t="s">
        <v>904</v>
      </c>
      <c r="C827" s="11" t="s">
        <v>5869</v>
      </c>
      <c r="D827" s="11" t="s">
        <v>5864</v>
      </c>
      <c r="E827" s="11" t="s">
        <v>5870</v>
      </c>
      <c r="F827" s="12" t="s">
        <v>7</v>
      </c>
      <c r="G827" s="13">
        <v>68412</v>
      </c>
      <c r="H827" s="13">
        <v>47204</v>
      </c>
      <c r="I827" s="13"/>
      <c r="J827" s="13">
        <v>21208</v>
      </c>
      <c r="K827" s="13">
        <v>69</v>
      </c>
      <c r="L827" s="11" t="s">
        <v>4462</v>
      </c>
      <c r="M827" s="14" t="s">
        <v>4444</v>
      </c>
      <c r="Z827" s="15">
        <v>68412</v>
      </c>
      <c r="AA827" s="15">
        <v>47204</v>
      </c>
      <c r="AC827" s="15">
        <v>21208</v>
      </c>
    </row>
    <row r="828" spans="2:29" ht="19.7" customHeight="1" x14ac:dyDescent="0.2">
      <c r="B828" s="10" t="s">
        <v>905</v>
      </c>
      <c r="C828" s="11" t="s">
        <v>5871</v>
      </c>
      <c r="D828" s="11" t="s">
        <v>5872</v>
      </c>
      <c r="E828" s="11" t="s">
        <v>5873</v>
      </c>
      <c r="F828" s="12" t="s">
        <v>7</v>
      </c>
      <c r="G828" s="13">
        <v>14870</v>
      </c>
      <c r="H828" s="13">
        <v>5948</v>
      </c>
      <c r="I828" s="13"/>
      <c r="J828" s="13">
        <v>8922</v>
      </c>
      <c r="K828" s="13">
        <v>40</v>
      </c>
      <c r="L828" s="11" t="s">
        <v>4462</v>
      </c>
      <c r="M828" s="14" t="s">
        <v>4444</v>
      </c>
      <c r="Z828" s="15">
        <v>14870</v>
      </c>
      <c r="AA828" s="15">
        <v>5948</v>
      </c>
      <c r="AC828" s="15">
        <v>8922</v>
      </c>
    </row>
    <row r="829" spans="2:29" ht="19.7" customHeight="1" x14ac:dyDescent="0.2">
      <c r="B829" s="16" t="s">
        <v>906</v>
      </c>
      <c r="C829" s="17" t="s">
        <v>5874</v>
      </c>
      <c r="D829" s="17" t="s">
        <v>5872</v>
      </c>
      <c r="E829" s="17" t="s">
        <v>5875</v>
      </c>
      <c r="F829" s="18" t="s">
        <v>7</v>
      </c>
      <c r="G829" s="19">
        <v>14268</v>
      </c>
      <c r="H829" s="19">
        <v>6421</v>
      </c>
      <c r="I829" s="19"/>
      <c r="J829" s="19">
        <v>7847</v>
      </c>
      <c r="K829" s="19">
        <v>45</v>
      </c>
      <c r="L829" s="17" t="s">
        <v>4462</v>
      </c>
      <c r="M829" s="20" t="s">
        <v>4444</v>
      </c>
      <c r="Z829" s="15">
        <v>14268</v>
      </c>
      <c r="AA829" s="15">
        <v>6421</v>
      </c>
      <c r="AC829" s="15">
        <v>7847</v>
      </c>
    </row>
    <row r="830" spans="2:29" ht="19.7" customHeight="1" x14ac:dyDescent="0.2">
      <c r="B830" s="10" t="s">
        <v>907</v>
      </c>
      <c r="C830" s="11" t="s">
        <v>5876</v>
      </c>
      <c r="D830" s="11" t="s">
        <v>5877</v>
      </c>
      <c r="E830" s="11" t="s">
        <v>5878</v>
      </c>
      <c r="F830" s="12" t="s">
        <v>51</v>
      </c>
      <c r="G830" s="13">
        <v>59377</v>
      </c>
      <c r="H830" s="13">
        <v>46908</v>
      </c>
      <c r="I830" s="13"/>
      <c r="J830" s="13">
        <v>12469</v>
      </c>
      <c r="K830" s="13">
        <v>79</v>
      </c>
      <c r="L830" s="11" t="s">
        <v>4462</v>
      </c>
      <c r="M830" s="14" t="s">
        <v>4444</v>
      </c>
      <c r="Z830" s="15">
        <v>59377</v>
      </c>
      <c r="AA830" s="15">
        <v>46908</v>
      </c>
      <c r="AC830" s="15">
        <v>12469</v>
      </c>
    </row>
    <row r="831" spans="2:29" ht="19.7" customHeight="1" x14ac:dyDescent="0.2">
      <c r="B831" s="10" t="s">
        <v>909</v>
      </c>
      <c r="C831" s="11" t="s">
        <v>5879</v>
      </c>
      <c r="D831" s="11" t="s">
        <v>5877</v>
      </c>
      <c r="E831" s="11" t="s">
        <v>5880</v>
      </c>
      <c r="F831" s="12" t="s">
        <v>51</v>
      </c>
      <c r="G831" s="13">
        <v>67915</v>
      </c>
      <c r="H831" s="13">
        <v>52974</v>
      </c>
      <c r="I831" s="13"/>
      <c r="J831" s="13">
        <v>14941</v>
      </c>
      <c r="K831" s="13">
        <v>78</v>
      </c>
      <c r="L831" s="11" t="s">
        <v>4462</v>
      </c>
      <c r="M831" s="14" t="s">
        <v>4444</v>
      </c>
      <c r="Z831" s="15">
        <v>67915</v>
      </c>
      <c r="AA831" s="15">
        <v>52974</v>
      </c>
      <c r="AC831" s="15">
        <v>14941</v>
      </c>
    </row>
    <row r="832" spans="2:29" ht="19.7" customHeight="1" x14ac:dyDescent="0.2">
      <c r="B832" s="10" t="s">
        <v>910</v>
      </c>
      <c r="C832" s="11" t="s">
        <v>5881</v>
      </c>
      <c r="D832" s="11" t="s">
        <v>5877</v>
      </c>
      <c r="E832" s="11" t="s">
        <v>5882</v>
      </c>
      <c r="F832" s="12" t="s">
        <v>51</v>
      </c>
      <c r="G832" s="13">
        <v>73563</v>
      </c>
      <c r="H832" s="13">
        <v>57379</v>
      </c>
      <c r="I832" s="13"/>
      <c r="J832" s="13">
        <v>16184</v>
      </c>
      <c r="K832" s="13">
        <v>78</v>
      </c>
      <c r="L832" s="11" t="s">
        <v>4462</v>
      </c>
      <c r="M832" s="14" t="s">
        <v>4444</v>
      </c>
      <c r="Z832" s="15">
        <v>73563</v>
      </c>
      <c r="AA832" s="15">
        <v>57379</v>
      </c>
      <c r="AC832" s="15">
        <v>16184</v>
      </c>
    </row>
    <row r="833" spans="2:29" ht="19.7" customHeight="1" x14ac:dyDescent="0.2">
      <c r="B833" s="10" t="s">
        <v>911</v>
      </c>
      <c r="C833" s="11" t="s">
        <v>5883</v>
      </c>
      <c r="D833" s="11" t="s">
        <v>5877</v>
      </c>
      <c r="E833" s="11" t="s">
        <v>5884</v>
      </c>
      <c r="F833" s="12" t="s">
        <v>51</v>
      </c>
      <c r="G833" s="13">
        <v>199903</v>
      </c>
      <c r="H833" s="13">
        <v>165919</v>
      </c>
      <c r="I833" s="13"/>
      <c r="J833" s="13">
        <v>33984</v>
      </c>
      <c r="K833" s="13">
        <v>83</v>
      </c>
      <c r="L833" s="11" t="s">
        <v>4462</v>
      </c>
      <c r="M833" s="14" t="s">
        <v>4444</v>
      </c>
      <c r="Z833" s="15">
        <v>199903</v>
      </c>
      <c r="AA833" s="15">
        <v>165919</v>
      </c>
      <c r="AC833" s="15">
        <v>33984</v>
      </c>
    </row>
    <row r="834" spans="2:29" ht="19.7" customHeight="1" x14ac:dyDescent="0.2">
      <c r="B834" s="10" t="s">
        <v>912</v>
      </c>
      <c r="C834" s="11" t="s">
        <v>5885</v>
      </c>
      <c r="D834" s="11" t="s">
        <v>5877</v>
      </c>
      <c r="E834" s="11" t="s">
        <v>5886</v>
      </c>
      <c r="F834" s="12" t="s">
        <v>51</v>
      </c>
      <c r="G834" s="13">
        <v>211071</v>
      </c>
      <c r="H834" s="13">
        <v>170968</v>
      </c>
      <c r="I834" s="13"/>
      <c r="J834" s="13">
        <v>40103</v>
      </c>
      <c r="K834" s="13">
        <v>81</v>
      </c>
      <c r="L834" s="11" t="s">
        <v>4462</v>
      </c>
      <c r="M834" s="14" t="s">
        <v>4444</v>
      </c>
      <c r="Z834" s="15">
        <v>211071</v>
      </c>
      <c r="AA834" s="15">
        <v>170968</v>
      </c>
      <c r="AC834" s="15">
        <v>40103</v>
      </c>
    </row>
    <row r="835" spans="2:29" ht="19.7" customHeight="1" x14ac:dyDescent="0.2">
      <c r="B835" s="10" t="s">
        <v>913</v>
      </c>
      <c r="C835" s="11" t="s">
        <v>5887</v>
      </c>
      <c r="D835" s="11" t="s">
        <v>5877</v>
      </c>
      <c r="E835" s="11" t="s">
        <v>5888</v>
      </c>
      <c r="F835" s="12" t="s">
        <v>51</v>
      </c>
      <c r="G835" s="13">
        <v>53464</v>
      </c>
      <c r="H835" s="13">
        <v>42771</v>
      </c>
      <c r="I835" s="13"/>
      <c r="J835" s="13">
        <v>10693</v>
      </c>
      <c r="K835" s="13">
        <v>80</v>
      </c>
      <c r="L835" s="11" t="s">
        <v>4462</v>
      </c>
      <c r="M835" s="14" t="s">
        <v>4444</v>
      </c>
      <c r="Z835" s="15">
        <v>53464</v>
      </c>
      <c r="AA835" s="15">
        <v>42771</v>
      </c>
      <c r="AC835" s="15">
        <v>10693</v>
      </c>
    </row>
    <row r="836" spans="2:29" ht="19.7" customHeight="1" x14ac:dyDescent="0.2">
      <c r="B836" s="10" t="s">
        <v>914</v>
      </c>
      <c r="C836" s="11" t="s">
        <v>5889</v>
      </c>
      <c r="D836" s="11" t="s">
        <v>5877</v>
      </c>
      <c r="E836" s="11" t="s">
        <v>5890</v>
      </c>
      <c r="F836" s="12" t="s">
        <v>51</v>
      </c>
      <c r="G836" s="13">
        <v>58743</v>
      </c>
      <c r="H836" s="13">
        <v>46407</v>
      </c>
      <c r="I836" s="13"/>
      <c r="J836" s="13">
        <v>12336</v>
      </c>
      <c r="K836" s="13">
        <v>79</v>
      </c>
      <c r="L836" s="11" t="s">
        <v>4462</v>
      </c>
      <c r="M836" s="14" t="s">
        <v>4444</v>
      </c>
      <c r="Z836" s="15">
        <v>58743</v>
      </c>
      <c r="AA836" s="15">
        <v>46407</v>
      </c>
      <c r="AC836" s="15">
        <v>12336</v>
      </c>
    </row>
    <row r="837" spans="2:29" ht="19.7" customHeight="1" x14ac:dyDescent="0.2">
      <c r="B837" s="10" t="s">
        <v>915</v>
      </c>
      <c r="C837" s="11" t="s">
        <v>5891</v>
      </c>
      <c r="D837" s="11" t="s">
        <v>5877</v>
      </c>
      <c r="E837" s="11" t="s">
        <v>5892</v>
      </c>
      <c r="F837" s="12" t="s">
        <v>51</v>
      </c>
      <c r="G837" s="13">
        <v>62250</v>
      </c>
      <c r="H837" s="13">
        <v>49178</v>
      </c>
      <c r="I837" s="13"/>
      <c r="J837" s="13">
        <v>13072</v>
      </c>
      <c r="K837" s="13">
        <v>79</v>
      </c>
      <c r="L837" s="11" t="s">
        <v>4462</v>
      </c>
      <c r="M837" s="14" t="s">
        <v>4444</v>
      </c>
      <c r="Z837" s="15">
        <v>62250</v>
      </c>
      <c r="AA837" s="15">
        <v>49178</v>
      </c>
      <c r="AC837" s="15">
        <v>13072</v>
      </c>
    </row>
    <row r="838" spans="2:29" ht="19.7" customHeight="1" x14ac:dyDescent="0.2">
      <c r="B838" s="10" t="s">
        <v>916</v>
      </c>
      <c r="C838" s="11" t="s">
        <v>5893</v>
      </c>
      <c r="D838" s="11" t="s">
        <v>5877</v>
      </c>
      <c r="E838" s="11" t="s">
        <v>5894</v>
      </c>
      <c r="F838" s="12" t="s">
        <v>51</v>
      </c>
      <c r="G838" s="13">
        <v>168513</v>
      </c>
      <c r="H838" s="13">
        <v>139866</v>
      </c>
      <c r="I838" s="13"/>
      <c r="J838" s="13">
        <v>28647</v>
      </c>
      <c r="K838" s="13">
        <v>83</v>
      </c>
      <c r="L838" s="11" t="s">
        <v>4462</v>
      </c>
      <c r="M838" s="14" t="s">
        <v>4444</v>
      </c>
      <c r="Z838" s="15">
        <v>168513</v>
      </c>
      <c r="AA838" s="15">
        <v>139866</v>
      </c>
      <c r="AC838" s="15">
        <v>28647</v>
      </c>
    </row>
    <row r="839" spans="2:29" ht="19.7" customHeight="1" x14ac:dyDescent="0.2">
      <c r="B839" s="10" t="s">
        <v>917</v>
      </c>
      <c r="C839" s="11" t="s">
        <v>5895</v>
      </c>
      <c r="D839" s="11" t="s">
        <v>5877</v>
      </c>
      <c r="E839" s="11" t="s">
        <v>5896</v>
      </c>
      <c r="F839" s="12" t="s">
        <v>51</v>
      </c>
      <c r="G839" s="13">
        <v>174997</v>
      </c>
      <c r="H839" s="13">
        <v>145248</v>
      </c>
      <c r="I839" s="13"/>
      <c r="J839" s="13">
        <v>29749</v>
      </c>
      <c r="K839" s="13">
        <v>83</v>
      </c>
      <c r="L839" s="11" t="s">
        <v>4462</v>
      </c>
      <c r="M839" s="14" t="s">
        <v>4444</v>
      </c>
      <c r="Z839" s="15">
        <v>174997</v>
      </c>
      <c r="AA839" s="15">
        <v>145248</v>
      </c>
      <c r="AC839" s="15">
        <v>29749</v>
      </c>
    </row>
    <row r="840" spans="2:29" ht="19.7" customHeight="1" x14ac:dyDescent="0.2">
      <c r="B840" s="10" t="s">
        <v>918</v>
      </c>
      <c r="C840" s="11" t="s">
        <v>5897</v>
      </c>
      <c r="D840" s="11" t="s">
        <v>5898</v>
      </c>
      <c r="E840" s="11" t="s">
        <v>4357</v>
      </c>
      <c r="F840" s="12" t="s">
        <v>51</v>
      </c>
      <c r="G840" s="13">
        <v>41432</v>
      </c>
      <c r="H840" s="13">
        <v>39360</v>
      </c>
      <c r="I840" s="13"/>
      <c r="J840" s="13">
        <v>2072</v>
      </c>
      <c r="K840" s="13">
        <v>95</v>
      </c>
      <c r="L840" s="11" t="s">
        <v>4462</v>
      </c>
      <c r="M840" s="14" t="s">
        <v>4444</v>
      </c>
      <c r="Z840" s="15">
        <v>41432</v>
      </c>
      <c r="AA840" s="15">
        <v>39360</v>
      </c>
      <c r="AC840" s="15">
        <v>2072</v>
      </c>
    </row>
    <row r="841" spans="2:29" ht="19.7" customHeight="1" x14ac:dyDescent="0.2">
      <c r="B841" s="10" t="s">
        <v>919</v>
      </c>
      <c r="C841" s="11" t="s">
        <v>5899</v>
      </c>
      <c r="D841" s="11" t="s">
        <v>5898</v>
      </c>
      <c r="E841" s="11" t="s">
        <v>4358</v>
      </c>
      <c r="F841" s="12" t="s">
        <v>51</v>
      </c>
      <c r="G841" s="13">
        <v>51402</v>
      </c>
      <c r="H841" s="13">
        <v>48832</v>
      </c>
      <c r="I841" s="13"/>
      <c r="J841" s="13">
        <v>2570</v>
      </c>
      <c r="K841" s="13">
        <v>95</v>
      </c>
      <c r="L841" s="11" t="s">
        <v>4462</v>
      </c>
      <c r="M841" s="14" t="s">
        <v>4444</v>
      </c>
      <c r="Z841" s="15">
        <v>51402</v>
      </c>
      <c r="AA841" s="15">
        <v>48832</v>
      </c>
      <c r="AC841" s="15">
        <v>2570</v>
      </c>
    </row>
    <row r="842" spans="2:29" ht="19.7" customHeight="1" x14ac:dyDescent="0.2">
      <c r="B842" s="10" t="s">
        <v>920</v>
      </c>
      <c r="C842" s="11" t="s">
        <v>5900</v>
      </c>
      <c r="D842" s="11" t="s">
        <v>5898</v>
      </c>
      <c r="E842" s="11" t="s">
        <v>4359</v>
      </c>
      <c r="F842" s="12" t="s">
        <v>51</v>
      </c>
      <c r="G842" s="13">
        <v>62265</v>
      </c>
      <c r="H842" s="13">
        <v>59152</v>
      </c>
      <c r="I842" s="13"/>
      <c r="J842" s="13">
        <v>3113</v>
      </c>
      <c r="K842" s="13">
        <v>95</v>
      </c>
      <c r="L842" s="11" t="s">
        <v>4462</v>
      </c>
      <c r="M842" s="14" t="s">
        <v>4444</v>
      </c>
      <c r="Z842" s="15">
        <v>62265</v>
      </c>
      <c r="AA842" s="15">
        <v>59152</v>
      </c>
      <c r="AC842" s="15">
        <v>3113</v>
      </c>
    </row>
    <row r="843" spans="2:29" ht="19.7" customHeight="1" x14ac:dyDescent="0.2">
      <c r="B843" s="10" t="s">
        <v>921</v>
      </c>
      <c r="C843" s="11" t="s">
        <v>5901</v>
      </c>
      <c r="D843" s="11" t="s">
        <v>5898</v>
      </c>
      <c r="E843" s="11" t="s">
        <v>4360</v>
      </c>
      <c r="F843" s="12" t="s">
        <v>51</v>
      </c>
      <c r="G843" s="13">
        <v>72270</v>
      </c>
      <c r="H843" s="13">
        <v>68657</v>
      </c>
      <c r="I843" s="13"/>
      <c r="J843" s="13">
        <v>3613</v>
      </c>
      <c r="K843" s="13">
        <v>95</v>
      </c>
      <c r="L843" s="11" t="s">
        <v>4462</v>
      </c>
      <c r="M843" s="14" t="s">
        <v>4444</v>
      </c>
      <c r="Z843" s="15">
        <v>72270</v>
      </c>
      <c r="AA843" s="15">
        <v>68657</v>
      </c>
      <c r="AC843" s="15">
        <v>3613</v>
      </c>
    </row>
    <row r="844" spans="2:29" ht="19.7" customHeight="1" x14ac:dyDescent="0.2">
      <c r="B844" s="10" t="s">
        <v>922</v>
      </c>
      <c r="C844" s="11" t="s">
        <v>5902</v>
      </c>
      <c r="D844" s="11" t="s">
        <v>5898</v>
      </c>
      <c r="E844" s="11" t="s">
        <v>4361</v>
      </c>
      <c r="F844" s="12" t="s">
        <v>51</v>
      </c>
      <c r="G844" s="13">
        <v>83877</v>
      </c>
      <c r="H844" s="13">
        <v>79683</v>
      </c>
      <c r="I844" s="13"/>
      <c r="J844" s="13">
        <v>4194</v>
      </c>
      <c r="K844" s="13">
        <v>95</v>
      </c>
      <c r="L844" s="11" t="s">
        <v>4462</v>
      </c>
      <c r="M844" s="14" t="s">
        <v>4444</v>
      </c>
      <c r="Z844" s="15">
        <v>83877</v>
      </c>
      <c r="AA844" s="15">
        <v>79683</v>
      </c>
      <c r="AC844" s="15">
        <v>4194</v>
      </c>
    </row>
    <row r="845" spans="2:29" ht="19.7" customHeight="1" x14ac:dyDescent="0.2">
      <c r="B845" s="10" t="s">
        <v>923</v>
      </c>
      <c r="C845" s="11" t="s">
        <v>5903</v>
      </c>
      <c r="D845" s="11" t="s">
        <v>5898</v>
      </c>
      <c r="E845" s="11" t="s">
        <v>4362</v>
      </c>
      <c r="F845" s="12" t="s">
        <v>51</v>
      </c>
      <c r="G845" s="13">
        <v>93812</v>
      </c>
      <c r="H845" s="13">
        <v>89121</v>
      </c>
      <c r="I845" s="13"/>
      <c r="J845" s="13">
        <v>4691</v>
      </c>
      <c r="K845" s="13">
        <v>95</v>
      </c>
      <c r="L845" s="11" t="s">
        <v>4462</v>
      </c>
      <c r="M845" s="14" t="s">
        <v>4444</v>
      </c>
      <c r="Z845" s="15">
        <v>93812</v>
      </c>
      <c r="AA845" s="15">
        <v>89121</v>
      </c>
      <c r="AC845" s="15">
        <v>4691</v>
      </c>
    </row>
    <row r="846" spans="2:29" ht="19.7" customHeight="1" x14ac:dyDescent="0.2">
      <c r="B846" s="10" t="s">
        <v>924</v>
      </c>
      <c r="C846" s="11" t="s">
        <v>5904</v>
      </c>
      <c r="D846" s="11" t="s">
        <v>5898</v>
      </c>
      <c r="E846" s="11" t="s">
        <v>4363</v>
      </c>
      <c r="F846" s="12" t="s">
        <v>51</v>
      </c>
      <c r="G846" s="13">
        <v>103801</v>
      </c>
      <c r="H846" s="13">
        <v>98611</v>
      </c>
      <c r="I846" s="13"/>
      <c r="J846" s="13">
        <v>5190</v>
      </c>
      <c r="K846" s="13">
        <v>95</v>
      </c>
      <c r="L846" s="11" t="s">
        <v>4462</v>
      </c>
      <c r="M846" s="14" t="s">
        <v>4444</v>
      </c>
      <c r="Z846" s="15">
        <v>103801</v>
      </c>
      <c r="AA846" s="15">
        <v>98611</v>
      </c>
      <c r="AC846" s="15">
        <v>5190</v>
      </c>
    </row>
    <row r="847" spans="2:29" ht="19.7" customHeight="1" x14ac:dyDescent="0.2">
      <c r="B847" s="10" t="s">
        <v>925</v>
      </c>
      <c r="C847" s="11" t="s">
        <v>5905</v>
      </c>
      <c r="D847" s="11" t="s">
        <v>5906</v>
      </c>
      <c r="E847" s="11" t="s">
        <v>5907</v>
      </c>
      <c r="F847" s="12" t="s">
        <v>38</v>
      </c>
      <c r="G847" s="13">
        <v>2038</v>
      </c>
      <c r="H847" s="13">
        <v>2038</v>
      </c>
      <c r="I847" s="13"/>
      <c r="J847" s="13"/>
      <c r="K847" s="13">
        <v>100</v>
      </c>
      <c r="L847" s="11" t="s">
        <v>4462</v>
      </c>
      <c r="M847" s="14" t="s">
        <v>4444</v>
      </c>
      <c r="Z847" s="15">
        <v>2038</v>
      </c>
      <c r="AA847" s="15">
        <v>2038</v>
      </c>
    </row>
    <row r="848" spans="2:29" ht="19.7" customHeight="1" x14ac:dyDescent="0.2">
      <c r="B848" s="10" t="s">
        <v>926</v>
      </c>
      <c r="C848" s="11" t="s">
        <v>5908</v>
      </c>
      <c r="D848" s="11" t="s">
        <v>5909</v>
      </c>
      <c r="E848" s="11" t="s">
        <v>5907</v>
      </c>
      <c r="F848" s="12" t="s">
        <v>38</v>
      </c>
      <c r="G848" s="13">
        <v>76260</v>
      </c>
      <c r="H848" s="13">
        <v>72447</v>
      </c>
      <c r="I848" s="13"/>
      <c r="J848" s="13">
        <v>3813</v>
      </c>
      <c r="K848" s="13">
        <v>95</v>
      </c>
      <c r="L848" s="11" t="s">
        <v>4462</v>
      </c>
      <c r="M848" s="14" t="s">
        <v>4444</v>
      </c>
      <c r="Z848" s="15">
        <v>76260</v>
      </c>
      <c r="AA848" s="15">
        <v>72447</v>
      </c>
      <c r="AC848" s="15">
        <v>3813</v>
      </c>
    </row>
    <row r="849" spans="2:29" ht="19.7" customHeight="1" x14ac:dyDescent="0.2">
      <c r="B849" s="10" t="s">
        <v>927</v>
      </c>
      <c r="C849" s="11" t="s">
        <v>5910</v>
      </c>
      <c r="D849" s="11" t="s">
        <v>5911</v>
      </c>
      <c r="E849" s="11" t="s">
        <v>5907</v>
      </c>
      <c r="F849" s="12" t="s">
        <v>7</v>
      </c>
      <c r="G849" s="13">
        <v>16806</v>
      </c>
      <c r="H849" s="13">
        <v>15798</v>
      </c>
      <c r="I849" s="13"/>
      <c r="J849" s="13">
        <v>1008</v>
      </c>
      <c r="K849" s="13">
        <v>94</v>
      </c>
      <c r="L849" s="11" t="s">
        <v>4462</v>
      </c>
      <c r="M849" s="14" t="s">
        <v>4444</v>
      </c>
      <c r="Z849" s="15">
        <v>16806</v>
      </c>
      <c r="AA849" s="15">
        <v>15798</v>
      </c>
      <c r="AC849" s="15">
        <v>1008</v>
      </c>
    </row>
    <row r="850" spans="2:29" ht="19.7" customHeight="1" x14ac:dyDescent="0.2">
      <c r="B850" s="10" t="s">
        <v>928</v>
      </c>
      <c r="C850" s="11" t="s">
        <v>5912</v>
      </c>
      <c r="D850" s="11" t="s">
        <v>5913</v>
      </c>
      <c r="E850" s="11" t="s">
        <v>5907</v>
      </c>
      <c r="F850" s="12" t="s">
        <v>38</v>
      </c>
      <c r="G850" s="13">
        <v>15247</v>
      </c>
      <c r="H850" s="13">
        <v>14485</v>
      </c>
      <c r="I850" s="13"/>
      <c r="J850" s="13">
        <v>762</v>
      </c>
      <c r="K850" s="13">
        <v>95</v>
      </c>
      <c r="L850" s="11" t="s">
        <v>4462</v>
      </c>
      <c r="M850" s="14" t="s">
        <v>4444</v>
      </c>
      <c r="Z850" s="15">
        <v>15247</v>
      </c>
      <c r="AA850" s="15">
        <v>14485</v>
      </c>
      <c r="AC850" s="15">
        <v>762</v>
      </c>
    </row>
    <row r="851" spans="2:29" ht="19.7" customHeight="1" x14ac:dyDescent="0.2">
      <c r="B851" s="10" t="s">
        <v>929</v>
      </c>
      <c r="C851" s="11" t="s">
        <v>5914</v>
      </c>
      <c r="D851" s="11" t="s">
        <v>5915</v>
      </c>
      <c r="E851" s="11" t="s">
        <v>5907</v>
      </c>
      <c r="F851" s="12" t="s">
        <v>38</v>
      </c>
      <c r="G851" s="13">
        <v>54587</v>
      </c>
      <c r="H851" s="13">
        <v>51858</v>
      </c>
      <c r="I851" s="13"/>
      <c r="J851" s="13">
        <v>2729</v>
      </c>
      <c r="K851" s="13">
        <v>95</v>
      </c>
      <c r="L851" s="11" t="s">
        <v>4462</v>
      </c>
      <c r="M851" s="14" t="s">
        <v>4444</v>
      </c>
      <c r="Z851" s="15">
        <v>54587</v>
      </c>
      <c r="AA851" s="15">
        <v>51858</v>
      </c>
      <c r="AC851" s="15">
        <v>2729</v>
      </c>
    </row>
    <row r="852" spans="2:29" ht="19.7" customHeight="1" x14ac:dyDescent="0.2">
      <c r="B852" s="10" t="s">
        <v>930</v>
      </c>
      <c r="C852" s="11" t="s">
        <v>5916</v>
      </c>
      <c r="D852" s="11" t="s">
        <v>5917</v>
      </c>
      <c r="E852" s="11" t="s">
        <v>5918</v>
      </c>
      <c r="F852" s="12" t="s">
        <v>7</v>
      </c>
      <c r="G852" s="13">
        <v>13181</v>
      </c>
      <c r="H852" s="13">
        <v>2241</v>
      </c>
      <c r="I852" s="13"/>
      <c r="J852" s="13">
        <v>10940</v>
      </c>
      <c r="K852" s="13">
        <v>17</v>
      </c>
      <c r="L852" s="11" t="s">
        <v>4462</v>
      </c>
      <c r="M852" s="14" t="s">
        <v>4444</v>
      </c>
      <c r="Z852" s="15">
        <v>13181</v>
      </c>
      <c r="AA852" s="15">
        <v>2241</v>
      </c>
      <c r="AC852" s="15">
        <v>10940</v>
      </c>
    </row>
    <row r="853" spans="2:29" ht="19.7" customHeight="1" x14ac:dyDescent="0.2">
      <c r="B853" s="10" t="s">
        <v>931</v>
      </c>
      <c r="C853" s="11" t="s">
        <v>5919</v>
      </c>
      <c r="D853" s="11" t="s">
        <v>5920</v>
      </c>
      <c r="E853" s="11" t="s">
        <v>5921</v>
      </c>
      <c r="F853" s="12" t="s">
        <v>38</v>
      </c>
      <c r="G853" s="13">
        <v>80491</v>
      </c>
      <c r="H853" s="13">
        <v>39441</v>
      </c>
      <c r="I853" s="13"/>
      <c r="J853" s="13">
        <v>41050</v>
      </c>
      <c r="K853" s="13">
        <v>49</v>
      </c>
      <c r="L853" s="11" t="s">
        <v>4462</v>
      </c>
      <c r="M853" s="14" t="s">
        <v>4444</v>
      </c>
      <c r="Z853" s="15">
        <v>80491</v>
      </c>
      <c r="AA853" s="15">
        <v>39441</v>
      </c>
      <c r="AC853" s="15">
        <v>41050</v>
      </c>
    </row>
    <row r="854" spans="2:29" ht="19.7" customHeight="1" x14ac:dyDescent="0.2">
      <c r="B854" s="16" t="s">
        <v>932</v>
      </c>
      <c r="C854" s="17" t="s">
        <v>5922</v>
      </c>
      <c r="D854" s="17" t="s">
        <v>5920</v>
      </c>
      <c r="E854" s="17" t="s">
        <v>5923</v>
      </c>
      <c r="F854" s="18" t="s">
        <v>38</v>
      </c>
      <c r="G854" s="19">
        <v>28426</v>
      </c>
      <c r="H854" s="19">
        <v>25868</v>
      </c>
      <c r="I854" s="19"/>
      <c r="J854" s="19">
        <v>2558</v>
      </c>
      <c r="K854" s="19">
        <v>91</v>
      </c>
      <c r="L854" s="17" t="s">
        <v>4462</v>
      </c>
      <c r="M854" s="20" t="s">
        <v>4444</v>
      </c>
      <c r="Z854" s="15">
        <v>28426</v>
      </c>
      <c r="AA854" s="15">
        <v>25868</v>
      </c>
      <c r="AC854" s="15">
        <v>2558</v>
      </c>
    </row>
    <row r="855" spans="2:29" ht="19.7" customHeight="1" x14ac:dyDescent="0.2">
      <c r="B855" s="10" t="s">
        <v>933</v>
      </c>
      <c r="C855" s="11" t="s">
        <v>5924</v>
      </c>
      <c r="D855" s="11" t="s">
        <v>5920</v>
      </c>
      <c r="E855" s="11" t="s">
        <v>5925</v>
      </c>
      <c r="F855" s="12" t="s">
        <v>38</v>
      </c>
      <c r="G855" s="13">
        <v>20803</v>
      </c>
      <c r="H855" s="13">
        <v>19347</v>
      </c>
      <c r="I855" s="13"/>
      <c r="J855" s="13">
        <v>1456</v>
      </c>
      <c r="K855" s="13">
        <v>93</v>
      </c>
      <c r="L855" s="11" t="s">
        <v>4462</v>
      </c>
      <c r="M855" s="14" t="s">
        <v>4444</v>
      </c>
      <c r="Z855" s="15">
        <v>20803</v>
      </c>
      <c r="AA855" s="15">
        <v>19347</v>
      </c>
      <c r="AC855" s="15">
        <v>1456</v>
      </c>
    </row>
    <row r="856" spans="2:29" ht="19.7" customHeight="1" x14ac:dyDescent="0.2">
      <c r="B856" s="10" t="s">
        <v>934</v>
      </c>
      <c r="C856" s="11" t="s">
        <v>5926</v>
      </c>
      <c r="D856" s="11" t="s">
        <v>5927</v>
      </c>
      <c r="E856" s="11" t="s">
        <v>5928</v>
      </c>
      <c r="F856" s="12" t="s">
        <v>38</v>
      </c>
      <c r="G856" s="13">
        <v>57552</v>
      </c>
      <c r="H856" s="13">
        <v>2878</v>
      </c>
      <c r="I856" s="13"/>
      <c r="J856" s="13">
        <v>54674</v>
      </c>
      <c r="K856" s="13">
        <v>5</v>
      </c>
      <c r="L856" s="11" t="s">
        <v>4462</v>
      </c>
      <c r="M856" s="14" t="s">
        <v>4444</v>
      </c>
      <c r="Z856" s="15">
        <v>57552</v>
      </c>
      <c r="AA856" s="15">
        <v>2878</v>
      </c>
      <c r="AC856" s="15">
        <v>54674</v>
      </c>
    </row>
    <row r="857" spans="2:29" ht="19.7" customHeight="1" x14ac:dyDescent="0.2">
      <c r="B857" s="10" t="s">
        <v>935</v>
      </c>
      <c r="C857" s="11" t="s">
        <v>5929</v>
      </c>
      <c r="D857" s="11" t="s">
        <v>5927</v>
      </c>
      <c r="E857" s="11" t="s">
        <v>5930</v>
      </c>
      <c r="F857" s="12" t="s">
        <v>38</v>
      </c>
      <c r="G857" s="13">
        <v>72044</v>
      </c>
      <c r="H857" s="13">
        <v>3602</v>
      </c>
      <c r="I857" s="13"/>
      <c r="J857" s="13">
        <v>68442</v>
      </c>
      <c r="K857" s="13">
        <v>5</v>
      </c>
      <c r="L857" s="11" t="s">
        <v>4462</v>
      </c>
      <c r="M857" s="14" t="s">
        <v>4444</v>
      </c>
      <c r="Z857" s="15">
        <v>72044</v>
      </c>
      <c r="AA857" s="15">
        <v>3602</v>
      </c>
      <c r="AC857" s="15">
        <v>68442</v>
      </c>
    </row>
    <row r="858" spans="2:29" ht="19.7" customHeight="1" x14ac:dyDescent="0.2">
      <c r="B858" s="10" t="s">
        <v>936</v>
      </c>
      <c r="C858" s="11" t="s">
        <v>5931</v>
      </c>
      <c r="D858" s="11" t="s">
        <v>5932</v>
      </c>
      <c r="E858" s="11" t="s">
        <v>5933</v>
      </c>
      <c r="F858" s="12" t="s">
        <v>38</v>
      </c>
      <c r="G858" s="13">
        <v>35721</v>
      </c>
      <c r="H858" s="13">
        <v>1786</v>
      </c>
      <c r="I858" s="13"/>
      <c r="J858" s="13">
        <v>33935</v>
      </c>
      <c r="K858" s="13">
        <v>5</v>
      </c>
      <c r="L858" s="11" t="s">
        <v>4462</v>
      </c>
      <c r="M858" s="14" t="s">
        <v>4444</v>
      </c>
      <c r="Z858" s="15">
        <v>35721</v>
      </c>
      <c r="AA858" s="15">
        <v>1786</v>
      </c>
      <c r="AC858" s="15">
        <v>33935</v>
      </c>
    </row>
    <row r="859" spans="2:29" ht="19.7" customHeight="1" x14ac:dyDescent="0.2">
      <c r="B859" s="10" t="s">
        <v>937</v>
      </c>
      <c r="C859" s="11" t="s">
        <v>5934</v>
      </c>
      <c r="D859" s="11" t="s">
        <v>5932</v>
      </c>
      <c r="E859" s="11" t="s">
        <v>5935</v>
      </c>
      <c r="F859" s="12" t="s">
        <v>38</v>
      </c>
      <c r="G859" s="13">
        <v>64220</v>
      </c>
      <c r="H859" s="13">
        <v>3211</v>
      </c>
      <c r="I859" s="13"/>
      <c r="J859" s="13">
        <v>61009</v>
      </c>
      <c r="K859" s="13">
        <v>5</v>
      </c>
      <c r="L859" s="11" t="s">
        <v>4462</v>
      </c>
      <c r="M859" s="14" t="s">
        <v>4444</v>
      </c>
      <c r="Z859" s="15">
        <v>64220</v>
      </c>
      <c r="AA859" s="15">
        <v>3211</v>
      </c>
      <c r="AC859" s="15">
        <v>61009</v>
      </c>
    </row>
    <row r="860" spans="2:29" ht="19.7" customHeight="1" x14ac:dyDescent="0.2">
      <c r="B860" s="10" t="s">
        <v>938</v>
      </c>
      <c r="C860" s="11" t="s">
        <v>5936</v>
      </c>
      <c r="D860" s="11" t="s">
        <v>5937</v>
      </c>
      <c r="E860" s="11" t="s">
        <v>72</v>
      </c>
      <c r="F860" s="12" t="s">
        <v>8</v>
      </c>
      <c r="G860" s="13">
        <v>13533</v>
      </c>
      <c r="H860" s="13">
        <v>7172</v>
      </c>
      <c r="I860" s="13"/>
      <c r="J860" s="13">
        <v>6361</v>
      </c>
      <c r="K860" s="13">
        <v>53</v>
      </c>
      <c r="L860" s="11" t="s">
        <v>4462</v>
      </c>
      <c r="M860" s="14" t="s">
        <v>4444</v>
      </c>
      <c r="Z860" s="15">
        <v>13533</v>
      </c>
      <c r="AA860" s="15">
        <v>7172</v>
      </c>
      <c r="AC860" s="15">
        <v>6361</v>
      </c>
    </row>
    <row r="861" spans="2:29" ht="19.7" customHeight="1" x14ac:dyDescent="0.2">
      <c r="B861" s="10" t="s">
        <v>939</v>
      </c>
      <c r="C861" s="11" t="s">
        <v>5938</v>
      </c>
      <c r="D861" s="11" t="s">
        <v>5939</v>
      </c>
      <c r="E861" s="11" t="s">
        <v>5940</v>
      </c>
      <c r="F861" s="12" t="s">
        <v>91</v>
      </c>
      <c r="G861" s="13">
        <v>20361</v>
      </c>
      <c r="H861" s="13">
        <v>14456</v>
      </c>
      <c r="I861" s="13"/>
      <c r="J861" s="13">
        <v>5905</v>
      </c>
      <c r="K861" s="13">
        <v>71</v>
      </c>
      <c r="L861" s="11" t="s">
        <v>4462</v>
      </c>
      <c r="M861" s="14" t="s">
        <v>4444</v>
      </c>
      <c r="Z861" s="15">
        <v>20361</v>
      </c>
      <c r="AA861" s="15">
        <v>14456</v>
      </c>
      <c r="AC861" s="15">
        <v>5905</v>
      </c>
    </row>
    <row r="862" spans="2:29" ht="19.7" customHeight="1" x14ac:dyDescent="0.2">
      <c r="B862" s="10" t="s">
        <v>940</v>
      </c>
      <c r="C862" s="11" t="s">
        <v>5941</v>
      </c>
      <c r="D862" s="11" t="s">
        <v>5939</v>
      </c>
      <c r="E862" s="11" t="s">
        <v>5942</v>
      </c>
      <c r="F862" s="12" t="s">
        <v>91</v>
      </c>
      <c r="G862" s="13">
        <v>23134</v>
      </c>
      <c r="H862" s="13">
        <v>13418</v>
      </c>
      <c r="I862" s="13"/>
      <c r="J862" s="13">
        <v>9716</v>
      </c>
      <c r="K862" s="13">
        <v>58</v>
      </c>
      <c r="L862" s="11" t="s">
        <v>4462</v>
      </c>
      <c r="M862" s="14" t="s">
        <v>4444</v>
      </c>
      <c r="Z862" s="15">
        <v>23134</v>
      </c>
      <c r="AA862" s="15">
        <v>13418</v>
      </c>
      <c r="AC862" s="15">
        <v>9716</v>
      </c>
    </row>
    <row r="863" spans="2:29" ht="19.7" customHeight="1" x14ac:dyDescent="0.2">
      <c r="B863" s="10" t="s">
        <v>941</v>
      </c>
      <c r="C863" s="11" t="s">
        <v>5943</v>
      </c>
      <c r="D863" s="11" t="s">
        <v>5944</v>
      </c>
      <c r="E863" s="11" t="s">
        <v>4303</v>
      </c>
      <c r="F863" s="12" t="s">
        <v>38</v>
      </c>
      <c r="G863" s="13">
        <v>2113</v>
      </c>
      <c r="H863" s="13">
        <v>2113</v>
      </c>
      <c r="I863" s="13"/>
      <c r="J863" s="13"/>
      <c r="K863" s="13">
        <v>100</v>
      </c>
      <c r="L863" s="11" t="s">
        <v>4462</v>
      </c>
      <c r="M863" s="14" t="s">
        <v>4444</v>
      </c>
      <c r="Z863" s="15">
        <v>2113</v>
      </c>
      <c r="AA863" s="15">
        <v>2113</v>
      </c>
    </row>
    <row r="864" spans="2:29" ht="19.7" customHeight="1" x14ac:dyDescent="0.2">
      <c r="B864" s="10" t="s">
        <v>942</v>
      </c>
      <c r="C864" s="11" t="s">
        <v>5945</v>
      </c>
      <c r="D864" s="11" t="s">
        <v>5946</v>
      </c>
      <c r="E864" s="11" t="s">
        <v>5947</v>
      </c>
      <c r="F864" s="12" t="s">
        <v>8</v>
      </c>
      <c r="G864" s="13">
        <v>3871</v>
      </c>
      <c r="H864" s="13">
        <v>1703</v>
      </c>
      <c r="I864" s="13"/>
      <c r="J864" s="13">
        <v>2168</v>
      </c>
      <c r="K864" s="13">
        <v>44</v>
      </c>
      <c r="L864" s="11" t="s">
        <v>4462</v>
      </c>
      <c r="M864" s="14" t="s">
        <v>4444</v>
      </c>
      <c r="Z864" s="15">
        <v>3871</v>
      </c>
      <c r="AA864" s="15">
        <v>1703</v>
      </c>
      <c r="AC864" s="15">
        <v>2168</v>
      </c>
    </row>
    <row r="865" spans="2:29" ht="19.7" customHeight="1" x14ac:dyDescent="0.2">
      <c r="B865" s="10" t="s">
        <v>943</v>
      </c>
      <c r="C865" s="11" t="s">
        <v>5948</v>
      </c>
      <c r="D865" s="11" t="s">
        <v>5946</v>
      </c>
      <c r="E865" s="11" t="s">
        <v>5949</v>
      </c>
      <c r="F865" s="12" t="s">
        <v>8</v>
      </c>
      <c r="G865" s="13">
        <v>3772</v>
      </c>
      <c r="H865" s="13">
        <v>1735</v>
      </c>
      <c r="I865" s="13"/>
      <c r="J865" s="13">
        <v>2037</v>
      </c>
      <c r="K865" s="13">
        <v>46</v>
      </c>
      <c r="L865" s="11" t="s">
        <v>4462</v>
      </c>
      <c r="M865" s="14" t="s">
        <v>4444</v>
      </c>
      <c r="Z865" s="15">
        <v>3772</v>
      </c>
      <c r="AA865" s="15">
        <v>1735</v>
      </c>
      <c r="AC865" s="15">
        <v>2037</v>
      </c>
    </row>
    <row r="866" spans="2:29" ht="19.7" customHeight="1" x14ac:dyDescent="0.2">
      <c r="B866" s="10" t="s">
        <v>944</v>
      </c>
      <c r="C866" s="11" t="s">
        <v>5950</v>
      </c>
      <c r="D866" s="11" t="s">
        <v>5951</v>
      </c>
      <c r="E866" s="11" t="s">
        <v>4803</v>
      </c>
      <c r="F866" s="12" t="s">
        <v>8</v>
      </c>
      <c r="G866" s="13">
        <v>2798</v>
      </c>
      <c r="H866" s="13">
        <v>1595</v>
      </c>
      <c r="I866" s="13"/>
      <c r="J866" s="13">
        <v>1203</v>
      </c>
      <c r="K866" s="13">
        <v>57</v>
      </c>
      <c r="L866" s="11" t="s">
        <v>4462</v>
      </c>
      <c r="M866" s="14" t="s">
        <v>4444</v>
      </c>
      <c r="Z866" s="15">
        <v>2798</v>
      </c>
      <c r="AA866" s="15">
        <v>1595</v>
      </c>
      <c r="AC866" s="15">
        <v>1203</v>
      </c>
    </row>
    <row r="867" spans="2:29" ht="19.7" customHeight="1" x14ac:dyDescent="0.2">
      <c r="B867" s="10" t="s">
        <v>945</v>
      </c>
      <c r="C867" s="11" t="s">
        <v>5952</v>
      </c>
      <c r="D867" s="11" t="s">
        <v>5953</v>
      </c>
      <c r="E867" s="11" t="s">
        <v>5954</v>
      </c>
      <c r="F867" s="12" t="s">
        <v>91</v>
      </c>
      <c r="G867" s="13">
        <v>97</v>
      </c>
      <c r="H867" s="13">
        <v>56</v>
      </c>
      <c r="I867" s="13"/>
      <c r="J867" s="13">
        <v>41</v>
      </c>
      <c r="K867" s="13">
        <v>58</v>
      </c>
      <c r="L867" s="11" t="s">
        <v>4462</v>
      </c>
      <c r="M867" s="14" t="s">
        <v>4444</v>
      </c>
      <c r="Z867" s="15">
        <v>97</v>
      </c>
      <c r="AA867" s="15">
        <v>56</v>
      </c>
      <c r="AC867" s="15">
        <v>41</v>
      </c>
    </row>
    <row r="868" spans="2:29" ht="19.7" customHeight="1" x14ac:dyDescent="0.2">
      <c r="B868" s="10" t="s">
        <v>946</v>
      </c>
      <c r="C868" s="11" t="s">
        <v>5955</v>
      </c>
      <c r="D868" s="11" t="s">
        <v>5953</v>
      </c>
      <c r="E868" s="11" t="s">
        <v>4282</v>
      </c>
      <c r="F868" s="12" t="s">
        <v>91</v>
      </c>
      <c r="G868" s="13">
        <v>45</v>
      </c>
      <c r="H868" s="13">
        <v>44</v>
      </c>
      <c r="I868" s="13"/>
      <c r="J868" s="13">
        <v>1</v>
      </c>
      <c r="K868" s="13">
        <v>98</v>
      </c>
      <c r="L868" s="11" t="s">
        <v>4462</v>
      </c>
      <c r="M868" s="14" t="s">
        <v>4444</v>
      </c>
      <c r="Z868" s="15">
        <v>45</v>
      </c>
      <c r="AA868" s="15">
        <v>44</v>
      </c>
      <c r="AC868" s="15">
        <v>1</v>
      </c>
    </row>
    <row r="869" spans="2:29" ht="19.7" customHeight="1" x14ac:dyDescent="0.2">
      <c r="B869" s="10" t="s">
        <v>947</v>
      </c>
      <c r="C869" s="11" t="s">
        <v>5956</v>
      </c>
      <c r="D869" s="11" t="s">
        <v>5957</v>
      </c>
      <c r="E869" s="11" t="s">
        <v>72</v>
      </c>
      <c r="F869" s="12" t="s">
        <v>91</v>
      </c>
      <c r="G869" s="13">
        <v>45</v>
      </c>
      <c r="H869" s="13">
        <v>44</v>
      </c>
      <c r="I869" s="13"/>
      <c r="J869" s="13">
        <v>1</v>
      </c>
      <c r="K869" s="13">
        <v>98</v>
      </c>
      <c r="L869" s="11" t="s">
        <v>4462</v>
      </c>
      <c r="M869" s="14" t="s">
        <v>4444</v>
      </c>
      <c r="Z869" s="15">
        <v>45</v>
      </c>
      <c r="AA869" s="15">
        <v>44</v>
      </c>
      <c r="AC869" s="15">
        <v>1</v>
      </c>
    </row>
    <row r="870" spans="2:29" ht="19.7" customHeight="1" x14ac:dyDescent="0.2">
      <c r="B870" s="10" t="s">
        <v>948</v>
      </c>
      <c r="C870" s="11" t="s">
        <v>5958</v>
      </c>
      <c r="D870" s="11" t="s">
        <v>5959</v>
      </c>
      <c r="E870" s="11" t="s">
        <v>5960</v>
      </c>
      <c r="F870" s="12" t="s">
        <v>91</v>
      </c>
      <c r="G870" s="13">
        <v>792</v>
      </c>
      <c r="H870" s="13">
        <v>420</v>
      </c>
      <c r="I870" s="13"/>
      <c r="J870" s="13">
        <v>372</v>
      </c>
      <c r="K870" s="13">
        <v>53</v>
      </c>
      <c r="L870" s="11" t="s">
        <v>4462</v>
      </c>
      <c r="M870" s="14" t="s">
        <v>4444</v>
      </c>
      <c r="Z870" s="15">
        <v>792</v>
      </c>
      <c r="AA870" s="15">
        <v>420</v>
      </c>
      <c r="AC870" s="15">
        <v>372</v>
      </c>
    </row>
    <row r="871" spans="2:29" ht="19.7" customHeight="1" x14ac:dyDescent="0.2">
      <c r="B871" s="10" t="s">
        <v>949</v>
      </c>
      <c r="C871" s="11" t="s">
        <v>5961</v>
      </c>
      <c r="D871" s="11" t="s">
        <v>5959</v>
      </c>
      <c r="E871" s="11" t="s">
        <v>5962</v>
      </c>
      <c r="F871" s="12" t="s">
        <v>91</v>
      </c>
      <c r="G871" s="13">
        <v>1432</v>
      </c>
      <c r="H871" s="13">
        <v>759</v>
      </c>
      <c r="I871" s="13"/>
      <c r="J871" s="13">
        <v>673</v>
      </c>
      <c r="K871" s="13">
        <v>53</v>
      </c>
      <c r="L871" s="11" t="s">
        <v>4462</v>
      </c>
      <c r="M871" s="14" t="s">
        <v>4444</v>
      </c>
      <c r="Z871" s="15">
        <v>1432</v>
      </c>
      <c r="AA871" s="15">
        <v>759</v>
      </c>
      <c r="AC871" s="15">
        <v>673</v>
      </c>
    </row>
    <row r="872" spans="2:29" ht="19.7" customHeight="1" x14ac:dyDescent="0.2">
      <c r="B872" s="10" t="s">
        <v>950</v>
      </c>
      <c r="C872" s="11" t="s">
        <v>5963</v>
      </c>
      <c r="D872" s="11" t="s">
        <v>5964</v>
      </c>
      <c r="E872" s="11" t="s">
        <v>5965</v>
      </c>
      <c r="F872" s="12" t="s">
        <v>91</v>
      </c>
      <c r="G872" s="13">
        <v>532</v>
      </c>
      <c r="H872" s="13">
        <v>287</v>
      </c>
      <c r="I872" s="13"/>
      <c r="J872" s="13">
        <v>245</v>
      </c>
      <c r="K872" s="13">
        <v>54</v>
      </c>
      <c r="L872" s="11" t="s">
        <v>4462</v>
      </c>
      <c r="M872" s="14" t="s">
        <v>4444</v>
      </c>
      <c r="Z872" s="15">
        <v>532</v>
      </c>
      <c r="AA872" s="15">
        <v>287</v>
      </c>
      <c r="AC872" s="15">
        <v>245</v>
      </c>
    </row>
    <row r="873" spans="2:29" ht="19.7" customHeight="1" x14ac:dyDescent="0.2">
      <c r="B873" s="10" t="s">
        <v>951</v>
      </c>
      <c r="C873" s="11" t="s">
        <v>5966</v>
      </c>
      <c r="D873" s="11" t="s">
        <v>5964</v>
      </c>
      <c r="E873" s="11" t="s">
        <v>5967</v>
      </c>
      <c r="F873" s="12" t="s">
        <v>91</v>
      </c>
      <c r="G873" s="13">
        <v>1080</v>
      </c>
      <c r="H873" s="13">
        <v>594</v>
      </c>
      <c r="I873" s="13"/>
      <c r="J873" s="13">
        <v>486</v>
      </c>
      <c r="K873" s="13">
        <v>55</v>
      </c>
      <c r="L873" s="11" t="s">
        <v>4462</v>
      </c>
      <c r="M873" s="14" t="s">
        <v>4444</v>
      </c>
      <c r="Z873" s="15">
        <v>1080</v>
      </c>
      <c r="AA873" s="15">
        <v>594</v>
      </c>
      <c r="AC873" s="15">
        <v>486</v>
      </c>
    </row>
    <row r="874" spans="2:29" ht="19.7" customHeight="1" x14ac:dyDescent="0.2">
      <c r="B874" s="10" t="s">
        <v>952</v>
      </c>
      <c r="C874" s="11" t="s">
        <v>5968</v>
      </c>
      <c r="D874" s="11" t="s">
        <v>5969</v>
      </c>
      <c r="E874" s="11" t="s">
        <v>5970</v>
      </c>
      <c r="F874" s="12" t="s">
        <v>91</v>
      </c>
      <c r="G874" s="13">
        <v>532</v>
      </c>
      <c r="H874" s="13">
        <v>287</v>
      </c>
      <c r="I874" s="13"/>
      <c r="J874" s="13">
        <v>245</v>
      </c>
      <c r="K874" s="13">
        <v>54</v>
      </c>
      <c r="L874" s="11" t="s">
        <v>4462</v>
      </c>
      <c r="M874" s="14" t="s">
        <v>4444</v>
      </c>
      <c r="Z874" s="15">
        <v>532</v>
      </c>
      <c r="AA874" s="15">
        <v>287</v>
      </c>
      <c r="AC874" s="15">
        <v>245</v>
      </c>
    </row>
    <row r="875" spans="2:29" ht="19.7" customHeight="1" x14ac:dyDescent="0.2">
      <c r="B875" s="10" t="s">
        <v>953</v>
      </c>
      <c r="C875" s="11" t="s">
        <v>5971</v>
      </c>
      <c r="D875" s="11" t="s">
        <v>5972</v>
      </c>
      <c r="E875" s="11" t="s">
        <v>4803</v>
      </c>
      <c r="F875" s="12" t="s">
        <v>91</v>
      </c>
      <c r="G875" s="13">
        <v>3813</v>
      </c>
      <c r="H875" s="13">
        <v>1335</v>
      </c>
      <c r="I875" s="13"/>
      <c r="J875" s="13">
        <v>2478</v>
      </c>
      <c r="K875" s="13">
        <v>35</v>
      </c>
      <c r="L875" s="11" t="s">
        <v>4462</v>
      </c>
      <c r="M875" s="14" t="s">
        <v>4444</v>
      </c>
      <c r="Z875" s="15">
        <v>3813</v>
      </c>
      <c r="AA875" s="15">
        <v>1335</v>
      </c>
      <c r="AC875" s="15">
        <v>2478</v>
      </c>
    </row>
    <row r="876" spans="2:29" ht="19.7" customHeight="1" x14ac:dyDescent="0.2">
      <c r="B876" s="10" t="s">
        <v>954</v>
      </c>
      <c r="C876" s="11" t="s">
        <v>5973</v>
      </c>
      <c r="D876" s="11" t="s">
        <v>5974</v>
      </c>
      <c r="E876" s="11" t="s">
        <v>72</v>
      </c>
      <c r="F876" s="12" t="s">
        <v>91</v>
      </c>
      <c r="G876" s="13">
        <v>363</v>
      </c>
      <c r="H876" s="13">
        <v>214</v>
      </c>
      <c r="I876" s="13"/>
      <c r="J876" s="13">
        <v>149</v>
      </c>
      <c r="K876" s="13">
        <v>59</v>
      </c>
      <c r="L876" s="11" t="s">
        <v>4462</v>
      </c>
      <c r="M876" s="14" t="s">
        <v>4444</v>
      </c>
      <c r="Z876" s="15">
        <v>363</v>
      </c>
      <c r="AA876" s="15">
        <v>214</v>
      </c>
      <c r="AC876" s="15">
        <v>149</v>
      </c>
    </row>
    <row r="877" spans="2:29" ht="19.7" customHeight="1" x14ac:dyDescent="0.2">
      <c r="B877" s="10" t="s">
        <v>955</v>
      </c>
      <c r="C877" s="11" t="s">
        <v>5975</v>
      </c>
      <c r="D877" s="11" t="s">
        <v>5976</v>
      </c>
      <c r="E877" s="11" t="s">
        <v>4286</v>
      </c>
      <c r="F877" s="12" t="s">
        <v>7</v>
      </c>
      <c r="G877" s="13">
        <v>260</v>
      </c>
      <c r="H877" s="13">
        <v>151</v>
      </c>
      <c r="I877" s="13"/>
      <c r="J877" s="13">
        <v>109</v>
      </c>
      <c r="K877" s="13">
        <v>58</v>
      </c>
      <c r="L877" s="11" t="s">
        <v>4462</v>
      </c>
      <c r="M877" s="14" t="s">
        <v>4444</v>
      </c>
      <c r="Z877" s="15">
        <v>260</v>
      </c>
      <c r="AA877" s="15">
        <v>151</v>
      </c>
      <c r="AC877" s="15">
        <v>109</v>
      </c>
    </row>
    <row r="878" spans="2:29" ht="19.7" customHeight="1" x14ac:dyDescent="0.2">
      <c r="B878" s="10" t="s">
        <v>956</v>
      </c>
      <c r="C878" s="11" t="s">
        <v>5977</v>
      </c>
      <c r="D878" s="11" t="s">
        <v>5976</v>
      </c>
      <c r="E878" s="11" t="s">
        <v>5568</v>
      </c>
      <c r="F878" s="12" t="s">
        <v>7</v>
      </c>
      <c r="G878" s="13">
        <v>887</v>
      </c>
      <c r="H878" s="13">
        <v>373</v>
      </c>
      <c r="I878" s="13"/>
      <c r="J878" s="13">
        <v>514</v>
      </c>
      <c r="K878" s="13">
        <v>42</v>
      </c>
      <c r="L878" s="11" t="s">
        <v>4462</v>
      </c>
      <c r="M878" s="14" t="s">
        <v>4444</v>
      </c>
      <c r="Z878" s="15">
        <v>887</v>
      </c>
      <c r="AA878" s="15">
        <v>373</v>
      </c>
      <c r="AC878" s="15">
        <v>514</v>
      </c>
    </row>
    <row r="879" spans="2:29" ht="19.7" customHeight="1" x14ac:dyDescent="0.2">
      <c r="B879" s="16" t="s">
        <v>957</v>
      </c>
      <c r="C879" s="17" t="s">
        <v>5978</v>
      </c>
      <c r="D879" s="17" t="s">
        <v>5979</v>
      </c>
      <c r="E879" s="17" t="s">
        <v>5980</v>
      </c>
      <c r="F879" s="18" t="s">
        <v>7</v>
      </c>
      <c r="G879" s="19">
        <v>3409</v>
      </c>
      <c r="H879" s="19">
        <v>1943</v>
      </c>
      <c r="I879" s="19"/>
      <c r="J879" s="19">
        <v>1466</v>
      </c>
      <c r="K879" s="19">
        <v>57</v>
      </c>
      <c r="L879" s="17" t="s">
        <v>4462</v>
      </c>
      <c r="M879" s="20" t="s">
        <v>4444</v>
      </c>
      <c r="Z879" s="15">
        <v>3409</v>
      </c>
      <c r="AA879" s="15">
        <v>1943</v>
      </c>
      <c r="AC879" s="15">
        <v>1466</v>
      </c>
    </row>
    <row r="880" spans="2:29" ht="19.7" customHeight="1" x14ac:dyDescent="0.2">
      <c r="B880" s="10" t="s">
        <v>958</v>
      </c>
      <c r="C880" s="11" t="s">
        <v>5981</v>
      </c>
      <c r="D880" s="11" t="s">
        <v>5982</v>
      </c>
      <c r="E880" s="11" t="s">
        <v>5983</v>
      </c>
      <c r="F880" s="12" t="s">
        <v>7</v>
      </c>
      <c r="G880" s="13">
        <v>10765</v>
      </c>
      <c r="H880" s="13">
        <v>7105</v>
      </c>
      <c r="I880" s="13"/>
      <c r="J880" s="13">
        <v>3660</v>
      </c>
      <c r="K880" s="13">
        <v>66</v>
      </c>
      <c r="L880" s="11" t="s">
        <v>4462</v>
      </c>
      <c r="M880" s="14" t="s">
        <v>4444</v>
      </c>
      <c r="Z880" s="15">
        <v>10765</v>
      </c>
      <c r="AA880" s="15">
        <v>7105</v>
      </c>
      <c r="AC880" s="15">
        <v>3660</v>
      </c>
    </row>
    <row r="881" spans="2:29" ht="19.7" customHeight="1" x14ac:dyDescent="0.2">
      <c r="B881" s="10" t="s">
        <v>959</v>
      </c>
      <c r="C881" s="11" t="s">
        <v>5984</v>
      </c>
      <c r="D881" s="11" t="s">
        <v>5985</v>
      </c>
      <c r="E881" s="11" t="s">
        <v>5986</v>
      </c>
      <c r="F881" s="12" t="s">
        <v>7</v>
      </c>
      <c r="G881" s="13">
        <v>10971</v>
      </c>
      <c r="H881" s="13">
        <v>6034</v>
      </c>
      <c r="I881" s="13"/>
      <c r="J881" s="13">
        <v>4937</v>
      </c>
      <c r="K881" s="13">
        <v>55</v>
      </c>
      <c r="L881" s="11" t="s">
        <v>4462</v>
      </c>
      <c r="M881" s="14" t="s">
        <v>4444</v>
      </c>
      <c r="Z881" s="15">
        <v>10971</v>
      </c>
      <c r="AA881" s="15">
        <v>6034</v>
      </c>
      <c r="AC881" s="15">
        <v>4937</v>
      </c>
    </row>
    <row r="882" spans="2:29" ht="19.7" customHeight="1" x14ac:dyDescent="0.2">
      <c r="B882" s="10" t="s">
        <v>960</v>
      </c>
      <c r="C882" s="11" t="s">
        <v>5987</v>
      </c>
      <c r="D882" s="11" t="s">
        <v>5985</v>
      </c>
      <c r="E882" s="11" t="s">
        <v>5988</v>
      </c>
      <c r="F882" s="12" t="s">
        <v>7</v>
      </c>
      <c r="G882" s="13">
        <v>11654</v>
      </c>
      <c r="H882" s="13">
        <v>6410</v>
      </c>
      <c r="I882" s="13"/>
      <c r="J882" s="13">
        <v>5244</v>
      </c>
      <c r="K882" s="13">
        <v>55</v>
      </c>
      <c r="L882" s="11" t="s">
        <v>4462</v>
      </c>
      <c r="M882" s="14" t="s">
        <v>4444</v>
      </c>
      <c r="Z882" s="15">
        <v>11654</v>
      </c>
      <c r="AA882" s="15">
        <v>6410</v>
      </c>
      <c r="AC882" s="15">
        <v>5244</v>
      </c>
    </row>
    <row r="883" spans="2:29" ht="19.7" customHeight="1" x14ac:dyDescent="0.2">
      <c r="B883" s="10" t="s">
        <v>961</v>
      </c>
      <c r="C883" s="11" t="s">
        <v>5989</v>
      </c>
      <c r="D883" s="11" t="s">
        <v>5990</v>
      </c>
      <c r="E883" s="11" t="s">
        <v>5991</v>
      </c>
      <c r="F883" s="12" t="s">
        <v>7</v>
      </c>
      <c r="G883" s="13">
        <v>28823</v>
      </c>
      <c r="H883" s="13">
        <v>10088</v>
      </c>
      <c r="I883" s="13"/>
      <c r="J883" s="13">
        <v>18735</v>
      </c>
      <c r="K883" s="13">
        <v>35</v>
      </c>
      <c r="L883" s="11" t="s">
        <v>4462</v>
      </c>
      <c r="M883" s="14" t="s">
        <v>4444</v>
      </c>
      <c r="Z883" s="15">
        <v>28823</v>
      </c>
      <c r="AA883" s="15">
        <v>10088</v>
      </c>
      <c r="AC883" s="15">
        <v>18735</v>
      </c>
    </row>
    <row r="884" spans="2:29" ht="19.7" customHeight="1" x14ac:dyDescent="0.2">
      <c r="B884" s="10" t="s">
        <v>962</v>
      </c>
      <c r="C884" s="11" t="s">
        <v>5992</v>
      </c>
      <c r="D884" s="11" t="s">
        <v>3779</v>
      </c>
      <c r="E884" s="11" t="s">
        <v>5993</v>
      </c>
      <c r="F884" s="12" t="s">
        <v>7</v>
      </c>
      <c r="G884" s="13">
        <v>23156</v>
      </c>
      <c r="H884" s="13">
        <v>13199</v>
      </c>
      <c r="I884" s="13"/>
      <c r="J884" s="13">
        <v>9957</v>
      </c>
      <c r="K884" s="13">
        <v>57</v>
      </c>
      <c r="L884" s="11" t="s">
        <v>4462</v>
      </c>
      <c r="M884" s="14" t="s">
        <v>4444</v>
      </c>
      <c r="Z884" s="15">
        <v>23156</v>
      </c>
      <c r="AA884" s="15">
        <v>13199</v>
      </c>
      <c r="AC884" s="15">
        <v>9957</v>
      </c>
    </row>
    <row r="885" spans="2:29" ht="19.7" customHeight="1" x14ac:dyDescent="0.2">
      <c r="B885" s="10" t="s">
        <v>963</v>
      </c>
      <c r="C885" s="11" t="s">
        <v>5994</v>
      </c>
      <c r="D885" s="11" t="s">
        <v>3779</v>
      </c>
      <c r="E885" s="11" t="s">
        <v>5995</v>
      </c>
      <c r="F885" s="12" t="s">
        <v>7</v>
      </c>
      <c r="G885" s="13">
        <v>20234</v>
      </c>
      <c r="H885" s="13">
        <v>13557</v>
      </c>
      <c r="I885" s="13"/>
      <c r="J885" s="13">
        <v>6677</v>
      </c>
      <c r="K885" s="13">
        <v>67</v>
      </c>
      <c r="L885" s="11" t="s">
        <v>4462</v>
      </c>
      <c r="M885" s="14" t="s">
        <v>4444</v>
      </c>
      <c r="Z885" s="15">
        <v>20234</v>
      </c>
      <c r="AA885" s="15">
        <v>13557</v>
      </c>
      <c r="AC885" s="15">
        <v>6677</v>
      </c>
    </row>
    <row r="886" spans="2:29" ht="19.7" customHeight="1" x14ac:dyDescent="0.2">
      <c r="B886" s="10" t="s">
        <v>964</v>
      </c>
      <c r="C886" s="11" t="s">
        <v>5996</v>
      </c>
      <c r="D886" s="11" t="s">
        <v>3779</v>
      </c>
      <c r="E886" s="11" t="s">
        <v>5997</v>
      </c>
      <c r="F886" s="12" t="s">
        <v>7</v>
      </c>
      <c r="G886" s="13">
        <v>24820</v>
      </c>
      <c r="H886" s="13">
        <v>8439</v>
      </c>
      <c r="I886" s="13"/>
      <c r="J886" s="13">
        <v>16381</v>
      </c>
      <c r="K886" s="13">
        <v>34</v>
      </c>
      <c r="L886" s="11" t="s">
        <v>4462</v>
      </c>
      <c r="M886" s="14" t="s">
        <v>4444</v>
      </c>
      <c r="Z886" s="15">
        <v>24820</v>
      </c>
      <c r="AA886" s="15">
        <v>8439</v>
      </c>
      <c r="AC886" s="15">
        <v>16381</v>
      </c>
    </row>
    <row r="887" spans="2:29" ht="19.7" customHeight="1" x14ac:dyDescent="0.2">
      <c r="B887" s="10" t="s">
        <v>965</v>
      </c>
      <c r="C887" s="11" t="s">
        <v>5998</v>
      </c>
      <c r="D887" s="11" t="s">
        <v>3779</v>
      </c>
      <c r="E887" s="11" t="s">
        <v>5999</v>
      </c>
      <c r="F887" s="12" t="s">
        <v>7</v>
      </c>
      <c r="G887" s="13">
        <v>28934</v>
      </c>
      <c r="H887" s="13">
        <v>11863</v>
      </c>
      <c r="I887" s="13"/>
      <c r="J887" s="13">
        <v>17071</v>
      </c>
      <c r="K887" s="13">
        <v>41</v>
      </c>
      <c r="L887" s="11" t="s">
        <v>4462</v>
      </c>
      <c r="M887" s="14" t="s">
        <v>4444</v>
      </c>
      <c r="Z887" s="15">
        <v>28934</v>
      </c>
      <c r="AA887" s="15">
        <v>11863</v>
      </c>
      <c r="AC887" s="15">
        <v>17071</v>
      </c>
    </row>
    <row r="888" spans="2:29" ht="19.7" customHeight="1" x14ac:dyDescent="0.2">
      <c r="B888" s="10" t="s">
        <v>966</v>
      </c>
      <c r="C888" s="11" t="s">
        <v>6000</v>
      </c>
      <c r="D888" s="11" t="s">
        <v>6001</v>
      </c>
      <c r="E888" s="11" t="s">
        <v>6002</v>
      </c>
      <c r="F888" s="12" t="s">
        <v>91</v>
      </c>
      <c r="G888" s="13">
        <v>20414</v>
      </c>
      <c r="H888" s="13">
        <v>10411</v>
      </c>
      <c r="I888" s="13"/>
      <c r="J888" s="13">
        <v>10003</v>
      </c>
      <c r="K888" s="13">
        <v>51</v>
      </c>
      <c r="L888" s="11" t="s">
        <v>4462</v>
      </c>
      <c r="M888" s="14" t="s">
        <v>4444</v>
      </c>
      <c r="Z888" s="15">
        <v>20414</v>
      </c>
      <c r="AA888" s="15">
        <v>10411</v>
      </c>
      <c r="AC888" s="15">
        <v>10003</v>
      </c>
    </row>
    <row r="889" spans="2:29" ht="19.7" customHeight="1" x14ac:dyDescent="0.2">
      <c r="B889" s="10" t="s">
        <v>967</v>
      </c>
      <c r="C889" s="11" t="s">
        <v>6003</v>
      </c>
      <c r="D889" s="11" t="s">
        <v>6004</v>
      </c>
      <c r="E889" s="11" t="s">
        <v>6002</v>
      </c>
      <c r="F889" s="12" t="s">
        <v>91</v>
      </c>
      <c r="G889" s="13">
        <v>27508</v>
      </c>
      <c r="H889" s="13">
        <v>11278</v>
      </c>
      <c r="I889" s="13"/>
      <c r="J889" s="13">
        <v>16230</v>
      </c>
      <c r="K889" s="13">
        <v>41</v>
      </c>
      <c r="L889" s="11" t="s">
        <v>4462</v>
      </c>
      <c r="M889" s="14" t="s">
        <v>4444</v>
      </c>
      <c r="Z889" s="15">
        <v>27508</v>
      </c>
      <c r="AA889" s="15">
        <v>11278</v>
      </c>
      <c r="AC889" s="15">
        <v>16230</v>
      </c>
    </row>
    <row r="890" spans="2:29" ht="19.7" customHeight="1" x14ac:dyDescent="0.2">
      <c r="B890" s="10" t="s">
        <v>968</v>
      </c>
      <c r="C890" s="11" t="s">
        <v>6005</v>
      </c>
      <c r="D890" s="11" t="s">
        <v>6006</v>
      </c>
      <c r="E890" s="11" t="s">
        <v>6007</v>
      </c>
      <c r="F890" s="12" t="s">
        <v>91</v>
      </c>
      <c r="G890" s="13">
        <v>9192</v>
      </c>
      <c r="H890" s="13">
        <v>6067</v>
      </c>
      <c r="I890" s="13"/>
      <c r="J890" s="13">
        <v>3125</v>
      </c>
      <c r="K890" s="13">
        <v>66</v>
      </c>
      <c r="L890" s="11" t="s">
        <v>4462</v>
      </c>
      <c r="M890" s="14" t="s">
        <v>4444</v>
      </c>
      <c r="Z890" s="15">
        <v>9192</v>
      </c>
      <c r="AA890" s="15">
        <v>6067</v>
      </c>
      <c r="AC890" s="15">
        <v>3125</v>
      </c>
    </row>
    <row r="891" spans="2:29" ht="19.7" customHeight="1" x14ac:dyDescent="0.2">
      <c r="B891" s="10" t="s">
        <v>969</v>
      </c>
      <c r="C891" s="11" t="s">
        <v>6008</v>
      </c>
      <c r="D891" s="11" t="s">
        <v>6009</v>
      </c>
      <c r="E891" s="11" t="s">
        <v>72</v>
      </c>
      <c r="F891" s="12" t="s">
        <v>91</v>
      </c>
      <c r="G891" s="13">
        <v>41033</v>
      </c>
      <c r="H891" s="13">
        <v>14772</v>
      </c>
      <c r="I891" s="13"/>
      <c r="J891" s="13">
        <v>26261</v>
      </c>
      <c r="K891" s="13">
        <v>36</v>
      </c>
      <c r="L891" s="11" t="s">
        <v>4462</v>
      </c>
      <c r="M891" s="14" t="s">
        <v>4444</v>
      </c>
      <c r="Z891" s="15">
        <v>41033</v>
      </c>
      <c r="AA891" s="15">
        <v>14772</v>
      </c>
      <c r="AC891" s="15">
        <v>26261</v>
      </c>
    </row>
    <row r="892" spans="2:29" ht="19.7" customHeight="1" x14ac:dyDescent="0.2">
      <c r="B892" s="10" t="s">
        <v>970</v>
      </c>
      <c r="C892" s="11" t="s">
        <v>6010</v>
      </c>
      <c r="D892" s="11" t="s">
        <v>6011</v>
      </c>
      <c r="E892" s="11" t="s">
        <v>72</v>
      </c>
      <c r="F892" s="12" t="s">
        <v>91</v>
      </c>
      <c r="G892" s="13">
        <v>6849</v>
      </c>
      <c r="H892" s="13">
        <v>6781</v>
      </c>
      <c r="I892" s="13"/>
      <c r="J892" s="13">
        <v>68</v>
      </c>
      <c r="K892" s="13">
        <v>99</v>
      </c>
      <c r="L892" s="11" t="s">
        <v>4462</v>
      </c>
      <c r="M892" s="14" t="s">
        <v>4444</v>
      </c>
      <c r="Z892" s="15">
        <v>6849</v>
      </c>
      <c r="AA892" s="15">
        <v>6781</v>
      </c>
      <c r="AC892" s="15">
        <v>68</v>
      </c>
    </row>
    <row r="893" spans="2:29" ht="19.7" customHeight="1" x14ac:dyDescent="0.2">
      <c r="B893" s="10" t="s">
        <v>971</v>
      </c>
      <c r="C893" s="11" t="s">
        <v>6012</v>
      </c>
      <c r="D893" s="11" t="s">
        <v>6013</v>
      </c>
      <c r="E893" s="11" t="s">
        <v>6014</v>
      </c>
      <c r="F893" s="12" t="s">
        <v>38</v>
      </c>
      <c r="G893" s="13">
        <v>6458</v>
      </c>
      <c r="H893" s="13">
        <v>4456</v>
      </c>
      <c r="I893" s="13"/>
      <c r="J893" s="13">
        <v>2002</v>
      </c>
      <c r="K893" s="13">
        <v>69</v>
      </c>
      <c r="L893" s="11" t="s">
        <v>4462</v>
      </c>
      <c r="M893" s="14" t="s">
        <v>4444</v>
      </c>
      <c r="Z893" s="15">
        <v>6458</v>
      </c>
      <c r="AA893" s="15">
        <v>4456</v>
      </c>
      <c r="AC893" s="15">
        <v>2002</v>
      </c>
    </row>
    <row r="894" spans="2:29" ht="19.7" customHeight="1" x14ac:dyDescent="0.2">
      <c r="B894" s="10" t="s">
        <v>972</v>
      </c>
      <c r="C894" s="11" t="s">
        <v>6015</v>
      </c>
      <c r="D894" s="11" t="s">
        <v>6013</v>
      </c>
      <c r="E894" s="11" t="s">
        <v>6016</v>
      </c>
      <c r="F894" s="12" t="s">
        <v>38</v>
      </c>
      <c r="G894" s="13">
        <v>9045</v>
      </c>
      <c r="H894" s="13">
        <v>9045</v>
      </c>
      <c r="I894" s="13"/>
      <c r="J894" s="13"/>
      <c r="K894" s="13">
        <v>100</v>
      </c>
      <c r="L894" s="11" t="s">
        <v>4462</v>
      </c>
      <c r="M894" s="14" t="s">
        <v>4444</v>
      </c>
      <c r="Z894" s="15">
        <v>9045</v>
      </c>
      <c r="AA894" s="15">
        <v>9045</v>
      </c>
    </row>
    <row r="895" spans="2:29" ht="19.7" customHeight="1" x14ac:dyDescent="0.2">
      <c r="B895" s="10" t="s">
        <v>973</v>
      </c>
      <c r="C895" s="11" t="s">
        <v>6017</v>
      </c>
      <c r="D895" s="11" t="s">
        <v>6013</v>
      </c>
      <c r="E895" s="11" t="s">
        <v>4301</v>
      </c>
      <c r="F895" s="12" t="s">
        <v>38</v>
      </c>
      <c r="G895" s="13">
        <v>2167</v>
      </c>
      <c r="H895" s="13">
        <v>2167</v>
      </c>
      <c r="I895" s="13"/>
      <c r="J895" s="13"/>
      <c r="K895" s="13">
        <v>100</v>
      </c>
      <c r="L895" s="11" t="s">
        <v>4462</v>
      </c>
      <c r="M895" s="14" t="s">
        <v>4444</v>
      </c>
      <c r="Z895" s="15">
        <v>2167</v>
      </c>
      <c r="AA895" s="15">
        <v>2167</v>
      </c>
    </row>
    <row r="896" spans="2:29" ht="19.7" customHeight="1" x14ac:dyDescent="0.2">
      <c r="B896" s="10" t="s">
        <v>974</v>
      </c>
      <c r="C896" s="11" t="s">
        <v>6018</v>
      </c>
      <c r="D896" s="11" t="s">
        <v>6019</v>
      </c>
      <c r="E896" s="11" t="s">
        <v>6014</v>
      </c>
      <c r="F896" s="12" t="s">
        <v>38</v>
      </c>
      <c r="G896" s="13">
        <v>6240</v>
      </c>
      <c r="H896" s="13">
        <v>4368</v>
      </c>
      <c r="I896" s="13"/>
      <c r="J896" s="13">
        <v>1872</v>
      </c>
      <c r="K896" s="13">
        <v>70</v>
      </c>
      <c r="L896" s="11" t="s">
        <v>4462</v>
      </c>
      <c r="M896" s="14" t="s">
        <v>4444</v>
      </c>
      <c r="Z896" s="15">
        <v>6240</v>
      </c>
      <c r="AA896" s="15">
        <v>4368</v>
      </c>
      <c r="AC896" s="15">
        <v>1872</v>
      </c>
    </row>
    <row r="897" spans="2:29" ht="19.7" customHeight="1" x14ac:dyDescent="0.2">
      <c r="B897" s="10" t="s">
        <v>975</v>
      </c>
      <c r="C897" s="11" t="s">
        <v>6020</v>
      </c>
      <c r="D897" s="11" t="s">
        <v>6019</v>
      </c>
      <c r="E897" s="11" t="s">
        <v>6016</v>
      </c>
      <c r="F897" s="12" t="s">
        <v>38</v>
      </c>
      <c r="G897" s="13">
        <v>17022</v>
      </c>
      <c r="H897" s="13">
        <v>17022</v>
      </c>
      <c r="I897" s="13"/>
      <c r="J897" s="13"/>
      <c r="K897" s="13">
        <v>100</v>
      </c>
      <c r="L897" s="11" t="s">
        <v>4462</v>
      </c>
      <c r="M897" s="14" t="s">
        <v>4444</v>
      </c>
      <c r="Z897" s="15">
        <v>17022</v>
      </c>
      <c r="AA897" s="15">
        <v>17022</v>
      </c>
    </row>
    <row r="898" spans="2:29" ht="19.7" customHeight="1" x14ac:dyDescent="0.2">
      <c r="B898" s="10" t="s">
        <v>976</v>
      </c>
      <c r="C898" s="11" t="s">
        <v>6021</v>
      </c>
      <c r="D898" s="11" t="s">
        <v>6019</v>
      </c>
      <c r="E898" s="11" t="s">
        <v>4301</v>
      </c>
      <c r="F898" s="12" t="s">
        <v>38</v>
      </c>
      <c r="G898" s="13">
        <v>3806</v>
      </c>
      <c r="H898" s="13">
        <v>3806</v>
      </c>
      <c r="I898" s="13"/>
      <c r="J898" s="13"/>
      <c r="K898" s="13">
        <v>100</v>
      </c>
      <c r="L898" s="11" t="s">
        <v>4462</v>
      </c>
      <c r="M898" s="14" t="s">
        <v>4444</v>
      </c>
      <c r="Z898" s="15">
        <v>3806</v>
      </c>
      <c r="AA898" s="15">
        <v>3806</v>
      </c>
    </row>
    <row r="899" spans="2:29" ht="19.7" customHeight="1" x14ac:dyDescent="0.2">
      <c r="B899" s="10" t="s">
        <v>977</v>
      </c>
      <c r="C899" s="11" t="s">
        <v>6022</v>
      </c>
      <c r="D899" s="11" t="s">
        <v>6023</v>
      </c>
      <c r="E899" s="11" t="s">
        <v>6024</v>
      </c>
      <c r="F899" s="12" t="s">
        <v>85</v>
      </c>
      <c r="G899" s="13">
        <v>219153</v>
      </c>
      <c r="H899" s="13">
        <v>78895</v>
      </c>
      <c r="I899" s="13"/>
      <c r="J899" s="13">
        <v>140258</v>
      </c>
      <c r="K899" s="13">
        <v>36</v>
      </c>
      <c r="L899" s="11" t="s">
        <v>4462</v>
      </c>
      <c r="M899" s="14" t="s">
        <v>4444</v>
      </c>
      <c r="Z899" s="15">
        <v>219153</v>
      </c>
      <c r="AA899" s="15">
        <v>78895</v>
      </c>
      <c r="AC899" s="15">
        <v>140258</v>
      </c>
    </row>
    <row r="900" spans="2:29" ht="19.7" customHeight="1" x14ac:dyDescent="0.2">
      <c r="B900" s="10" t="s">
        <v>978</v>
      </c>
      <c r="C900" s="11" t="s">
        <v>6025</v>
      </c>
      <c r="D900" s="11" t="s">
        <v>6026</v>
      </c>
      <c r="E900" s="11" t="s">
        <v>6027</v>
      </c>
      <c r="F900" s="12" t="s">
        <v>85</v>
      </c>
      <c r="G900" s="13">
        <v>211405</v>
      </c>
      <c r="H900" s="13">
        <v>86676</v>
      </c>
      <c r="I900" s="13"/>
      <c r="J900" s="13">
        <v>124729</v>
      </c>
      <c r="K900" s="13">
        <v>41</v>
      </c>
      <c r="L900" s="11" t="s">
        <v>4462</v>
      </c>
      <c r="M900" s="14" t="s">
        <v>4444</v>
      </c>
      <c r="Z900" s="15">
        <v>211405</v>
      </c>
      <c r="AA900" s="15">
        <v>86676</v>
      </c>
      <c r="AC900" s="15">
        <v>124729</v>
      </c>
    </row>
    <row r="901" spans="2:29" ht="19.7" customHeight="1" x14ac:dyDescent="0.2">
      <c r="B901" s="10" t="s">
        <v>979</v>
      </c>
      <c r="C901" s="11" t="s">
        <v>6028</v>
      </c>
      <c r="D901" s="11" t="s">
        <v>6029</v>
      </c>
      <c r="E901" s="11" t="s">
        <v>6027</v>
      </c>
      <c r="F901" s="12" t="s">
        <v>85</v>
      </c>
      <c r="G901" s="13">
        <v>157183</v>
      </c>
      <c r="H901" s="13">
        <v>18862</v>
      </c>
      <c r="I901" s="13"/>
      <c r="J901" s="13">
        <v>138321</v>
      </c>
      <c r="K901" s="13">
        <v>12</v>
      </c>
      <c r="L901" s="11" t="s">
        <v>4462</v>
      </c>
      <c r="M901" s="14" t="s">
        <v>4444</v>
      </c>
      <c r="Z901" s="15">
        <v>157183</v>
      </c>
      <c r="AA901" s="15">
        <v>18862</v>
      </c>
      <c r="AC901" s="15">
        <v>138321</v>
      </c>
    </row>
    <row r="902" spans="2:29" ht="19.7" customHeight="1" x14ac:dyDescent="0.2">
      <c r="B902" s="10" t="s">
        <v>980</v>
      </c>
      <c r="C902" s="11" t="s">
        <v>6030</v>
      </c>
      <c r="D902" s="11" t="s">
        <v>6031</v>
      </c>
      <c r="E902" s="11" t="s">
        <v>6032</v>
      </c>
      <c r="F902" s="12" t="s">
        <v>91</v>
      </c>
      <c r="G902" s="13">
        <v>149</v>
      </c>
      <c r="H902" s="13">
        <v>104</v>
      </c>
      <c r="I902" s="13"/>
      <c r="J902" s="13">
        <v>45</v>
      </c>
      <c r="K902" s="13">
        <v>70</v>
      </c>
      <c r="L902" s="11" t="s">
        <v>4462</v>
      </c>
      <c r="M902" s="14" t="s">
        <v>4444</v>
      </c>
      <c r="Z902" s="15">
        <v>149</v>
      </c>
      <c r="AA902" s="15">
        <v>104</v>
      </c>
      <c r="AC902" s="15">
        <v>45</v>
      </c>
    </row>
    <row r="903" spans="2:29" ht="19.7" customHeight="1" x14ac:dyDescent="0.2">
      <c r="B903" s="10" t="s">
        <v>981</v>
      </c>
      <c r="C903" s="11" t="s">
        <v>6033</v>
      </c>
      <c r="D903" s="11" t="s">
        <v>6031</v>
      </c>
      <c r="E903" s="11" t="s">
        <v>6034</v>
      </c>
      <c r="F903" s="12" t="s">
        <v>91</v>
      </c>
      <c r="G903" s="13">
        <v>316</v>
      </c>
      <c r="H903" s="13">
        <v>221</v>
      </c>
      <c r="I903" s="13"/>
      <c r="J903" s="13">
        <v>95</v>
      </c>
      <c r="K903" s="13">
        <v>70</v>
      </c>
      <c r="L903" s="11" t="s">
        <v>4462</v>
      </c>
      <c r="M903" s="14" t="s">
        <v>4444</v>
      </c>
      <c r="Z903" s="15">
        <v>316</v>
      </c>
      <c r="AA903" s="15">
        <v>221</v>
      </c>
      <c r="AC903" s="15">
        <v>95</v>
      </c>
    </row>
    <row r="904" spans="2:29" ht="19.7" customHeight="1" x14ac:dyDescent="0.2">
      <c r="B904" s="16" t="s">
        <v>982</v>
      </c>
      <c r="C904" s="17" t="s">
        <v>6035</v>
      </c>
      <c r="D904" s="17" t="s">
        <v>6036</v>
      </c>
      <c r="E904" s="17" t="s">
        <v>6032</v>
      </c>
      <c r="F904" s="18" t="s">
        <v>91</v>
      </c>
      <c r="G904" s="19">
        <v>602</v>
      </c>
      <c r="H904" s="19">
        <v>439</v>
      </c>
      <c r="I904" s="19"/>
      <c r="J904" s="19">
        <v>163</v>
      </c>
      <c r="K904" s="19">
        <v>73</v>
      </c>
      <c r="L904" s="17" t="s">
        <v>4462</v>
      </c>
      <c r="M904" s="20" t="s">
        <v>4444</v>
      </c>
      <c r="Z904" s="15">
        <v>602</v>
      </c>
      <c r="AA904" s="15">
        <v>439</v>
      </c>
      <c r="AC904" s="15">
        <v>163</v>
      </c>
    </row>
    <row r="905" spans="2:29" ht="19.7" customHeight="1" x14ac:dyDescent="0.2">
      <c r="B905" s="10" t="s">
        <v>983</v>
      </c>
      <c r="C905" s="11" t="s">
        <v>6037</v>
      </c>
      <c r="D905" s="11" t="s">
        <v>6036</v>
      </c>
      <c r="E905" s="11" t="s">
        <v>6034</v>
      </c>
      <c r="F905" s="12" t="s">
        <v>91</v>
      </c>
      <c r="G905" s="13">
        <v>1230</v>
      </c>
      <c r="H905" s="13">
        <v>898</v>
      </c>
      <c r="I905" s="13"/>
      <c r="J905" s="13">
        <v>332</v>
      </c>
      <c r="K905" s="13">
        <v>73</v>
      </c>
      <c r="L905" s="11" t="s">
        <v>4462</v>
      </c>
      <c r="M905" s="14" t="s">
        <v>4444</v>
      </c>
      <c r="Z905" s="15">
        <v>1230</v>
      </c>
      <c r="AA905" s="15">
        <v>898</v>
      </c>
      <c r="AC905" s="15">
        <v>332</v>
      </c>
    </row>
    <row r="906" spans="2:29" ht="19.7" customHeight="1" x14ac:dyDescent="0.2">
      <c r="B906" s="10" t="s">
        <v>984</v>
      </c>
      <c r="C906" s="11" t="s">
        <v>6038</v>
      </c>
      <c r="D906" s="11" t="s">
        <v>6036</v>
      </c>
      <c r="E906" s="11" t="s">
        <v>6039</v>
      </c>
      <c r="F906" s="12" t="s">
        <v>91</v>
      </c>
      <c r="G906" s="13">
        <v>1938</v>
      </c>
      <c r="H906" s="13">
        <v>1415</v>
      </c>
      <c r="I906" s="13"/>
      <c r="J906" s="13">
        <v>523</v>
      </c>
      <c r="K906" s="13">
        <v>73</v>
      </c>
      <c r="L906" s="11" t="s">
        <v>4462</v>
      </c>
      <c r="M906" s="14" t="s">
        <v>4444</v>
      </c>
      <c r="Z906" s="15">
        <v>1938</v>
      </c>
      <c r="AA906" s="15">
        <v>1415</v>
      </c>
      <c r="AC906" s="15">
        <v>523</v>
      </c>
    </row>
    <row r="907" spans="2:29" ht="19.7" customHeight="1" x14ac:dyDescent="0.2">
      <c r="B907" s="10" t="s">
        <v>985</v>
      </c>
      <c r="C907" s="11" t="s">
        <v>6040</v>
      </c>
      <c r="D907" s="11" t="s">
        <v>6036</v>
      </c>
      <c r="E907" s="11" t="s">
        <v>6041</v>
      </c>
      <c r="F907" s="12" t="s">
        <v>91</v>
      </c>
      <c r="G907" s="13">
        <v>4347</v>
      </c>
      <c r="H907" s="13">
        <v>3173</v>
      </c>
      <c r="I907" s="13"/>
      <c r="J907" s="13">
        <v>1174</v>
      </c>
      <c r="K907" s="13">
        <v>73</v>
      </c>
      <c r="L907" s="11" t="s">
        <v>4462</v>
      </c>
      <c r="M907" s="14" t="s">
        <v>4444</v>
      </c>
      <c r="Z907" s="15">
        <v>4347</v>
      </c>
      <c r="AA907" s="15">
        <v>3173</v>
      </c>
      <c r="AC907" s="15">
        <v>1174</v>
      </c>
    </row>
    <row r="908" spans="2:29" ht="19.7" customHeight="1" x14ac:dyDescent="0.2">
      <c r="B908" s="10" t="s">
        <v>986</v>
      </c>
      <c r="C908" s="11" t="s">
        <v>6042</v>
      </c>
      <c r="D908" s="11" t="s">
        <v>6043</v>
      </c>
      <c r="E908" s="11" t="s">
        <v>6044</v>
      </c>
      <c r="F908" s="12" t="s">
        <v>38</v>
      </c>
      <c r="G908" s="13">
        <v>11914</v>
      </c>
      <c r="H908" s="13">
        <v>1906</v>
      </c>
      <c r="I908" s="13"/>
      <c r="J908" s="13">
        <v>10008</v>
      </c>
      <c r="K908" s="13">
        <v>16</v>
      </c>
      <c r="L908" s="11" t="s">
        <v>4462</v>
      </c>
      <c r="M908" s="14" t="s">
        <v>4444</v>
      </c>
      <c r="Z908" s="15">
        <v>11914</v>
      </c>
      <c r="AA908" s="15">
        <v>1906</v>
      </c>
      <c r="AC908" s="15">
        <v>10008</v>
      </c>
    </row>
    <row r="909" spans="2:29" ht="19.7" customHeight="1" x14ac:dyDescent="0.2">
      <c r="B909" s="10" t="s">
        <v>987</v>
      </c>
      <c r="C909" s="11" t="s">
        <v>6045</v>
      </c>
      <c r="D909" s="11" t="s">
        <v>6043</v>
      </c>
      <c r="E909" s="11" t="s">
        <v>6046</v>
      </c>
      <c r="F909" s="12" t="s">
        <v>38</v>
      </c>
      <c r="G909" s="13">
        <v>13336</v>
      </c>
      <c r="H909" s="13">
        <v>1867</v>
      </c>
      <c r="I909" s="13"/>
      <c r="J909" s="13">
        <v>11469</v>
      </c>
      <c r="K909" s="13">
        <v>14</v>
      </c>
      <c r="L909" s="11" t="s">
        <v>4462</v>
      </c>
      <c r="M909" s="14" t="s">
        <v>4444</v>
      </c>
      <c r="Z909" s="15">
        <v>13336</v>
      </c>
      <c r="AA909" s="15">
        <v>1867</v>
      </c>
      <c r="AC909" s="15">
        <v>11469</v>
      </c>
    </row>
    <row r="910" spans="2:29" ht="19.7" customHeight="1" x14ac:dyDescent="0.2">
      <c r="B910" s="10" t="s">
        <v>988</v>
      </c>
      <c r="C910" s="11" t="s">
        <v>6047</v>
      </c>
      <c r="D910" s="11" t="s">
        <v>6048</v>
      </c>
      <c r="E910" s="11" t="s">
        <v>2607</v>
      </c>
      <c r="F910" s="12" t="s">
        <v>38</v>
      </c>
      <c r="G910" s="13">
        <v>22010</v>
      </c>
      <c r="H910" s="13">
        <v>11005</v>
      </c>
      <c r="I910" s="13"/>
      <c r="J910" s="13">
        <v>11005</v>
      </c>
      <c r="K910" s="13">
        <v>50</v>
      </c>
      <c r="L910" s="11" t="s">
        <v>4462</v>
      </c>
      <c r="M910" s="14" t="s">
        <v>4444</v>
      </c>
      <c r="Z910" s="15">
        <v>22010</v>
      </c>
      <c r="AA910" s="15">
        <v>11005</v>
      </c>
      <c r="AC910" s="15">
        <v>11005</v>
      </c>
    </row>
    <row r="911" spans="2:29" ht="19.7" customHeight="1" x14ac:dyDescent="0.2">
      <c r="B911" s="10" t="s">
        <v>989</v>
      </c>
      <c r="C911" s="11" t="s">
        <v>6049</v>
      </c>
      <c r="D911" s="11" t="s">
        <v>6048</v>
      </c>
      <c r="E911" s="11" t="s">
        <v>6050</v>
      </c>
      <c r="F911" s="12" t="s">
        <v>38</v>
      </c>
      <c r="G911" s="13">
        <v>14131</v>
      </c>
      <c r="H911" s="13">
        <v>989</v>
      </c>
      <c r="I911" s="13"/>
      <c r="J911" s="13">
        <v>13142</v>
      </c>
      <c r="K911" s="13">
        <v>7</v>
      </c>
      <c r="L911" s="11" t="s">
        <v>4462</v>
      </c>
      <c r="M911" s="14" t="s">
        <v>4444</v>
      </c>
      <c r="Z911" s="15">
        <v>14131</v>
      </c>
      <c r="AA911" s="15">
        <v>989</v>
      </c>
      <c r="AC911" s="15">
        <v>13142</v>
      </c>
    </row>
    <row r="912" spans="2:29" ht="19.7" customHeight="1" x14ac:dyDescent="0.2">
      <c r="B912" s="10" t="s">
        <v>990</v>
      </c>
      <c r="C912" s="11" t="s">
        <v>6051</v>
      </c>
      <c r="D912" s="11" t="s">
        <v>6052</v>
      </c>
      <c r="E912" s="11" t="s">
        <v>6053</v>
      </c>
      <c r="F912" s="12" t="s">
        <v>7</v>
      </c>
      <c r="G912" s="13">
        <v>18129</v>
      </c>
      <c r="H912" s="13">
        <v>14141</v>
      </c>
      <c r="I912" s="13"/>
      <c r="J912" s="13">
        <v>3988</v>
      </c>
      <c r="K912" s="13">
        <v>78</v>
      </c>
      <c r="L912" s="11" t="s">
        <v>4462</v>
      </c>
      <c r="M912" s="14" t="s">
        <v>4444</v>
      </c>
      <c r="Z912" s="15">
        <v>18129</v>
      </c>
      <c r="AA912" s="15">
        <v>14141</v>
      </c>
      <c r="AC912" s="15">
        <v>3988</v>
      </c>
    </row>
    <row r="913" spans="2:29" ht="19.7" customHeight="1" x14ac:dyDescent="0.2">
      <c r="B913" s="10" t="s">
        <v>991</v>
      </c>
      <c r="C913" s="11" t="s">
        <v>6054</v>
      </c>
      <c r="D913" s="11" t="s">
        <v>6052</v>
      </c>
      <c r="E913" s="11" t="s">
        <v>6055</v>
      </c>
      <c r="F913" s="12" t="s">
        <v>7</v>
      </c>
      <c r="G913" s="13">
        <v>5916</v>
      </c>
      <c r="H913" s="13">
        <v>5916</v>
      </c>
      <c r="I913" s="13"/>
      <c r="J913" s="13"/>
      <c r="K913" s="13">
        <v>100</v>
      </c>
      <c r="L913" s="11" t="s">
        <v>4462</v>
      </c>
      <c r="M913" s="14" t="s">
        <v>4444</v>
      </c>
      <c r="Z913" s="15">
        <v>5916</v>
      </c>
      <c r="AA913" s="15">
        <v>5916</v>
      </c>
    </row>
    <row r="914" spans="2:29" ht="19.7" customHeight="1" x14ac:dyDescent="0.2">
      <c r="B914" s="10" t="s">
        <v>992</v>
      </c>
      <c r="C914" s="11" t="s">
        <v>6056</v>
      </c>
      <c r="D914" s="11" t="s">
        <v>6057</v>
      </c>
      <c r="E914" s="11" t="s">
        <v>6058</v>
      </c>
      <c r="F914" s="12" t="s">
        <v>91</v>
      </c>
      <c r="G914" s="13">
        <v>10396</v>
      </c>
      <c r="H914" s="13">
        <v>4782</v>
      </c>
      <c r="I914" s="13"/>
      <c r="J914" s="13">
        <v>5614</v>
      </c>
      <c r="K914" s="13">
        <v>46</v>
      </c>
      <c r="L914" s="11" t="s">
        <v>4462</v>
      </c>
      <c r="M914" s="14" t="s">
        <v>4444</v>
      </c>
      <c r="Z914" s="15">
        <v>10396</v>
      </c>
      <c r="AA914" s="15">
        <v>4782</v>
      </c>
      <c r="AC914" s="15">
        <v>5614</v>
      </c>
    </row>
    <row r="915" spans="2:29" ht="19.7" customHeight="1" x14ac:dyDescent="0.2">
      <c r="B915" s="10" t="s">
        <v>993</v>
      </c>
      <c r="C915" s="11" t="s">
        <v>6059</v>
      </c>
      <c r="D915" s="11" t="s">
        <v>6057</v>
      </c>
      <c r="E915" s="11" t="s">
        <v>6060</v>
      </c>
      <c r="F915" s="12" t="s">
        <v>91</v>
      </c>
      <c r="G915" s="13">
        <v>12680</v>
      </c>
      <c r="H915" s="13">
        <v>5452</v>
      </c>
      <c r="I915" s="13"/>
      <c r="J915" s="13">
        <v>7228</v>
      </c>
      <c r="K915" s="13">
        <v>43</v>
      </c>
      <c r="L915" s="11" t="s">
        <v>4462</v>
      </c>
      <c r="M915" s="14" t="s">
        <v>4444</v>
      </c>
      <c r="Z915" s="15">
        <v>12680</v>
      </c>
      <c r="AA915" s="15">
        <v>5452</v>
      </c>
      <c r="AC915" s="15">
        <v>7228</v>
      </c>
    </row>
    <row r="916" spans="2:29" ht="19.7" customHeight="1" x14ac:dyDescent="0.2">
      <c r="B916" s="10" t="s">
        <v>994</v>
      </c>
      <c r="C916" s="11" t="s">
        <v>6061</v>
      </c>
      <c r="D916" s="11" t="s">
        <v>6057</v>
      </c>
      <c r="E916" s="11" t="s">
        <v>6062</v>
      </c>
      <c r="F916" s="12" t="s">
        <v>7</v>
      </c>
      <c r="G916" s="13">
        <v>9030</v>
      </c>
      <c r="H916" s="13">
        <v>2799</v>
      </c>
      <c r="I916" s="13"/>
      <c r="J916" s="13">
        <v>6231</v>
      </c>
      <c r="K916" s="13">
        <v>31</v>
      </c>
      <c r="L916" s="11" t="s">
        <v>4462</v>
      </c>
      <c r="M916" s="14" t="s">
        <v>4444</v>
      </c>
      <c r="Z916" s="15">
        <v>9030</v>
      </c>
      <c r="AA916" s="15">
        <v>2799</v>
      </c>
      <c r="AC916" s="15">
        <v>6231</v>
      </c>
    </row>
    <row r="917" spans="2:29" ht="19.7" customHeight="1" x14ac:dyDescent="0.2">
      <c r="B917" s="10" t="s">
        <v>995</v>
      </c>
      <c r="C917" s="11" t="s">
        <v>6063</v>
      </c>
      <c r="D917" s="11" t="s">
        <v>6064</v>
      </c>
      <c r="E917" s="11" t="s">
        <v>6065</v>
      </c>
      <c r="F917" s="12" t="s">
        <v>7</v>
      </c>
      <c r="G917" s="13">
        <v>5566</v>
      </c>
      <c r="H917" s="13">
        <v>2783</v>
      </c>
      <c r="I917" s="13"/>
      <c r="J917" s="13">
        <v>2783</v>
      </c>
      <c r="K917" s="13">
        <v>50</v>
      </c>
      <c r="L917" s="11" t="s">
        <v>4462</v>
      </c>
      <c r="M917" s="14" t="s">
        <v>4444</v>
      </c>
      <c r="Z917" s="15">
        <v>5566</v>
      </c>
      <c r="AA917" s="15">
        <v>2783</v>
      </c>
      <c r="AC917" s="15">
        <v>2783</v>
      </c>
    </row>
    <row r="918" spans="2:29" ht="19.7" customHeight="1" x14ac:dyDescent="0.2">
      <c r="B918" s="10" t="s">
        <v>996</v>
      </c>
      <c r="C918" s="11" t="s">
        <v>6066</v>
      </c>
      <c r="D918" s="11" t="s">
        <v>6064</v>
      </c>
      <c r="E918" s="11" t="s">
        <v>6067</v>
      </c>
      <c r="F918" s="12" t="s">
        <v>7</v>
      </c>
      <c r="G918" s="13">
        <v>6048</v>
      </c>
      <c r="H918" s="13">
        <v>3024</v>
      </c>
      <c r="I918" s="13"/>
      <c r="J918" s="13">
        <v>3024</v>
      </c>
      <c r="K918" s="13">
        <v>50</v>
      </c>
      <c r="L918" s="11" t="s">
        <v>4462</v>
      </c>
      <c r="M918" s="14" t="s">
        <v>4444</v>
      </c>
      <c r="Z918" s="15">
        <v>6048</v>
      </c>
      <c r="AA918" s="15">
        <v>3024</v>
      </c>
      <c r="AC918" s="15">
        <v>3024</v>
      </c>
    </row>
    <row r="919" spans="2:29" ht="19.7" customHeight="1" x14ac:dyDescent="0.2">
      <c r="B919" s="10" t="s">
        <v>997</v>
      </c>
      <c r="C919" s="11" t="s">
        <v>6068</v>
      </c>
      <c r="D919" s="11" t="s">
        <v>6064</v>
      </c>
      <c r="E919" s="11" t="s">
        <v>6069</v>
      </c>
      <c r="F919" s="12" t="s">
        <v>7</v>
      </c>
      <c r="G919" s="13">
        <v>10472</v>
      </c>
      <c r="H919" s="13">
        <v>3560</v>
      </c>
      <c r="I919" s="13"/>
      <c r="J919" s="13">
        <v>6912</v>
      </c>
      <c r="K919" s="13">
        <v>34</v>
      </c>
      <c r="L919" s="11" t="s">
        <v>4462</v>
      </c>
      <c r="M919" s="14" t="s">
        <v>4444</v>
      </c>
      <c r="Z919" s="15">
        <v>10472</v>
      </c>
      <c r="AA919" s="15">
        <v>3560</v>
      </c>
      <c r="AC919" s="15">
        <v>6912</v>
      </c>
    </row>
    <row r="920" spans="2:29" ht="19.7" customHeight="1" x14ac:dyDescent="0.2">
      <c r="B920" s="10" t="s">
        <v>998</v>
      </c>
      <c r="C920" s="11" t="s">
        <v>6070</v>
      </c>
      <c r="D920" s="11" t="s">
        <v>6071</v>
      </c>
      <c r="E920" s="11" t="s">
        <v>4997</v>
      </c>
      <c r="F920" s="12" t="s">
        <v>8</v>
      </c>
      <c r="G920" s="13">
        <v>2178</v>
      </c>
      <c r="H920" s="13">
        <v>1786</v>
      </c>
      <c r="I920" s="13"/>
      <c r="J920" s="13">
        <v>392</v>
      </c>
      <c r="K920" s="13">
        <v>82</v>
      </c>
      <c r="L920" s="11" t="s">
        <v>4462</v>
      </c>
      <c r="M920" s="14" t="s">
        <v>4444</v>
      </c>
      <c r="Z920" s="15">
        <v>2178</v>
      </c>
      <c r="AA920" s="15">
        <v>1786</v>
      </c>
      <c r="AC920" s="15">
        <v>392</v>
      </c>
    </row>
    <row r="921" spans="2:29" ht="19.7" customHeight="1" x14ac:dyDescent="0.2">
      <c r="B921" s="10" t="s">
        <v>999</v>
      </c>
      <c r="C921" s="11" t="s">
        <v>6072</v>
      </c>
      <c r="D921" s="11" t="s">
        <v>6071</v>
      </c>
      <c r="E921" s="11" t="s">
        <v>4999</v>
      </c>
      <c r="F921" s="12" t="s">
        <v>8</v>
      </c>
      <c r="G921" s="13">
        <v>41362</v>
      </c>
      <c r="H921" s="13">
        <v>29781</v>
      </c>
      <c r="I921" s="13"/>
      <c r="J921" s="13">
        <v>11581</v>
      </c>
      <c r="K921" s="13">
        <v>72</v>
      </c>
      <c r="L921" s="11" t="s">
        <v>4462</v>
      </c>
      <c r="M921" s="14" t="s">
        <v>4444</v>
      </c>
      <c r="Z921" s="15">
        <v>41362</v>
      </c>
      <c r="AA921" s="15">
        <v>29781</v>
      </c>
      <c r="AC921" s="15">
        <v>11581</v>
      </c>
    </row>
    <row r="922" spans="2:29" ht="19.7" customHeight="1" x14ac:dyDescent="0.2">
      <c r="B922" s="10" t="s">
        <v>1000</v>
      </c>
      <c r="C922" s="11" t="s">
        <v>6073</v>
      </c>
      <c r="D922" s="11" t="s">
        <v>6071</v>
      </c>
      <c r="E922" s="11" t="s">
        <v>5001</v>
      </c>
      <c r="F922" s="12" t="s">
        <v>8</v>
      </c>
      <c r="G922" s="13">
        <v>63043</v>
      </c>
      <c r="H922" s="13">
        <v>44761</v>
      </c>
      <c r="I922" s="13"/>
      <c r="J922" s="13">
        <v>18282</v>
      </c>
      <c r="K922" s="13">
        <v>71</v>
      </c>
      <c r="L922" s="11" t="s">
        <v>4462</v>
      </c>
      <c r="M922" s="14" t="s">
        <v>4444</v>
      </c>
      <c r="Z922" s="15">
        <v>63043</v>
      </c>
      <c r="AA922" s="15">
        <v>44761</v>
      </c>
      <c r="AC922" s="15">
        <v>18282</v>
      </c>
    </row>
    <row r="923" spans="2:29" ht="19.7" customHeight="1" x14ac:dyDescent="0.2">
      <c r="B923" s="10" t="s">
        <v>1001</v>
      </c>
      <c r="C923" s="11" t="s">
        <v>6074</v>
      </c>
      <c r="D923" s="11" t="s">
        <v>6075</v>
      </c>
      <c r="E923" s="11" t="s">
        <v>4283</v>
      </c>
      <c r="F923" s="12" t="s">
        <v>7</v>
      </c>
      <c r="G923" s="13">
        <v>60746</v>
      </c>
      <c r="H923" s="13">
        <v>48597</v>
      </c>
      <c r="I923" s="13"/>
      <c r="J923" s="13">
        <v>12149</v>
      </c>
      <c r="K923" s="13">
        <v>80</v>
      </c>
      <c r="L923" s="11" t="s">
        <v>4462</v>
      </c>
      <c r="M923" s="14" t="s">
        <v>4444</v>
      </c>
      <c r="Z923" s="15">
        <v>60746</v>
      </c>
      <c r="AA923" s="15">
        <v>48597</v>
      </c>
      <c r="AC923" s="15">
        <v>12149</v>
      </c>
    </row>
    <row r="924" spans="2:29" ht="19.7" customHeight="1" x14ac:dyDescent="0.2">
      <c r="B924" s="10" t="s">
        <v>1002</v>
      </c>
      <c r="C924" s="11" t="s">
        <v>6076</v>
      </c>
      <c r="D924" s="11" t="s">
        <v>6075</v>
      </c>
      <c r="E924" s="11" t="s">
        <v>4284</v>
      </c>
      <c r="F924" s="12" t="s">
        <v>7</v>
      </c>
      <c r="G924" s="13">
        <v>80416</v>
      </c>
      <c r="H924" s="13">
        <v>64333</v>
      </c>
      <c r="I924" s="13"/>
      <c r="J924" s="13">
        <v>16083</v>
      </c>
      <c r="K924" s="13">
        <v>80</v>
      </c>
      <c r="L924" s="11" t="s">
        <v>4462</v>
      </c>
      <c r="M924" s="14" t="s">
        <v>4444</v>
      </c>
      <c r="Z924" s="15">
        <v>80416</v>
      </c>
      <c r="AA924" s="15">
        <v>64333</v>
      </c>
      <c r="AC924" s="15">
        <v>16083</v>
      </c>
    </row>
    <row r="925" spans="2:29" ht="19.7" customHeight="1" x14ac:dyDescent="0.2">
      <c r="B925" s="10" t="s">
        <v>1003</v>
      </c>
      <c r="C925" s="11" t="s">
        <v>6077</v>
      </c>
      <c r="D925" s="11" t="s">
        <v>6075</v>
      </c>
      <c r="E925" s="11" t="s">
        <v>4285</v>
      </c>
      <c r="F925" s="12" t="s">
        <v>7</v>
      </c>
      <c r="G925" s="13">
        <v>95786</v>
      </c>
      <c r="H925" s="13">
        <v>78545</v>
      </c>
      <c r="I925" s="13"/>
      <c r="J925" s="13">
        <v>17241</v>
      </c>
      <c r="K925" s="13">
        <v>82</v>
      </c>
      <c r="L925" s="11" t="s">
        <v>4462</v>
      </c>
      <c r="M925" s="14" t="s">
        <v>4444</v>
      </c>
      <c r="Z925" s="15">
        <v>95786</v>
      </c>
      <c r="AA925" s="15">
        <v>78545</v>
      </c>
      <c r="AC925" s="15">
        <v>17241</v>
      </c>
    </row>
    <row r="926" spans="2:29" ht="19.7" customHeight="1" x14ac:dyDescent="0.2">
      <c r="B926" s="10" t="s">
        <v>1004</v>
      </c>
      <c r="C926" s="11" t="s">
        <v>6078</v>
      </c>
      <c r="D926" s="11" t="s">
        <v>6079</v>
      </c>
      <c r="E926" s="11" t="s">
        <v>4283</v>
      </c>
      <c r="F926" s="12" t="s">
        <v>7</v>
      </c>
      <c r="G926" s="13">
        <v>89077</v>
      </c>
      <c r="H926" s="13">
        <v>54337</v>
      </c>
      <c r="I926" s="13"/>
      <c r="J926" s="13">
        <v>34740</v>
      </c>
      <c r="K926" s="13">
        <v>61</v>
      </c>
      <c r="L926" s="11" t="s">
        <v>4462</v>
      </c>
      <c r="M926" s="14" t="s">
        <v>4444</v>
      </c>
      <c r="Z926" s="15">
        <v>89077</v>
      </c>
      <c r="AA926" s="15">
        <v>54337</v>
      </c>
      <c r="AC926" s="15">
        <v>34740</v>
      </c>
    </row>
    <row r="927" spans="2:29" ht="19.7" customHeight="1" x14ac:dyDescent="0.2">
      <c r="B927" s="10" t="s">
        <v>1005</v>
      </c>
      <c r="C927" s="11" t="s">
        <v>6080</v>
      </c>
      <c r="D927" s="11" t="s">
        <v>6079</v>
      </c>
      <c r="E927" s="11" t="s">
        <v>4284</v>
      </c>
      <c r="F927" s="12" t="s">
        <v>7</v>
      </c>
      <c r="G927" s="13">
        <v>112420</v>
      </c>
      <c r="H927" s="13">
        <v>69700</v>
      </c>
      <c r="I927" s="13"/>
      <c r="J927" s="13">
        <v>42720</v>
      </c>
      <c r="K927" s="13">
        <v>62</v>
      </c>
      <c r="L927" s="11" t="s">
        <v>4462</v>
      </c>
      <c r="M927" s="14" t="s">
        <v>4444</v>
      </c>
      <c r="Z927" s="15">
        <v>112420</v>
      </c>
      <c r="AA927" s="15">
        <v>69700</v>
      </c>
      <c r="AC927" s="15">
        <v>42720</v>
      </c>
    </row>
    <row r="928" spans="2:29" ht="19.7" customHeight="1" x14ac:dyDescent="0.2">
      <c r="B928" s="10" t="s">
        <v>1006</v>
      </c>
      <c r="C928" s="11" t="s">
        <v>6081</v>
      </c>
      <c r="D928" s="11" t="s">
        <v>6079</v>
      </c>
      <c r="E928" s="11" t="s">
        <v>4285</v>
      </c>
      <c r="F928" s="12" t="s">
        <v>7</v>
      </c>
      <c r="G928" s="13">
        <v>150635</v>
      </c>
      <c r="H928" s="13">
        <v>94900</v>
      </c>
      <c r="I928" s="13"/>
      <c r="J928" s="13">
        <v>55735</v>
      </c>
      <c r="K928" s="13">
        <v>63</v>
      </c>
      <c r="L928" s="11" t="s">
        <v>4462</v>
      </c>
      <c r="M928" s="14" t="s">
        <v>4444</v>
      </c>
      <c r="Z928" s="15">
        <v>150635</v>
      </c>
      <c r="AA928" s="15">
        <v>94900</v>
      </c>
      <c r="AC928" s="15">
        <v>55735</v>
      </c>
    </row>
    <row r="929" spans="2:29" ht="19.7" customHeight="1" x14ac:dyDescent="0.2">
      <c r="B929" s="16" t="s">
        <v>1007</v>
      </c>
      <c r="C929" s="17" t="s">
        <v>6082</v>
      </c>
      <c r="D929" s="17" t="s">
        <v>6083</v>
      </c>
      <c r="E929" s="17" t="s">
        <v>4283</v>
      </c>
      <c r="F929" s="18" t="s">
        <v>7</v>
      </c>
      <c r="G929" s="19">
        <v>85506</v>
      </c>
      <c r="H929" s="19">
        <v>60709</v>
      </c>
      <c r="I929" s="19"/>
      <c r="J929" s="19">
        <v>24797</v>
      </c>
      <c r="K929" s="19">
        <v>71</v>
      </c>
      <c r="L929" s="17" t="s">
        <v>4462</v>
      </c>
      <c r="M929" s="20" t="s">
        <v>4444</v>
      </c>
      <c r="Z929" s="15">
        <v>85506</v>
      </c>
      <c r="AA929" s="15">
        <v>60709</v>
      </c>
      <c r="AC929" s="15">
        <v>24797</v>
      </c>
    </row>
    <row r="930" spans="2:29" ht="19.7" customHeight="1" x14ac:dyDescent="0.2">
      <c r="B930" s="10" t="s">
        <v>1008</v>
      </c>
      <c r="C930" s="11" t="s">
        <v>6084</v>
      </c>
      <c r="D930" s="11" t="s">
        <v>6083</v>
      </c>
      <c r="E930" s="11" t="s">
        <v>4284</v>
      </c>
      <c r="F930" s="12" t="s">
        <v>7</v>
      </c>
      <c r="G930" s="13">
        <v>106301</v>
      </c>
      <c r="H930" s="13">
        <v>74411</v>
      </c>
      <c r="I930" s="13"/>
      <c r="J930" s="13">
        <v>31890</v>
      </c>
      <c r="K930" s="13">
        <v>70</v>
      </c>
      <c r="L930" s="11" t="s">
        <v>4462</v>
      </c>
      <c r="M930" s="14" t="s">
        <v>4444</v>
      </c>
      <c r="Z930" s="15">
        <v>106301</v>
      </c>
      <c r="AA930" s="15">
        <v>74411</v>
      </c>
      <c r="AC930" s="15">
        <v>31890</v>
      </c>
    </row>
    <row r="931" spans="2:29" ht="19.7" customHeight="1" x14ac:dyDescent="0.2">
      <c r="B931" s="10" t="s">
        <v>1009</v>
      </c>
      <c r="C931" s="11" t="s">
        <v>6085</v>
      </c>
      <c r="D931" s="11" t="s">
        <v>6083</v>
      </c>
      <c r="E931" s="11" t="s">
        <v>4285</v>
      </c>
      <c r="F931" s="12" t="s">
        <v>7</v>
      </c>
      <c r="G931" s="13">
        <v>170672</v>
      </c>
      <c r="H931" s="13">
        <v>128004</v>
      </c>
      <c r="I931" s="13"/>
      <c r="J931" s="13">
        <v>42668</v>
      </c>
      <c r="K931" s="13">
        <v>75</v>
      </c>
      <c r="L931" s="11" t="s">
        <v>4462</v>
      </c>
      <c r="M931" s="14" t="s">
        <v>4444</v>
      </c>
      <c r="Z931" s="15">
        <v>170672</v>
      </c>
      <c r="AA931" s="15">
        <v>128004</v>
      </c>
      <c r="AC931" s="15">
        <v>42668</v>
      </c>
    </row>
    <row r="932" spans="2:29" ht="19.7" customHeight="1" x14ac:dyDescent="0.2">
      <c r="B932" s="10" t="s">
        <v>1010</v>
      </c>
      <c r="C932" s="11" t="s">
        <v>6086</v>
      </c>
      <c r="D932" s="11" t="s">
        <v>6087</v>
      </c>
      <c r="E932" s="11" t="s">
        <v>6088</v>
      </c>
      <c r="F932" s="12" t="s">
        <v>7</v>
      </c>
      <c r="G932" s="13">
        <v>87962</v>
      </c>
      <c r="H932" s="13">
        <v>52777</v>
      </c>
      <c r="I932" s="13"/>
      <c r="J932" s="13">
        <v>35185</v>
      </c>
      <c r="K932" s="13">
        <v>60</v>
      </c>
      <c r="L932" s="11" t="s">
        <v>4462</v>
      </c>
      <c r="M932" s="14" t="s">
        <v>4444</v>
      </c>
      <c r="Z932" s="15">
        <v>87962</v>
      </c>
      <c r="AA932" s="15">
        <v>52777</v>
      </c>
      <c r="AC932" s="15">
        <v>35185</v>
      </c>
    </row>
    <row r="933" spans="2:29" ht="19.7" customHeight="1" x14ac:dyDescent="0.2">
      <c r="B933" s="10" t="s">
        <v>1011</v>
      </c>
      <c r="C933" s="11" t="s">
        <v>6089</v>
      </c>
      <c r="D933" s="11" t="s">
        <v>6087</v>
      </c>
      <c r="E933" s="11" t="s">
        <v>6090</v>
      </c>
      <c r="F933" s="12" t="s">
        <v>7</v>
      </c>
      <c r="G933" s="13">
        <v>108127</v>
      </c>
      <c r="H933" s="13">
        <v>65957</v>
      </c>
      <c r="I933" s="13"/>
      <c r="J933" s="13">
        <v>42170</v>
      </c>
      <c r="K933" s="13">
        <v>61</v>
      </c>
      <c r="L933" s="11" t="s">
        <v>4462</v>
      </c>
      <c r="M933" s="14" t="s">
        <v>4444</v>
      </c>
      <c r="Z933" s="15">
        <v>108127</v>
      </c>
      <c r="AA933" s="15">
        <v>65957</v>
      </c>
      <c r="AC933" s="15">
        <v>42170</v>
      </c>
    </row>
    <row r="934" spans="2:29" ht="19.7" customHeight="1" x14ac:dyDescent="0.2">
      <c r="B934" s="10" t="s">
        <v>1012</v>
      </c>
      <c r="C934" s="11" t="s">
        <v>6091</v>
      </c>
      <c r="D934" s="11" t="s">
        <v>6087</v>
      </c>
      <c r="E934" s="11" t="s">
        <v>6092</v>
      </c>
      <c r="F934" s="12" t="s">
        <v>7</v>
      </c>
      <c r="G934" s="13">
        <v>162899</v>
      </c>
      <c r="H934" s="13">
        <v>94481</v>
      </c>
      <c r="I934" s="13"/>
      <c r="J934" s="13">
        <v>68418</v>
      </c>
      <c r="K934" s="13">
        <v>58</v>
      </c>
      <c r="L934" s="11" t="s">
        <v>4462</v>
      </c>
      <c r="M934" s="14" t="s">
        <v>4444</v>
      </c>
      <c r="Z934" s="15">
        <v>162899</v>
      </c>
      <c r="AA934" s="15">
        <v>94481</v>
      </c>
      <c r="AC934" s="15">
        <v>68418</v>
      </c>
    </row>
    <row r="935" spans="2:29" ht="19.7" customHeight="1" x14ac:dyDescent="0.2">
      <c r="B935" s="10" t="s">
        <v>1013</v>
      </c>
      <c r="C935" s="11" t="s">
        <v>6093</v>
      </c>
      <c r="D935" s="11" t="s">
        <v>6094</v>
      </c>
      <c r="E935" s="11" t="s">
        <v>4283</v>
      </c>
      <c r="F935" s="12" t="s">
        <v>7</v>
      </c>
      <c r="G935" s="13">
        <v>34758</v>
      </c>
      <c r="H935" s="13">
        <v>28502</v>
      </c>
      <c r="I935" s="13"/>
      <c r="J935" s="13">
        <v>6256</v>
      </c>
      <c r="K935" s="13">
        <v>82</v>
      </c>
      <c r="L935" s="11" t="s">
        <v>4462</v>
      </c>
      <c r="M935" s="14" t="s">
        <v>4444</v>
      </c>
      <c r="Z935" s="15">
        <v>34758</v>
      </c>
      <c r="AA935" s="15">
        <v>28502</v>
      </c>
      <c r="AC935" s="15">
        <v>6256</v>
      </c>
    </row>
    <row r="936" spans="2:29" ht="19.7" customHeight="1" x14ac:dyDescent="0.2">
      <c r="B936" s="10" t="s">
        <v>1014</v>
      </c>
      <c r="C936" s="11" t="s">
        <v>6095</v>
      </c>
      <c r="D936" s="11" t="s">
        <v>6094</v>
      </c>
      <c r="E936" s="11" t="s">
        <v>4284</v>
      </c>
      <c r="F936" s="12" t="s">
        <v>7</v>
      </c>
      <c r="G936" s="13">
        <v>82789</v>
      </c>
      <c r="H936" s="13">
        <v>67887</v>
      </c>
      <c r="I936" s="13"/>
      <c r="J936" s="13">
        <v>14902</v>
      </c>
      <c r="K936" s="13">
        <v>82</v>
      </c>
      <c r="L936" s="11" t="s">
        <v>4462</v>
      </c>
      <c r="M936" s="14" t="s">
        <v>4444</v>
      </c>
      <c r="Z936" s="15">
        <v>82789</v>
      </c>
      <c r="AA936" s="15">
        <v>67887</v>
      </c>
      <c r="AC936" s="15">
        <v>14902</v>
      </c>
    </row>
    <row r="937" spans="2:29" ht="19.7" customHeight="1" x14ac:dyDescent="0.2">
      <c r="B937" s="10" t="s">
        <v>1015</v>
      </c>
      <c r="C937" s="11" t="s">
        <v>6096</v>
      </c>
      <c r="D937" s="11" t="s">
        <v>6094</v>
      </c>
      <c r="E937" s="11" t="s">
        <v>6097</v>
      </c>
      <c r="F937" s="12" t="s">
        <v>7</v>
      </c>
      <c r="G937" s="13">
        <v>20416</v>
      </c>
      <c r="H937" s="13">
        <v>10820</v>
      </c>
      <c r="I937" s="13"/>
      <c r="J937" s="13">
        <v>9596</v>
      </c>
      <c r="K937" s="13">
        <v>53</v>
      </c>
      <c r="L937" s="11" t="s">
        <v>4462</v>
      </c>
      <c r="M937" s="14" t="s">
        <v>4444</v>
      </c>
      <c r="Z937" s="15">
        <v>20416</v>
      </c>
      <c r="AA937" s="15">
        <v>10820</v>
      </c>
      <c r="AC937" s="15">
        <v>9596</v>
      </c>
    </row>
    <row r="938" spans="2:29" ht="19.7" customHeight="1" x14ac:dyDescent="0.2">
      <c r="B938" s="10" t="s">
        <v>1016</v>
      </c>
      <c r="C938" s="11" t="s">
        <v>6098</v>
      </c>
      <c r="D938" s="11" t="s">
        <v>6099</v>
      </c>
      <c r="E938" s="11" t="s">
        <v>4283</v>
      </c>
      <c r="F938" s="12" t="s">
        <v>7</v>
      </c>
      <c r="G938" s="13">
        <v>20997</v>
      </c>
      <c r="H938" s="13">
        <v>5459</v>
      </c>
      <c r="I938" s="13"/>
      <c r="J938" s="13">
        <v>15538</v>
      </c>
      <c r="K938" s="13">
        <v>26</v>
      </c>
      <c r="L938" s="11" t="s">
        <v>4462</v>
      </c>
      <c r="M938" s="14" t="s">
        <v>4444</v>
      </c>
      <c r="Z938" s="15">
        <v>20997</v>
      </c>
      <c r="AA938" s="15">
        <v>5459</v>
      </c>
      <c r="AC938" s="15">
        <v>15538</v>
      </c>
    </row>
    <row r="939" spans="2:29" ht="19.7" customHeight="1" x14ac:dyDescent="0.2">
      <c r="B939" s="10" t="s">
        <v>1017</v>
      </c>
      <c r="C939" s="11" t="s">
        <v>6100</v>
      </c>
      <c r="D939" s="11" t="s">
        <v>6099</v>
      </c>
      <c r="E939" s="11" t="s">
        <v>4284</v>
      </c>
      <c r="F939" s="12" t="s">
        <v>7</v>
      </c>
      <c r="G939" s="13">
        <v>50852</v>
      </c>
      <c r="H939" s="13">
        <v>8645</v>
      </c>
      <c r="I939" s="13"/>
      <c r="J939" s="13">
        <v>42207</v>
      </c>
      <c r="K939" s="13">
        <v>17</v>
      </c>
      <c r="L939" s="11" t="s">
        <v>4462</v>
      </c>
      <c r="M939" s="14" t="s">
        <v>4444</v>
      </c>
      <c r="Z939" s="15">
        <v>50852</v>
      </c>
      <c r="AA939" s="15">
        <v>8645</v>
      </c>
      <c r="AC939" s="15">
        <v>42207</v>
      </c>
    </row>
    <row r="940" spans="2:29" ht="19.7" customHeight="1" x14ac:dyDescent="0.2">
      <c r="B940" s="10" t="s">
        <v>1018</v>
      </c>
      <c r="C940" s="11" t="s">
        <v>6101</v>
      </c>
      <c r="D940" s="11" t="s">
        <v>6099</v>
      </c>
      <c r="E940" s="11" t="s">
        <v>6102</v>
      </c>
      <c r="F940" s="12" t="s">
        <v>7</v>
      </c>
      <c r="G940" s="13">
        <v>14327</v>
      </c>
      <c r="H940" s="13">
        <v>4298</v>
      </c>
      <c r="I940" s="13"/>
      <c r="J940" s="13">
        <v>10029</v>
      </c>
      <c r="K940" s="13">
        <v>30</v>
      </c>
      <c r="L940" s="11" t="s">
        <v>4462</v>
      </c>
      <c r="M940" s="14" t="s">
        <v>4444</v>
      </c>
      <c r="Z940" s="15">
        <v>14327</v>
      </c>
      <c r="AA940" s="15">
        <v>4298</v>
      </c>
      <c r="AC940" s="15">
        <v>10029</v>
      </c>
    </row>
    <row r="941" spans="2:29" ht="19.7" customHeight="1" x14ac:dyDescent="0.2">
      <c r="B941" s="10" t="s">
        <v>1019</v>
      </c>
      <c r="C941" s="11" t="s">
        <v>6103</v>
      </c>
      <c r="D941" s="11" t="s">
        <v>6104</v>
      </c>
      <c r="E941" s="11" t="s">
        <v>4283</v>
      </c>
      <c r="F941" s="12" t="s">
        <v>7</v>
      </c>
      <c r="G941" s="13">
        <v>78484</v>
      </c>
      <c r="H941" s="13">
        <v>26685</v>
      </c>
      <c r="I941" s="13"/>
      <c r="J941" s="13">
        <v>51799</v>
      </c>
      <c r="K941" s="13">
        <v>34</v>
      </c>
      <c r="L941" s="11" t="s">
        <v>4462</v>
      </c>
      <c r="M941" s="14" t="s">
        <v>4444</v>
      </c>
      <c r="Z941" s="15">
        <v>78484</v>
      </c>
      <c r="AA941" s="15">
        <v>26685</v>
      </c>
      <c r="AC941" s="15">
        <v>51799</v>
      </c>
    </row>
    <row r="942" spans="2:29" ht="19.7" customHeight="1" x14ac:dyDescent="0.2">
      <c r="B942" s="10" t="s">
        <v>1020</v>
      </c>
      <c r="C942" s="11" t="s">
        <v>6105</v>
      </c>
      <c r="D942" s="11" t="s">
        <v>6104</v>
      </c>
      <c r="E942" s="11" t="s">
        <v>4284</v>
      </c>
      <c r="F942" s="12" t="s">
        <v>7</v>
      </c>
      <c r="G942" s="13">
        <v>150441</v>
      </c>
      <c r="H942" s="13">
        <v>93273</v>
      </c>
      <c r="I942" s="13"/>
      <c r="J942" s="13">
        <v>57168</v>
      </c>
      <c r="K942" s="13">
        <v>62</v>
      </c>
      <c r="L942" s="11" t="s">
        <v>4462</v>
      </c>
      <c r="M942" s="14" t="s">
        <v>4444</v>
      </c>
      <c r="Z942" s="15">
        <v>150441</v>
      </c>
      <c r="AA942" s="15">
        <v>93273</v>
      </c>
      <c r="AC942" s="15">
        <v>57168</v>
      </c>
    </row>
    <row r="943" spans="2:29" ht="19.7" customHeight="1" x14ac:dyDescent="0.2">
      <c r="B943" s="10" t="s">
        <v>1021</v>
      </c>
      <c r="C943" s="11" t="s">
        <v>6106</v>
      </c>
      <c r="D943" s="11" t="s">
        <v>6104</v>
      </c>
      <c r="E943" s="11" t="s">
        <v>4285</v>
      </c>
      <c r="F943" s="12" t="s">
        <v>7</v>
      </c>
      <c r="G943" s="13">
        <v>170849</v>
      </c>
      <c r="H943" s="13">
        <v>109343</v>
      </c>
      <c r="I943" s="13"/>
      <c r="J943" s="13">
        <v>61506</v>
      </c>
      <c r="K943" s="13">
        <v>64</v>
      </c>
      <c r="L943" s="11" t="s">
        <v>4462</v>
      </c>
      <c r="M943" s="14" t="s">
        <v>4444</v>
      </c>
      <c r="Z943" s="15">
        <v>170849</v>
      </c>
      <c r="AA943" s="15">
        <v>109343</v>
      </c>
      <c r="AC943" s="15">
        <v>61506</v>
      </c>
    </row>
    <row r="944" spans="2:29" ht="19.7" customHeight="1" x14ac:dyDescent="0.2">
      <c r="B944" s="10" t="s">
        <v>1022</v>
      </c>
      <c r="C944" s="11" t="s">
        <v>6107</v>
      </c>
      <c r="D944" s="11" t="s">
        <v>6104</v>
      </c>
      <c r="E944" s="11" t="s">
        <v>6097</v>
      </c>
      <c r="F944" s="12" t="s">
        <v>7</v>
      </c>
      <c r="G944" s="13">
        <v>191114</v>
      </c>
      <c r="H944" s="13">
        <v>126135</v>
      </c>
      <c r="I944" s="13"/>
      <c r="J944" s="13">
        <v>64979</v>
      </c>
      <c r="K944" s="13">
        <v>66</v>
      </c>
      <c r="L944" s="11" t="s">
        <v>4462</v>
      </c>
      <c r="M944" s="14" t="s">
        <v>4444</v>
      </c>
      <c r="Z944" s="15">
        <v>191114</v>
      </c>
      <c r="AA944" s="15">
        <v>126135</v>
      </c>
      <c r="AC944" s="15">
        <v>64979</v>
      </c>
    </row>
    <row r="945" spans="2:29" ht="19.7" customHeight="1" x14ac:dyDescent="0.2">
      <c r="B945" s="10" t="s">
        <v>1023</v>
      </c>
      <c r="C945" s="11" t="s">
        <v>6108</v>
      </c>
      <c r="D945" s="11" t="s">
        <v>6109</v>
      </c>
      <c r="E945" s="11" t="s">
        <v>4283</v>
      </c>
      <c r="F945" s="12" t="s">
        <v>7</v>
      </c>
      <c r="G945" s="13">
        <v>30270</v>
      </c>
      <c r="H945" s="13">
        <v>19373</v>
      </c>
      <c r="I945" s="13"/>
      <c r="J945" s="13">
        <v>10897</v>
      </c>
      <c r="K945" s="13">
        <v>64</v>
      </c>
      <c r="L945" s="11" t="s">
        <v>4462</v>
      </c>
      <c r="M945" s="14" t="s">
        <v>4444</v>
      </c>
      <c r="Z945" s="15">
        <v>30270</v>
      </c>
      <c r="AA945" s="15">
        <v>19373</v>
      </c>
      <c r="AC945" s="15">
        <v>10897</v>
      </c>
    </row>
    <row r="946" spans="2:29" ht="19.7" customHeight="1" x14ac:dyDescent="0.2">
      <c r="B946" s="10" t="s">
        <v>1024</v>
      </c>
      <c r="C946" s="11" t="s">
        <v>6110</v>
      </c>
      <c r="D946" s="11" t="s">
        <v>6109</v>
      </c>
      <c r="E946" s="11" t="s">
        <v>4284</v>
      </c>
      <c r="F946" s="12" t="s">
        <v>7</v>
      </c>
      <c r="G946" s="13">
        <v>179264</v>
      </c>
      <c r="H946" s="13">
        <v>107558</v>
      </c>
      <c r="I946" s="13"/>
      <c r="J946" s="13">
        <v>71706</v>
      </c>
      <c r="K946" s="13">
        <v>60</v>
      </c>
      <c r="L946" s="11" t="s">
        <v>4462</v>
      </c>
      <c r="M946" s="14" t="s">
        <v>4444</v>
      </c>
      <c r="Z946" s="15">
        <v>179264</v>
      </c>
      <c r="AA946" s="15">
        <v>107558</v>
      </c>
      <c r="AC946" s="15">
        <v>71706</v>
      </c>
    </row>
    <row r="947" spans="2:29" ht="19.7" customHeight="1" x14ac:dyDescent="0.2">
      <c r="B947" s="10" t="s">
        <v>1025</v>
      </c>
      <c r="C947" s="11" t="s">
        <v>6111</v>
      </c>
      <c r="D947" s="11" t="s">
        <v>6109</v>
      </c>
      <c r="E947" s="11" t="s">
        <v>4285</v>
      </c>
      <c r="F947" s="12" t="s">
        <v>7</v>
      </c>
      <c r="G947" s="13">
        <v>194751</v>
      </c>
      <c r="H947" s="13">
        <v>124641</v>
      </c>
      <c r="I947" s="13"/>
      <c r="J947" s="13">
        <v>70110</v>
      </c>
      <c r="K947" s="13">
        <v>64</v>
      </c>
      <c r="L947" s="11" t="s">
        <v>4462</v>
      </c>
      <c r="M947" s="14" t="s">
        <v>4444</v>
      </c>
      <c r="Z947" s="15">
        <v>194751</v>
      </c>
      <c r="AA947" s="15">
        <v>124641</v>
      </c>
      <c r="AC947" s="15">
        <v>70110</v>
      </c>
    </row>
    <row r="948" spans="2:29" ht="19.7" customHeight="1" x14ac:dyDescent="0.2">
      <c r="B948" s="10" t="s">
        <v>1026</v>
      </c>
      <c r="C948" s="11" t="s">
        <v>6112</v>
      </c>
      <c r="D948" s="11" t="s">
        <v>6109</v>
      </c>
      <c r="E948" s="11" t="s">
        <v>6097</v>
      </c>
      <c r="F948" s="12" t="s">
        <v>7</v>
      </c>
      <c r="G948" s="13">
        <v>223441</v>
      </c>
      <c r="H948" s="13">
        <v>140768</v>
      </c>
      <c r="I948" s="13"/>
      <c r="J948" s="13">
        <v>82673</v>
      </c>
      <c r="K948" s="13">
        <v>63</v>
      </c>
      <c r="L948" s="11" t="s">
        <v>4462</v>
      </c>
      <c r="M948" s="14" t="s">
        <v>4444</v>
      </c>
      <c r="Z948" s="15">
        <v>223441</v>
      </c>
      <c r="AA948" s="15">
        <v>140768</v>
      </c>
      <c r="AC948" s="15">
        <v>82673</v>
      </c>
    </row>
    <row r="949" spans="2:29" ht="19.7" customHeight="1" x14ac:dyDescent="0.2">
      <c r="B949" s="10" t="s">
        <v>1027</v>
      </c>
      <c r="C949" s="11" t="s">
        <v>6113</v>
      </c>
      <c r="D949" s="11" t="s">
        <v>6109</v>
      </c>
      <c r="E949" s="11" t="s">
        <v>6114</v>
      </c>
      <c r="F949" s="12" t="s">
        <v>7</v>
      </c>
      <c r="G949" s="13">
        <v>86553</v>
      </c>
      <c r="H949" s="13">
        <v>52797</v>
      </c>
      <c r="I949" s="13"/>
      <c r="J949" s="13">
        <v>33756</v>
      </c>
      <c r="K949" s="13">
        <v>61</v>
      </c>
      <c r="L949" s="11" t="s">
        <v>4462</v>
      </c>
      <c r="M949" s="14" t="s">
        <v>4444</v>
      </c>
      <c r="Z949" s="15">
        <v>86553</v>
      </c>
      <c r="AA949" s="15">
        <v>52797</v>
      </c>
      <c r="AC949" s="15">
        <v>33756</v>
      </c>
    </row>
    <row r="950" spans="2:29" ht="19.7" customHeight="1" x14ac:dyDescent="0.2">
      <c r="B950" s="10" t="s">
        <v>1028</v>
      </c>
      <c r="C950" s="11" t="s">
        <v>6115</v>
      </c>
      <c r="D950" s="11" t="s">
        <v>6116</v>
      </c>
      <c r="E950" s="11" t="s">
        <v>6117</v>
      </c>
      <c r="F950" s="12" t="s">
        <v>7</v>
      </c>
      <c r="G950" s="13">
        <v>46248</v>
      </c>
      <c r="H950" s="13">
        <v>25436</v>
      </c>
      <c r="I950" s="13"/>
      <c r="J950" s="13">
        <v>20812</v>
      </c>
      <c r="K950" s="13">
        <v>55</v>
      </c>
      <c r="L950" s="11" t="s">
        <v>4462</v>
      </c>
      <c r="M950" s="14" t="s">
        <v>4444</v>
      </c>
      <c r="Z950" s="15">
        <v>46248</v>
      </c>
      <c r="AA950" s="15">
        <v>25436</v>
      </c>
      <c r="AC950" s="15">
        <v>20812</v>
      </c>
    </row>
    <row r="951" spans="2:29" ht="19.7" customHeight="1" x14ac:dyDescent="0.2">
      <c r="B951" s="10" t="s">
        <v>1029</v>
      </c>
      <c r="C951" s="11" t="s">
        <v>6118</v>
      </c>
      <c r="D951" s="11" t="s">
        <v>6116</v>
      </c>
      <c r="E951" s="11" t="s">
        <v>6119</v>
      </c>
      <c r="F951" s="12" t="s">
        <v>7</v>
      </c>
      <c r="G951" s="13">
        <v>15063</v>
      </c>
      <c r="H951" s="13">
        <v>7682</v>
      </c>
      <c r="I951" s="13"/>
      <c r="J951" s="13">
        <v>7381</v>
      </c>
      <c r="K951" s="13">
        <v>51</v>
      </c>
      <c r="L951" s="11" t="s">
        <v>4462</v>
      </c>
      <c r="M951" s="14" t="s">
        <v>4444</v>
      </c>
      <c r="Z951" s="15">
        <v>15063</v>
      </c>
      <c r="AA951" s="15">
        <v>7682</v>
      </c>
      <c r="AC951" s="15">
        <v>7381</v>
      </c>
    </row>
    <row r="952" spans="2:29" ht="19.7" customHeight="1" x14ac:dyDescent="0.2">
      <c r="B952" s="10" t="s">
        <v>1030</v>
      </c>
      <c r="C952" s="11" t="s">
        <v>6120</v>
      </c>
      <c r="D952" s="11" t="s">
        <v>6121</v>
      </c>
      <c r="E952" s="11" t="s">
        <v>6122</v>
      </c>
      <c r="F952" s="12" t="s">
        <v>7</v>
      </c>
      <c r="G952" s="13">
        <v>8926</v>
      </c>
      <c r="H952" s="13">
        <v>2499</v>
      </c>
      <c r="I952" s="13"/>
      <c r="J952" s="13">
        <v>6427</v>
      </c>
      <c r="K952" s="13">
        <v>28</v>
      </c>
      <c r="L952" s="11" t="s">
        <v>4462</v>
      </c>
      <c r="M952" s="14" t="s">
        <v>4444</v>
      </c>
      <c r="Z952" s="15">
        <v>8926</v>
      </c>
      <c r="AA952" s="15">
        <v>2499</v>
      </c>
      <c r="AC952" s="15">
        <v>6427</v>
      </c>
    </row>
    <row r="953" spans="2:29" ht="19.7" customHeight="1" x14ac:dyDescent="0.2">
      <c r="B953" s="10" t="s">
        <v>1031</v>
      </c>
      <c r="C953" s="11" t="s">
        <v>6123</v>
      </c>
      <c r="D953" s="11" t="s">
        <v>6121</v>
      </c>
      <c r="E953" s="11" t="s">
        <v>6124</v>
      </c>
      <c r="F953" s="12" t="s">
        <v>7</v>
      </c>
      <c r="G953" s="13">
        <v>8377</v>
      </c>
      <c r="H953" s="13">
        <v>2346</v>
      </c>
      <c r="I953" s="13"/>
      <c r="J953" s="13">
        <v>6031</v>
      </c>
      <c r="K953" s="13">
        <v>28</v>
      </c>
      <c r="L953" s="11" t="s">
        <v>4462</v>
      </c>
      <c r="M953" s="14" t="s">
        <v>4444</v>
      </c>
      <c r="Z953" s="15">
        <v>8377</v>
      </c>
      <c r="AA953" s="15">
        <v>2346</v>
      </c>
      <c r="AC953" s="15">
        <v>6031</v>
      </c>
    </row>
    <row r="954" spans="2:29" ht="19.7" customHeight="1" x14ac:dyDescent="0.2">
      <c r="B954" s="16" t="s">
        <v>1032</v>
      </c>
      <c r="C954" s="17" t="s">
        <v>6125</v>
      </c>
      <c r="D954" s="17" t="s">
        <v>6121</v>
      </c>
      <c r="E954" s="17" t="s">
        <v>6126</v>
      </c>
      <c r="F954" s="18" t="s">
        <v>7</v>
      </c>
      <c r="G954" s="19">
        <v>8257</v>
      </c>
      <c r="H954" s="19">
        <v>2725</v>
      </c>
      <c r="I954" s="19"/>
      <c r="J954" s="19">
        <v>5532</v>
      </c>
      <c r="K954" s="19">
        <v>33</v>
      </c>
      <c r="L954" s="17" t="s">
        <v>4462</v>
      </c>
      <c r="M954" s="20" t="s">
        <v>4444</v>
      </c>
      <c r="Z954" s="15">
        <v>8257</v>
      </c>
      <c r="AA954" s="15">
        <v>2725</v>
      </c>
      <c r="AC954" s="15">
        <v>5532</v>
      </c>
    </row>
    <row r="955" spans="2:29" ht="19.7" customHeight="1" x14ac:dyDescent="0.2">
      <c r="B955" s="10" t="s">
        <v>1033</v>
      </c>
      <c r="C955" s="11" t="s">
        <v>6127</v>
      </c>
      <c r="D955" s="11" t="s">
        <v>6121</v>
      </c>
      <c r="E955" s="11" t="s">
        <v>6128</v>
      </c>
      <c r="F955" s="12" t="s">
        <v>7</v>
      </c>
      <c r="G955" s="13">
        <v>9104</v>
      </c>
      <c r="H955" s="13">
        <v>3004</v>
      </c>
      <c r="I955" s="13"/>
      <c r="J955" s="13">
        <v>6100</v>
      </c>
      <c r="K955" s="13">
        <v>33</v>
      </c>
      <c r="L955" s="11" t="s">
        <v>4462</v>
      </c>
      <c r="M955" s="14" t="s">
        <v>4444</v>
      </c>
      <c r="Z955" s="15">
        <v>9104</v>
      </c>
      <c r="AA955" s="15">
        <v>3004</v>
      </c>
      <c r="AC955" s="15">
        <v>6100</v>
      </c>
    </row>
    <row r="956" spans="2:29" ht="19.7" customHeight="1" x14ac:dyDescent="0.2">
      <c r="B956" s="10" t="s">
        <v>1034</v>
      </c>
      <c r="C956" s="11" t="s">
        <v>6129</v>
      </c>
      <c r="D956" s="11" t="s">
        <v>6121</v>
      </c>
      <c r="E956" s="11" t="s">
        <v>6130</v>
      </c>
      <c r="F956" s="12" t="s">
        <v>7</v>
      </c>
      <c r="G956" s="13">
        <v>7857</v>
      </c>
      <c r="H956" s="13">
        <v>2671</v>
      </c>
      <c r="I956" s="13"/>
      <c r="J956" s="13">
        <v>5186</v>
      </c>
      <c r="K956" s="13">
        <v>34</v>
      </c>
      <c r="L956" s="11" t="s">
        <v>4462</v>
      </c>
      <c r="M956" s="14" t="s">
        <v>4444</v>
      </c>
      <c r="Z956" s="15">
        <v>7857</v>
      </c>
      <c r="AA956" s="15">
        <v>2671</v>
      </c>
      <c r="AC956" s="15">
        <v>5186</v>
      </c>
    </row>
    <row r="957" spans="2:29" ht="19.7" customHeight="1" x14ac:dyDescent="0.2">
      <c r="B957" s="10" t="s">
        <v>1035</v>
      </c>
      <c r="C957" s="11" t="s">
        <v>6131</v>
      </c>
      <c r="D957" s="11" t="s">
        <v>6132</v>
      </c>
      <c r="E957" s="11" t="s">
        <v>72</v>
      </c>
      <c r="F957" s="12" t="s">
        <v>8</v>
      </c>
      <c r="G957" s="13">
        <v>5565</v>
      </c>
      <c r="H957" s="13">
        <v>5565</v>
      </c>
      <c r="I957" s="13"/>
      <c r="J957" s="13"/>
      <c r="K957" s="13">
        <v>100</v>
      </c>
      <c r="L957" s="11" t="s">
        <v>4462</v>
      </c>
      <c r="M957" s="14" t="s">
        <v>4444</v>
      </c>
      <c r="Z957" s="15">
        <v>5565</v>
      </c>
      <c r="AA957" s="15">
        <v>5565</v>
      </c>
    </row>
    <row r="958" spans="2:29" ht="19.7" customHeight="1" x14ac:dyDescent="0.2">
      <c r="B958" s="10" t="s">
        <v>1036</v>
      </c>
      <c r="C958" s="11" t="s">
        <v>6133</v>
      </c>
      <c r="D958" s="11" t="s">
        <v>6134</v>
      </c>
      <c r="E958" s="11" t="s">
        <v>6135</v>
      </c>
      <c r="F958" s="12" t="s">
        <v>7</v>
      </c>
      <c r="G958" s="13">
        <v>41462</v>
      </c>
      <c r="H958" s="13">
        <v>31097</v>
      </c>
      <c r="I958" s="13"/>
      <c r="J958" s="13">
        <v>10365</v>
      </c>
      <c r="K958" s="13">
        <v>75</v>
      </c>
      <c r="L958" s="11" t="s">
        <v>4462</v>
      </c>
      <c r="M958" s="14" t="s">
        <v>4444</v>
      </c>
      <c r="Z958" s="15">
        <v>41462</v>
      </c>
      <c r="AA958" s="15">
        <v>31097</v>
      </c>
      <c r="AC958" s="15">
        <v>10365</v>
      </c>
    </row>
    <row r="959" spans="2:29" ht="19.7" customHeight="1" x14ac:dyDescent="0.2">
      <c r="B959" s="10" t="s">
        <v>1037</v>
      </c>
      <c r="C959" s="11" t="s">
        <v>6136</v>
      </c>
      <c r="D959" s="11" t="s">
        <v>6134</v>
      </c>
      <c r="E959" s="11" t="s">
        <v>6137</v>
      </c>
      <c r="F959" s="12" t="s">
        <v>7</v>
      </c>
      <c r="G959" s="13">
        <v>52501</v>
      </c>
      <c r="H959" s="13">
        <v>40951</v>
      </c>
      <c r="I959" s="13"/>
      <c r="J959" s="13">
        <v>11550</v>
      </c>
      <c r="K959" s="13">
        <v>78</v>
      </c>
      <c r="L959" s="11" t="s">
        <v>4462</v>
      </c>
      <c r="M959" s="14" t="s">
        <v>4444</v>
      </c>
      <c r="Z959" s="15">
        <v>52501</v>
      </c>
      <c r="AA959" s="15">
        <v>40951</v>
      </c>
      <c r="AC959" s="15">
        <v>11550</v>
      </c>
    </row>
    <row r="960" spans="2:29" ht="19.7" customHeight="1" x14ac:dyDescent="0.2">
      <c r="B960" s="10" t="s">
        <v>1038</v>
      </c>
      <c r="C960" s="11" t="s">
        <v>6138</v>
      </c>
      <c r="D960" s="11" t="s">
        <v>6134</v>
      </c>
      <c r="E960" s="11" t="s">
        <v>6139</v>
      </c>
      <c r="F960" s="12" t="s">
        <v>7</v>
      </c>
      <c r="G960" s="13">
        <v>72936</v>
      </c>
      <c r="H960" s="13">
        <v>62725</v>
      </c>
      <c r="I960" s="13"/>
      <c r="J960" s="13">
        <v>10211</v>
      </c>
      <c r="K960" s="13">
        <v>86</v>
      </c>
      <c r="L960" s="11" t="s">
        <v>4462</v>
      </c>
      <c r="M960" s="14" t="s">
        <v>4444</v>
      </c>
      <c r="Z960" s="15">
        <v>72936</v>
      </c>
      <c r="AA960" s="15">
        <v>62725</v>
      </c>
      <c r="AC960" s="15">
        <v>10211</v>
      </c>
    </row>
    <row r="961" spans="2:29" ht="19.7" customHeight="1" x14ac:dyDescent="0.2">
      <c r="B961" s="10" t="s">
        <v>1039</v>
      </c>
      <c r="C961" s="11" t="s">
        <v>6140</v>
      </c>
      <c r="D961" s="11" t="s">
        <v>6134</v>
      </c>
      <c r="E961" s="11" t="s">
        <v>6141</v>
      </c>
      <c r="F961" s="12" t="s">
        <v>7</v>
      </c>
      <c r="G961" s="13">
        <v>102388</v>
      </c>
      <c r="H961" s="13">
        <v>89078</v>
      </c>
      <c r="I961" s="13"/>
      <c r="J961" s="13">
        <v>13310</v>
      </c>
      <c r="K961" s="13">
        <v>87</v>
      </c>
      <c r="L961" s="11" t="s">
        <v>4462</v>
      </c>
      <c r="M961" s="14" t="s">
        <v>4444</v>
      </c>
      <c r="Z961" s="15">
        <v>102388</v>
      </c>
      <c r="AA961" s="15">
        <v>89078</v>
      </c>
      <c r="AC961" s="15">
        <v>13310</v>
      </c>
    </row>
    <row r="962" spans="2:29" ht="19.7" customHeight="1" x14ac:dyDescent="0.2">
      <c r="B962" s="10" t="s">
        <v>1040</v>
      </c>
      <c r="C962" s="11" t="s">
        <v>6142</v>
      </c>
      <c r="D962" s="11" t="s">
        <v>6134</v>
      </c>
      <c r="E962" s="11" t="s">
        <v>6143</v>
      </c>
      <c r="F962" s="12" t="s">
        <v>7</v>
      </c>
      <c r="G962" s="13">
        <v>147331</v>
      </c>
      <c r="H962" s="13">
        <v>128178</v>
      </c>
      <c r="I962" s="13"/>
      <c r="J962" s="13">
        <v>19153</v>
      </c>
      <c r="K962" s="13">
        <v>87</v>
      </c>
      <c r="L962" s="11" t="s">
        <v>4462</v>
      </c>
      <c r="M962" s="14" t="s">
        <v>4444</v>
      </c>
      <c r="Z962" s="15">
        <v>147331</v>
      </c>
      <c r="AA962" s="15">
        <v>128178</v>
      </c>
      <c r="AC962" s="15">
        <v>19153</v>
      </c>
    </row>
    <row r="963" spans="2:29" ht="19.7" customHeight="1" x14ac:dyDescent="0.2">
      <c r="B963" s="10" t="s">
        <v>1041</v>
      </c>
      <c r="C963" s="11" t="s">
        <v>6144</v>
      </c>
      <c r="D963" s="11" t="s">
        <v>6134</v>
      </c>
      <c r="E963" s="11" t="s">
        <v>6145</v>
      </c>
      <c r="F963" s="12" t="s">
        <v>7</v>
      </c>
      <c r="G963" s="13">
        <v>203833</v>
      </c>
      <c r="H963" s="13">
        <v>179373</v>
      </c>
      <c r="I963" s="13"/>
      <c r="J963" s="13">
        <v>24460</v>
      </c>
      <c r="K963" s="13">
        <v>88</v>
      </c>
      <c r="L963" s="11" t="s">
        <v>4462</v>
      </c>
      <c r="M963" s="14" t="s">
        <v>4444</v>
      </c>
      <c r="Z963" s="15">
        <v>203833</v>
      </c>
      <c r="AA963" s="15">
        <v>179373</v>
      </c>
      <c r="AC963" s="15">
        <v>24460</v>
      </c>
    </row>
    <row r="964" spans="2:29" ht="19.7" customHeight="1" x14ac:dyDescent="0.2">
      <c r="B964" s="10" t="s">
        <v>1042</v>
      </c>
      <c r="C964" s="11" t="s">
        <v>6146</v>
      </c>
      <c r="D964" s="11" t="s">
        <v>6147</v>
      </c>
      <c r="E964" s="11" t="s">
        <v>6135</v>
      </c>
      <c r="F964" s="12" t="s">
        <v>7</v>
      </c>
      <c r="G964" s="13">
        <v>25849</v>
      </c>
      <c r="H964" s="13">
        <v>20679</v>
      </c>
      <c r="I964" s="13"/>
      <c r="J964" s="13">
        <v>5170</v>
      </c>
      <c r="K964" s="13">
        <v>80</v>
      </c>
      <c r="L964" s="11" t="s">
        <v>4462</v>
      </c>
      <c r="M964" s="14" t="s">
        <v>4444</v>
      </c>
      <c r="Z964" s="15">
        <v>25849</v>
      </c>
      <c r="AA964" s="15">
        <v>20679</v>
      </c>
      <c r="AC964" s="15">
        <v>5170</v>
      </c>
    </row>
    <row r="965" spans="2:29" ht="19.7" customHeight="1" x14ac:dyDescent="0.2">
      <c r="B965" s="10" t="s">
        <v>1043</v>
      </c>
      <c r="C965" s="11" t="s">
        <v>6148</v>
      </c>
      <c r="D965" s="11" t="s">
        <v>6147</v>
      </c>
      <c r="E965" s="11" t="s">
        <v>6137</v>
      </c>
      <c r="F965" s="12" t="s">
        <v>7</v>
      </c>
      <c r="G965" s="13">
        <v>40100</v>
      </c>
      <c r="H965" s="13">
        <v>33283</v>
      </c>
      <c r="I965" s="13"/>
      <c r="J965" s="13">
        <v>6817</v>
      </c>
      <c r="K965" s="13">
        <v>83</v>
      </c>
      <c r="L965" s="11" t="s">
        <v>4462</v>
      </c>
      <c r="M965" s="14" t="s">
        <v>4444</v>
      </c>
      <c r="Z965" s="15">
        <v>40100</v>
      </c>
      <c r="AA965" s="15">
        <v>33283</v>
      </c>
      <c r="AC965" s="15">
        <v>6817</v>
      </c>
    </row>
    <row r="966" spans="2:29" ht="19.7" customHeight="1" x14ac:dyDescent="0.2">
      <c r="B966" s="10" t="s">
        <v>1044</v>
      </c>
      <c r="C966" s="11" t="s">
        <v>6149</v>
      </c>
      <c r="D966" s="11" t="s">
        <v>6147</v>
      </c>
      <c r="E966" s="11" t="s">
        <v>6139</v>
      </c>
      <c r="F966" s="12" t="s">
        <v>7</v>
      </c>
      <c r="G966" s="13">
        <v>63387</v>
      </c>
      <c r="H966" s="13">
        <v>55147</v>
      </c>
      <c r="I966" s="13"/>
      <c r="J966" s="13">
        <v>8240</v>
      </c>
      <c r="K966" s="13">
        <v>87</v>
      </c>
      <c r="L966" s="11" t="s">
        <v>4462</v>
      </c>
      <c r="M966" s="14" t="s">
        <v>4444</v>
      </c>
      <c r="Z966" s="15">
        <v>63387</v>
      </c>
      <c r="AA966" s="15">
        <v>55147</v>
      </c>
      <c r="AC966" s="15">
        <v>8240</v>
      </c>
    </row>
    <row r="967" spans="2:29" ht="19.7" customHeight="1" x14ac:dyDescent="0.2">
      <c r="B967" s="10" t="s">
        <v>1045</v>
      </c>
      <c r="C967" s="11" t="s">
        <v>6150</v>
      </c>
      <c r="D967" s="11" t="s">
        <v>6147</v>
      </c>
      <c r="E967" s="11" t="s">
        <v>6141</v>
      </c>
      <c r="F967" s="12" t="s">
        <v>7</v>
      </c>
      <c r="G967" s="13">
        <v>73271</v>
      </c>
      <c r="H967" s="13">
        <v>64478</v>
      </c>
      <c r="I967" s="13"/>
      <c r="J967" s="13">
        <v>8793</v>
      </c>
      <c r="K967" s="13">
        <v>88</v>
      </c>
      <c r="L967" s="11" t="s">
        <v>4462</v>
      </c>
      <c r="M967" s="14" t="s">
        <v>4444</v>
      </c>
      <c r="Z967" s="15">
        <v>73271</v>
      </c>
      <c r="AA967" s="15">
        <v>64478</v>
      </c>
      <c r="AC967" s="15">
        <v>8793</v>
      </c>
    </row>
    <row r="968" spans="2:29" ht="19.7" customHeight="1" x14ac:dyDescent="0.2">
      <c r="B968" s="10" t="s">
        <v>1046</v>
      </c>
      <c r="C968" s="11" t="s">
        <v>6151</v>
      </c>
      <c r="D968" s="11" t="s">
        <v>6147</v>
      </c>
      <c r="E968" s="11" t="s">
        <v>6143</v>
      </c>
      <c r="F968" s="12" t="s">
        <v>7</v>
      </c>
      <c r="G968" s="13">
        <v>125755</v>
      </c>
      <c r="H968" s="13">
        <v>115695</v>
      </c>
      <c r="I968" s="13"/>
      <c r="J968" s="13">
        <v>10060</v>
      </c>
      <c r="K968" s="13">
        <v>92</v>
      </c>
      <c r="L968" s="11" t="s">
        <v>4462</v>
      </c>
      <c r="M968" s="14" t="s">
        <v>4444</v>
      </c>
      <c r="Z968" s="15">
        <v>125755</v>
      </c>
      <c r="AA968" s="15">
        <v>115695</v>
      </c>
      <c r="AC968" s="15">
        <v>10060</v>
      </c>
    </row>
    <row r="969" spans="2:29" ht="19.7" customHeight="1" x14ac:dyDescent="0.2">
      <c r="B969" s="10" t="s">
        <v>1047</v>
      </c>
      <c r="C969" s="11" t="s">
        <v>6152</v>
      </c>
      <c r="D969" s="11" t="s">
        <v>6147</v>
      </c>
      <c r="E969" s="11" t="s">
        <v>6145</v>
      </c>
      <c r="F969" s="12" t="s">
        <v>7</v>
      </c>
      <c r="G969" s="13">
        <v>172087</v>
      </c>
      <c r="H969" s="13">
        <v>158320</v>
      </c>
      <c r="I969" s="13"/>
      <c r="J969" s="13">
        <v>13767</v>
      </c>
      <c r="K969" s="13">
        <v>92</v>
      </c>
      <c r="L969" s="11" t="s">
        <v>4462</v>
      </c>
      <c r="M969" s="14" t="s">
        <v>4444</v>
      </c>
      <c r="Z969" s="15">
        <v>172087</v>
      </c>
      <c r="AA969" s="15">
        <v>158320</v>
      </c>
      <c r="AC969" s="15">
        <v>13767</v>
      </c>
    </row>
    <row r="970" spans="2:29" ht="19.7" customHeight="1" x14ac:dyDescent="0.2">
      <c r="B970" s="10" t="s">
        <v>1048</v>
      </c>
      <c r="C970" s="11" t="s">
        <v>6153</v>
      </c>
      <c r="D970" s="11" t="s">
        <v>6154</v>
      </c>
      <c r="E970" s="11" t="s">
        <v>4300</v>
      </c>
      <c r="F970" s="12" t="s">
        <v>38</v>
      </c>
      <c r="G970" s="13">
        <v>1782</v>
      </c>
      <c r="H970" s="13">
        <v>1729</v>
      </c>
      <c r="I970" s="13"/>
      <c r="J970" s="13">
        <v>53</v>
      </c>
      <c r="K970" s="13">
        <v>97</v>
      </c>
      <c r="L970" s="11" t="s">
        <v>4462</v>
      </c>
      <c r="M970" s="14" t="s">
        <v>4444</v>
      </c>
      <c r="Z970" s="15">
        <v>1782</v>
      </c>
      <c r="AA970" s="15">
        <v>1729</v>
      </c>
      <c r="AC970" s="15">
        <v>53</v>
      </c>
    </row>
    <row r="971" spans="2:29" ht="19.7" customHeight="1" x14ac:dyDescent="0.2">
      <c r="B971" s="10" t="s">
        <v>1049</v>
      </c>
      <c r="C971" s="11" t="s">
        <v>6155</v>
      </c>
      <c r="D971" s="11" t="s">
        <v>6154</v>
      </c>
      <c r="E971" s="11" t="s">
        <v>2343</v>
      </c>
      <c r="F971" s="12" t="s">
        <v>38</v>
      </c>
      <c r="G971" s="13">
        <v>2816</v>
      </c>
      <c r="H971" s="13">
        <v>2703</v>
      </c>
      <c r="I971" s="13"/>
      <c r="J971" s="13">
        <v>113</v>
      </c>
      <c r="K971" s="13">
        <v>96</v>
      </c>
      <c r="L971" s="11" t="s">
        <v>4462</v>
      </c>
      <c r="M971" s="14" t="s">
        <v>4444</v>
      </c>
      <c r="Z971" s="15">
        <v>2816</v>
      </c>
      <c r="AA971" s="15">
        <v>2703</v>
      </c>
      <c r="AC971" s="15">
        <v>113</v>
      </c>
    </row>
    <row r="972" spans="2:29" ht="19.7" customHeight="1" x14ac:dyDescent="0.2">
      <c r="B972" s="10" t="s">
        <v>1050</v>
      </c>
      <c r="C972" s="11" t="s">
        <v>6156</v>
      </c>
      <c r="D972" s="11" t="s">
        <v>6154</v>
      </c>
      <c r="E972" s="11" t="s">
        <v>2345</v>
      </c>
      <c r="F972" s="12" t="s">
        <v>38</v>
      </c>
      <c r="G972" s="13">
        <v>5347</v>
      </c>
      <c r="H972" s="13">
        <v>5187</v>
      </c>
      <c r="I972" s="13"/>
      <c r="J972" s="13">
        <v>160</v>
      </c>
      <c r="K972" s="13">
        <v>97</v>
      </c>
      <c r="L972" s="11" t="s">
        <v>4462</v>
      </c>
      <c r="M972" s="14" t="s">
        <v>4444</v>
      </c>
      <c r="Z972" s="15">
        <v>5347</v>
      </c>
      <c r="AA972" s="15">
        <v>5187</v>
      </c>
      <c r="AC972" s="15">
        <v>160</v>
      </c>
    </row>
    <row r="973" spans="2:29" ht="19.7" customHeight="1" x14ac:dyDescent="0.2">
      <c r="B973" s="10" t="s">
        <v>1051</v>
      </c>
      <c r="C973" s="11" t="s">
        <v>6157</v>
      </c>
      <c r="D973" s="11" t="s">
        <v>6154</v>
      </c>
      <c r="E973" s="11" t="s">
        <v>2347</v>
      </c>
      <c r="F973" s="12" t="s">
        <v>38</v>
      </c>
      <c r="G973" s="13">
        <v>7874</v>
      </c>
      <c r="H973" s="13">
        <v>7638</v>
      </c>
      <c r="I973" s="13"/>
      <c r="J973" s="13">
        <v>236</v>
      </c>
      <c r="K973" s="13">
        <v>97</v>
      </c>
      <c r="L973" s="11" t="s">
        <v>4462</v>
      </c>
      <c r="M973" s="14" t="s">
        <v>4444</v>
      </c>
      <c r="Z973" s="15">
        <v>7874</v>
      </c>
      <c r="AA973" s="15">
        <v>7638</v>
      </c>
      <c r="AC973" s="15">
        <v>236</v>
      </c>
    </row>
    <row r="974" spans="2:29" ht="19.7" customHeight="1" x14ac:dyDescent="0.2">
      <c r="B974" s="10" t="s">
        <v>1052</v>
      </c>
      <c r="C974" s="11" t="s">
        <v>6158</v>
      </c>
      <c r="D974" s="11" t="s">
        <v>6154</v>
      </c>
      <c r="E974" s="11" t="s">
        <v>2349</v>
      </c>
      <c r="F974" s="12" t="s">
        <v>38</v>
      </c>
      <c r="G974" s="13">
        <v>8915</v>
      </c>
      <c r="H974" s="13">
        <v>8648</v>
      </c>
      <c r="I974" s="13"/>
      <c r="J974" s="13">
        <v>267</v>
      </c>
      <c r="K974" s="13">
        <v>97</v>
      </c>
      <c r="L974" s="11" t="s">
        <v>4462</v>
      </c>
      <c r="M974" s="14" t="s">
        <v>4444</v>
      </c>
      <c r="Z974" s="15">
        <v>8915</v>
      </c>
      <c r="AA974" s="15">
        <v>8648</v>
      </c>
      <c r="AC974" s="15">
        <v>267</v>
      </c>
    </row>
    <row r="975" spans="2:29" ht="19.7" customHeight="1" x14ac:dyDescent="0.2">
      <c r="B975" s="10" t="s">
        <v>1053</v>
      </c>
      <c r="C975" s="11" t="s">
        <v>6159</v>
      </c>
      <c r="D975" s="11" t="s">
        <v>6154</v>
      </c>
      <c r="E975" s="11" t="s">
        <v>2351</v>
      </c>
      <c r="F975" s="12" t="s">
        <v>38</v>
      </c>
      <c r="G975" s="13">
        <v>12934</v>
      </c>
      <c r="H975" s="13">
        <v>12546</v>
      </c>
      <c r="I975" s="13"/>
      <c r="J975" s="13">
        <v>388</v>
      </c>
      <c r="K975" s="13">
        <v>97</v>
      </c>
      <c r="L975" s="11" t="s">
        <v>4462</v>
      </c>
      <c r="M975" s="14" t="s">
        <v>4444</v>
      </c>
      <c r="Z975" s="15">
        <v>12934</v>
      </c>
      <c r="AA975" s="15">
        <v>12546</v>
      </c>
      <c r="AC975" s="15">
        <v>388</v>
      </c>
    </row>
    <row r="976" spans="2:29" ht="19.7" customHeight="1" x14ac:dyDescent="0.2">
      <c r="B976" s="10" t="s">
        <v>1054</v>
      </c>
      <c r="C976" s="11" t="s">
        <v>6160</v>
      </c>
      <c r="D976" s="11" t="s">
        <v>6154</v>
      </c>
      <c r="E976" s="11" t="s">
        <v>2353</v>
      </c>
      <c r="F976" s="12" t="s">
        <v>38</v>
      </c>
      <c r="G976" s="13">
        <v>17994</v>
      </c>
      <c r="H976" s="13">
        <v>17454</v>
      </c>
      <c r="I976" s="13"/>
      <c r="J976" s="13">
        <v>540</v>
      </c>
      <c r="K976" s="13">
        <v>97</v>
      </c>
      <c r="L976" s="11" t="s">
        <v>4462</v>
      </c>
      <c r="M976" s="14" t="s">
        <v>4444</v>
      </c>
      <c r="Z976" s="15">
        <v>17994</v>
      </c>
      <c r="AA976" s="15">
        <v>17454</v>
      </c>
      <c r="AC976" s="15">
        <v>540</v>
      </c>
    </row>
    <row r="977" spans="2:29" ht="19.7" customHeight="1" x14ac:dyDescent="0.2">
      <c r="B977" s="10" t="s">
        <v>1055</v>
      </c>
      <c r="C977" s="11" t="s">
        <v>6161</v>
      </c>
      <c r="D977" s="11" t="s">
        <v>6154</v>
      </c>
      <c r="E977" s="11" t="s">
        <v>2355</v>
      </c>
      <c r="F977" s="12" t="s">
        <v>38</v>
      </c>
      <c r="G977" s="13">
        <v>22785</v>
      </c>
      <c r="H977" s="13">
        <v>22101</v>
      </c>
      <c r="I977" s="13"/>
      <c r="J977" s="13">
        <v>684</v>
      </c>
      <c r="K977" s="13">
        <v>97</v>
      </c>
      <c r="L977" s="11" t="s">
        <v>4462</v>
      </c>
      <c r="M977" s="14" t="s">
        <v>4444</v>
      </c>
      <c r="Z977" s="15">
        <v>22785</v>
      </c>
      <c r="AA977" s="15">
        <v>22101</v>
      </c>
      <c r="AC977" s="15">
        <v>684</v>
      </c>
    </row>
    <row r="978" spans="2:29" ht="19.7" customHeight="1" x14ac:dyDescent="0.2">
      <c r="B978" s="10" t="s">
        <v>1056</v>
      </c>
      <c r="C978" s="11" t="s">
        <v>6162</v>
      </c>
      <c r="D978" s="11" t="s">
        <v>6154</v>
      </c>
      <c r="E978" s="11" t="s">
        <v>2357</v>
      </c>
      <c r="F978" s="12" t="s">
        <v>38</v>
      </c>
      <c r="G978" s="13">
        <v>29664</v>
      </c>
      <c r="H978" s="13">
        <v>29071</v>
      </c>
      <c r="I978" s="13"/>
      <c r="J978" s="13">
        <v>593</v>
      </c>
      <c r="K978" s="13">
        <v>98</v>
      </c>
      <c r="L978" s="11" t="s">
        <v>4462</v>
      </c>
      <c r="M978" s="14" t="s">
        <v>4444</v>
      </c>
      <c r="Z978" s="15">
        <v>29664</v>
      </c>
      <c r="AA978" s="15">
        <v>29071</v>
      </c>
      <c r="AC978" s="15">
        <v>593</v>
      </c>
    </row>
    <row r="979" spans="2:29" ht="19.7" customHeight="1" x14ac:dyDescent="0.2">
      <c r="B979" s="16" t="s">
        <v>1057</v>
      </c>
      <c r="C979" s="17" t="s">
        <v>6163</v>
      </c>
      <c r="D979" s="17" t="s">
        <v>6164</v>
      </c>
      <c r="E979" s="17" t="s">
        <v>4381</v>
      </c>
      <c r="F979" s="18" t="s">
        <v>7</v>
      </c>
      <c r="G979" s="19">
        <v>121430</v>
      </c>
      <c r="H979" s="19">
        <v>94715</v>
      </c>
      <c r="I979" s="19"/>
      <c r="J979" s="19">
        <v>26715</v>
      </c>
      <c r="K979" s="19">
        <v>78</v>
      </c>
      <c r="L979" s="17" t="s">
        <v>4462</v>
      </c>
      <c r="M979" s="20" t="s">
        <v>4444</v>
      </c>
      <c r="Z979" s="15">
        <v>121430</v>
      </c>
      <c r="AA979" s="15">
        <v>94715</v>
      </c>
      <c r="AC979" s="15">
        <v>26715</v>
      </c>
    </row>
    <row r="980" spans="2:29" ht="19.7" customHeight="1" x14ac:dyDescent="0.2">
      <c r="B980" s="10" t="s">
        <v>1058</v>
      </c>
      <c r="C980" s="11" t="s">
        <v>6165</v>
      </c>
      <c r="D980" s="11" t="s">
        <v>6164</v>
      </c>
      <c r="E980" s="11" t="s">
        <v>4382</v>
      </c>
      <c r="F980" s="12" t="s">
        <v>7</v>
      </c>
      <c r="G980" s="13">
        <v>168820</v>
      </c>
      <c r="H980" s="13">
        <v>135056</v>
      </c>
      <c r="I980" s="13"/>
      <c r="J980" s="13">
        <v>33764</v>
      </c>
      <c r="K980" s="13">
        <v>80</v>
      </c>
      <c r="L980" s="11" t="s">
        <v>4462</v>
      </c>
      <c r="M980" s="14" t="s">
        <v>4444</v>
      </c>
      <c r="Z980" s="15">
        <v>168820</v>
      </c>
      <c r="AA980" s="15">
        <v>135056</v>
      </c>
      <c r="AC980" s="15">
        <v>33764</v>
      </c>
    </row>
    <row r="981" spans="2:29" ht="19.7" customHeight="1" x14ac:dyDescent="0.2">
      <c r="B981" s="10" t="s">
        <v>1059</v>
      </c>
      <c r="C981" s="11" t="s">
        <v>6166</v>
      </c>
      <c r="D981" s="11" t="s">
        <v>6164</v>
      </c>
      <c r="E981" s="11" t="s">
        <v>4383</v>
      </c>
      <c r="F981" s="12" t="s">
        <v>7</v>
      </c>
      <c r="G981" s="13">
        <v>215733</v>
      </c>
      <c r="H981" s="13">
        <v>176901</v>
      </c>
      <c r="I981" s="13"/>
      <c r="J981" s="13">
        <v>38832</v>
      </c>
      <c r="K981" s="13">
        <v>82</v>
      </c>
      <c r="L981" s="11" t="s">
        <v>4462</v>
      </c>
      <c r="M981" s="14" t="s">
        <v>4444</v>
      </c>
      <c r="Z981" s="15">
        <v>215733</v>
      </c>
      <c r="AA981" s="15">
        <v>176901</v>
      </c>
      <c r="AC981" s="15">
        <v>38832</v>
      </c>
    </row>
    <row r="982" spans="2:29" ht="19.7" customHeight="1" x14ac:dyDescent="0.2">
      <c r="B982" s="10" t="s">
        <v>1060</v>
      </c>
      <c r="C982" s="11" t="s">
        <v>6167</v>
      </c>
      <c r="D982" s="11" t="s">
        <v>6168</v>
      </c>
      <c r="E982" s="11" t="s">
        <v>4381</v>
      </c>
      <c r="F982" s="12" t="s">
        <v>7</v>
      </c>
      <c r="G982" s="13">
        <v>126448</v>
      </c>
      <c r="H982" s="13">
        <v>97365</v>
      </c>
      <c r="I982" s="13"/>
      <c r="J982" s="13">
        <v>29083</v>
      </c>
      <c r="K982" s="13">
        <v>77</v>
      </c>
      <c r="L982" s="11" t="s">
        <v>4462</v>
      </c>
      <c r="M982" s="14" t="s">
        <v>4444</v>
      </c>
      <c r="Z982" s="15">
        <v>126448</v>
      </c>
      <c r="AA982" s="15">
        <v>97365</v>
      </c>
      <c r="AC982" s="15">
        <v>29083</v>
      </c>
    </row>
    <row r="983" spans="2:29" ht="19.7" customHeight="1" x14ac:dyDescent="0.2">
      <c r="B983" s="10" t="s">
        <v>1061</v>
      </c>
      <c r="C983" s="11" t="s">
        <v>6169</v>
      </c>
      <c r="D983" s="11" t="s">
        <v>6168</v>
      </c>
      <c r="E983" s="11" t="s">
        <v>4382</v>
      </c>
      <c r="F983" s="12" t="s">
        <v>7</v>
      </c>
      <c r="G983" s="13">
        <v>172300</v>
      </c>
      <c r="H983" s="13">
        <v>137840</v>
      </c>
      <c r="I983" s="13"/>
      <c r="J983" s="13">
        <v>34460</v>
      </c>
      <c r="K983" s="13">
        <v>80</v>
      </c>
      <c r="L983" s="11" t="s">
        <v>4462</v>
      </c>
      <c r="M983" s="14" t="s">
        <v>4444</v>
      </c>
      <c r="Z983" s="15">
        <v>172300</v>
      </c>
      <c r="AA983" s="15">
        <v>137840</v>
      </c>
      <c r="AC983" s="15">
        <v>34460</v>
      </c>
    </row>
    <row r="984" spans="2:29" ht="19.7" customHeight="1" x14ac:dyDescent="0.2">
      <c r="B984" s="10" t="s">
        <v>1062</v>
      </c>
      <c r="C984" s="11" t="s">
        <v>6170</v>
      </c>
      <c r="D984" s="11" t="s">
        <v>6168</v>
      </c>
      <c r="E984" s="11" t="s">
        <v>4383</v>
      </c>
      <c r="F984" s="12" t="s">
        <v>7</v>
      </c>
      <c r="G984" s="13">
        <v>226392</v>
      </c>
      <c r="H984" s="13">
        <v>183378</v>
      </c>
      <c r="I984" s="13"/>
      <c r="J984" s="13">
        <v>43014</v>
      </c>
      <c r="K984" s="13">
        <v>81</v>
      </c>
      <c r="L984" s="11" t="s">
        <v>4462</v>
      </c>
      <c r="M984" s="14" t="s">
        <v>4444</v>
      </c>
      <c r="Z984" s="15">
        <v>226392</v>
      </c>
      <c r="AA984" s="15">
        <v>183378</v>
      </c>
      <c r="AC984" s="15">
        <v>43014</v>
      </c>
    </row>
    <row r="985" spans="2:29" ht="19.7" customHeight="1" x14ac:dyDescent="0.2">
      <c r="B985" s="10" t="s">
        <v>1063</v>
      </c>
      <c r="C985" s="11" t="s">
        <v>6171</v>
      </c>
      <c r="D985" s="11" t="s">
        <v>6172</v>
      </c>
      <c r="E985" s="11" t="s">
        <v>2301</v>
      </c>
      <c r="F985" s="12" t="s">
        <v>7</v>
      </c>
      <c r="G985" s="13">
        <v>2158</v>
      </c>
      <c r="H985" s="13">
        <v>2093</v>
      </c>
      <c r="I985" s="13"/>
      <c r="J985" s="13">
        <v>65</v>
      </c>
      <c r="K985" s="13">
        <v>97</v>
      </c>
      <c r="L985" s="11" t="s">
        <v>4462</v>
      </c>
      <c r="M985" s="14" t="s">
        <v>4444</v>
      </c>
      <c r="Z985" s="15">
        <v>2158</v>
      </c>
      <c r="AA985" s="15">
        <v>2093</v>
      </c>
      <c r="AC985" s="15">
        <v>65</v>
      </c>
    </row>
    <row r="986" spans="2:29" ht="19.7" customHeight="1" x14ac:dyDescent="0.2">
      <c r="B986" s="10" t="s">
        <v>1064</v>
      </c>
      <c r="C986" s="11" t="s">
        <v>6173</v>
      </c>
      <c r="D986" s="11" t="s">
        <v>6172</v>
      </c>
      <c r="E986" s="11" t="s">
        <v>2368</v>
      </c>
      <c r="F986" s="12" t="s">
        <v>7</v>
      </c>
      <c r="G986" s="13">
        <v>4198</v>
      </c>
      <c r="H986" s="13">
        <v>4030</v>
      </c>
      <c r="I986" s="13"/>
      <c r="J986" s="13">
        <v>168</v>
      </c>
      <c r="K986" s="13">
        <v>96</v>
      </c>
      <c r="L986" s="11" t="s">
        <v>4462</v>
      </c>
      <c r="M986" s="14" t="s">
        <v>4444</v>
      </c>
      <c r="Z986" s="15">
        <v>4198</v>
      </c>
      <c r="AA986" s="15">
        <v>4030</v>
      </c>
      <c r="AC986" s="15">
        <v>168</v>
      </c>
    </row>
    <row r="987" spans="2:29" ht="19.7" customHeight="1" x14ac:dyDescent="0.2">
      <c r="B987" s="10" t="s">
        <v>1065</v>
      </c>
      <c r="C987" s="11" t="s">
        <v>6174</v>
      </c>
      <c r="D987" s="11" t="s">
        <v>6172</v>
      </c>
      <c r="E987" s="11" t="s">
        <v>2372</v>
      </c>
      <c r="F987" s="12" t="s">
        <v>7</v>
      </c>
      <c r="G987" s="13">
        <v>5885</v>
      </c>
      <c r="H987" s="13">
        <v>4355</v>
      </c>
      <c r="I987" s="13"/>
      <c r="J987" s="13">
        <v>1530</v>
      </c>
      <c r="K987" s="13">
        <v>74</v>
      </c>
      <c r="L987" s="11" t="s">
        <v>4462</v>
      </c>
      <c r="M987" s="14" t="s">
        <v>4444</v>
      </c>
      <c r="Z987" s="15">
        <v>5885</v>
      </c>
      <c r="AA987" s="15">
        <v>4355</v>
      </c>
      <c r="AC987" s="15">
        <v>1530</v>
      </c>
    </row>
    <row r="988" spans="2:29" ht="19.7" customHeight="1" x14ac:dyDescent="0.2">
      <c r="B988" s="10" t="s">
        <v>1066</v>
      </c>
      <c r="C988" s="11" t="s">
        <v>6175</v>
      </c>
      <c r="D988" s="11" t="s">
        <v>6172</v>
      </c>
      <c r="E988" s="11" t="s">
        <v>4351</v>
      </c>
      <c r="F988" s="12" t="s">
        <v>7</v>
      </c>
      <c r="G988" s="13">
        <v>9393</v>
      </c>
      <c r="H988" s="13">
        <v>6669</v>
      </c>
      <c r="I988" s="13"/>
      <c r="J988" s="13">
        <v>2724</v>
      </c>
      <c r="K988" s="13">
        <v>71</v>
      </c>
      <c r="L988" s="11" t="s">
        <v>4462</v>
      </c>
      <c r="M988" s="14" t="s">
        <v>4444</v>
      </c>
      <c r="Z988" s="15">
        <v>9393</v>
      </c>
      <c r="AA988" s="15">
        <v>6669</v>
      </c>
      <c r="AC988" s="15">
        <v>2724</v>
      </c>
    </row>
    <row r="989" spans="2:29" ht="19.7" customHeight="1" x14ac:dyDescent="0.2">
      <c r="B989" s="10" t="s">
        <v>1067</v>
      </c>
      <c r="C989" s="11" t="s">
        <v>6176</v>
      </c>
      <c r="D989" s="11" t="s">
        <v>6172</v>
      </c>
      <c r="E989" s="11" t="s">
        <v>4354</v>
      </c>
      <c r="F989" s="12" t="s">
        <v>7</v>
      </c>
      <c r="G989" s="13">
        <v>11911</v>
      </c>
      <c r="H989" s="13">
        <v>8695</v>
      </c>
      <c r="I989" s="13"/>
      <c r="J989" s="13">
        <v>3216</v>
      </c>
      <c r="K989" s="13">
        <v>73</v>
      </c>
      <c r="L989" s="11" t="s">
        <v>4462</v>
      </c>
      <c r="M989" s="14" t="s">
        <v>4444</v>
      </c>
      <c r="Z989" s="15">
        <v>11911</v>
      </c>
      <c r="AA989" s="15">
        <v>8695</v>
      </c>
      <c r="AC989" s="15">
        <v>3216</v>
      </c>
    </row>
    <row r="990" spans="2:29" ht="19.7" customHeight="1" x14ac:dyDescent="0.2">
      <c r="B990" s="10" t="s">
        <v>1068</v>
      </c>
      <c r="C990" s="11" t="s">
        <v>6177</v>
      </c>
      <c r="D990" s="11" t="s">
        <v>6172</v>
      </c>
      <c r="E990" s="11" t="s">
        <v>4355</v>
      </c>
      <c r="F990" s="12" t="s">
        <v>7</v>
      </c>
      <c r="G990" s="13">
        <v>14424</v>
      </c>
      <c r="H990" s="13">
        <v>10674</v>
      </c>
      <c r="I990" s="13"/>
      <c r="J990" s="13">
        <v>3750</v>
      </c>
      <c r="K990" s="13">
        <v>74</v>
      </c>
      <c r="L990" s="11" t="s">
        <v>4462</v>
      </c>
      <c r="M990" s="14" t="s">
        <v>4444</v>
      </c>
      <c r="Z990" s="15">
        <v>14424</v>
      </c>
      <c r="AA990" s="15">
        <v>10674</v>
      </c>
      <c r="AC990" s="15">
        <v>3750</v>
      </c>
    </row>
    <row r="991" spans="2:29" ht="19.7" customHeight="1" x14ac:dyDescent="0.2">
      <c r="B991" s="10" t="s">
        <v>1069</v>
      </c>
      <c r="C991" s="11" t="s">
        <v>6178</v>
      </c>
      <c r="D991" s="11" t="s">
        <v>6179</v>
      </c>
      <c r="E991" s="11" t="s">
        <v>6180</v>
      </c>
      <c r="F991" s="12" t="s">
        <v>38</v>
      </c>
      <c r="G991" s="13">
        <v>415277</v>
      </c>
      <c r="H991" s="13">
        <v>286541</v>
      </c>
      <c r="I991" s="13"/>
      <c r="J991" s="13">
        <v>128736</v>
      </c>
      <c r="K991" s="13">
        <v>69</v>
      </c>
      <c r="L991" s="11" t="s">
        <v>4462</v>
      </c>
      <c r="M991" s="14" t="s">
        <v>4444</v>
      </c>
      <c r="Z991" s="15">
        <v>415277</v>
      </c>
      <c r="AA991" s="15">
        <v>286541</v>
      </c>
      <c r="AC991" s="15">
        <v>128736</v>
      </c>
    </row>
    <row r="992" spans="2:29" ht="19.7" customHeight="1" x14ac:dyDescent="0.2">
      <c r="B992" s="10" t="s">
        <v>1070</v>
      </c>
      <c r="C992" s="11" t="s">
        <v>6181</v>
      </c>
      <c r="D992" s="11" t="s">
        <v>6179</v>
      </c>
      <c r="E992" s="11" t="s">
        <v>6182</v>
      </c>
      <c r="F992" s="12" t="s">
        <v>38</v>
      </c>
      <c r="G992" s="13">
        <v>408681</v>
      </c>
      <c r="H992" s="13">
        <v>281990</v>
      </c>
      <c r="I992" s="13"/>
      <c r="J992" s="13">
        <v>126691</v>
      </c>
      <c r="K992" s="13">
        <v>69</v>
      </c>
      <c r="L992" s="11" t="s">
        <v>4462</v>
      </c>
      <c r="M992" s="14" t="s">
        <v>4444</v>
      </c>
      <c r="Z992" s="15">
        <v>408681</v>
      </c>
      <c r="AA992" s="15">
        <v>281990</v>
      </c>
      <c r="AC992" s="15">
        <v>126691</v>
      </c>
    </row>
    <row r="993" spans="2:29" ht="19.7" customHeight="1" x14ac:dyDescent="0.2">
      <c r="B993" s="10" t="s">
        <v>1071</v>
      </c>
      <c r="C993" s="11" t="s">
        <v>6183</v>
      </c>
      <c r="D993" s="11" t="s">
        <v>6179</v>
      </c>
      <c r="E993" s="11" t="s">
        <v>6184</v>
      </c>
      <c r="F993" s="12" t="s">
        <v>38</v>
      </c>
      <c r="G993" s="13">
        <v>399101</v>
      </c>
      <c r="H993" s="13">
        <v>275380</v>
      </c>
      <c r="I993" s="13"/>
      <c r="J993" s="13">
        <v>123721</v>
      </c>
      <c r="K993" s="13">
        <v>69</v>
      </c>
      <c r="L993" s="11" t="s">
        <v>4462</v>
      </c>
      <c r="M993" s="14" t="s">
        <v>4444</v>
      </c>
      <c r="Z993" s="15">
        <v>399101</v>
      </c>
      <c r="AA993" s="15">
        <v>275380</v>
      </c>
      <c r="AC993" s="15">
        <v>123721</v>
      </c>
    </row>
    <row r="994" spans="2:29" ht="19.7" customHeight="1" x14ac:dyDescent="0.2">
      <c r="B994" s="10" t="s">
        <v>1072</v>
      </c>
      <c r="C994" s="11" t="s">
        <v>6185</v>
      </c>
      <c r="D994" s="11" t="s">
        <v>6179</v>
      </c>
      <c r="E994" s="11" t="s">
        <v>6186</v>
      </c>
      <c r="F994" s="12" t="s">
        <v>38</v>
      </c>
      <c r="G994" s="13">
        <v>637532</v>
      </c>
      <c r="H994" s="13">
        <v>439897</v>
      </c>
      <c r="I994" s="13"/>
      <c r="J994" s="13">
        <v>197635</v>
      </c>
      <c r="K994" s="13">
        <v>69</v>
      </c>
      <c r="L994" s="11" t="s">
        <v>4462</v>
      </c>
      <c r="M994" s="14" t="s">
        <v>4444</v>
      </c>
      <c r="Z994" s="15">
        <v>637532</v>
      </c>
      <c r="AA994" s="15">
        <v>439897</v>
      </c>
      <c r="AC994" s="15">
        <v>197635</v>
      </c>
    </row>
    <row r="995" spans="2:29" ht="19.7" customHeight="1" x14ac:dyDescent="0.2">
      <c r="B995" s="10" t="s">
        <v>1073</v>
      </c>
      <c r="C995" s="11" t="s">
        <v>6187</v>
      </c>
      <c r="D995" s="11" t="s">
        <v>6179</v>
      </c>
      <c r="E995" s="11" t="s">
        <v>6188</v>
      </c>
      <c r="F995" s="12" t="s">
        <v>38</v>
      </c>
      <c r="G995" s="13">
        <v>615696</v>
      </c>
      <c r="H995" s="13">
        <v>424830</v>
      </c>
      <c r="I995" s="13"/>
      <c r="J995" s="13">
        <v>190866</v>
      </c>
      <c r="K995" s="13">
        <v>69</v>
      </c>
      <c r="L995" s="11" t="s">
        <v>4462</v>
      </c>
      <c r="M995" s="14" t="s">
        <v>4444</v>
      </c>
      <c r="Z995" s="15">
        <v>615696</v>
      </c>
      <c r="AA995" s="15">
        <v>424830</v>
      </c>
      <c r="AC995" s="15">
        <v>190866</v>
      </c>
    </row>
    <row r="996" spans="2:29" ht="19.7" customHeight="1" x14ac:dyDescent="0.2">
      <c r="B996" s="10" t="s">
        <v>1074</v>
      </c>
      <c r="C996" s="11" t="s">
        <v>6189</v>
      </c>
      <c r="D996" s="11" t="s">
        <v>6179</v>
      </c>
      <c r="E996" s="11" t="s">
        <v>6190</v>
      </c>
      <c r="F996" s="12" t="s">
        <v>38</v>
      </c>
      <c r="G996" s="13">
        <v>694965</v>
      </c>
      <c r="H996" s="13">
        <v>479526</v>
      </c>
      <c r="I996" s="13"/>
      <c r="J996" s="13">
        <v>215439</v>
      </c>
      <c r="K996" s="13">
        <v>69</v>
      </c>
      <c r="L996" s="11" t="s">
        <v>4462</v>
      </c>
      <c r="M996" s="14" t="s">
        <v>4444</v>
      </c>
      <c r="Z996" s="15">
        <v>694965</v>
      </c>
      <c r="AA996" s="15">
        <v>479526</v>
      </c>
      <c r="AC996" s="15">
        <v>215439</v>
      </c>
    </row>
    <row r="997" spans="2:29" ht="19.7" customHeight="1" x14ac:dyDescent="0.2">
      <c r="B997" s="10" t="s">
        <v>1075</v>
      </c>
      <c r="C997" s="11" t="s">
        <v>6191</v>
      </c>
      <c r="D997" s="11" t="s">
        <v>6179</v>
      </c>
      <c r="E997" s="11" t="s">
        <v>6192</v>
      </c>
      <c r="F997" s="12" t="s">
        <v>38</v>
      </c>
      <c r="G997" s="13">
        <v>449314</v>
      </c>
      <c r="H997" s="13">
        <v>332492</v>
      </c>
      <c r="I997" s="13"/>
      <c r="J997" s="13">
        <v>116822</v>
      </c>
      <c r="K997" s="13">
        <v>74</v>
      </c>
      <c r="L997" s="11" t="s">
        <v>4462</v>
      </c>
      <c r="M997" s="14" t="s">
        <v>4444</v>
      </c>
      <c r="Z997" s="15">
        <v>449314</v>
      </c>
      <c r="AA997" s="15">
        <v>332492</v>
      </c>
      <c r="AC997" s="15">
        <v>116822</v>
      </c>
    </row>
    <row r="998" spans="2:29" ht="19.7" customHeight="1" x14ac:dyDescent="0.2">
      <c r="B998" s="10" t="s">
        <v>1076</v>
      </c>
      <c r="C998" s="11" t="s">
        <v>6193</v>
      </c>
      <c r="D998" s="11" t="s">
        <v>6179</v>
      </c>
      <c r="E998" s="11" t="s">
        <v>6194</v>
      </c>
      <c r="F998" s="12" t="s">
        <v>38</v>
      </c>
      <c r="G998" s="13">
        <v>436123</v>
      </c>
      <c r="H998" s="13">
        <v>322731</v>
      </c>
      <c r="I998" s="13"/>
      <c r="J998" s="13">
        <v>113392</v>
      </c>
      <c r="K998" s="13">
        <v>74</v>
      </c>
      <c r="L998" s="11" t="s">
        <v>4462</v>
      </c>
      <c r="M998" s="14" t="s">
        <v>4444</v>
      </c>
      <c r="Z998" s="15">
        <v>436123</v>
      </c>
      <c r="AA998" s="15">
        <v>322731</v>
      </c>
      <c r="AC998" s="15">
        <v>113392</v>
      </c>
    </row>
    <row r="999" spans="2:29" ht="19.7" customHeight="1" x14ac:dyDescent="0.2">
      <c r="B999" s="10" t="s">
        <v>1077</v>
      </c>
      <c r="C999" s="11" t="s">
        <v>6195</v>
      </c>
      <c r="D999" s="11" t="s">
        <v>6179</v>
      </c>
      <c r="E999" s="11" t="s">
        <v>6196</v>
      </c>
      <c r="F999" s="12" t="s">
        <v>38</v>
      </c>
      <c r="G999" s="13">
        <v>403884</v>
      </c>
      <c r="H999" s="13">
        <v>302913</v>
      </c>
      <c r="I999" s="13"/>
      <c r="J999" s="13">
        <v>100971</v>
      </c>
      <c r="K999" s="13">
        <v>75</v>
      </c>
      <c r="L999" s="11" t="s">
        <v>4462</v>
      </c>
      <c r="M999" s="14" t="s">
        <v>4444</v>
      </c>
      <c r="Z999" s="15">
        <v>403884</v>
      </c>
      <c r="AA999" s="15">
        <v>302913</v>
      </c>
      <c r="AC999" s="15">
        <v>100971</v>
      </c>
    </row>
    <row r="1000" spans="2:29" ht="19.7" customHeight="1" x14ac:dyDescent="0.2">
      <c r="B1000" s="10" t="s">
        <v>1078</v>
      </c>
      <c r="C1000" s="11" t="s">
        <v>6197</v>
      </c>
      <c r="D1000" s="11" t="s">
        <v>6179</v>
      </c>
      <c r="E1000" s="11" t="s">
        <v>6198</v>
      </c>
      <c r="F1000" s="12" t="s">
        <v>38</v>
      </c>
      <c r="G1000" s="13">
        <v>647352</v>
      </c>
      <c r="H1000" s="13">
        <v>479040</v>
      </c>
      <c r="I1000" s="13"/>
      <c r="J1000" s="13">
        <v>168312</v>
      </c>
      <c r="K1000" s="13">
        <v>74</v>
      </c>
      <c r="L1000" s="11" t="s">
        <v>4462</v>
      </c>
      <c r="M1000" s="14" t="s">
        <v>4444</v>
      </c>
      <c r="Z1000" s="15">
        <v>647352</v>
      </c>
      <c r="AA1000" s="15">
        <v>479040</v>
      </c>
      <c r="AC1000" s="15">
        <v>168312</v>
      </c>
    </row>
    <row r="1001" spans="2:29" ht="19.7" customHeight="1" x14ac:dyDescent="0.2">
      <c r="B1001" s="10" t="s">
        <v>1079</v>
      </c>
      <c r="C1001" s="11" t="s">
        <v>6199</v>
      </c>
      <c r="D1001" s="11" t="s">
        <v>6179</v>
      </c>
      <c r="E1001" s="11" t="s">
        <v>6200</v>
      </c>
      <c r="F1001" s="12" t="s">
        <v>38</v>
      </c>
      <c r="G1001" s="13">
        <v>625566</v>
      </c>
      <c r="H1001" s="13">
        <v>462919</v>
      </c>
      <c r="I1001" s="13"/>
      <c r="J1001" s="13">
        <v>162647</v>
      </c>
      <c r="K1001" s="13">
        <v>74</v>
      </c>
      <c r="L1001" s="11" t="s">
        <v>4462</v>
      </c>
      <c r="M1001" s="14" t="s">
        <v>4444</v>
      </c>
      <c r="Z1001" s="15">
        <v>625566</v>
      </c>
      <c r="AA1001" s="15">
        <v>462919</v>
      </c>
      <c r="AC1001" s="15">
        <v>162647</v>
      </c>
    </row>
    <row r="1002" spans="2:29" ht="19.7" customHeight="1" x14ac:dyDescent="0.2">
      <c r="B1002" s="10" t="s">
        <v>1080</v>
      </c>
      <c r="C1002" s="11" t="s">
        <v>6201</v>
      </c>
      <c r="D1002" s="11" t="s">
        <v>6179</v>
      </c>
      <c r="E1002" s="11" t="s">
        <v>6202</v>
      </c>
      <c r="F1002" s="12" t="s">
        <v>38</v>
      </c>
      <c r="G1002" s="13">
        <v>717675</v>
      </c>
      <c r="H1002" s="13">
        <v>538256</v>
      </c>
      <c r="I1002" s="13"/>
      <c r="J1002" s="13">
        <v>179419</v>
      </c>
      <c r="K1002" s="13">
        <v>75</v>
      </c>
      <c r="L1002" s="11" t="s">
        <v>4462</v>
      </c>
      <c r="M1002" s="14" t="s">
        <v>4444</v>
      </c>
      <c r="Z1002" s="15">
        <v>717675</v>
      </c>
      <c r="AA1002" s="15">
        <v>538256</v>
      </c>
      <c r="AC1002" s="15">
        <v>179419</v>
      </c>
    </row>
    <row r="1003" spans="2:29" ht="19.7" customHeight="1" x14ac:dyDescent="0.2">
      <c r="B1003" s="10" t="s">
        <v>1081</v>
      </c>
      <c r="C1003" s="11" t="s">
        <v>6203</v>
      </c>
      <c r="D1003" s="11" t="s">
        <v>6204</v>
      </c>
      <c r="E1003" s="11" t="s">
        <v>6186</v>
      </c>
      <c r="F1003" s="12" t="s">
        <v>38</v>
      </c>
      <c r="G1003" s="13">
        <v>587733</v>
      </c>
      <c r="H1003" s="13">
        <v>423168</v>
      </c>
      <c r="I1003" s="13"/>
      <c r="J1003" s="13">
        <v>164565</v>
      </c>
      <c r="K1003" s="13">
        <v>72</v>
      </c>
      <c r="L1003" s="11" t="s">
        <v>4462</v>
      </c>
      <c r="M1003" s="14" t="s">
        <v>4444</v>
      </c>
      <c r="Z1003" s="15">
        <v>587733</v>
      </c>
      <c r="AA1003" s="15">
        <v>423168</v>
      </c>
      <c r="AC1003" s="15">
        <v>164565</v>
      </c>
    </row>
    <row r="1004" spans="2:29" ht="19.7" customHeight="1" x14ac:dyDescent="0.2">
      <c r="B1004" s="16" t="s">
        <v>1082</v>
      </c>
      <c r="C1004" s="17" t="s">
        <v>6205</v>
      </c>
      <c r="D1004" s="17" t="s">
        <v>6204</v>
      </c>
      <c r="E1004" s="17" t="s">
        <v>6188</v>
      </c>
      <c r="F1004" s="18" t="s">
        <v>38</v>
      </c>
      <c r="G1004" s="19">
        <v>596058</v>
      </c>
      <c r="H1004" s="19">
        <v>435122</v>
      </c>
      <c r="I1004" s="19"/>
      <c r="J1004" s="19">
        <v>160936</v>
      </c>
      <c r="K1004" s="19">
        <v>73</v>
      </c>
      <c r="L1004" s="17" t="s">
        <v>4462</v>
      </c>
      <c r="M1004" s="20" t="s">
        <v>4444</v>
      </c>
      <c r="Z1004" s="15">
        <v>596058</v>
      </c>
      <c r="AA1004" s="15">
        <v>435122</v>
      </c>
      <c r="AC1004" s="15">
        <v>160936</v>
      </c>
    </row>
    <row r="1005" spans="2:29" ht="19.7" customHeight="1" x14ac:dyDescent="0.2">
      <c r="B1005" s="10" t="s">
        <v>1083</v>
      </c>
      <c r="C1005" s="11" t="s">
        <v>6206</v>
      </c>
      <c r="D1005" s="11" t="s">
        <v>6204</v>
      </c>
      <c r="E1005" s="11" t="s">
        <v>6190</v>
      </c>
      <c r="F1005" s="12" t="s">
        <v>38</v>
      </c>
      <c r="G1005" s="13">
        <v>768590</v>
      </c>
      <c r="H1005" s="13">
        <v>553385</v>
      </c>
      <c r="I1005" s="13"/>
      <c r="J1005" s="13">
        <v>215205</v>
      </c>
      <c r="K1005" s="13">
        <v>72</v>
      </c>
      <c r="L1005" s="11" t="s">
        <v>4462</v>
      </c>
      <c r="M1005" s="14" t="s">
        <v>4444</v>
      </c>
      <c r="Z1005" s="15">
        <v>768590</v>
      </c>
      <c r="AA1005" s="15">
        <v>553385</v>
      </c>
      <c r="AC1005" s="15">
        <v>215205</v>
      </c>
    </row>
    <row r="1006" spans="2:29" ht="19.7" customHeight="1" x14ac:dyDescent="0.2">
      <c r="B1006" s="10" t="s">
        <v>1084</v>
      </c>
      <c r="C1006" s="11" t="s">
        <v>6207</v>
      </c>
      <c r="D1006" s="11" t="s">
        <v>6204</v>
      </c>
      <c r="E1006" s="11" t="s">
        <v>6192</v>
      </c>
      <c r="F1006" s="12" t="s">
        <v>38</v>
      </c>
      <c r="G1006" s="13">
        <v>203303</v>
      </c>
      <c r="H1006" s="13">
        <v>128081</v>
      </c>
      <c r="I1006" s="13"/>
      <c r="J1006" s="13">
        <v>75222</v>
      </c>
      <c r="K1006" s="13">
        <v>63</v>
      </c>
      <c r="L1006" s="11" t="s">
        <v>4462</v>
      </c>
      <c r="M1006" s="14" t="s">
        <v>4444</v>
      </c>
      <c r="Z1006" s="15">
        <v>203303</v>
      </c>
      <c r="AA1006" s="15">
        <v>128081</v>
      </c>
      <c r="AC1006" s="15">
        <v>75222</v>
      </c>
    </row>
    <row r="1007" spans="2:29" ht="19.7" customHeight="1" x14ac:dyDescent="0.2">
      <c r="B1007" s="10" t="s">
        <v>1085</v>
      </c>
      <c r="C1007" s="11" t="s">
        <v>6208</v>
      </c>
      <c r="D1007" s="11" t="s">
        <v>6204</v>
      </c>
      <c r="E1007" s="11" t="s">
        <v>6209</v>
      </c>
      <c r="F1007" s="12" t="s">
        <v>38</v>
      </c>
      <c r="G1007" s="13">
        <v>182701</v>
      </c>
      <c r="H1007" s="13">
        <v>131545</v>
      </c>
      <c r="I1007" s="13"/>
      <c r="J1007" s="13">
        <v>51156</v>
      </c>
      <c r="K1007" s="13">
        <v>72</v>
      </c>
      <c r="L1007" s="11" t="s">
        <v>4462</v>
      </c>
      <c r="M1007" s="14" t="s">
        <v>4444</v>
      </c>
      <c r="Z1007" s="15">
        <v>182701</v>
      </c>
      <c r="AA1007" s="15">
        <v>131545</v>
      </c>
      <c r="AC1007" s="15">
        <v>51156</v>
      </c>
    </row>
    <row r="1008" spans="2:29" ht="19.7" customHeight="1" x14ac:dyDescent="0.2">
      <c r="B1008" s="10" t="s">
        <v>1086</v>
      </c>
      <c r="C1008" s="11" t="s">
        <v>6210</v>
      </c>
      <c r="D1008" s="11" t="s">
        <v>6204</v>
      </c>
      <c r="E1008" s="11" t="s">
        <v>6211</v>
      </c>
      <c r="F1008" s="12" t="s">
        <v>38</v>
      </c>
      <c r="G1008" s="13">
        <v>206099</v>
      </c>
      <c r="H1008" s="13">
        <v>127781</v>
      </c>
      <c r="I1008" s="13"/>
      <c r="J1008" s="13">
        <v>78318</v>
      </c>
      <c r="K1008" s="13">
        <v>62</v>
      </c>
      <c r="L1008" s="11" t="s">
        <v>4462</v>
      </c>
      <c r="M1008" s="14" t="s">
        <v>4444</v>
      </c>
      <c r="Z1008" s="15">
        <v>206099</v>
      </c>
      <c r="AA1008" s="15">
        <v>127781</v>
      </c>
      <c r="AC1008" s="15">
        <v>78318</v>
      </c>
    </row>
    <row r="1009" spans="2:29" ht="19.7" customHeight="1" x14ac:dyDescent="0.2">
      <c r="B1009" s="10" t="s">
        <v>1087</v>
      </c>
      <c r="C1009" s="11" t="s">
        <v>6212</v>
      </c>
      <c r="D1009" s="11" t="s">
        <v>6204</v>
      </c>
      <c r="E1009" s="11" t="s">
        <v>6213</v>
      </c>
      <c r="F1009" s="12" t="s">
        <v>38</v>
      </c>
      <c r="G1009" s="13">
        <v>218826</v>
      </c>
      <c r="H1009" s="13">
        <v>129107</v>
      </c>
      <c r="I1009" s="13"/>
      <c r="J1009" s="13">
        <v>89719</v>
      </c>
      <c r="K1009" s="13">
        <v>59</v>
      </c>
      <c r="L1009" s="11" t="s">
        <v>4462</v>
      </c>
      <c r="M1009" s="14" t="s">
        <v>4444</v>
      </c>
      <c r="Z1009" s="15">
        <v>218826</v>
      </c>
      <c r="AA1009" s="15">
        <v>129107</v>
      </c>
      <c r="AC1009" s="15">
        <v>89719</v>
      </c>
    </row>
    <row r="1010" spans="2:29" ht="19.7" customHeight="1" x14ac:dyDescent="0.2">
      <c r="B1010" s="10" t="s">
        <v>1088</v>
      </c>
      <c r="C1010" s="11" t="s">
        <v>6214</v>
      </c>
      <c r="D1010" s="11" t="s">
        <v>6204</v>
      </c>
      <c r="E1010" s="11" t="s">
        <v>6215</v>
      </c>
      <c r="F1010" s="12" t="s">
        <v>38</v>
      </c>
      <c r="G1010" s="13">
        <v>569912</v>
      </c>
      <c r="H1010" s="13">
        <v>410337</v>
      </c>
      <c r="I1010" s="13"/>
      <c r="J1010" s="13">
        <v>159575</v>
      </c>
      <c r="K1010" s="13">
        <v>72</v>
      </c>
      <c r="L1010" s="11" t="s">
        <v>4462</v>
      </c>
      <c r="M1010" s="14" t="s">
        <v>4444</v>
      </c>
      <c r="Z1010" s="15">
        <v>569912</v>
      </c>
      <c r="AA1010" s="15">
        <v>410337</v>
      </c>
      <c r="AC1010" s="15">
        <v>159575</v>
      </c>
    </row>
    <row r="1011" spans="2:29" ht="19.7" customHeight="1" x14ac:dyDescent="0.2">
      <c r="B1011" s="10" t="s">
        <v>1089</v>
      </c>
      <c r="C1011" s="11" t="s">
        <v>6216</v>
      </c>
      <c r="D1011" s="11" t="s">
        <v>6204</v>
      </c>
      <c r="E1011" s="11" t="s">
        <v>6217</v>
      </c>
      <c r="F1011" s="12" t="s">
        <v>38</v>
      </c>
      <c r="G1011" s="13">
        <v>665938</v>
      </c>
      <c r="H1011" s="13">
        <v>479475</v>
      </c>
      <c r="I1011" s="13"/>
      <c r="J1011" s="13">
        <v>186463</v>
      </c>
      <c r="K1011" s="13">
        <v>72</v>
      </c>
      <c r="L1011" s="11" t="s">
        <v>4462</v>
      </c>
      <c r="M1011" s="14" t="s">
        <v>4444</v>
      </c>
      <c r="Z1011" s="15">
        <v>665938</v>
      </c>
      <c r="AA1011" s="15">
        <v>479475</v>
      </c>
      <c r="AC1011" s="15">
        <v>186463</v>
      </c>
    </row>
    <row r="1012" spans="2:29" ht="19.7" customHeight="1" x14ac:dyDescent="0.2">
      <c r="B1012" s="10" t="s">
        <v>1090</v>
      </c>
      <c r="C1012" s="11" t="s">
        <v>6218</v>
      </c>
      <c r="D1012" s="11" t="s">
        <v>6204</v>
      </c>
      <c r="E1012" s="11" t="s">
        <v>6219</v>
      </c>
      <c r="F1012" s="12" t="s">
        <v>38</v>
      </c>
      <c r="G1012" s="13">
        <v>760294</v>
      </c>
      <c r="H1012" s="13">
        <v>547412</v>
      </c>
      <c r="I1012" s="13"/>
      <c r="J1012" s="13">
        <v>212882</v>
      </c>
      <c r="K1012" s="13">
        <v>72</v>
      </c>
      <c r="L1012" s="11" t="s">
        <v>4462</v>
      </c>
      <c r="M1012" s="14" t="s">
        <v>4444</v>
      </c>
      <c r="Z1012" s="15">
        <v>760294</v>
      </c>
      <c r="AA1012" s="15">
        <v>547412</v>
      </c>
      <c r="AC1012" s="15">
        <v>212882</v>
      </c>
    </row>
    <row r="1013" spans="2:29" ht="19.7" customHeight="1" x14ac:dyDescent="0.2">
      <c r="B1013" s="10" t="s">
        <v>1091</v>
      </c>
      <c r="C1013" s="11" t="s">
        <v>6220</v>
      </c>
      <c r="D1013" s="11" t="s">
        <v>6204</v>
      </c>
      <c r="E1013" s="11" t="s">
        <v>6221</v>
      </c>
      <c r="F1013" s="12" t="s">
        <v>38</v>
      </c>
      <c r="G1013" s="13">
        <v>464886</v>
      </c>
      <c r="H1013" s="13">
        <v>362611</v>
      </c>
      <c r="I1013" s="13"/>
      <c r="J1013" s="13">
        <v>102275</v>
      </c>
      <c r="K1013" s="13">
        <v>78</v>
      </c>
      <c r="L1013" s="11" t="s">
        <v>4462</v>
      </c>
      <c r="M1013" s="14" t="s">
        <v>4444</v>
      </c>
      <c r="Z1013" s="15">
        <v>464886</v>
      </c>
      <c r="AA1013" s="15">
        <v>362611</v>
      </c>
      <c r="AC1013" s="15">
        <v>102275</v>
      </c>
    </row>
    <row r="1014" spans="2:29" ht="19.7" customHeight="1" x14ac:dyDescent="0.2">
      <c r="B1014" s="10" t="s">
        <v>1092</v>
      </c>
      <c r="C1014" s="11" t="s">
        <v>6222</v>
      </c>
      <c r="D1014" s="11" t="s">
        <v>6204</v>
      </c>
      <c r="E1014" s="11" t="s">
        <v>6223</v>
      </c>
      <c r="F1014" s="12" t="s">
        <v>38</v>
      </c>
      <c r="G1014" s="13">
        <v>556859</v>
      </c>
      <c r="H1014" s="13">
        <v>439919</v>
      </c>
      <c r="I1014" s="13"/>
      <c r="J1014" s="13">
        <v>116940</v>
      </c>
      <c r="K1014" s="13">
        <v>79</v>
      </c>
      <c r="L1014" s="11" t="s">
        <v>4462</v>
      </c>
      <c r="M1014" s="14" t="s">
        <v>4444</v>
      </c>
      <c r="Z1014" s="15">
        <v>556859</v>
      </c>
      <c r="AA1014" s="15">
        <v>439919</v>
      </c>
      <c r="AC1014" s="15">
        <v>116940</v>
      </c>
    </row>
    <row r="1015" spans="2:29" ht="19.7" customHeight="1" x14ac:dyDescent="0.2">
      <c r="B1015" s="10" t="s">
        <v>1093</v>
      </c>
      <c r="C1015" s="11" t="s">
        <v>6224</v>
      </c>
      <c r="D1015" s="11" t="s">
        <v>6204</v>
      </c>
      <c r="E1015" s="11" t="s">
        <v>6225</v>
      </c>
      <c r="F1015" s="12" t="s">
        <v>38</v>
      </c>
      <c r="G1015" s="13">
        <v>644106</v>
      </c>
      <c r="H1015" s="13">
        <v>508844</v>
      </c>
      <c r="I1015" s="13"/>
      <c r="J1015" s="13">
        <v>135262</v>
      </c>
      <c r="K1015" s="13">
        <v>79</v>
      </c>
      <c r="L1015" s="11" t="s">
        <v>4462</v>
      </c>
      <c r="M1015" s="14" t="s">
        <v>4444</v>
      </c>
      <c r="Z1015" s="15">
        <v>644106</v>
      </c>
      <c r="AA1015" s="15">
        <v>508844</v>
      </c>
      <c r="AC1015" s="15">
        <v>135262</v>
      </c>
    </row>
    <row r="1016" spans="2:29" ht="19.7" customHeight="1" x14ac:dyDescent="0.2">
      <c r="B1016" s="10" t="s">
        <v>1094</v>
      </c>
      <c r="C1016" s="11" t="s">
        <v>6226</v>
      </c>
      <c r="D1016" s="11" t="s">
        <v>6227</v>
      </c>
      <c r="E1016" s="11" t="s">
        <v>2372</v>
      </c>
      <c r="F1016" s="12" t="s">
        <v>38</v>
      </c>
      <c r="G1016" s="13">
        <v>447248</v>
      </c>
      <c r="H1016" s="13">
        <v>290711</v>
      </c>
      <c r="I1016" s="13"/>
      <c r="J1016" s="13">
        <v>156537</v>
      </c>
      <c r="K1016" s="13">
        <v>65</v>
      </c>
      <c r="L1016" s="11" t="s">
        <v>4462</v>
      </c>
      <c r="M1016" s="14" t="s">
        <v>4444</v>
      </c>
      <c r="Z1016" s="15">
        <v>447248</v>
      </c>
      <c r="AA1016" s="15">
        <v>290711</v>
      </c>
      <c r="AC1016" s="15">
        <v>156537</v>
      </c>
    </row>
    <row r="1017" spans="2:29" ht="19.7" customHeight="1" x14ac:dyDescent="0.2">
      <c r="B1017" s="10" t="s">
        <v>1095</v>
      </c>
      <c r="C1017" s="11" t="s">
        <v>6228</v>
      </c>
      <c r="D1017" s="11" t="s">
        <v>6227</v>
      </c>
      <c r="E1017" s="11" t="s">
        <v>4351</v>
      </c>
      <c r="F1017" s="12" t="s">
        <v>38</v>
      </c>
      <c r="G1017" s="13">
        <v>754994</v>
      </c>
      <c r="H1017" s="13">
        <v>483196</v>
      </c>
      <c r="I1017" s="13"/>
      <c r="J1017" s="13">
        <v>271798</v>
      </c>
      <c r="K1017" s="13">
        <v>64</v>
      </c>
      <c r="L1017" s="11" t="s">
        <v>4462</v>
      </c>
      <c r="M1017" s="14" t="s">
        <v>4444</v>
      </c>
      <c r="Z1017" s="15">
        <v>754994</v>
      </c>
      <c r="AA1017" s="15">
        <v>483196</v>
      </c>
      <c r="AC1017" s="15">
        <v>271798</v>
      </c>
    </row>
    <row r="1018" spans="2:29" ht="19.7" customHeight="1" x14ac:dyDescent="0.2">
      <c r="B1018" s="10" t="s">
        <v>1096</v>
      </c>
      <c r="C1018" s="11" t="s">
        <v>6229</v>
      </c>
      <c r="D1018" s="11" t="s">
        <v>6227</v>
      </c>
      <c r="E1018" s="11" t="s">
        <v>4354</v>
      </c>
      <c r="F1018" s="12" t="s">
        <v>38</v>
      </c>
      <c r="G1018" s="13">
        <v>757830</v>
      </c>
      <c r="H1018" s="13">
        <v>507746</v>
      </c>
      <c r="I1018" s="13"/>
      <c r="J1018" s="13">
        <v>250084</v>
      </c>
      <c r="K1018" s="13">
        <v>67</v>
      </c>
      <c r="L1018" s="11" t="s">
        <v>4462</v>
      </c>
      <c r="M1018" s="14" t="s">
        <v>4444</v>
      </c>
      <c r="Z1018" s="15">
        <v>757830</v>
      </c>
      <c r="AA1018" s="15">
        <v>507746</v>
      </c>
      <c r="AC1018" s="15">
        <v>250084</v>
      </c>
    </row>
    <row r="1019" spans="2:29" ht="19.7" customHeight="1" x14ac:dyDescent="0.2">
      <c r="B1019" s="10" t="s">
        <v>1097</v>
      </c>
      <c r="C1019" s="11" t="s">
        <v>6230</v>
      </c>
      <c r="D1019" s="11" t="s">
        <v>6227</v>
      </c>
      <c r="E1019" s="11" t="s">
        <v>4355</v>
      </c>
      <c r="F1019" s="12" t="s">
        <v>38</v>
      </c>
      <c r="G1019" s="13">
        <v>678709</v>
      </c>
      <c r="H1019" s="13">
        <v>454735</v>
      </c>
      <c r="I1019" s="13"/>
      <c r="J1019" s="13">
        <v>223974</v>
      </c>
      <c r="K1019" s="13">
        <v>67</v>
      </c>
      <c r="L1019" s="11" t="s">
        <v>4462</v>
      </c>
      <c r="M1019" s="14" t="s">
        <v>4444</v>
      </c>
      <c r="Z1019" s="15">
        <v>678709</v>
      </c>
      <c r="AA1019" s="15">
        <v>454735</v>
      </c>
      <c r="AC1019" s="15">
        <v>223974</v>
      </c>
    </row>
    <row r="1020" spans="2:29" ht="19.7" customHeight="1" x14ac:dyDescent="0.2">
      <c r="B1020" s="10" t="s">
        <v>1098</v>
      </c>
      <c r="C1020" s="11" t="s">
        <v>6231</v>
      </c>
      <c r="D1020" s="11" t="s">
        <v>6232</v>
      </c>
      <c r="E1020" s="11" t="s">
        <v>6233</v>
      </c>
      <c r="F1020" s="12" t="s">
        <v>38</v>
      </c>
      <c r="G1020" s="13">
        <v>297182</v>
      </c>
      <c r="H1020" s="13">
        <v>178309</v>
      </c>
      <c r="I1020" s="13"/>
      <c r="J1020" s="13">
        <v>118873</v>
      </c>
      <c r="K1020" s="13">
        <v>60</v>
      </c>
      <c r="L1020" s="11" t="s">
        <v>4462</v>
      </c>
      <c r="M1020" s="14" t="s">
        <v>4444</v>
      </c>
      <c r="Z1020" s="15">
        <v>297182</v>
      </c>
      <c r="AA1020" s="15">
        <v>178309</v>
      </c>
      <c r="AC1020" s="15">
        <v>118873</v>
      </c>
    </row>
    <row r="1021" spans="2:29" ht="19.7" customHeight="1" x14ac:dyDescent="0.2">
      <c r="B1021" s="10" t="s">
        <v>1099</v>
      </c>
      <c r="C1021" s="11" t="s">
        <v>6234</v>
      </c>
      <c r="D1021" s="11" t="s">
        <v>6232</v>
      </c>
      <c r="E1021" s="11" t="s">
        <v>6235</v>
      </c>
      <c r="F1021" s="12" t="s">
        <v>38</v>
      </c>
      <c r="G1021" s="13">
        <v>286506</v>
      </c>
      <c r="H1021" s="13">
        <v>171904</v>
      </c>
      <c r="I1021" s="13"/>
      <c r="J1021" s="13">
        <v>114602</v>
      </c>
      <c r="K1021" s="13">
        <v>60</v>
      </c>
      <c r="L1021" s="11" t="s">
        <v>4462</v>
      </c>
      <c r="M1021" s="14" t="s">
        <v>4444</v>
      </c>
      <c r="Z1021" s="15">
        <v>286506</v>
      </c>
      <c r="AA1021" s="15">
        <v>171904</v>
      </c>
      <c r="AC1021" s="15">
        <v>114602</v>
      </c>
    </row>
    <row r="1022" spans="2:29" ht="19.7" customHeight="1" x14ac:dyDescent="0.2">
      <c r="B1022" s="10" t="s">
        <v>1100</v>
      </c>
      <c r="C1022" s="11" t="s">
        <v>6236</v>
      </c>
      <c r="D1022" s="11" t="s">
        <v>6232</v>
      </c>
      <c r="E1022" s="11" t="s">
        <v>6237</v>
      </c>
      <c r="F1022" s="12" t="s">
        <v>38</v>
      </c>
      <c r="G1022" s="13">
        <v>284118</v>
      </c>
      <c r="H1022" s="13">
        <v>167630</v>
      </c>
      <c r="I1022" s="13"/>
      <c r="J1022" s="13">
        <v>116488</v>
      </c>
      <c r="K1022" s="13">
        <v>59</v>
      </c>
      <c r="L1022" s="11" t="s">
        <v>4462</v>
      </c>
      <c r="M1022" s="14" t="s">
        <v>4444</v>
      </c>
      <c r="Z1022" s="15">
        <v>284118</v>
      </c>
      <c r="AA1022" s="15">
        <v>167630</v>
      </c>
      <c r="AC1022" s="15">
        <v>116488</v>
      </c>
    </row>
    <row r="1023" spans="2:29" ht="19.7" customHeight="1" x14ac:dyDescent="0.2">
      <c r="B1023" s="10" t="s">
        <v>1101</v>
      </c>
      <c r="C1023" s="11" t="s">
        <v>6238</v>
      </c>
      <c r="D1023" s="11" t="s">
        <v>6239</v>
      </c>
      <c r="E1023" s="11" t="s">
        <v>6240</v>
      </c>
      <c r="F1023" s="12" t="s">
        <v>85</v>
      </c>
      <c r="G1023" s="13">
        <v>106940</v>
      </c>
      <c r="H1023" s="13">
        <v>85552</v>
      </c>
      <c r="I1023" s="13"/>
      <c r="J1023" s="13">
        <v>21388</v>
      </c>
      <c r="K1023" s="13">
        <v>80</v>
      </c>
      <c r="L1023" s="11" t="s">
        <v>4462</v>
      </c>
      <c r="M1023" s="14" t="s">
        <v>4444</v>
      </c>
      <c r="Z1023" s="15">
        <v>106940</v>
      </c>
      <c r="AA1023" s="15">
        <v>85552</v>
      </c>
      <c r="AC1023" s="15">
        <v>21388</v>
      </c>
    </row>
    <row r="1024" spans="2:29" ht="19.7" customHeight="1" x14ac:dyDescent="0.2">
      <c r="B1024" s="10" t="s">
        <v>1102</v>
      </c>
      <c r="C1024" s="11" t="s">
        <v>6241</v>
      </c>
      <c r="D1024" s="11" t="s">
        <v>6239</v>
      </c>
      <c r="E1024" s="11" t="s">
        <v>6242</v>
      </c>
      <c r="F1024" s="12" t="s">
        <v>85</v>
      </c>
      <c r="G1024" s="13">
        <v>204202</v>
      </c>
      <c r="H1024" s="13">
        <v>163362</v>
      </c>
      <c r="I1024" s="13"/>
      <c r="J1024" s="13">
        <v>40840</v>
      </c>
      <c r="K1024" s="13">
        <v>80</v>
      </c>
      <c r="L1024" s="11" t="s">
        <v>4462</v>
      </c>
      <c r="M1024" s="14" t="s">
        <v>4444</v>
      </c>
      <c r="Z1024" s="15">
        <v>204202</v>
      </c>
      <c r="AA1024" s="15">
        <v>163362</v>
      </c>
      <c r="AC1024" s="15">
        <v>40840</v>
      </c>
    </row>
    <row r="1025" spans="2:29" ht="19.7" customHeight="1" x14ac:dyDescent="0.2">
      <c r="B1025" s="10" t="s">
        <v>1103</v>
      </c>
      <c r="C1025" s="11" t="s">
        <v>6243</v>
      </c>
      <c r="D1025" s="11" t="s">
        <v>6244</v>
      </c>
      <c r="E1025" s="11" t="s">
        <v>6245</v>
      </c>
      <c r="F1025" s="12" t="s">
        <v>7</v>
      </c>
      <c r="G1025" s="13">
        <v>146356</v>
      </c>
      <c r="H1025" s="13">
        <v>100986</v>
      </c>
      <c r="I1025" s="13"/>
      <c r="J1025" s="13">
        <v>45370</v>
      </c>
      <c r="K1025" s="13">
        <v>69</v>
      </c>
      <c r="L1025" s="11" t="s">
        <v>4462</v>
      </c>
      <c r="M1025" s="14" t="s">
        <v>4444</v>
      </c>
      <c r="Z1025" s="15">
        <v>146356</v>
      </c>
      <c r="AA1025" s="15">
        <v>100986</v>
      </c>
      <c r="AC1025" s="15">
        <v>45370</v>
      </c>
    </row>
    <row r="1026" spans="2:29" ht="19.7" customHeight="1" x14ac:dyDescent="0.2">
      <c r="B1026" s="10" t="s">
        <v>1104</v>
      </c>
      <c r="C1026" s="11" t="s">
        <v>6246</v>
      </c>
      <c r="D1026" s="11" t="s">
        <v>6244</v>
      </c>
      <c r="E1026" s="11" t="s">
        <v>6247</v>
      </c>
      <c r="F1026" s="12" t="s">
        <v>7</v>
      </c>
      <c r="G1026" s="13">
        <v>152994</v>
      </c>
      <c r="H1026" s="13">
        <v>107096</v>
      </c>
      <c r="I1026" s="13"/>
      <c r="J1026" s="13">
        <v>45898</v>
      </c>
      <c r="K1026" s="13">
        <v>70</v>
      </c>
      <c r="L1026" s="11" t="s">
        <v>4462</v>
      </c>
      <c r="M1026" s="14" t="s">
        <v>4444</v>
      </c>
      <c r="Z1026" s="15">
        <v>152994</v>
      </c>
      <c r="AA1026" s="15">
        <v>107096</v>
      </c>
      <c r="AC1026" s="15">
        <v>45898</v>
      </c>
    </row>
    <row r="1027" spans="2:29" ht="19.7" customHeight="1" x14ac:dyDescent="0.2">
      <c r="B1027" s="10" t="s">
        <v>1105</v>
      </c>
      <c r="C1027" s="11" t="s">
        <v>6248</v>
      </c>
      <c r="D1027" s="11" t="s">
        <v>6244</v>
      </c>
      <c r="E1027" s="11" t="s">
        <v>6249</v>
      </c>
      <c r="F1027" s="12" t="s">
        <v>7</v>
      </c>
      <c r="G1027" s="13">
        <v>160079</v>
      </c>
      <c r="H1027" s="13">
        <v>110455</v>
      </c>
      <c r="I1027" s="13"/>
      <c r="J1027" s="13">
        <v>49624</v>
      </c>
      <c r="K1027" s="13">
        <v>69</v>
      </c>
      <c r="L1027" s="11" t="s">
        <v>4462</v>
      </c>
      <c r="M1027" s="14" t="s">
        <v>4444</v>
      </c>
      <c r="Z1027" s="15">
        <v>160079</v>
      </c>
      <c r="AA1027" s="15">
        <v>110455</v>
      </c>
      <c r="AC1027" s="15">
        <v>49624</v>
      </c>
    </row>
    <row r="1028" spans="2:29" ht="19.7" customHeight="1" x14ac:dyDescent="0.2">
      <c r="B1028" s="10" t="s">
        <v>1106</v>
      </c>
      <c r="C1028" s="11" t="s">
        <v>6250</v>
      </c>
      <c r="D1028" s="11" t="s">
        <v>6244</v>
      </c>
      <c r="E1028" s="11" t="s">
        <v>6251</v>
      </c>
      <c r="F1028" s="12" t="s">
        <v>7</v>
      </c>
      <c r="G1028" s="13">
        <v>165613</v>
      </c>
      <c r="H1028" s="13">
        <v>115929</v>
      </c>
      <c r="I1028" s="13"/>
      <c r="J1028" s="13">
        <v>49684</v>
      </c>
      <c r="K1028" s="13">
        <v>70</v>
      </c>
      <c r="L1028" s="11" t="s">
        <v>4462</v>
      </c>
      <c r="M1028" s="14" t="s">
        <v>4444</v>
      </c>
      <c r="Z1028" s="15">
        <v>165613</v>
      </c>
      <c r="AA1028" s="15">
        <v>115929</v>
      </c>
      <c r="AC1028" s="15">
        <v>49684</v>
      </c>
    </row>
    <row r="1029" spans="2:29" ht="19.7" customHeight="1" x14ac:dyDescent="0.2">
      <c r="B1029" s="16" t="s">
        <v>1107</v>
      </c>
      <c r="C1029" s="17" t="s">
        <v>6252</v>
      </c>
      <c r="D1029" s="17" t="s">
        <v>6244</v>
      </c>
      <c r="E1029" s="17" t="s">
        <v>6253</v>
      </c>
      <c r="F1029" s="18" t="s">
        <v>7</v>
      </c>
      <c r="G1029" s="19">
        <v>179269</v>
      </c>
      <c r="H1029" s="19">
        <v>125488</v>
      </c>
      <c r="I1029" s="19"/>
      <c r="J1029" s="19">
        <v>53781</v>
      </c>
      <c r="K1029" s="19">
        <v>70</v>
      </c>
      <c r="L1029" s="17" t="s">
        <v>4462</v>
      </c>
      <c r="M1029" s="20" t="s">
        <v>4444</v>
      </c>
      <c r="Z1029" s="15">
        <v>179269</v>
      </c>
      <c r="AA1029" s="15">
        <v>125488</v>
      </c>
      <c r="AC1029" s="15">
        <v>53781</v>
      </c>
    </row>
    <row r="1030" spans="2:29" ht="19.7" customHeight="1" x14ac:dyDescent="0.2">
      <c r="B1030" s="10" t="s">
        <v>1108</v>
      </c>
      <c r="C1030" s="11" t="s">
        <v>6254</v>
      </c>
      <c r="D1030" s="11" t="s">
        <v>6244</v>
      </c>
      <c r="E1030" s="11" t="s">
        <v>6255</v>
      </c>
      <c r="F1030" s="12" t="s">
        <v>7</v>
      </c>
      <c r="G1030" s="13">
        <v>183954</v>
      </c>
      <c r="H1030" s="13">
        <v>128768</v>
      </c>
      <c r="I1030" s="13"/>
      <c r="J1030" s="13">
        <v>55186</v>
      </c>
      <c r="K1030" s="13">
        <v>70</v>
      </c>
      <c r="L1030" s="11" t="s">
        <v>4462</v>
      </c>
      <c r="M1030" s="14" t="s">
        <v>4444</v>
      </c>
      <c r="Z1030" s="15">
        <v>183954</v>
      </c>
      <c r="AA1030" s="15">
        <v>128768</v>
      </c>
      <c r="AC1030" s="15">
        <v>55186</v>
      </c>
    </row>
    <row r="1031" spans="2:29" ht="19.7" customHeight="1" x14ac:dyDescent="0.2">
      <c r="B1031" s="10" t="s">
        <v>1109</v>
      </c>
      <c r="C1031" s="11" t="s">
        <v>6256</v>
      </c>
      <c r="D1031" s="11" t="s">
        <v>6244</v>
      </c>
      <c r="E1031" s="11" t="s">
        <v>6257</v>
      </c>
      <c r="F1031" s="12" t="s">
        <v>7</v>
      </c>
      <c r="G1031" s="13">
        <v>193251</v>
      </c>
      <c r="H1031" s="13">
        <v>135276</v>
      </c>
      <c r="I1031" s="13"/>
      <c r="J1031" s="13">
        <v>57975</v>
      </c>
      <c r="K1031" s="13">
        <v>70</v>
      </c>
      <c r="L1031" s="11" t="s">
        <v>4462</v>
      </c>
      <c r="M1031" s="14" t="s">
        <v>4444</v>
      </c>
      <c r="Z1031" s="15">
        <v>193251</v>
      </c>
      <c r="AA1031" s="15">
        <v>135276</v>
      </c>
      <c r="AC1031" s="15">
        <v>57975</v>
      </c>
    </row>
    <row r="1032" spans="2:29" ht="19.7" customHeight="1" x14ac:dyDescent="0.2">
      <c r="B1032" s="10" t="s">
        <v>1110</v>
      </c>
      <c r="C1032" s="11" t="s">
        <v>6258</v>
      </c>
      <c r="D1032" s="11" t="s">
        <v>6244</v>
      </c>
      <c r="E1032" s="11" t="s">
        <v>6259</v>
      </c>
      <c r="F1032" s="12" t="s">
        <v>7</v>
      </c>
      <c r="G1032" s="13">
        <v>196769</v>
      </c>
      <c r="H1032" s="13">
        <v>137738</v>
      </c>
      <c r="I1032" s="13"/>
      <c r="J1032" s="13">
        <v>59031</v>
      </c>
      <c r="K1032" s="13">
        <v>70</v>
      </c>
      <c r="L1032" s="11" t="s">
        <v>4462</v>
      </c>
      <c r="M1032" s="14" t="s">
        <v>4444</v>
      </c>
      <c r="Z1032" s="15">
        <v>196769</v>
      </c>
      <c r="AA1032" s="15">
        <v>137738</v>
      </c>
      <c r="AC1032" s="15">
        <v>59031</v>
      </c>
    </row>
    <row r="1033" spans="2:29" ht="19.7" customHeight="1" x14ac:dyDescent="0.2">
      <c r="B1033" s="10" t="s">
        <v>1111</v>
      </c>
      <c r="C1033" s="11" t="s">
        <v>6260</v>
      </c>
      <c r="D1033" s="11" t="s">
        <v>6244</v>
      </c>
      <c r="E1033" s="11" t="s">
        <v>6261</v>
      </c>
      <c r="F1033" s="12" t="s">
        <v>7</v>
      </c>
      <c r="G1033" s="13">
        <v>208020</v>
      </c>
      <c r="H1033" s="13">
        <v>145614</v>
      </c>
      <c r="I1033" s="13"/>
      <c r="J1033" s="13">
        <v>62406</v>
      </c>
      <c r="K1033" s="13">
        <v>70</v>
      </c>
      <c r="L1033" s="11" t="s">
        <v>4462</v>
      </c>
      <c r="M1033" s="14" t="s">
        <v>4444</v>
      </c>
      <c r="Z1033" s="15">
        <v>208020</v>
      </c>
      <c r="AA1033" s="15">
        <v>145614</v>
      </c>
      <c r="AC1033" s="15">
        <v>62406</v>
      </c>
    </row>
    <row r="1034" spans="2:29" ht="19.7" customHeight="1" x14ac:dyDescent="0.2">
      <c r="B1034" s="10" t="s">
        <v>1112</v>
      </c>
      <c r="C1034" s="11" t="s">
        <v>6262</v>
      </c>
      <c r="D1034" s="11" t="s">
        <v>6244</v>
      </c>
      <c r="E1034" s="11" t="s">
        <v>6263</v>
      </c>
      <c r="F1034" s="12" t="s">
        <v>7</v>
      </c>
      <c r="G1034" s="13">
        <v>210397</v>
      </c>
      <c r="H1034" s="13">
        <v>147278</v>
      </c>
      <c r="I1034" s="13"/>
      <c r="J1034" s="13">
        <v>63119</v>
      </c>
      <c r="K1034" s="13">
        <v>70</v>
      </c>
      <c r="L1034" s="11" t="s">
        <v>4462</v>
      </c>
      <c r="M1034" s="14" t="s">
        <v>4444</v>
      </c>
      <c r="Z1034" s="15">
        <v>210397</v>
      </c>
      <c r="AA1034" s="15">
        <v>147278</v>
      </c>
      <c r="AC1034" s="15">
        <v>63119</v>
      </c>
    </row>
    <row r="1035" spans="2:29" ht="19.7" customHeight="1" x14ac:dyDescent="0.2">
      <c r="B1035" s="10" t="s">
        <v>1113</v>
      </c>
      <c r="C1035" s="11" t="s">
        <v>6264</v>
      </c>
      <c r="D1035" s="11" t="s">
        <v>6244</v>
      </c>
      <c r="E1035" s="11" t="s">
        <v>6265</v>
      </c>
      <c r="F1035" s="12" t="s">
        <v>7</v>
      </c>
      <c r="G1035" s="13">
        <v>224563</v>
      </c>
      <c r="H1035" s="13">
        <v>159440</v>
      </c>
      <c r="I1035" s="13"/>
      <c r="J1035" s="13">
        <v>65123</v>
      </c>
      <c r="K1035" s="13">
        <v>71</v>
      </c>
      <c r="L1035" s="11" t="s">
        <v>4462</v>
      </c>
      <c r="M1035" s="14" t="s">
        <v>4444</v>
      </c>
      <c r="Z1035" s="15">
        <v>224563</v>
      </c>
      <c r="AA1035" s="15">
        <v>159440</v>
      </c>
      <c r="AC1035" s="15">
        <v>65123</v>
      </c>
    </row>
    <row r="1036" spans="2:29" ht="19.7" customHeight="1" x14ac:dyDescent="0.2">
      <c r="B1036" s="10" t="s">
        <v>1114</v>
      </c>
      <c r="C1036" s="11" t="s">
        <v>6266</v>
      </c>
      <c r="D1036" s="11" t="s">
        <v>6244</v>
      </c>
      <c r="E1036" s="11" t="s">
        <v>6267</v>
      </c>
      <c r="F1036" s="12" t="s">
        <v>7</v>
      </c>
      <c r="G1036" s="13">
        <v>225793</v>
      </c>
      <c r="H1036" s="13">
        <v>160313</v>
      </c>
      <c r="I1036" s="13"/>
      <c r="J1036" s="13">
        <v>65480</v>
      </c>
      <c r="K1036" s="13">
        <v>71</v>
      </c>
      <c r="L1036" s="11" t="s">
        <v>4462</v>
      </c>
      <c r="M1036" s="14" t="s">
        <v>4444</v>
      </c>
      <c r="Z1036" s="15">
        <v>225793</v>
      </c>
      <c r="AA1036" s="15">
        <v>160313</v>
      </c>
      <c r="AC1036" s="15">
        <v>65480</v>
      </c>
    </row>
    <row r="1037" spans="2:29" ht="19.7" customHeight="1" x14ac:dyDescent="0.2">
      <c r="B1037" s="10" t="s">
        <v>1115</v>
      </c>
      <c r="C1037" s="11" t="s">
        <v>6268</v>
      </c>
      <c r="D1037" s="11" t="s">
        <v>6244</v>
      </c>
      <c r="E1037" s="11" t="s">
        <v>6269</v>
      </c>
      <c r="F1037" s="12" t="s">
        <v>7</v>
      </c>
      <c r="G1037" s="13">
        <v>245956</v>
      </c>
      <c r="H1037" s="13">
        <v>177088</v>
      </c>
      <c r="I1037" s="13"/>
      <c r="J1037" s="13">
        <v>68868</v>
      </c>
      <c r="K1037" s="13">
        <v>72</v>
      </c>
      <c r="L1037" s="11" t="s">
        <v>4462</v>
      </c>
      <c r="M1037" s="14" t="s">
        <v>4444</v>
      </c>
      <c r="Z1037" s="15">
        <v>245956</v>
      </c>
      <c r="AA1037" s="15">
        <v>177088</v>
      </c>
      <c r="AC1037" s="15">
        <v>68868</v>
      </c>
    </row>
    <row r="1038" spans="2:29" ht="19.7" customHeight="1" x14ac:dyDescent="0.2">
      <c r="B1038" s="10" t="s">
        <v>1116</v>
      </c>
      <c r="C1038" s="11" t="s">
        <v>6270</v>
      </c>
      <c r="D1038" s="11" t="s">
        <v>6244</v>
      </c>
      <c r="E1038" s="11" t="s">
        <v>6271</v>
      </c>
      <c r="F1038" s="12" t="s">
        <v>7</v>
      </c>
      <c r="G1038" s="13">
        <v>253271</v>
      </c>
      <c r="H1038" s="13">
        <v>184888</v>
      </c>
      <c r="I1038" s="13"/>
      <c r="J1038" s="13">
        <v>68383</v>
      </c>
      <c r="K1038" s="13">
        <v>73</v>
      </c>
      <c r="L1038" s="11" t="s">
        <v>4462</v>
      </c>
      <c r="M1038" s="14" t="s">
        <v>4444</v>
      </c>
      <c r="Z1038" s="15">
        <v>253271</v>
      </c>
      <c r="AA1038" s="15">
        <v>184888</v>
      </c>
      <c r="AC1038" s="15">
        <v>68383</v>
      </c>
    </row>
    <row r="1039" spans="2:29" ht="19.7" customHeight="1" x14ac:dyDescent="0.2">
      <c r="B1039" s="10" t="s">
        <v>1117</v>
      </c>
      <c r="C1039" s="11" t="s">
        <v>6272</v>
      </c>
      <c r="D1039" s="11" t="s">
        <v>6244</v>
      </c>
      <c r="E1039" s="11" t="s">
        <v>6273</v>
      </c>
      <c r="F1039" s="12" t="s">
        <v>7</v>
      </c>
      <c r="G1039" s="13">
        <v>263602</v>
      </c>
      <c r="H1039" s="13">
        <v>192429</v>
      </c>
      <c r="I1039" s="13"/>
      <c r="J1039" s="13">
        <v>71173</v>
      </c>
      <c r="K1039" s="13">
        <v>73</v>
      </c>
      <c r="L1039" s="11" t="s">
        <v>4462</v>
      </c>
      <c r="M1039" s="14" t="s">
        <v>4444</v>
      </c>
      <c r="Z1039" s="15">
        <v>263602</v>
      </c>
      <c r="AA1039" s="15">
        <v>192429</v>
      </c>
      <c r="AC1039" s="15">
        <v>71173</v>
      </c>
    </row>
    <row r="1040" spans="2:29" ht="19.7" customHeight="1" x14ac:dyDescent="0.2">
      <c r="B1040" s="10" t="s">
        <v>1118</v>
      </c>
      <c r="C1040" s="11" t="s">
        <v>6274</v>
      </c>
      <c r="D1040" s="11" t="s">
        <v>6244</v>
      </c>
      <c r="E1040" s="11" t="s">
        <v>6275</v>
      </c>
      <c r="F1040" s="12" t="s">
        <v>7</v>
      </c>
      <c r="G1040" s="13">
        <v>269632</v>
      </c>
      <c r="H1040" s="13">
        <v>196831</v>
      </c>
      <c r="I1040" s="13"/>
      <c r="J1040" s="13">
        <v>72801</v>
      </c>
      <c r="K1040" s="13">
        <v>73</v>
      </c>
      <c r="L1040" s="11" t="s">
        <v>4462</v>
      </c>
      <c r="M1040" s="14" t="s">
        <v>4444</v>
      </c>
      <c r="Z1040" s="15">
        <v>269632</v>
      </c>
      <c r="AA1040" s="15">
        <v>196831</v>
      </c>
      <c r="AC1040" s="15">
        <v>72801</v>
      </c>
    </row>
    <row r="1041" spans="2:29" ht="19.7" customHeight="1" x14ac:dyDescent="0.2">
      <c r="B1041" s="10" t="s">
        <v>1119</v>
      </c>
      <c r="C1041" s="11" t="s">
        <v>6276</v>
      </c>
      <c r="D1041" s="11" t="s">
        <v>6244</v>
      </c>
      <c r="E1041" s="11" t="s">
        <v>6277</v>
      </c>
      <c r="F1041" s="12" t="s">
        <v>7</v>
      </c>
      <c r="G1041" s="13">
        <v>281641</v>
      </c>
      <c r="H1041" s="13">
        <v>205598</v>
      </c>
      <c r="I1041" s="13"/>
      <c r="J1041" s="13">
        <v>76043</v>
      </c>
      <c r="K1041" s="13">
        <v>73</v>
      </c>
      <c r="L1041" s="11" t="s">
        <v>4462</v>
      </c>
      <c r="M1041" s="14" t="s">
        <v>4444</v>
      </c>
      <c r="Z1041" s="15">
        <v>281641</v>
      </c>
      <c r="AA1041" s="15">
        <v>205598</v>
      </c>
      <c r="AC1041" s="15">
        <v>76043</v>
      </c>
    </row>
    <row r="1042" spans="2:29" ht="19.7" customHeight="1" x14ac:dyDescent="0.2">
      <c r="B1042" s="10" t="s">
        <v>1120</v>
      </c>
      <c r="C1042" s="11" t="s">
        <v>6278</v>
      </c>
      <c r="D1042" s="11" t="s">
        <v>6244</v>
      </c>
      <c r="E1042" s="11" t="s">
        <v>6279</v>
      </c>
      <c r="F1042" s="12" t="s">
        <v>7</v>
      </c>
      <c r="G1042" s="13">
        <v>286343</v>
      </c>
      <c r="H1042" s="13">
        <v>211894</v>
      </c>
      <c r="I1042" s="13"/>
      <c r="J1042" s="13">
        <v>74449</v>
      </c>
      <c r="K1042" s="13">
        <v>74</v>
      </c>
      <c r="L1042" s="11" t="s">
        <v>4462</v>
      </c>
      <c r="M1042" s="14" t="s">
        <v>4444</v>
      </c>
      <c r="Z1042" s="15">
        <v>286343</v>
      </c>
      <c r="AA1042" s="15">
        <v>211894</v>
      </c>
      <c r="AC1042" s="15">
        <v>74449</v>
      </c>
    </row>
    <row r="1043" spans="2:29" ht="19.7" customHeight="1" x14ac:dyDescent="0.2">
      <c r="B1043" s="10" t="s">
        <v>1121</v>
      </c>
      <c r="C1043" s="11" t="s">
        <v>6280</v>
      </c>
      <c r="D1043" s="11" t="s">
        <v>6244</v>
      </c>
      <c r="E1043" s="11" t="s">
        <v>6281</v>
      </c>
      <c r="F1043" s="12" t="s">
        <v>7</v>
      </c>
      <c r="G1043" s="13">
        <v>302517</v>
      </c>
      <c r="H1043" s="13">
        <v>223863</v>
      </c>
      <c r="I1043" s="13"/>
      <c r="J1043" s="13">
        <v>78654</v>
      </c>
      <c r="K1043" s="13">
        <v>74</v>
      </c>
      <c r="L1043" s="11" t="s">
        <v>4462</v>
      </c>
      <c r="M1043" s="14" t="s">
        <v>4444</v>
      </c>
      <c r="Z1043" s="15">
        <v>302517</v>
      </c>
      <c r="AA1043" s="15">
        <v>223863</v>
      </c>
      <c r="AC1043" s="15">
        <v>78654</v>
      </c>
    </row>
    <row r="1044" spans="2:29" ht="19.7" customHeight="1" x14ac:dyDescent="0.2">
      <c r="B1044" s="10" t="s">
        <v>1122</v>
      </c>
      <c r="C1044" s="11" t="s">
        <v>6282</v>
      </c>
      <c r="D1044" s="11" t="s">
        <v>6244</v>
      </c>
      <c r="E1044" s="11" t="s">
        <v>6283</v>
      </c>
      <c r="F1044" s="12" t="s">
        <v>7</v>
      </c>
      <c r="G1044" s="13">
        <v>305686</v>
      </c>
      <c r="H1044" s="13">
        <v>226208</v>
      </c>
      <c r="I1044" s="13"/>
      <c r="J1044" s="13">
        <v>79478</v>
      </c>
      <c r="K1044" s="13">
        <v>74</v>
      </c>
      <c r="L1044" s="11" t="s">
        <v>4462</v>
      </c>
      <c r="M1044" s="14" t="s">
        <v>4444</v>
      </c>
      <c r="Z1044" s="15">
        <v>305686</v>
      </c>
      <c r="AA1044" s="15">
        <v>226208</v>
      </c>
      <c r="AC1044" s="15">
        <v>79478</v>
      </c>
    </row>
    <row r="1045" spans="2:29" ht="19.7" customHeight="1" x14ac:dyDescent="0.2">
      <c r="B1045" s="10" t="s">
        <v>1123</v>
      </c>
      <c r="C1045" s="11" t="s">
        <v>6284</v>
      </c>
      <c r="D1045" s="11" t="s">
        <v>6244</v>
      </c>
      <c r="E1045" s="11" t="s">
        <v>6285</v>
      </c>
      <c r="F1045" s="12" t="s">
        <v>7</v>
      </c>
      <c r="G1045" s="13">
        <v>319959</v>
      </c>
      <c r="H1045" s="13">
        <v>236770</v>
      </c>
      <c r="I1045" s="13"/>
      <c r="J1045" s="13">
        <v>83189</v>
      </c>
      <c r="K1045" s="13">
        <v>74</v>
      </c>
      <c r="L1045" s="11" t="s">
        <v>4462</v>
      </c>
      <c r="M1045" s="14" t="s">
        <v>4444</v>
      </c>
      <c r="Z1045" s="15">
        <v>319959</v>
      </c>
      <c r="AA1045" s="15">
        <v>236770</v>
      </c>
      <c r="AC1045" s="15">
        <v>83189</v>
      </c>
    </row>
    <row r="1046" spans="2:29" ht="19.7" customHeight="1" x14ac:dyDescent="0.2">
      <c r="B1046" s="10" t="s">
        <v>1124</v>
      </c>
      <c r="C1046" s="11" t="s">
        <v>6286</v>
      </c>
      <c r="D1046" s="11" t="s">
        <v>6244</v>
      </c>
      <c r="E1046" s="11" t="s">
        <v>6287</v>
      </c>
      <c r="F1046" s="12" t="s">
        <v>7</v>
      </c>
      <c r="G1046" s="13">
        <v>321598</v>
      </c>
      <c r="H1046" s="13">
        <v>237983</v>
      </c>
      <c r="I1046" s="13"/>
      <c r="J1046" s="13">
        <v>83615</v>
      </c>
      <c r="K1046" s="13">
        <v>74</v>
      </c>
      <c r="L1046" s="11" t="s">
        <v>4462</v>
      </c>
      <c r="M1046" s="14" t="s">
        <v>4444</v>
      </c>
      <c r="Z1046" s="15">
        <v>321598</v>
      </c>
      <c r="AA1046" s="15">
        <v>237983</v>
      </c>
      <c r="AC1046" s="15">
        <v>83615</v>
      </c>
    </row>
    <row r="1047" spans="2:29" ht="19.7" customHeight="1" x14ac:dyDescent="0.2">
      <c r="B1047" s="10" t="s">
        <v>1125</v>
      </c>
      <c r="C1047" s="11" t="s">
        <v>6288</v>
      </c>
      <c r="D1047" s="11" t="s">
        <v>6244</v>
      </c>
      <c r="E1047" s="11" t="s">
        <v>6289</v>
      </c>
      <c r="F1047" s="12" t="s">
        <v>7</v>
      </c>
      <c r="G1047" s="13">
        <v>338260</v>
      </c>
      <c r="H1047" s="13">
        <v>250312</v>
      </c>
      <c r="I1047" s="13"/>
      <c r="J1047" s="13">
        <v>87948</v>
      </c>
      <c r="K1047" s="13">
        <v>74</v>
      </c>
      <c r="L1047" s="11" t="s">
        <v>4462</v>
      </c>
      <c r="M1047" s="14" t="s">
        <v>4444</v>
      </c>
      <c r="Z1047" s="15">
        <v>338260</v>
      </c>
      <c r="AA1047" s="15">
        <v>250312</v>
      </c>
      <c r="AC1047" s="15">
        <v>87948</v>
      </c>
    </row>
    <row r="1048" spans="2:29" ht="19.7" customHeight="1" x14ac:dyDescent="0.2">
      <c r="B1048" s="10" t="s">
        <v>1126</v>
      </c>
      <c r="C1048" s="11" t="s">
        <v>6290</v>
      </c>
      <c r="D1048" s="11" t="s">
        <v>6244</v>
      </c>
      <c r="E1048" s="11" t="s">
        <v>6291</v>
      </c>
      <c r="F1048" s="12" t="s">
        <v>7</v>
      </c>
      <c r="G1048" s="13">
        <v>346906</v>
      </c>
      <c r="H1048" s="13">
        <v>260180</v>
      </c>
      <c r="I1048" s="13"/>
      <c r="J1048" s="13">
        <v>86726</v>
      </c>
      <c r="K1048" s="13">
        <v>75</v>
      </c>
      <c r="L1048" s="11" t="s">
        <v>4462</v>
      </c>
      <c r="M1048" s="14" t="s">
        <v>4444</v>
      </c>
      <c r="Z1048" s="15">
        <v>346906</v>
      </c>
      <c r="AA1048" s="15">
        <v>260180</v>
      </c>
      <c r="AC1048" s="15">
        <v>86726</v>
      </c>
    </row>
    <row r="1049" spans="2:29" ht="19.7" customHeight="1" x14ac:dyDescent="0.2">
      <c r="B1049" s="10" t="s">
        <v>1127</v>
      </c>
      <c r="C1049" s="11" t="s">
        <v>6292</v>
      </c>
      <c r="D1049" s="11" t="s">
        <v>6244</v>
      </c>
      <c r="E1049" s="11" t="s">
        <v>6293</v>
      </c>
      <c r="F1049" s="12" t="s">
        <v>7</v>
      </c>
      <c r="G1049" s="13">
        <v>361104</v>
      </c>
      <c r="H1049" s="13">
        <v>270828</v>
      </c>
      <c r="I1049" s="13"/>
      <c r="J1049" s="13">
        <v>90276</v>
      </c>
      <c r="K1049" s="13">
        <v>75</v>
      </c>
      <c r="L1049" s="11" t="s">
        <v>4462</v>
      </c>
      <c r="M1049" s="14" t="s">
        <v>4444</v>
      </c>
      <c r="Z1049" s="15">
        <v>361104</v>
      </c>
      <c r="AA1049" s="15">
        <v>270828</v>
      </c>
      <c r="AC1049" s="15">
        <v>90276</v>
      </c>
    </row>
    <row r="1050" spans="2:29" ht="19.7" customHeight="1" x14ac:dyDescent="0.2">
      <c r="B1050" s="10" t="s">
        <v>1128</v>
      </c>
      <c r="C1050" s="11" t="s">
        <v>6294</v>
      </c>
      <c r="D1050" s="11" t="s">
        <v>6244</v>
      </c>
      <c r="E1050" s="11" t="s">
        <v>6295</v>
      </c>
      <c r="F1050" s="12" t="s">
        <v>7</v>
      </c>
      <c r="G1050" s="13">
        <v>368022</v>
      </c>
      <c r="H1050" s="13">
        <v>276017</v>
      </c>
      <c r="I1050" s="13"/>
      <c r="J1050" s="13">
        <v>92005</v>
      </c>
      <c r="K1050" s="13">
        <v>75</v>
      </c>
      <c r="L1050" s="11" t="s">
        <v>4462</v>
      </c>
      <c r="M1050" s="14" t="s">
        <v>4444</v>
      </c>
      <c r="Z1050" s="15">
        <v>368022</v>
      </c>
      <c r="AA1050" s="15">
        <v>276017</v>
      </c>
      <c r="AC1050" s="15">
        <v>92005</v>
      </c>
    </row>
    <row r="1051" spans="2:29" ht="19.7" customHeight="1" x14ac:dyDescent="0.2">
      <c r="B1051" s="10" t="s">
        <v>1129</v>
      </c>
      <c r="C1051" s="11" t="s">
        <v>6296</v>
      </c>
      <c r="D1051" s="11" t="s">
        <v>6244</v>
      </c>
      <c r="E1051" s="11" t="s">
        <v>6297</v>
      </c>
      <c r="F1051" s="12" t="s">
        <v>7</v>
      </c>
      <c r="G1051" s="13">
        <v>386585</v>
      </c>
      <c r="H1051" s="13">
        <v>293805</v>
      </c>
      <c r="I1051" s="13"/>
      <c r="J1051" s="13">
        <v>92780</v>
      </c>
      <c r="K1051" s="13">
        <v>76</v>
      </c>
      <c r="L1051" s="11" t="s">
        <v>4462</v>
      </c>
      <c r="M1051" s="14" t="s">
        <v>4444</v>
      </c>
      <c r="Z1051" s="15">
        <v>386585</v>
      </c>
      <c r="AA1051" s="15">
        <v>293805</v>
      </c>
      <c r="AC1051" s="15">
        <v>92780</v>
      </c>
    </row>
    <row r="1052" spans="2:29" ht="19.7" customHeight="1" x14ac:dyDescent="0.2">
      <c r="B1052" s="10" t="s">
        <v>1130</v>
      </c>
      <c r="C1052" s="11" t="s">
        <v>6298</v>
      </c>
      <c r="D1052" s="11" t="s">
        <v>6244</v>
      </c>
      <c r="E1052" s="11" t="s">
        <v>6299</v>
      </c>
      <c r="F1052" s="12" t="s">
        <v>7</v>
      </c>
      <c r="G1052" s="13">
        <v>392008</v>
      </c>
      <c r="H1052" s="13">
        <v>297926</v>
      </c>
      <c r="I1052" s="13"/>
      <c r="J1052" s="13">
        <v>94082</v>
      </c>
      <c r="K1052" s="13">
        <v>76</v>
      </c>
      <c r="L1052" s="11" t="s">
        <v>4462</v>
      </c>
      <c r="M1052" s="14" t="s">
        <v>4444</v>
      </c>
      <c r="Z1052" s="15">
        <v>392008</v>
      </c>
      <c r="AA1052" s="15">
        <v>297926</v>
      </c>
      <c r="AC1052" s="15">
        <v>94082</v>
      </c>
    </row>
    <row r="1053" spans="2:29" ht="19.7" customHeight="1" x14ac:dyDescent="0.2">
      <c r="B1053" s="10" t="s">
        <v>1131</v>
      </c>
      <c r="C1053" s="11" t="s">
        <v>6300</v>
      </c>
      <c r="D1053" s="11" t="s">
        <v>6244</v>
      </c>
      <c r="E1053" s="11" t="s">
        <v>6301</v>
      </c>
      <c r="F1053" s="12" t="s">
        <v>7</v>
      </c>
      <c r="G1053" s="13">
        <v>408010</v>
      </c>
      <c r="H1053" s="13">
        <v>310088</v>
      </c>
      <c r="I1053" s="13"/>
      <c r="J1053" s="13">
        <v>97922</v>
      </c>
      <c r="K1053" s="13">
        <v>76</v>
      </c>
      <c r="L1053" s="11" t="s">
        <v>4462</v>
      </c>
      <c r="M1053" s="14" t="s">
        <v>4444</v>
      </c>
      <c r="Z1053" s="15">
        <v>408010</v>
      </c>
      <c r="AA1053" s="15">
        <v>310088</v>
      </c>
      <c r="AC1053" s="15">
        <v>97922</v>
      </c>
    </row>
    <row r="1054" spans="2:29" ht="19.7" customHeight="1" x14ac:dyDescent="0.2">
      <c r="B1054" s="16" t="s">
        <v>1132</v>
      </c>
      <c r="C1054" s="17" t="s">
        <v>6302</v>
      </c>
      <c r="D1054" s="17" t="s">
        <v>6244</v>
      </c>
      <c r="E1054" s="17" t="s">
        <v>6303</v>
      </c>
      <c r="F1054" s="18" t="s">
        <v>7</v>
      </c>
      <c r="G1054" s="19">
        <v>411749</v>
      </c>
      <c r="H1054" s="19">
        <v>312929</v>
      </c>
      <c r="I1054" s="19"/>
      <c r="J1054" s="19">
        <v>98820</v>
      </c>
      <c r="K1054" s="19">
        <v>76</v>
      </c>
      <c r="L1054" s="17" t="s">
        <v>4462</v>
      </c>
      <c r="M1054" s="20" t="s">
        <v>4444</v>
      </c>
      <c r="Z1054" s="15">
        <v>411749</v>
      </c>
      <c r="AA1054" s="15">
        <v>312929</v>
      </c>
      <c r="AC1054" s="15">
        <v>98820</v>
      </c>
    </row>
    <row r="1055" spans="2:29" ht="19.7" customHeight="1" x14ac:dyDescent="0.2">
      <c r="B1055" s="10" t="s">
        <v>1133</v>
      </c>
      <c r="C1055" s="11" t="s">
        <v>6304</v>
      </c>
      <c r="D1055" s="11" t="s">
        <v>6244</v>
      </c>
      <c r="E1055" s="11" t="s">
        <v>6305</v>
      </c>
      <c r="F1055" s="12" t="s">
        <v>7</v>
      </c>
      <c r="G1055" s="13">
        <v>424405</v>
      </c>
      <c r="H1055" s="13">
        <v>322548</v>
      </c>
      <c r="I1055" s="13"/>
      <c r="J1055" s="13">
        <v>101857</v>
      </c>
      <c r="K1055" s="13">
        <v>76</v>
      </c>
      <c r="L1055" s="11" t="s">
        <v>4462</v>
      </c>
      <c r="M1055" s="14" t="s">
        <v>4444</v>
      </c>
      <c r="Z1055" s="15">
        <v>424405</v>
      </c>
      <c r="AA1055" s="15">
        <v>322548</v>
      </c>
      <c r="AC1055" s="15">
        <v>101857</v>
      </c>
    </row>
    <row r="1056" spans="2:29" ht="19.7" customHeight="1" x14ac:dyDescent="0.2">
      <c r="B1056" s="10" t="s">
        <v>1134</v>
      </c>
      <c r="C1056" s="11" t="s">
        <v>6306</v>
      </c>
      <c r="D1056" s="11" t="s">
        <v>6244</v>
      </c>
      <c r="E1056" s="11" t="s">
        <v>6307</v>
      </c>
      <c r="F1056" s="12" t="s">
        <v>7</v>
      </c>
      <c r="G1056" s="13">
        <v>426274</v>
      </c>
      <c r="H1056" s="13">
        <v>323968</v>
      </c>
      <c r="I1056" s="13"/>
      <c r="J1056" s="13">
        <v>102306</v>
      </c>
      <c r="K1056" s="13">
        <v>76</v>
      </c>
      <c r="L1056" s="11" t="s">
        <v>4462</v>
      </c>
      <c r="M1056" s="14" t="s">
        <v>4444</v>
      </c>
      <c r="Z1056" s="15">
        <v>426274</v>
      </c>
      <c r="AA1056" s="15">
        <v>323968</v>
      </c>
      <c r="AC1056" s="15">
        <v>102306</v>
      </c>
    </row>
    <row r="1057" spans="2:29" ht="19.7" customHeight="1" x14ac:dyDescent="0.2">
      <c r="B1057" s="10" t="s">
        <v>1135</v>
      </c>
      <c r="C1057" s="11" t="s">
        <v>6308</v>
      </c>
      <c r="D1057" s="11" t="s">
        <v>6244</v>
      </c>
      <c r="E1057" s="11" t="s">
        <v>6309</v>
      </c>
      <c r="F1057" s="12" t="s">
        <v>7</v>
      </c>
      <c r="G1057" s="13">
        <v>450359</v>
      </c>
      <c r="H1057" s="13">
        <v>346776</v>
      </c>
      <c r="I1057" s="13"/>
      <c r="J1057" s="13">
        <v>103583</v>
      </c>
      <c r="K1057" s="13">
        <v>77</v>
      </c>
      <c r="L1057" s="11" t="s">
        <v>4462</v>
      </c>
      <c r="M1057" s="14" t="s">
        <v>4444</v>
      </c>
      <c r="Z1057" s="15">
        <v>450359</v>
      </c>
      <c r="AA1057" s="15">
        <v>346776</v>
      </c>
      <c r="AC1057" s="15">
        <v>103583</v>
      </c>
    </row>
    <row r="1058" spans="2:29" ht="19.7" customHeight="1" x14ac:dyDescent="0.2">
      <c r="B1058" s="10" t="s">
        <v>1136</v>
      </c>
      <c r="C1058" s="11" t="s">
        <v>6310</v>
      </c>
      <c r="D1058" s="11" t="s">
        <v>6244</v>
      </c>
      <c r="E1058" s="11" t="s">
        <v>6311</v>
      </c>
      <c r="F1058" s="12" t="s">
        <v>7</v>
      </c>
      <c r="G1058" s="13">
        <v>460452</v>
      </c>
      <c r="H1058" s="13">
        <v>354548</v>
      </c>
      <c r="I1058" s="13"/>
      <c r="J1058" s="13">
        <v>105904</v>
      </c>
      <c r="K1058" s="13">
        <v>77</v>
      </c>
      <c r="L1058" s="11" t="s">
        <v>4462</v>
      </c>
      <c r="M1058" s="14" t="s">
        <v>4444</v>
      </c>
      <c r="Z1058" s="15">
        <v>460452</v>
      </c>
      <c r="AA1058" s="15">
        <v>354548</v>
      </c>
      <c r="AC1058" s="15">
        <v>105904</v>
      </c>
    </row>
    <row r="1059" spans="2:29" ht="19.7" customHeight="1" x14ac:dyDescent="0.2">
      <c r="B1059" s="10" t="s">
        <v>1137</v>
      </c>
      <c r="C1059" s="11" t="s">
        <v>6312</v>
      </c>
      <c r="D1059" s="11" t="s">
        <v>6244</v>
      </c>
      <c r="E1059" s="11" t="s">
        <v>6313</v>
      </c>
      <c r="F1059" s="12" t="s">
        <v>7</v>
      </c>
      <c r="G1059" s="13">
        <v>547339</v>
      </c>
      <c r="H1059" s="13">
        <v>426924</v>
      </c>
      <c r="I1059" s="13"/>
      <c r="J1059" s="13">
        <v>120415</v>
      </c>
      <c r="K1059" s="13">
        <v>78</v>
      </c>
      <c r="L1059" s="11" t="s">
        <v>4462</v>
      </c>
      <c r="M1059" s="14" t="s">
        <v>4444</v>
      </c>
      <c r="Z1059" s="15">
        <v>547339</v>
      </c>
      <c r="AA1059" s="15">
        <v>426924</v>
      </c>
      <c r="AC1059" s="15">
        <v>120415</v>
      </c>
    </row>
    <row r="1060" spans="2:29" ht="19.7" customHeight="1" x14ac:dyDescent="0.2">
      <c r="B1060" s="10" t="s">
        <v>1138</v>
      </c>
      <c r="C1060" s="11" t="s">
        <v>6314</v>
      </c>
      <c r="D1060" s="11" t="s">
        <v>6244</v>
      </c>
      <c r="E1060" s="11" t="s">
        <v>6315</v>
      </c>
      <c r="F1060" s="12" t="s">
        <v>7</v>
      </c>
      <c r="G1060" s="13">
        <v>558125</v>
      </c>
      <c r="H1060" s="13">
        <v>435338</v>
      </c>
      <c r="I1060" s="13"/>
      <c r="J1060" s="13">
        <v>122787</v>
      </c>
      <c r="K1060" s="13">
        <v>78</v>
      </c>
      <c r="L1060" s="11" t="s">
        <v>4462</v>
      </c>
      <c r="M1060" s="14" t="s">
        <v>4444</v>
      </c>
      <c r="Z1060" s="15">
        <v>558125</v>
      </c>
      <c r="AA1060" s="15">
        <v>435338</v>
      </c>
      <c r="AC1060" s="15">
        <v>122787</v>
      </c>
    </row>
    <row r="1061" spans="2:29" ht="19.7" customHeight="1" x14ac:dyDescent="0.2">
      <c r="B1061" s="10" t="s">
        <v>1139</v>
      </c>
      <c r="C1061" s="11" t="s">
        <v>6316</v>
      </c>
      <c r="D1061" s="11" t="s">
        <v>6317</v>
      </c>
      <c r="E1061" s="11" t="s">
        <v>6318</v>
      </c>
      <c r="F1061" s="12" t="s">
        <v>7</v>
      </c>
      <c r="G1061" s="13">
        <v>53837</v>
      </c>
      <c r="H1061" s="13">
        <v>39839</v>
      </c>
      <c r="I1061" s="13"/>
      <c r="J1061" s="13">
        <v>13998</v>
      </c>
      <c r="K1061" s="13">
        <v>74</v>
      </c>
      <c r="L1061" s="11" t="s">
        <v>4462</v>
      </c>
      <c r="M1061" s="14" t="s">
        <v>4444</v>
      </c>
      <c r="Z1061" s="15">
        <v>53837</v>
      </c>
      <c r="AA1061" s="15">
        <v>39839</v>
      </c>
      <c r="AC1061" s="15">
        <v>13998</v>
      </c>
    </row>
    <row r="1062" spans="2:29" ht="19.7" customHeight="1" x14ac:dyDescent="0.2">
      <c r="B1062" s="10" t="s">
        <v>1140</v>
      </c>
      <c r="C1062" s="11" t="s">
        <v>6319</v>
      </c>
      <c r="D1062" s="11" t="s">
        <v>6317</v>
      </c>
      <c r="E1062" s="11" t="s">
        <v>6320</v>
      </c>
      <c r="F1062" s="12" t="s">
        <v>7</v>
      </c>
      <c r="G1062" s="13">
        <v>69551</v>
      </c>
      <c r="H1062" s="13">
        <v>51468</v>
      </c>
      <c r="I1062" s="13"/>
      <c r="J1062" s="13">
        <v>18083</v>
      </c>
      <c r="K1062" s="13">
        <v>74</v>
      </c>
      <c r="L1062" s="11" t="s">
        <v>4462</v>
      </c>
      <c r="M1062" s="14" t="s">
        <v>4444</v>
      </c>
      <c r="Z1062" s="15">
        <v>69551</v>
      </c>
      <c r="AA1062" s="15">
        <v>51468</v>
      </c>
      <c r="AC1062" s="15">
        <v>18083</v>
      </c>
    </row>
    <row r="1063" spans="2:29" ht="19.7" customHeight="1" x14ac:dyDescent="0.2">
      <c r="B1063" s="10" t="s">
        <v>1141</v>
      </c>
      <c r="C1063" s="11" t="s">
        <v>6321</v>
      </c>
      <c r="D1063" s="11" t="s">
        <v>6317</v>
      </c>
      <c r="E1063" s="11" t="s">
        <v>6322</v>
      </c>
      <c r="F1063" s="12" t="s">
        <v>7</v>
      </c>
      <c r="G1063" s="13">
        <v>72644</v>
      </c>
      <c r="H1063" s="13">
        <v>53757</v>
      </c>
      <c r="I1063" s="13"/>
      <c r="J1063" s="13">
        <v>18887</v>
      </c>
      <c r="K1063" s="13">
        <v>74</v>
      </c>
      <c r="L1063" s="11" t="s">
        <v>4462</v>
      </c>
      <c r="M1063" s="14" t="s">
        <v>4444</v>
      </c>
      <c r="Z1063" s="15">
        <v>72644</v>
      </c>
      <c r="AA1063" s="15">
        <v>53757</v>
      </c>
      <c r="AC1063" s="15">
        <v>18887</v>
      </c>
    </row>
    <row r="1064" spans="2:29" ht="19.7" customHeight="1" x14ac:dyDescent="0.2">
      <c r="B1064" s="10" t="s">
        <v>1142</v>
      </c>
      <c r="C1064" s="11" t="s">
        <v>6323</v>
      </c>
      <c r="D1064" s="11" t="s">
        <v>6317</v>
      </c>
      <c r="E1064" s="11" t="s">
        <v>6324</v>
      </c>
      <c r="F1064" s="12" t="s">
        <v>7</v>
      </c>
      <c r="G1064" s="13">
        <v>86991</v>
      </c>
      <c r="H1064" s="13">
        <v>64373</v>
      </c>
      <c r="I1064" s="13"/>
      <c r="J1064" s="13">
        <v>22618</v>
      </c>
      <c r="K1064" s="13">
        <v>74</v>
      </c>
      <c r="L1064" s="11" t="s">
        <v>4462</v>
      </c>
      <c r="M1064" s="14" t="s">
        <v>4444</v>
      </c>
      <c r="Z1064" s="15">
        <v>86991</v>
      </c>
      <c r="AA1064" s="15">
        <v>64373</v>
      </c>
      <c r="AC1064" s="15">
        <v>22618</v>
      </c>
    </row>
    <row r="1065" spans="2:29" ht="19.7" customHeight="1" x14ac:dyDescent="0.2">
      <c r="B1065" s="10" t="s">
        <v>1143</v>
      </c>
      <c r="C1065" s="11" t="s">
        <v>6325</v>
      </c>
      <c r="D1065" s="11" t="s">
        <v>6317</v>
      </c>
      <c r="E1065" s="11" t="s">
        <v>6326</v>
      </c>
      <c r="F1065" s="12" t="s">
        <v>7</v>
      </c>
      <c r="G1065" s="13">
        <v>101913</v>
      </c>
      <c r="H1065" s="13">
        <v>75416</v>
      </c>
      <c r="I1065" s="13"/>
      <c r="J1065" s="13">
        <v>26497</v>
      </c>
      <c r="K1065" s="13">
        <v>74</v>
      </c>
      <c r="L1065" s="11" t="s">
        <v>4462</v>
      </c>
      <c r="M1065" s="14" t="s">
        <v>4444</v>
      </c>
      <c r="Z1065" s="15">
        <v>101913</v>
      </c>
      <c r="AA1065" s="15">
        <v>75416</v>
      </c>
      <c r="AC1065" s="15">
        <v>26497</v>
      </c>
    </row>
    <row r="1066" spans="2:29" ht="19.7" customHeight="1" x14ac:dyDescent="0.2">
      <c r="B1066" s="10" t="s">
        <v>1144</v>
      </c>
      <c r="C1066" s="11" t="s">
        <v>6327</v>
      </c>
      <c r="D1066" s="11" t="s">
        <v>6317</v>
      </c>
      <c r="E1066" s="11" t="s">
        <v>6328</v>
      </c>
      <c r="F1066" s="12" t="s">
        <v>7</v>
      </c>
      <c r="G1066" s="13">
        <v>62689</v>
      </c>
      <c r="H1066" s="13">
        <v>47017</v>
      </c>
      <c r="I1066" s="13"/>
      <c r="J1066" s="13">
        <v>15672</v>
      </c>
      <c r="K1066" s="13">
        <v>75</v>
      </c>
      <c r="L1066" s="11" t="s">
        <v>4462</v>
      </c>
      <c r="M1066" s="14" t="s">
        <v>4444</v>
      </c>
      <c r="Z1066" s="15">
        <v>62689</v>
      </c>
      <c r="AA1066" s="15">
        <v>47017</v>
      </c>
      <c r="AC1066" s="15">
        <v>15672</v>
      </c>
    </row>
    <row r="1067" spans="2:29" ht="19.7" customHeight="1" x14ac:dyDescent="0.2">
      <c r="B1067" s="10" t="s">
        <v>1145</v>
      </c>
      <c r="C1067" s="11" t="s">
        <v>6329</v>
      </c>
      <c r="D1067" s="11" t="s">
        <v>6330</v>
      </c>
      <c r="E1067" s="11" t="s">
        <v>6331</v>
      </c>
      <c r="F1067" s="12" t="s">
        <v>7</v>
      </c>
      <c r="G1067" s="13">
        <v>49951</v>
      </c>
      <c r="H1067" s="13">
        <v>36464</v>
      </c>
      <c r="I1067" s="13"/>
      <c r="J1067" s="13">
        <v>13487</v>
      </c>
      <c r="K1067" s="13">
        <v>73</v>
      </c>
      <c r="L1067" s="11" t="s">
        <v>4462</v>
      </c>
      <c r="M1067" s="14" t="s">
        <v>4444</v>
      </c>
      <c r="Z1067" s="15">
        <v>49951</v>
      </c>
      <c r="AA1067" s="15">
        <v>36464</v>
      </c>
      <c r="AC1067" s="15">
        <v>13487</v>
      </c>
    </row>
    <row r="1068" spans="2:29" ht="19.7" customHeight="1" x14ac:dyDescent="0.2">
      <c r="B1068" s="10" t="s">
        <v>1146</v>
      </c>
      <c r="C1068" s="11" t="s">
        <v>6332</v>
      </c>
      <c r="D1068" s="11" t="s">
        <v>6330</v>
      </c>
      <c r="E1068" s="11" t="s">
        <v>6333</v>
      </c>
      <c r="F1068" s="12" t="s">
        <v>7</v>
      </c>
      <c r="G1068" s="13">
        <v>64867</v>
      </c>
      <c r="H1068" s="13">
        <v>47353</v>
      </c>
      <c r="I1068" s="13"/>
      <c r="J1068" s="13">
        <v>17514</v>
      </c>
      <c r="K1068" s="13">
        <v>73</v>
      </c>
      <c r="L1068" s="11" t="s">
        <v>4462</v>
      </c>
      <c r="M1068" s="14" t="s">
        <v>4444</v>
      </c>
      <c r="Z1068" s="15">
        <v>64867</v>
      </c>
      <c r="AA1068" s="15">
        <v>47353</v>
      </c>
      <c r="AC1068" s="15">
        <v>17514</v>
      </c>
    </row>
    <row r="1069" spans="2:29" ht="19.7" customHeight="1" x14ac:dyDescent="0.2">
      <c r="B1069" s="10" t="s">
        <v>1147</v>
      </c>
      <c r="C1069" s="11" t="s">
        <v>6334</v>
      </c>
      <c r="D1069" s="11" t="s">
        <v>6330</v>
      </c>
      <c r="E1069" s="11" t="s">
        <v>6335</v>
      </c>
      <c r="F1069" s="12" t="s">
        <v>7</v>
      </c>
      <c r="G1069" s="13">
        <v>79497</v>
      </c>
      <c r="H1069" s="13">
        <v>58033</v>
      </c>
      <c r="I1069" s="13"/>
      <c r="J1069" s="13">
        <v>21464</v>
      </c>
      <c r="K1069" s="13">
        <v>73</v>
      </c>
      <c r="L1069" s="11" t="s">
        <v>4462</v>
      </c>
      <c r="M1069" s="14" t="s">
        <v>4444</v>
      </c>
      <c r="Z1069" s="15">
        <v>79497</v>
      </c>
      <c r="AA1069" s="15">
        <v>58033</v>
      </c>
      <c r="AC1069" s="15">
        <v>21464</v>
      </c>
    </row>
    <row r="1070" spans="2:29" ht="19.7" customHeight="1" x14ac:dyDescent="0.2">
      <c r="B1070" s="10" t="s">
        <v>1148</v>
      </c>
      <c r="C1070" s="11" t="s">
        <v>6336</v>
      </c>
      <c r="D1070" s="11" t="s">
        <v>6330</v>
      </c>
      <c r="E1070" s="11" t="s">
        <v>6337</v>
      </c>
      <c r="F1070" s="12" t="s">
        <v>7</v>
      </c>
      <c r="G1070" s="13">
        <v>87315</v>
      </c>
      <c r="H1070" s="13">
        <v>63740</v>
      </c>
      <c r="I1070" s="13"/>
      <c r="J1070" s="13">
        <v>23575</v>
      </c>
      <c r="K1070" s="13">
        <v>73</v>
      </c>
      <c r="L1070" s="11" t="s">
        <v>4462</v>
      </c>
      <c r="M1070" s="14" t="s">
        <v>4444</v>
      </c>
      <c r="Z1070" s="15">
        <v>87315</v>
      </c>
      <c r="AA1070" s="15">
        <v>63740</v>
      </c>
      <c r="AC1070" s="15">
        <v>23575</v>
      </c>
    </row>
    <row r="1071" spans="2:29" ht="19.7" customHeight="1" x14ac:dyDescent="0.2">
      <c r="B1071" s="10" t="s">
        <v>1149</v>
      </c>
      <c r="C1071" s="11" t="s">
        <v>6338</v>
      </c>
      <c r="D1071" s="11" t="s">
        <v>6330</v>
      </c>
      <c r="E1071" s="11" t="s">
        <v>6339</v>
      </c>
      <c r="F1071" s="12" t="s">
        <v>7</v>
      </c>
      <c r="G1071" s="13">
        <v>35162</v>
      </c>
      <c r="H1071" s="13">
        <v>26723</v>
      </c>
      <c r="I1071" s="13"/>
      <c r="J1071" s="13">
        <v>8439</v>
      </c>
      <c r="K1071" s="13">
        <v>76</v>
      </c>
      <c r="L1071" s="11" t="s">
        <v>4462</v>
      </c>
      <c r="M1071" s="14" t="s">
        <v>4444</v>
      </c>
      <c r="Z1071" s="15">
        <v>35162</v>
      </c>
      <c r="AA1071" s="15">
        <v>26723</v>
      </c>
      <c r="AC1071" s="15">
        <v>8439</v>
      </c>
    </row>
    <row r="1072" spans="2:29" ht="19.7" customHeight="1" x14ac:dyDescent="0.2">
      <c r="B1072" s="10" t="s">
        <v>1150</v>
      </c>
      <c r="C1072" s="11" t="s">
        <v>6340</v>
      </c>
      <c r="D1072" s="11" t="s">
        <v>6330</v>
      </c>
      <c r="E1072" s="11" t="s">
        <v>6341</v>
      </c>
      <c r="F1072" s="12" t="s">
        <v>7</v>
      </c>
      <c r="G1072" s="13">
        <v>46380</v>
      </c>
      <c r="H1072" s="13">
        <v>35249</v>
      </c>
      <c r="I1072" s="13"/>
      <c r="J1072" s="13">
        <v>11131</v>
      </c>
      <c r="K1072" s="13">
        <v>76</v>
      </c>
      <c r="L1072" s="11" t="s">
        <v>4462</v>
      </c>
      <c r="M1072" s="14" t="s">
        <v>4444</v>
      </c>
      <c r="Z1072" s="15">
        <v>46380</v>
      </c>
      <c r="AA1072" s="15">
        <v>35249</v>
      </c>
      <c r="AC1072" s="15">
        <v>11131</v>
      </c>
    </row>
    <row r="1073" spans="2:29" ht="19.7" customHeight="1" x14ac:dyDescent="0.2">
      <c r="B1073" s="10" t="s">
        <v>1151</v>
      </c>
      <c r="C1073" s="11" t="s">
        <v>6342</v>
      </c>
      <c r="D1073" s="11" t="s">
        <v>6330</v>
      </c>
      <c r="E1073" s="11" t="s">
        <v>6343</v>
      </c>
      <c r="F1073" s="12" t="s">
        <v>7</v>
      </c>
      <c r="G1073" s="13">
        <v>57313</v>
      </c>
      <c r="H1073" s="13">
        <v>42985</v>
      </c>
      <c r="I1073" s="13"/>
      <c r="J1073" s="13">
        <v>14328</v>
      </c>
      <c r="K1073" s="13">
        <v>75</v>
      </c>
      <c r="L1073" s="11" t="s">
        <v>4462</v>
      </c>
      <c r="M1073" s="14" t="s">
        <v>4444</v>
      </c>
      <c r="Z1073" s="15">
        <v>57313</v>
      </c>
      <c r="AA1073" s="15">
        <v>42985</v>
      </c>
      <c r="AC1073" s="15">
        <v>14328</v>
      </c>
    </row>
    <row r="1074" spans="2:29" ht="19.7" customHeight="1" x14ac:dyDescent="0.2">
      <c r="B1074" s="10" t="s">
        <v>1152</v>
      </c>
      <c r="C1074" s="11" t="s">
        <v>6344</v>
      </c>
      <c r="D1074" s="11" t="s">
        <v>6330</v>
      </c>
      <c r="E1074" s="11" t="s">
        <v>6345</v>
      </c>
      <c r="F1074" s="12" t="s">
        <v>7</v>
      </c>
      <c r="G1074" s="13">
        <v>63283</v>
      </c>
      <c r="H1074" s="13">
        <v>47462</v>
      </c>
      <c r="I1074" s="13"/>
      <c r="J1074" s="13">
        <v>15821</v>
      </c>
      <c r="K1074" s="13">
        <v>75</v>
      </c>
      <c r="L1074" s="11" t="s">
        <v>4462</v>
      </c>
      <c r="M1074" s="14" t="s">
        <v>4444</v>
      </c>
      <c r="Z1074" s="15">
        <v>63283</v>
      </c>
      <c r="AA1074" s="15">
        <v>47462</v>
      </c>
      <c r="AC1074" s="15">
        <v>15821</v>
      </c>
    </row>
    <row r="1075" spans="2:29" ht="19.7" customHeight="1" x14ac:dyDescent="0.2">
      <c r="B1075" s="10" t="s">
        <v>1153</v>
      </c>
      <c r="C1075" s="11" t="s">
        <v>6346</v>
      </c>
      <c r="D1075" s="11" t="s">
        <v>6347</v>
      </c>
      <c r="E1075" s="11" t="s">
        <v>6348</v>
      </c>
      <c r="F1075" s="12" t="s">
        <v>38</v>
      </c>
      <c r="G1075" s="13">
        <v>132170</v>
      </c>
      <c r="H1075" s="13">
        <v>96484</v>
      </c>
      <c r="I1075" s="13"/>
      <c r="J1075" s="13">
        <v>35686</v>
      </c>
      <c r="K1075" s="13">
        <v>73</v>
      </c>
      <c r="L1075" s="11" t="s">
        <v>4462</v>
      </c>
      <c r="M1075" s="14" t="s">
        <v>4444</v>
      </c>
      <c r="Z1075" s="15">
        <v>132170</v>
      </c>
      <c r="AA1075" s="15">
        <v>96484</v>
      </c>
      <c r="AC1075" s="15">
        <v>35686</v>
      </c>
    </row>
    <row r="1076" spans="2:29" ht="19.7" customHeight="1" x14ac:dyDescent="0.2">
      <c r="B1076" s="10" t="s">
        <v>1154</v>
      </c>
      <c r="C1076" s="11" t="s">
        <v>6349</v>
      </c>
      <c r="D1076" s="11" t="s">
        <v>6347</v>
      </c>
      <c r="E1076" s="11" t="s">
        <v>6350</v>
      </c>
      <c r="F1076" s="12" t="s">
        <v>38</v>
      </c>
      <c r="G1076" s="13">
        <v>144607</v>
      </c>
      <c r="H1076" s="13">
        <v>105563</v>
      </c>
      <c r="I1076" s="13"/>
      <c r="J1076" s="13">
        <v>39044</v>
      </c>
      <c r="K1076" s="13">
        <v>73</v>
      </c>
      <c r="L1076" s="11" t="s">
        <v>4462</v>
      </c>
      <c r="M1076" s="14" t="s">
        <v>4444</v>
      </c>
      <c r="Z1076" s="15">
        <v>144607</v>
      </c>
      <c r="AA1076" s="15">
        <v>105563</v>
      </c>
      <c r="AC1076" s="15">
        <v>39044</v>
      </c>
    </row>
    <row r="1077" spans="2:29" ht="19.7" customHeight="1" x14ac:dyDescent="0.2">
      <c r="B1077" s="10" t="s">
        <v>1155</v>
      </c>
      <c r="C1077" s="11" t="s">
        <v>6351</v>
      </c>
      <c r="D1077" s="11" t="s">
        <v>6347</v>
      </c>
      <c r="E1077" s="11" t="s">
        <v>6352</v>
      </c>
      <c r="F1077" s="12" t="s">
        <v>38</v>
      </c>
      <c r="G1077" s="13">
        <v>143079</v>
      </c>
      <c r="H1077" s="13">
        <v>104448</v>
      </c>
      <c r="I1077" s="13"/>
      <c r="J1077" s="13">
        <v>38631</v>
      </c>
      <c r="K1077" s="13">
        <v>73</v>
      </c>
      <c r="L1077" s="11" t="s">
        <v>4462</v>
      </c>
      <c r="M1077" s="14" t="s">
        <v>4444</v>
      </c>
      <c r="Z1077" s="15">
        <v>143079</v>
      </c>
      <c r="AA1077" s="15">
        <v>104448</v>
      </c>
      <c r="AC1077" s="15">
        <v>38631</v>
      </c>
    </row>
    <row r="1078" spans="2:29" ht="19.7" customHeight="1" x14ac:dyDescent="0.2">
      <c r="B1078" s="10" t="s">
        <v>1156</v>
      </c>
      <c r="C1078" s="11" t="s">
        <v>6353</v>
      </c>
      <c r="D1078" s="11" t="s">
        <v>6347</v>
      </c>
      <c r="E1078" s="11" t="s">
        <v>6354</v>
      </c>
      <c r="F1078" s="12" t="s">
        <v>38</v>
      </c>
      <c r="G1078" s="13">
        <v>160870</v>
      </c>
      <c r="H1078" s="13">
        <v>117435</v>
      </c>
      <c r="I1078" s="13"/>
      <c r="J1078" s="13">
        <v>43435</v>
      </c>
      <c r="K1078" s="13">
        <v>73</v>
      </c>
      <c r="L1078" s="11" t="s">
        <v>4462</v>
      </c>
      <c r="M1078" s="14" t="s">
        <v>4444</v>
      </c>
      <c r="Z1078" s="15">
        <v>160870</v>
      </c>
      <c r="AA1078" s="15">
        <v>117435</v>
      </c>
      <c r="AC1078" s="15">
        <v>43435</v>
      </c>
    </row>
    <row r="1079" spans="2:29" ht="19.7" customHeight="1" x14ac:dyDescent="0.2">
      <c r="B1079" s="16" t="s">
        <v>1157</v>
      </c>
      <c r="C1079" s="17" t="s">
        <v>6355</v>
      </c>
      <c r="D1079" s="17" t="s">
        <v>6347</v>
      </c>
      <c r="E1079" s="17" t="s">
        <v>6356</v>
      </c>
      <c r="F1079" s="18" t="s">
        <v>38</v>
      </c>
      <c r="G1079" s="19">
        <v>194518</v>
      </c>
      <c r="H1079" s="19">
        <v>141998</v>
      </c>
      <c r="I1079" s="19"/>
      <c r="J1079" s="19">
        <v>52520</v>
      </c>
      <c r="K1079" s="19">
        <v>73</v>
      </c>
      <c r="L1079" s="17" t="s">
        <v>4462</v>
      </c>
      <c r="M1079" s="20" t="s">
        <v>4444</v>
      </c>
      <c r="Z1079" s="15">
        <v>194518</v>
      </c>
      <c r="AA1079" s="15">
        <v>141998</v>
      </c>
      <c r="AC1079" s="15">
        <v>52520</v>
      </c>
    </row>
    <row r="1080" spans="2:29" ht="19.7" customHeight="1" x14ac:dyDescent="0.2">
      <c r="B1080" s="10" t="s">
        <v>1158</v>
      </c>
      <c r="C1080" s="11" t="s">
        <v>6357</v>
      </c>
      <c r="D1080" s="11" t="s">
        <v>6347</v>
      </c>
      <c r="E1080" s="11" t="s">
        <v>6358</v>
      </c>
      <c r="F1080" s="12" t="s">
        <v>38</v>
      </c>
      <c r="G1080" s="13">
        <v>213933</v>
      </c>
      <c r="H1080" s="13">
        <v>156171</v>
      </c>
      <c r="I1080" s="13"/>
      <c r="J1080" s="13">
        <v>57762</v>
      </c>
      <c r="K1080" s="13">
        <v>73</v>
      </c>
      <c r="L1080" s="11" t="s">
        <v>4462</v>
      </c>
      <c r="M1080" s="14" t="s">
        <v>4444</v>
      </c>
      <c r="Z1080" s="15">
        <v>213933</v>
      </c>
      <c r="AA1080" s="15">
        <v>156171</v>
      </c>
      <c r="AC1080" s="15">
        <v>57762</v>
      </c>
    </row>
    <row r="1081" spans="2:29" ht="19.7" customHeight="1" x14ac:dyDescent="0.2">
      <c r="B1081" s="10" t="s">
        <v>1159</v>
      </c>
      <c r="C1081" s="11" t="s">
        <v>6359</v>
      </c>
      <c r="D1081" s="11" t="s">
        <v>6347</v>
      </c>
      <c r="E1081" s="11" t="s">
        <v>6360</v>
      </c>
      <c r="F1081" s="12" t="s">
        <v>38</v>
      </c>
      <c r="G1081" s="13">
        <v>211159</v>
      </c>
      <c r="H1081" s="13">
        <v>154146</v>
      </c>
      <c r="I1081" s="13"/>
      <c r="J1081" s="13">
        <v>57013</v>
      </c>
      <c r="K1081" s="13">
        <v>73</v>
      </c>
      <c r="L1081" s="11" t="s">
        <v>4462</v>
      </c>
      <c r="M1081" s="14" t="s">
        <v>4444</v>
      </c>
      <c r="Z1081" s="15">
        <v>211159</v>
      </c>
      <c r="AA1081" s="15">
        <v>154146</v>
      </c>
      <c r="AC1081" s="15">
        <v>57013</v>
      </c>
    </row>
    <row r="1082" spans="2:29" ht="19.7" customHeight="1" x14ac:dyDescent="0.2">
      <c r="B1082" s="10" t="s">
        <v>1160</v>
      </c>
      <c r="C1082" s="11" t="s">
        <v>6361</v>
      </c>
      <c r="D1082" s="11" t="s">
        <v>6347</v>
      </c>
      <c r="E1082" s="11" t="s">
        <v>6362</v>
      </c>
      <c r="F1082" s="12" t="s">
        <v>38</v>
      </c>
      <c r="G1082" s="13">
        <v>235437</v>
      </c>
      <c r="H1082" s="13">
        <v>171869</v>
      </c>
      <c r="I1082" s="13"/>
      <c r="J1082" s="13">
        <v>63568</v>
      </c>
      <c r="K1082" s="13">
        <v>73</v>
      </c>
      <c r="L1082" s="11" t="s">
        <v>4462</v>
      </c>
      <c r="M1082" s="14" t="s">
        <v>4444</v>
      </c>
      <c r="Z1082" s="15">
        <v>235437</v>
      </c>
      <c r="AA1082" s="15">
        <v>171869</v>
      </c>
      <c r="AC1082" s="15">
        <v>63568</v>
      </c>
    </row>
    <row r="1083" spans="2:29" ht="19.7" customHeight="1" x14ac:dyDescent="0.2">
      <c r="B1083" s="10" t="s">
        <v>1161</v>
      </c>
      <c r="C1083" s="11" t="s">
        <v>6363</v>
      </c>
      <c r="D1083" s="11" t="s">
        <v>6347</v>
      </c>
      <c r="E1083" s="11" t="s">
        <v>6364</v>
      </c>
      <c r="F1083" s="12" t="s">
        <v>38</v>
      </c>
      <c r="G1083" s="13">
        <v>299028</v>
      </c>
      <c r="H1083" s="13">
        <v>221281</v>
      </c>
      <c r="I1083" s="13"/>
      <c r="J1083" s="13">
        <v>77747</v>
      </c>
      <c r="K1083" s="13">
        <v>74</v>
      </c>
      <c r="L1083" s="11" t="s">
        <v>4462</v>
      </c>
      <c r="M1083" s="14" t="s">
        <v>4444</v>
      </c>
      <c r="Z1083" s="15">
        <v>299028</v>
      </c>
      <c r="AA1083" s="15">
        <v>221281</v>
      </c>
      <c r="AC1083" s="15">
        <v>77747</v>
      </c>
    </row>
    <row r="1084" spans="2:29" ht="19.7" customHeight="1" x14ac:dyDescent="0.2">
      <c r="B1084" s="10" t="s">
        <v>1162</v>
      </c>
      <c r="C1084" s="11" t="s">
        <v>6365</v>
      </c>
      <c r="D1084" s="11" t="s">
        <v>6347</v>
      </c>
      <c r="E1084" s="11" t="s">
        <v>6366</v>
      </c>
      <c r="F1084" s="12" t="s">
        <v>38</v>
      </c>
      <c r="G1084" s="13">
        <v>329360</v>
      </c>
      <c r="H1084" s="13">
        <v>243726</v>
      </c>
      <c r="I1084" s="13"/>
      <c r="J1084" s="13">
        <v>85634</v>
      </c>
      <c r="K1084" s="13">
        <v>74</v>
      </c>
      <c r="L1084" s="11" t="s">
        <v>4462</v>
      </c>
      <c r="M1084" s="14" t="s">
        <v>4444</v>
      </c>
      <c r="Z1084" s="15">
        <v>329360</v>
      </c>
      <c r="AA1084" s="15">
        <v>243726</v>
      </c>
      <c r="AC1084" s="15">
        <v>85634</v>
      </c>
    </row>
    <row r="1085" spans="2:29" ht="19.7" customHeight="1" x14ac:dyDescent="0.2">
      <c r="B1085" s="10" t="s">
        <v>1163</v>
      </c>
      <c r="C1085" s="11" t="s">
        <v>6367</v>
      </c>
      <c r="D1085" s="11" t="s">
        <v>6347</v>
      </c>
      <c r="E1085" s="11" t="s">
        <v>6368</v>
      </c>
      <c r="F1085" s="12" t="s">
        <v>38</v>
      </c>
      <c r="G1085" s="13">
        <v>322935</v>
      </c>
      <c r="H1085" s="13">
        <v>238972</v>
      </c>
      <c r="I1085" s="13"/>
      <c r="J1085" s="13">
        <v>83963</v>
      </c>
      <c r="K1085" s="13">
        <v>74</v>
      </c>
      <c r="L1085" s="11" t="s">
        <v>4462</v>
      </c>
      <c r="M1085" s="14" t="s">
        <v>4444</v>
      </c>
      <c r="Z1085" s="15">
        <v>322935</v>
      </c>
      <c r="AA1085" s="15">
        <v>238972</v>
      </c>
      <c r="AC1085" s="15">
        <v>83963</v>
      </c>
    </row>
    <row r="1086" spans="2:29" ht="19.7" customHeight="1" x14ac:dyDescent="0.2">
      <c r="B1086" s="10" t="s">
        <v>1164</v>
      </c>
      <c r="C1086" s="11" t="s">
        <v>6369</v>
      </c>
      <c r="D1086" s="11" t="s">
        <v>6347</v>
      </c>
      <c r="E1086" s="11" t="s">
        <v>6370</v>
      </c>
      <c r="F1086" s="12" t="s">
        <v>38</v>
      </c>
      <c r="G1086" s="13">
        <v>360895</v>
      </c>
      <c r="H1086" s="13">
        <v>267062</v>
      </c>
      <c r="I1086" s="13"/>
      <c r="J1086" s="13">
        <v>93833</v>
      </c>
      <c r="K1086" s="13">
        <v>74</v>
      </c>
      <c r="L1086" s="11" t="s">
        <v>4462</v>
      </c>
      <c r="M1086" s="14" t="s">
        <v>4444</v>
      </c>
      <c r="Z1086" s="15">
        <v>360895</v>
      </c>
      <c r="AA1086" s="15">
        <v>267062</v>
      </c>
      <c r="AC1086" s="15">
        <v>93833</v>
      </c>
    </row>
    <row r="1087" spans="2:29" ht="19.7" customHeight="1" x14ac:dyDescent="0.2">
      <c r="B1087" s="10" t="s">
        <v>1165</v>
      </c>
      <c r="C1087" s="11" t="s">
        <v>6371</v>
      </c>
      <c r="D1087" s="11" t="s">
        <v>6347</v>
      </c>
      <c r="E1087" s="11" t="s">
        <v>6372</v>
      </c>
      <c r="F1087" s="12" t="s">
        <v>38</v>
      </c>
      <c r="G1087" s="13">
        <v>421244</v>
      </c>
      <c r="H1087" s="13">
        <v>311721</v>
      </c>
      <c r="I1087" s="13"/>
      <c r="J1087" s="13">
        <v>109523</v>
      </c>
      <c r="K1087" s="13">
        <v>74</v>
      </c>
      <c r="L1087" s="11" t="s">
        <v>4462</v>
      </c>
      <c r="M1087" s="14" t="s">
        <v>4444</v>
      </c>
      <c r="Z1087" s="15">
        <v>421244</v>
      </c>
      <c r="AA1087" s="15">
        <v>311721</v>
      </c>
      <c r="AC1087" s="15">
        <v>109523</v>
      </c>
    </row>
    <row r="1088" spans="2:29" ht="19.7" customHeight="1" x14ac:dyDescent="0.2">
      <c r="B1088" s="10" t="s">
        <v>1166</v>
      </c>
      <c r="C1088" s="11" t="s">
        <v>6373</v>
      </c>
      <c r="D1088" s="11" t="s">
        <v>6347</v>
      </c>
      <c r="E1088" s="11" t="s">
        <v>6374</v>
      </c>
      <c r="F1088" s="12" t="s">
        <v>38</v>
      </c>
      <c r="G1088" s="13">
        <v>462332</v>
      </c>
      <c r="H1088" s="13">
        <v>342126</v>
      </c>
      <c r="I1088" s="13"/>
      <c r="J1088" s="13">
        <v>120206</v>
      </c>
      <c r="K1088" s="13">
        <v>74</v>
      </c>
      <c r="L1088" s="11" t="s">
        <v>4462</v>
      </c>
      <c r="M1088" s="14" t="s">
        <v>4444</v>
      </c>
      <c r="Z1088" s="15">
        <v>462332</v>
      </c>
      <c r="AA1088" s="15">
        <v>342126</v>
      </c>
      <c r="AC1088" s="15">
        <v>120206</v>
      </c>
    </row>
    <row r="1089" spans="2:29" ht="19.7" customHeight="1" x14ac:dyDescent="0.2">
      <c r="B1089" s="10" t="s">
        <v>1167</v>
      </c>
      <c r="C1089" s="11" t="s">
        <v>6375</v>
      </c>
      <c r="D1089" s="11" t="s">
        <v>6347</v>
      </c>
      <c r="E1089" s="11" t="s">
        <v>6376</v>
      </c>
      <c r="F1089" s="12" t="s">
        <v>38</v>
      </c>
      <c r="G1089" s="13">
        <v>455327</v>
      </c>
      <c r="H1089" s="13">
        <v>336942</v>
      </c>
      <c r="I1089" s="13"/>
      <c r="J1089" s="13">
        <v>118385</v>
      </c>
      <c r="K1089" s="13">
        <v>74</v>
      </c>
      <c r="L1089" s="11" t="s">
        <v>4462</v>
      </c>
      <c r="M1089" s="14" t="s">
        <v>4444</v>
      </c>
      <c r="Z1089" s="15">
        <v>455327</v>
      </c>
      <c r="AA1089" s="15">
        <v>336942</v>
      </c>
      <c r="AC1089" s="15">
        <v>118385</v>
      </c>
    </row>
    <row r="1090" spans="2:29" ht="19.7" customHeight="1" x14ac:dyDescent="0.2">
      <c r="B1090" s="10" t="s">
        <v>1168</v>
      </c>
      <c r="C1090" s="11" t="s">
        <v>6377</v>
      </c>
      <c r="D1090" s="11" t="s">
        <v>6347</v>
      </c>
      <c r="E1090" s="11" t="s">
        <v>6378</v>
      </c>
      <c r="F1090" s="12" t="s">
        <v>38</v>
      </c>
      <c r="G1090" s="13">
        <v>506629</v>
      </c>
      <c r="H1090" s="13">
        <v>374905</v>
      </c>
      <c r="I1090" s="13"/>
      <c r="J1090" s="13">
        <v>131724</v>
      </c>
      <c r="K1090" s="13">
        <v>74</v>
      </c>
      <c r="L1090" s="11" t="s">
        <v>4462</v>
      </c>
      <c r="M1090" s="14" t="s">
        <v>4444</v>
      </c>
      <c r="Z1090" s="15">
        <v>506629</v>
      </c>
      <c r="AA1090" s="15">
        <v>374905</v>
      </c>
      <c r="AC1090" s="15">
        <v>131724</v>
      </c>
    </row>
    <row r="1091" spans="2:29" ht="19.7" customHeight="1" x14ac:dyDescent="0.2">
      <c r="B1091" s="10" t="s">
        <v>1169</v>
      </c>
      <c r="C1091" s="11" t="s">
        <v>6379</v>
      </c>
      <c r="D1091" s="11" t="s">
        <v>6347</v>
      </c>
      <c r="E1091" s="11" t="s">
        <v>6380</v>
      </c>
      <c r="F1091" s="12" t="s">
        <v>38</v>
      </c>
      <c r="G1091" s="13">
        <v>606469</v>
      </c>
      <c r="H1091" s="13">
        <v>454852</v>
      </c>
      <c r="I1091" s="13"/>
      <c r="J1091" s="13">
        <v>151617</v>
      </c>
      <c r="K1091" s="13">
        <v>75</v>
      </c>
      <c r="L1091" s="11" t="s">
        <v>4462</v>
      </c>
      <c r="M1091" s="14" t="s">
        <v>4444</v>
      </c>
      <c r="Z1091" s="15">
        <v>606469</v>
      </c>
      <c r="AA1091" s="15">
        <v>454852</v>
      </c>
      <c r="AC1091" s="15">
        <v>151617</v>
      </c>
    </row>
    <row r="1092" spans="2:29" ht="19.7" customHeight="1" x14ac:dyDescent="0.2">
      <c r="B1092" s="10" t="s">
        <v>1170</v>
      </c>
      <c r="C1092" s="11" t="s">
        <v>6381</v>
      </c>
      <c r="D1092" s="11" t="s">
        <v>6347</v>
      </c>
      <c r="E1092" s="11" t="s">
        <v>6382</v>
      </c>
      <c r="F1092" s="12" t="s">
        <v>38</v>
      </c>
      <c r="G1092" s="13">
        <v>665016</v>
      </c>
      <c r="H1092" s="13">
        <v>498762</v>
      </c>
      <c r="I1092" s="13"/>
      <c r="J1092" s="13">
        <v>166254</v>
      </c>
      <c r="K1092" s="13">
        <v>75</v>
      </c>
      <c r="L1092" s="11" t="s">
        <v>4462</v>
      </c>
      <c r="M1092" s="14" t="s">
        <v>4444</v>
      </c>
      <c r="Z1092" s="15">
        <v>665016</v>
      </c>
      <c r="AA1092" s="15">
        <v>498762</v>
      </c>
      <c r="AC1092" s="15">
        <v>166254</v>
      </c>
    </row>
    <row r="1093" spans="2:29" ht="19.7" customHeight="1" x14ac:dyDescent="0.2">
      <c r="B1093" s="10" t="s">
        <v>1171</v>
      </c>
      <c r="C1093" s="11" t="s">
        <v>6383</v>
      </c>
      <c r="D1093" s="11" t="s">
        <v>6347</v>
      </c>
      <c r="E1093" s="11" t="s">
        <v>6384</v>
      </c>
      <c r="F1093" s="12" t="s">
        <v>38</v>
      </c>
      <c r="G1093" s="13">
        <v>654529</v>
      </c>
      <c r="H1093" s="13">
        <v>490897</v>
      </c>
      <c r="I1093" s="13"/>
      <c r="J1093" s="13">
        <v>163632</v>
      </c>
      <c r="K1093" s="13">
        <v>75</v>
      </c>
      <c r="L1093" s="11" t="s">
        <v>4462</v>
      </c>
      <c r="M1093" s="14" t="s">
        <v>4444</v>
      </c>
      <c r="Z1093" s="15">
        <v>654529</v>
      </c>
      <c r="AA1093" s="15">
        <v>490897</v>
      </c>
      <c r="AC1093" s="15">
        <v>163632</v>
      </c>
    </row>
    <row r="1094" spans="2:29" ht="19.7" customHeight="1" x14ac:dyDescent="0.2">
      <c r="B1094" s="10" t="s">
        <v>1172</v>
      </c>
      <c r="C1094" s="11" t="s">
        <v>6385</v>
      </c>
      <c r="D1094" s="11" t="s">
        <v>6347</v>
      </c>
      <c r="E1094" s="11" t="s">
        <v>6386</v>
      </c>
      <c r="F1094" s="12" t="s">
        <v>38</v>
      </c>
      <c r="G1094" s="13">
        <v>728618</v>
      </c>
      <c r="H1094" s="13">
        <v>546464</v>
      </c>
      <c r="I1094" s="13"/>
      <c r="J1094" s="13">
        <v>182154</v>
      </c>
      <c r="K1094" s="13">
        <v>75</v>
      </c>
      <c r="L1094" s="11" t="s">
        <v>4462</v>
      </c>
      <c r="M1094" s="14" t="s">
        <v>4444</v>
      </c>
      <c r="Z1094" s="15">
        <v>728618</v>
      </c>
      <c r="AA1094" s="15">
        <v>546464</v>
      </c>
      <c r="AC1094" s="15">
        <v>182154</v>
      </c>
    </row>
    <row r="1095" spans="2:29" ht="19.7" customHeight="1" x14ac:dyDescent="0.2">
      <c r="B1095" s="10" t="s">
        <v>1173</v>
      </c>
      <c r="C1095" s="11" t="s">
        <v>6387</v>
      </c>
      <c r="D1095" s="11" t="s">
        <v>6347</v>
      </c>
      <c r="E1095" s="11" t="s">
        <v>6388</v>
      </c>
      <c r="F1095" s="12" t="s">
        <v>38</v>
      </c>
      <c r="G1095" s="13">
        <v>795479</v>
      </c>
      <c r="H1095" s="13">
        <v>596609</v>
      </c>
      <c r="I1095" s="13"/>
      <c r="J1095" s="13">
        <v>198870</v>
      </c>
      <c r="K1095" s="13">
        <v>75</v>
      </c>
      <c r="L1095" s="11" t="s">
        <v>4462</v>
      </c>
      <c r="M1095" s="14" t="s">
        <v>4444</v>
      </c>
      <c r="Z1095" s="15">
        <v>795479</v>
      </c>
      <c r="AA1095" s="15">
        <v>596609</v>
      </c>
      <c r="AC1095" s="15">
        <v>198870</v>
      </c>
    </row>
    <row r="1096" spans="2:29" ht="19.7" customHeight="1" x14ac:dyDescent="0.2">
      <c r="B1096" s="10" t="s">
        <v>1174</v>
      </c>
      <c r="C1096" s="11" t="s">
        <v>6389</v>
      </c>
      <c r="D1096" s="11" t="s">
        <v>6347</v>
      </c>
      <c r="E1096" s="11" t="s">
        <v>6390</v>
      </c>
      <c r="F1096" s="12" t="s">
        <v>38</v>
      </c>
      <c r="G1096" s="13">
        <v>871420</v>
      </c>
      <c r="H1096" s="13">
        <v>653565</v>
      </c>
      <c r="I1096" s="13"/>
      <c r="J1096" s="13">
        <v>217855</v>
      </c>
      <c r="K1096" s="13">
        <v>75</v>
      </c>
      <c r="L1096" s="11" t="s">
        <v>4462</v>
      </c>
      <c r="M1096" s="14" t="s">
        <v>4444</v>
      </c>
      <c r="Z1096" s="15">
        <v>871420</v>
      </c>
      <c r="AA1096" s="15">
        <v>653565</v>
      </c>
      <c r="AC1096" s="15">
        <v>217855</v>
      </c>
    </row>
    <row r="1097" spans="2:29" ht="19.7" customHeight="1" x14ac:dyDescent="0.2">
      <c r="B1097" s="10" t="s">
        <v>1175</v>
      </c>
      <c r="C1097" s="11" t="s">
        <v>6391</v>
      </c>
      <c r="D1097" s="11" t="s">
        <v>6347</v>
      </c>
      <c r="E1097" s="11" t="s">
        <v>6392</v>
      </c>
      <c r="F1097" s="12" t="s">
        <v>38</v>
      </c>
      <c r="G1097" s="13">
        <v>856398</v>
      </c>
      <c r="H1097" s="13">
        <v>642299</v>
      </c>
      <c r="I1097" s="13"/>
      <c r="J1097" s="13">
        <v>214099</v>
      </c>
      <c r="K1097" s="13">
        <v>75</v>
      </c>
      <c r="L1097" s="11" t="s">
        <v>4462</v>
      </c>
      <c r="M1097" s="14" t="s">
        <v>4444</v>
      </c>
      <c r="Z1097" s="15">
        <v>856398</v>
      </c>
      <c r="AA1097" s="15">
        <v>642299</v>
      </c>
      <c r="AC1097" s="15">
        <v>214099</v>
      </c>
    </row>
    <row r="1098" spans="2:29" ht="19.7" customHeight="1" x14ac:dyDescent="0.2">
      <c r="B1098" s="10" t="s">
        <v>1176</v>
      </c>
      <c r="C1098" s="11" t="s">
        <v>6393</v>
      </c>
      <c r="D1098" s="11" t="s">
        <v>6347</v>
      </c>
      <c r="E1098" s="11" t="s">
        <v>6394</v>
      </c>
      <c r="F1098" s="12" t="s">
        <v>38</v>
      </c>
      <c r="G1098" s="13">
        <v>949469</v>
      </c>
      <c r="H1098" s="13">
        <v>721596</v>
      </c>
      <c r="I1098" s="13"/>
      <c r="J1098" s="13">
        <v>227873</v>
      </c>
      <c r="K1098" s="13">
        <v>76</v>
      </c>
      <c r="L1098" s="11" t="s">
        <v>4462</v>
      </c>
      <c r="M1098" s="14" t="s">
        <v>4444</v>
      </c>
      <c r="Z1098" s="15">
        <v>949469</v>
      </c>
      <c r="AA1098" s="15">
        <v>721596</v>
      </c>
      <c r="AC1098" s="15">
        <v>227873</v>
      </c>
    </row>
    <row r="1099" spans="2:29" ht="19.7" customHeight="1" x14ac:dyDescent="0.2">
      <c r="B1099" s="10" t="s">
        <v>1177</v>
      </c>
      <c r="C1099" s="11" t="s">
        <v>6395</v>
      </c>
      <c r="D1099" s="11" t="s">
        <v>6347</v>
      </c>
      <c r="E1099" s="11" t="s">
        <v>6396</v>
      </c>
      <c r="F1099" s="12" t="s">
        <v>38</v>
      </c>
      <c r="G1099" s="13">
        <v>146609</v>
      </c>
      <c r="H1099" s="13">
        <v>107025</v>
      </c>
      <c r="I1099" s="13"/>
      <c r="J1099" s="13">
        <v>39584</v>
      </c>
      <c r="K1099" s="13">
        <v>73</v>
      </c>
      <c r="L1099" s="11" t="s">
        <v>4462</v>
      </c>
      <c r="M1099" s="14" t="s">
        <v>4444</v>
      </c>
      <c r="Z1099" s="15">
        <v>146609</v>
      </c>
      <c r="AA1099" s="15">
        <v>107025</v>
      </c>
      <c r="AC1099" s="15">
        <v>39584</v>
      </c>
    </row>
    <row r="1100" spans="2:29" ht="19.7" customHeight="1" x14ac:dyDescent="0.2">
      <c r="B1100" s="10" t="s">
        <v>1178</v>
      </c>
      <c r="C1100" s="11" t="s">
        <v>6397</v>
      </c>
      <c r="D1100" s="11" t="s">
        <v>6347</v>
      </c>
      <c r="E1100" s="11" t="s">
        <v>6398</v>
      </c>
      <c r="F1100" s="12" t="s">
        <v>38</v>
      </c>
      <c r="G1100" s="13">
        <v>161811</v>
      </c>
      <c r="H1100" s="13">
        <v>118122</v>
      </c>
      <c r="I1100" s="13"/>
      <c r="J1100" s="13">
        <v>43689</v>
      </c>
      <c r="K1100" s="13">
        <v>73</v>
      </c>
      <c r="L1100" s="11" t="s">
        <v>4462</v>
      </c>
      <c r="M1100" s="14" t="s">
        <v>4444</v>
      </c>
      <c r="Z1100" s="15">
        <v>161811</v>
      </c>
      <c r="AA1100" s="15">
        <v>118122</v>
      </c>
      <c r="AC1100" s="15">
        <v>43689</v>
      </c>
    </row>
    <row r="1101" spans="2:29" ht="19.7" customHeight="1" x14ac:dyDescent="0.2">
      <c r="B1101" s="10" t="s">
        <v>1179</v>
      </c>
      <c r="C1101" s="11" t="s">
        <v>6399</v>
      </c>
      <c r="D1101" s="11" t="s">
        <v>6347</v>
      </c>
      <c r="E1101" s="11" t="s">
        <v>6400</v>
      </c>
      <c r="F1101" s="12" t="s">
        <v>38</v>
      </c>
      <c r="G1101" s="13">
        <v>159013</v>
      </c>
      <c r="H1101" s="13">
        <v>116079</v>
      </c>
      <c r="I1101" s="13"/>
      <c r="J1101" s="13">
        <v>42934</v>
      </c>
      <c r="K1101" s="13">
        <v>73</v>
      </c>
      <c r="L1101" s="11" t="s">
        <v>4462</v>
      </c>
      <c r="M1101" s="14" t="s">
        <v>4444</v>
      </c>
      <c r="Z1101" s="15">
        <v>159013</v>
      </c>
      <c r="AA1101" s="15">
        <v>116079</v>
      </c>
      <c r="AC1101" s="15">
        <v>42934</v>
      </c>
    </row>
    <row r="1102" spans="2:29" ht="19.7" customHeight="1" x14ac:dyDescent="0.2">
      <c r="B1102" s="10" t="s">
        <v>1180</v>
      </c>
      <c r="C1102" s="11" t="s">
        <v>6401</v>
      </c>
      <c r="D1102" s="11" t="s">
        <v>6347</v>
      </c>
      <c r="E1102" s="11" t="s">
        <v>6402</v>
      </c>
      <c r="F1102" s="12" t="s">
        <v>38</v>
      </c>
      <c r="G1102" s="13">
        <v>178628</v>
      </c>
      <c r="H1102" s="13">
        <v>130398</v>
      </c>
      <c r="I1102" s="13"/>
      <c r="J1102" s="13">
        <v>48230</v>
      </c>
      <c r="K1102" s="13">
        <v>73</v>
      </c>
      <c r="L1102" s="11" t="s">
        <v>4462</v>
      </c>
      <c r="M1102" s="14" t="s">
        <v>4444</v>
      </c>
      <c r="Z1102" s="15">
        <v>178628</v>
      </c>
      <c r="AA1102" s="15">
        <v>130398</v>
      </c>
      <c r="AC1102" s="15">
        <v>48230</v>
      </c>
    </row>
    <row r="1103" spans="2:29" ht="19.7" customHeight="1" x14ac:dyDescent="0.2">
      <c r="B1103" s="10" t="s">
        <v>1181</v>
      </c>
      <c r="C1103" s="11" t="s">
        <v>6403</v>
      </c>
      <c r="D1103" s="11" t="s">
        <v>6347</v>
      </c>
      <c r="E1103" s="11" t="s">
        <v>6404</v>
      </c>
      <c r="F1103" s="12" t="s">
        <v>38</v>
      </c>
      <c r="G1103" s="13">
        <v>217536</v>
      </c>
      <c r="H1103" s="13">
        <v>158801</v>
      </c>
      <c r="I1103" s="13"/>
      <c r="J1103" s="13">
        <v>58735</v>
      </c>
      <c r="K1103" s="13">
        <v>73</v>
      </c>
      <c r="L1103" s="11" t="s">
        <v>4462</v>
      </c>
      <c r="M1103" s="14" t="s">
        <v>4444</v>
      </c>
      <c r="Z1103" s="15">
        <v>217536</v>
      </c>
      <c r="AA1103" s="15">
        <v>158801</v>
      </c>
      <c r="AC1103" s="15">
        <v>58735</v>
      </c>
    </row>
    <row r="1104" spans="2:29" ht="19.7" customHeight="1" x14ac:dyDescent="0.2">
      <c r="B1104" s="16" t="s">
        <v>1182</v>
      </c>
      <c r="C1104" s="17" t="s">
        <v>6405</v>
      </c>
      <c r="D1104" s="17" t="s">
        <v>6347</v>
      </c>
      <c r="E1104" s="17" t="s">
        <v>6406</v>
      </c>
      <c r="F1104" s="18" t="s">
        <v>38</v>
      </c>
      <c r="G1104" s="19">
        <v>241797</v>
      </c>
      <c r="H1104" s="19">
        <v>176512</v>
      </c>
      <c r="I1104" s="19"/>
      <c r="J1104" s="19">
        <v>65285</v>
      </c>
      <c r="K1104" s="19">
        <v>73</v>
      </c>
      <c r="L1104" s="17" t="s">
        <v>4462</v>
      </c>
      <c r="M1104" s="20" t="s">
        <v>4444</v>
      </c>
      <c r="Z1104" s="15">
        <v>241797</v>
      </c>
      <c r="AA1104" s="15">
        <v>176512</v>
      </c>
      <c r="AC1104" s="15">
        <v>65285</v>
      </c>
    </row>
    <row r="1105" spans="2:29" ht="19.7" customHeight="1" x14ac:dyDescent="0.2">
      <c r="B1105" s="10" t="s">
        <v>1183</v>
      </c>
      <c r="C1105" s="11" t="s">
        <v>6407</v>
      </c>
      <c r="D1105" s="11" t="s">
        <v>6347</v>
      </c>
      <c r="E1105" s="11" t="s">
        <v>6408</v>
      </c>
      <c r="F1105" s="12" t="s">
        <v>38</v>
      </c>
      <c r="G1105" s="13">
        <v>236506</v>
      </c>
      <c r="H1105" s="13">
        <v>172649</v>
      </c>
      <c r="I1105" s="13"/>
      <c r="J1105" s="13">
        <v>63857</v>
      </c>
      <c r="K1105" s="13">
        <v>73</v>
      </c>
      <c r="L1105" s="11" t="s">
        <v>4462</v>
      </c>
      <c r="M1105" s="14" t="s">
        <v>4444</v>
      </c>
      <c r="Z1105" s="15">
        <v>236506</v>
      </c>
      <c r="AA1105" s="15">
        <v>172649</v>
      </c>
      <c r="AC1105" s="15">
        <v>63857</v>
      </c>
    </row>
    <row r="1106" spans="2:29" ht="19.7" customHeight="1" x14ac:dyDescent="0.2">
      <c r="B1106" s="10" t="s">
        <v>1184</v>
      </c>
      <c r="C1106" s="11" t="s">
        <v>6409</v>
      </c>
      <c r="D1106" s="11" t="s">
        <v>6347</v>
      </c>
      <c r="E1106" s="11" t="s">
        <v>6410</v>
      </c>
      <c r="F1106" s="12" t="s">
        <v>38</v>
      </c>
      <c r="G1106" s="13">
        <v>264432</v>
      </c>
      <c r="H1106" s="13">
        <v>195680</v>
      </c>
      <c r="I1106" s="13"/>
      <c r="J1106" s="13">
        <v>68752</v>
      </c>
      <c r="K1106" s="13">
        <v>74</v>
      </c>
      <c r="L1106" s="11" t="s">
        <v>4462</v>
      </c>
      <c r="M1106" s="14" t="s">
        <v>4444</v>
      </c>
      <c r="Z1106" s="15">
        <v>264432</v>
      </c>
      <c r="AA1106" s="15">
        <v>195680</v>
      </c>
      <c r="AC1106" s="15">
        <v>68752</v>
      </c>
    </row>
    <row r="1107" spans="2:29" ht="19.7" customHeight="1" x14ac:dyDescent="0.2">
      <c r="B1107" s="10" t="s">
        <v>1185</v>
      </c>
      <c r="C1107" s="11" t="s">
        <v>6411</v>
      </c>
      <c r="D1107" s="11" t="s">
        <v>6347</v>
      </c>
      <c r="E1107" s="11" t="s">
        <v>6412</v>
      </c>
      <c r="F1107" s="12" t="s">
        <v>38</v>
      </c>
      <c r="G1107" s="13">
        <v>336162</v>
      </c>
      <c r="H1107" s="13">
        <v>248760</v>
      </c>
      <c r="I1107" s="13"/>
      <c r="J1107" s="13">
        <v>87402</v>
      </c>
      <c r="K1107" s="13">
        <v>74</v>
      </c>
      <c r="L1107" s="11" t="s">
        <v>4462</v>
      </c>
      <c r="M1107" s="14" t="s">
        <v>4444</v>
      </c>
      <c r="Z1107" s="15">
        <v>336162</v>
      </c>
      <c r="AA1107" s="15">
        <v>248760</v>
      </c>
      <c r="AC1107" s="15">
        <v>87402</v>
      </c>
    </row>
    <row r="1108" spans="2:29" ht="19.7" customHeight="1" x14ac:dyDescent="0.2">
      <c r="B1108" s="10" t="s">
        <v>1186</v>
      </c>
      <c r="C1108" s="11" t="s">
        <v>6413</v>
      </c>
      <c r="D1108" s="11" t="s">
        <v>6347</v>
      </c>
      <c r="E1108" s="11" t="s">
        <v>6414</v>
      </c>
      <c r="F1108" s="12" t="s">
        <v>38</v>
      </c>
      <c r="G1108" s="13">
        <v>374538</v>
      </c>
      <c r="H1108" s="13">
        <v>277158</v>
      </c>
      <c r="I1108" s="13"/>
      <c r="J1108" s="13">
        <v>97380</v>
      </c>
      <c r="K1108" s="13">
        <v>74</v>
      </c>
      <c r="L1108" s="11" t="s">
        <v>4462</v>
      </c>
      <c r="M1108" s="14" t="s">
        <v>4444</v>
      </c>
      <c r="Z1108" s="15">
        <v>374538</v>
      </c>
      <c r="AA1108" s="15">
        <v>277158</v>
      </c>
      <c r="AC1108" s="15">
        <v>97380</v>
      </c>
    </row>
    <row r="1109" spans="2:29" ht="19.7" customHeight="1" x14ac:dyDescent="0.2">
      <c r="B1109" s="10" t="s">
        <v>1187</v>
      </c>
      <c r="C1109" s="11" t="s">
        <v>6415</v>
      </c>
      <c r="D1109" s="11" t="s">
        <v>6347</v>
      </c>
      <c r="E1109" s="11" t="s">
        <v>6416</v>
      </c>
      <c r="F1109" s="12" t="s">
        <v>38</v>
      </c>
      <c r="G1109" s="13">
        <v>364704</v>
      </c>
      <c r="H1109" s="13">
        <v>269881</v>
      </c>
      <c r="I1109" s="13"/>
      <c r="J1109" s="13">
        <v>94823</v>
      </c>
      <c r="K1109" s="13">
        <v>74</v>
      </c>
      <c r="L1109" s="11" t="s">
        <v>4462</v>
      </c>
      <c r="M1109" s="14" t="s">
        <v>4444</v>
      </c>
      <c r="Z1109" s="15">
        <v>364704</v>
      </c>
      <c r="AA1109" s="15">
        <v>269881</v>
      </c>
      <c r="AC1109" s="15">
        <v>94823</v>
      </c>
    </row>
    <row r="1110" spans="2:29" ht="19.7" customHeight="1" x14ac:dyDescent="0.2">
      <c r="B1110" s="10" t="s">
        <v>1188</v>
      </c>
      <c r="C1110" s="11" t="s">
        <v>6417</v>
      </c>
      <c r="D1110" s="11" t="s">
        <v>6347</v>
      </c>
      <c r="E1110" s="11" t="s">
        <v>6418</v>
      </c>
      <c r="F1110" s="12" t="s">
        <v>38</v>
      </c>
      <c r="G1110" s="13">
        <v>408053</v>
      </c>
      <c r="H1110" s="13">
        <v>301959</v>
      </c>
      <c r="I1110" s="13"/>
      <c r="J1110" s="13">
        <v>106094</v>
      </c>
      <c r="K1110" s="13">
        <v>74</v>
      </c>
      <c r="L1110" s="11" t="s">
        <v>4462</v>
      </c>
      <c r="M1110" s="14" t="s">
        <v>4444</v>
      </c>
      <c r="Z1110" s="15">
        <v>408053</v>
      </c>
      <c r="AA1110" s="15">
        <v>301959</v>
      </c>
      <c r="AC1110" s="15">
        <v>106094</v>
      </c>
    </row>
    <row r="1111" spans="2:29" ht="19.7" customHeight="1" x14ac:dyDescent="0.2">
      <c r="B1111" s="10" t="s">
        <v>1189</v>
      </c>
      <c r="C1111" s="11" t="s">
        <v>6419</v>
      </c>
      <c r="D1111" s="11" t="s">
        <v>6347</v>
      </c>
      <c r="E1111" s="11" t="s">
        <v>6420</v>
      </c>
      <c r="F1111" s="12" t="s">
        <v>38</v>
      </c>
      <c r="G1111" s="13">
        <v>475967</v>
      </c>
      <c r="H1111" s="13">
        <v>352216</v>
      </c>
      <c r="I1111" s="13"/>
      <c r="J1111" s="13">
        <v>123751</v>
      </c>
      <c r="K1111" s="13">
        <v>74</v>
      </c>
      <c r="L1111" s="11" t="s">
        <v>4462</v>
      </c>
      <c r="M1111" s="14" t="s">
        <v>4444</v>
      </c>
      <c r="Z1111" s="15">
        <v>475967</v>
      </c>
      <c r="AA1111" s="15">
        <v>352216</v>
      </c>
      <c r="AC1111" s="15">
        <v>123751</v>
      </c>
    </row>
    <row r="1112" spans="2:29" ht="19.7" customHeight="1" x14ac:dyDescent="0.2">
      <c r="B1112" s="10" t="s">
        <v>1190</v>
      </c>
      <c r="C1112" s="11" t="s">
        <v>6421</v>
      </c>
      <c r="D1112" s="11" t="s">
        <v>6347</v>
      </c>
      <c r="E1112" s="11" t="s">
        <v>6422</v>
      </c>
      <c r="F1112" s="12" t="s">
        <v>38</v>
      </c>
      <c r="G1112" s="13">
        <v>528706</v>
      </c>
      <c r="H1112" s="13">
        <v>391242</v>
      </c>
      <c r="I1112" s="13"/>
      <c r="J1112" s="13">
        <v>137464</v>
      </c>
      <c r="K1112" s="13">
        <v>74</v>
      </c>
      <c r="L1112" s="11" t="s">
        <v>4462</v>
      </c>
      <c r="M1112" s="14" t="s">
        <v>4444</v>
      </c>
      <c r="Z1112" s="15">
        <v>528706</v>
      </c>
      <c r="AA1112" s="15">
        <v>391242</v>
      </c>
      <c r="AC1112" s="15">
        <v>137464</v>
      </c>
    </row>
    <row r="1113" spans="2:29" ht="19.7" customHeight="1" x14ac:dyDescent="0.2">
      <c r="B1113" s="10" t="s">
        <v>1191</v>
      </c>
      <c r="C1113" s="11" t="s">
        <v>6423</v>
      </c>
      <c r="D1113" s="11" t="s">
        <v>6347</v>
      </c>
      <c r="E1113" s="11" t="s">
        <v>6424</v>
      </c>
      <c r="F1113" s="12" t="s">
        <v>38</v>
      </c>
      <c r="G1113" s="13">
        <v>517022</v>
      </c>
      <c r="H1113" s="13">
        <v>382596</v>
      </c>
      <c r="I1113" s="13"/>
      <c r="J1113" s="13">
        <v>134426</v>
      </c>
      <c r="K1113" s="13">
        <v>74</v>
      </c>
      <c r="L1113" s="11" t="s">
        <v>4462</v>
      </c>
      <c r="M1113" s="14" t="s">
        <v>4444</v>
      </c>
      <c r="Z1113" s="15">
        <v>517022</v>
      </c>
      <c r="AA1113" s="15">
        <v>382596</v>
      </c>
      <c r="AC1113" s="15">
        <v>134426</v>
      </c>
    </row>
    <row r="1114" spans="2:29" ht="19.7" customHeight="1" x14ac:dyDescent="0.2">
      <c r="B1114" s="10" t="s">
        <v>1192</v>
      </c>
      <c r="C1114" s="11" t="s">
        <v>6425</v>
      </c>
      <c r="D1114" s="11" t="s">
        <v>6347</v>
      </c>
      <c r="E1114" s="11" t="s">
        <v>6426</v>
      </c>
      <c r="F1114" s="12" t="s">
        <v>38</v>
      </c>
      <c r="G1114" s="13">
        <v>576685</v>
      </c>
      <c r="H1114" s="13">
        <v>432514</v>
      </c>
      <c r="I1114" s="13"/>
      <c r="J1114" s="13">
        <v>144171</v>
      </c>
      <c r="K1114" s="13">
        <v>75</v>
      </c>
      <c r="L1114" s="11" t="s">
        <v>4462</v>
      </c>
      <c r="M1114" s="14" t="s">
        <v>4444</v>
      </c>
      <c r="Z1114" s="15">
        <v>576685</v>
      </c>
      <c r="AA1114" s="15">
        <v>432514</v>
      </c>
      <c r="AC1114" s="15">
        <v>144171</v>
      </c>
    </row>
    <row r="1115" spans="2:29" ht="19.7" customHeight="1" x14ac:dyDescent="0.2">
      <c r="B1115" s="10" t="s">
        <v>1193</v>
      </c>
      <c r="C1115" s="11" t="s">
        <v>6427</v>
      </c>
      <c r="D1115" s="11" t="s">
        <v>6347</v>
      </c>
      <c r="E1115" s="11" t="s">
        <v>6428</v>
      </c>
      <c r="F1115" s="12" t="s">
        <v>38</v>
      </c>
      <c r="G1115" s="13">
        <v>677058</v>
      </c>
      <c r="H1115" s="13">
        <v>501023</v>
      </c>
      <c r="I1115" s="13"/>
      <c r="J1115" s="13">
        <v>176035</v>
      </c>
      <c r="K1115" s="13">
        <v>74</v>
      </c>
      <c r="L1115" s="11" t="s">
        <v>4462</v>
      </c>
      <c r="M1115" s="14" t="s">
        <v>4444</v>
      </c>
      <c r="Z1115" s="15">
        <v>677058</v>
      </c>
      <c r="AA1115" s="15">
        <v>501023</v>
      </c>
      <c r="AC1115" s="15">
        <v>176035</v>
      </c>
    </row>
    <row r="1116" spans="2:29" ht="19.7" customHeight="1" x14ac:dyDescent="0.2">
      <c r="B1116" s="10" t="s">
        <v>1194</v>
      </c>
      <c r="C1116" s="11" t="s">
        <v>6429</v>
      </c>
      <c r="D1116" s="11" t="s">
        <v>6347</v>
      </c>
      <c r="E1116" s="11" t="s">
        <v>6430</v>
      </c>
      <c r="F1116" s="12" t="s">
        <v>38</v>
      </c>
      <c r="G1116" s="13">
        <v>747217</v>
      </c>
      <c r="H1116" s="13">
        <v>552941</v>
      </c>
      <c r="I1116" s="13"/>
      <c r="J1116" s="13">
        <v>194276</v>
      </c>
      <c r="K1116" s="13">
        <v>74</v>
      </c>
      <c r="L1116" s="11" t="s">
        <v>4462</v>
      </c>
      <c r="M1116" s="14" t="s">
        <v>4444</v>
      </c>
      <c r="Z1116" s="15">
        <v>747217</v>
      </c>
      <c r="AA1116" s="15">
        <v>552941</v>
      </c>
      <c r="AC1116" s="15">
        <v>194276</v>
      </c>
    </row>
    <row r="1117" spans="2:29" ht="19.7" customHeight="1" x14ac:dyDescent="0.2">
      <c r="B1117" s="10" t="s">
        <v>1195</v>
      </c>
      <c r="C1117" s="11" t="s">
        <v>6431</v>
      </c>
      <c r="D1117" s="11" t="s">
        <v>6347</v>
      </c>
      <c r="E1117" s="11" t="s">
        <v>6432</v>
      </c>
      <c r="F1117" s="12" t="s">
        <v>38</v>
      </c>
      <c r="G1117" s="13">
        <v>729702</v>
      </c>
      <c r="H1117" s="13">
        <v>539979</v>
      </c>
      <c r="I1117" s="13"/>
      <c r="J1117" s="13">
        <v>189723</v>
      </c>
      <c r="K1117" s="13">
        <v>74</v>
      </c>
      <c r="L1117" s="11" t="s">
        <v>4462</v>
      </c>
      <c r="M1117" s="14" t="s">
        <v>4444</v>
      </c>
      <c r="Z1117" s="15">
        <v>729702</v>
      </c>
      <c r="AA1117" s="15">
        <v>539979</v>
      </c>
      <c r="AC1117" s="15">
        <v>189723</v>
      </c>
    </row>
    <row r="1118" spans="2:29" ht="19.7" customHeight="1" x14ac:dyDescent="0.2">
      <c r="B1118" s="10" t="s">
        <v>1196</v>
      </c>
      <c r="C1118" s="11" t="s">
        <v>6433</v>
      </c>
      <c r="D1118" s="11" t="s">
        <v>6347</v>
      </c>
      <c r="E1118" s="11" t="s">
        <v>6434</v>
      </c>
      <c r="F1118" s="12" t="s">
        <v>38</v>
      </c>
      <c r="G1118" s="13">
        <v>810513</v>
      </c>
      <c r="H1118" s="13">
        <v>599780</v>
      </c>
      <c r="I1118" s="13"/>
      <c r="J1118" s="13">
        <v>210733</v>
      </c>
      <c r="K1118" s="13">
        <v>74</v>
      </c>
      <c r="L1118" s="11" t="s">
        <v>4462</v>
      </c>
      <c r="M1118" s="14" t="s">
        <v>4444</v>
      </c>
      <c r="Z1118" s="15">
        <v>810513</v>
      </c>
      <c r="AA1118" s="15">
        <v>599780</v>
      </c>
      <c r="AC1118" s="15">
        <v>210733</v>
      </c>
    </row>
    <row r="1119" spans="2:29" ht="19.7" customHeight="1" x14ac:dyDescent="0.2">
      <c r="B1119" s="10" t="s">
        <v>1197</v>
      </c>
      <c r="C1119" s="11" t="s">
        <v>6435</v>
      </c>
      <c r="D1119" s="11" t="s">
        <v>6347</v>
      </c>
      <c r="E1119" s="11" t="s">
        <v>6436</v>
      </c>
      <c r="F1119" s="12" t="s">
        <v>38</v>
      </c>
      <c r="G1119" s="13">
        <v>903770</v>
      </c>
      <c r="H1119" s="13">
        <v>677828</v>
      </c>
      <c r="I1119" s="13"/>
      <c r="J1119" s="13">
        <v>225942</v>
      </c>
      <c r="K1119" s="13">
        <v>75</v>
      </c>
      <c r="L1119" s="11" t="s">
        <v>4462</v>
      </c>
      <c r="M1119" s="14" t="s">
        <v>4444</v>
      </c>
      <c r="Z1119" s="15">
        <v>903770</v>
      </c>
      <c r="AA1119" s="15">
        <v>677828</v>
      </c>
      <c r="AC1119" s="15">
        <v>225942</v>
      </c>
    </row>
    <row r="1120" spans="2:29" ht="19.7" customHeight="1" x14ac:dyDescent="0.2">
      <c r="B1120" s="10" t="s">
        <v>1198</v>
      </c>
      <c r="C1120" s="11" t="s">
        <v>6437</v>
      </c>
      <c r="D1120" s="11" t="s">
        <v>6347</v>
      </c>
      <c r="E1120" s="11" t="s">
        <v>6438</v>
      </c>
      <c r="F1120" s="12" t="s">
        <v>38</v>
      </c>
      <c r="G1120" s="13">
        <v>1002705</v>
      </c>
      <c r="H1120" s="13">
        <v>752029</v>
      </c>
      <c r="I1120" s="13"/>
      <c r="J1120" s="13">
        <v>250676</v>
      </c>
      <c r="K1120" s="13">
        <v>75</v>
      </c>
      <c r="L1120" s="11" t="s">
        <v>4462</v>
      </c>
      <c r="M1120" s="14" t="s">
        <v>4444</v>
      </c>
      <c r="Z1120" s="15">
        <v>1002705</v>
      </c>
      <c r="AA1120" s="15">
        <v>752029</v>
      </c>
      <c r="AC1120" s="15">
        <v>250676</v>
      </c>
    </row>
    <row r="1121" spans="2:29" ht="19.7" customHeight="1" x14ac:dyDescent="0.2">
      <c r="B1121" s="10" t="s">
        <v>1199</v>
      </c>
      <c r="C1121" s="11" t="s">
        <v>6439</v>
      </c>
      <c r="D1121" s="11" t="s">
        <v>6347</v>
      </c>
      <c r="E1121" s="11" t="s">
        <v>6440</v>
      </c>
      <c r="F1121" s="12" t="s">
        <v>38</v>
      </c>
      <c r="G1121" s="13">
        <v>978983</v>
      </c>
      <c r="H1121" s="13">
        <v>744027</v>
      </c>
      <c r="I1121" s="13"/>
      <c r="J1121" s="13">
        <v>234956</v>
      </c>
      <c r="K1121" s="13">
        <v>76</v>
      </c>
      <c r="L1121" s="11" t="s">
        <v>4462</v>
      </c>
      <c r="M1121" s="14" t="s">
        <v>4444</v>
      </c>
      <c r="Z1121" s="15">
        <v>978983</v>
      </c>
      <c r="AA1121" s="15">
        <v>744027</v>
      </c>
      <c r="AC1121" s="15">
        <v>234956</v>
      </c>
    </row>
    <row r="1122" spans="2:29" ht="19.7" customHeight="1" x14ac:dyDescent="0.2">
      <c r="B1122" s="10" t="s">
        <v>1200</v>
      </c>
      <c r="C1122" s="11" t="s">
        <v>6441</v>
      </c>
      <c r="D1122" s="11" t="s">
        <v>6347</v>
      </c>
      <c r="E1122" s="11" t="s">
        <v>6442</v>
      </c>
      <c r="F1122" s="12" t="s">
        <v>38</v>
      </c>
      <c r="G1122" s="13">
        <v>1089691</v>
      </c>
      <c r="H1122" s="13">
        <v>828165</v>
      </c>
      <c r="I1122" s="13"/>
      <c r="J1122" s="13">
        <v>261526</v>
      </c>
      <c r="K1122" s="13">
        <v>76</v>
      </c>
      <c r="L1122" s="11" t="s">
        <v>4462</v>
      </c>
      <c r="M1122" s="14" t="s">
        <v>4444</v>
      </c>
      <c r="Z1122" s="15">
        <v>1089691</v>
      </c>
      <c r="AA1122" s="15">
        <v>828165</v>
      </c>
      <c r="AC1122" s="15">
        <v>261526</v>
      </c>
    </row>
    <row r="1123" spans="2:29" ht="19.7" customHeight="1" x14ac:dyDescent="0.2">
      <c r="B1123" s="10" t="s">
        <v>1201</v>
      </c>
      <c r="C1123" s="11" t="s">
        <v>6443</v>
      </c>
      <c r="D1123" s="11" t="s">
        <v>6444</v>
      </c>
      <c r="E1123" s="11" t="s">
        <v>6348</v>
      </c>
      <c r="F1123" s="12" t="s">
        <v>38</v>
      </c>
      <c r="G1123" s="13">
        <v>181472</v>
      </c>
      <c r="H1123" s="13">
        <v>130660</v>
      </c>
      <c r="I1123" s="13"/>
      <c r="J1123" s="13">
        <v>50812</v>
      </c>
      <c r="K1123" s="13">
        <v>72</v>
      </c>
      <c r="L1123" s="11" t="s">
        <v>4462</v>
      </c>
      <c r="M1123" s="14" t="s">
        <v>4444</v>
      </c>
      <c r="Z1123" s="15">
        <v>181472</v>
      </c>
      <c r="AA1123" s="15">
        <v>130660</v>
      </c>
      <c r="AC1123" s="15">
        <v>50812</v>
      </c>
    </row>
    <row r="1124" spans="2:29" ht="19.7" customHeight="1" x14ac:dyDescent="0.2">
      <c r="B1124" s="10" t="s">
        <v>1202</v>
      </c>
      <c r="C1124" s="11" t="s">
        <v>6445</v>
      </c>
      <c r="D1124" s="11" t="s">
        <v>6444</v>
      </c>
      <c r="E1124" s="11" t="s">
        <v>6350</v>
      </c>
      <c r="F1124" s="12" t="s">
        <v>38</v>
      </c>
      <c r="G1124" s="13">
        <v>195589</v>
      </c>
      <c r="H1124" s="13">
        <v>142780</v>
      </c>
      <c r="I1124" s="13"/>
      <c r="J1124" s="13">
        <v>52809</v>
      </c>
      <c r="K1124" s="13">
        <v>73</v>
      </c>
      <c r="L1124" s="11" t="s">
        <v>4462</v>
      </c>
      <c r="M1124" s="14" t="s">
        <v>4444</v>
      </c>
      <c r="Z1124" s="15">
        <v>195589</v>
      </c>
      <c r="AA1124" s="15">
        <v>142780</v>
      </c>
      <c r="AC1124" s="15">
        <v>52809</v>
      </c>
    </row>
    <row r="1125" spans="2:29" ht="19.7" customHeight="1" x14ac:dyDescent="0.2">
      <c r="B1125" s="10" t="s">
        <v>1203</v>
      </c>
      <c r="C1125" s="11" t="s">
        <v>6446</v>
      </c>
      <c r="D1125" s="11" t="s">
        <v>6444</v>
      </c>
      <c r="E1125" s="11" t="s">
        <v>6352</v>
      </c>
      <c r="F1125" s="12" t="s">
        <v>38</v>
      </c>
      <c r="G1125" s="13">
        <v>200541</v>
      </c>
      <c r="H1125" s="13">
        <v>146395</v>
      </c>
      <c r="I1125" s="13"/>
      <c r="J1125" s="13">
        <v>54146</v>
      </c>
      <c r="K1125" s="13">
        <v>73</v>
      </c>
      <c r="L1125" s="11" t="s">
        <v>4462</v>
      </c>
      <c r="M1125" s="14" t="s">
        <v>4444</v>
      </c>
      <c r="Z1125" s="15">
        <v>200541</v>
      </c>
      <c r="AA1125" s="15">
        <v>146395</v>
      </c>
      <c r="AC1125" s="15">
        <v>54146</v>
      </c>
    </row>
    <row r="1126" spans="2:29" ht="19.7" customHeight="1" x14ac:dyDescent="0.2">
      <c r="B1126" s="10" t="s">
        <v>1204</v>
      </c>
      <c r="C1126" s="11" t="s">
        <v>6447</v>
      </c>
      <c r="D1126" s="11" t="s">
        <v>6444</v>
      </c>
      <c r="E1126" s="11" t="s">
        <v>6354</v>
      </c>
      <c r="F1126" s="12" t="s">
        <v>38</v>
      </c>
      <c r="G1126" s="13">
        <v>231789</v>
      </c>
      <c r="H1126" s="13">
        <v>169206</v>
      </c>
      <c r="I1126" s="13"/>
      <c r="J1126" s="13">
        <v>62583</v>
      </c>
      <c r="K1126" s="13">
        <v>73</v>
      </c>
      <c r="L1126" s="11" t="s">
        <v>4462</v>
      </c>
      <c r="M1126" s="14" t="s">
        <v>4444</v>
      </c>
      <c r="Z1126" s="15">
        <v>231789</v>
      </c>
      <c r="AA1126" s="15">
        <v>169206</v>
      </c>
      <c r="AC1126" s="15">
        <v>62583</v>
      </c>
    </row>
    <row r="1127" spans="2:29" ht="19.7" customHeight="1" x14ac:dyDescent="0.2">
      <c r="B1127" s="10" t="s">
        <v>1205</v>
      </c>
      <c r="C1127" s="11" t="s">
        <v>6448</v>
      </c>
      <c r="D1127" s="11" t="s">
        <v>6444</v>
      </c>
      <c r="E1127" s="11" t="s">
        <v>6356</v>
      </c>
      <c r="F1127" s="12" t="s">
        <v>38</v>
      </c>
      <c r="G1127" s="13">
        <v>266806</v>
      </c>
      <c r="H1127" s="13">
        <v>194768</v>
      </c>
      <c r="I1127" s="13"/>
      <c r="J1127" s="13">
        <v>72038</v>
      </c>
      <c r="K1127" s="13">
        <v>73</v>
      </c>
      <c r="L1127" s="11" t="s">
        <v>4462</v>
      </c>
      <c r="M1127" s="14" t="s">
        <v>4444</v>
      </c>
      <c r="Z1127" s="15">
        <v>266806</v>
      </c>
      <c r="AA1127" s="15">
        <v>194768</v>
      </c>
      <c r="AC1127" s="15">
        <v>72038</v>
      </c>
    </row>
    <row r="1128" spans="2:29" ht="19.7" customHeight="1" x14ac:dyDescent="0.2">
      <c r="B1128" s="10" t="s">
        <v>1206</v>
      </c>
      <c r="C1128" s="11" t="s">
        <v>6449</v>
      </c>
      <c r="D1128" s="11" t="s">
        <v>6444</v>
      </c>
      <c r="E1128" s="11" t="s">
        <v>6358</v>
      </c>
      <c r="F1128" s="12" t="s">
        <v>38</v>
      </c>
      <c r="G1128" s="13">
        <v>289581</v>
      </c>
      <c r="H1128" s="13">
        <v>211394</v>
      </c>
      <c r="I1128" s="13"/>
      <c r="J1128" s="13">
        <v>78187</v>
      </c>
      <c r="K1128" s="13">
        <v>73</v>
      </c>
      <c r="L1128" s="11" t="s">
        <v>4462</v>
      </c>
      <c r="M1128" s="14" t="s">
        <v>4444</v>
      </c>
      <c r="Z1128" s="15">
        <v>289581</v>
      </c>
      <c r="AA1128" s="15">
        <v>211394</v>
      </c>
      <c r="AC1128" s="15">
        <v>78187</v>
      </c>
    </row>
    <row r="1129" spans="2:29" ht="19.7" customHeight="1" x14ac:dyDescent="0.2">
      <c r="B1129" s="16" t="s">
        <v>1207</v>
      </c>
      <c r="C1129" s="17" t="s">
        <v>6450</v>
      </c>
      <c r="D1129" s="17" t="s">
        <v>6444</v>
      </c>
      <c r="E1129" s="17" t="s">
        <v>6360</v>
      </c>
      <c r="F1129" s="18" t="s">
        <v>38</v>
      </c>
      <c r="G1129" s="19">
        <v>295786</v>
      </c>
      <c r="H1129" s="19">
        <v>215924</v>
      </c>
      <c r="I1129" s="19"/>
      <c r="J1129" s="19">
        <v>79862</v>
      </c>
      <c r="K1129" s="19">
        <v>73</v>
      </c>
      <c r="L1129" s="17" t="s">
        <v>4462</v>
      </c>
      <c r="M1129" s="20" t="s">
        <v>4444</v>
      </c>
      <c r="Z1129" s="15">
        <v>295786</v>
      </c>
      <c r="AA1129" s="15">
        <v>215924</v>
      </c>
      <c r="AC1129" s="15">
        <v>79862</v>
      </c>
    </row>
    <row r="1130" spans="2:29" ht="19.7" customHeight="1" x14ac:dyDescent="0.2">
      <c r="B1130" s="10" t="s">
        <v>1208</v>
      </c>
      <c r="C1130" s="11" t="s">
        <v>6451</v>
      </c>
      <c r="D1130" s="11" t="s">
        <v>6444</v>
      </c>
      <c r="E1130" s="11" t="s">
        <v>6362</v>
      </c>
      <c r="F1130" s="12" t="s">
        <v>38</v>
      </c>
      <c r="G1130" s="13">
        <v>340177</v>
      </c>
      <c r="H1130" s="13">
        <v>248329</v>
      </c>
      <c r="I1130" s="13"/>
      <c r="J1130" s="13">
        <v>91848</v>
      </c>
      <c r="K1130" s="13">
        <v>73</v>
      </c>
      <c r="L1130" s="11" t="s">
        <v>4462</v>
      </c>
      <c r="M1130" s="14" t="s">
        <v>4444</v>
      </c>
      <c r="Z1130" s="15">
        <v>340177</v>
      </c>
      <c r="AA1130" s="15">
        <v>248329</v>
      </c>
      <c r="AC1130" s="15">
        <v>91848</v>
      </c>
    </row>
    <row r="1131" spans="2:29" ht="19.7" customHeight="1" x14ac:dyDescent="0.2">
      <c r="B1131" s="10" t="s">
        <v>1209</v>
      </c>
      <c r="C1131" s="11" t="s">
        <v>6452</v>
      </c>
      <c r="D1131" s="11" t="s">
        <v>6444</v>
      </c>
      <c r="E1131" s="11" t="s">
        <v>6364</v>
      </c>
      <c r="F1131" s="12" t="s">
        <v>38</v>
      </c>
      <c r="G1131" s="13">
        <v>394071</v>
      </c>
      <c r="H1131" s="13">
        <v>287672</v>
      </c>
      <c r="I1131" s="13"/>
      <c r="J1131" s="13">
        <v>106399</v>
      </c>
      <c r="K1131" s="13">
        <v>73</v>
      </c>
      <c r="L1131" s="11" t="s">
        <v>4462</v>
      </c>
      <c r="M1131" s="14" t="s">
        <v>4444</v>
      </c>
      <c r="Z1131" s="15">
        <v>394071</v>
      </c>
      <c r="AA1131" s="15">
        <v>287672</v>
      </c>
      <c r="AC1131" s="15">
        <v>106399</v>
      </c>
    </row>
    <row r="1132" spans="2:29" ht="19.7" customHeight="1" x14ac:dyDescent="0.2">
      <c r="B1132" s="10" t="s">
        <v>1210</v>
      </c>
      <c r="C1132" s="11" t="s">
        <v>6453</v>
      </c>
      <c r="D1132" s="11" t="s">
        <v>6444</v>
      </c>
      <c r="E1132" s="11" t="s">
        <v>6366</v>
      </c>
      <c r="F1132" s="12" t="s">
        <v>38</v>
      </c>
      <c r="G1132" s="13">
        <v>428387</v>
      </c>
      <c r="H1132" s="13">
        <v>312723</v>
      </c>
      <c r="I1132" s="13"/>
      <c r="J1132" s="13">
        <v>115664</v>
      </c>
      <c r="K1132" s="13">
        <v>73</v>
      </c>
      <c r="L1132" s="11" t="s">
        <v>4462</v>
      </c>
      <c r="M1132" s="14" t="s">
        <v>4444</v>
      </c>
      <c r="Z1132" s="15">
        <v>428387</v>
      </c>
      <c r="AA1132" s="15">
        <v>312723</v>
      </c>
      <c r="AC1132" s="15">
        <v>115664</v>
      </c>
    </row>
    <row r="1133" spans="2:29" ht="19.7" customHeight="1" x14ac:dyDescent="0.2">
      <c r="B1133" s="10" t="s">
        <v>1211</v>
      </c>
      <c r="C1133" s="11" t="s">
        <v>6454</v>
      </c>
      <c r="D1133" s="11" t="s">
        <v>6444</v>
      </c>
      <c r="E1133" s="11" t="s">
        <v>6368</v>
      </c>
      <c r="F1133" s="12" t="s">
        <v>38</v>
      </c>
      <c r="G1133" s="13">
        <v>435637</v>
      </c>
      <c r="H1133" s="13">
        <v>318015</v>
      </c>
      <c r="I1133" s="13"/>
      <c r="J1133" s="13">
        <v>117622</v>
      </c>
      <c r="K1133" s="13">
        <v>73</v>
      </c>
      <c r="L1133" s="11" t="s">
        <v>4462</v>
      </c>
      <c r="M1133" s="14" t="s">
        <v>4444</v>
      </c>
      <c r="Z1133" s="15">
        <v>435637</v>
      </c>
      <c r="AA1133" s="15">
        <v>318015</v>
      </c>
      <c r="AC1133" s="15">
        <v>117622</v>
      </c>
    </row>
    <row r="1134" spans="2:29" ht="19.7" customHeight="1" x14ac:dyDescent="0.2">
      <c r="B1134" s="10" t="s">
        <v>1212</v>
      </c>
      <c r="C1134" s="11" t="s">
        <v>6455</v>
      </c>
      <c r="D1134" s="11" t="s">
        <v>6444</v>
      </c>
      <c r="E1134" s="11" t="s">
        <v>6370</v>
      </c>
      <c r="F1134" s="12" t="s">
        <v>38</v>
      </c>
      <c r="G1134" s="13">
        <v>500606</v>
      </c>
      <c r="H1134" s="13">
        <v>370448</v>
      </c>
      <c r="I1134" s="13"/>
      <c r="J1134" s="13">
        <v>130158</v>
      </c>
      <c r="K1134" s="13">
        <v>74</v>
      </c>
      <c r="L1134" s="11" t="s">
        <v>4462</v>
      </c>
      <c r="M1134" s="14" t="s">
        <v>4444</v>
      </c>
      <c r="Z1134" s="15">
        <v>500606</v>
      </c>
      <c r="AA1134" s="15">
        <v>370448</v>
      </c>
      <c r="AC1134" s="15">
        <v>130158</v>
      </c>
    </row>
    <row r="1135" spans="2:29" ht="19.7" customHeight="1" x14ac:dyDescent="0.2">
      <c r="B1135" s="10" t="s">
        <v>1213</v>
      </c>
      <c r="C1135" s="11" t="s">
        <v>6456</v>
      </c>
      <c r="D1135" s="11" t="s">
        <v>6444</v>
      </c>
      <c r="E1135" s="11" t="s">
        <v>6372</v>
      </c>
      <c r="F1135" s="12" t="s">
        <v>38</v>
      </c>
      <c r="G1135" s="13">
        <v>556727</v>
      </c>
      <c r="H1135" s="13">
        <v>411978</v>
      </c>
      <c r="I1135" s="13"/>
      <c r="J1135" s="13">
        <v>144749</v>
      </c>
      <c r="K1135" s="13">
        <v>74</v>
      </c>
      <c r="L1135" s="11" t="s">
        <v>4462</v>
      </c>
      <c r="M1135" s="14" t="s">
        <v>4444</v>
      </c>
      <c r="Z1135" s="15">
        <v>556727</v>
      </c>
      <c r="AA1135" s="15">
        <v>411978</v>
      </c>
      <c r="AC1135" s="15">
        <v>144749</v>
      </c>
    </row>
    <row r="1136" spans="2:29" ht="19.7" customHeight="1" x14ac:dyDescent="0.2">
      <c r="B1136" s="10" t="s">
        <v>1214</v>
      </c>
      <c r="C1136" s="11" t="s">
        <v>6457</v>
      </c>
      <c r="D1136" s="11" t="s">
        <v>6444</v>
      </c>
      <c r="E1136" s="11" t="s">
        <v>6374</v>
      </c>
      <c r="F1136" s="12" t="s">
        <v>38</v>
      </c>
      <c r="G1136" s="13">
        <v>605825</v>
      </c>
      <c r="H1136" s="13">
        <v>448311</v>
      </c>
      <c r="I1136" s="13"/>
      <c r="J1136" s="13">
        <v>157514</v>
      </c>
      <c r="K1136" s="13">
        <v>74</v>
      </c>
      <c r="L1136" s="11" t="s">
        <v>4462</v>
      </c>
      <c r="M1136" s="14" t="s">
        <v>4444</v>
      </c>
      <c r="Z1136" s="15">
        <v>605825</v>
      </c>
      <c r="AA1136" s="15">
        <v>448311</v>
      </c>
      <c r="AC1136" s="15">
        <v>157514</v>
      </c>
    </row>
    <row r="1137" spans="2:29" ht="19.7" customHeight="1" x14ac:dyDescent="0.2">
      <c r="B1137" s="10" t="s">
        <v>1215</v>
      </c>
      <c r="C1137" s="11" t="s">
        <v>6458</v>
      </c>
      <c r="D1137" s="11" t="s">
        <v>6444</v>
      </c>
      <c r="E1137" s="11" t="s">
        <v>6376</v>
      </c>
      <c r="F1137" s="12" t="s">
        <v>38</v>
      </c>
      <c r="G1137" s="13">
        <v>614882</v>
      </c>
      <c r="H1137" s="13">
        <v>455013</v>
      </c>
      <c r="I1137" s="13"/>
      <c r="J1137" s="13">
        <v>159869</v>
      </c>
      <c r="K1137" s="13">
        <v>74</v>
      </c>
      <c r="L1137" s="11" t="s">
        <v>4462</v>
      </c>
      <c r="M1137" s="14" t="s">
        <v>4444</v>
      </c>
      <c r="Z1137" s="15">
        <v>614882</v>
      </c>
      <c r="AA1137" s="15">
        <v>455013</v>
      </c>
      <c r="AC1137" s="15">
        <v>159869</v>
      </c>
    </row>
    <row r="1138" spans="2:29" ht="19.7" customHeight="1" x14ac:dyDescent="0.2">
      <c r="B1138" s="10" t="s">
        <v>1216</v>
      </c>
      <c r="C1138" s="11" t="s">
        <v>6459</v>
      </c>
      <c r="D1138" s="11" t="s">
        <v>6444</v>
      </c>
      <c r="E1138" s="11" t="s">
        <v>6378</v>
      </c>
      <c r="F1138" s="12" t="s">
        <v>38</v>
      </c>
      <c r="G1138" s="13">
        <v>704389</v>
      </c>
      <c r="H1138" s="13">
        <v>521248</v>
      </c>
      <c r="I1138" s="13"/>
      <c r="J1138" s="13">
        <v>183141</v>
      </c>
      <c r="K1138" s="13">
        <v>74</v>
      </c>
      <c r="L1138" s="11" t="s">
        <v>4462</v>
      </c>
      <c r="M1138" s="14" t="s">
        <v>4444</v>
      </c>
      <c r="Z1138" s="15">
        <v>704389</v>
      </c>
      <c r="AA1138" s="15">
        <v>521248</v>
      </c>
      <c r="AC1138" s="15">
        <v>183141</v>
      </c>
    </row>
    <row r="1139" spans="2:29" ht="19.7" customHeight="1" x14ac:dyDescent="0.2">
      <c r="B1139" s="10" t="s">
        <v>1217</v>
      </c>
      <c r="C1139" s="11" t="s">
        <v>6460</v>
      </c>
      <c r="D1139" s="11" t="s">
        <v>6444</v>
      </c>
      <c r="E1139" s="11" t="s">
        <v>6380</v>
      </c>
      <c r="F1139" s="12" t="s">
        <v>38</v>
      </c>
      <c r="G1139" s="13">
        <v>785207</v>
      </c>
      <c r="H1139" s="13">
        <v>581053</v>
      </c>
      <c r="I1139" s="13"/>
      <c r="J1139" s="13">
        <v>204154</v>
      </c>
      <c r="K1139" s="13">
        <v>74</v>
      </c>
      <c r="L1139" s="11" t="s">
        <v>4462</v>
      </c>
      <c r="M1139" s="14" t="s">
        <v>4444</v>
      </c>
      <c r="Z1139" s="15">
        <v>785207</v>
      </c>
      <c r="AA1139" s="15">
        <v>581053</v>
      </c>
      <c r="AC1139" s="15">
        <v>204154</v>
      </c>
    </row>
    <row r="1140" spans="2:29" ht="19.7" customHeight="1" x14ac:dyDescent="0.2">
      <c r="B1140" s="10" t="s">
        <v>1218</v>
      </c>
      <c r="C1140" s="11" t="s">
        <v>6461</v>
      </c>
      <c r="D1140" s="11" t="s">
        <v>6444</v>
      </c>
      <c r="E1140" s="11" t="s">
        <v>6382</v>
      </c>
      <c r="F1140" s="12" t="s">
        <v>38</v>
      </c>
      <c r="G1140" s="13">
        <v>854053</v>
      </c>
      <c r="H1140" s="13">
        <v>631999</v>
      </c>
      <c r="I1140" s="13"/>
      <c r="J1140" s="13">
        <v>222054</v>
      </c>
      <c r="K1140" s="13">
        <v>74</v>
      </c>
      <c r="L1140" s="11" t="s">
        <v>4462</v>
      </c>
      <c r="M1140" s="14" t="s">
        <v>4444</v>
      </c>
      <c r="Z1140" s="15">
        <v>854053</v>
      </c>
      <c r="AA1140" s="15">
        <v>631999</v>
      </c>
      <c r="AC1140" s="15">
        <v>222054</v>
      </c>
    </row>
    <row r="1141" spans="2:29" ht="19.7" customHeight="1" x14ac:dyDescent="0.2">
      <c r="B1141" s="10" t="s">
        <v>1219</v>
      </c>
      <c r="C1141" s="11" t="s">
        <v>6462</v>
      </c>
      <c r="D1141" s="11" t="s">
        <v>6444</v>
      </c>
      <c r="E1141" s="11" t="s">
        <v>6384</v>
      </c>
      <c r="F1141" s="12" t="s">
        <v>38</v>
      </c>
      <c r="G1141" s="13">
        <v>867939</v>
      </c>
      <c r="H1141" s="13">
        <v>642275</v>
      </c>
      <c r="I1141" s="13"/>
      <c r="J1141" s="13">
        <v>225664</v>
      </c>
      <c r="K1141" s="13">
        <v>74</v>
      </c>
      <c r="L1141" s="11" t="s">
        <v>4462</v>
      </c>
      <c r="M1141" s="14" t="s">
        <v>4444</v>
      </c>
      <c r="Z1141" s="15">
        <v>867939</v>
      </c>
      <c r="AA1141" s="15">
        <v>642275</v>
      </c>
      <c r="AC1141" s="15">
        <v>225664</v>
      </c>
    </row>
    <row r="1142" spans="2:29" ht="19.7" customHeight="1" x14ac:dyDescent="0.2">
      <c r="B1142" s="10" t="s">
        <v>1220</v>
      </c>
      <c r="C1142" s="11" t="s">
        <v>6463</v>
      </c>
      <c r="D1142" s="11" t="s">
        <v>6444</v>
      </c>
      <c r="E1142" s="11" t="s">
        <v>6386</v>
      </c>
      <c r="F1142" s="12" t="s">
        <v>38</v>
      </c>
      <c r="G1142" s="13">
        <v>993726</v>
      </c>
      <c r="H1142" s="13">
        <v>745295</v>
      </c>
      <c r="I1142" s="13"/>
      <c r="J1142" s="13">
        <v>248431</v>
      </c>
      <c r="K1142" s="13">
        <v>75</v>
      </c>
      <c r="L1142" s="11" t="s">
        <v>4462</v>
      </c>
      <c r="M1142" s="14" t="s">
        <v>4444</v>
      </c>
      <c r="Z1142" s="15">
        <v>993726</v>
      </c>
      <c r="AA1142" s="15">
        <v>745295</v>
      </c>
      <c r="AC1142" s="15">
        <v>248431</v>
      </c>
    </row>
    <row r="1143" spans="2:29" ht="19.7" customHeight="1" x14ac:dyDescent="0.2">
      <c r="B1143" s="10" t="s">
        <v>1221</v>
      </c>
      <c r="C1143" s="11" t="s">
        <v>6464</v>
      </c>
      <c r="D1143" s="11" t="s">
        <v>6444</v>
      </c>
      <c r="E1143" s="11" t="s">
        <v>6388</v>
      </c>
      <c r="F1143" s="12" t="s">
        <v>38</v>
      </c>
      <c r="G1143" s="13">
        <v>1028832</v>
      </c>
      <c r="H1143" s="13">
        <v>771624</v>
      </c>
      <c r="I1143" s="13"/>
      <c r="J1143" s="13">
        <v>257208</v>
      </c>
      <c r="K1143" s="13">
        <v>75</v>
      </c>
      <c r="L1143" s="11" t="s">
        <v>4462</v>
      </c>
      <c r="M1143" s="14" t="s">
        <v>4444</v>
      </c>
      <c r="Z1143" s="15">
        <v>1028832</v>
      </c>
      <c r="AA1143" s="15">
        <v>771624</v>
      </c>
      <c r="AC1143" s="15">
        <v>257208</v>
      </c>
    </row>
    <row r="1144" spans="2:29" ht="19.7" customHeight="1" x14ac:dyDescent="0.2">
      <c r="B1144" s="10" t="s">
        <v>1222</v>
      </c>
      <c r="C1144" s="11" t="s">
        <v>6465</v>
      </c>
      <c r="D1144" s="11" t="s">
        <v>6444</v>
      </c>
      <c r="E1144" s="11" t="s">
        <v>6390</v>
      </c>
      <c r="F1144" s="12" t="s">
        <v>38</v>
      </c>
      <c r="G1144" s="13">
        <v>1117906</v>
      </c>
      <c r="H1144" s="13">
        <v>838430</v>
      </c>
      <c r="I1144" s="13"/>
      <c r="J1144" s="13">
        <v>279476</v>
      </c>
      <c r="K1144" s="13">
        <v>75</v>
      </c>
      <c r="L1144" s="11" t="s">
        <v>4462</v>
      </c>
      <c r="M1144" s="14" t="s">
        <v>4444</v>
      </c>
      <c r="Z1144" s="15">
        <v>1117906</v>
      </c>
      <c r="AA1144" s="15">
        <v>838430</v>
      </c>
      <c r="AC1144" s="15">
        <v>279476</v>
      </c>
    </row>
    <row r="1145" spans="2:29" ht="19.7" customHeight="1" x14ac:dyDescent="0.2">
      <c r="B1145" s="10" t="s">
        <v>1223</v>
      </c>
      <c r="C1145" s="11" t="s">
        <v>6466</v>
      </c>
      <c r="D1145" s="11" t="s">
        <v>6444</v>
      </c>
      <c r="E1145" s="11" t="s">
        <v>6392</v>
      </c>
      <c r="F1145" s="12" t="s">
        <v>38</v>
      </c>
      <c r="G1145" s="13">
        <v>1135070</v>
      </c>
      <c r="H1145" s="13">
        <v>851303</v>
      </c>
      <c r="I1145" s="13"/>
      <c r="J1145" s="13">
        <v>283767</v>
      </c>
      <c r="K1145" s="13">
        <v>75</v>
      </c>
      <c r="L1145" s="11" t="s">
        <v>4462</v>
      </c>
      <c r="M1145" s="14" t="s">
        <v>4444</v>
      </c>
      <c r="Z1145" s="15">
        <v>1135070</v>
      </c>
      <c r="AA1145" s="15">
        <v>851303</v>
      </c>
      <c r="AC1145" s="15">
        <v>283767</v>
      </c>
    </row>
    <row r="1146" spans="2:29" ht="19.7" customHeight="1" x14ac:dyDescent="0.2">
      <c r="B1146" s="10" t="s">
        <v>1224</v>
      </c>
      <c r="C1146" s="11" t="s">
        <v>6467</v>
      </c>
      <c r="D1146" s="11" t="s">
        <v>6444</v>
      </c>
      <c r="E1146" s="11" t="s">
        <v>6394</v>
      </c>
      <c r="F1146" s="12" t="s">
        <v>38</v>
      </c>
      <c r="G1146" s="13">
        <v>1297224</v>
      </c>
      <c r="H1146" s="13">
        <v>972918</v>
      </c>
      <c r="I1146" s="13"/>
      <c r="J1146" s="13">
        <v>324306</v>
      </c>
      <c r="K1146" s="13">
        <v>75</v>
      </c>
      <c r="L1146" s="11" t="s">
        <v>4462</v>
      </c>
      <c r="M1146" s="14" t="s">
        <v>4444</v>
      </c>
      <c r="Z1146" s="15">
        <v>1297224</v>
      </c>
      <c r="AA1146" s="15">
        <v>972918</v>
      </c>
      <c r="AC1146" s="15">
        <v>324306</v>
      </c>
    </row>
    <row r="1147" spans="2:29" ht="19.7" customHeight="1" x14ac:dyDescent="0.2">
      <c r="B1147" s="10" t="s">
        <v>1225</v>
      </c>
      <c r="C1147" s="11" t="s">
        <v>6468</v>
      </c>
      <c r="D1147" s="11" t="s">
        <v>6469</v>
      </c>
      <c r="E1147" s="11" t="s">
        <v>2372</v>
      </c>
      <c r="F1147" s="12" t="s">
        <v>38</v>
      </c>
      <c r="G1147" s="13">
        <v>111674</v>
      </c>
      <c r="H1147" s="13">
        <v>78172</v>
      </c>
      <c r="I1147" s="13"/>
      <c r="J1147" s="13">
        <v>33502</v>
      </c>
      <c r="K1147" s="13">
        <v>70</v>
      </c>
      <c r="L1147" s="11" t="s">
        <v>4462</v>
      </c>
      <c r="M1147" s="14" t="s">
        <v>4444</v>
      </c>
      <c r="Z1147" s="15">
        <v>111674</v>
      </c>
      <c r="AA1147" s="15">
        <v>78172</v>
      </c>
      <c r="AC1147" s="15">
        <v>33502</v>
      </c>
    </row>
    <row r="1148" spans="2:29" ht="19.7" customHeight="1" x14ac:dyDescent="0.2">
      <c r="B1148" s="10" t="s">
        <v>1226</v>
      </c>
      <c r="C1148" s="11" t="s">
        <v>6470</v>
      </c>
      <c r="D1148" s="11" t="s">
        <v>6469</v>
      </c>
      <c r="E1148" s="11" t="s">
        <v>4351</v>
      </c>
      <c r="F1148" s="12" t="s">
        <v>38</v>
      </c>
      <c r="G1148" s="13">
        <v>188965</v>
      </c>
      <c r="H1148" s="13">
        <v>128496</v>
      </c>
      <c r="I1148" s="13"/>
      <c r="J1148" s="13">
        <v>60469</v>
      </c>
      <c r="K1148" s="13">
        <v>68</v>
      </c>
      <c r="L1148" s="11" t="s">
        <v>4462</v>
      </c>
      <c r="M1148" s="14" t="s">
        <v>4444</v>
      </c>
      <c r="Z1148" s="15">
        <v>188965</v>
      </c>
      <c r="AA1148" s="15">
        <v>128496</v>
      </c>
      <c r="AC1148" s="15">
        <v>60469</v>
      </c>
    </row>
    <row r="1149" spans="2:29" ht="19.7" customHeight="1" x14ac:dyDescent="0.2">
      <c r="B1149" s="10" t="s">
        <v>1227</v>
      </c>
      <c r="C1149" s="11" t="s">
        <v>6471</v>
      </c>
      <c r="D1149" s="11" t="s">
        <v>6469</v>
      </c>
      <c r="E1149" s="11" t="s">
        <v>4354</v>
      </c>
      <c r="F1149" s="12" t="s">
        <v>38</v>
      </c>
      <c r="G1149" s="13">
        <v>257196</v>
      </c>
      <c r="H1149" s="13">
        <v>172321</v>
      </c>
      <c r="I1149" s="13"/>
      <c r="J1149" s="13">
        <v>84875</v>
      </c>
      <c r="K1149" s="13">
        <v>67</v>
      </c>
      <c r="L1149" s="11" t="s">
        <v>4462</v>
      </c>
      <c r="M1149" s="14" t="s">
        <v>4444</v>
      </c>
      <c r="Z1149" s="15">
        <v>257196</v>
      </c>
      <c r="AA1149" s="15">
        <v>172321</v>
      </c>
      <c r="AC1149" s="15">
        <v>84875</v>
      </c>
    </row>
    <row r="1150" spans="2:29" ht="19.7" customHeight="1" x14ac:dyDescent="0.2">
      <c r="B1150" s="10" t="s">
        <v>1228</v>
      </c>
      <c r="C1150" s="11" t="s">
        <v>6472</v>
      </c>
      <c r="D1150" s="11" t="s">
        <v>6469</v>
      </c>
      <c r="E1150" s="11" t="s">
        <v>4355</v>
      </c>
      <c r="F1150" s="12" t="s">
        <v>38</v>
      </c>
      <c r="G1150" s="13">
        <v>398280</v>
      </c>
      <c r="H1150" s="13">
        <v>266848</v>
      </c>
      <c r="I1150" s="13"/>
      <c r="J1150" s="13">
        <v>131432</v>
      </c>
      <c r="K1150" s="13">
        <v>67</v>
      </c>
      <c r="L1150" s="11" t="s">
        <v>4462</v>
      </c>
      <c r="M1150" s="14" t="s">
        <v>4444</v>
      </c>
      <c r="Z1150" s="15">
        <v>398280</v>
      </c>
      <c r="AA1150" s="15">
        <v>266848</v>
      </c>
      <c r="AC1150" s="15">
        <v>131432</v>
      </c>
    </row>
    <row r="1151" spans="2:29" ht="19.7" customHeight="1" x14ac:dyDescent="0.2">
      <c r="B1151" s="10" t="s">
        <v>1229</v>
      </c>
      <c r="C1151" s="11" t="s">
        <v>6473</v>
      </c>
      <c r="D1151" s="11" t="s">
        <v>6474</v>
      </c>
      <c r="E1151" s="11" t="s">
        <v>6475</v>
      </c>
      <c r="F1151" s="12" t="s">
        <v>7</v>
      </c>
      <c r="G1151" s="13">
        <v>452171</v>
      </c>
      <c r="H1151" s="13">
        <v>343650</v>
      </c>
      <c r="I1151" s="13"/>
      <c r="J1151" s="13">
        <v>108521</v>
      </c>
      <c r="K1151" s="13">
        <v>76</v>
      </c>
      <c r="L1151" s="11" t="s">
        <v>4462</v>
      </c>
      <c r="M1151" s="14" t="s">
        <v>4444</v>
      </c>
      <c r="Z1151" s="15">
        <v>452171</v>
      </c>
      <c r="AA1151" s="15">
        <v>343650</v>
      </c>
      <c r="AC1151" s="15">
        <v>108521</v>
      </c>
    </row>
    <row r="1152" spans="2:29" ht="19.7" customHeight="1" x14ac:dyDescent="0.2">
      <c r="B1152" s="10" t="s">
        <v>1230</v>
      </c>
      <c r="C1152" s="11" t="s">
        <v>6476</v>
      </c>
      <c r="D1152" s="11" t="s">
        <v>6474</v>
      </c>
      <c r="E1152" s="11" t="s">
        <v>6477</v>
      </c>
      <c r="F1152" s="12" t="s">
        <v>7</v>
      </c>
      <c r="G1152" s="13">
        <v>463894</v>
      </c>
      <c r="H1152" s="13">
        <v>352559</v>
      </c>
      <c r="I1152" s="13"/>
      <c r="J1152" s="13">
        <v>111335</v>
      </c>
      <c r="K1152" s="13">
        <v>76</v>
      </c>
      <c r="L1152" s="11" t="s">
        <v>4462</v>
      </c>
      <c r="M1152" s="14" t="s">
        <v>4444</v>
      </c>
      <c r="Z1152" s="15">
        <v>463894</v>
      </c>
      <c r="AA1152" s="15">
        <v>352559</v>
      </c>
      <c r="AC1152" s="15">
        <v>111335</v>
      </c>
    </row>
    <row r="1153" spans="2:29" ht="19.7" customHeight="1" x14ac:dyDescent="0.2">
      <c r="B1153" s="10" t="s">
        <v>1231</v>
      </c>
      <c r="C1153" s="11" t="s">
        <v>6478</v>
      </c>
      <c r="D1153" s="11" t="s">
        <v>6474</v>
      </c>
      <c r="E1153" s="11" t="s">
        <v>6479</v>
      </c>
      <c r="F1153" s="12" t="s">
        <v>7</v>
      </c>
      <c r="G1153" s="13">
        <v>468037</v>
      </c>
      <c r="H1153" s="13">
        <v>351028</v>
      </c>
      <c r="I1153" s="13"/>
      <c r="J1153" s="13">
        <v>117009</v>
      </c>
      <c r="K1153" s="13">
        <v>75</v>
      </c>
      <c r="L1153" s="11" t="s">
        <v>4462</v>
      </c>
      <c r="M1153" s="14" t="s">
        <v>4444</v>
      </c>
      <c r="Z1153" s="15">
        <v>468037</v>
      </c>
      <c r="AA1153" s="15">
        <v>351028</v>
      </c>
      <c r="AC1153" s="15">
        <v>117009</v>
      </c>
    </row>
    <row r="1154" spans="2:29" ht="19.7" customHeight="1" x14ac:dyDescent="0.2">
      <c r="B1154" s="16" t="s">
        <v>1232</v>
      </c>
      <c r="C1154" s="17" t="s">
        <v>6480</v>
      </c>
      <c r="D1154" s="17" t="s">
        <v>6474</v>
      </c>
      <c r="E1154" s="17" t="s">
        <v>6481</v>
      </c>
      <c r="F1154" s="18" t="s">
        <v>7</v>
      </c>
      <c r="G1154" s="19">
        <v>479509</v>
      </c>
      <c r="H1154" s="19">
        <v>364427</v>
      </c>
      <c r="I1154" s="19"/>
      <c r="J1154" s="19">
        <v>115082</v>
      </c>
      <c r="K1154" s="19">
        <v>76</v>
      </c>
      <c r="L1154" s="17" t="s">
        <v>4462</v>
      </c>
      <c r="M1154" s="20" t="s">
        <v>4444</v>
      </c>
      <c r="Z1154" s="15">
        <v>479509</v>
      </c>
      <c r="AA1154" s="15">
        <v>364427</v>
      </c>
      <c r="AC1154" s="15">
        <v>115082</v>
      </c>
    </row>
    <row r="1155" spans="2:29" ht="19.7" customHeight="1" x14ac:dyDescent="0.2">
      <c r="B1155" s="10" t="s">
        <v>1233</v>
      </c>
      <c r="C1155" s="11" t="s">
        <v>6482</v>
      </c>
      <c r="D1155" s="11" t="s">
        <v>6474</v>
      </c>
      <c r="E1155" s="11" t="s">
        <v>6483</v>
      </c>
      <c r="F1155" s="12" t="s">
        <v>7</v>
      </c>
      <c r="G1155" s="13">
        <v>504033</v>
      </c>
      <c r="H1155" s="13">
        <v>388105</v>
      </c>
      <c r="I1155" s="13"/>
      <c r="J1155" s="13">
        <v>115928</v>
      </c>
      <c r="K1155" s="13">
        <v>77</v>
      </c>
      <c r="L1155" s="11" t="s">
        <v>4462</v>
      </c>
      <c r="M1155" s="14" t="s">
        <v>4444</v>
      </c>
      <c r="Z1155" s="15">
        <v>504033</v>
      </c>
      <c r="AA1155" s="15">
        <v>388105</v>
      </c>
      <c r="AC1155" s="15">
        <v>115928</v>
      </c>
    </row>
    <row r="1156" spans="2:29" ht="19.7" customHeight="1" x14ac:dyDescent="0.2">
      <c r="B1156" s="10" t="s">
        <v>1234</v>
      </c>
      <c r="C1156" s="11" t="s">
        <v>6484</v>
      </c>
      <c r="D1156" s="11" t="s">
        <v>6474</v>
      </c>
      <c r="E1156" s="11" t="s">
        <v>6485</v>
      </c>
      <c r="F1156" s="12" t="s">
        <v>7</v>
      </c>
      <c r="G1156" s="13">
        <v>527813</v>
      </c>
      <c r="H1156" s="13">
        <v>395860</v>
      </c>
      <c r="I1156" s="13"/>
      <c r="J1156" s="13">
        <v>131953</v>
      </c>
      <c r="K1156" s="13">
        <v>75</v>
      </c>
      <c r="L1156" s="11" t="s">
        <v>4462</v>
      </c>
      <c r="M1156" s="14" t="s">
        <v>4444</v>
      </c>
      <c r="Z1156" s="15">
        <v>527813</v>
      </c>
      <c r="AA1156" s="15">
        <v>395860</v>
      </c>
      <c r="AC1156" s="15">
        <v>131953</v>
      </c>
    </row>
    <row r="1157" spans="2:29" ht="19.7" customHeight="1" x14ac:dyDescent="0.2">
      <c r="B1157" s="10" t="s">
        <v>1235</v>
      </c>
      <c r="C1157" s="11" t="s">
        <v>6486</v>
      </c>
      <c r="D1157" s="11" t="s">
        <v>6474</v>
      </c>
      <c r="E1157" s="11" t="s">
        <v>6487</v>
      </c>
      <c r="F1157" s="12" t="s">
        <v>7</v>
      </c>
      <c r="G1157" s="13">
        <v>542467</v>
      </c>
      <c r="H1157" s="13">
        <v>412275</v>
      </c>
      <c r="I1157" s="13"/>
      <c r="J1157" s="13">
        <v>130192</v>
      </c>
      <c r="K1157" s="13">
        <v>76</v>
      </c>
      <c r="L1157" s="11" t="s">
        <v>4462</v>
      </c>
      <c r="M1157" s="14" t="s">
        <v>4444</v>
      </c>
      <c r="Z1157" s="15">
        <v>542467</v>
      </c>
      <c r="AA1157" s="15">
        <v>412275</v>
      </c>
      <c r="AC1157" s="15">
        <v>130192</v>
      </c>
    </row>
    <row r="1158" spans="2:29" ht="19.7" customHeight="1" x14ac:dyDescent="0.2">
      <c r="B1158" s="10" t="s">
        <v>1236</v>
      </c>
      <c r="C1158" s="11" t="s">
        <v>6488</v>
      </c>
      <c r="D1158" s="11" t="s">
        <v>6474</v>
      </c>
      <c r="E1158" s="11" t="s">
        <v>6489</v>
      </c>
      <c r="F1158" s="12" t="s">
        <v>7</v>
      </c>
      <c r="G1158" s="13">
        <v>546131</v>
      </c>
      <c r="H1158" s="13">
        <v>415060</v>
      </c>
      <c r="I1158" s="13"/>
      <c r="J1158" s="13">
        <v>131071</v>
      </c>
      <c r="K1158" s="13">
        <v>76</v>
      </c>
      <c r="L1158" s="11" t="s">
        <v>4462</v>
      </c>
      <c r="M1158" s="14" t="s">
        <v>4444</v>
      </c>
      <c r="Z1158" s="15">
        <v>546131</v>
      </c>
      <c r="AA1158" s="15">
        <v>415060</v>
      </c>
      <c r="AC1158" s="15">
        <v>131071</v>
      </c>
    </row>
    <row r="1159" spans="2:29" ht="19.7" customHeight="1" x14ac:dyDescent="0.2">
      <c r="B1159" s="10" t="s">
        <v>1237</v>
      </c>
      <c r="C1159" s="11" t="s">
        <v>6490</v>
      </c>
      <c r="D1159" s="11" t="s">
        <v>6474</v>
      </c>
      <c r="E1159" s="11" t="s">
        <v>6491</v>
      </c>
      <c r="F1159" s="12" t="s">
        <v>7</v>
      </c>
      <c r="G1159" s="13">
        <v>566992</v>
      </c>
      <c r="H1159" s="13">
        <v>430914</v>
      </c>
      <c r="I1159" s="13"/>
      <c r="J1159" s="13">
        <v>136078</v>
      </c>
      <c r="K1159" s="13">
        <v>76</v>
      </c>
      <c r="L1159" s="11" t="s">
        <v>4462</v>
      </c>
      <c r="M1159" s="14" t="s">
        <v>4444</v>
      </c>
      <c r="Z1159" s="15">
        <v>566992</v>
      </c>
      <c r="AA1159" s="15">
        <v>430914</v>
      </c>
      <c r="AC1159" s="15">
        <v>136078</v>
      </c>
    </row>
    <row r="1160" spans="2:29" ht="19.7" customHeight="1" x14ac:dyDescent="0.2">
      <c r="B1160" s="10" t="s">
        <v>1238</v>
      </c>
      <c r="C1160" s="11" t="s">
        <v>6492</v>
      </c>
      <c r="D1160" s="11" t="s">
        <v>6474</v>
      </c>
      <c r="E1160" s="11" t="s">
        <v>6493</v>
      </c>
      <c r="F1160" s="12" t="s">
        <v>7</v>
      </c>
      <c r="G1160" s="13">
        <v>591769</v>
      </c>
      <c r="H1160" s="13">
        <v>455662</v>
      </c>
      <c r="I1160" s="13"/>
      <c r="J1160" s="13">
        <v>136107</v>
      </c>
      <c r="K1160" s="13">
        <v>77</v>
      </c>
      <c r="L1160" s="11" t="s">
        <v>4462</v>
      </c>
      <c r="M1160" s="14" t="s">
        <v>4444</v>
      </c>
      <c r="Z1160" s="15">
        <v>591769</v>
      </c>
      <c r="AA1160" s="15">
        <v>455662</v>
      </c>
      <c r="AC1160" s="15">
        <v>136107</v>
      </c>
    </row>
    <row r="1161" spans="2:29" ht="19.7" customHeight="1" x14ac:dyDescent="0.2">
      <c r="B1161" s="10" t="s">
        <v>1239</v>
      </c>
      <c r="C1161" s="11" t="s">
        <v>6494</v>
      </c>
      <c r="D1161" s="11" t="s">
        <v>6474</v>
      </c>
      <c r="E1161" s="11" t="s">
        <v>6495</v>
      </c>
      <c r="F1161" s="12" t="s">
        <v>7</v>
      </c>
      <c r="G1161" s="13">
        <v>582176</v>
      </c>
      <c r="H1161" s="13">
        <v>442454</v>
      </c>
      <c r="I1161" s="13"/>
      <c r="J1161" s="13">
        <v>139722</v>
      </c>
      <c r="K1161" s="13">
        <v>76</v>
      </c>
      <c r="L1161" s="11" t="s">
        <v>4462</v>
      </c>
      <c r="M1161" s="14" t="s">
        <v>4444</v>
      </c>
      <c r="Z1161" s="15">
        <v>582176</v>
      </c>
      <c r="AA1161" s="15">
        <v>442454</v>
      </c>
      <c r="AC1161" s="15">
        <v>139722</v>
      </c>
    </row>
    <row r="1162" spans="2:29" ht="19.7" customHeight="1" x14ac:dyDescent="0.2">
      <c r="B1162" s="10" t="s">
        <v>1240</v>
      </c>
      <c r="C1162" s="11" t="s">
        <v>6496</v>
      </c>
      <c r="D1162" s="11" t="s">
        <v>6474</v>
      </c>
      <c r="E1162" s="11" t="s">
        <v>6497</v>
      </c>
      <c r="F1162" s="12" t="s">
        <v>7</v>
      </c>
      <c r="G1162" s="13">
        <v>592800</v>
      </c>
      <c r="H1162" s="13">
        <v>450528</v>
      </c>
      <c r="I1162" s="13"/>
      <c r="J1162" s="13">
        <v>142272</v>
      </c>
      <c r="K1162" s="13">
        <v>76</v>
      </c>
      <c r="L1162" s="11" t="s">
        <v>4462</v>
      </c>
      <c r="M1162" s="14" t="s">
        <v>4444</v>
      </c>
      <c r="Z1162" s="15">
        <v>592800</v>
      </c>
      <c r="AA1162" s="15">
        <v>450528</v>
      </c>
      <c r="AC1162" s="15">
        <v>142272</v>
      </c>
    </row>
    <row r="1163" spans="2:29" ht="19.7" customHeight="1" x14ac:dyDescent="0.2">
      <c r="B1163" s="10" t="s">
        <v>1241</v>
      </c>
      <c r="C1163" s="11" t="s">
        <v>6498</v>
      </c>
      <c r="D1163" s="11" t="s">
        <v>6474</v>
      </c>
      <c r="E1163" s="11" t="s">
        <v>6499</v>
      </c>
      <c r="F1163" s="12" t="s">
        <v>7</v>
      </c>
      <c r="G1163" s="13">
        <v>615701</v>
      </c>
      <c r="H1163" s="13">
        <v>474090</v>
      </c>
      <c r="I1163" s="13"/>
      <c r="J1163" s="13">
        <v>141611</v>
      </c>
      <c r="K1163" s="13">
        <v>77</v>
      </c>
      <c r="L1163" s="11" t="s">
        <v>4462</v>
      </c>
      <c r="M1163" s="14" t="s">
        <v>4444</v>
      </c>
      <c r="Z1163" s="15">
        <v>615701</v>
      </c>
      <c r="AA1163" s="15">
        <v>474090</v>
      </c>
      <c r="AC1163" s="15">
        <v>141611</v>
      </c>
    </row>
    <row r="1164" spans="2:29" ht="19.7" customHeight="1" x14ac:dyDescent="0.2">
      <c r="B1164" s="10" t="s">
        <v>1242</v>
      </c>
      <c r="C1164" s="11" t="s">
        <v>6500</v>
      </c>
      <c r="D1164" s="11" t="s">
        <v>6474</v>
      </c>
      <c r="E1164" s="11" t="s">
        <v>6501</v>
      </c>
      <c r="F1164" s="12" t="s">
        <v>7</v>
      </c>
      <c r="G1164" s="13">
        <v>634511</v>
      </c>
      <c r="H1164" s="13">
        <v>488573</v>
      </c>
      <c r="I1164" s="13"/>
      <c r="J1164" s="13">
        <v>145938</v>
      </c>
      <c r="K1164" s="13">
        <v>77</v>
      </c>
      <c r="L1164" s="11" t="s">
        <v>4462</v>
      </c>
      <c r="M1164" s="14" t="s">
        <v>4444</v>
      </c>
      <c r="Z1164" s="15">
        <v>634511</v>
      </c>
      <c r="AA1164" s="15">
        <v>488573</v>
      </c>
      <c r="AC1164" s="15">
        <v>145938</v>
      </c>
    </row>
    <row r="1165" spans="2:29" ht="19.7" customHeight="1" x14ac:dyDescent="0.2">
      <c r="B1165" s="10" t="s">
        <v>1243</v>
      </c>
      <c r="C1165" s="11" t="s">
        <v>6502</v>
      </c>
      <c r="D1165" s="11" t="s">
        <v>6474</v>
      </c>
      <c r="E1165" s="11" t="s">
        <v>6503</v>
      </c>
      <c r="F1165" s="12" t="s">
        <v>7</v>
      </c>
      <c r="G1165" s="13">
        <v>672331</v>
      </c>
      <c r="H1165" s="13">
        <v>524418</v>
      </c>
      <c r="I1165" s="13"/>
      <c r="J1165" s="13">
        <v>147913</v>
      </c>
      <c r="K1165" s="13">
        <v>78</v>
      </c>
      <c r="L1165" s="11" t="s">
        <v>4462</v>
      </c>
      <c r="M1165" s="14" t="s">
        <v>4444</v>
      </c>
      <c r="Z1165" s="15">
        <v>672331</v>
      </c>
      <c r="AA1165" s="15">
        <v>524418</v>
      </c>
      <c r="AC1165" s="15">
        <v>147913</v>
      </c>
    </row>
    <row r="1166" spans="2:29" ht="19.7" customHeight="1" x14ac:dyDescent="0.2">
      <c r="B1166" s="10" t="s">
        <v>1244</v>
      </c>
      <c r="C1166" s="11" t="s">
        <v>6504</v>
      </c>
      <c r="D1166" s="11" t="s">
        <v>6474</v>
      </c>
      <c r="E1166" s="11" t="s">
        <v>6505</v>
      </c>
      <c r="F1166" s="12" t="s">
        <v>7</v>
      </c>
      <c r="G1166" s="13">
        <v>661118</v>
      </c>
      <c r="H1166" s="13">
        <v>502450</v>
      </c>
      <c r="I1166" s="13"/>
      <c r="J1166" s="13">
        <v>158668</v>
      </c>
      <c r="K1166" s="13">
        <v>76</v>
      </c>
      <c r="L1166" s="11" t="s">
        <v>4462</v>
      </c>
      <c r="M1166" s="14" t="s">
        <v>4444</v>
      </c>
      <c r="Z1166" s="15">
        <v>661118</v>
      </c>
      <c r="AA1166" s="15">
        <v>502450</v>
      </c>
      <c r="AC1166" s="15">
        <v>158668</v>
      </c>
    </row>
    <row r="1167" spans="2:29" ht="19.7" customHeight="1" x14ac:dyDescent="0.2">
      <c r="B1167" s="10" t="s">
        <v>1245</v>
      </c>
      <c r="C1167" s="11" t="s">
        <v>6506</v>
      </c>
      <c r="D1167" s="11" t="s">
        <v>6474</v>
      </c>
      <c r="E1167" s="11" t="s">
        <v>6507</v>
      </c>
      <c r="F1167" s="12" t="s">
        <v>7</v>
      </c>
      <c r="G1167" s="13">
        <v>676871</v>
      </c>
      <c r="H1167" s="13">
        <v>514422</v>
      </c>
      <c r="I1167" s="13"/>
      <c r="J1167" s="13">
        <v>162449</v>
      </c>
      <c r="K1167" s="13">
        <v>76</v>
      </c>
      <c r="L1167" s="11" t="s">
        <v>4462</v>
      </c>
      <c r="M1167" s="14" t="s">
        <v>4444</v>
      </c>
      <c r="Z1167" s="15">
        <v>676871</v>
      </c>
      <c r="AA1167" s="15">
        <v>514422</v>
      </c>
      <c r="AC1167" s="15">
        <v>162449</v>
      </c>
    </row>
    <row r="1168" spans="2:29" ht="19.7" customHeight="1" x14ac:dyDescent="0.2">
      <c r="B1168" s="10" t="s">
        <v>1246</v>
      </c>
      <c r="C1168" s="11" t="s">
        <v>6508</v>
      </c>
      <c r="D1168" s="11" t="s">
        <v>6474</v>
      </c>
      <c r="E1168" s="11" t="s">
        <v>6509</v>
      </c>
      <c r="F1168" s="12" t="s">
        <v>7</v>
      </c>
      <c r="G1168" s="13">
        <v>701604</v>
      </c>
      <c r="H1168" s="13">
        <v>540235</v>
      </c>
      <c r="I1168" s="13"/>
      <c r="J1168" s="13">
        <v>161369</v>
      </c>
      <c r="K1168" s="13">
        <v>77</v>
      </c>
      <c r="L1168" s="11" t="s">
        <v>4462</v>
      </c>
      <c r="M1168" s="14" t="s">
        <v>4444</v>
      </c>
      <c r="Z1168" s="15">
        <v>701604</v>
      </c>
      <c r="AA1168" s="15">
        <v>540235</v>
      </c>
      <c r="AC1168" s="15">
        <v>161369</v>
      </c>
    </row>
    <row r="1169" spans="2:29" ht="19.7" customHeight="1" x14ac:dyDescent="0.2">
      <c r="B1169" s="10" t="s">
        <v>1247</v>
      </c>
      <c r="C1169" s="11" t="s">
        <v>6510</v>
      </c>
      <c r="D1169" s="11" t="s">
        <v>6474</v>
      </c>
      <c r="E1169" s="11" t="s">
        <v>6511</v>
      </c>
      <c r="F1169" s="12" t="s">
        <v>7</v>
      </c>
      <c r="G1169" s="13">
        <v>721510</v>
      </c>
      <c r="H1169" s="13">
        <v>555563</v>
      </c>
      <c r="I1169" s="13"/>
      <c r="J1169" s="13">
        <v>165947</v>
      </c>
      <c r="K1169" s="13">
        <v>77</v>
      </c>
      <c r="L1169" s="11" t="s">
        <v>4462</v>
      </c>
      <c r="M1169" s="14" t="s">
        <v>4444</v>
      </c>
      <c r="Z1169" s="15">
        <v>721510</v>
      </c>
      <c r="AA1169" s="15">
        <v>555563</v>
      </c>
      <c r="AC1169" s="15">
        <v>165947</v>
      </c>
    </row>
    <row r="1170" spans="2:29" ht="19.7" customHeight="1" x14ac:dyDescent="0.2">
      <c r="B1170" s="10" t="s">
        <v>1248</v>
      </c>
      <c r="C1170" s="11" t="s">
        <v>6512</v>
      </c>
      <c r="D1170" s="11" t="s">
        <v>6474</v>
      </c>
      <c r="E1170" s="11" t="s">
        <v>6513</v>
      </c>
      <c r="F1170" s="12" t="s">
        <v>7</v>
      </c>
      <c r="G1170" s="13">
        <v>766556</v>
      </c>
      <c r="H1170" s="13">
        <v>597914</v>
      </c>
      <c r="I1170" s="13"/>
      <c r="J1170" s="13">
        <v>168642</v>
      </c>
      <c r="K1170" s="13">
        <v>78</v>
      </c>
      <c r="L1170" s="11" t="s">
        <v>4462</v>
      </c>
      <c r="M1170" s="14" t="s">
        <v>4444</v>
      </c>
      <c r="Z1170" s="15">
        <v>766556</v>
      </c>
      <c r="AA1170" s="15">
        <v>597914</v>
      </c>
      <c r="AC1170" s="15">
        <v>168642</v>
      </c>
    </row>
    <row r="1171" spans="2:29" ht="19.7" customHeight="1" x14ac:dyDescent="0.2">
      <c r="B1171" s="10" t="s">
        <v>1249</v>
      </c>
      <c r="C1171" s="11" t="s">
        <v>6514</v>
      </c>
      <c r="D1171" s="11" t="s">
        <v>6474</v>
      </c>
      <c r="E1171" s="11" t="s">
        <v>6515</v>
      </c>
      <c r="F1171" s="12" t="s">
        <v>7</v>
      </c>
      <c r="G1171" s="13">
        <v>720660</v>
      </c>
      <c r="H1171" s="13">
        <v>547702</v>
      </c>
      <c r="I1171" s="13"/>
      <c r="J1171" s="13">
        <v>172958</v>
      </c>
      <c r="K1171" s="13">
        <v>76</v>
      </c>
      <c r="L1171" s="11" t="s">
        <v>4462</v>
      </c>
      <c r="M1171" s="14" t="s">
        <v>4444</v>
      </c>
      <c r="Z1171" s="15">
        <v>720660</v>
      </c>
      <c r="AA1171" s="15">
        <v>547702</v>
      </c>
      <c r="AC1171" s="15">
        <v>172958</v>
      </c>
    </row>
    <row r="1172" spans="2:29" ht="19.7" customHeight="1" x14ac:dyDescent="0.2">
      <c r="B1172" s="10" t="s">
        <v>1250</v>
      </c>
      <c r="C1172" s="11" t="s">
        <v>6516</v>
      </c>
      <c r="D1172" s="11" t="s">
        <v>6474</v>
      </c>
      <c r="E1172" s="11" t="s">
        <v>6517</v>
      </c>
      <c r="F1172" s="12" t="s">
        <v>7</v>
      </c>
      <c r="G1172" s="13">
        <v>730926</v>
      </c>
      <c r="H1172" s="13">
        <v>562813</v>
      </c>
      <c r="I1172" s="13"/>
      <c r="J1172" s="13">
        <v>168113</v>
      </c>
      <c r="K1172" s="13">
        <v>77</v>
      </c>
      <c r="L1172" s="11" t="s">
        <v>4462</v>
      </c>
      <c r="M1172" s="14" t="s">
        <v>4444</v>
      </c>
      <c r="Z1172" s="15">
        <v>730926</v>
      </c>
      <c r="AA1172" s="15">
        <v>562813</v>
      </c>
      <c r="AC1172" s="15">
        <v>168113</v>
      </c>
    </row>
    <row r="1173" spans="2:29" ht="19.7" customHeight="1" x14ac:dyDescent="0.2">
      <c r="B1173" s="10" t="s">
        <v>1251</v>
      </c>
      <c r="C1173" s="11" t="s">
        <v>6518</v>
      </c>
      <c r="D1173" s="11" t="s">
        <v>6474</v>
      </c>
      <c r="E1173" s="11" t="s">
        <v>6519</v>
      </c>
      <c r="F1173" s="12" t="s">
        <v>7</v>
      </c>
      <c r="G1173" s="13">
        <v>760559</v>
      </c>
      <c r="H1173" s="13">
        <v>585630</v>
      </c>
      <c r="I1173" s="13"/>
      <c r="J1173" s="13">
        <v>174929</v>
      </c>
      <c r="K1173" s="13">
        <v>77</v>
      </c>
      <c r="L1173" s="11" t="s">
        <v>4462</v>
      </c>
      <c r="M1173" s="14" t="s">
        <v>4444</v>
      </c>
      <c r="Z1173" s="15">
        <v>760559</v>
      </c>
      <c r="AA1173" s="15">
        <v>585630</v>
      </c>
      <c r="AC1173" s="15">
        <v>174929</v>
      </c>
    </row>
    <row r="1174" spans="2:29" ht="19.7" customHeight="1" x14ac:dyDescent="0.2">
      <c r="B1174" s="10" t="s">
        <v>1252</v>
      </c>
      <c r="C1174" s="11" t="s">
        <v>6520</v>
      </c>
      <c r="D1174" s="11" t="s">
        <v>6474</v>
      </c>
      <c r="E1174" s="11" t="s">
        <v>6521</v>
      </c>
      <c r="F1174" s="12" t="s">
        <v>7</v>
      </c>
      <c r="G1174" s="13">
        <v>816844</v>
      </c>
      <c r="H1174" s="13">
        <v>637138</v>
      </c>
      <c r="I1174" s="13"/>
      <c r="J1174" s="13">
        <v>179706</v>
      </c>
      <c r="K1174" s="13">
        <v>78</v>
      </c>
      <c r="L1174" s="11" t="s">
        <v>4462</v>
      </c>
      <c r="M1174" s="14" t="s">
        <v>4444</v>
      </c>
      <c r="Z1174" s="15">
        <v>816844</v>
      </c>
      <c r="AA1174" s="15">
        <v>637138</v>
      </c>
      <c r="AC1174" s="15">
        <v>179706</v>
      </c>
    </row>
    <row r="1175" spans="2:29" ht="19.7" customHeight="1" x14ac:dyDescent="0.2">
      <c r="B1175" s="10" t="s">
        <v>1253</v>
      </c>
      <c r="C1175" s="11" t="s">
        <v>6522</v>
      </c>
      <c r="D1175" s="11" t="s">
        <v>6474</v>
      </c>
      <c r="E1175" s="11" t="s">
        <v>6523</v>
      </c>
      <c r="F1175" s="12" t="s">
        <v>7</v>
      </c>
      <c r="G1175" s="13">
        <v>875981</v>
      </c>
      <c r="H1175" s="13">
        <v>683265</v>
      </c>
      <c r="I1175" s="13"/>
      <c r="J1175" s="13">
        <v>192716</v>
      </c>
      <c r="K1175" s="13">
        <v>78</v>
      </c>
      <c r="L1175" s="11" t="s">
        <v>4462</v>
      </c>
      <c r="M1175" s="14" t="s">
        <v>4444</v>
      </c>
      <c r="Z1175" s="15">
        <v>875981</v>
      </c>
      <c r="AA1175" s="15">
        <v>683265</v>
      </c>
      <c r="AC1175" s="15">
        <v>192716</v>
      </c>
    </row>
    <row r="1176" spans="2:29" ht="19.7" customHeight="1" x14ac:dyDescent="0.2">
      <c r="B1176" s="10" t="s">
        <v>1254</v>
      </c>
      <c r="C1176" s="11" t="s">
        <v>6524</v>
      </c>
      <c r="D1176" s="11" t="s">
        <v>6474</v>
      </c>
      <c r="E1176" s="11" t="s">
        <v>6525</v>
      </c>
      <c r="F1176" s="12" t="s">
        <v>7</v>
      </c>
      <c r="G1176" s="13">
        <v>802164</v>
      </c>
      <c r="H1176" s="13">
        <v>609645</v>
      </c>
      <c r="I1176" s="13"/>
      <c r="J1176" s="13">
        <v>192519</v>
      </c>
      <c r="K1176" s="13">
        <v>76</v>
      </c>
      <c r="L1176" s="11" t="s">
        <v>4462</v>
      </c>
      <c r="M1176" s="14" t="s">
        <v>4444</v>
      </c>
      <c r="Z1176" s="15">
        <v>802164</v>
      </c>
      <c r="AA1176" s="15">
        <v>609645</v>
      </c>
      <c r="AC1176" s="15">
        <v>192519</v>
      </c>
    </row>
    <row r="1177" spans="2:29" ht="19.7" customHeight="1" x14ac:dyDescent="0.2">
      <c r="B1177" s="10" t="s">
        <v>1255</v>
      </c>
      <c r="C1177" s="11" t="s">
        <v>6526</v>
      </c>
      <c r="D1177" s="11" t="s">
        <v>6474</v>
      </c>
      <c r="E1177" s="11" t="s">
        <v>6527</v>
      </c>
      <c r="F1177" s="12" t="s">
        <v>7</v>
      </c>
      <c r="G1177" s="13">
        <v>817197</v>
      </c>
      <c r="H1177" s="13">
        <v>629242</v>
      </c>
      <c r="I1177" s="13"/>
      <c r="J1177" s="13">
        <v>187955</v>
      </c>
      <c r="K1177" s="13">
        <v>77</v>
      </c>
      <c r="L1177" s="11" t="s">
        <v>4462</v>
      </c>
      <c r="M1177" s="14" t="s">
        <v>4444</v>
      </c>
      <c r="Z1177" s="15">
        <v>817197</v>
      </c>
      <c r="AA1177" s="15">
        <v>629242</v>
      </c>
      <c r="AC1177" s="15">
        <v>187955</v>
      </c>
    </row>
    <row r="1178" spans="2:29" ht="19.7" customHeight="1" x14ac:dyDescent="0.2">
      <c r="B1178" s="10" t="s">
        <v>1256</v>
      </c>
      <c r="C1178" s="11" t="s">
        <v>6528</v>
      </c>
      <c r="D1178" s="11" t="s">
        <v>6474</v>
      </c>
      <c r="E1178" s="11" t="s">
        <v>6529</v>
      </c>
      <c r="F1178" s="12" t="s">
        <v>7</v>
      </c>
      <c r="G1178" s="13">
        <v>871740</v>
      </c>
      <c r="H1178" s="13">
        <v>679957</v>
      </c>
      <c r="I1178" s="13"/>
      <c r="J1178" s="13">
        <v>191783</v>
      </c>
      <c r="K1178" s="13">
        <v>78</v>
      </c>
      <c r="L1178" s="11" t="s">
        <v>4462</v>
      </c>
      <c r="M1178" s="14" t="s">
        <v>4444</v>
      </c>
      <c r="Z1178" s="15">
        <v>871740</v>
      </c>
      <c r="AA1178" s="15">
        <v>679957</v>
      </c>
      <c r="AC1178" s="15">
        <v>191783</v>
      </c>
    </row>
    <row r="1179" spans="2:29" ht="19.7" customHeight="1" x14ac:dyDescent="0.2">
      <c r="B1179" s="16" t="s">
        <v>1257</v>
      </c>
      <c r="C1179" s="17" t="s">
        <v>6530</v>
      </c>
      <c r="D1179" s="17" t="s">
        <v>6474</v>
      </c>
      <c r="E1179" s="17" t="s">
        <v>6531</v>
      </c>
      <c r="F1179" s="18" t="s">
        <v>7</v>
      </c>
      <c r="G1179" s="19">
        <v>920851</v>
      </c>
      <c r="H1179" s="19">
        <v>727472</v>
      </c>
      <c r="I1179" s="19"/>
      <c r="J1179" s="19">
        <v>193379</v>
      </c>
      <c r="K1179" s="19">
        <v>79</v>
      </c>
      <c r="L1179" s="17" t="s">
        <v>4462</v>
      </c>
      <c r="M1179" s="20" t="s">
        <v>4444</v>
      </c>
      <c r="Z1179" s="15">
        <v>920851</v>
      </c>
      <c r="AA1179" s="15">
        <v>727472</v>
      </c>
      <c r="AC1179" s="15">
        <v>193379</v>
      </c>
    </row>
    <row r="1180" spans="2:29" ht="19.7" customHeight="1" x14ac:dyDescent="0.2">
      <c r="B1180" s="10" t="s">
        <v>1258</v>
      </c>
      <c r="C1180" s="11" t="s">
        <v>6532</v>
      </c>
      <c r="D1180" s="11" t="s">
        <v>6474</v>
      </c>
      <c r="E1180" s="11" t="s">
        <v>6533</v>
      </c>
      <c r="F1180" s="12" t="s">
        <v>7</v>
      </c>
      <c r="G1180" s="13">
        <v>985749</v>
      </c>
      <c r="H1180" s="13">
        <v>778742</v>
      </c>
      <c r="I1180" s="13"/>
      <c r="J1180" s="13">
        <v>207007</v>
      </c>
      <c r="K1180" s="13">
        <v>79</v>
      </c>
      <c r="L1180" s="11" t="s">
        <v>4462</v>
      </c>
      <c r="M1180" s="14" t="s">
        <v>4444</v>
      </c>
      <c r="Z1180" s="15">
        <v>985749</v>
      </c>
      <c r="AA1180" s="15">
        <v>778742</v>
      </c>
      <c r="AC1180" s="15">
        <v>207007</v>
      </c>
    </row>
    <row r="1181" spans="2:29" ht="19.7" customHeight="1" x14ac:dyDescent="0.2">
      <c r="B1181" s="10" t="s">
        <v>1259</v>
      </c>
      <c r="C1181" s="11" t="s">
        <v>6534</v>
      </c>
      <c r="D1181" s="11" t="s">
        <v>6474</v>
      </c>
      <c r="E1181" s="11" t="s">
        <v>6535</v>
      </c>
      <c r="F1181" s="12" t="s">
        <v>7</v>
      </c>
      <c r="G1181" s="13">
        <v>964678</v>
      </c>
      <c r="H1181" s="13">
        <v>752449</v>
      </c>
      <c r="I1181" s="13"/>
      <c r="J1181" s="13">
        <v>212229</v>
      </c>
      <c r="K1181" s="13">
        <v>78</v>
      </c>
      <c r="L1181" s="11" t="s">
        <v>4462</v>
      </c>
      <c r="M1181" s="14" t="s">
        <v>4444</v>
      </c>
      <c r="Z1181" s="15">
        <v>964678</v>
      </c>
      <c r="AA1181" s="15">
        <v>752449</v>
      </c>
      <c r="AC1181" s="15">
        <v>212229</v>
      </c>
    </row>
    <row r="1182" spans="2:29" ht="19.7" customHeight="1" x14ac:dyDescent="0.2">
      <c r="B1182" s="10" t="s">
        <v>1260</v>
      </c>
      <c r="C1182" s="11" t="s">
        <v>6536</v>
      </c>
      <c r="D1182" s="11" t="s">
        <v>6474</v>
      </c>
      <c r="E1182" s="11" t="s">
        <v>6537</v>
      </c>
      <c r="F1182" s="12" t="s">
        <v>7</v>
      </c>
      <c r="G1182" s="13">
        <v>991014</v>
      </c>
      <c r="H1182" s="13">
        <v>772991</v>
      </c>
      <c r="I1182" s="13"/>
      <c r="J1182" s="13">
        <v>218023</v>
      </c>
      <c r="K1182" s="13">
        <v>78</v>
      </c>
      <c r="L1182" s="11" t="s">
        <v>4462</v>
      </c>
      <c r="M1182" s="14" t="s">
        <v>4444</v>
      </c>
      <c r="Z1182" s="15">
        <v>991014</v>
      </c>
      <c r="AA1182" s="15">
        <v>772991</v>
      </c>
      <c r="AC1182" s="15">
        <v>218023</v>
      </c>
    </row>
    <row r="1183" spans="2:29" ht="19.7" customHeight="1" x14ac:dyDescent="0.2">
      <c r="B1183" s="10" t="s">
        <v>1261</v>
      </c>
      <c r="C1183" s="11" t="s">
        <v>6538</v>
      </c>
      <c r="D1183" s="11" t="s">
        <v>6474</v>
      </c>
      <c r="E1183" s="11" t="s">
        <v>6539</v>
      </c>
      <c r="F1183" s="12" t="s">
        <v>7</v>
      </c>
      <c r="G1183" s="13">
        <v>1050038</v>
      </c>
      <c r="H1183" s="13">
        <v>819030</v>
      </c>
      <c r="I1183" s="13"/>
      <c r="J1183" s="13">
        <v>231008</v>
      </c>
      <c r="K1183" s="13">
        <v>78</v>
      </c>
      <c r="L1183" s="11" t="s">
        <v>4462</v>
      </c>
      <c r="M1183" s="14" t="s">
        <v>4444</v>
      </c>
      <c r="Z1183" s="15">
        <v>1050038</v>
      </c>
      <c r="AA1183" s="15">
        <v>819030</v>
      </c>
      <c r="AC1183" s="15">
        <v>231008</v>
      </c>
    </row>
    <row r="1184" spans="2:29" ht="19.7" customHeight="1" x14ac:dyDescent="0.2">
      <c r="B1184" s="10" t="s">
        <v>1262</v>
      </c>
      <c r="C1184" s="11" t="s">
        <v>6540</v>
      </c>
      <c r="D1184" s="11" t="s">
        <v>6474</v>
      </c>
      <c r="E1184" s="11" t="s">
        <v>6541</v>
      </c>
      <c r="F1184" s="12" t="s">
        <v>7</v>
      </c>
      <c r="G1184" s="13">
        <v>1101147</v>
      </c>
      <c r="H1184" s="13">
        <v>858895</v>
      </c>
      <c r="I1184" s="13"/>
      <c r="J1184" s="13">
        <v>242252</v>
      </c>
      <c r="K1184" s="13">
        <v>78</v>
      </c>
      <c r="L1184" s="11" t="s">
        <v>4462</v>
      </c>
      <c r="M1184" s="14" t="s">
        <v>4444</v>
      </c>
      <c r="Z1184" s="15">
        <v>1101147</v>
      </c>
      <c r="AA1184" s="15">
        <v>858895</v>
      </c>
      <c r="AC1184" s="15">
        <v>242252</v>
      </c>
    </row>
    <row r="1185" spans="2:29" ht="19.7" customHeight="1" x14ac:dyDescent="0.2">
      <c r="B1185" s="10" t="s">
        <v>1263</v>
      </c>
      <c r="C1185" s="11" t="s">
        <v>6542</v>
      </c>
      <c r="D1185" s="11" t="s">
        <v>6474</v>
      </c>
      <c r="E1185" s="11" t="s">
        <v>6543</v>
      </c>
      <c r="F1185" s="12" t="s">
        <v>7</v>
      </c>
      <c r="G1185" s="13">
        <v>1222639</v>
      </c>
      <c r="H1185" s="13">
        <v>978111</v>
      </c>
      <c r="I1185" s="13"/>
      <c r="J1185" s="13">
        <v>244528</v>
      </c>
      <c r="K1185" s="13">
        <v>80</v>
      </c>
      <c r="L1185" s="11" t="s">
        <v>4462</v>
      </c>
      <c r="M1185" s="14" t="s">
        <v>4444</v>
      </c>
      <c r="Z1185" s="15">
        <v>1222639</v>
      </c>
      <c r="AA1185" s="15">
        <v>978111</v>
      </c>
      <c r="AC1185" s="15">
        <v>244528</v>
      </c>
    </row>
    <row r="1186" spans="2:29" ht="19.7" customHeight="1" x14ac:dyDescent="0.2">
      <c r="B1186" s="10" t="s">
        <v>1264</v>
      </c>
      <c r="C1186" s="11" t="s">
        <v>6544</v>
      </c>
      <c r="D1186" s="11" t="s">
        <v>6474</v>
      </c>
      <c r="E1186" s="11" t="s">
        <v>6545</v>
      </c>
      <c r="F1186" s="12" t="s">
        <v>7</v>
      </c>
      <c r="G1186" s="13">
        <v>1140886</v>
      </c>
      <c r="H1186" s="13">
        <v>889891</v>
      </c>
      <c r="I1186" s="13"/>
      <c r="J1186" s="13">
        <v>250995</v>
      </c>
      <c r="K1186" s="13">
        <v>78</v>
      </c>
      <c r="L1186" s="11" t="s">
        <v>4462</v>
      </c>
      <c r="M1186" s="14" t="s">
        <v>4444</v>
      </c>
      <c r="Z1186" s="15">
        <v>1140886</v>
      </c>
      <c r="AA1186" s="15">
        <v>889891</v>
      </c>
      <c r="AC1186" s="15">
        <v>250995</v>
      </c>
    </row>
    <row r="1187" spans="2:29" ht="19.7" customHeight="1" x14ac:dyDescent="0.2">
      <c r="B1187" s="10" t="s">
        <v>1265</v>
      </c>
      <c r="C1187" s="11" t="s">
        <v>6546</v>
      </c>
      <c r="D1187" s="11" t="s">
        <v>6474</v>
      </c>
      <c r="E1187" s="11" t="s">
        <v>6547</v>
      </c>
      <c r="F1187" s="12" t="s">
        <v>7</v>
      </c>
      <c r="G1187" s="13">
        <v>1152242</v>
      </c>
      <c r="H1187" s="13">
        <v>910271</v>
      </c>
      <c r="I1187" s="13"/>
      <c r="J1187" s="13">
        <v>241971</v>
      </c>
      <c r="K1187" s="13">
        <v>79</v>
      </c>
      <c r="L1187" s="11" t="s">
        <v>4462</v>
      </c>
      <c r="M1187" s="14" t="s">
        <v>4444</v>
      </c>
      <c r="Z1187" s="15">
        <v>1152242</v>
      </c>
      <c r="AA1187" s="15">
        <v>910271</v>
      </c>
      <c r="AC1187" s="15">
        <v>241971</v>
      </c>
    </row>
    <row r="1188" spans="2:29" ht="19.7" customHeight="1" x14ac:dyDescent="0.2">
      <c r="B1188" s="10" t="s">
        <v>1266</v>
      </c>
      <c r="C1188" s="11" t="s">
        <v>6548</v>
      </c>
      <c r="D1188" s="11" t="s">
        <v>6474</v>
      </c>
      <c r="E1188" s="11" t="s">
        <v>6549</v>
      </c>
      <c r="F1188" s="12" t="s">
        <v>7</v>
      </c>
      <c r="G1188" s="13">
        <v>1237586</v>
      </c>
      <c r="H1188" s="13">
        <v>965317</v>
      </c>
      <c r="I1188" s="13"/>
      <c r="J1188" s="13">
        <v>272269</v>
      </c>
      <c r="K1188" s="13">
        <v>78</v>
      </c>
      <c r="L1188" s="11" t="s">
        <v>4462</v>
      </c>
      <c r="M1188" s="14" t="s">
        <v>4444</v>
      </c>
      <c r="Z1188" s="15">
        <v>1237586</v>
      </c>
      <c r="AA1188" s="15">
        <v>965317</v>
      </c>
      <c r="AC1188" s="15">
        <v>272269</v>
      </c>
    </row>
    <row r="1189" spans="2:29" ht="19.7" customHeight="1" x14ac:dyDescent="0.2">
      <c r="B1189" s="10" t="s">
        <v>1267</v>
      </c>
      <c r="C1189" s="11" t="s">
        <v>6550</v>
      </c>
      <c r="D1189" s="11" t="s">
        <v>6474</v>
      </c>
      <c r="E1189" s="11" t="s">
        <v>6551</v>
      </c>
      <c r="F1189" s="12" t="s">
        <v>7</v>
      </c>
      <c r="G1189" s="13">
        <v>1346802</v>
      </c>
      <c r="H1189" s="13">
        <v>1077442</v>
      </c>
      <c r="I1189" s="13"/>
      <c r="J1189" s="13">
        <v>269360</v>
      </c>
      <c r="K1189" s="13">
        <v>80</v>
      </c>
      <c r="L1189" s="11" t="s">
        <v>4462</v>
      </c>
      <c r="M1189" s="14" t="s">
        <v>4444</v>
      </c>
      <c r="Z1189" s="15">
        <v>1346802</v>
      </c>
      <c r="AA1189" s="15">
        <v>1077442</v>
      </c>
      <c r="AC1189" s="15">
        <v>269360</v>
      </c>
    </row>
    <row r="1190" spans="2:29" ht="19.7" customHeight="1" x14ac:dyDescent="0.2">
      <c r="B1190" s="10" t="s">
        <v>1268</v>
      </c>
      <c r="C1190" s="11" t="s">
        <v>6552</v>
      </c>
      <c r="D1190" s="11" t="s">
        <v>6474</v>
      </c>
      <c r="E1190" s="11" t="s">
        <v>6553</v>
      </c>
      <c r="F1190" s="12" t="s">
        <v>7</v>
      </c>
      <c r="G1190" s="13">
        <v>1453345</v>
      </c>
      <c r="H1190" s="13">
        <v>1177209</v>
      </c>
      <c r="I1190" s="13"/>
      <c r="J1190" s="13">
        <v>276136</v>
      </c>
      <c r="K1190" s="13">
        <v>81</v>
      </c>
      <c r="L1190" s="11" t="s">
        <v>4462</v>
      </c>
      <c r="M1190" s="14" t="s">
        <v>4444</v>
      </c>
      <c r="Z1190" s="15">
        <v>1453345</v>
      </c>
      <c r="AA1190" s="15">
        <v>1177209</v>
      </c>
      <c r="AC1190" s="15">
        <v>276136</v>
      </c>
    </row>
    <row r="1191" spans="2:29" ht="19.7" customHeight="1" x14ac:dyDescent="0.2">
      <c r="B1191" s="10" t="s">
        <v>1269</v>
      </c>
      <c r="C1191" s="11" t="s">
        <v>6554</v>
      </c>
      <c r="D1191" s="11" t="s">
        <v>6474</v>
      </c>
      <c r="E1191" s="11" t="s">
        <v>6555</v>
      </c>
      <c r="F1191" s="12" t="s">
        <v>7</v>
      </c>
      <c r="G1191" s="13">
        <v>1325223</v>
      </c>
      <c r="H1191" s="13">
        <v>1046926</v>
      </c>
      <c r="I1191" s="13"/>
      <c r="J1191" s="13">
        <v>278297</v>
      </c>
      <c r="K1191" s="13">
        <v>79</v>
      </c>
      <c r="L1191" s="11" t="s">
        <v>4462</v>
      </c>
      <c r="M1191" s="14" t="s">
        <v>4444</v>
      </c>
      <c r="Z1191" s="15">
        <v>1325223</v>
      </c>
      <c r="AA1191" s="15">
        <v>1046926</v>
      </c>
      <c r="AC1191" s="15">
        <v>278297</v>
      </c>
    </row>
    <row r="1192" spans="2:29" ht="19.7" customHeight="1" x14ac:dyDescent="0.2">
      <c r="B1192" s="10" t="s">
        <v>1270</v>
      </c>
      <c r="C1192" s="11" t="s">
        <v>6556</v>
      </c>
      <c r="D1192" s="11" t="s">
        <v>6474</v>
      </c>
      <c r="E1192" s="11" t="s">
        <v>6557</v>
      </c>
      <c r="F1192" s="12" t="s">
        <v>7</v>
      </c>
      <c r="G1192" s="13">
        <v>1362957</v>
      </c>
      <c r="H1192" s="13">
        <v>1076736</v>
      </c>
      <c r="I1192" s="13"/>
      <c r="J1192" s="13">
        <v>286221</v>
      </c>
      <c r="K1192" s="13">
        <v>79</v>
      </c>
      <c r="L1192" s="11" t="s">
        <v>4462</v>
      </c>
      <c r="M1192" s="14" t="s">
        <v>4444</v>
      </c>
      <c r="Z1192" s="15">
        <v>1362957</v>
      </c>
      <c r="AA1192" s="15">
        <v>1076736</v>
      </c>
      <c r="AC1192" s="15">
        <v>286221</v>
      </c>
    </row>
    <row r="1193" spans="2:29" ht="19.7" customHeight="1" x14ac:dyDescent="0.2">
      <c r="B1193" s="10" t="s">
        <v>1271</v>
      </c>
      <c r="C1193" s="11" t="s">
        <v>6558</v>
      </c>
      <c r="D1193" s="11" t="s">
        <v>6474</v>
      </c>
      <c r="E1193" s="11" t="s">
        <v>6559</v>
      </c>
      <c r="F1193" s="12" t="s">
        <v>7</v>
      </c>
      <c r="G1193" s="13">
        <v>1488574</v>
      </c>
      <c r="H1193" s="13">
        <v>1190859</v>
      </c>
      <c r="I1193" s="13"/>
      <c r="J1193" s="13">
        <v>297715</v>
      </c>
      <c r="K1193" s="13">
        <v>80</v>
      </c>
      <c r="L1193" s="11" t="s">
        <v>4462</v>
      </c>
      <c r="M1193" s="14" t="s">
        <v>4444</v>
      </c>
      <c r="Z1193" s="15">
        <v>1488574</v>
      </c>
      <c r="AA1193" s="15">
        <v>1190859</v>
      </c>
      <c r="AC1193" s="15">
        <v>297715</v>
      </c>
    </row>
    <row r="1194" spans="2:29" ht="19.7" customHeight="1" x14ac:dyDescent="0.2">
      <c r="B1194" s="10" t="s">
        <v>1272</v>
      </c>
      <c r="C1194" s="11" t="s">
        <v>6560</v>
      </c>
      <c r="D1194" s="11" t="s">
        <v>6474</v>
      </c>
      <c r="E1194" s="11" t="s">
        <v>6561</v>
      </c>
      <c r="F1194" s="12" t="s">
        <v>7</v>
      </c>
      <c r="G1194" s="13">
        <v>1577546</v>
      </c>
      <c r="H1194" s="13">
        <v>1277812</v>
      </c>
      <c r="I1194" s="13"/>
      <c r="J1194" s="13">
        <v>299734</v>
      </c>
      <c r="K1194" s="13">
        <v>81</v>
      </c>
      <c r="L1194" s="11" t="s">
        <v>4462</v>
      </c>
      <c r="M1194" s="14" t="s">
        <v>4444</v>
      </c>
      <c r="Z1194" s="15">
        <v>1577546</v>
      </c>
      <c r="AA1194" s="15">
        <v>1277812</v>
      </c>
      <c r="AC1194" s="15">
        <v>299734</v>
      </c>
    </row>
    <row r="1195" spans="2:29" ht="19.7" customHeight="1" x14ac:dyDescent="0.2">
      <c r="B1195" s="10" t="s">
        <v>1273</v>
      </c>
      <c r="C1195" s="11" t="s">
        <v>6562</v>
      </c>
      <c r="D1195" s="11" t="s">
        <v>6474</v>
      </c>
      <c r="E1195" s="11" t="s">
        <v>6563</v>
      </c>
      <c r="F1195" s="12" t="s">
        <v>7</v>
      </c>
      <c r="G1195" s="13">
        <v>1774498</v>
      </c>
      <c r="H1195" s="13">
        <v>1437343</v>
      </c>
      <c r="I1195" s="13"/>
      <c r="J1195" s="13">
        <v>337155</v>
      </c>
      <c r="K1195" s="13">
        <v>81</v>
      </c>
      <c r="L1195" s="11" t="s">
        <v>4462</v>
      </c>
      <c r="M1195" s="14" t="s">
        <v>4444</v>
      </c>
      <c r="Z1195" s="15">
        <v>1774498</v>
      </c>
      <c r="AA1195" s="15">
        <v>1437343</v>
      </c>
      <c r="AC1195" s="15">
        <v>337155</v>
      </c>
    </row>
    <row r="1196" spans="2:29" ht="19.7" customHeight="1" x14ac:dyDescent="0.2">
      <c r="B1196" s="10" t="s">
        <v>1274</v>
      </c>
      <c r="C1196" s="11" t="s">
        <v>6564</v>
      </c>
      <c r="D1196" s="11" t="s">
        <v>6565</v>
      </c>
      <c r="E1196" s="11" t="s">
        <v>6475</v>
      </c>
      <c r="F1196" s="12" t="s">
        <v>7</v>
      </c>
      <c r="G1196" s="13">
        <v>734201</v>
      </c>
      <c r="H1196" s="13">
        <v>557993</v>
      </c>
      <c r="I1196" s="13"/>
      <c r="J1196" s="13">
        <v>176208</v>
      </c>
      <c r="K1196" s="13">
        <v>76</v>
      </c>
      <c r="L1196" s="11" t="s">
        <v>4462</v>
      </c>
      <c r="M1196" s="14" t="s">
        <v>4444</v>
      </c>
      <c r="Z1196" s="15">
        <v>734201</v>
      </c>
      <c r="AA1196" s="15">
        <v>557993</v>
      </c>
      <c r="AC1196" s="15">
        <v>176208</v>
      </c>
    </row>
    <row r="1197" spans="2:29" ht="19.7" customHeight="1" x14ac:dyDescent="0.2">
      <c r="B1197" s="10" t="s">
        <v>1275</v>
      </c>
      <c r="C1197" s="11" t="s">
        <v>6566</v>
      </c>
      <c r="D1197" s="11" t="s">
        <v>6565</v>
      </c>
      <c r="E1197" s="11" t="s">
        <v>6477</v>
      </c>
      <c r="F1197" s="12" t="s">
        <v>7</v>
      </c>
      <c r="G1197" s="13">
        <v>743726</v>
      </c>
      <c r="H1197" s="13">
        <v>572669</v>
      </c>
      <c r="I1197" s="13"/>
      <c r="J1197" s="13">
        <v>171057</v>
      </c>
      <c r="K1197" s="13">
        <v>77</v>
      </c>
      <c r="L1197" s="11" t="s">
        <v>4462</v>
      </c>
      <c r="M1197" s="14" t="s">
        <v>4444</v>
      </c>
      <c r="Z1197" s="15">
        <v>743726</v>
      </c>
      <c r="AA1197" s="15">
        <v>572669</v>
      </c>
      <c r="AC1197" s="15">
        <v>171057</v>
      </c>
    </row>
    <row r="1198" spans="2:29" ht="19.7" customHeight="1" x14ac:dyDescent="0.2">
      <c r="B1198" s="10" t="s">
        <v>1276</v>
      </c>
      <c r="C1198" s="11" t="s">
        <v>6567</v>
      </c>
      <c r="D1198" s="11" t="s">
        <v>6565</v>
      </c>
      <c r="E1198" s="11" t="s">
        <v>6479</v>
      </c>
      <c r="F1198" s="12" t="s">
        <v>7</v>
      </c>
      <c r="G1198" s="13">
        <v>770017</v>
      </c>
      <c r="H1198" s="13">
        <v>585213</v>
      </c>
      <c r="I1198" s="13"/>
      <c r="J1198" s="13">
        <v>184804</v>
      </c>
      <c r="K1198" s="13">
        <v>76</v>
      </c>
      <c r="L1198" s="11" t="s">
        <v>4462</v>
      </c>
      <c r="M1198" s="14" t="s">
        <v>4444</v>
      </c>
      <c r="Z1198" s="15">
        <v>770017</v>
      </c>
      <c r="AA1198" s="15">
        <v>585213</v>
      </c>
      <c r="AC1198" s="15">
        <v>184804</v>
      </c>
    </row>
    <row r="1199" spans="2:29" ht="19.7" customHeight="1" x14ac:dyDescent="0.2">
      <c r="B1199" s="10" t="s">
        <v>1277</v>
      </c>
      <c r="C1199" s="11" t="s">
        <v>6568</v>
      </c>
      <c r="D1199" s="11" t="s">
        <v>6565</v>
      </c>
      <c r="E1199" s="11" t="s">
        <v>6569</v>
      </c>
      <c r="F1199" s="12" t="s">
        <v>7</v>
      </c>
      <c r="G1199" s="13">
        <v>792186</v>
      </c>
      <c r="H1199" s="13">
        <v>609983</v>
      </c>
      <c r="I1199" s="13"/>
      <c r="J1199" s="13">
        <v>182203</v>
      </c>
      <c r="K1199" s="13">
        <v>77</v>
      </c>
      <c r="L1199" s="11" t="s">
        <v>4462</v>
      </c>
      <c r="M1199" s="14" t="s">
        <v>4444</v>
      </c>
      <c r="Z1199" s="15">
        <v>792186</v>
      </c>
      <c r="AA1199" s="15">
        <v>609983</v>
      </c>
      <c r="AC1199" s="15">
        <v>182203</v>
      </c>
    </row>
    <row r="1200" spans="2:29" ht="19.7" customHeight="1" x14ac:dyDescent="0.2">
      <c r="B1200" s="10" t="s">
        <v>1278</v>
      </c>
      <c r="C1200" s="11" t="s">
        <v>6570</v>
      </c>
      <c r="D1200" s="11" t="s">
        <v>6565</v>
      </c>
      <c r="E1200" s="11" t="s">
        <v>6483</v>
      </c>
      <c r="F1200" s="12" t="s">
        <v>7</v>
      </c>
      <c r="G1200" s="13">
        <v>812636</v>
      </c>
      <c r="H1200" s="13">
        <v>625730</v>
      </c>
      <c r="I1200" s="13"/>
      <c r="J1200" s="13">
        <v>186906</v>
      </c>
      <c r="K1200" s="13">
        <v>77</v>
      </c>
      <c r="L1200" s="11" t="s">
        <v>4462</v>
      </c>
      <c r="M1200" s="14" t="s">
        <v>4444</v>
      </c>
      <c r="Z1200" s="15">
        <v>812636</v>
      </c>
      <c r="AA1200" s="15">
        <v>625730</v>
      </c>
      <c r="AC1200" s="15">
        <v>186906</v>
      </c>
    </row>
    <row r="1201" spans="2:29" ht="19.7" customHeight="1" x14ac:dyDescent="0.2">
      <c r="B1201" s="10" t="s">
        <v>1279</v>
      </c>
      <c r="C1201" s="11" t="s">
        <v>6571</v>
      </c>
      <c r="D1201" s="11" t="s">
        <v>6565</v>
      </c>
      <c r="E1201" s="11" t="s">
        <v>6485</v>
      </c>
      <c r="F1201" s="12" t="s">
        <v>7</v>
      </c>
      <c r="G1201" s="13">
        <v>840413</v>
      </c>
      <c r="H1201" s="13">
        <v>638714</v>
      </c>
      <c r="I1201" s="13"/>
      <c r="J1201" s="13">
        <v>201699</v>
      </c>
      <c r="K1201" s="13">
        <v>76</v>
      </c>
      <c r="L1201" s="11" t="s">
        <v>4462</v>
      </c>
      <c r="M1201" s="14" t="s">
        <v>4444</v>
      </c>
      <c r="Z1201" s="15">
        <v>840413</v>
      </c>
      <c r="AA1201" s="15">
        <v>638714</v>
      </c>
      <c r="AC1201" s="15">
        <v>201699</v>
      </c>
    </row>
    <row r="1202" spans="2:29" ht="19.7" customHeight="1" x14ac:dyDescent="0.2">
      <c r="B1202" s="10" t="s">
        <v>1280</v>
      </c>
      <c r="C1202" s="11" t="s">
        <v>6572</v>
      </c>
      <c r="D1202" s="11" t="s">
        <v>6565</v>
      </c>
      <c r="E1202" s="11" t="s">
        <v>6487</v>
      </c>
      <c r="F1202" s="12" t="s">
        <v>7</v>
      </c>
      <c r="G1202" s="13">
        <v>855433</v>
      </c>
      <c r="H1202" s="13">
        <v>650129</v>
      </c>
      <c r="I1202" s="13"/>
      <c r="J1202" s="13">
        <v>205304</v>
      </c>
      <c r="K1202" s="13">
        <v>76</v>
      </c>
      <c r="L1202" s="11" t="s">
        <v>4462</v>
      </c>
      <c r="M1202" s="14" t="s">
        <v>4444</v>
      </c>
      <c r="Z1202" s="15">
        <v>855433</v>
      </c>
      <c r="AA1202" s="15">
        <v>650129</v>
      </c>
      <c r="AC1202" s="15">
        <v>205304</v>
      </c>
    </row>
    <row r="1203" spans="2:29" ht="19.7" customHeight="1" x14ac:dyDescent="0.2">
      <c r="B1203" s="10" t="s">
        <v>1281</v>
      </c>
      <c r="C1203" s="11" t="s">
        <v>6573</v>
      </c>
      <c r="D1203" s="11" t="s">
        <v>6565</v>
      </c>
      <c r="E1203" s="11" t="s">
        <v>6489</v>
      </c>
      <c r="F1203" s="12" t="s">
        <v>7</v>
      </c>
      <c r="G1203" s="13">
        <v>881358</v>
      </c>
      <c r="H1203" s="13">
        <v>669832</v>
      </c>
      <c r="I1203" s="13"/>
      <c r="J1203" s="13">
        <v>211526</v>
      </c>
      <c r="K1203" s="13">
        <v>76</v>
      </c>
      <c r="L1203" s="11" t="s">
        <v>4462</v>
      </c>
      <c r="M1203" s="14" t="s">
        <v>4444</v>
      </c>
      <c r="Z1203" s="15">
        <v>881358</v>
      </c>
      <c r="AA1203" s="15">
        <v>669832</v>
      </c>
      <c r="AC1203" s="15">
        <v>211526</v>
      </c>
    </row>
    <row r="1204" spans="2:29" ht="19.7" customHeight="1" x14ac:dyDescent="0.2">
      <c r="B1204" s="16" t="s">
        <v>1282</v>
      </c>
      <c r="C1204" s="17" t="s">
        <v>6574</v>
      </c>
      <c r="D1204" s="17" t="s">
        <v>6565</v>
      </c>
      <c r="E1204" s="17" t="s">
        <v>6575</v>
      </c>
      <c r="F1204" s="18" t="s">
        <v>7</v>
      </c>
      <c r="G1204" s="19">
        <v>915983</v>
      </c>
      <c r="H1204" s="19">
        <v>705307</v>
      </c>
      <c r="I1204" s="19"/>
      <c r="J1204" s="19">
        <v>210676</v>
      </c>
      <c r="K1204" s="19">
        <v>77</v>
      </c>
      <c r="L1204" s="17" t="s">
        <v>4462</v>
      </c>
      <c r="M1204" s="20" t="s">
        <v>4444</v>
      </c>
      <c r="Z1204" s="15">
        <v>915983</v>
      </c>
      <c r="AA1204" s="15">
        <v>705307</v>
      </c>
      <c r="AC1204" s="15">
        <v>210676</v>
      </c>
    </row>
    <row r="1205" spans="2:29" ht="19.7" customHeight="1" x14ac:dyDescent="0.2">
      <c r="B1205" s="10" t="s">
        <v>1283</v>
      </c>
      <c r="C1205" s="11" t="s">
        <v>6576</v>
      </c>
      <c r="D1205" s="11" t="s">
        <v>6565</v>
      </c>
      <c r="E1205" s="11" t="s">
        <v>6493</v>
      </c>
      <c r="F1205" s="12" t="s">
        <v>7</v>
      </c>
      <c r="G1205" s="13">
        <v>932770</v>
      </c>
      <c r="H1205" s="13">
        <v>718233</v>
      </c>
      <c r="I1205" s="13"/>
      <c r="J1205" s="13">
        <v>214537</v>
      </c>
      <c r="K1205" s="13">
        <v>77</v>
      </c>
      <c r="L1205" s="11" t="s">
        <v>4462</v>
      </c>
      <c r="M1205" s="14" t="s">
        <v>4444</v>
      </c>
      <c r="Z1205" s="15">
        <v>932770</v>
      </c>
      <c r="AA1205" s="15">
        <v>718233</v>
      </c>
      <c r="AC1205" s="15">
        <v>214537</v>
      </c>
    </row>
    <row r="1206" spans="2:29" ht="19.7" customHeight="1" x14ac:dyDescent="0.2">
      <c r="B1206" s="10" t="s">
        <v>1284</v>
      </c>
      <c r="C1206" s="11" t="s">
        <v>6577</v>
      </c>
      <c r="D1206" s="11" t="s">
        <v>6565</v>
      </c>
      <c r="E1206" s="11" t="s">
        <v>6495</v>
      </c>
      <c r="F1206" s="12" t="s">
        <v>7</v>
      </c>
      <c r="G1206" s="13">
        <v>923937</v>
      </c>
      <c r="H1206" s="13">
        <v>702192</v>
      </c>
      <c r="I1206" s="13"/>
      <c r="J1206" s="13">
        <v>221745</v>
      </c>
      <c r="K1206" s="13">
        <v>76</v>
      </c>
      <c r="L1206" s="11" t="s">
        <v>4462</v>
      </c>
      <c r="M1206" s="14" t="s">
        <v>4444</v>
      </c>
      <c r="Z1206" s="15">
        <v>923937</v>
      </c>
      <c r="AA1206" s="15">
        <v>702192</v>
      </c>
      <c r="AC1206" s="15">
        <v>221745</v>
      </c>
    </row>
    <row r="1207" spans="2:29" ht="19.7" customHeight="1" x14ac:dyDescent="0.2">
      <c r="B1207" s="10" t="s">
        <v>1285</v>
      </c>
      <c r="C1207" s="11" t="s">
        <v>6578</v>
      </c>
      <c r="D1207" s="11" t="s">
        <v>6565</v>
      </c>
      <c r="E1207" s="11" t="s">
        <v>6497</v>
      </c>
      <c r="F1207" s="12" t="s">
        <v>7</v>
      </c>
      <c r="G1207" s="13">
        <v>946641</v>
      </c>
      <c r="H1207" s="13">
        <v>719447</v>
      </c>
      <c r="I1207" s="13"/>
      <c r="J1207" s="13">
        <v>227194</v>
      </c>
      <c r="K1207" s="13">
        <v>76</v>
      </c>
      <c r="L1207" s="11" t="s">
        <v>4462</v>
      </c>
      <c r="M1207" s="14" t="s">
        <v>4444</v>
      </c>
      <c r="Z1207" s="15">
        <v>946641</v>
      </c>
      <c r="AA1207" s="15">
        <v>719447</v>
      </c>
      <c r="AC1207" s="15">
        <v>227194</v>
      </c>
    </row>
    <row r="1208" spans="2:29" ht="19.7" customHeight="1" x14ac:dyDescent="0.2">
      <c r="B1208" s="10" t="s">
        <v>1286</v>
      </c>
      <c r="C1208" s="11" t="s">
        <v>6579</v>
      </c>
      <c r="D1208" s="11" t="s">
        <v>6565</v>
      </c>
      <c r="E1208" s="11" t="s">
        <v>6499</v>
      </c>
      <c r="F1208" s="12" t="s">
        <v>7</v>
      </c>
      <c r="G1208" s="13">
        <v>986159</v>
      </c>
      <c r="H1208" s="13">
        <v>759342</v>
      </c>
      <c r="I1208" s="13"/>
      <c r="J1208" s="13">
        <v>226817</v>
      </c>
      <c r="K1208" s="13">
        <v>77</v>
      </c>
      <c r="L1208" s="11" t="s">
        <v>4462</v>
      </c>
      <c r="M1208" s="14" t="s">
        <v>4444</v>
      </c>
      <c r="Z1208" s="15">
        <v>986159</v>
      </c>
      <c r="AA1208" s="15">
        <v>759342</v>
      </c>
      <c r="AC1208" s="15">
        <v>226817</v>
      </c>
    </row>
    <row r="1209" spans="2:29" ht="19.7" customHeight="1" x14ac:dyDescent="0.2">
      <c r="B1209" s="10" t="s">
        <v>1287</v>
      </c>
      <c r="C1209" s="11" t="s">
        <v>6580</v>
      </c>
      <c r="D1209" s="11" t="s">
        <v>6565</v>
      </c>
      <c r="E1209" s="11" t="s">
        <v>6581</v>
      </c>
      <c r="F1209" s="12" t="s">
        <v>7</v>
      </c>
      <c r="G1209" s="13">
        <v>1048179</v>
      </c>
      <c r="H1209" s="13">
        <v>817580</v>
      </c>
      <c r="I1209" s="13"/>
      <c r="J1209" s="13">
        <v>230599</v>
      </c>
      <c r="K1209" s="13">
        <v>78</v>
      </c>
      <c r="L1209" s="11" t="s">
        <v>4462</v>
      </c>
      <c r="M1209" s="14" t="s">
        <v>4444</v>
      </c>
      <c r="Z1209" s="15">
        <v>1048179</v>
      </c>
      <c r="AA1209" s="15">
        <v>817580</v>
      </c>
      <c r="AC1209" s="15">
        <v>230599</v>
      </c>
    </row>
    <row r="1210" spans="2:29" ht="19.7" customHeight="1" x14ac:dyDescent="0.2">
      <c r="B1210" s="10" t="s">
        <v>1288</v>
      </c>
      <c r="C1210" s="11" t="s">
        <v>6582</v>
      </c>
      <c r="D1210" s="11" t="s">
        <v>6565</v>
      </c>
      <c r="E1210" s="11" t="s">
        <v>6503</v>
      </c>
      <c r="F1210" s="12" t="s">
        <v>7</v>
      </c>
      <c r="G1210" s="13">
        <v>1128689</v>
      </c>
      <c r="H1210" s="13">
        <v>891664</v>
      </c>
      <c r="I1210" s="13"/>
      <c r="J1210" s="13">
        <v>237025</v>
      </c>
      <c r="K1210" s="13">
        <v>79</v>
      </c>
      <c r="L1210" s="11" t="s">
        <v>4462</v>
      </c>
      <c r="M1210" s="14" t="s">
        <v>4444</v>
      </c>
      <c r="Z1210" s="15">
        <v>1128689</v>
      </c>
      <c r="AA1210" s="15">
        <v>891664</v>
      </c>
      <c r="AC1210" s="15">
        <v>237025</v>
      </c>
    </row>
    <row r="1211" spans="2:29" ht="19.7" customHeight="1" x14ac:dyDescent="0.2">
      <c r="B1211" s="10" t="s">
        <v>1289</v>
      </c>
      <c r="C1211" s="11" t="s">
        <v>6583</v>
      </c>
      <c r="D1211" s="11" t="s">
        <v>6565</v>
      </c>
      <c r="E1211" s="11" t="s">
        <v>6505</v>
      </c>
      <c r="F1211" s="12" t="s">
        <v>7</v>
      </c>
      <c r="G1211" s="13">
        <v>1037476</v>
      </c>
      <c r="H1211" s="13">
        <v>788482</v>
      </c>
      <c r="I1211" s="13"/>
      <c r="J1211" s="13">
        <v>248994</v>
      </c>
      <c r="K1211" s="13">
        <v>76</v>
      </c>
      <c r="L1211" s="11" t="s">
        <v>4462</v>
      </c>
      <c r="M1211" s="14" t="s">
        <v>4444</v>
      </c>
      <c r="Z1211" s="15">
        <v>1037476</v>
      </c>
      <c r="AA1211" s="15">
        <v>788482</v>
      </c>
      <c r="AC1211" s="15">
        <v>248994</v>
      </c>
    </row>
    <row r="1212" spans="2:29" ht="19.7" customHeight="1" x14ac:dyDescent="0.2">
      <c r="B1212" s="10" t="s">
        <v>1290</v>
      </c>
      <c r="C1212" s="11" t="s">
        <v>6584</v>
      </c>
      <c r="D1212" s="11" t="s">
        <v>6565</v>
      </c>
      <c r="E1212" s="11" t="s">
        <v>6507</v>
      </c>
      <c r="F1212" s="12" t="s">
        <v>7</v>
      </c>
      <c r="G1212" s="13">
        <v>1062741</v>
      </c>
      <c r="H1212" s="13">
        <v>807683</v>
      </c>
      <c r="I1212" s="13"/>
      <c r="J1212" s="13">
        <v>255058</v>
      </c>
      <c r="K1212" s="13">
        <v>76</v>
      </c>
      <c r="L1212" s="11" t="s">
        <v>4462</v>
      </c>
      <c r="M1212" s="14" t="s">
        <v>4444</v>
      </c>
      <c r="Z1212" s="15">
        <v>1062741</v>
      </c>
      <c r="AA1212" s="15">
        <v>807683</v>
      </c>
      <c r="AC1212" s="15">
        <v>255058</v>
      </c>
    </row>
    <row r="1213" spans="2:29" ht="19.7" customHeight="1" x14ac:dyDescent="0.2">
      <c r="B1213" s="10" t="s">
        <v>1291</v>
      </c>
      <c r="C1213" s="11" t="s">
        <v>6585</v>
      </c>
      <c r="D1213" s="11" t="s">
        <v>6565</v>
      </c>
      <c r="E1213" s="11" t="s">
        <v>6509</v>
      </c>
      <c r="F1213" s="12" t="s">
        <v>7</v>
      </c>
      <c r="G1213" s="13">
        <v>1116916</v>
      </c>
      <c r="H1213" s="13">
        <v>860025</v>
      </c>
      <c r="I1213" s="13"/>
      <c r="J1213" s="13">
        <v>256891</v>
      </c>
      <c r="K1213" s="13">
        <v>77</v>
      </c>
      <c r="L1213" s="11" t="s">
        <v>4462</v>
      </c>
      <c r="M1213" s="14" t="s">
        <v>4444</v>
      </c>
      <c r="Z1213" s="15">
        <v>1116916</v>
      </c>
      <c r="AA1213" s="15">
        <v>860025</v>
      </c>
      <c r="AC1213" s="15">
        <v>256891</v>
      </c>
    </row>
    <row r="1214" spans="2:29" ht="19.7" customHeight="1" x14ac:dyDescent="0.2">
      <c r="B1214" s="10" t="s">
        <v>1292</v>
      </c>
      <c r="C1214" s="11" t="s">
        <v>6586</v>
      </c>
      <c r="D1214" s="11" t="s">
        <v>6565</v>
      </c>
      <c r="E1214" s="11" t="s">
        <v>6587</v>
      </c>
      <c r="F1214" s="12" t="s">
        <v>7</v>
      </c>
      <c r="G1214" s="13">
        <v>1181391</v>
      </c>
      <c r="H1214" s="13">
        <v>921485</v>
      </c>
      <c r="I1214" s="13"/>
      <c r="J1214" s="13">
        <v>259906</v>
      </c>
      <c r="K1214" s="13">
        <v>78</v>
      </c>
      <c r="L1214" s="11" t="s">
        <v>4462</v>
      </c>
      <c r="M1214" s="14" t="s">
        <v>4444</v>
      </c>
      <c r="Z1214" s="15">
        <v>1181391</v>
      </c>
      <c r="AA1214" s="15">
        <v>921485</v>
      </c>
      <c r="AC1214" s="15">
        <v>259906</v>
      </c>
    </row>
    <row r="1215" spans="2:29" ht="19.7" customHeight="1" x14ac:dyDescent="0.2">
      <c r="B1215" s="10" t="s">
        <v>1293</v>
      </c>
      <c r="C1215" s="11" t="s">
        <v>6588</v>
      </c>
      <c r="D1215" s="11" t="s">
        <v>6565</v>
      </c>
      <c r="E1215" s="11" t="s">
        <v>6513</v>
      </c>
      <c r="F1215" s="12" t="s">
        <v>7</v>
      </c>
      <c r="G1215" s="13">
        <v>1253296</v>
      </c>
      <c r="H1215" s="13">
        <v>990104</v>
      </c>
      <c r="I1215" s="13"/>
      <c r="J1215" s="13">
        <v>263192</v>
      </c>
      <c r="K1215" s="13">
        <v>79</v>
      </c>
      <c r="L1215" s="11" t="s">
        <v>4462</v>
      </c>
      <c r="M1215" s="14" t="s">
        <v>4444</v>
      </c>
      <c r="Z1215" s="15">
        <v>1253296</v>
      </c>
      <c r="AA1215" s="15">
        <v>990104</v>
      </c>
      <c r="AC1215" s="15">
        <v>263192</v>
      </c>
    </row>
    <row r="1216" spans="2:29" ht="19.7" customHeight="1" x14ac:dyDescent="0.2">
      <c r="B1216" s="10" t="s">
        <v>1294</v>
      </c>
      <c r="C1216" s="11" t="s">
        <v>6589</v>
      </c>
      <c r="D1216" s="11" t="s">
        <v>6565</v>
      </c>
      <c r="E1216" s="11" t="s">
        <v>6515</v>
      </c>
      <c r="F1216" s="12" t="s">
        <v>7</v>
      </c>
      <c r="G1216" s="13">
        <v>1159193</v>
      </c>
      <c r="H1216" s="13">
        <v>892579</v>
      </c>
      <c r="I1216" s="13"/>
      <c r="J1216" s="13">
        <v>266614</v>
      </c>
      <c r="K1216" s="13">
        <v>77</v>
      </c>
      <c r="L1216" s="11" t="s">
        <v>4462</v>
      </c>
      <c r="M1216" s="14" t="s">
        <v>4444</v>
      </c>
      <c r="Z1216" s="15">
        <v>1159193</v>
      </c>
      <c r="AA1216" s="15">
        <v>892579</v>
      </c>
      <c r="AC1216" s="15">
        <v>266614</v>
      </c>
    </row>
    <row r="1217" spans="2:29" ht="19.7" customHeight="1" x14ac:dyDescent="0.2">
      <c r="B1217" s="10" t="s">
        <v>1295</v>
      </c>
      <c r="C1217" s="11" t="s">
        <v>6590</v>
      </c>
      <c r="D1217" s="11" t="s">
        <v>6565</v>
      </c>
      <c r="E1217" s="11" t="s">
        <v>6517</v>
      </c>
      <c r="F1217" s="12" t="s">
        <v>7</v>
      </c>
      <c r="G1217" s="13">
        <v>1161272</v>
      </c>
      <c r="H1217" s="13">
        <v>882567</v>
      </c>
      <c r="I1217" s="13"/>
      <c r="J1217" s="13">
        <v>278705</v>
      </c>
      <c r="K1217" s="13">
        <v>76</v>
      </c>
      <c r="L1217" s="11" t="s">
        <v>4462</v>
      </c>
      <c r="M1217" s="14" t="s">
        <v>4444</v>
      </c>
      <c r="Z1217" s="15">
        <v>1161272</v>
      </c>
      <c r="AA1217" s="15">
        <v>882567</v>
      </c>
      <c r="AC1217" s="15">
        <v>278705</v>
      </c>
    </row>
    <row r="1218" spans="2:29" ht="19.7" customHeight="1" x14ac:dyDescent="0.2">
      <c r="B1218" s="10" t="s">
        <v>1296</v>
      </c>
      <c r="C1218" s="11" t="s">
        <v>6591</v>
      </c>
      <c r="D1218" s="11" t="s">
        <v>6565</v>
      </c>
      <c r="E1218" s="11" t="s">
        <v>6519</v>
      </c>
      <c r="F1218" s="12" t="s">
        <v>7</v>
      </c>
      <c r="G1218" s="13">
        <v>1245390</v>
      </c>
      <c r="H1218" s="13">
        <v>971404</v>
      </c>
      <c r="I1218" s="13"/>
      <c r="J1218" s="13">
        <v>273986</v>
      </c>
      <c r="K1218" s="13">
        <v>78</v>
      </c>
      <c r="L1218" s="11" t="s">
        <v>4462</v>
      </c>
      <c r="M1218" s="14" t="s">
        <v>4444</v>
      </c>
      <c r="Z1218" s="15">
        <v>1245390</v>
      </c>
      <c r="AA1218" s="15">
        <v>971404</v>
      </c>
      <c r="AC1218" s="15">
        <v>273986</v>
      </c>
    </row>
    <row r="1219" spans="2:29" ht="19.7" customHeight="1" x14ac:dyDescent="0.2">
      <c r="B1219" s="10" t="s">
        <v>1297</v>
      </c>
      <c r="C1219" s="11" t="s">
        <v>6592</v>
      </c>
      <c r="D1219" s="11" t="s">
        <v>6565</v>
      </c>
      <c r="E1219" s="11" t="s">
        <v>6521</v>
      </c>
      <c r="F1219" s="12" t="s">
        <v>7</v>
      </c>
      <c r="G1219" s="13">
        <v>1341015</v>
      </c>
      <c r="H1219" s="13">
        <v>1059402</v>
      </c>
      <c r="I1219" s="13"/>
      <c r="J1219" s="13">
        <v>281613</v>
      </c>
      <c r="K1219" s="13">
        <v>79</v>
      </c>
      <c r="L1219" s="11" t="s">
        <v>4462</v>
      </c>
      <c r="M1219" s="14" t="s">
        <v>4444</v>
      </c>
      <c r="Z1219" s="15">
        <v>1341015</v>
      </c>
      <c r="AA1219" s="15">
        <v>1059402</v>
      </c>
      <c r="AC1219" s="15">
        <v>281613</v>
      </c>
    </row>
    <row r="1220" spans="2:29" ht="19.7" customHeight="1" x14ac:dyDescent="0.2">
      <c r="B1220" s="10" t="s">
        <v>1298</v>
      </c>
      <c r="C1220" s="11" t="s">
        <v>6593</v>
      </c>
      <c r="D1220" s="11" t="s">
        <v>6565</v>
      </c>
      <c r="E1220" s="11" t="s">
        <v>6523</v>
      </c>
      <c r="F1220" s="12" t="s">
        <v>7</v>
      </c>
      <c r="G1220" s="13">
        <v>1455905</v>
      </c>
      <c r="H1220" s="13">
        <v>1150165</v>
      </c>
      <c r="I1220" s="13"/>
      <c r="J1220" s="13">
        <v>305740</v>
      </c>
      <c r="K1220" s="13">
        <v>79</v>
      </c>
      <c r="L1220" s="11" t="s">
        <v>4462</v>
      </c>
      <c r="M1220" s="14" t="s">
        <v>4444</v>
      </c>
      <c r="Z1220" s="15">
        <v>1455905</v>
      </c>
      <c r="AA1220" s="15">
        <v>1150165</v>
      </c>
      <c r="AC1220" s="15">
        <v>305740</v>
      </c>
    </row>
    <row r="1221" spans="2:29" ht="19.7" customHeight="1" x14ac:dyDescent="0.2">
      <c r="B1221" s="10" t="s">
        <v>1299</v>
      </c>
      <c r="C1221" s="11" t="s">
        <v>6594</v>
      </c>
      <c r="D1221" s="11" t="s">
        <v>6565</v>
      </c>
      <c r="E1221" s="11" t="s">
        <v>6525</v>
      </c>
      <c r="F1221" s="12" t="s">
        <v>7</v>
      </c>
      <c r="G1221" s="13">
        <v>1271632</v>
      </c>
      <c r="H1221" s="13">
        <v>966440</v>
      </c>
      <c r="I1221" s="13"/>
      <c r="J1221" s="13">
        <v>305192</v>
      </c>
      <c r="K1221" s="13">
        <v>76</v>
      </c>
      <c r="L1221" s="11" t="s">
        <v>4462</v>
      </c>
      <c r="M1221" s="14" t="s">
        <v>4444</v>
      </c>
      <c r="Z1221" s="15">
        <v>1271632</v>
      </c>
      <c r="AA1221" s="15">
        <v>966440</v>
      </c>
      <c r="AC1221" s="15">
        <v>305192</v>
      </c>
    </row>
    <row r="1222" spans="2:29" ht="19.7" customHeight="1" x14ac:dyDescent="0.2">
      <c r="B1222" s="10" t="s">
        <v>1300</v>
      </c>
      <c r="C1222" s="11" t="s">
        <v>6595</v>
      </c>
      <c r="D1222" s="11" t="s">
        <v>6565</v>
      </c>
      <c r="E1222" s="11" t="s">
        <v>6527</v>
      </c>
      <c r="F1222" s="12" t="s">
        <v>7</v>
      </c>
      <c r="G1222" s="13">
        <v>1301188</v>
      </c>
      <c r="H1222" s="13">
        <v>1001915</v>
      </c>
      <c r="I1222" s="13"/>
      <c r="J1222" s="13">
        <v>299273</v>
      </c>
      <c r="K1222" s="13">
        <v>77</v>
      </c>
      <c r="L1222" s="11" t="s">
        <v>4462</v>
      </c>
      <c r="M1222" s="14" t="s">
        <v>4444</v>
      </c>
      <c r="Z1222" s="15">
        <v>1301188</v>
      </c>
      <c r="AA1222" s="15">
        <v>1001915</v>
      </c>
      <c r="AC1222" s="15">
        <v>299273</v>
      </c>
    </row>
    <row r="1223" spans="2:29" ht="19.7" customHeight="1" x14ac:dyDescent="0.2">
      <c r="B1223" s="10" t="s">
        <v>1301</v>
      </c>
      <c r="C1223" s="11" t="s">
        <v>6596</v>
      </c>
      <c r="D1223" s="11" t="s">
        <v>6565</v>
      </c>
      <c r="E1223" s="11" t="s">
        <v>6529</v>
      </c>
      <c r="F1223" s="12" t="s">
        <v>7</v>
      </c>
      <c r="G1223" s="13">
        <v>1374261</v>
      </c>
      <c r="H1223" s="13">
        <v>1071924</v>
      </c>
      <c r="I1223" s="13"/>
      <c r="J1223" s="13">
        <v>302337</v>
      </c>
      <c r="K1223" s="13">
        <v>78</v>
      </c>
      <c r="L1223" s="11" t="s">
        <v>4462</v>
      </c>
      <c r="M1223" s="14" t="s">
        <v>4444</v>
      </c>
      <c r="Z1223" s="15">
        <v>1374261</v>
      </c>
      <c r="AA1223" s="15">
        <v>1071924</v>
      </c>
      <c r="AC1223" s="15">
        <v>302337</v>
      </c>
    </row>
    <row r="1224" spans="2:29" ht="19.7" customHeight="1" x14ac:dyDescent="0.2">
      <c r="B1224" s="10" t="s">
        <v>1302</v>
      </c>
      <c r="C1224" s="11" t="s">
        <v>6597</v>
      </c>
      <c r="D1224" s="11" t="s">
        <v>6565</v>
      </c>
      <c r="E1224" s="11" t="s">
        <v>6598</v>
      </c>
      <c r="F1224" s="12" t="s">
        <v>7</v>
      </c>
      <c r="G1224" s="13">
        <v>1442444</v>
      </c>
      <c r="H1224" s="13">
        <v>1125106</v>
      </c>
      <c r="I1224" s="13"/>
      <c r="J1224" s="13">
        <v>317338</v>
      </c>
      <c r="K1224" s="13">
        <v>78</v>
      </c>
      <c r="L1224" s="11" t="s">
        <v>4462</v>
      </c>
      <c r="M1224" s="14" t="s">
        <v>4444</v>
      </c>
      <c r="Z1224" s="15">
        <v>1442444</v>
      </c>
      <c r="AA1224" s="15">
        <v>1125106</v>
      </c>
      <c r="AC1224" s="15">
        <v>317338</v>
      </c>
    </row>
    <row r="1225" spans="2:29" ht="19.7" customHeight="1" x14ac:dyDescent="0.2">
      <c r="B1225" s="10" t="s">
        <v>1303</v>
      </c>
      <c r="C1225" s="11" t="s">
        <v>6599</v>
      </c>
      <c r="D1225" s="11" t="s">
        <v>6565</v>
      </c>
      <c r="E1225" s="11" t="s">
        <v>6533</v>
      </c>
      <c r="F1225" s="12" t="s">
        <v>7</v>
      </c>
      <c r="G1225" s="13">
        <v>1588230</v>
      </c>
      <c r="H1225" s="13">
        <v>1254702</v>
      </c>
      <c r="I1225" s="13"/>
      <c r="J1225" s="13">
        <v>333528</v>
      </c>
      <c r="K1225" s="13">
        <v>79</v>
      </c>
      <c r="L1225" s="11" t="s">
        <v>4462</v>
      </c>
      <c r="M1225" s="14" t="s">
        <v>4444</v>
      </c>
      <c r="Z1225" s="15">
        <v>1588230</v>
      </c>
      <c r="AA1225" s="15">
        <v>1254702</v>
      </c>
      <c r="AC1225" s="15">
        <v>333528</v>
      </c>
    </row>
    <row r="1226" spans="2:29" ht="19.7" customHeight="1" x14ac:dyDescent="0.2">
      <c r="B1226" s="10" t="s">
        <v>1304</v>
      </c>
      <c r="C1226" s="11" t="s">
        <v>6600</v>
      </c>
      <c r="D1226" s="11" t="s">
        <v>6565</v>
      </c>
      <c r="E1226" s="11" t="s">
        <v>6601</v>
      </c>
      <c r="F1226" s="12" t="s">
        <v>7</v>
      </c>
      <c r="G1226" s="13">
        <v>1411245</v>
      </c>
      <c r="H1226" s="13">
        <v>1086659</v>
      </c>
      <c r="I1226" s="13"/>
      <c r="J1226" s="13">
        <v>324586</v>
      </c>
      <c r="K1226" s="13">
        <v>77</v>
      </c>
      <c r="L1226" s="11" t="s">
        <v>4462</v>
      </c>
      <c r="M1226" s="14" t="s">
        <v>4444</v>
      </c>
      <c r="Z1226" s="15">
        <v>1411245</v>
      </c>
      <c r="AA1226" s="15">
        <v>1086659</v>
      </c>
      <c r="AC1226" s="15">
        <v>324586</v>
      </c>
    </row>
    <row r="1227" spans="2:29" ht="19.7" customHeight="1" x14ac:dyDescent="0.2">
      <c r="B1227" s="10" t="s">
        <v>1305</v>
      </c>
      <c r="C1227" s="11" t="s">
        <v>6602</v>
      </c>
      <c r="D1227" s="11" t="s">
        <v>6565</v>
      </c>
      <c r="E1227" s="11" t="s">
        <v>6603</v>
      </c>
      <c r="F1227" s="12" t="s">
        <v>7</v>
      </c>
      <c r="G1227" s="13">
        <v>1425898</v>
      </c>
      <c r="H1227" s="13">
        <v>1112200</v>
      </c>
      <c r="I1227" s="13"/>
      <c r="J1227" s="13">
        <v>313698</v>
      </c>
      <c r="K1227" s="13">
        <v>78</v>
      </c>
      <c r="L1227" s="11" t="s">
        <v>4462</v>
      </c>
      <c r="M1227" s="14" t="s">
        <v>4444</v>
      </c>
      <c r="Z1227" s="15">
        <v>1425898</v>
      </c>
      <c r="AA1227" s="15">
        <v>1112200</v>
      </c>
      <c r="AC1227" s="15">
        <v>313698</v>
      </c>
    </row>
    <row r="1228" spans="2:29" ht="19.7" customHeight="1" x14ac:dyDescent="0.2">
      <c r="B1228" s="10" t="s">
        <v>1306</v>
      </c>
      <c r="C1228" s="11" t="s">
        <v>6604</v>
      </c>
      <c r="D1228" s="11" t="s">
        <v>6565</v>
      </c>
      <c r="E1228" s="11" t="s">
        <v>6605</v>
      </c>
      <c r="F1228" s="12" t="s">
        <v>7</v>
      </c>
      <c r="G1228" s="13">
        <v>1507007</v>
      </c>
      <c r="H1228" s="13">
        <v>1175465</v>
      </c>
      <c r="I1228" s="13"/>
      <c r="J1228" s="13">
        <v>331542</v>
      </c>
      <c r="K1228" s="13">
        <v>78</v>
      </c>
      <c r="L1228" s="11" t="s">
        <v>4462</v>
      </c>
      <c r="M1228" s="14" t="s">
        <v>4444</v>
      </c>
      <c r="Z1228" s="15">
        <v>1507007</v>
      </c>
      <c r="AA1228" s="15">
        <v>1175465</v>
      </c>
      <c r="AC1228" s="15">
        <v>331542</v>
      </c>
    </row>
    <row r="1229" spans="2:29" ht="19.7" customHeight="1" x14ac:dyDescent="0.2">
      <c r="B1229" s="16" t="s">
        <v>1307</v>
      </c>
      <c r="C1229" s="17" t="s">
        <v>6606</v>
      </c>
      <c r="D1229" s="17" t="s">
        <v>6565</v>
      </c>
      <c r="E1229" s="17" t="s">
        <v>6607</v>
      </c>
      <c r="F1229" s="18" t="s">
        <v>7</v>
      </c>
      <c r="G1229" s="19">
        <v>1676836</v>
      </c>
      <c r="H1229" s="19">
        <v>1324700</v>
      </c>
      <c r="I1229" s="19"/>
      <c r="J1229" s="19">
        <v>352136</v>
      </c>
      <c r="K1229" s="19">
        <v>79</v>
      </c>
      <c r="L1229" s="17" t="s">
        <v>4462</v>
      </c>
      <c r="M1229" s="20" t="s">
        <v>4444</v>
      </c>
      <c r="Z1229" s="15">
        <v>1676836</v>
      </c>
      <c r="AA1229" s="15">
        <v>1324700</v>
      </c>
      <c r="AC1229" s="15">
        <v>352136</v>
      </c>
    </row>
    <row r="1230" spans="2:29" ht="19.7" customHeight="1" x14ac:dyDescent="0.2">
      <c r="B1230" s="10" t="s">
        <v>1308</v>
      </c>
      <c r="C1230" s="11" t="s">
        <v>6608</v>
      </c>
      <c r="D1230" s="11" t="s">
        <v>6565</v>
      </c>
      <c r="E1230" s="11" t="s">
        <v>6609</v>
      </c>
      <c r="F1230" s="12" t="s">
        <v>7</v>
      </c>
      <c r="G1230" s="13">
        <v>1799605</v>
      </c>
      <c r="H1230" s="13">
        <v>1439684</v>
      </c>
      <c r="I1230" s="13"/>
      <c r="J1230" s="13">
        <v>359921</v>
      </c>
      <c r="K1230" s="13">
        <v>80</v>
      </c>
      <c r="L1230" s="11" t="s">
        <v>4462</v>
      </c>
      <c r="M1230" s="14" t="s">
        <v>4444</v>
      </c>
      <c r="Z1230" s="15">
        <v>1799605</v>
      </c>
      <c r="AA1230" s="15">
        <v>1439684</v>
      </c>
      <c r="AC1230" s="15">
        <v>359921</v>
      </c>
    </row>
    <row r="1231" spans="2:29" ht="19.7" customHeight="1" x14ac:dyDescent="0.2">
      <c r="B1231" s="10" t="s">
        <v>1309</v>
      </c>
      <c r="C1231" s="11" t="s">
        <v>6610</v>
      </c>
      <c r="D1231" s="11" t="s">
        <v>6565</v>
      </c>
      <c r="E1231" s="11" t="s">
        <v>6535</v>
      </c>
      <c r="F1231" s="12" t="s">
        <v>7</v>
      </c>
      <c r="G1231" s="13">
        <v>1551157</v>
      </c>
      <c r="H1231" s="13">
        <v>1209902</v>
      </c>
      <c r="I1231" s="13"/>
      <c r="J1231" s="13">
        <v>341255</v>
      </c>
      <c r="K1231" s="13">
        <v>78</v>
      </c>
      <c r="L1231" s="11" t="s">
        <v>4462</v>
      </c>
      <c r="M1231" s="14" t="s">
        <v>4444</v>
      </c>
      <c r="Z1231" s="15">
        <v>1551157</v>
      </c>
      <c r="AA1231" s="15">
        <v>1209902</v>
      </c>
      <c r="AC1231" s="15">
        <v>341255</v>
      </c>
    </row>
    <row r="1232" spans="2:29" ht="19.7" customHeight="1" x14ac:dyDescent="0.2">
      <c r="B1232" s="10" t="s">
        <v>1310</v>
      </c>
      <c r="C1232" s="11" t="s">
        <v>6611</v>
      </c>
      <c r="D1232" s="11" t="s">
        <v>6565</v>
      </c>
      <c r="E1232" s="11" t="s">
        <v>6537</v>
      </c>
      <c r="F1232" s="12" t="s">
        <v>7</v>
      </c>
      <c r="G1232" s="13">
        <v>1578266</v>
      </c>
      <c r="H1232" s="13">
        <v>1231047</v>
      </c>
      <c r="I1232" s="13"/>
      <c r="J1232" s="13">
        <v>347219</v>
      </c>
      <c r="K1232" s="13">
        <v>78</v>
      </c>
      <c r="L1232" s="11" t="s">
        <v>4462</v>
      </c>
      <c r="M1232" s="14" t="s">
        <v>4444</v>
      </c>
      <c r="Z1232" s="15">
        <v>1578266</v>
      </c>
      <c r="AA1232" s="15">
        <v>1231047</v>
      </c>
      <c r="AC1232" s="15">
        <v>347219</v>
      </c>
    </row>
    <row r="1233" spans="2:29" ht="19.7" customHeight="1" x14ac:dyDescent="0.2">
      <c r="B1233" s="10" t="s">
        <v>1311</v>
      </c>
      <c r="C1233" s="11" t="s">
        <v>6612</v>
      </c>
      <c r="D1233" s="11" t="s">
        <v>6565</v>
      </c>
      <c r="E1233" s="11" t="s">
        <v>6539</v>
      </c>
      <c r="F1233" s="12" t="s">
        <v>7</v>
      </c>
      <c r="G1233" s="13">
        <v>1644149</v>
      </c>
      <c r="H1233" s="13">
        <v>1282436</v>
      </c>
      <c r="I1233" s="13"/>
      <c r="J1233" s="13">
        <v>361713</v>
      </c>
      <c r="K1233" s="13">
        <v>78</v>
      </c>
      <c r="L1233" s="11" t="s">
        <v>4462</v>
      </c>
      <c r="M1233" s="14" t="s">
        <v>4444</v>
      </c>
      <c r="Z1233" s="15">
        <v>1644149</v>
      </c>
      <c r="AA1233" s="15">
        <v>1282436</v>
      </c>
      <c r="AC1233" s="15">
        <v>361713</v>
      </c>
    </row>
    <row r="1234" spans="2:29" ht="19.7" customHeight="1" x14ac:dyDescent="0.2">
      <c r="B1234" s="10" t="s">
        <v>1312</v>
      </c>
      <c r="C1234" s="11" t="s">
        <v>6613</v>
      </c>
      <c r="D1234" s="11" t="s">
        <v>6565</v>
      </c>
      <c r="E1234" s="11" t="s">
        <v>6541</v>
      </c>
      <c r="F1234" s="12" t="s">
        <v>7</v>
      </c>
      <c r="G1234" s="13">
        <v>1854951</v>
      </c>
      <c r="H1234" s="13">
        <v>1483961</v>
      </c>
      <c r="I1234" s="13"/>
      <c r="J1234" s="13">
        <v>370990</v>
      </c>
      <c r="K1234" s="13">
        <v>80</v>
      </c>
      <c r="L1234" s="11" t="s">
        <v>4462</v>
      </c>
      <c r="M1234" s="14" t="s">
        <v>4444</v>
      </c>
      <c r="Z1234" s="15">
        <v>1854951</v>
      </c>
      <c r="AA1234" s="15">
        <v>1483961</v>
      </c>
      <c r="AC1234" s="15">
        <v>370990</v>
      </c>
    </row>
    <row r="1235" spans="2:29" ht="19.7" customHeight="1" x14ac:dyDescent="0.2">
      <c r="B1235" s="10" t="s">
        <v>1313</v>
      </c>
      <c r="C1235" s="11" t="s">
        <v>6614</v>
      </c>
      <c r="D1235" s="11" t="s">
        <v>6565</v>
      </c>
      <c r="E1235" s="11" t="s">
        <v>6543</v>
      </c>
      <c r="F1235" s="12" t="s">
        <v>7</v>
      </c>
      <c r="G1235" s="13">
        <v>1960030</v>
      </c>
      <c r="H1235" s="13">
        <v>1568024</v>
      </c>
      <c r="I1235" s="13"/>
      <c r="J1235" s="13">
        <v>392006</v>
      </c>
      <c r="K1235" s="13">
        <v>80</v>
      </c>
      <c r="L1235" s="11" t="s">
        <v>4462</v>
      </c>
      <c r="M1235" s="14" t="s">
        <v>4444</v>
      </c>
      <c r="Z1235" s="15">
        <v>1960030</v>
      </c>
      <c r="AA1235" s="15">
        <v>1568024</v>
      </c>
      <c r="AC1235" s="15">
        <v>392006</v>
      </c>
    </row>
    <row r="1236" spans="2:29" ht="19.7" customHeight="1" x14ac:dyDescent="0.2">
      <c r="B1236" s="10" t="s">
        <v>1314</v>
      </c>
      <c r="C1236" s="11" t="s">
        <v>6615</v>
      </c>
      <c r="D1236" s="11" t="s">
        <v>6565</v>
      </c>
      <c r="E1236" s="11" t="s">
        <v>6545</v>
      </c>
      <c r="F1236" s="12" t="s">
        <v>7</v>
      </c>
      <c r="G1236" s="13">
        <v>1778003</v>
      </c>
      <c r="H1236" s="13">
        <v>1369062</v>
      </c>
      <c r="I1236" s="13"/>
      <c r="J1236" s="13">
        <v>408941</v>
      </c>
      <c r="K1236" s="13">
        <v>77</v>
      </c>
      <c r="L1236" s="11" t="s">
        <v>4462</v>
      </c>
      <c r="M1236" s="14" t="s">
        <v>4444</v>
      </c>
      <c r="Z1236" s="15">
        <v>1778003</v>
      </c>
      <c r="AA1236" s="15">
        <v>1369062</v>
      </c>
      <c r="AC1236" s="15">
        <v>408941</v>
      </c>
    </row>
    <row r="1237" spans="2:29" ht="19.7" customHeight="1" x14ac:dyDescent="0.2">
      <c r="B1237" s="10" t="s">
        <v>1315</v>
      </c>
      <c r="C1237" s="11" t="s">
        <v>6616</v>
      </c>
      <c r="D1237" s="11" t="s">
        <v>6565</v>
      </c>
      <c r="E1237" s="11" t="s">
        <v>6547</v>
      </c>
      <c r="F1237" s="12" t="s">
        <v>7</v>
      </c>
      <c r="G1237" s="13">
        <v>1828925</v>
      </c>
      <c r="H1237" s="13">
        <v>1426562</v>
      </c>
      <c r="I1237" s="13"/>
      <c r="J1237" s="13">
        <v>402363</v>
      </c>
      <c r="K1237" s="13">
        <v>78</v>
      </c>
      <c r="L1237" s="11" t="s">
        <v>4462</v>
      </c>
      <c r="M1237" s="14" t="s">
        <v>4444</v>
      </c>
      <c r="Z1237" s="15">
        <v>1828925</v>
      </c>
      <c r="AA1237" s="15">
        <v>1426562</v>
      </c>
      <c r="AC1237" s="15">
        <v>402363</v>
      </c>
    </row>
    <row r="1238" spans="2:29" ht="19.7" customHeight="1" x14ac:dyDescent="0.2">
      <c r="B1238" s="10" t="s">
        <v>1316</v>
      </c>
      <c r="C1238" s="11" t="s">
        <v>6617</v>
      </c>
      <c r="D1238" s="11" t="s">
        <v>6565</v>
      </c>
      <c r="E1238" s="11" t="s">
        <v>6549</v>
      </c>
      <c r="F1238" s="12" t="s">
        <v>7</v>
      </c>
      <c r="G1238" s="13">
        <v>2036843</v>
      </c>
      <c r="H1238" s="13">
        <v>1609106</v>
      </c>
      <c r="I1238" s="13"/>
      <c r="J1238" s="13">
        <v>427737</v>
      </c>
      <c r="K1238" s="13">
        <v>79</v>
      </c>
      <c r="L1238" s="11" t="s">
        <v>4462</v>
      </c>
      <c r="M1238" s="14" t="s">
        <v>4444</v>
      </c>
      <c r="Z1238" s="15">
        <v>2036843</v>
      </c>
      <c r="AA1238" s="15">
        <v>1609106</v>
      </c>
      <c r="AC1238" s="15">
        <v>427737</v>
      </c>
    </row>
    <row r="1239" spans="2:29" ht="19.7" customHeight="1" x14ac:dyDescent="0.2">
      <c r="B1239" s="10" t="s">
        <v>1317</v>
      </c>
      <c r="C1239" s="11" t="s">
        <v>6618</v>
      </c>
      <c r="D1239" s="11" t="s">
        <v>6565</v>
      </c>
      <c r="E1239" s="11" t="s">
        <v>6619</v>
      </c>
      <c r="F1239" s="12" t="s">
        <v>7</v>
      </c>
      <c r="G1239" s="13">
        <v>2217618</v>
      </c>
      <c r="H1239" s="13">
        <v>1774094</v>
      </c>
      <c r="I1239" s="13"/>
      <c r="J1239" s="13">
        <v>443524</v>
      </c>
      <c r="K1239" s="13">
        <v>80</v>
      </c>
      <c r="L1239" s="11" t="s">
        <v>4462</v>
      </c>
      <c r="M1239" s="14" t="s">
        <v>4444</v>
      </c>
      <c r="Z1239" s="15">
        <v>2217618</v>
      </c>
      <c r="AA1239" s="15">
        <v>1774094</v>
      </c>
      <c r="AC1239" s="15">
        <v>443524</v>
      </c>
    </row>
    <row r="1240" spans="2:29" ht="19.7" customHeight="1" x14ac:dyDescent="0.2">
      <c r="B1240" s="10" t="s">
        <v>1318</v>
      </c>
      <c r="C1240" s="11" t="s">
        <v>6620</v>
      </c>
      <c r="D1240" s="11" t="s">
        <v>6565</v>
      </c>
      <c r="E1240" s="11" t="s">
        <v>6553</v>
      </c>
      <c r="F1240" s="12" t="s">
        <v>7</v>
      </c>
      <c r="G1240" s="13">
        <v>2329959</v>
      </c>
      <c r="H1240" s="13">
        <v>1863967</v>
      </c>
      <c r="I1240" s="13"/>
      <c r="J1240" s="13">
        <v>465992</v>
      </c>
      <c r="K1240" s="13">
        <v>80</v>
      </c>
      <c r="L1240" s="11" t="s">
        <v>4462</v>
      </c>
      <c r="M1240" s="14" t="s">
        <v>4444</v>
      </c>
      <c r="Z1240" s="15">
        <v>2329959</v>
      </c>
      <c r="AA1240" s="15">
        <v>1863967</v>
      </c>
      <c r="AC1240" s="15">
        <v>465992</v>
      </c>
    </row>
    <row r="1241" spans="2:29" ht="19.7" customHeight="1" x14ac:dyDescent="0.2">
      <c r="B1241" s="10" t="s">
        <v>1319</v>
      </c>
      <c r="C1241" s="11" t="s">
        <v>6621</v>
      </c>
      <c r="D1241" s="11" t="s">
        <v>6622</v>
      </c>
      <c r="E1241" s="11" t="s">
        <v>6475</v>
      </c>
      <c r="F1241" s="12" t="s">
        <v>7</v>
      </c>
      <c r="G1241" s="13">
        <v>1009684</v>
      </c>
      <c r="H1241" s="13">
        <v>767360</v>
      </c>
      <c r="I1241" s="13"/>
      <c r="J1241" s="13">
        <v>242324</v>
      </c>
      <c r="K1241" s="13">
        <v>76</v>
      </c>
      <c r="L1241" s="11" t="s">
        <v>4462</v>
      </c>
      <c r="M1241" s="14" t="s">
        <v>4444</v>
      </c>
      <c r="Z1241" s="15">
        <v>1009684</v>
      </c>
      <c r="AA1241" s="15">
        <v>767360</v>
      </c>
      <c r="AC1241" s="15">
        <v>242324</v>
      </c>
    </row>
    <row r="1242" spans="2:29" ht="19.7" customHeight="1" x14ac:dyDescent="0.2">
      <c r="B1242" s="10" t="s">
        <v>1320</v>
      </c>
      <c r="C1242" s="11" t="s">
        <v>6623</v>
      </c>
      <c r="D1242" s="11" t="s">
        <v>6622</v>
      </c>
      <c r="E1242" s="11" t="s">
        <v>6477</v>
      </c>
      <c r="F1242" s="12" t="s">
        <v>7</v>
      </c>
      <c r="G1242" s="13">
        <v>1030932</v>
      </c>
      <c r="H1242" s="13">
        <v>793818</v>
      </c>
      <c r="I1242" s="13"/>
      <c r="J1242" s="13">
        <v>237114</v>
      </c>
      <c r="K1242" s="13">
        <v>77</v>
      </c>
      <c r="L1242" s="11" t="s">
        <v>4462</v>
      </c>
      <c r="M1242" s="14" t="s">
        <v>4444</v>
      </c>
      <c r="Z1242" s="15">
        <v>1030932</v>
      </c>
      <c r="AA1242" s="15">
        <v>793818</v>
      </c>
      <c r="AC1242" s="15">
        <v>237114</v>
      </c>
    </row>
    <row r="1243" spans="2:29" ht="19.7" customHeight="1" x14ac:dyDescent="0.2">
      <c r="B1243" s="10" t="s">
        <v>1321</v>
      </c>
      <c r="C1243" s="11" t="s">
        <v>6624</v>
      </c>
      <c r="D1243" s="11" t="s">
        <v>6622</v>
      </c>
      <c r="E1243" s="11" t="s">
        <v>6479</v>
      </c>
      <c r="F1243" s="12" t="s">
        <v>7</v>
      </c>
      <c r="G1243" s="13">
        <v>1065949</v>
      </c>
      <c r="H1243" s="13">
        <v>820781</v>
      </c>
      <c r="I1243" s="13"/>
      <c r="J1243" s="13">
        <v>245168</v>
      </c>
      <c r="K1243" s="13">
        <v>77</v>
      </c>
      <c r="L1243" s="11" t="s">
        <v>4462</v>
      </c>
      <c r="M1243" s="14" t="s">
        <v>4444</v>
      </c>
      <c r="Z1243" s="15">
        <v>1065949</v>
      </c>
      <c r="AA1243" s="15">
        <v>820781</v>
      </c>
      <c r="AC1243" s="15">
        <v>245168</v>
      </c>
    </row>
    <row r="1244" spans="2:29" ht="19.7" customHeight="1" x14ac:dyDescent="0.2">
      <c r="B1244" s="10" t="s">
        <v>1322</v>
      </c>
      <c r="C1244" s="11" t="s">
        <v>6625</v>
      </c>
      <c r="D1244" s="11" t="s">
        <v>6622</v>
      </c>
      <c r="E1244" s="11" t="s">
        <v>6481</v>
      </c>
      <c r="F1244" s="12" t="s">
        <v>7</v>
      </c>
      <c r="G1244" s="13">
        <v>1086610</v>
      </c>
      <c r="H1244" s="13">
        <v>836690</v>
      </c>
      <c r="I1244" s="13"/>
      <c r="J1244" s="13">
        <v>249920</v>
      </c>
      <c r="K1244" s="13">
        <v>77</v>
      </c>
      <c r="L1244" s="11" t="s">
        <v>4462</v>
      </c>
      <c r="M1244" s="14" t="s">
        <v>4444</v>
      </c>
      <c r="Z1244" s="15">
        <v>1086610</v>
      </c>
      <c r="AA1244" s="15">
        <v>836690</v>
      </c>
      <c r="AC1244" s="15">
        <v>249920</v>
      </c>
    </row>
    <row r="1245" spans="2:29" ht="19.7" customHeight="1" x14ac:dyDescent="0.2">
      <c r="B1245" s="10" t="s">
        <v>1323</v>
      </c>
      <c r="C1245" s="11" t="s">
        <v>6626</v>
      </c>
      <c r="D1245" s="11" t="s">
        <v>6622</v>
      </c>
      <c r="E1245" s="11" t="s">
        <v>6483</v>
      </c>
      <c r="F1245" s="12" t="s">
        <v>7</v>
      </c>
      <c r="G1245" s="13">
        <v>1122719</v>
      </c>
      <c r="H1245" s="13">
        <v>875721</v>
      </c>
      <c r="I1245" s="13"/>
      <c r="J1245" s="13">
        <v>246998</v>
      </c>
      <c r="K1245" s="13">
        <v>78</v>
      </c>
      <c r="L1245" s="11" t="s">
        <v>4462</v>
      </c>
      <c r="M1245" s="14" t="s">
        <v>4444</v>
      </c>
      <c r="Z1245" s="15">
        <v>1122719</v>
      </c>
      <c r="AA1245" s="15">
        <v>875721</v>
      </c>
      <c r="AC1245" s="15">
        <v>246998</v>
      </c>
    </row>
    <row r="1246" spans="2:29" ht="19.7" customHeight="1" x14ac:dyDescent="0.2">
      <c r="B1246" s="10" t="s">
        <v>1324</v>
      </c>
      <c r="C1246" s="11" t="s">
        <v>6627</v>
      </c>
      <c r="D1246" s="11" t="s">
        <v>6622</v>
      </c>
      <c r="E1246" s="11" t="s">
        <v>6505</v>
      </c>
      <c r="F1246" s="12" t="s">
        <v>7</v>
      </c>
      <c r="G1246" s="13">
        <v>1286910</v>
      </c>
      <c r="H1246" s="13">
        <v>978052</v>
      </c>
      <c r="I1246" s="13"/>
      <c r="J1246" s="13">
        <v>308858</v>
      </c>
      <c r="K1246" s="13">
        <v>76</v>
      </c>
      <c r="L1246" s="11" t="s">
        <v>4462</v>
      </c>
      <c r="M1246" s="14" t="s">
        <v>4444</v>
      </c>
      <c r="Z1246" s="15">
        <v>1286910</v>
      </c>
      <c r="AA1246" s="15">
        <v>978052</v>
      </c>
      <c r="AC1246" s="15">
        <v>308858</v>
      </c>
    </row>
    <row r="1247" spans="2:29" ht="19.7" customHeight="1" x14ac:dyDescent="0.2">
      <c r="B1247" s="10" t="s">
        <v>1325</v>
      </c>
      <c r="C1247" s="11" t="s">
        <v>6628</v>
      </c>
      <c r="D1247" s="11" t="s">
        <v>6622</v>
      </c>
      <c r="E1247" s="11" t="s">
        <v>6497</v>
      </c>
      <c r="F1247" s="12" t="s">
        <v>7</v>
      </c>
      <c r="G1247" s="13">
        <v>1319794</v>
      </c>
      <c r="H1247" s="13">
        <v>1016241</v>
      </c>
      <c r="I1247" s="13"/>
      <c r="J1247" s="13">
        <v>303553</v>
      </c>
      <c r="K1247" s="13">
        <v>77</v>
      </c>
      <c r="L1247" s="11" t="s">
        <v>4462</v>
      </c>
      <c r="M1247" s="14" t="s">
        <v>4444</v>
      </c>
      <c r="Z1247" s="15">
        <v>1319794</v>
      </c>
      <c r="AA1247" s="15">
        <v>1016241</v>
      </c>
      <c r="AC1247" s="15">
        <v>303553</v>
      </c>
    </row>
    <row r="1248" spans="2:29" ht="19.7" customHeight="1" x14ac:dyDescent="0.2">
      <c r="B1248" s="10" t="s">
        <v>1326</v>
      </c>
      <c r="C1248" s="11" t="s">
        <v>6629</v>
      </c>
      <c r="D1248" s="11" t="s">
        <v>6622</v>
      </c>
      <c r="E1248" s="11" t="s">
        <v>6630</v>
      </c>
      <c r="F1248" s="12" t="s">
        <v>7</v>
      </c>
      <c r="G1248" s="13">
        <v>1401793</v>
      </c>
      <c r="H1248" s="13">
        <v>1093399</v>
      </c>
      <c r="I1248" s="13"/>
      <c r="J1248" s="13">
        <v>308394</v>
      </c>
      <c r="K1248" s="13">
        <v>78</v>
      </c>
      <c r="L1248" s="11" t="s">
        <v>4462</v>
      </c>
      <c r="M1248" s="14" t="s">
        <v>4444</v>
      </c>
      <c r="Z1248" s="15">
        <v>1401793</v>
      </c>
      <c r="AA1248" s="15">
        <v>1093399</v>
      </c>
      <c r="AC1248" s="15">
        <v>308394</v>
      </c>
    </row>
    <row r="1249" spans="2:29" ht="19.7" customHeight="1" x14ac:dyDescent="0.2">
      <c r="B1249" s="10" t="s">
        <v>1327</v>
      </c>
      <c r="C1249" s="11" t="s">
        <v>6631</v>
      </c>
      <c r="D1249" s="11" t="s">
        <v>6622</v>
      </c>
      <c r="E1249" s="11" t="s">
        <v>6581</v>
      </c>
      <c r="F1249" s="12" t="s">
        <v>7</v>
      </c>
      <c r="G1249" s="13">
        <v>1442390</v>
      </c>
      <c r="H1249" s="13">
        <v>1125064</v>
      </c>
      <c r="I1249" s="13"/>
      <c r="J1249" s="13">
        <v>317326</v>
      </c>
      <c r="K1249" s="13">
        <v>78</v>
      </c>
      <c r="L1249" s="11" t="s">
        <v>4462</v>
      </c>
      <c r="M1249" s="14" t="s">
        <v>4444</v>
      </c>
      <c r="Z1249" s="15">
        <v>1442390</v>
      </c>
      <c r="AA1249" s="15">
        <v>1125064</v>
      </c>
      <c r="AC1249" s="15">
        <v>317326</v>
      </c>
    </row>
    <row r="1250" spans="2:29" ht="19.7" customHeight="1" x14ac:dyDescent="0.2">
      <c r="B1250" s="10" t="s">
        <v>1328</v>
      </c>
      <c r="C1250" s="11" t="s">
        <v>6632</v>
      </c>
      <c r="D1250" s="11" t="s">
        <v>6622</v>
      </c>
      <c r="E1250" s="11" t="s">
        <v>6503</v>
      </c>
      <c r="F1250" s="12" t="s">
        <v>7</v>
      </c>
      <c r="G1250" s="13">
        <v>1487133</v>
      </c>
      <c r="H1250" s="13">
        <v>1174835</v>
      </c>
      <c r="I1250" s="13"/>
      <c r="J1250" s="13">
        <v>312298</v>
      </c>
      <c r="K1250" s="13">
        <v>79</v>
      </c>
      <c r="L1250" s="11" t="s">
        <v>4462</v>
      </c>
      <c r="M1250" s="14" t="s">
        <v>4444</v>
      </c>
      <c r="Z1250" s="15">
        <v>1487133</v>
      </c>
      <c r="AA1250" s="15">
        <v>1174835</v>
      </c>
      <c r="AC1250" s="15">
        <v>312298</v>
      </c>
    </row>
    <row r="1251" spans="2:29" ht="19.7" customHeight="1" x14ac:dyDescent="0.2">
      <c r="B1251" s="10" t="s">
        <v>1329</v>
      </c>
      <c r="C1251" s="11" t="s">
        <v>6633</v>
      </c>
      <c r="D1251" s="11" t="s">
        <v>6622</v>
      </c>
      <c r="E1251" s="11" t="s">
        <v>6515</v>
      </c>
      <c r="F1251" s="12" t="s">
        <v>7</v>
      </c>
      <c r="G1251" s="13">
        <v>1598084</v>
      </c>
      <c r="H1251" s="13">
        <v>1230525</v>
      </c>
      <c r="I1251" s="13"/>
      <c r="J1251" s="13">
        <v>367559</v>
      </c>
      <c r="K1251" s="13">
        <v>77</v>
      </c>
      <c r="L1251" s="11" t="s">
        <v>4462</v>
      </c>
      <c r="M1251" s="14" t="s">
        <v>4444</v>
      </c>
      <c r="Z1251" s="15">
        <v>1598084</v>
      </c>
      <c r="AA1251" s="15">
        <v>1230525</v>
      </c>
      <c r="AC1251" s="15">
        <v>367559</v>
      </c>
    </row>
    <row r="1252" spans="2:29" ht="19.7" customHeight="1" x14ac:dyDescent="0.2">
      <c r="B1252" s="10" t="s">
        <v>1330</v>
      </c>
      <c r="C1252" s="11" t="s">
        <v>6634</v>
      </c>
      <c r="D1252" s="11" t="s">
        <v>6622</v>
      </c>
      <c r="E1252" s="11" t="s">
        <v>6517</v>
      </c>
      <c r="F1252" s="12" t="s">
        <v>7</v>
      </c>
      <c r="G1252" s="13">
        <v>1632276</v>
      </c>
      <c r="H1252" s="13">
        <v>1256853</v>
      </c>
      <c r="I1252" s="13"/>
      <c r="J1252" s="13">
        <v>375423</v>
      </c>
      <c r="K1252" s="13">
        <v>77</v>
      </c>
      <c r="L1252" s="11" t="s">
        <v>4462</v>
      </c>
      <c r="M1252" s="14" t="s">
        <v>4444</v>
      </c>
      <c r="Z1252" s="15">
        <v>1632276</v>
      </c>
      <c r="AA1252" s="15">
        <v>1256853</v>
      </c>
      <c r="AC1252" s="15">
        <v>375423</v>
      </c>
    </row>
    <row r="1253" spans="2:29" ht="19.7" customHeight="1" x14ac:dyDescent="0.2">
      <c r="B1253" s="10" t="s">
        <v>1331</v>
      </c>
      <c r="C1253" s="11" t="s">
        <v>6635</v>
      </c>
      <c r="D1253" s="11" t="s">
        <v>6622</v>
      </c>
      <c r="E1253" s="11" t="s">
        <v>6519</v>
      </c>
      <c r="F1253" s="12" t="s">
        <v>7</v>
      </c>
      <c r="G1253" s="13">
        <v>1705316</v>
      </c>
      <c r="H1253" s="13">
        <v>1330146</v>
      </c>
      <c r="I1253" s="13"/>
      <c r="J1253" s="13">
        <v>375170</v>
      </c>
      <c r="K1253" s="13">
        <v>78</v>
      </c>
      <c r="L1253" s="11" t="s">
        <v>4462</v>
      </c>
      <c r="M1253" s="14" t="s">
        <v>4444</v>
      </c>
      <c r="Z1253" s="15">
        <v>1705316</v>
      </c>
      <c r="AA1253" s="15">
        <v>1330146</v>
      </c>
      <c r="AC1253" s="15">
        <v>375170</v>
      </c>
    </row>
    <row r="1254" spans="2:29" ht="19.7" customHeight="1" x14ac:dyDescent="0.2">
      <c r="B1254" s="16" t="s">
        <v>1332</v>
      </c>
      <c r="C1254" s="17" t="s">
        <v>6636</v>
      </c>
      <c r="D1254" s="17" t="s">
        <v>6622</v>
      </c>
      <c r="E1254" s="17" t="s">
        <v>6521</v>
      </c>
      <c r="F1254" s="18" t="s">
        <v>7</v>
      </c>
      <c r="G1254" s="19">
        <v>1766970</v>
      </c>
      <c r="H1254" s="19">
        <v>1378237</v>
      </c>
      <c r="I1254" s="19"/>
      <c r="J1254" s="19">
        <v>388733</v>
      </c>
      <c r="K1254" s="19">
        <v>78</v>
      </c>
      <c r="L1254" s="17" t="s">
        <v>4462</v>
      </c>
      <c r="M1254" s="20" t="s">
        <v>4444</v>
      </c>
      <c r="Z1254" s="15">
        <v>1766970</v>
      </c>
      <c r="AA1254" s="15">
        <v>1378237</v>
      </c>
      <c r="AC1254" s="15">
        <v>388733</v>
      </c>
    </row>
    <row r="1255" spans="2:29" ht="19.7" customHeight="1" x14ac:dyDescent="0.2">
      <c r="B1255" s="10" t="s">
        <v>1333</v>
      </c>
      <c r="C1255" s="11" t="s">
        <v>6637</v>
      </c>
      <c r="D1255" s="11" t="s">
        <v>6622</v>
      </c>
      <c r="E1255" s="11" t="s">
        <v>6523</v>
      </c>
      <c r="F1255" s="12" t="s">
        <v>7</v>
      </c>
      <c r="G1255" s="13">
        <v>2004216</v>
      </c>
      <c r="H1255" s="13">
        <v>1603373</v>
      </c>
      <c r="I1255" s="13"/>
      <c r="J1255" s="13">
        <v>400843</v>
      </c>
      <c r="K1255" s="13">
        <v>80</v>
      </c>
      <c r="L1255" s="11" t="s">
        <v>4462</v>
      </c>
      <c r="M1255" s="14" t="s">
        <v>4444</v>
      </c>
      <c r="Z1255" s="15">
        <v>2004216</v>
      </c>
      <c r="AA1255" s="15">
        <v>1603373</v>
      </c>
      <c r="AC1255" s="15">
        <v>400843</v>
      </c>
    </row>
    <row r="1256" spans="2:29" ht="19.7" customHeight="1" x14ac:dyDescent="0.2">
      <c r="B1256" s="10" t="s">
        <v>1334</v>
      </c>
      <c r="C1256" s="11" t="s">
        <v>6638</v>
      </c>
      <c r="D1256" s="11" t="s">
        <v>6622</v>
      </c>
      <c r="E1256" s="11" t="s">
        <v>6525</v>
      </c>
      <c r="F1256" s="12" t="s">
        <v>7</v>
      </c>
      <c r="G1256" s="13">
        <v>1755377</v>
      </c>
      <c r="H1256" s="13">
        <v>1351640</v>
      </c>
      <c r="I1256" s="13"/>
      <c r="J1256" s="13">
        <v>403737</v>
      </c>
      <c r="K1256" s="13">
        <v>77</v>
      </c>
      <c r="L1256" s="11" t="s">
        <v>4462</v>
      </c>
      <c r="M1256" s="14" t="s">
        <v>4444</v>
      </c>
      <c r="Z1256" s="15">
        <v>1755377</v>
      </c>
      <c r="AA1256" s="15">
        <v>1351640</v>
      </c>
      <c r="AC1256" s="15">
        <v>403737</v>
      </c>
    </row>
    <row r="1257" spans="2:29" ht="19.7" customHeight="1" x14ac:dyDescent="0.2">
      <c r="B1257" s="10" t="s">
        <v>1335</v>
      </c>
      <c r="C1257" s="11" t="s">
        <v>6639</v>
      </c>
      <c r="D1257" s="11" t="s">
        <v>6622</v>
      </c>
      <c r="E1257" s="11" t="s">
        <v>6527</v>
      </c>
      <c r="F1257" s="12" t="s">
        <v>7</v>
      </c>
      <c r="G1257" s="13">
        <v>1792133</v>
      </c>
      <c r="H1257" s="13">
        <v>1379942</v>
      </c>
      <c r="I1257" s="13"/>
      <c r="J1257" s="13">
        <v>412191</v>
      </c>
      <c r="K1257" s="13">
        <v>77</v>
      </c>
      <c r="L1257" s="11" t="s">
        <v>4462</v>
      </c>
      <c r="M1257" s="14" t="s">
        <v>4444</v>
      </c>
      <c r="Z1257" s="15">
        <v>1792133</v>
      </c>
      <c r="AA1257" s="15">
        <v>1379942</v>
      </c>
      <c r="AC1257" s="15">
        <v>412191</v>
      </c>
    </row>
    <row r="1258" spans="2:29" ht="19.7" customHeight="1" x14ac:dyDescent="0.2">
      <c r="B1258" s="10" t="s">
        <v>1336</v>
      </c>
      <c r="C1258" s="11" t="s">
        <v>6640</v>
      </c>
      <c r="D1258" s="11" t="s">
        <v>6622</v>
      </c>
      <c r="E1258" s="11" t="s">
        <v>6529</v>
      </c>
      <c r="F1258" s="12" t="s">
        <v>7</v>
      </c>
      <c r="G1258" s="13">
        <v>1882760</v>
      </c>
      <c r="H1258" s="13">
        <v>1468553</v>
      </c>
      <c r="I1258" s="13"/>
      <c r="J1258" s="13">
        <v>414207</v>
      </c>
      <c r="K1258" s="13">
        <v>78</v>
      </c>
      <c r="L1258" s="11" t="s">
        <v>4462</v>
      </c>
      <c r="M1258" s="14" t="s">
        <v>4444</v>
      </c>
      <c r="Z1258" s="15">
        <v>1882760</v>
      </c>
      <c r="AA1258" s="15">
        <v>1468553</v>
      </c>
      <c r="AC1258" s="15">
        <v>414207</v>
      </c>
    </row>
    <row r="1259" spans="2:29" ht="19.7" customHeight="1" x14ac:dyDescent="0.2">
      <c r="B1259" s="10" t="s">
        <v>1337</v>
      </c>
      <c r="C1259" s="11" t="s">
        <v>6641</v>
      </c>
      <c r="D1259" s="11" t="s">
        <v>6622</v>
      </c>
      <c r="E1259" s="11" t="s">
        <v>6598</v>
      </c>
      <c r="F1259" s="12" t="s">
        <v>7</v>
      </c>
      <c r="G1259" s="13">
        <v>1977905</v>
      </c>
      <c r="H1259" s="13">
        <v>1562545</v>
      </c>
      <c r="I1259" s="13"/>
      <c r="J1259" s="13">
        <v>415360</v>
      </c>
      <c r="K1259" s="13">
        <v>79</v>
      </c>
      <c r="L1259" s="11" t="s">
        <v>4462</v>
      </c>
      <c r="M1259" s="14" t="s">
        <v>4444</v>
      </c>
      <c r="Z1259" s="15">
        <v>1977905</v>
      </c>
      <c r="AA1259" s="15">
        <v>1562545</v>
      </c>
      <c r="AC1259" s="15">
        <v>415360</v>
      </c>
    </row>
    <row r="1260" spans="2:29" ht="19.7" customHeight="1" x14ac:dyDescent="0.2">
      <c r="B1260" s="10" t="s">
        <v>1338</v>
      </c>
      <c r="C1260" s="11" t="s">
        <v>6642</v>
      </c>
      <c r="D1260" s="11" t="s">
        <v>6622</v>
      </c>
      <c r="E1260" s="11" t="s">
        <v>6533</v>
      </c>
      <c r="F1260" s="12" t="s">
        <v>7</v>
      </c>
      <c r="G1260" s="13">
        <v>2177988</v>
      </c>
      <c r="H1260" s="13">
        <v>1720611</v>
      </c>
      <c r="I1260" s="13"/>
      <c r="J1260" s="13">
        <v>457377</v>
      </c>
      <c r="K1260" s="13">
        <v>79</v>
      </c>
      <c r="L1260" s="11" t="s">
        <v>4462</v>
      </c>
      <c r="M1260" s="14" t="s">
        <v>4444</v>
      </c>
      <c r="Z1260" s="15">
        <v>2177988</v>
      </c>
      <c r="AA1260" s="15">
        <v>1720611</v>
      </c>
      <c r="AC1260" s="15">
        <v>457377</v>
      </c>
    </row>
    <row r="1261" spans="2:29" ht="19.7" customHeight="1" x14ac:dyDescent="0.2">
      <c r="B1261" s="10" t="s">
        <v>1339</v>
      </c>
      <c r="C1261" s="11" t="s">
        <v>6643</v>
      </c>
      <c r="D1261" s="11" t="s">
        <v>6622</v>
      </c>
      <c r="E1261" s="11" t="s">
        <v>6601</v>
      </c>
      <c r="F1261" s="12" t="s">
        <v>7</v>
      </c>
      <c r="G1261" s="13">
        <v>1938668</v>
      </c>
      <c r="H1261" s="13">
        <v>1512161</v>
      </c>
      <c r="I1261" s="13"/>
      <c r="J1261" s="13">
        <v>426507</v>
      </c>
      <c r="K1261" s="13">
        <v>78</v>
      </c>
      <c r="L1261" s="11" t="s">
        <v>4462</v>
      </c>
      <c r="M1261" s="14" t="s">
        <v>4444</v>
      </c>
      <c r="Z1261" s="15">
        <v>1938668</v>
      </c>
      <c r="AA1261" s="15">
        <v>1512161</v>
      </c>
      <c r="AC1261" s="15">
        <v>426507</v>
      </c>
    </row>
    <row r="1262" spans="2:29" ht="19.7" customHeight="1" x14ac:dyDescent="0.2">
      <c r="B1262" s="10" t="s">
        <v>1340</v>
      </c>
      <c r="C1262" s="11" t="s">
        <v>6644</v>
      </c>
      <c r="D1262" s="11" t="s">
        <v>6622</v>
      </c>
      <c r="E1262" s="11" t="s">
        <v>6603</v>
      </c>
      <c r="F1262" s="12" t="s">
        <v>7</v>
      </c>
      <c r="G1262" s="13">
        <v>1968342</v>
      </c>
      <c r="H1262" s="13">
        <v>1535307</v>
      </c>
      <c r="I1262" s="13"/>
      <c r="J1262" s="13">
        <v>433035</v>
      </c>
      <c r="K1262" s="13">
        <v>78</v>
      </c>
      <c r="L1262" s="11" t="s">
        <v>4462</v>
      </c>
      <c r="M1262" s="14" t="s">
        <v>4444</v>
      </c>
      <c r="Z1262" s="15">
        <v>1968342</v>
      </c>
      <c r="AA1262" s="15">
        <v>1535307</v>
      </c>
      <c r="AC1262" s="15">
        <v>433035</v>
      </c>
    </row>
    <row r="1263" spans="2:29" ht="19.7" customHeight="1" x14ac:dyDescent="0.2">
      <c r="B1263" s="10" t="s">
        <v>1341</v>
      </c>
      <c r="C1263" s="11" t="s">
        <v>6645</v>
      </c>
      <c r="D1263" s="11" t="s">
        <v>6622</v>
      </c>
      <c r="E1263" s="11" t="s">
        <v>6605</v>
      </c>
      <c r="F1263" s="12" t="s">
        <v>7</v>
      </c>
      <c r="G1263" s="13">
        <v>2065855</v>
      </c>
      <c r="H1263" s="13">
        <v>1611367</v>
      </c>
      <c r="I1263" s="13"/>
      <c r="J1263" s="13">
        <v>454488</v>
      </c>
      <c r="K1263" s="13">
        <v>78</v>
      </c>
      <c r="L1263" s="11" t="s">
        <v>4462</v>
      </c>
      <c r="M1263" s="14" t="s">
        <v>4444</v>
      </c>
      <c r="Z1263" s="15">
        <v>2065855</v>
      </c>
      <c r="AA1263" s="15">
        <v>1611367</v>
      </c>
      <c r="AC1263" s="15">
        <v>454488</v>
      </c>
    </row>
    <row r="1264" spans="2:29" ht="19.7" customHeight="1" x14ac:dyDescent="0.2">
      <c r="B1264" s="10" t="s">
        <v>1342</v>
      </c>
      <c r="C1264" s="11" t="s">
        <v>6646</v>
      </c>
      <c r="D1264" s="11" t="s">
        <v>6622</v>
      </c>
      <c r="E1264" s="11" t="s">
        <v>6607</v>
      </c>
      <c r="F1264" s="12" t="s">
        <v>7</v>
      </c>
      <c r="G1264" s="13">
        <v>2256236</v>
      </c>
      <c r="H1264" s="13">
        <v>1782426</v>
      </c>
      <c r="I1264" s="13"/>
      <c r="J1264" s="13">
        <v>473810</v>
      </c>
      <c r="K1264" s="13">
        <v>79</v>
      </c>
      <c r="L1264" s="11" t="s">
        <v>4462</v>
      </c>
      <c r="M1264" s="14" t="s">
        <v>4444</v>
      </c>
      <c r="Z1264" s="15">
        <v>2256236</v>
      </c>
      <c r="AA1264" s="15">
        <v>1782426</v>
      </c>
      <c r="AC1264" s="15">
        <v>473810</v>
      </c>
    </row>
    <row r="1265" spans="2:29" ht="19.7" customHeight="1" x14ac:dyDescent="0.2">
      <c r="B1265" s="10" t="s">
        <v>1343</v>
      </c>
      <c r="C1265" s="11" t="s">
        <v>6647</v>
      </c>
      <c r="D1265" s="11" t="s">
        <v>6622</v>
      </c>
      <c r="E1265" s="11" t="s">
        <v>6609</v>
      </c>
      <c r="F1265" s="12" t="s">
        <v>7</v>
      </c>
      <c r="G1265" s="13">
        <v>2487772</v>
      </c>
      <c r="H1265" s="13">
        <v>2015095</v>
      </c>
      <c r="I1265" s="13"/>
      <c r="J1265" s="13">
        <v>472677</v>
      </c>
      <c r="K1265" s="13">
        <v>81</v>
      </c>
      <c r="L1265" s="11" t="s">
        <v>4462</v>
      </c>
      <c r="M1265" s="14" t="s">
        <v>4444</v>
      </c>
      <c r="Z1265" s="15">
        <v>2487772</v>
      </c>
      <c r="AA1265" s="15">
        <v>2015095</v>
      </c>
      <c r="AC1265" s="15">
        <v>472677</v>
      </c>
    </row>
    <row r="1266" spans="2:29" ht="19.7" customHeight="1" x14ac:dyDescent="0.2">
      <c r="B1266" s="10" t="s">
        <v>1344</v>
      </c>
      <c r="C1266" s="11" t="s">
        <v>6648</v>
      </c>
      <c r="D1266" s="11" t="s">
        <v>6622</v>
      </c>
      <c r="E1266" s="11" t="s">
        <v>6535</v>
      </c>
      <c r="F1266" s="12" t="s">
        <v>7</v>
      </c>
      <c r="G1266" s="13">
        <v>2097060</v>
      </c>
      <c r="H1266" s="13">
        <v>1614736</v>
      </c>
      <c r="I1266" s="13"/>
      <c r="J1266" s="13">
        <v>482324</v>
      </c>
      <c r="K1266" s="13">
        <v>77</v>
      </c>
      <c r="L1266" s="11" t="s">
        <v>4462</v>
      </c>
      <c r="M1266" s="14" t="s">
        <v>4444</v>
      </c>
      <c r="Z1266" s="15">
        <v>2097060</v>
      </c>
      <c r="AA1266" s="15">
        <v>1614736</v>
      </c>
      <c r="AC1266" s="15">
        <v>482324</v>
      </c>
    </row>
    <row r="1267" spans="2:29" ht="19.7" customHeight="1" x14ac:dyDescent="0.2">
      <c r="B1267" s="10" t="s">
        <v>1345</v>
      </c>
      <c r="C1267" s="11" t="s">
        <v>6649</v>
      </c>
      <c r="D1267" s="11" t="s">
        <v>6622</v>
      </c>
      <c r="E1267" s="11" t="s">
        <v>6537</v>
      </c>
      <c r="F1267" s="12" t="s">
        <v>7</v>
      </c>
      <c r="G1267" s="13">
        <v>2148715</v>
      </c>
      <c r="H1267" s="13">
        <v>1675998</v>
      </c>
      <c r="I1267" s="13"/>
      <c r="J1267" s="13">
        <v>472717</v>
      </c>
      <c r="K1267" s="13">
        <v>78</v>
      </c>
      <c r="L1267" s="11" t="s">
        <v>4462</v>
      </c>
      <c r="M1267" s="14" t="s">
        <v>4444</v>
      </c>
      <c r="Z1267" s="15">
        <v>2148715</v>
      </c>
      <c r="AA1267" s="15">
        <v>1675998</v>
      </c>
      <c r="AC1267" s="15">
        <v>472717</v>
      </c>
    </row>
    <row r="1268" spans="2:29" ht="19.7" customHeight="1" x14ac:dyDescent="0.2">
      <c r="B1268" s="10" t="s">
        <v>1346</v>
      </c>
      <c r="C1268" s="11" t="s">
        <v>6650</v>
      </c>
      <c r="D1268" s="11" t="s">
        <v>6622</v>
      </c>
      <c r="E1268" s="11" t="s">
        <v>6539</v>
      </c>
      <c r="F1268" s="12" t="s">
        <v>7</v>
      </c>
      <c r="G1268" s="13">
        <v>2245282</v>
      </c>
      <c r="H1268" s="13">
        <v>1751320</v>
      </c>
      <c r="I1268" s="13"/>
      <c r="J1268" s="13">
        <v>493962</v>
      </c>
      <c r="K1268" s="13">
        <v>78</v>
      </c>
      <c r="L1268" s="11" t="s">
        <v>4462</v>
      </c>
      <c r="M1268" s="14" t="s">
        <v>4444</v>
      </c>
      <c r="Z1268" s="15">
        <v>2245282</v>
      </c>
      <c r="AA1268" s="15">
        <v>1751320</v>
      </c>
      <c r="AC1268" s="15">
        <v>493962</v>
      </c>
    </row>
    <row r="1269" spans="2:29" ht="19.7" customHeight="1" x14ac:dyDescent="0.2">
      <c r="B1269" s="10" t="s">
        <v>1347</v>
      </c>
      <c r="C1269" s="11" t="s">
        <v>6651</v>
      </c>
      <c r="D1269" s="11" t="s">
        <v>6622</v>
      </c>
      <c r="E1269" s="11" t="s">
        <v>6541</v>
      </c>
      <c r="F1269" s="12" t="s">
        <v>7</v>
      </c>
      <c r="G1269" s="13">
        <v>2465021</v>
      </c>
      <c r="H1269" s="13">
        <v>1947367</v>
      </c>
      <c r="I1269" s="13"/>
      <c r="J1269" s="13">
        <v>517654</v>
      </c>
      <c r="K1269" s="13">
        <v>79</v>
      </c>
      <c r="L1269" s="11" t="s">
        <v>4462</v>
      </c>
      <c r="M1269" s="14" t="s">
        <v>4444</v>
      </c>
      <c r="Z1269" s="15">
        <v>2465021</v>
      </c>
      <c r="AA1269" s="15">
        <v>1947367</v>
      </c>
      <c r="AC1269" s="15">
        <v>517654</v>
      </c>
    </row>
    <row r="1270" spans="2:29" ht="19.7" customHeight="1" x14ac:dyDescent="0.2">
      <c r="B1270" s="10" t="s">
        <v>1348</v>
      </c>
      <c r="C1270" s="11" t="s">
        <v>6652</v>
      </c>
      <c r="D1270" s="11" t="s">
        <v>6622</v>
      </c>
      <c r="E1270" s="11" t="s">
        <v>6543</v>
      </c>
      <c r="F1270" s="12" t="s">
        <v>7</v>
      </c>
      <c r="G1270" s="13">
        <v>2662172</v>
      </c>
      <c r="H1270" s="13">
        <v>2129738</v>
      </c>
      <c r="I1270" s="13"/>
      <c r="J1270" s="13">
        <v>532434</v>
      </c>
      <c r="K1270" s="13">
        <v>80</v>
      </c>
      <c r="L1270" s="11" t="s">
        <v>4462</v>
      </c>
      <c r="M1270" s="14" t="s">
        <v>4444</v>
      </c>
      <c r="Z1270" s="15">
        <v>2662172</v>
      </c>
      <c r="AA1270" s="15">
        <v>2129738</v>
      </c>
      <c r="AC1270" s="15">
        <v>532434</v>
      </c>
    </row>
    <row r="1271" spans="2:29" ht="19.7" customHeight="1" x14ac:dyDescent="0.2">
      <c r="B1271" s="10" t="s">
        <v>1349</v>
      </c>
      <c r="C1271" s="11" t="s">
        <v>6653</v>
      </c>
      <c r="D1271" s="11" t="s">
        <v>6622</v>
      </c>
      <c r="E1271" s="11" t="s">
        <v>6545</v>
      </c>
      <c r="F1271" s="12" t="s">
        <v>7</v>
      </c>
      <c r="G1271" s="13">
        <v>2434865</v>
      </c>
      <c r="H1271" s="13">
        <v>1899195</v>
      </c>
      <c r="I1271" s="13"/>
      <c r="J1271" s="13">
        <v>535670</v>
      </c>
      <c r="K1271" s="13">
        <v>78</v>
      </c>
      <c r="L1271" s="11" t="s">
        <v>4462</v>
      </c>
      <c r="M1271" s="14" t="s">
        <v>4444</v>
      </c>
      <c r="Z1271" s="15">
        <v>2434865</v>
      </c>
      <c r="AA1271" s="15">
        <v>1899195</v>
      </c>
      <c r="AC1271" s="15">
        <v>535670</v>
      </c>
    </row>
    <row r="1272" spans="2:29" ht="19.7" customHeight="1" x14ac:dyDescent="0.2">
      <c r="B1272" s="10" t="s">
        <v>1350</v>
      </c>
      <c r="C1272" s="11" t="s">
        <v>6654</v>
      </c>
      <c r="D1272" s="11" t="s">
        <v>6622</v>
      </c>
      <c r="E1272" s="11" t="s">
        <v>6547</v>
      </c>
      <c r="F1272" s="12" t="s">
        <v>7</v>
      </c>
      <c r="G1272" s="13">
        <v>2477361</v>
      </c>
      <c r="H1272" s="13">
        <v>1932342</v>
      </c>
      <c r="I1272" s="13"/>
      <c r="J1272" s="13">
        <v>545019</v>
      </c>
      <c r="K1272" s="13">
        <v>78</v>
      </c>
      <c r="L1272" s="11" t="s">
        <v>4462</v>
      </c>
      <c r="M1272" s="14" t="s">
        <v>4444</v>
      </c>
      <c r="Z1272" s="15">
        <v>2477361</v>
      </c>
      <c r="AA1272" s="15">
        <v>1932342</v>
      </c>
      <c r="AC1272" s="15">
        <v>545019</v>
      </c>
    </row>
    <row r="1273" spans="2:29" ht="19.7" customHeight="1" x14ac:dyDescent="0.2">
      <c r="B1273" s="10" t="s">
        <v>1351</v>
      </c>
      <c r="C1273" s="11" t="s">
        <v>6655</v>
      </c>
      <c r="D1273" s="11" t="s">
        <v>6622</v>
      </c>
      <c r="E1273" s="11" t="s">
        <v>6549</v>
      </c>
      <c r="F1273" s="12" t="s">
        <v>7</v>
      </c>
      <c r="G1273" s="13">
        <v>2747333</v>
      </c>
      <c r="H1273" s="13">
        <v>2170393</v>
      </c>
      <c r="I1273" s="13"/>
      <c r="J1273" s="13">
        <v>576940</v>
      </c>
      <c r="K1273" s="13">
        <v>79</v>
      </c>
      <c r="L1273" s="11" t="s">
        <v>4462</v>
      </c>
      <c r="M1273" s="14" t="s">
        <v>4444</v>
      </c>
      <c r="Z1273" s="15">
        <v>2747333</v>
      </c>
      <c r="AA1273" s="15">
        <v>2170393</v>
      </c>
      <c r="AC1273" s="15">
        <v>576940</v>
      </c>
    </row>
    <row r="1274" spans="2:29" ht="19.7" customHeight="1" x14ac:dyDescent="0.2">
      <c r="B1274" s="10" t="s">
        <v>1352</v>
      </c>
      <c r="C1274" s="11" t="s">
        <v>6656</v>
      </c>
      <c r="D1274" s="11" t="s">
        <v>6622</v>
      </c>
      <c r="E1274" s="11" t="s">
        <v>6551</v>
      </c>
      <c r="F1274" s="12" t="s">
        <v>7</v>
      </c>
      <c r="G1274" s="13">
        <v>2911789</v>
      </c>
      <c r="H1274" s="13">
        <v>2329431</v>
      </c>
      <c r="I1274" s="13"/>
      <c r="J1274" s="13">
        <v>582358</v>
      </c>
      <c r="K1274" s="13">
        <v>80</v>
      </c>
      <c r="L1274" s="11" t="s">
        <v>4462</v>
      </c>
      <c r="M1274" s="14" t="s">
        <v>4444</v>
      </c>
      <c r="Z1274" s="15">
        <v>2911789</v>
      </c>
      <c r="AA1274" s="15">
        <v>2329431</v>
      </c>
      <c r="AC1274" s="15">
        <v>582358</v>
      </c>
    </row>
    <row r="1275" spans="2:29" ht="19.7" customHeight="1" x14ac:dyDescent="0.2">
      <c r="B1275" s="10" t="s">
        <v>1353</v>
      </c>
      <c r="C1275" s="11" t="s">
        <v>6657</v>
      </c>
      <c r="D1275" s="11" t="s">
        <v>6622</v>
      </c>
      <c r="E1275" s="11" t="s">
        <v>6553</v>
      </c>
      <c r="F1275" s="12" t="s">
        <v>7</v>
      </c>
      <c r="G1275" s="13">
        <v>3222315</v>
      </c>
      <c r="H1275" s="13">
        <v>2577852</v>
      </c>
      <c r="I1275" s="13"/>
      <c r="J1275" s="13">
        <v>644463</v>
      </c>
      <c r="K1275" s="13">
        <v>80</v>
      </c>
      <c r="L1275" s="11" t="s">
        <v>4462</v>
      </c>
      <c r="M1275" s="14" t="s">
        <v>4444</v>
      </c>
      <c r="Z1275" s="15">
        <v>3222315</v>
      </c>
      <c r="AA1275" s="15">
        <v>2577852</v>
      </c>
      <c r="AC1275" s="15">
        <v>644463</v>
      </c>
    </row>
    <row r="1276" spans="2:29" ht="19.7" customHeight="1" x14ac:dyDescent="0.2">
      <c r="B1276" s="10" t="s">
        <v>1354</v>
      </c>
      <c r="C1276" s="11" t="s">
        <v>6658</v>
      </c>
      <c r="D1276" s="11" t="s">
        <v>6659</v>
      </c>
      <c r="E1276" s="11" t="s">
        <v>6515</v>
      </c>
      <c r="F1276" s="12" t="s">
        <v>7</v>
      </c>
      <c r="G1276" s="13">
        <v>775368</v>
      </c>
      <c r="H1276" s="13">
        <v>558265</v>
      </c>
      <c r="I1276" s="13"/>
      <c r="J1276" s="13">
        <v>217103</v>
      </c>
      <c r="K1276" s="13">
        <v>72</v>
      </c>
      <c r="L1276" s="11" t="s">
        <v>4462</v>
      </c>
      <c r="M1276" s="14" t="s">
        <v>4444</v>
      </c>
      <c r="Z1276" s="15">
        <v>775368</v>
      </c>
      <c r="AA1276" s="15">
        <v>558265</v>
      </c>
      <c r="AC1276" s="15">
        <v>217103</v>
      </c>
    </row>
    <row r="1277" spans="2:29" ht="19.7" customHeight="1" x14ac:dyDescent="0.2">
      <c r="B1277" s="10" t="s">
        <v>1355</v>
      </c>
      <c r="C1277" s="11" t="s">
        <v>6660</v>
      </c>
      <c r="D1277" s="11" t="s">
        <v>6659</v>
      </c>
      <c r="E1277" s="11" t="s">
        <v>6517</v>
      </c>
      <c r="F1277" s="12" t="s">
        <v>7</v>
      </c>
      <c r="G1277" s="13">
        <v>785565</v>
      </c>
      <c r="H1277" s="13">
        <v>565607</v>
      </c>
      <c r="I1277" s="13"/>
      <c r="J1277" s="13">
        <v>219958</v>
      </c>
      <c r="K1277" s="13">
        <v>72</v>
      </c>
      <c r="L1277" s="11" t="s">
        <v>4462</v>
      </c>
      <c r="M1277" s="14" t="s">
        <v>4444</v>
      </c>
      <c r="Z1277" s="15">
        <v>785565</v>
      </c>
      <c r="AA1277" s="15">
        <v>565607</v>
      </c>
      <c r="AC1277" s="15">
        <v>219958</v>
      </c>
    </row>
    <row r="1278" spans="2:29" ht="19.7" customHeight="1" x14ac:dyDescent="0.2">
      <c r="B1278" s="10" t="s">
        <v>1356</v>
      </c>
      <c r="C1278" s="11" t="s">
        <v>6661</v>
      </c>
      <c r="D1278" s="11" t="s">
        <v>6659</v>
      </c>
      <c r="E1278" s="11" t="s">
        <v>6519</v>
      </c>
      <c r="F1278" s="12" t="s">
        <v>7</v>
      </c>
      <c r="G1278" s="13">
        <v>814313</v>
      </c>
      <c r="H1278" s="13">
        <v>586305</v>
      </c>
      <c r="I1278" s="13"/>
      <c r="J1278" s="13">
        <v>228008</v>
      </c>
      <c r="K1278" s="13">
        <v>72</v>
      </c>
      <c r="L1278" s="11" t="s">
        <v>4462</v>
      </c>
      <c r="M1278" s="14" t="s">
        <v>4444</v>
      </c>
      <c r="Z1278" s="15">
        <v>814313</v>
      </c>
      <c r="AA1278" s="15">
        <v>586305</v>
      </c>
      <c r="AC1278" s="15">
        <v>228008</v>
      </c>
    </row>
    <row r="1279" spans="2:29" ht="19.7" customHeight="1" x14ac:dyDescent="0.2">
      <c r="B1279" s="16" t="s">
        <v>1357</v>
      </c>
      <c r="C1279" s="17" t="s">
        <v>6662</v>
      </c>
      <c r="D1279" s="17" t="s">
        <v>6659</v>
      </c>
      <c r="E1279" s="17" t="s">
        <v>6663</v>
      </c>
      <c r="F1279" s="18" t="s">
        <v>7</v>
      </c>
      <c r="G1279" s="19">
        <v>877935</v>
      </c>
      <c r="H1279" s="19">
        <v>632113</v>
      </c>
      <c r="I1279" s="19"/>
      <c r="J1279" s="19">
        <v>245822</v>
      </c>
      <c r="K1279" s="19">
        <v>72</v>
      </c>
      <c r="L1279" s="17" t="s">
        <v>4462</v>
      </c>
      <c r="M1279" s="20" t="s">
        <v>4444</v>
      </c>
      <c r="Z1279" s="15">
        <v>877935</v>
      </c>
      <c r="AA1279" s="15">
        <v>632113</v>
      </c>
      <c r="AC1279" s="15">
        <v>245822</v>
      </c>
    </row>
    <row r="1280" spans="2:29" ht="19.7" customHeight="1" x14ac:dyDescent="0.2">
      <c r="B1280" s="10" t="s">
        <v>1358</v>
      </c>
      <c r="C1280" s="11" t="s">
        <v>6664</v>
      </c>
      <c r="D1280" s="11" t="s">
        <v>6659</v>
      </c>
      <c r="E1280" s="11" t="s">
        <v>6523</v>
      </c>
      <c r="F1280" s="12" t="s">
        <v>7</v>
      </c>
      <c r="G1280" s="13">
        <v>935332</v>
      </c>
      <c r="H1280" s="13">
        <v>701499</v>
      </c>
      <c r="I1280" s="13"/>
      <c r="J1280" s="13">
        <v>233833</v>
      </c>
      <c r="K1280" s="13">
        <v>75</v>
      </c>
      <c r="L1280" s="11" t="s">
        <v>4462</v>
      </c>
      <c r="M1280" s="14" t="s">
        <v>4444</v>
      </c>
      <c r="Z1280" s="15">
        <v>935332</v>
      </c>
      <c r="AA1280" s="15">
        <v>701499</v>
      </c>
      <c r="AC1280" s="15">
        <v>233833</v>
      </c>
    </row>
    <row r="1281" spans="2:29" ht="19.7" customHeight="1" x14ac:dyDescent="0.2">
      <c r="B1281" s="10" t="s">
        <v>1359</v>
      </c>
      <c r="C1281" s="11" t="s">
        <v>6665</v>
      </c>
      <c r="D1281" s="11" t="s">
        <v>6659</v>
      </c>
      <c r="E1281" s="11" t="s">
        <v>6525</v>
      </c>
      <c r="F1281" s="12" t="s">
        <v>7</v>
      </c>
      <c r="G1281" s="13">
        <v>860412</v>
      </c>
      <c r="H1281" s="13">
        <v>628101</v>
      </c>
      <c r="I1281" s="13"/>
      <c r="J1281" s="13">
        <v>232311</v>
      </c>
      <c r="K1281" s="13">
        <v>73</v>
      </c>
      <c r="L1281" s="11" t="s">
        <v>4462</v>
      </c>
      <c r="M1281" s="14" t="s">
        <v>4444</v>
      </c>
      <c r="Z1281" s="15">
        <v>860412</v>
      </c>
      <c r="AA1281" s="15">
        <v>628101</v>
      </c>
      <c r="AC1281" s="15">
        <v>232311</v>
      </c>
    </row>
    <row r="1282" spans="2:29" ht="19.7" customHeight="1" x14ac:dyDescent="0.2">
      <c r="B1282" s="10" t="s">
        <v>1360</v>
      </c>
      <c r="C1282" s="11" t="s">
        <v>6666</v>
      </c>
      <c r="D1282" s="11" t="s">
        <v>6659</v>
      </c>
      <c r="E1282" s="11" t="s">
        <v>6527</v>
      </c>
      <c r="F1282" s="12" t="s">
        <v>7</v>
      </c>
      <c r="G1282" s="13">
        <v>872812</v>
      </c>
      <c r="H1282" s="13">
        <v>645881</v>
      </c>
      <c r="I1282" s="13"/>
      <c r="J1282" s="13">
        <v>226931</v>
      </c>
      <c r="K1282" s="13">
        <v>74</v>
      </c>
      <c r="L1282" s="11" t="s">
        <v>4462</v>
      </c>
      <c r="M1282" s="14" t="s">
        <v>4444</v>
      </c>
      <c r="Z1282" s="15">
        <v>872812</v>
      </c>
      <c r="AA1282" s="15">
        <v>645881</v>
      </c>
      <c r="AC1282" s="15">
        <v>226931</v>
      </c>
    </row>
    <row r="1283" spans="2:29" ht="19.7" customHeight="1" x14ac:dyDescent="0.2">
      <c r="B1283" s="10" t="s">
        <v>1361</v>
      </c>
      <c r="C1283" s="11" t="s">
        <v>6667</v>
      </c>
      <c r="D1283" s="11" t="s">
        <v>6659</v>
      </c>
      <c r="E1283" s="11" t="s">
        <v>6529</v>
      </c>
      <c r="F1283" s="12" t="s">
        <v>7</v>
      </c>
      <c r="G1283" s="13">
        <v>916812</v>
      </c>
      <c r="H1283" s="13">
        <v>678441</v>
      </c>
      <c r="I1283" s="13"/>
      <c r="J1283" s="13">
        <v>238371</v>
      </c>
      <c r="K1283" s="13">
        <v>74</v>
      </c>
      <c r="L1283" s="11" t="s">
        <v>4462</v>
      </c>
      <c r="M1283" s="14" t="s">
        <v>4444</v>
      </c>
      <c r="Z1283" s="15">
        <v>916812</v>
      </c>
      <c r="AA1283" s="15">
        <v>678441</v>
      </c>
      <c r="AC1283" s="15">
        <v>238371</v>
      </c>
    </row>
    <row r="1284" spans="2:29" ht="19.7" customHeight="1" x14ac:dyDescent="0.2">
      <c r="B1284" s="10" t="s">
        <v>1362</v>
      </c>
      <c r="C1284" s="11" t="s">
        <v>6668</v>
      </c>
      <c r="D1284" s="11" t="s">
        <v>6659</v>
      </c>
      <c r="E1284" s="11" t="s">
        <v>6531</v>
      </c>
      <c r="F1284" s="12" t="s">
        <v>7</v>
      </c>
      <c r="G1284" s="13">
        <v>985115</v>
      </c>
      <c r="H1284" s="13">
        <v>719134</v>
      </c>
      <c r="I1284" s="13"/>
      <c r="J1284" s="13">
        <v>265981</v>
      </c>
      <c r="K1284" s="13">
        <v>73</v>
      </c>
      <c r="L1284" s="11" t="s">
        <v>4462</v>
      </c>
      <c r="M1284" s="14" t="s">
        <v>4444</v>
      </c>
      <c r="Z1284" s="15">
        <v>985115</v>
      </c>
      <c r="AA1284" s="15">
        <v>719134</v>
      </c>
      <c r="AC1284" s="15">
        <v>265981</v>
      </c>
    </row>
    <row r="1285" spans="2:29" ht="19.7" customHeight="1" x14ac:dyDescent="0.2">
      <c r="B1285" s="10" t="s">
        <v>1363</v>
      </c>
      <c r="C1285" s="11" t="s">
        <v>6669</v>
      </c>
      <c r="D1285" s="11" t="s">
        <v>6659</v>
      </c>
      <c r="E1285" s="11" t="s">
        <v>6533</v>
      </c>
      <c r="F1285" s="12" t="s">
        <v>7</v>
      </c>
      <c r="G1285" s="13">
        <v>1046442</v>
      </c>
      <c r="H1285" s="13">
        <v>774367</v>
      </c>
      <c r="I1285" s="13"/>
      <c r="J1285" s="13">
        <v>272075</v>
      </c>
      <c r="K1285" s="13">
        <v>74</v>
      </c>
      <c r="L1285" s="11" t="s">
        <v>4462</v>
      </c>
      <c r="M1285" s="14" t="s">
        <v>4444</v>
      </c>
      <c r="Z1285" s="15">
        <v>1046442</v>
      </c>
      <c r="AA1285" s="15">
        <v>774367</v>
      </c>
      <c r="AC1285" s="15">
        <v>272075</v>
      </c>
    </row>
    <row r="1286" spans="2:29" ht="19.7" customHeight="1" x14ac:dyDescent="0.2">
      <c r="B1286" s="10" t="s">
        <v>1364</v>
      </c>
      <c r="C1286" s="11" t="s">
        <v>6670</v>
      </c>
      <c r="D1286" s="11" t="s">
        <v>6659</v>
      </c>
      <c r="E1286" s="11" t="s">
        <v>6535</v>
      </c>
      <c r="F1286" s="12" t="s">
        <v>7</v>
      </c>
      <c r="G1286" s="13">
        <v>1026266</v>
      </c>
      <c r="H1286" s="13">
        <v>749174</v>
      </c>
      <c r="I1286" s="13"/>
      <c r="J1286" s="13">
        <v>277092</v>
      </c>
      <c r="K1286" s="13">
        <v>73</v>
      </c>
      <c r="L1286" s="11" t="s">
        <v>4462</v>
      </c>
      <c r="M1286" s="14" t="s">
        <v>4444</v>
      </c>
      <c r="Z1286" s="15">
        <v>1026266</v>
      </c>
      <c r="AA1286" s="15">
        <v>749174</v>
      </c>
      <c r="AC1286" s="15">
        <v>277092</v>
      </c>
    </row>
    <row r="1287" spans="2:29" ht="19.7" customHeight="1" x14ac:dyDescent="0.2">
      <c r="B1287" s="10" t="s">
        <v>1365</v>
      </c>
      <c r="C1287" s="11" t="s">
        <v>6671</v>
      </c>
      <c r="D1287" s="11" t="s">
        <v>6659</v>
      </c>
      <c r="E1287" s="11" t="s">
        <v>6537</v>
      </c>
      <c r="F1287" s="12" t="s">
        <v>7</v>
      </c>
      <c r="G1287" s="13">
        <v>1054366</v>
      </c>
      <c r="H1287" s="13">
        <v>769687</v>
      </c>
      <c r="I1287" s="13"/>
      <c r="J1287" s="13">
        <v>284679</v>
      </c>
      <c r="K1287" s="13">
        <v>73</v>
      </c>
      <c r="L1287" s="11" t="s">
        <v>4462</v>
      </c>
      <c r="M1287" s="14" t="s">
        <v>4444</v>
      </c>
      <c r="Z1287" s="15">
        <v>1054366</v>
      </c>
      <c r="AA1287" s="15">
        <v>769687</v>
      </c>
      <c r="AC1287" s="15">
        <v>284679</v>
      </c>
    </row>
    <row r="1288" spans="2:29" ht="19.7" customHeight="1" x14ac:dyDescent="0.2">
      <c r="B1288" s="10" t="s">
        <v>1366</v>
      </c>
      <c r="C1288" s="11" t="s">
        <v>6672</v>
      </c>
      <c r="D1288" s="11" t="s">
        <v>6659</v>
      </c>
      <c r="E1288" s="11" t="s">
        <v>6539</v>
      </c>
      <c r="F1288" s="12" t="s">
        <v>7</v>
      </c>
      <c r="G1288" s="13">
        <v>1114567</v>
      </c>
      <c r="H1288" s="13">
        <v>813634</v>
      </c>
      <c r="I1288" s="13"/>
      <c r="J1288" s="13">
        <v>300933</v>
      </c>
      <c r="K1288" s="13">
        <v>73</v>
      </c>
      <c r="L1288" s="11" t="s">
        <v>4462</v>
      </c>
      <c r="M1288" s="14" t="s">
        <v>4444</v>
      </c>
      <c r="Z1288" s="15">
        <v>1114567</v>
      </c>
      <c r="AA1288" s="15">
        <v>813634</v>
      </c>
      <c r="AC1288" s="15">
        <v>300933</v>
      </c>
    </row>
    <row r="1289" spans="2:29" ht="19.7" customHeight="1" x14ac:dyDescent="0.2">
      <c r="B1289" s="10" t="s">
        <v>1367</v>
      </c>
      <c r="C1289" s="11" t="s">
        <v>6673</v>
      </c>
      <c r="D1289" s="11" t="s">
        <v>6659</v>
      </c>
      <c r="E1289" s="11" t="s">
        <v>6541</v>
      </c>
      <c r="F1289" s="12" t="s">
        <v>7</v>
      </c>
      <c r="G1289" s="13">
        <v>1173079</v>
      </c>
      <c r="H1289" s="13">
        <v>868078</v>
      </c>
      <c r="I1289" s="13"/>
      <c r="J1289" s="13">
        <v>305001</v>
      </c>
      <c r="K1289" s="13">
        <v>74</v>
      </c>
      <c r="L1289" s="11" t="s">
        <v>4462</v>
      </c>
      <c r="M1289" s="14" t="s">
        <v>4444</v>
      </c>
      <c r="Z1289" s="15">
        <v>1173079</v>
      </c>
      <c r="AA1289" s="15">
        <v>868078</v>
      </c>
      <c r="AC1289" s="15">
        <v>305001</v>
      </c>
    </row>
    <row r="1290" spans="2:29" ht="19.7" customHeight="1" x14ac:dyDescent="0.2">
      <c r="B1290" s="10" t="s">
        <v>1368</v>
      </c>
      <c r="C1290" s="11" t="s">
        <v>6674</v>
      </c>
      <c r="D1290" s="11" t="s">
        <v>6659</v>
      </c>
      <c r="E1290" s="11" t="s">
        <v>6543</v>
      </c>
      <c r="F1290" s="12" t="s">
        <v>7</v>
      </c>
      <c r="G1290" s="13">
        <v>1277391</v>
      </c>
      <c r="H1290" s="13">
        <v>958043</v>
      </c>
      <c r="I1290" s="13"/>
      <c r="J1290" s="13">
        <v>319348</v>
      </c>
      <c r="K1290" s="13">
        <v>75</v>
      </c>
      <c r="L1290" s="11" t="s">
        <v>4462</v>
      </c>
      <c r="M1290" s="14" t="s">
        <v>4444</v>
      </c>
      <c r="Z1290" s="15">
        <v>1277391</v>
      </c>
      <c r="AA1290" s="15">
        <v>958043</v>
      </c>
      <c r="AC1290" s="15">
        <v>319348</v>
      </c>
    </row>
    <row r="1291" spans="2:29" ht="19.7" customHeight="1" x14ac:dyDescent="0.2">
      <c r="B1291" s="10" t="s">
        <v>1369</v>
      </c>
      <c r="C1291" s="11" t="s">
        <v>6675</v>
      </c>
      <c r="D1291" s="11" t="s">
        <v>6659</v>
      </c>
      <c r="E1291" s="11" t="s">
        <v>6545</v>
      </c>
      <c r="F1291" s="12" t="s">
        <v>7</v>
      </c>
      <c r="G1291" s="13">
        <v>1207266</v>
      </c>
      <c r="H1291" s="13">
        <v>881304</v>
      </c>
      <c r="I1291" s="13"/>
      <c r="J1291" s="13">
        <v>325962</v>
      </c>
      <c r="K1291" s="13">
        <v>73</v>
      </c>
      <c r="L1291" s="11" t="s">
        <v>4462</v>
      </c>
      <c r="M1291" s="14" t="s">
        <v>4444</v>
      </c>
      <c r="Z1291" s="15">
        <v>1207266</v>
      </c>
      <c r="AA1291" s="15">
        <v>881304</v>
      </c>
      <c r="AC1291" s="15">
        <v>325962</v>
      </c>
    </row>
    <row r="1292" spans="2:29" ht="19.7" customHeight="1" x14ac:dyDescent="0.2">
      <c r="B1292" s="10" t="s">
        <v>1370</v>
      </c>
      <c r="C1292" s="11" t="s">
        <v>6676</v>
      </c>
      <c r="D1292" s="11" t="s">
        <v>6659</v>
      </c>
      <c r="E1292" s="11" t="s">
        <v>6547</v>
      </c>
      <c r="F1292" s="12" t="s">
        <v>7</v>
      </c>
      <c r="G1292" s="13">
        <v>1222652</v>
      </c>
      <c r="H1292" s="13">
        <v>892536</v>
      </c>
      <c r="I1292" s="13"/>
      <c r="J1292" s="13">
        <v>330116</v>
      </c>
      <c r="K1292" s="13">
        <v>73</v>
      </c>
      <c r="L1292" s="11" t="s">
        <v>4462</v>
      </c>
      <c r="M1292" s="14" t="s">
        <v>4444</v>
      </c>
      <c r="Z1292" s="15">
        <v>1222652</v>
      </c>
      <c r="AA1292" s="15">
        <v>892536</v>
      </c>
      <c r="AC1292" s="15">
        <v>330116</v>
      </c>
    </row>
    <row r="1293" spans="2:29" ht="19.7" customHeight="1" x14ac:dyDescent="0.2">
      <c r="B1293" s="10" t="s">
        <v>1371</v>
      </c>
      <c r="C1293" s="11" t="s">
        <v>6677</v>
      </c>
      <c r="D1293" s="11" t="s">
        <v>6659</v>
      </c>
      <c r="E1293" s="11" t="s">
        <v>6549</v>
      </c>
      <c r="F1293" s="12" t="s">
        <v>7</v>
      </c>
      <c r="G1293" s="13">
        <v>1317760</v>
      </c>
      <c r="H1293" s="13">
        <v>975142</v>
      </c>
      <c r="I1293" s="13"/>
      <c r="J1293" s="13">
        <v>342618</v>
      </c>
      <c r="K1293" s="13">
        <v>74</v>
      </c>
      <c r="L1293" s="11" t="s">
        <v>4462</v>
      </c>
      <c r="M1293" s="14" t="s">
        <v>4444</v>
      </c>
      <c r="Z1293" s="15">
        <v>1317760</v>
      </c>
      <c r="AA1293" s="15">
        <v>975142</v>
      </c>
      <c r="AC1293" s="15">
        <v>342618</v>
      </c>
    </row>
    <row r="1294" spans="2:29" ht="19.7" customHeight="1" x14ac:dyDescent="0.2">
      <c r="B1294" s="10" t="s">
        <v>1372</v>
      </c>
      <c r="C1294" s="11" t="s">
        <v>6678</v>
      </c>
      <c r="D1294" s="11" t="s">
        <v>6659</v>
      </c>
      <c r="E1294" s="11" t="s">
        <v>6551</v>
      </c>
      <c r="F1294" s="12" t="s">
        <v>7</v>
      </c>
      <c r="G1294" s="13">
        <v>1424786</v>
      </c>
      <c r="H1294" s="13">
        <v>1068590</v>
      </c>
      <c r="I1294" s="13"/>
      <c r="J1294" s="13">
        <v>356196</v>
      </c>
      <c r="K1294" s="13">
        <v>75</v>
      </c>
      <c r="L1294" s="11" t="s">
        <v>4462</v>
      </c>
      <c r="M1294" s="14" t="s">
        <v>4444</v>
      </c>
      <c r="Z1294" s="15">
        <v>1424786</v>
      </c>
      <c r="AA1294" s="15">
        <v>1068590</v>
      </c>
      <c r="AC1294" s="15">
        <v>356196</v>
      </c>
    </row>
    <row r="1295" spans="2:29" ht="19.7" customHeight="1" x14ac:dyDescent="0.2">
      <c r="B1295" s="10" t="s">
        <v>1373</v>
      </c>
      <c r="C1295" s="11" t="s">
        <v>6679</v>
      </c>
      <c r="D1295" s="11" t="s">
        <v>6659</v>
      </c>
      <c r="E1295" s="11" t="s">
        <v>6553</v>
      </c>
      <c r="F1295" s="12" t="s">
        <v>7</v>
      </c>
      <c r="G1295" s="13">
        <v>1538598</v>
      </c>
      <c r="H1295" s="13">
        <v>1169334</v>
      </c>
      <c r="I1295" s="13"/>
      <c r="J1295" s="13">
        <v>369264</v>
      </c>
      <c r="K1295" s="13">
        <v>76</v>
      </c>
      <c r="L1295" s="11" t="s">
        <v>4462</v>
      </c>
      <c r="M1295" s="14" t="s">
        <v>4444</v>
      </c>
      <c r="Z1295" s="15">
        <v>1538598</v>
      </c>
      <c r="AA1295" s="15">
        <v>1169334</v>
      </c>
      <c r="AC1295" s="15">
        <v>369264</v>
      </c>
    </row>
    <row r="1296" spans="2:29" ht="19.7" customHeight="1" x14ac:dyDescent="0.2">
      <c r="B1296" s="10" t="s">
        <v>1374</v>
      </c>
      <c r="C1296" s="11" t="s">
        <v>6680</v>
      </c>
      <c r="D1296" s="11" t="s">
        <v>6659</v>
      </c>
      <c r="E1296" s="11" t="s">
        <v>6555</v>
      </c>
      <c r="F1296" s="12" t="s">
        <v>7</v>
      </c>
      <c r="G1296" s="13">
        <v>1403586</v>
      </c>
      <c r="H1296" s="13">
        <v>1024618</v>
      </c>
      <c r="I1296" s="13"/>
      <c r="J1296" s="13">
        <v>378968</v>
      </c>
      <c r="K1296" s="13">
        <v>73</v>
      </c>
      <c r="L1296" s="11" t="s">
        <v>4462</v>
      </c>
      <c r="M1296" s="14" t="s">
        <v>4444</v>
      </c>
      <c r="Z1296" s="15">
        <v>1403586</v>
      </c>
      <c r="AA1296" s="15">
        <v>1024618</v>
      </c>
      <c r="AC1296" s="15">
        <v>378968</v>
      </c>
    </row>
    <row r="1297" spans="2:29" ht="19.7" customHeight="1" x14ac:dyDescent="0.2">
      <c r="B1297" s="10" t="s">
        <v>1375</v>
      </c>
      <c r="C1297" s="11" t="s">
        <v>6681</v>
      </c>
      <c r="D1297" s="11" t="s">
        <v>6659</v>
      </c>
      <c r="E1297" s="11" t="s">
        <v>6557</v>
      </c>
      <c r="F1297" s="12" t="s">
        <v>7</v>
      </c>
      <c r="G1297" s="13">
        <v>1414576</v>
      </c>
      <c r="H1297" s="13">
        <v>1032640</v>
      </c>
      <c r="I1297" s="13"/>
      <c r="J1297" s="13">
        <v>381936</v>
      </c>
      <c r="K1297" s="13">
        <v>73</v>
      </c>
      <c r="L1297" s="11" t="s">
        <v>4462</v>
      </c>
      <c r="M1297" s="14" t="s">
        <v>4444</v>
      </c>
      <c r="Z1297" s="15">
        <v>1414576</v>
      </c>
      <c r="AA1297" s="15">
        <v>1032640</v>
      </c>
      <c r="AC1297" s="15">
        <v>381936</v>
      </c>
    </row>
    <row r="1298" spans="2:29" ht="19.7" customHeight="1" x14ac:dyDescent="0.2">
      <c r="B1298" s="10" t="s">
        <v>1376</v>
      </c>
      <c r="C1298" s="11" t="s">
        <v>6682</v>
      </c>
      <c r="D1298" s="11" t="s">
        <v>6659</v>
      </c>
      <c r="E1298" s="11" t="s">
        <v>6559</v>
      </c>
      <c r="F1298" s="12" t="s">
        <v>7</v>
      </c>
      <c r="G1298" s="13">
        <v>1539049</v>
      </c>
      <c r="H1298" s="13">
        <v>1154287</v>
      </c>
      <c r="I1298" s="13"/>
      <c r="J1298" s="13">
        <v>384762</v>
      </c>
      <c r="K1298" s="13">
        <v>75</v>
      </c>
      <c r="L1298" s="11" t="s">
        <v>4462</v>
      </c>
      <c r="M1298" s="14" t="s">
        <v>4444</v>
      </c>
      <c r="Z1298" s="15">
        <v>1539049</v>
      </c>
      <c r="AA1298" s="15">
        <v>1154287</v>
      </c>
      <c r="AC1298" s="15">
        <v>384762</v>
      </c>
    </row>
    <row r="1299" spans="2:29" ht="19.7" customHeight="1" x14ac:dyDescent="0.2">
      <c r="B1299" s="10" t="s">
        <v>1377</v>
      </c>
      <c r="C1299" s="11" t="s">
        <v>6683</v>
      </c>
      <c r="D1299" s="11" t="s">
        <v>6659</v>
      </c>
      <c r="E1299" s="11" t="s">
        <v>6561</v>
      </c>
      <c r="F1299" s="12" t="s">
        <v>7</v>
      </c>
      <c r="G1299" s="13">
        <v>1660201</v>
      </c>
      <c r="H1299" s="13">
        <v>1261753</v>
      </c>
      <c r="I1299" s="13"/>
      <c r="J1299" s="13">
        <v>398448</v>
      </c>
      <c r="K1299" s="13">
        <v>76</v>
      </c>
      <c r="L1299" s="11" t="s">
        <v>4462</v>
      </c>
      <c r="M1299" s="14" t="s">
        <v>4444</v>
      </c>
      <c r="Z1299" s="15">
        <v>1660201</v>
      </c>
      <c r="AA1299" s="15">
        <v>1261753</v>
      </c>
      <c r="AC1299" s="15">
        <v>398448</v>
      </c>
    </row>
    <row r="1300" spans="2:29" ht="19.7" customHeight="1" x14ac:dyDescent="0.2">
      <c r="B1300" s="10" t="s">
        <v>1378</v>
      </c>
      <c r="C1300" s="11" t="s">
        <v>6684</v>
      </c>
      <c r="D1300" s="11" t="s">
        <v>6659</v>
      </c>
      <c r="E1300" s="11" t="s">
        <v>6563</v>
      </c>
      <c r="F1300" s="12" t="s">
        <v>7</v>
      </c>
      <c r="G1300" s="13">
        <v>1810431</v>
      </c>
      <c r="H1300" s="13">
        <v>1412136</v>
      </c>
      <c r="I1300" s="13"/>
      <c r="J1300" s="13">
        <v>398295</v>
      </c>
      <c r="K1300" s="13">
        <v>78</v>
      </c>
      <c r="L1300" s="11" t="s">
        <v>4462</v>
      </c>
      <c r="M1300" s="14" t="s">
        <v>4444</v>
      </c>
      <c r="Z1300" s="15">
        <v>1810431</v>
      </c>
      <c r="AA1300" s="15">
        <v>1412136</v>
      </c>
      <c r="AC1300" s="15">
        <v>398295</v>
      </c>
    </row>
    <row r="1301" spans="2:29" ht="19.7" customHeight="1" x14ac:dyDescent="0.2">
      <c r="B1301" s="10" t="s">
        <v>1379</v>
      </c>
      <c r="C1301" s="11" t="s">
        <v>6685</v>
      </c>
      <c r="D1301" s="11" t="s">
        <v>6659</v>
      </c>
      <c r="E1301" s="11" t="s">
        <v>6686</v>
      </c>
      <c r="F1301" s="12" t="s">
        <v>7</v>
      </c>
      <c r="G1301" s="13">
        <v>1491411</v>
      </c>
      <c r="H1301" s="13">
        <v>1103644</v>
      </c>
      <c r="I1301" s="13"/>
      <c r="J1301" s="13">
        <v>387767</v>
      </c>
      <c r="K1301" s="13">
        <v>74</v>
      </c>
      <c r="L1301" s="11" t="s">
        <v>4462</v>
      </c>
      <c r="M1301" s="14" t="s">
        <v>4444</v>
      </c>
      <c r="Z1301" s="15">
        <v>1491411</v>
      </c>
      <c r="AA1301" s="15">
        <v>1103644</v>
      </c>
      <c r="AC1301" s="15">
        <v>387767</v>
      </c>
    </row>
    <row r="1302" spans="2:29" ht="19.7" customHeight="1" x14ac:dyDescent="0.2">
      <c r="B1302" s="10" t="s">
        <v>1380</v>
      </c>
      <c r="C1302" s="11" t="s">
        <v>6687</v>
      </c>
      <c r="D1302" s="11" t="s">
        <v>6659</v>
      </c>
      <c r="E1302" s="11" t="s">
        <v>6688</v>
      </c>
      <c r="F1302" s="12" t="s">
        <v>7</v>
      </c>
      <c r="G1302" s="13">
        <v>1538303</v>
      </c>
      <c r="H1302" s="13">
        <v>1153727</v>
      </c>
      <c r="I1302" s="13"/>
      <c r="J1302" s="13">
        <v>384576</v>
      </c>
      <c r="K1302" s="13">
        <v>75</v>
      </c>
      <c r="L1302" s="11" t="s">
        <v>4462</v>
      </c>
      <c r="M1302" s="14" t="s">
        <v>4444</v>
      </c>
      <c r="Z1302" s="15">
        <v>1538303</v>
      </c>
      <c r="AA1302" s="15">
        <v>1153727</v>
      </c>
      <c r="AC1302" s="15">
        <v>384576</v>
      </c>
    </row>
    <row r="1303" spans="2:29" ht="19.7" customHeight="1" x14ac:dyDescent="0.2">
      <c r="B1303" s="10" t="s">
        <v>1381</v>
      </c>
      <c r="C1303" s="11" t="s">
        <v>6689</v>
      </c>
      <c r="D1303" s="11" t="s">
        <v>6659</v>
      </c>
      <c r="E1303" s="11" t="s">
        <v>6690</v>
      </c>
      <c r="F1303" s="12" t="s">
        <v>7</v>
      </c>
      <c r="G1303" s="13">
        <v>1698474</v>
      </c>
      <c r="H1303" s="13">
        <v>1290840</v>
      </c>
      <c r="I1303" s="13"/>
      <c r="J1303" s="13">
        <v>407634</v>
      </c>
      <c r="K1303" s="13">
        <v>76</v>
      </c>
      <c r="L1303" s="11" t="s">
        <v>4462</v>
      </c>
      <c r="M1303" s="14" t="s">
        <v>4444</v>
      </c>
      <c r="Z1303" s="15">
        <v>1698474</v>
      </c>
      <c r="AA1303" s="15">
        <v>1290840</v>
      </c>
      <c r="AC1303" s="15">
        <v>407634</v>
      </c>
    </row>
    <row r="1304" spans="2:29" ht="19.7" customHeight="1" x14ac:dyDescent="0.2">
      <c r="B1304" s="16" t="s">
        <v>1382</v>
      </c>
      <c r="C1304" s="17" t="s">
        <v>6691</v>
      </c>
      <c r="D1304" s="17" t="s">
        <v>6659</v>
      </c>
      <c r="E1304" s="17" t="s">
        <v>6692</v>
      </c>
      <c r="F1304" s="18" t="s">
        <v>7</v>
      </c>
      <c r="G1304" s="19">
        <v>1859409</v>
      </c>
      <c r="H1304" s="19">
        <v>1431745</v>
      </c>
      <c r="I1304" s="19"/>
      <c r="J1304" s="19">
        <v>427664</v>
      </c>
      <c r="K1304" s="19">
        <v>77</v>
      </c>
      <c r="L1304" s="17" t="s">
        <v>4462</v>
      </c>
      <c r="M1304" s="20" t="s">
        <v>4444</v>
      </c>
      <c r="Z1304" s="15">
        <v>1859409</v>
      </c>
      <c r="AA1304" s="15">
        <v>1431745</v>
      </c>
      <c r="AC1304" s="15">
        <v>427664</v>
      </c>
    </row>
    <row r="1305" spans="2:29" ht="19.7" customHeight="1" x14ac:dyDescent="0.2">
      <c r="B1305" s="10" t="s">
        <v>1383</v>
      </c>
      <c r="C1305" s="11" t="s">
        <v>6693</v>
      </c>
      <c r="D1305" s="11" t="s">
        <v>6659</v>
      </c>
      <c r="E1305" s="11" t="s">
        <v>6694</v>
      </c>
      <c r="F1305" s="12" t="s">
        <v>7</v>
      </c>
      <c r="G1305" s="13">
        <v>1923785</v>
      </c>
      <c r="H1305" s="13">
        <v>1500552</v>
      </c>
      <c r="I1305" s="13"/>
      <c r="J1305" s="13">
        <v>423233</v>
      </c>
      <c r="K1305" s="13">
        <v>78</v>
      </c>
      <c r="L1305" s="11" t="s">
        <v>4462</v>
      </c>
      <c r="M1305" s="14" t="s">
        <v>4444</v>
      </c>
      <c r="Z1305" s="15">
        <v>1923785</v>
      </c>
      <c r="AA1305" s="15">
        <v>1500552</v>
      </c>
      <c r="AC1305" s="15">
        <v>423233</v>
      </c>
    </row>
    <row r="1306" spans="2:29" ht="19.7" customHeight="1" x14ac:dyDescent="0.2">
      <c r="B1306" s="10" t="s">
        <v>1384</v>
      </c>
      <c r="C1306" s="11" t="s">
        <v>6695</v>
      </c>
      <c r="D1306" s="11" t="s">
        <v>6659</v>
      </c>
      <c r="E1306" s="11" t="s">
        <v>6696</v>
      </c>
      <c r="F1306" s="12" t="s">
        <v>7</v>
      </c>
      <c r="G1306" s="13">
        <v>1739978</v>
      </c>
      <c r="H1306" s="13">
        <v>1322383</v>
      </c>
      <c r="I1306" s="13"/>
      <c r="J1306" s="13">
        <v>417595</v>
      </c>
      <c r="K1306" s="13">
        <v>76</v>
      </c>
      <c r="L1306" s="11" t="s">
        <v>4462</v>
      </c>
      <c r="M1306" s="14" t="s">
        <v>4444</v>
      </c>
      <c r="Z1306" s="15">
        <v>1739978</v>
      </c>
      <c r="AA1306" s="15">
        <v>1322383</v>
      </c>
      <c r="AC1306" s="15">
        <v>417595</v>
      </c>
    </row>
    <row r="1307" spans="2:29" ht="19.7" customHeight="1" x14ac:dyDescent="0.2">
      <c r="B1307" s="10" t="s">
        <v>1385</v>
      </c>
      <c r="C1307" s="11" t="s">
        <v>6697</v>
      </c>
      <c r="D1307" s="11" t="s">
        <v>6659</v>
      </c>
      <c r="E1307" s="11" t="s">
        <v>6698</v>
      </c>
      <c r="F1307" s="12" t="s">
        <v>7</v>
      </c>
      <c r="G1307" s="13">
        <v>1816544</v>
      </c>
      <c r="H1307" s="13">
        <v>1398739</v>
      </c>
      <c r="I1307" s="13"/>
      <c r="J1307" s="13">
        <v>417805</v>
      </c>
      <c r="K1307" s="13">
        <v>77</v>
      </c>
      <c r="L1307" s="11" t="s">
        <v>4462</v>
      </c>
      <c r="M1307" s="14" t="s">
        <v>4444</v>
      </c>
      <c r="Z1307" s="15">
        <v>1816544</v>
      </c>
      <c r="AA1307" s="15">
        <v>1398739</v>
      </c>
      <c r="AC1307" s="15">
        <v>417805</v>
      </c>
    </row>
    <row r="1308" spans="2:29" ht="19.7" customHeight="1" x14ac:dyDescent="0.2">
      <c r="B1308" s="10" t="s">
        <v>1386</v>
      </c>
      <c r="C1308" s="11" t="s">
        <v>6699</v>
      </c>
      <c r="D1308" s="11" t="s">
        <v>6659</v>
      </c>
      <c r="E1308" s="11" t="s">
        <v>6700</v>
      </c>
      <c r="F1308" s="12" t="s">
        <v>7</v>
      </c>
      <c r="G1308" s="13">
        <v>1910828</v>
      </c>
      <c r="H1308" s="13">
        <v>1490446</v>
      </c>
      <c r="I1308" s="13"/>
      <c r="J1308" s="13">
        <v>420382</v>
      </c>
      <c r="K1308" s="13">
        <v>78</v>
      </c>
      <c r="L1308" s="11" t="s">
        <v>4462</v>
      </c>
      <c r="M1308" s="14" t="s">
        <v>4444</v>
      </c>
      <c r="Z1308" s="15">
        <v>1910828</v>
      </c>
      <c r="AA1308" s="15">
        <v>1490446</v>
      </c>
      <c r="AC1308" s="15">
        <v>420382</v>
      </c>
    </row>
    <row r="1309" spans="2:29" ht="19.7" customHeight="1" x14ac:dyDescent="0.2">
      <c r="B1309" s="10" t="s">
        <v>1387</v>
      </c>
      <c r="C1309" s="11" t="s">
        <v>6701</v>
      </c>
      <c r="D1309" s="11" t="s">
        <v>6659</v>
      </c>
      <c r="E1309" s="11" t="s">
        <v>6702</v>
      </c>
      <c r="F1309" s="12" t="s">
        <v>7</v>
      </c>
      <c r="G1309" s="13">
        <v>1941147</v>
      </c>
      <c r="H1309" s="13">
        <v>1494683</v>
      </c>
      <c r="I1309" s="13"/>
      <c r="J1309" s="13">
        <v>446464</v>
      </c>
      <c r="K1309" s="13">
        <v>77</v>
      </c>
      <c r="L1309" s="11" t="s">
        <v>4462</v>
      </c>
      <c r="M1309" s="14" t="s">
        <v>4444</v>
      </c>
      <c r="Z1309" s="15">
        <v>1941147</v>
      </c>
      <c r="AA1309" s="15">
        <v>1494683</v>
      </c>
      <c r="AC1309" s="15">
        <v>446464</v>
      </c>
    </row>
    <row r="1310" spans="2:29" ht="19.7" customHeight="1" x14ac:dyDescent="0.2">
      <c r="B1310" s="10" t="s">
        <v>1388</v>
      </c>
      <c r="C1310" s="11" t="s">
        <v>6703</v>
      </c>
      <c r="D1310" s="11" t="s">
        <v>6659</v>
      </c>
      <c r="E1310" s="11" t="s">
        <v>6704</v>
      </c>
      <c r="F1310" s="12" t="s">
        <v>7</v>
      </c>
      <c r="G1310" s="13">
        <v>2064845</v>
      </c>
      <c r="H1310" s="13">
        <v>1610579</v>
      </c>
      <c r="I1310" s="13"/>
      <c r="J1310" s="13">
        <v>454266</v>
      </c>
      <c r="K1310" s="13">
        <v>78</v>
      </c>
      <c r="L1310" s="11" t="s">
        <v>4462</v>
      </c>
      <c r="M1310" s="14" t="s">
        <v>4444</v>
      </c>
      <c r="Z1310" s="15">
        <v>2064845</v>
      </c>
      <c r="AA1310" s="15">
        <v>1610579</v>
      </c>
      <c r="AC1310" s="15">
        <v>454266</v>
      </c>
    </row>
    <row r="1311" spans="2:29" ht="19.7" customHeight="1" x14ac:dyDescent="0.2">
      <c r="B1311" s="10" t="s">
        <v>1389</v>
      </c>
      <c r="C1311" s="11" t="s">
        <v>6705</v>
      </c>
      <c r="D1311" s="11" t="s">
        <v>6706</v>
      </c>
      <c r="E1311" s="11" t="s">
        <v>6515</v>
      </c>
      <c r="F1311" s="12" t="s">
        <v>7</v>
      </c>
      <c r="G1311" s="13">
        <v>1220666</v>
      </c>
      <c r="H1311" s="13">
        <v>878880</v>
      </c>
      <c r="I1311" s="13"/>
      <c r="J1311" s="13">
        <v>341786</v>
      </c>
      <c r="K1311" s="13">
        <v>72</v>
      </c>
      <c r="L1311" s="11" t="s">
        <v>4462</v>
      </c>
      <c r="M1311" s="14" t="s">
        <v>4444</v>
      </c>
      <c r="Z1311" s="15">
        <v>1220666</v>
      </c>
      <c r="AA1311" s="15">
        <v>878880</v>
      </c>
      <c r="AC1311" s="15">
        <v>341786</v>
      </c>
    </row>
    <row r="1312" spans="2:29" ht="19.7" customHeight="1" x14ac:dyDescent="0.2">
      <c r="B1312" s="10" t="s">
        <v>1390</v>
      </c>
      <c r="C1312" s="11" t="s">
        <v>6707</v>
      </c>
      <c r="D1312" s="11" t="s">
        <v>6706</v>
      </c>
      <c r="E1312" s="11" t="s">
        <v>6517</v>
      </c>
      <c r="F1312" s="12" t="s">
        <v>7</v>
      </c>
      <c r="G1312" s="13">
        <v>1246123</v>
      </c>
      <c r="H1312" s="13">
        <v>909670</v>
      </c>
      <c r="I1312" s="13"/>
      <c r="J1312" s="13">
        <v>336453</v>
      </c>
      <c r="K1312" s="13">
        <v>73</v>
      </c>
      <c r="L1312" s="11" t="s">
        <v>4462</v>
      </c>
      <c r="M1312" s="14" t="s">
        <v>4444</v>
      </c>
      <c r="Z1312" s="15">
        <v>1246123</v>
      </c>
      <c r="AA1312" s="15">
        <v>909670</v>
      </c>
      <c r="AC1312" s="15">
        <v>336453</v>
      </c>
    </row>
    <row r="1313" spans="2:29" ht="19.7" customHeight="1" x14ac:dyDescent="0.2">
      <c r="B1313" s="10" t="s">
        <v>1391</v>
      </c>
      <c r="C1313" s="11" t="s">
        <v>6708</v>
      </c>
      <c r="D1313" s="11" t="s">
        <v>6706</v>
      </c>
      <c r="E1313" s="11" t="s">
        <v>6519</v>
      </c>
      <c r="F1313" s="12" t="s">
        <v>7</v>
      </c>
      <c r="G1313" s="13">
        <v>1306857</v>
      </c>
      <c r="H1313" s="13">
        <v>940937</v>
      </c>
      <c r="I1313" s="13"/>
      <c r="J1313" s="13">
        <v>365920</v>
      </c>
      <c r="K1313" s="13">
        <v>72</v>
      </c>
      <c r="L1313" s="11" t="s">
        <v>4462</v>
      </c>
      <c r="M1313" s="14" t="s">
        <v>4444</v>
      </c>
      <c r="Z1313" s="15">
        <v>1306857</v>
      </c>
      <c r="AA1313" s="15">
        <v>940937</v>
      </c>
      <c r="AC1313" s="15">
        <v>365920</v>
      </c>
    </row>
    <row r="1314" spans="2:29" ht="19.7" customHeight="1" x14ac:dyDescent="0.2">
      <c r="B1314" s="10" t="s">
        <v>1392</v>
      </c>
      <c r="C1314" s="11" t="s">
        <v>6709</v>
      </c>
      <c r="D1314" s="11" t="s">
        <v>6706</v>
      </c>
      <c r="E1314" s="11" t="s">
        <v>6521</v>
      </c>
      <c r="F1314" s="12" t="s">
        <v>7</v>
      </c>
      <c r="G1314" s="13">
        <v>1423425</v>
      </c>
      <c r="H1314" s="13">
        <v>1053335</v>
      </c>
      <c r="I1314" s="13"/>
      <c r="J1314" s="13">
        <v>370090</v>
      </c>
      <c r="K1314" s="13">
        <v>74</v>
      </c>
      <c r="L1314" s="11" t="s">
        <v>4462</v>
      </c>
      <c r="M1314" s="14" t="s">
        <v>4444</v>
      </c>
      <c r="Z1314" s="15">
        <v>1423425</v>
      </c>
      <c r="AA1314" s="15">
        <v>1053335</v>
      </c>
      <c r="AC1314" s="15">
        <v>370090</v>
      </c>
    </row>
    <row r="1315" spans="2:29" ht="19.7" customHeight="1" x14ac:dyDescent="0.2">
      <c r="B1315" s="10" t="s">
        <v>1393</v>
      </c>
      <c r="C1315" s="11" t="s">
        <v>6710</v>
      </c>
      <c r="D1315" s="11" t="s">
        <v>6706</v>
      </c>
      <c r="E1315" s="11" t="s">
        <v>6523</v>
      </c>
      <c r="F1315" s="12" t="s">
        <v>7</v>
      </c>
      <c r="G1315" s="13">
        <v>1528419</v>
      </c>
      <c r="H1315" s="13">
        <v>1161598</v>
      </c>
      <c r="I1315" s="13"/>
      <c r="J1315" s="13">
        <v>366821</v>
      </c>
      <c r="K1315" s="13">
        <v>76</v>
      </c>
      <c r="L1315" s="11" t="s">
        <v>4462</v>
      </c>
      <c r="M1315" s="14" t="s">
        <v>4444</v>
      </c>
      <c r="Z1315" s="15">
        <v>1528419</v>
      </c>
      <c r="AA1315" s="15">
        <v>1161598</v>
      </c>
      <c r="AC1315" s="15">
        <v>366821</v>
      </c>
    </row>
    <row r="1316" spans="2:29" ht="19.7" customHeight="1" x14ac:dyDescent="0.2">
      <c r="B1316" s="10" t="s">
        <v>1394</v>
      </c>
      <c r="C1316" s="11" t="s">
        <v>6711</v>
      </c>
      <c r="D1316" s="11" t="s">
        <v>6706</v>
      </c>
      <c r="E1316" s="11" t="s">
        <v>6525</v>
      </c>
      <c r="F1316" s="12" t="s">
        <v>7</v>
      </c>
      <c r="G1316" s="13">
        <v>1350394</v>
      </c>
      <c r="H1316" s="13">
        <v>972284</v>
      </c>
      <c r="I1316" s="13"/>
      <c r="J1316" s="13">
        <v>378110</v>
      </c>
      <c r="K1316" s="13">
        <v>72</v>
      </c>
      <c r="L1316" s="11" t="s">
        <v>4462</v>
      </c>
      <c r="M1316" s="14" t="s">
        <v>4444</v>
      </c>
      <c r="Z1316" s="15">
        <v>1350394</v>
      </c>
      <c r="AA1316" s="15">
        <v>972284</v>
      </c>
      <c r="AC1316" s="15">
        <v>378110</v>
      </c>
    </row>
    <row r="1317" spans="2:29" ht="19.7" customHeight="1" x14ac:dyDescent="0.2">
      <c r="B1317" s="10" t="s">
        <v>1395</v>
      </c>
      <c r="C1317" s="11" t="s">
        <v>6712</v>
      </c>
      <c r="D1317" s="11" t="s">
        <v>6706</v>
      </c>
      <c r="E1317" s="11" t="s">
        <v>6527</v>
      </c>
      <c r="F1317" s="12" t="s">
        <v>7</v>
      </c>
      <c r="G1317" s="13">
        <v>1377317</v>
      </c>
      <c r="H1317" s="13">
        <v>1005441</v>
      </c>
      <c r="I1317" s="13"/>
      <c r="J1317" s="13">
        <v>371876</v>
      </c>
      <c r="K1317" s="13">
        <v>73</v>
      </c>
      <c r="L1317" s="11" t="s">
        <v>4462</v>
      </c>
      <c r="M1317" s="14" t="s">
        <v>4444</v>
      </c>
      <c r="Z1317" s="15">
        <v>1377317</v>
      </c>
      <c r="AA1317" s="15">
        <v>1005441</v>
      </c>
      <c r="AC1317" s="15">
        <v>371876</v>
      </c>
    </row>
    <row r="1318" spans="2:29" ht="19.7" customHeight="1" x14ac:dyDescent="0.2">
      <c r="B1318" s="10" t="s">
        <v>1396</v>
      </c>
      <c r="C1318" s="11" t="s">
        <v>6713</v>
      </c>
      <c r="D1318" s="11" t="s">
        <v>6706</v>
      </c>
      <c r="E1318" s="11" t="s">
        <v>6529</v>
      </c>
      <c r="F1318" s="12" t="s">
        <v>7</v>
      </c>
      <c r="G1318" s="13">
        <v>1440755</v>
      </c>
      <c r="H1318" s="13">
        <v>1051751</v>
      </c>
      <c r="I1318" s="13"/>
      <c r="J1318" s="13">
        <v>389004</v>
      </c>
      <c r="K1318" s="13">
        <v>73</v>
      </c>
      <c r="L1318" s="11" t="s">
        <v>4462</v>
      </c>
      <c r="M1318" s="14" t="s">
        <v>4444</v>
      </c>
      <c r="Z1318" s="15">
        <v>1440755</v>
      </c>
      <c r="AA1318" s="15">
        <v>1051751</v>
      </c>
      <c r="AC1318" s="15">
        <v>389004</v>
      </c>
    </row>
    <row r="1319" spans="2:29" ht="19.7" customHeight="1" x14ac:dyDescent="0.2">
      <c r="B1319" s="10" t="s">
        <v>1397</v>
      </c>
      <c r="C1319" s="11" t="s">
        <v>6714</v>
      </c>
      <c r="D1319" s="11" t="s">
        <v>6706</v>
      </c>
      <c r="E1319" s="11" t="s">
        <v>6598</v>
      </c>
      <c r="F1319" s="12" t="s">
        <v>7</v>
      </c>
      <c r="G1319" s="13">
        <v>1527925</v>
      </c>
      <c r="H1319" s="13">
        <v>1130665</v>
      </c>
      <c r="I1319" s="13"/>
      <c r="J1319" s="13">
        <v>397260</v>
      </c>
      <c r="K1319" s="13">
        <v>74</v>
      </c>
      <c r="L1319" s="11" t="s">
        <v>4462</v>
      </c>
      <c r="M1319" s="14" t="s">
        <v>4444</v>
      </c>
      <c r="Z1319" s="15">
        <v>1527925</v>
      </c>
      <c r="AA1319" s="15">
        <v>1130665</v>
      </c>
      <c r="AC1319" s="15">
        <v>397260</v>
      </c>
    </row>
    <row r="1320" spans="2:29" ht="19.7" customHeight="1" x14ac:dyDescent="0.2">
      <c r="B1320" s="10" t="s">
        <v>1398</v>
      </c>
      <c r="C1320" s="11" t="s">
        <v>6715</v>
      </c>
      <c r="D1320" s="11" t="s">
        <v>6706</v>
      </c>
      <c r="E1320" s="11" t="s">
        <v>6533</v>
      </c>
      <c r="F1320" s="12" t="s">
        <v>7</v>
      </c>
      <c r="G1320" s="13">
        <v>1670706</v>
      </c>
      <c r="H1320" s="13">
        <v>1269737</v>
      </c>
      <c r="I1320" s="13"/>
      <c r="J1320" s="13">
        <v>400969</v>
      </c>
      <c r="K1320" s="13">
        <v>76</v>
      </c>
      <c r="L1320" s="11" t="s">
        <v>4462</v>
      </c>
      <c r="M1320" s="14" t="s">
        <v>4444</v>
      </c>
      <c r="Z1320" s="15">
        <v>1670706</v>
      </c>
      <c r="AA1320" s="15">
        <v>1269737</v>
      </c>
      <c r="AC1320" s="15">
        <v>400969</v>
      </c>
    </row>
    <row r="1321" spans="2:29" ht="19.7" customHeight="1" x14ac:dyDescent="0.2">
      <c r="B1321" s="10" t="s">
        <v>1399</v>
      </c>
      <c r="C1321" s="11" t="s">
        <v>6716</v>
      </c>
      <c r="D1321" s="11" t="s">
        <v>6706</v>
      </c>
      <c r="E1321" s="11" t="s">
        <v>6535</v>
      </c>
      <c r="F1321" s="12" t="s">
        <v>7</v>
      </c>
      <c r="G1321" s="13">
        <v>1608143</v>
      </c>
      <c r="H1321" s="13">
        <v>1173944</v>
      </c>
      <c r="I1321" s="13"/>
      <c r="J1321" s="13">
        <v>434199</v>
      </c>
      <c r="K1321" s="13">
        <v>73</v>
      </c>
      <c r="L1321" s="11" t="s">
        <v>4462</v>
      </c>
      <c r="M1321" s="14" t="s">
        <v>4444</v>
      </c>
      <c r="Z1321" s="15">
        <v>1608143</v>
      </c>
      <c r="AA1321" s="15">
        <v>1173944</v>
      </c>
      <c r="AC1321" s="15">
        <v>434199</v>
      </c>
    </row>
    <row r="1322" spans="2:29" ht="19.7" customHeight="1" x14ac:dyDescent="0.2">
      <c r="B1322" s="10" t="s">
        <v>1400</v>
      </c>
      <c r="C1322" s="11" t="s">
        <v>6717</v>
      </c>
      <c r="D1322" s="11" t="s">
        <v>6706</v>
      </c>
      <c r="E1322" s="11" t="s">
        <v>6537</v>
      </c>
      <c r="F1322" s="12" t="s">
        <v>7</v>
      </c>
      <c r="G1322" s="13">
        <v>1658698</v>
      </c>
      <c r="H1322" s="13">
        <v>1210850</v>
      </c>
      <c r="I1322" s="13"/>
      <c r="J1322" s="13">
        <v>447848</v>
      </c>
      <c r="K1322" s="13">
        <v>73</v>
      </c>
      <c r="L1322" s="11" t="s">
        <v>4462</v>
      </c>
      <c r="M1322" s="14" t="s">
        <v>4444</v>
      </c>
      <c r="Z1322" s="15">
        <v>1658698</v>
      </c>
      <c r="AA1322" s="15">
        <v>1210850</v>
      </c>
      <c r="AC1322" s="15">
        <v>447848</v>
      </c>
    </row>
    <row r="1323" spans="2:29" ht="19.7" customHeight="1" x14ac:dyDescent="0.2">
      <c r="B1323" s="10" t="s">
        <v>1401</v>
      </c>
      <c r="C1323" s="11" t="s">
        <v>6718</v>
      </c>
      <c r="D1323" s="11" t="s">
        <v>6706</v>
      </c>
      <c r="E1323" s="11" t="s">
        <v>6539</v>
      </c>
      <c r="F1323" s="12" t="s">
        <v>7</v>
      </c>
      <c r="G1323" s="13">
        <v>1724217</v>
      </c>
      <c r="H1323" s="13">
        <v>1258678</v>
      </c>
      <c r="I1323" s="13"/>
      <c r="J1323" s="13">
        <v>465539</v>
      </c>
      <c r="K1323" s="13">
        <v>73</v>
      </c>
      <c r="L1323" s="11" t="s">
        <v>4462</v>
      </c>
      <c r="M1323" s="14" t="s">
        <v>4444</v>
      </c>
      <c r="Z1323" s="15">
        <v>1724217</v>
      </c>
      <c r="AA1323" s="15">
        <v>1258678</v>
      </c>
      <c r="AC1323" s="15">
        <v>465539</v>
      </c>
    </row>
    <row r="1324" spans="2:29" ht="19.7" customHeight="1" x14ac:dyDescent="0.2">
      <c r="B1324" s="10" t="s">
        <v>1402</v>
      </c>
      <c r="C1324" s="11" t="s">
        <v>6719</v>
      </c>
      <c r="D1324" s="11" t="s">
        <v>6706</v>
      </c>
      <c r="E1324" s="11" t="s">
        <v>6541</v>
      </c>
      <c r="F1324" s="12" t="s">
        <v>7</v>
      </c>
      <c r="G1324" s="13">
        <v>1873762</v>
      </c>
      <c r="H1324" s="13">
        <v>1442797</v>
      </c>
      <c r="I1324" s="13"/>
      <c r="J1324" s="13">
        <v>430965</v>
      </c>
      <c r="K1324" s="13">
        <v>77</v>
      </c>
      <c r="L1324" s="11" t="s">
        <v>4462</v>
      </c>
      <c r="M1324" s="14" t="s">
        <v>4444</v>
      </c>
      <c r="Z1324" s="15">
        <v>1873762</v>
      </c>
      <c r="AA1324" s="15">
        <v>1442797</v>
      </c>
      <c r="AC1324" s="15">
        <v>430965</v>
      </c>
    </row>
    <row r="1325" spans="2:29" ht="19.7" customHeight="1" x14ac:dyDescent="0.2">
      <c r="B1325" s="10" t="s">
        <v>1403</v>
      </c>
      <c r="C1325" s="11" t="s">
        <v>6720</v>
      </c>
      <c r="D1325" s="11" t="s">
        <v>6706</v>
      </c>
      <c r="E1325" s="11" t="s">
        <v>6543</v>
      </c>
      <c r="F1325" s="12" t="s">
        <v>7</v>
      </c>
      <c r="G1325" s="13">
        <v>2054863</v>
      </c>
      <c r="H1325" s="13">
        <v>1520599</v>
      </c>
      <c r="I1325" s="13"/>
      <c r="J1325" s="13">
        <v>534264</v>
      </c>
      <c r="K1325" s="13">
        <v>74</v>
      </c>
      <c r="L1325" s="11" t="s">
        <v>4462</v>
      </c>
      <c r="M1325" s="14" t="s">
        <v>4444</v>
      </c>
      <c r="Z1325" s="15">
        <v>2054863</v>
      </c>
      <c r="AA1325" s="15">
        <v>1520599</v>
      </c>
      <c r="AC1325" s="15">
        <v>534264</v>
      </c>
    </row>
    <row r="1326" spans="2:29" ht="19.7" customHeight="1" x14ac:dyDescent="0.2">
      <c r="B1326" s="10" t="s">
        <v>1404</v>
      </c>
      <c r="C1326" s="11" t="s">
        <v>6721</v>
      </c>
      <c r="D1326" s="11" t="s">
        <v>6706</v>
      </c>
      <c r="E1326" s="11" t="s">
        <v>6545</v>
      </c>
      <c r="F1326" s="12" t="s">
        <v>7</v>
      </c>
      <c r="G1326" s="13">
        <v>1886625</v>
      </c>
      <c r="H1326" s="13">
        <v>1377236</v>
      </c>
      <c r="I1326" s="13"/>
      <c r="J1326" s="13">
        <v>509389</v>
      </c>
      <c r="K1326" s="13">
        <v>73</v>
      </c>
      <c r="L1326" s="11" t="s">
        <v>4462</v>
      </c>
      <c r="M1326" s="14" t="s">
        <v>4444</v>
      </c>
      <c r="Z1326" s="15">
        <v>1886625</v>
      </c>
      <c r="AA1326" s="15">
        <v>1377236</v>
      </c>
      <c r="AC1326" s="15">
        <v>509389</v>
      </c>
    </row>
    <row r="1327" spans="2:29" ht="19.7" customHeight="1" x14ac:dyDescent="0.2">
      <c r="B1327" s="10" t="s">
        <v>1405</v>
      </c>
      <c r="C1327" s="11" t="s">
        <v>6722</v>
      </c>
      <c r="D1327" s="11" t="s">
        <v>6706</v>
      </c>
      <c r="E1327" s="11" t="s">
        <v>6547</v>
      </c>
      <c r="F1327" s="12" t="s">
        <v>7</v>
      </c>
      <c r="G1327" s="13">
        <v>1925091</v>
      </c>
      <c r="H1327" s="13">
        <v>1424567</v>
      </c>
      <c r="I1327" s="13"/>
      <c r="J1327" s="13">
        <v>500524</v>
      </c>
      <c r="K1327" s="13">
        <v>74</v>
      </c>
      <c r="L1327" s="11" t="s">
        <v>4462</v>
      </c>
      <c r="M1327" s="14" t="s">
        <v>4444</v>
      </c>
      <c r="Z1327" s="15">
        <v>1925091</v>
      </c>
      <c r="AA1327" s="15">
        <v>1424567</v>
      </c>
      <c r="AC1327" s="15">
        <v>500524</v>
      </c>
    </row>
    <row r="1328" spans="2:29" ht="19.7" customHeight="1" x14ac:dyDescent="0.2">
      <c r="B1328" s="10" t="s">
        <v>1406</v>
      </c>
      <c r="C1328" s="11" t="s">
        <v>6723</v>
      </c>
      <c r="D1328" s="11" t="s">
        <v>6706</v>
      </c>
      <c r="E1328" s="11" t="s">
        <v>6549</v>
      </c>
      <c r="F1328" s="12" t="s">
        <v>7</v>
      </c>
      <c r="G1328" s="13">
        <v>2124473</v>
      </c>
      <c r="H1328" s="13">
        <v>1635844</v>
      </c>
      <c r="I1328" s="13"/>
      <c r="J1328" s="13">
        <v>488629</v>
      </c>
      <c r="K1328" s="13">
        <v>77</v>
      </c>
      <c r="L1328" s="11" t="s">
        <v>4462</v>
      </c>
      <c r="M1328" s="14" t="s">
        <v>4444</v>
      </c>
      <c r="Z1328" s="15">
        <v>2124473</v>
      </c>
      <c r="AA1328" s="15">
        <v>1635844</v>
      </c>
      <c r="AC1328" s="15">
        <v>488629</v>
      </c>
    </row>
    <row r="1329" spans="2:29" ht="19.7" customHeight="1" x14ac:dyDescent="0.2">
      <c r="B1329" s="16" t="s">
        <v>1407</v>
      </c>
      <c r="C1329" s="17" t="s">
        <v>6724</v>
      </c>
      <c r="D1329" s="17" t="s">
        <v>6706</v>
      </c>
      <c r="E1329" s="17" t="s">
        <v>6619</v>
      </c>
      <c r="F1329" s="18" t="s">
        <v>7</v>
      </c>
      <c r="G1329" s="19">
        <v>2337680</v>
      </c>
      <c r="H1329" s="19">
        <v>1823390</v>
      </c>
      <c r="I1329" s="19"/>
      <c r="J1329" s="19">
        <v>514290</v>
      </c>
      <c r="K1329" s="19">
        <v>78</v>
      </c>
      <c r="L1329" s="17" t="s">
        <v>4462</v>
      </c>
      <c r="M1329" s="20" t="s">
        <v>4444</v>
      </c>
      <c r="Z1329" s="15">
        <v>2337680</v>
      </c>
      <c r="AA1329" s="15">
        <v>1823390</v>
      </c>
      <c r="AC1329" s="15">
        <v>514290</v>
      </c>
    </row>
    <row r="1330" spans="2:29" ht="19.7" customHeight="1" x14ac:dyDescent="0.2">
      <c r="B1330" s="10" t="s">
        <v>1408</v>
      </c>
      <c r="C1330" s="11" t="s">
        <v>6725</v>
      </c>
      <c r="D1330" s="11" t="s">
        <v>6706</v>
      </c>
      <c r="E1330" s="11" t="s">
        <v>6553</v>
      </c>
      <c r="F1330" s="12" t="s">
        <v>7</v>
      </c>
      <c r="G1330" s="13">
        <v>2498235</v>
      </c>
      <c r="H1330" s="13">
        <v>1848694</v>
      </c>
      <c r="I1330" s="13"/>
      <c r="J1330" s="13">
        <v>649541</v>
      </c>
      <c r="K1330" s="13">
        <v>74</v>
      </c>
      <c r="L1330" s="11" t="s">
        <v>4462</v>
      </c>
      <c r="M1330" s="14" t="s">
        <v>4444</v>
      </c>
      <c r="Z1330" s="15">
        <v>2498235</v>
      </c>
      <c r="AA1330" s="15">
        <v>1848694</v>
      </c>
      <c r="AC1330" s="15">
        <v>649541</v>
      </c>
    </row>
    <row r="1331" spans="2:29" ht="19.7" customHeight="1" x14ac:dyDescent="0.2">
      <c r="B1331" s="10" t="s">
        <v>1409</v>
      </c>
      <c r="C1331" s="11" t="s">
        <v>6726</v>
      </c>
      <c r="D1331" s="11" t="s">
        <v>6706</v>
      </c>
      <c r="E1331" s="11" t="s">
        <v>6727</v>
      </c>
      <c r="F1331" s="12" t="s">
        <v>7</v>
      </c>
      <c r="G1331" s="13">
        <v>2010967</v>
      </c>
      <c r="H1331" s="13">
        <v>1468006</v>
      </c>
      <c r="I1331" s="13"/>
      <c r="J1331" s="13">
        <v>542961</v>
      </c>
      <c r="K1331" s="13">
        <v>73</v>
      </c>
      <c r="L1331" s="11" t="s">
        <v>4462</v>
      </c>
      <c r="M1331" s="14" t="s">
        <v>4444</v>
      </c>
      <c r="Z1331" s="15">
        <v>2010967</v>
      </c>
      <c r="AA1331" s="15">
        <v>1468006</v>
      </c>
      <c r="AC1331" s="15">
        <v>542961</v>
      </c>
    </row>
    <row r="1332" spans="2:29" ht="19.7" customHeight="1" x14ac:dyDescent="0.2">
      <c r="B1332" s="10" t="s">
        <v>1410</v>
      </c>
      <c r="C1332" s="11" t="s">
        <v>6728</v>
      </c>
      <c r="D1332" s="11" t="s">
        <v>6706</v>
      </c>
      <c r="E1332" s="11" t="s">
        <v>6729</v>
      </c>
      <c r="F1332" s="12" t="s">
        <v>7</v>
      </c>
      <c r="G1332" s="13">
        <v>2073978</v>
      </c>
      <c r="H1332" s="13">
        <v>1576223</v>
      </c>
      <c r="I1332" s="13"/>
      <c r="J1332" s="13">
        <v>497755</v>
      </c>
      <c r="K1332" s="13">
        <v>76</v>
      </c>
      <c r="L1332" s="11" t="s">
        <v>4462</v>
      </c>
      <c r="M1332" s="14" t="s">
        <v>4444</v>
      </c>
      <c r="Z1332" s="15">
        <v>2073978</v>
      </c>
      <c r="AA1332" s="15">
        <v>1576223</v>
      </c>
      <c r="AC1332" s="15">
        <v>497755</v>
      </c>
    </row>
    <row r="1333" spans="2:29" ht="19.7" customHeight="1" x14ac:dyDescent="0.2">
      <c r="B1333" s="10" t="s">
        <v>1411</v>
      </c>
      <c r="C1333" s="11" t="s">
        <v>6730</v>
      </c>
      <c r="D1333" s="11" t="s">
        <v>6706</v>
      </c>
      <c r="E1333" s="11" t="s">
        <v>6731</v>
      </c>
      <c r="F1333" s="12" t="s">
        <v>7</v>
      </c>
      <c r="G1333" s="13">
        <v>2310947</v>
      </c>
      <c r="H1333" s="13">
        <v>1756320</v>
      </c>
      <c r="I1333" s="13"/>
      <c r="J1333" s="13">
        <v>554627</v>
      </c>
      <c r="K1333" s="13">
        <v>76</v>
      </c>
      <c r="L1333" s="11" t="s">
        <v>4462</v>
      </c>
      <c r="M1333" s="14" t="s">
        <v>4444</v>
      </c>
      <c r="Z1333" s="15">
        <v>2310947</v>
      </c>
      <c r="AA1333" s="15">
        <v>1756320</v>
      </c>
      <c r="AC1333" s="15">
        <v>554627</v>
      </c>
    </row>
    <row r="1334" spans="2:29" ht="19.7" customHeight="1" x14ac:dyDescent="0.2">
      <c r="B1334" s="10" t="s">
        <v>1412</v>
      </c>
      <c r="C1334" s="11" t="s">
        <v>6732</v>
      </c>
      <c r="D1334" s="11" t="s">
        <v>6706</v>
      </c>
      <c r="E1334" s="11" t="s">
        <v>6733</v>
      </c>
      <c r="F1334" s="12" t="s">
        <v>7</v>
      </c>
      <c r="G1334" s="13">
        <v>2385811</v>
      </c>
      <c r="H1334" s="13">
        <v>1860933</v>
      </c>
      <c r="I1334" s="13"/>
      <c r="J1334" s="13">
        <v>524878</v>
      </c>
      <c r="K1334" s="13">
        <v>78</v>
      </c>
      <c r="L1334" s="11" t="s">
        <v>4462</v>
      </c>
      <c r="M1334" s="14" t="s">
        <v>4444</v>
      </c>
      <c r="Z1334" s="15">
        <v>2385811</v>
      </c>
      <c r="AA1334" s="15">
        <v>1860933</v>
      </c>
      <c r="AC1334" s="15">
        <v>524878</v>
      </c>
    </row>
    <row r="1335" spans="2:29" ht="19.7" customHeight="1" x14ac:dyDescent="0.2">
      <c r="B1335" s="10" t="s">
        <v>1413</v>
      </c>
      <c r="C1335" s="11" t="s">
        <v>6734</v>
      </c>
      <c r="D1335" s="11" t="s">
        <v>6706</v>
      </c>
      <c r="E1335" s="11" t="s">
        <v>6735</v>
      </c>
      <c r="F1335" s="12" t="s">
        <v>7</v>
      </c>
      <c r="G1335" s="13">
        <v>2716929</v>
      </c>
      <c r="H1335" s="13">
        <v>2037697</v>
      </c>
      <c r="I1335" s="13"/>
      <c r="J1335" s="13">
        <v>679232</v>
      </c>
      <c r="K1335" s="13">
        <v>75</v>
      </c>
      <c r="L1335" s="11" t="s">
        <v>4462</v>
      </c>
      <c r="M1335" s="14" t="s">
        <v>4444</v>
      </c>
      <c r="Z1335" s="15">
        <v>2716929</v>
      </c>
      <c r="AA1335" s="15">
        <v>2037697</v>
      </c>
      <c r="AC1335" s="15">
        <v>679232</v>
      </c>
    </row>
    <row r="1336" spans="2:29" ht="19.7" customHeight="1" x14ac:dyDescent="0.2">
      <c r="B1336" s="10" t="s">
        <v>1414</v>
      </c>
      <c r="C1336" s="11" t="s">
        <v>6736</v>
      </c>
      <c r="D1336" s="11" t="s">
        <v>6706</v>
      </c>
      <c r="E1336" s="11" t="s">
        <v>6555</v>
      </c>
      <c r="F1336" s="12" t="s">
        <v>7</v>
      </c>
      <c r="G1336" s="13">
        <v>2160927</v>
      </c>
      <c r="H1336" s="13">
        <v>1599086</v>
      </c>
      <c r="I1336" s="13"/>
      <c r="J1336" s="13">
        <v>561841</v>
      </c>
      <c r="K1336" s="13">
        <v>74</v>
      </c>
      <c r="L1336" s="11" t="s">
        <v>4462</v>
      </c>
      <c r="M1336" s="14" t="s">
        <v>4444</v>
      </c>
      <c r="Z1336" s="15">
        <v>2160927</v>
      </c>
      <c r="AA1336" s="15">
        <v>1599086</v>
      </c>
      <c r="AC1336" s="15">
        <v>561841</v>
      </c>
    </row>
    <row r="1337" spans="2:29" ht="19.7" customHeight="1" x14ac:dyDescent="0.2">
      <c r="B1337" s="10" t="s">
        <v>1415</v>
      </c>
      <c r="C1337" s="11" t="s">
        <v>6737</v>
      </c>
      <c r="D1337" s="11" t="s">
        <v>6706</v>
      </c>
      <c r="E1337" s="11" t="s">
        <v>6557</v>
      </c>
      <c r="F1337" s="12" t="s">
        <v>7</v>
      </c>
      <c r="G1337" s="13">
        <v>2201958</v>
      </c>
      <c r="H1337" s="13">
        <v>1673488</v>
      </c>
      <c r="I1337" s="13"/>
      <c r="J1337" s="13">
        <v>528470</v>
      </c>
      <c r="K1337" s="13">
        <v>76</v>
      </c>
      <c r="L1337" s="11" t="s">
        <v>4462</v>
      </c>
      <c r="M1337" s="14" t="s">
        <v>4444</v>
      </c>
      <c r="Z1337" s="15">
        <v>2201958</v>
      </c>
      <c r="AA1337" s="15">
        <v>1673488</v>
      </c>
      <c r="AC1337" s="15">
        <v>528470</v>
      </c>
    </row>
    <row r="1338" spans="2:29" ht="19.7" customHeight="1" x14ac:dyDescent="0.2">
      <c r="B1338" s="10" t="s">
        <v>1416</v>
      </c>
      <c r="C1338" s="11" t="s">
        <v>6738</v>
      </c>
      <c r="D1338" s="11" t="s">
        <v>6706</v>
      </c>
      <c r="E1338" s="11" t="s">
        <v>6559</v>
      </c>
      <c r="F1338" s="12" t="s">
        <v>7</v>
      </c>
      <c r="G1338" s="13">
        <v>2446923</v>
      </c>
      <c r="H1338" s="13">
        <v>1908600</v>
      </c>
      <c r="I1338" s="13"/>
      <c r="J1338" s="13">
        <v>538323</v>
      </c>
      <c r="K1338" s="13">
        <v>78</v>
      </c>
      <c r="L1338" s="11" t="s">
        <v>4462</v>
      </c>
      <c r="M1338" s="14" t="s">
        <v>4444</v>
      </c>
      <c r="Z1338" s="15">
        <v>2446923</v>
      </c>
      <c r="AA1338" s="15">
        <v>1908600</v>
      </c>
      <c r="AC1338" s="15">
        <v>538323</v>
      </c>
    </row>
    <row r="1339" spans="2:29" ht="19.7" customHeight="1" x14ac:dyDescent="0.2">
      <c r="B1339" s="10" t="s">
        <v>1417</v>
      </c>
      <c r="C1339" s="11" t="s">
        <v>6739</v>
      </c>
      <c r="D1339" s="11" t="s">
        <v>6706</v>
      </c>
      <c r="E1339" s="11" t="s">
        <v>6561</v>
      </c>
      <c r="F1339" s="12" t="s">
        <v>7</v>
      </c>
      <c r="G1339" s="13">
        <v>2722856</v>
      </c>
      <c r="H1339" s="13">
        <v>2151056</v>
      </c>
      <c r="I1339" s="13"/>
      <c r="J1339" s="13">
        <v>571800</v>
      </c>
      <c r="K1339" s="13">
        <v>79</v>
      </c>
      <c r="L1339" s="11" t="s">
        <v>4462</v>
      </c>
      <c r="M1339" s="14" t="s">
        <v>4444</v>
      </c>
      <c r="Z1339" s="15">
        <v>2722856</v>
      </c>
      <c r="AA1339" s="15">
        <v>2151056</v>
      </c>
      <c r="AC1339" s="15">
        <v>571800</v>
      </c>
    </row>
    <row r="1340" spans="2:29" ht="19.7" customHeight="1" x14ac:dyDescent="0.2">
      <c r="B1340" s="10" t="s">
        <v>1418</v>
      </c>
      <c r="C1340" s="11" t="s">
        <v>6740</v>
      </c>
      <c r="D1340" s="11" t="s">
        <v>6706</v>
      </c>
      <c r="E1340" s="11" t="s">
        <v>6563</v>
      </c>
      <c r="F1340" s="12" t="s">
        <v>7</v>
      </c>
      <c r="G1340" s="13">
        <v>2952501</v>
      </c>
      <c r="H1340" s="13">
        <v>2243901</v>
      </c>
      <c r="I1340" s="13"/>
      <c r="J1340" s="13">
        <v>708600</v>
      </c>
      <c r="K1340" s="13">
        <v>76</v>
      </c>
      <c r="L1340" s="11" t="s">
        <v>4462</v>
      </c>
      <c r="M1340" s="14" t="s">
        <v>4444</v>
      </c>
      <c r="Z1340" s="15">
        <v>2952501</v>
      </c>
      <c r="AA1340" s="15">
        <v>2243901</v>
      </c>
      <c r="AC1340" s="15">
        <v>708600</v>
      </c>
    </row>
    <row r="1341" spans="2:29" ht="19.7" customHeight="1" x14ac:dyDescent="0.2">
      <c r="B1341" s="10" t="s">
        <v>1419</v>
      </c>
      <c r="C1341" s="11" t="s">
        <v>6741</v>
      </c>
      <c r="D1341" s="11" t="s">
        <v>6706</v>
      </c>
      <c r="E1341" s="11" t="s">
        <v>6686</v>
      </c>
      <c r="F1341" s="12" t="s">
        <v>7</v>
      </c>
      <c r="G1341" s="13">
        <v>2401009</v>
      </c>
      <c r="H1341" s="13">
        <v>1824767</v>
      </c>
      <c r="I1341" s="13"/>
      <c r="J1341" s="13">
        <v>576242</v>
      </c>
      <c r="K1341" s="13">
        <v>76</v>
      </c>
      <c r="L1341" s="11" t="s">
        <v>4462</v>
      </c>
      <c r="M1341" s="14" t="s">
        <v>4444</v>
      </c>
      <c r="Z1341" s="15">
        <v>2401009</v>
      </c>
      <c r="AA1341" s="15">
        <v>1824767</v>
      </c>
      <c r="AC1341" s="15">
        <v>576242</v>
      </c>
    </row>
    <row r="1342" spans="2:29" ht="19.7" customHeight="1" x14ac:dyDescent="0.2">
      <c r="B1342" s="10" t="s">
        <v>1420</v>
      </c>
      <c r="C1342" s="11" t="s">
        <v>6742</v>
      </c>
      <c r="D1342" s="11" t="s">
        <v>6706</v>
      </c>
      <c r="E1342" s="11" t="s">
        <v>6688</v>
      </c>
      <c r="F1342" s="12" t="s">
        <v>7</v>
      </c>
      <c r="G1342" s="13">
        <v>2454862</v>
      </c>
      <c r="H1342" s="13">
        <v>1890244</v>
      </c>
      <c r="I1342" s="13"/>
      <c r="J1342" s="13">
        <v>564618</v>
      </c>
      <c r="K1342" s="13">
        <v>77</v>
      </c>
      <c r="L1342" s="11" t="s">
        <v>4462</v>
      </c>
      <c r="M1342" s="14" t="s">
        <v>4444</v>
      </c>
      <c r="Z1342" s="15">
        <v>2454862</v>
      </c>
      <c r="AA1342" s="15">
        <v>1890244</v>
      </c>
      <c r="AC1342" s="15">
        <v>564618</v>
      </c>
    </row>
    <row r="1343" spans="2:29" ht="19.7" customHeight="1" x14ac:dyDescent="0.2">
      <c r="B1343" s="10" t="s">
        <v>1421</v>
      </c>
      <c r="C1343" s="11" t="s">
        <v>6743</v>
      </c>
      <c r="D1343" s="11" t="s">
        <v>6706</v>
      </c>
      <c r="E1343" s="11" t="s">
        <v>6690</v>
      </c>
      <c r="F1343" s="12" t="s">
        <v>7</v>
      </c>
      <c r="G1343" s="13">
        <v>2704722</v>
      </c>
      <c r="H1343" s="13">
        <v>2109683</v>
      </c>
      <c r="I1343" s="13"/>
      <c r="J1343" s="13">
        <v>595039</v>
      </c>
      <c r="K1343" s="13">
        <v>78</v>
      </c>
      <c r="L1343" s="11" t="s">
        <v>4462</v>
      </c>
      <c r="M1343" s="14" t="s">
        <v>4444</v>
      </c>
      <c r="Z1343" s="15">
        <v>2704722</v>
      </c>
      <c r="AA1343" s="15">
        <v>2109683</v>
      </c>
      <c r="AC1343" s="15">
        <v>595039</v>
      </c>
    </row>
    <row r="1344" spans="2:29" ht="19.7" customHeight="1" x14ac:dyDescent="0.2">
      <c r="B1344" s="10" t="s">
        <v>1422</v>
      </c>
      <c r="C1344" s="11" t="s">
        <v>6744</v>
      </c>
      <c r="D1344" s="11" t="s">
        <v>6706</v>
      </c>
      <c r="E1344" s="11" t="s">
        <v>6745</v>
      </c>
      <c r="F1344" s="12" t="s">
        <v>7</v>
      </c>
      <c r="G1344" s="13">
        <v>2832615</v>
      </c>
      <c r="H1344" s="13">
        <v>2237766</v>
      </c>
      <c r="I1344" s="13"/>
      <c r="J1344" s="13">
        <v>594849</v>
      </c>
      <c r="K1344" s="13">
        <v>79</v>
      </c>
      <c r="L1344" s="11" t="s">
        <v>4462</v>
      </c>
      <c r="M1344" s="14" t="s">
        <v>4444</v>
      </c>
      <c r="Z1344" s="15">
        <v>2832615</v>
      </c>
      <c r="AA1344" s="15">
        <v>2237766</v>
      </c>
      <c r="AC1344" s="15">
        <v>594849</v>
      </c>
    </row>
    <row r="1345" spans="2:29" ht="19.7" customHeight="1" x14ac:dyDescent="0.2">
      <c r="B1345" s="10" t="s">
        <v>1423</v>
      </c>
      <c r="C1345" s="11" t="s">
        <v>6746</v>
      </c>
      <c r="D1345" s="11" t="s">
        <v>6706</v>
      </c>
      <c r="E1345" s="11" t="s">
        <v>6692</v>
      </c>
      <c r="F1345" s="12" t="s">
        <v>7</v>
      </c>
      <c r="G1345" s="13">
        <v>3038570</v>
      </c>
      <c r="H1345" s="13">
        <v>2370085</v>
      </c>
      <c r="I1345" s="13"/>
      <c r="J1345" s="13">
        <v>668485</v>
      </c>
      <c r="K1345" s="13">
        <v>78</v>
      </c>
      <c r="L1345" s="11" t="s">
        <v>4462</v>
      </c>
      <c r="M1345" s="14" t="s">
        <v>4444</v>
      </c>
      <c r="Z1345" s="15">
        <v>3038570</v>
      </c>
      <c r="AA1345" s="15">
        <v>2370085</v>
      </c>
      <c r="AC1345" s="15">
        <v>668485</v>
      </c>
    </row>
    <row r="1346" spans="2:29" ht="19.7" customHeight="1" x14ac:dyDescent="0.2">
      <c r="B1346" s="10" t="s">
        <v>1424</v>
      </c>
      <c r="C1346" s="11" t="s">
        <v>6747</v>
      </c>
      <c r="D1346" s="11" t="s">
        <v>6748</v>
      </c>
      <c r="E1346" s="11" t="s">
        <v>72</v>
      </c>
      <c r="F1346" s="12" t="s">
        <v>91</v>
      </c>
      <c r="G1346" s="13">
        <v>17518</v>
      </c>
      <c r="H1346" s="13">
        <v>3504</v>
      </c>
      <c r="I1346" s="13"/>
      <c r="J1346" s="13">
        <v>14014</v>
      </c>
      <c r="K1346" s="13">
        <v>20</v>
      </c>
      <c r="L1346" s="11" t="s">
        <v>4462</v>
      </c>
      <c r="M1346" s="14" t="s">
        <v>4444</v>
      </c>
      <c r="Z1346" s="15">
        <v>17518</v>
      </c>
      <c r="AA1346" s="15">
        <v>3504</v>
      </c>
      <c r="AC1346" s="15">
        <v>14014</v>
      </c>
    </row>
    <row r="1347" spans="2:29" ht="19.7" customHeight="1" x14ac:dyDescent="0.2">
      <c r="B1347" s="10" t="s">
        <v>1425</v>
      </c>
      <c r="C1347" s="11" t="s">
        <v>6749</v>
      </c>
      <c r="D1347" s="11" t="s">
        <v>6750</v>
      </c>
      <c r="E1347" s="11" t="s">
        <v>6751</v>
      </c>
      <c r="F1347" s="12" t="s">
        <v>7</v>
      </c>
      <c r="G1347" s="13">
        <v>43723</v>
      </c>
      <c r="H1347" s="13">
        <v>31918</v>
      </c>
      <c r="I1347" s="13"/>
      <c r="J1347" s="13">
        <v>11805</v>
      </c>
      <c r="K1347" s="13">
        <v>73</v>
      </c>
      <c r="L1347" s="11" t="s">
        <v>4462</v>
      </c>
      <c r="M1347" s="14" t="s">
        <v>4444</v>
      </c>
      <c r="Z1347" s="15">
        <v>43723</v>
      </c>
      <c r="AA1347" s="15">
        <v>31918</v>
      </c>
      <c r="AC1347" s="15">
        <v>11805</v>
      </c>
    </row>
    <row r="1348" spans="2:29" ht="19.7" customHeight="1" x14ac:dyDescent="0.2">
      <c r="B1348" s="10" t="s">
        <v>1426</v>
      </c>
      <c r="C1348" s="11" t="s">
        <v>6752</v>
      </c>
      <c r="D1348" s="11" t="s">
        <v>6750</v>
      </c>
      <c r="E1348" s="11" t="s">
        <v>6753</v>
      </c>
      <c r="F1348" s="12" t="s">
        <v>38</v>
      </c>
      <c r="G1348" s="13">
        <v>300828</v>
      </c>
      <c r="H1348" s="13">
        <v>183505</v>
      </c>
      <c r="I1348" s="13"/>
      <c r="J1348" s="13">
        <v>117323</v>
      </c>
      <c r="K1348" s="13">
        <v>61</v>
      </c>
      <c r="L1348" s="11" t="s">
        <v>4462</v>
      </c>
      <c r="M1348" s="14" t="s">
        <v>4444</v>
      </c>
      <c r="Z1348" s="15">
        <v>300828</v>
      </c>
      <c r="AA1348" s="15">
        <v>183505</v>
      </c>
      <c r="AC1348" s="15">
        <v>117323</v>
      </c>
    </row>
    <row r="1349" spans="2:29" ht="19.7" customHeight="1" x14ac:dyDescent="0.2">
      <c r="B1349" s="10" t="s">
        <v>1427</v>
      </c>
      <c r="C1349" s="11" t="s">
        <v>6754</v>
      </c>
      <c r="D1349" s="11" t="s">
        <v>6750</v>
      </c>
      <c r="E1349" s="11" t="s">
        <v>6755</v>
      </c>
      <c r="F1349" s="12" t="s">
        <v>38</v>
      </c>
      <c r="G1349" s="13">
        <v>19038</v>
      </c>
      <c r="H1349" s="13">
        <v>19038</v>
      </c>
      <c r="I1349" s="13"/>
      <c r="J1349" s="13"/>
      <c r="K1349" s="13">
        <v>100</v>
      </c>
      <c r="L1349" s="11" t="s">
        <v>4462</v>
      </c>
      <c r="M1349" s="14" t="s">
        <v>4444</v>
      </c>
      <c r="Z1349" s="15">
        <v>19038</v>
      </c>
      <c r="AA1349" s="15">
        <v>19038</v>
      </c>
    </row>
    <row r="1350" spans="2:29" ht="19.7" customHeight="1" x14ac:dyDescent="0.2">
      <c r="B1350" s="10" t="s">
        <v>1428</v>
      </c>
      <c r="C1350" s="11" t="s">
        <v>6756</v>
      </c>
      <c r="D1350" s="11" t="s">
        <v>6750</v>
      </c>
      <c r="E1350" s="11" t="s">
        <v>6757</v>
      </c>
      <c r="F1350" s="12" t="s">
        <v>7</v>
      </c>
      <c r="G1350" s="13">
        <v>99512</v>
      </c>
      <c r="H1350" s="13">
        <v>66673</v>
      </c>
      <c r="I1350" s="13"/>
      <c r="J1350" s="13">
        <v>32839</v>
      </c>
      <c r="K1350" s="13">
        <v>67</v>
      </c>
      <c r="L1350" s="11" t="s">
        <v>4462</v>
      </c>
      <c r="M1350" s="14" t="s">
        <v>4444</v>
      </c>
      <c r="Z1350" s="15">
        <v>99512</v>
      </c>
      <c r="AA1350" s="15">
        <v>66673</v>
      </c>
      <c r="AC1350" s="15">
        <v>32839</v>
      </c>
    </row>
    <row r="1351" spans="2:29" ht="19.7" customHeight="1" x14ac:dyDescent="0.2">
      <c r="B1351" s="10" t="s">
        <v>1429</v>
      </c>
      <c r="C1351" s="11" t="s">
        <v>6758</v>
      </c>
      <c r="D1351" s="11" t="s">
        <v>6750</v>
      </c>
      <c r="E1351" s="11" t="s">
        <v>6759</v>
      </c>
      <c r="F1351" s="12" t="s">
        <v>38</v>
      </c>
      <c r="G1351" s="13">
        <v>697195</v>
      </c>
      <c r="H1351" s="13">
        <v>439233</v>
      </c>
      <c r="I1351" s="13"/>
      <c r="J1351" s="13">
        <v>257962</v>
      </c>
      <c r="K1351" s="13">
        <v>63</v>
      </c>
      <c r="L1351" s="11" t="s">
        <v>4462</v>
      </c>
      <c r="M1351" s="14" t="s">
        <v>4444</v>
      </c>
      <c r="Z1351" s="15">
        <v>697195</v>
      </c>
      <c r="AA1351" s="15">
        <v>439233</v>
      </c>
      <c r="AC1351" s="15">
        <v>257962</v>
      </c>
    </row>
    <row r="1352" spans="2:29" ht="19.7" customHeight="1" x14ac:dyDescent="0.2">
      <c r="B1352" s="10" t="s">
        <v>1430</v>
      </c>
      <c r="C1352" s="11" t="s">
        <v>6760</v>
      </c>
      <c r="D1352" s="11" t="s">
        <v>6750</v>
      </c>
      <c r="E1352" s="11" t="s">
        <v>6761</v>
      </c>
      <c r="F1352" s="12" t="s">
        <v>38</v>
      </c>
      <c r="G1352" s="13">
        <v>20480</v>
      </c>
      <c r="H1352" s="13">
        <v>20480</v>
      </c>
      <c r="I1352" s="13"/>
      <c r="J1352" s="13"/>
      <c r="K1352" s="13">
        <v>100</v>
      </c>
      <c r="L1352" s="11" t="s">
        <v>4462</v>
      </c>
      <c r="M1352" s="14" t="s">
        <v>4444</v>
      </c>
      <c r="Z1352" s="15">
        <v>20480</v>
      </c>
      <c r="AA1352" s="15">
        <v>20480</v>
      </c>
    </row>
    <row r="1353" spans="2:29" ht="19.7" customHeight="1" x14ac:dyDescent="0.2">
      <c r="B1353" s="10" t="s">
        <v>1431</v>
      </c>
      <c r="C1353" s="11" t="s">
        <v>6762</v>
      </c>
      <c r="D1353" s="11" t="s">
        <v>6763</v>
      </c>
      <c r="E1353" s="11" t="s">
        <v>6764</v>
      </c>
      <c r="F1353" s="12" t="s">
        <v>38</v>
      </c>
      <c r="G1353" s="13">
        <v>15542</v>
      </c>
      <c r="H1353" s="13">
        <v>2798</v>
      </c>
      <c r="I1353" s="13"/>
      <c r="J1353" s="13">
        <v>12744</v>
      </c>
      <c r="K1353" s="13">
        <v>18</v>
      </c>
      <c r="L1353" s="11" t="s">
        <v>4462</v>
      </c>
      <c r="M1353" s="14" t="s">
        <v>4444</v>
      </c>
      <c r="Z1353" s="15">
        <v>15542</v>
      </c>
      <c r="AA1353" s="15">
        <v>2798</v>
      </c>
      <c r="AC1353" s="15">
        <v>12744</v>
      </c>
    </row>
    <row r="1354" spans="2:29" ht="19.7" customHeight="1" x14ac:dyDescent="0.2">
      <c r="B1354" s="16" t="s">
        <v>1432</v>
      </c>
      <c r="C1354" s="17" t="s">
        <v>6765</v>
      </c>
      <c r="D1354" s="17" t="s">
        <v>6763</v>
      </c>
      <c r="E1354" s="17" t="s">
        <v>6766</v>
      </c>
      <c r="F1354" s="18" t="s">
        <v>38</v>
      </c>
      <c r="G1354" s="19">
        <v>9925</v>
      </c>
      <c r="H1354" s="19">
        <v>2581</v>
      </c>
      <c r="I1354" s="19"/>
      <c r="J1354" s="19">
        <v>7344</v>
      </c>
      <c r="K1354" s="19">
        <v>26</v>
      </c>
      <c r="L1354" s="17" t="s">
        <v>4462</v>
      </c>
      <c r="M1354" s="20" t="s">
        <v>4444</v>
      </c>
      <c r="Z1354" s="15">
        <v>9925</v>
      </c>
      <c r="AA1354" s="15">
        <v>2581</v>
      </c>
      <c r="AC1354" s="15">
        <v>7344</v>
      </c>
    </row>
    <row r="1355" spans="2:29" ht="19.7" customHeight="1" x14ac:dyDescent="0.2">
      <c r="B1355" s="10" t="s">
        <v>1433</v>
      </c>
      <c r="C1355" s="11" t="s">
        <v>6767</v>
      </c>
      <c r="D1355" s="11" t="s">
        <v>6768</v>
      </c>
      <c r="E1355" s="11" t="s">
        <v>6769</v>
      </c>
      <c r="F1355" s="12" t="s">
        <v>38</v>
      </c>
      <c r="G1355" s="13">
        <v>34266</v>
      </c>
      <c r="H1355" s="13">
        <v>5825</v>
      </c>
      <c r="I1355" s="13"/>
      <c r="J1355" s="13">
        <v>28441</v>
      </c>
      <c r="K1355" s="13">
        <v>17</v>
      </c>
      <c r="L1355" s="11" t="s">
        <v>4462</v>
      </c>
      <c r="M1355" s="14" t="s">
        <v>4444</v>
      </c>
      <c r="Z1355" s="15">
        <v>34266</v>
      </c>
      <c r="AA1355" s="15">
        <v>5825</v>
      </c>
      <c r="AC1355" s="15">
        <v>28441</v>
      </c>
    </row>
    <row r="1356" spans="2:29" ht="19.7" customHeight="1" x14ac:dyDescent="0.2">
      <c r="B1356" s="10" t="s">
        <v>1434</v>
      </c>
      <c r="C1356" s="11" t="s">
        <v>6770</v>
      </c>
      <c r="D1356" s="11" t="s">
        <v>6768</v>
      </c>
      <c r="E1356" s="11" t="s">
        <v>6771</v>
      </c>
      <c r="F1356" s="12" t="s">
        <v>38</v>
      </c>
      <c r="G1356" s="13">
        <v>116941</v>
      </c>
      <c r="H1356" s="13">
        <v>24558</v>
      </c>
      <c r="I1356" s="13"/>
      <c r="J1356" s="13">
        <v>92383</v>
      </c>
      <c r="K1356" s="13">
        <v>21</v>
      </c>
      <c r="L1356" s="11" t="s">
        <v>4462</v>
      </c>
      <c r="M1356" s="14" t="s">
        <v>4444</v>
      </c>
      <c r="Z1356" s="15">
        <v>116941</v>
      </c>
      <c r="AA1356" s="15">
        <v>24558</v>
      </c>
      <c r="AC1356" s="15">
        <v>92383</v>
      </c>
    </row>
    <row r="1357" spans="2:29" ht="19.7" customHeight="1" x14ac:dyDescent="0.2">
      <c r="B1357" s="10" t="s">
        <v>1435</v>
      </c>
      <c r="C1357" s="11" t="s">
        <v>6772</v>
      </c>
      <c r="D1357" s="11" t="s">
        <v>6773</v>
      </c>
      <c r="E1357" s="11" t="s">
        <v>72</v>
      </c>
      <c r="F1357" s="12" t="s">
        <v>91</v>
      </c>
      <c r="G1357" s="13">
        <v>11000</v>
      </c>
      <c r="H1357" s="13">
        <v>1760</v>
      </c>
      <c r="I1357" s="13"/>
      <c r="J1357" s="13">
        <v>9240</v>
      </c>
      <c r="K1357" s="13">
        <v>16</v>
      </c>
      <c r="L1357" s="11" t="s">
        <v>4462</v>
      </c>
      <c r="M1357" s="14" t="s">
        <v>4444</v>
      </c>
      <c r="Z1357" s="15">
        <v>11000</v>
      </c>
      <c r="AA1357" s="15">
        <v>1760</v>
      </c>
      <c r="AC1357" s="15">
        <v>9240</v>
      </c>
    </row>
    <row r="1358" spans="2:29" ht="19.7" customHeight="1" x14ac:dyDescent="0.2">
      <c r="B1358" s="10" t="s">
        <v>1436</v>
      </c>
      <c r="C1358" s="11" t="s">
        <v>6774</v>
      </c>
      <c r="D1358" s="11" t="s">
        <v>6775</v>
      </c>
      <c r="E1358" s="11" t="s">
        <v>72</v>
      </c>
      <c r="F1358" s="12" t="s">
        <v>8</v>
      </c>
      <c r="G1358" s="13">
        <v>65685</v>
      </c>
      <c r="H1358" s="13">
        <v>63714</v>
      </c>
      <c r="I1358" s="13"/>
      <c r="J1358" s="13">
        <v>1971</v>
      </c>
      <c r="K1358" s="13">
        <v>97</v>
      </c>
      <c r="L1358" s="11" t="s">
        <v>4462</v>
      </c>
      <c r="M1358" s="14" t="s">
        <v>4444</v>
      </c>
      <c r="Z1358" s="15">
        <v>65685</v>
      </c>
      <c r="AA1358" s="15">
        <v>63714</v>
      </c>
      <c r="AC1358" s="15">
        <v>1971</v>
      </c>
    </row>
    <row r="1359" spans="2:29" ht="19.7" customHeight="1" x14ac:dyDescent="0.2">
      <c r="B1359" s="10" t="s">
        <v>1437</v>
      </c>
      <c r="C1359" s="11" t="s">
        <v>6776</v>
      </c>
      <c r="D1359" s="11" t="s">
        <v>6777</v>
      </c>
      <c r="E1359" s="11" t="s">
        <v>72</v>
      </c>
      <c r="F1359" s="12" t="s">
        <v>91</v>
      </c>
      <c r="G1359" s="13">
        <v>41740</v>
      </c>
      <c r="H1359" s="13">
        <v>34644</v>
      </c>
      <c r="I1359" s="13"/>
      <c r="J1359" s="13">
        <v>7096</v>
      </c>
      <c r="K1359" s="13">
        <v>83</v>
      </c>
      <c r="L1359" s="11" t="s">
        <v>4462</v>
      </c>
      <c r="M1359" s="14" t="s">
        <v>4444</v>
      </c>
      <c r="Z1359" s="15">
        <v>41740</v>
      </c>
      <c r="AA1359" s="15">
        <v>34644</v>
      </c>
      <c r="AC1359" s="15">
        <v>7096</v>
      </c>
    </row>
    <row r="1360" spans="2:29" ht="19.7" customHeight="1" x14ac:dyDescent="0.2">
      <c r="B1360" s="10" t="s">
        <v>1438</v>
      </c>
      <c r="C1360" s="11" t="s">
        <v>6778</v>
      </c>
      <c r="D1360" s="11" t="s">
        <v>6779</v>
      </c>
      <c r="E1360" s="11" t="s">
        <v>6780</v>
      </c>
      <c r="F1360" s="12" t="s">
        <v>8</v>
      </c>
      <c r="G1360" s="13">
        <v>23261</v>
      </c>
      <c r="H1360" s="13">
        <v>23261</v>
      </c>
      <c r="I1360" s="13"/>
      <c r="J1360" s="13"/>
      <c r="K1360" s="13">
        <v>100</v>
      </c>
      <c r="L1360" s="11" t="s">
        <v>4462</v>
      </c>
      <c r="M1360" s="14" t="s">
        <v>4444</v>
      </c>
      <c r="Z1360" s="15">
        <v>23261</v>
      </c>
      <c r="AA1360" s="15">
        <v>23261</v>
      </c>
    </row>
    <row r="1361" spans="2:29" ht="19.7" customHeight="1" x14ac:dyDescent="0.2">
      <c r="B1361" s="10" t="s">
        <v>1439</v>
      </c>
      <c r="C1361" s="11" t="s">
        <v>6781</v>
      </c>
      <c r="D1361" s="11" t="s">
        <v>6779</v>
      </c>
      <c r="E1361" s="11" t="s">
        <v>6782</v>
      </c>
      <c r="F1361" s="12" t="s">
        <v>8</v>
      </c>
      <c r="G1361" s="13">
        <v>2526</v>
      </c>
      <c r="H1361" s="13">
        <v>1869</v>
      </c>
      <c r="I1361" s="13"/>
      <c r="J1361" s="13">
        <v>657</v>
      </c>
      <c r="K1361" s="13">
        <v>74</v>
      </c>
      <c r="L1361" s="11" t="s">
        <v>4462</v>
      </c>
      <c r="M1361" s="14" t="s">
        <v>4444</v>
      </c>
      <c r="Z1361" s="15">
        <v>2526</v>
      </c>
      <c r="AA1361" s="15">
        <v>1869</v>
      </c>
      <c r="AC1361" s="15">
        <v>657</v>
      </c>
    </row>
    <row r="1362" spans="2:29" ht="19.7" customHeight="1" x14ac:dyDescent="0.2">
      <c r="B1362" s="10" t="s">
        <v>1440</v>
      </c>
      <c r="C1362" s="11" t="s">
        <v>6783</v>
      </c>
      <c r="D1362" s="11" t="s">
        <v>6784</v>
      </c>
      <c r="E1362" s="11" t="s">
        <v>6785</v>
      </c>
      <c r="F1362" s="12" t="s">
        <v>91</v>
      </c>
      <c r="G1362" s="13">
        <v>9636</v>
      </c>
      <c r="H1362" s="13">
        <v>9443</v>
      </c>
      <c r="I1362" s="13"/>
      <c r="J1362" s="13">
        <v>193</v>
      </c>
      <c r="K1362" s="13">
        <v>98</v>
      </c>
      <c r="L1362" s="11" t="s">
        <v>4462</v>
      </c>
      <c r="M1362" s="14" t="s">
        <v>4444</v>
      </c>
      <c r="Z1362" s="15">
        <v>9636</v>
      </c>
      <c r="AA1362" s="15">
        <v>9443</v>
      </c>
      <c r="AC1362" s="15">
        <v>193</v>
      </c>
    </row>
    <row r="1363" spans="2:29" ht="19.7" customHeight="1" x14ac:dyDescent="0.2">
      <c r="B1363" s="10" t="s">
        <v>1441</v>
      </c>
      <c r="C1363" s="11" t="s">
        <v>6786</v>
      </c>
      <c r="D1363" s="11" t="s">
        <v>6787</v>
      </c>
      <c r="E1363" s="11" t="s">
        <v>6788</v>
      </c>
      <c r="F1363" s="12" t="s">
        <v>91</v>
      </c>
      <c r="G1363" s="13">
        <v>8159</v>
      </c>
      <c r="H1363" s="13">
        <v>7914</v>
      </c>
      <c r="I1363" s="13"/>
      <c r="J1363" s="13">
        <v>245</v>
      </c>
      <c r="K1363" s="13">
        <v>97</v>
      </c>
      <c r="L1363" s="11" t="s">
        <v>4462</v>
      </c>
      <c r="M1363" s="14" t="s">
        <v>4444</v>
      </c>
      <c r="Z1363" s="15">
        <v>8159</v>
      </c>
      <c r="AA1363" s="15">
        <v>7914</v>
      </c>
      <c r="AC1363" s="15">
        <v>245</v>
      </c>
    </row>
    <row r="1364" spans="2:29" ht="19.7" customHeight="1" x14ac:dyDescent="0.2">
      <c r="B1364" s="10" t="s">
        <v>1442</v>
      </c>
      <c r="C1364" s="11" t="s">
        <v>6789</v>
      </c>
      <c r="D1364" s="11" t="s">
        <v>6790</v>
      </c>
      <c r="E1364" s="11" t="s">
        <v>6791</v>
      </c>
      <c r="F1364" s="12" t="s">
        <v>8</v>
      </c>
      <c r="G1364" s="13">
        <v>62739</v>
      </c>
      <c r="H1364" s="13">
        <v>55210</v>
      </c>
      <c r="I1364" s="13"/>
      <c r="J1364" s="13">
        <v>7529</v>
      </c>
      <c r="K1364" s="13">
        <v>88</v>
      </c>
      <c r="L1364" s="11" t="s">
        <v>4462</v>
      </c>
      <c r="M1364" s="14" t="s">
        <v>4444</v>
      </c>
      <c r="Z1364" s="15">
        <v>62739</v>
      </c>
      <c r="AA1364" s="15">
        <v>55210</v>
      </c>
      <c r="AC1364" s="15">
        <v>7529</v>
      </c>
    </row>
    <row r="1365" spans="2:29" ht="19.7" customHeight="1" x14ac:dyDescent="0.2">
      <c r="B1365" s="10" t="s">
        <v>1443</v>
      </c>
      <c r="C1365" s="11" t="s">
        <v>6792</v>
      </c>
      <c r="D1365" s="11" t="s">
        <v>6790</v>
      </c>
      <c r="E1365" s="11" t="s">
        <v>6793</v>
      </c>
      <c r="F1365" s="12" t="s">
        <v>8</v>
      </c>
      <c r="G1365" s="13">
        <v>68260</v>
      </c>
      <c r="H1365" s="13">
        <v>60731</v>
      </c>
      <c r="I1365" s="13"/>
      <c r="J1365" s="13">
        <v>7529</v>
      </c>
      <c r="K1365" s="13">
        <v>88.97</v>
      </c>
      <c r="L1365" s="11" t="s">
        <v>4462</v>
      </c>
      <c r="M1365" s="14" t="s">
        <v>4444</v>
      </c>
      <c r="Z1365" s="15">
        <v>68260</v>
      </c>
      <c r="AA1365" s="15">
        <v>60731</v>
      </c>
      <c r="AC1365" s="15">
        <v>7529</v>
      </c>
    </row>
    <row r="1366" spans="2:29" ht="19.7" customHeight="1" x14ac:dyDescent="0.2">
      <c r="B1366" s="10" t="s">
        <v>1444</v>
      </c>
      <c r="C1366" s="11" t="s">
        <v>6794</v>
      </c>
      <c r="D1366" s="11" t="s">
        <v>6790</v>
      </c>
      <c r="E1366" s="11" t="s">
        <v>6795</v>
      </c>
      <c r="F1366" s="12" t="s">
        <v>8</v>
      </c>
      <c r="G1366" s="13">
        <v>73781</v>
      </c>
      <c r="H1366" s="13">
        <v>66252</v>
      </c>
      <c r="I1366" s="13"/>
      <c r="J1366" s="13">
        <v>7529</v>
      </c>
      <c r="K1366" s="13">
        <v>89.795000000000002</v>
      </c>
      <c r="L1366" s="11" t="s">
        <v>4462</v>
      </c>
      <c r="M1366" s="14" t="s">
        <v>4444</v>
      </c>
      <c r="Z1366" s="15">
        <v>73781</v>
      </c>
      <c r="AA1366" s="15">
        <v>66252</v>
      </c>
      <c r="AC1366" s="15">
        <v>7529</v>
      </c>
    </row>
    <row r="1367" spans="2:29" ht="19.7" customHeight="1" x14ac:dyDescent="0.2">
      <c r="B1367" s="10" t="s">
        <v>1445</v>
      </c>
      <c r="C1367" s="11" t="s">
        <v>6796</v>
      </c>
      <c r="D1367" s="11" t="s">
        <v>6790</v>
      </c>
      <c r="E1367" s="11" t="s">
        <v>6797</v>
      </c>
      <c r="F1367" s="12" t="s">
        <v>8</v>
      </c>
      <c r="G1367" s="13">
        <v>76541</v>
      </c>
      <c r="H1367" s="13">
        <v>69012</v>
      </c>
      <c r="I1367" s="13"/>
      <c r="J1367" s="13">
        <v>7529</v>
      </c>
      <c r="K1367" s="13">
        <v>90.162999999999997</v>
      </c>
      <c r="L1367" s="11" t="s">
        <v>4462</v>
      </c>
      <c r="M1367" s="14" t="s">
        <v>4444</v>
      </c>
      <c r="Z1367" s="15">
        <v>76541</v>
      </c>
      <c r="AA1367" s="15">
        <v>69012</v>
      </c>
      <c r="AC1367" s="15">
        <v>7529</v>
      </c>
    </row>
    <row r="1368" spans="2:29" ht="19.7" customHeight="1" x14ac:dyDescent="0.2">
      <c r="B1368" s="10" t="s">
        <v>1446</v>
      </c>
      <c r="C1368" s="11" t="s">
        <v>6798</v>
      </c>
      <c r="D1368" s="11" t="s">
        <v>6790</v>
      </c>
      <c r="E1368" s="11" t="s">
        <v>6799</v>
      </c>
      <c r="F1368" s="12" t="s">
        <v>8</v>
      </c>
      <c r="G1368" s="13">
        <v>79302</v>
      </c>
      <c r="H1368" s="13">
        <v>71773</v>
      </c>
      <c r="I1368" s="13"/>
      <c r="J1368" s="13">
        <v>7529</v>
      </c>
      <c r="K1368" s="13">
        <v>90.506</v>
      </c>
      <c r="L1368" s="11" t="s">
        <v>4462</v>
      </c>
      <c r="M1368" s="14" t="s">
        <v>4444</v>
      </c>
      <c r="Z1368" s="15">
        <v>79302</v>
      </c>
      <c r="AA1368" s="15">
        <v>71773</v>
      </c>
      <c r="AC1368" s="15">
        <v>7529</v>
      </c>
    </row>
    <row r="1369" spans="2:29" ht="19.7" customHeight="1" x14ac:dyDescent="0.2">
      <c r="B1369" s="10" t="s">
        <v>1447</v>
      </c>
      <c r="C1369" s="11" t="s">
        <v>6800</v>
      </c>
      <c r="D1369" s="11" t="s">
        <v>6801</v>
      </c>
      <c r="E1369" s="11" t="s">
        <v>6802</v>
      </c>
      <c r="F1369" s="12" t="s">
        <v>91</v>
      </c>
      <c r="G1369" s="13">
        <v>6973</v>
      </c>
      <c r="H1369" s="13">
        <v>6136</v>
      </c>
      <c r="I1369" s="13"/>
      <c r="J1369" s="13">
        <v>837</v>
      </c>
      <c r="K1369" s="13">
        <v>88</v>
      </c>
      <c r="L1369" s="11" t="s">
        <v>4462</v>
      </c>
      <c r="M1369" s="14" t="s">
        <v>4444</v>
      </c>
      <c r="Z1369" s="15">
        <v>6973</v>
      </c>
      <c r="AA1369" s="15">
        <v>6136</v>
      </c>
      <c r="AC1369" s="15">
        <v>837</v>
      </c>
    </row>
    <row r="1370" spans="2:29" ht="19.7" customHeight="1" x14ac:dyDescent="0.2">
      <c r="B1370" s="10" t="s">
        <v>1448</v>
      </c>
      <c r="C1370" s="11" t="s">
        <v>6803</v>
      </c>
      <c r="D1370" s="11" t="s">
        <v>6801</v>
      </c>
      <c r="E1370" s="11" t="s">
        <v>6804</v>
      </c>
      <c r="F1370" s="12" t="s">
        <v>91</v>
      </c>
      <c r="G1370" s="13">
        <v>12149</v>
      </c>
      <c r="H1370" s="13">
        <v>10691</v>
      </c>
      <c r="I1370" s="13"/>
      <c r="J1370" s="13">
        <v>1458</v>
      </c>
      <c r="K1370" s="13">
        <v>88</v>
      </c>
      <c r="L1370" s="11" t="s">
        <v>4462</v>
      </c>
      <c r="M1370" s="14" t="s">
        <v>4444</v>
      </c>
      <c r="Z1370" s="15">
        <v>12149</v>
      </c>
      <c r="AA1370" s="15">
        <v>10691</v>
      </c>
      <c r="AC1370" s="15">
        <v>1458</v>
      </c>
    </row>
    <row r="1371" spans="2:29" ht="19.7" customHeight="1" x14ac:dyDescent="0.2">
      <c r="B1371" s="10" t="s">
        <v>1449</v>
      </c>
      <c r="C1371" s="11" t="s">
        <v>6805</v>
      </c>
      <c r="D1371" s="11" t="s">
        <v>6806</v>
      </c>
      <c r="E1371" s="11" t="s">
        <v>6807</v>
      </c>
      <c r="F1371" s="12" t="s">
        <v>91</v>
      </c>
      <c r="G1371" s="13">
        <v>25488</v>
      </c>
      <c r="H1371" s="13">
        <v>14528</v>
      </c>
      <c r="I1371" s="13"/>
      <c r="J1371" s="13">
        <v>10960</v>
      </c>
      <c r="K1371" s="13">
        <v>57</v>
      </c>
      <c r="L1371" s="11" t="s">
        <v>4462</v>
      </c>
      <c r="M1371" s="14" t="s">
        <v>4444</v>
      </c>
      <c r="Z1371" s="15">
        <v>25488</v>
      </c>
      <c r="AA1371" s="15">
        <v>14528</v>
      </c>
      <c r="AC1371" s="15">
        <v>10960</v>
      </c>
    </row>
    <row r="1372" spans="2:29" ht="19.7" customHeight="1" x14ac:dyDescent="0.2">
      <c r="B1372" s="10" t="s">
        <v>1450</v>
      </c>
      <c r="C1372" s="11" t="s">
        <v>6808</v>
      </c>
      <c r="D1372" s="11" t="s">
        <v>6809</v>
      </c>
      <c r="E1372" s="11" t="s">
        <v>6810</v>
      </c>
      <c r="F1372" s="12" t="s">
        <v>91</v>
      </c>
      <c r="G1372" s="13">
        <v>29624</v>
      </c>
      <c r="H1372" s="13">
        <v>15997</v>
      </c>
      <c r="I1372" s="13"/>
      <c r="J1372" s="13">
        <v>13627</v>
      </c>
      <c r="K1372" s="13">
        <v>54</v>
      </c>
      <c r="L1372" s="11" t="s">
        <v>4462</v>
      </c>
      <c r="M1372" s="14" t="s">
        <v>4444</v>
      </c>
      <c r="Z1372" s="15">
        <v>29624</v>
      </c>
      <c r="AA1372" s="15">
        <v>15997</v>
      </c>
      <c r="AC1372" s="15">
        <v>13627</v>
      </c>
    </row>
    <row r="1373" spans="2:29" ht="19.7" customHeight="1" x14ac:dyDescent="0.2">
      <c r="B1373" s="10" t="s">
        <v>1451</v>
      </c>
      <c r="C1373" s="11" t="s">
        <v>6811</v>
      </c>
      <c r="D1373" s="11" t="s">
        <v>6812</v>
      </c>
      <c r="E1373" s="11" t="s">
        <v>6813</v>
      </c>
      <c r="F1373" s="12" t="s">
        <v>8</v>
      </c>
      <c r="G1373" s="13">
        <v>20175</v>
      </c>
      <c r="H1373" s="13">
        <v>20175</v>
      </c>
      <c r="I1373" s="13"/>
      <c r="J1373" s="13"/>
      <c r="K1373" s="13">
        <v>100</v>
      </c>
      <c r="L1373" s="11" t="s">
        <v>4462</v>
      </c>
      <c r="M1373" s="14" t="s">
        <v>4444</v>
      </c>
      <c r="Z1373" s="15">
        <v>20175</v>
      </c>
      <c r="AA1373" s="15">
        <v>20175</v>
      </c>
    </row>
    <row r="1374" spans="2:29" ht="19.7" customHeight="1" x14ac:dyDescent="0.2">
      <c r="B1374" s="10" t="s">
        <v>1452</v>
      </c>
      <c r="C1374" s="11" t="s">
        <v>6814</v>
      </c>
      <c r="D1374" s="11" t="s">
        <v>6815</v>
      </c>
      <c r="E1374" s="11" t="s">
        <v>4508</v>
      </c>
      <c r="F1374" s="12" t="s">
        <v>91</v>
      </c>
      <c r="G1374" s="13">
        <v>6643</v>
      </c>
      <c r="H1374" s="13">
        <v>4650</v>
      </c>
      <c r="I1374" s="13"/>
      <c r="J1374" s="13">
        <v>1993</v>
      </c>
      <c r="K1374" s="13">
        <v>70</v>
      </c>
      <c r="L1374" s="11" t="s">
        <v>4462</v>
      </c>
      <c r="M1374" s="14" t="s">
        <v>4444</v>
      </c>
      <c r="Z1374" s="15">
        <v>6643</v>
      </c>
      <c r="AA1374" s="15">
        <v>4650</v>
      </c>
      <c r="AC1374" s="15">
        <v>1993</v>
      </c>
    </row>
    <row r="1375" spans="2:29" ht="19.7" customHeight="1" x14ac:dyDescent="0.2">
      <c r="B1375" s="10" t="s">
        <v>1453</v>
      </c>
      <c r="C1375" s="11" t="s">
        <v>6816</v>
      </c>
      <c r="D1375" s="11" t="s">
        <v>6817</v>
      </c>
      <c r="E1375" s="11" t="s">
        <v>72</v>
      </c>
      <c r="F1375" s="12" t="s">
        <v>91</v>
      </c>
      <c r="G1375" s="13">
        <v>4632</v>
      </c>
      <c r="H1375" s="13">
        <v>3891</v>
      </c>
      <c r="I1375" s="13"/>
      <c r="J1375" s="13">
        <v>741</v>
      </c>
      <c r="K1375" s="13">
        <v>84</v>
      </c>
      <c r="L1375" s="11" t="s">
        <v>4462</v>
      </c>
      <c r="M1375" s="14" t="s">
        <v>4444</v>
      </c>
      <c r="Z1375" s="15">
        <v>4632</v>
      </c>
      <c r="AA1375" s="15">
        <v>3891</v>
      </c>
      <c r="AC1375" s="15">
        <v>741</v>
      </c>
    </row>
    <row r="1376" spans="2:29" ht="19.7" customHeight="1" x14ac:dyDescent="0.2">
      <c r="B1376" s="10" t="s">
        <v>1454</v>
      </c>
      <c r="C1376" s="11" t="s">
        <v>6818</v>
      </c>
      <c r="D1376" s="11" t="s">
        <v>6819</v>
      </c>
      <c r="E1376" s="11" t="s">
        <v>72</v>
      </c>
      <c r="F1376" s="12" t="s">
        <v>91</v>
      </c>
      <c r="G1376" s="13">
        <v>20855</v>
      </c>
      <c r="H1376" s="13">
        <v>11053</v>
      </c>
      <c r="I1376" s="13"/>
      <c r="J1376" s="13">
        <v>9802</v>
      </c>
      <c r="K1376" s="13">
        <v>53</v>
      </c>
      <c r="L1376" s="11" t="s">
        <v>4462</v>
      </c>
      <c r="M1376" s="14" t="s">
        <v>4444</v>
      </c>
      <c r="Z1376" s="15">
        <v>20855</v>
      </c>
      <c r="AA1376" s="15">
        <v>11053</v>
      </c>
      <c r="AC1376" s="15">
        <v>9802</v>
      </c>
    </row>
    <row r="1377" spans="2:29" ht="19.7" customHeight="1" x14ac:dyDescent="0.2">
      <c r="B1377" s="10" t="s">
        <v>1455</v>
      </c>
      <c r="C1377" s="11" t="s">
        <v>6820</v>
      </c>
      <c r="D1377" s="11" t="s">
        <v>6821</v>
      </c>
      <c r="E1377" s="11" t="s">
        <v>6822</v>
      </c>
      <c r="F1377" s="12" t="s">
        <v>91</v>
      </c>
      <c r="G1377" s="13">
        <v>27349</v>
      </c>
      <c r="H1377" s="13">
        <v>26529</v>
      </c>
      <c r="I1377" s="13"/>
      <c r="J1377" s="13">
        <v>820</v>
      </c>
      <c r="K1377" s="13">
        <v>97</v>
      </c>
      <c r="L1377" s="11" t="s">
        <v>4462</v>
      </c>
      <c r="M1377" s="14" t="s">
        <v>4444</v>
      </c>
      <c r="Z1377" s="15">
        <v>27349</v>
      </c>
      <c r="AA1377" s="15">
        <v>26529</v>
      </c>
      <c r="AC1377" s="15">
        <v>820</v>
      </c>
    </row>
    <row r="1378" spans="2:29" ht="19.7" customHeight="1" x14ac:dyDescent="0.2">
      <c r="B1378" s="10" t="s">
        <v>1456</v>
      </c>
      <c r="C1378" s="11" t="s">
        <v>6823</v>
      </c>
      <c r="D1378" s="11" t="s">
        <v>6821</v>
      </c>
      <c r="E1378" s="11" t="s">
        <v>6824</v>
      </c>
      <c r="F1378" s="12" t="s">
        <v>91</v>
      </c>
      <c r="G1378" s="13">
        <v>30999</v>
      </c>
      <c r="H1378" s="13">
        <v>29759</v>
      </c>
      <c r="I1378" s="13"/>
      <c r="J1378" s="13">
        <v>1240</v>
      </c>
      <c r="K1378" s="13">
        <v>96</v>
      </c>
      <c r="L1378" s="11" t="s">
        <v>4462</v>
      </c>
      <c r="M1378" s="14" t="s">
        <v>4444</v>
      </c>
      <c r="Z1378" s="15">
        <v>30999</v>
      </c>
      <c r="AA1378" s="15">
        <v>29759</v>
      </c>
      <c r="AC1378" s="15">
        <v>1240</v>
      </c>
    </row>
    <row r="1379" spans="2:29" ht="19.7" customHeight="1" x14ac:dyDescent="0.2">
      <c r="B1379" s="16" t="s">
        <v>1457</v>
      </c>
      <c r="C1379" s="17" t="s">
        <v>6825</v>
      </c>
      <c r="D1379" s="17" t="s">
        <v>6821</v>
      </c>
      <c r="E1379" s="17" t="s">
        <v>6826</v>
      </c>
      <c r="F1379" s="18" t="s">
        <v>91</v>
      </c>
      <c r="G1379" s="19">
        <v>35427</v>
      </c>
      <c r="H1379" s="19">
        <v>34364</v>
      </c>
      <c r="I1379" s="19"/>
      <c r="J1379" s="19">
        <v>1063</v>
      </c>
      <c r="K1379" s="19">
        <v>97</v>
      </c>
      <c r="L1379" s="17" t="s">
        <v>4462</v>
      </c>
      <c r="M1379" s="20" t="s">
        <v>4444</v>
      </c>
      <c r="Z1379" s="15">
        <v>35427</v>
      </c>
      <c r="AA1379" s="15">
        <v>34364</v>
      </c>
      <c r="AC1379" s="15">
        <v>1063</v>
      </c>
    </row>
    <row r="1380" spans="2:29" ht="19.7" customHeight="1" x14ac:dyDescent="0.2">
      <c r="B1380" s="10" t="s">
        <v>1458</v>
      </c>
      <c r="C1380" s="11" t="s">
        <v>6827</v>
      </c>
      <c r="D1380" s="11" t="s">
        <v>6821</v>
      </c>
      <c r="E1380" s="11" t="s">
        <v>6828</v>
      </c>
      <c r="F1380" s="12" t="s">
        <v>91</v>
      </c>
      <c r="G1380" s="13">
        <v>42462</v>
      </c>
      <c r="H1380" s="13">
        <v>40339</v>
      </c>
      <c r="I1380" s="13"/>
      <c r="J1380" s="13">
        <v>2123</v>
      </c>
      <c r="K1380" s="13">
        <v>95</v>
      </c>
      <c r="L1380" s="11" t="s">
        <v>4462</v>
      </c>
      <c r="M1380" s="14" t="s">
        <v>4444</v>
      </c>
      <c r="Z1380" s="15">
        <v>42462</v>
      </c>
      <c r="AA1380" s="15">
        <v>40339</v>
      </c>
      <c r="AC1380" s="15">
        <v>2123</v>
      </c>
    </row>
    <row r="1381" spans="2:29" ht="19.7" customHeight="1" x14ac:dyDescent="0.2">
      <c r="B1381" s="10" t="s">
        <v>1459</v>
      </c>
      <c r="C1381" s="11" t="s">
        <v>6829</v>
      </c>
      <c r="D1381" s="11" t="s">
        <v>6830</v>
      </c>
      <c r="E1381" s="11" t="s">
        <v>6822</v>
      </c>
      <c r="F1381" s="12" t="s">
        <v>91</v>
      </c>
      <c r="G1381" s="13">
        <v>31005</v>
      </c>
      <c r="H1381" s="13">
        <v>29455</v>
      </c>
      <c r="I1381" s="13"/>
      <c r="J1381" s="13">
        <v>1550</v>
      </c>
      <c r="K1381" s="13">
        <v>95</v>
      </c>
      <c r="L1381" s="11" t="s">
        <v>4462</v>
      </c>
      <c r="M1381" s="14" t="s">
        <v>4444</v>
      </c>
      <c r="Z1381" s="15">
        <v>31005</v>
      </c>
      <c r="AA1381" s="15">
        <v>29455</v>
      </c>
      <c r="AC1381" s="15">
        <v>1550</v>
      </c>
    </row>
    <row r="1382" spans="2:29" ht="19.7" customHeight="1" x14ac:dyDescent="0.2">
      <c r="B1382" s="10" t="s">
        <v>1460</v>
      </c>
      <c r="C1382" s="11" t="s">
        <v>6831</v>
      </c>
      <c r="D1382" s="11" t="s">
        <v>6830</v>
      </c>
      <c r="E1382" s="11" t="s">
        <v>6824</v>
      </c>
      <c r="F1382" s="12" t="s">
        <v>91</v>
      </c>
      <c r="G1382" s="13">
        <v>34660</v>
      </c>
      <c r="H1382" s="13">
        <v>33274</v>
      </c>
      <c r="I1382" s="13"/>
      <c r="J1382" s="13">
        <v>1386</v>
      </c>
      <c r="K1382" s="13">
        <v>96</v>
      </c>
      <c r="L1382" s="11" t="s">
        <v>4462</v>
      </c>
      <c r="M1382" s="14" t="s">
        <v>4444</v>
      </c>
      <c r="Z1382" s="15">
        <v>34660</v>
      </c>
      <c r="AA1382" s="15">
        <v>33274</v>
      </c>
      <c r="AC1382" s="15">
        <v>1386</v>
      </c>
    </row>
    <row r="1383" spans="2:29" ht="19.7" customHeight="1" x14ac:dyDescent="0.2">
      <c r="B1383" s="10" t="s">
        <v>1461</v>
      </c>
      <c r="C1383" s="11" t="s">
        <v>6832</v>
      </c>
      <c r="D1383" s="11" t="s">
        <v>6830</v>
      </c>
      <c r="E1383" s="11" t="s">
        <v>6826</v>
      </c>
      <c r="F1383" s="12" t="s">
        <v>91</v>
      </c>
      <c r="G1383" s="13">
        <v>39088</v>
      </c>
      <c r="H1383" s="13">
        <v>37524</v>
      </c>
      <c r="I1383" s="13"/>
      <c r="J1383" s="13">
        <v>1564</v>
      </c>
      <c r="K1383" s="13">
        <v>96</v>
      </c>
      <c r="L1383" s="11" t="s">
        <v>4462</v>
      </c>
      <c r="M1383" s="14" t="s">
        <v>4444</v>
      </c>
      <c r="Z1383" s="15">
        <v>39088</v>
      </c>
      <c r="AA1383" s="15">
        <v>37524</v>
      </c>
      <c r="AC1383" s="15">
        <v>1564</v>
      </c>
    </row>
    <row r="1384" spans="2:29" ht="19.7" customHeight="1" x14ac:dyDescent="0.2">
      <c r="B1384" s="10" t="s">
        <v>1462</v>
      </c>
      <c r="C1384" s="11" t="s">
        <v>6833</v>
      </c>
      <c r="D1384" s="11" t="s">
        <v>6830</v>
      </c>
      <c r="E1384" s="11" t="s">
        <v>6828</v>
      </c>
      <c r="F1384" s="12" t="s">
        <v>91</v>
      </c>
      <c r="G1384" s="13">
        <v>46726</v>
      </c>
      <c r="H1384" s="13">
        <v>44390</v>
      </c>
      <c r="I1384" s="13"/>
      <c r="J1384" s="13">
        <v>2336</v>
      </c>
      <c r="K1384" s="13">
        <v>95</v>
      </c>
      <c r="L1384" s="11" t="s">
        <v>4462</v>
      </c>
      <c r="M1384" s="14" t="s">
        <v>4444</v>
      </c>
      <c r="Z1384" s="15">
        <v>46726</v>
      </c>
      <c r="AA1384" s="15">
        <v>44390</v>
      </c>
      <c r="AC1384" s="15">
        <v>2336</v>
      </c>
    </row>
    <row r="1385" spans="2:29" ht="19.7" customHeight="1" x14ac:dyDescent="0.2">
      <c r="B1385" s="10" t="s">
        <v>1463</v>
      </c>
      <c r="C1385" s="11" t="s">
        <v>6834</v>
      </c>
      <c r="D1385" s="11" t="s">
        <v>6835</v>
      </c>
      <c r="E1385" s="11" t="s">
        <v>6836</v>
      </c>
      <c r="F1385" s="12" t="s">
        <v>8</v>
      </c>
      <c r="G1385" s="13">
        <v>3526</v>
      </c>
      <c r="H1385" s="13">
        <v>2856</v>
      </c>
      <c r="I1385" s="13"/>
      <c r="J1385" s="13">
        <v>670</v>
      </c>
      <c r="K1385" s="13">
        <v>81</v>
      </c>
      <c r="L1385" s="11" t="s">
        <v>4462</v>
      </c>
      <c r="M1385" s="14" t="s">
        <v>4444</v>
      </c>
      <c r="Z1385" s="15">
        <v>3526</v>
      </c>
      <c r="AA1385" s="15">
        <v>2856</v>
      </c>
      <c r="AC1385" s="15">
        <v>670</v>
      </c>
    </row>
    <row r="1386" spans="2:29" ht="19.7" customHeight="1" x14ac:dyDescent="0.2">
      <c r="B1386" s="10" t="s">
        <v>1464</v>
      </c>
      <c r="C1386" s="11" t="s">
        <v>72</v>
      </c>
      <c r="D1386" s="11" t="s">
        <v>6837</v>
      </c>
      <c r="E1386" s="11" t="s">
        <v>72</v>
      </c>
      <c r="F1386" s="12" t="s">
        <v>72</v>
      </c>
      <c r="G1386" s="13"/>
      <c r="H1386" s="13"/>
      <c r="I1386" s="13"/>
      <c r="J1386" s="13"/>
      <c r="K1386" s="13"/>
      <c r="L1386" s="11" t="s">
        <v>72</v>
      </c>
      <c r="M1386" s="14" t="s">
        <v>6838</v>
      </c>
    </row>
    <row r="1387" spans="2:29" ht="19.7" customHeight="1" x14ac:dyDescent="0.2">
      <c r="B1387" s="10" t="s">
        <v>1465</v>
      </c>
      <c r="C1387" s="11" t="s">
        <v>6839</v>
      </c>
      <c r="D1387" s="11" t="s">
        <v>6840</v>
      </c>
      <c r="E1387" s="11" t="s">
        <v>6841</v>
      </c>
      <c r="F1387" s="12" t="s">
        <v>51</v>
      </c>
      <c r="G1387" s="13">
        <v>126954</v>
      </c>
      <c r="H1387" s="13">
        <v>112989</v>
      </c>
      <c r="I1387" s="13"/>
      <c r="J1387" s="13">
        <v>13965</v>
      </c>
      <c r="K1387" s="13">
        <v>89</v>
      </c>
      <c r="L1387" s="11" t="s">
        <v>6842</v>
      </c>
      <c r="M1387" s="14" t="s">
        <v>6838</v>
      </c>
      <c r="Z1387" s="15">
        <v>126954</v>
      </c>
      <c r="AA1387" s="15">
        <v>112989</v>
      </c>
      <c r="AC1387" s="15">
        <v>13965</v>
      </c>
    </row>
    <row r="1388" spans="2:29" ht="19.7" customHeight="1" x14ac:dyDescent="0.2">
      <c r="B1388" s="10" t="s">
        <v>1466</v>
      </c>
      <c r="C1388" s="11" t="s">
        <v>6843</v>
      </c>
      <c r="D1388" s="11" t="s">
        <v>6844</v>
      </c>
      <c r="E1388" s="11" t="s">
        <v>6841</v>
      </c>
      <c r="F1388" s="12" t="s">
        <v>51</v>
      </c>
      <c r="G1388" s="13">
        <v>87873</v>
      </c>
      <c r="H1388" s="13">
        <v>83479</v>
      </c>
      <c r="I1388" s="13"/>
      <c r="J1388" s="13">
        <v>4394</v>
      </c>
      <c r="K1388" s="13">
        <v>95</v>
      </c>
      <c r="L1388" s="11" t="s">
        <v>6842</v>
      </c>
      <c r="M1388" s="14" t="s">
        <v>6838</v>
      </c>
      <c r="Z1388" s="15">
        <v>87873</v>
      </c>
      <c r="AA1388" s="15">
        <v>83479</v>
      </c>
      <c r="AC1388" s="15">
        <v>4394</v>
      </c>
    </row>
    <row r="1389" spans="2:29" ht="19.7" customHeight="1" x14ac:dyDescent="0.2">
      <c r="B1389" s="10" t="s">
        <v>1467</v>
      </c>
      <c r="C1389" s="11" t="s">
        <v>6845</v>
      </c>
      <c r="D1389" s="11" t="s">
        <v>6846</v>
      </c>
      <c r="E1389" s="11" t="s">
        <v>6847</v>
      </c>
      <c r="F1389" s="12" t="s">
        <v>51</v>
      </c>
      <c r="G1389" s="13">
        <v>105595</v>
      </c>
      <c r="H1389" s="13">
        <v>105595</v>
      </c>
      <c r="I1389" s="13"/>
      <c r="J1389" s="13"/>
      <c r="K1389" s="13">
        <v>100</v>
      </c>
      <c r="L1389" s="11" t="s">
        <v>6842</v>
      </c>
      <c r="M1389" s="14" t="s">
        <v>6838</v>
      </c>
      <c r="Z1389" s="15">
        <v>105595</v>
      </c>
      <c r="AA1389" s="15">
        <v>105595</v>
      </c>
    </row>
    <row r="1390" spans="2:29" ht="19.7" customHeight="1" x14ac:dyDescent="0.2">
      <c r="B1390" s="10" t="s">
        <v>1468</v>
      </c>
      <c r="C1390" s="11" t="s">
        <v>6848</v>
      </c>
      <c r="D1390" s="11" t="s">
        <v>6844</v>
      </c>
      <c r="E1390" s="11" t="s">
        <v>6847</v>
      </c>
      <c r="F1390" s="12" t="s">
        <v>51</v>
      </c>
      <c r="G1390" s="13">
        <v>84607</v>
      </c>
      <c r="H1390" s="13">
        <v>84607</v>
      </c>
      <c r="I1390" s="13"/>
      <c r="J1390" s="13"/>
      <c r="K1390" s="13">
        <v>100</v>
      </c>
      <c r="L1390" s="11" t="s">
        <v>6842</v>
      </c>
      <c r="M1390" s="14" t="s">
        <v>6838</v>
      </c>
      <c r="Z1390" s="15">
        <v>84607</v>
      </c>
      <c r="AA1390" s="15">
        <v>84607</v>
      </c>
    </row>
    <row r="1391" spans="2:29" ht="19.7" customHeight="1" x14ac:dyDescent="0.2">
      <c r="B1391" s="10" t="s">
        <v>1469</v>
      </c>
      <c r="C1391" s="11" t="s">
        <v>6849</v>
      </c>
      <c r="D1391" s="11" t="s">
        <v>6850</v>
      </c>
      <c r="E1391" s="11" t="s">
        <v>6851</v>
      </c>
      <c r="F1391" s="12" t="s">
        <v>8</v>
      </c>
      <c r="G1391" s="13">
        <v>1845</v>
      </c>
      <c r="H1391" s="13">
        <v>517</v>
      </c>
      <c r="I1391" s="13"/>
      <c r="J1391" s="13">
        <v>1328</v>
      </c>
      <c r="K1391" s="13">
        <v>28</v>
      </c>
      <c r="L1391" s="11" t="s">
        <v>6842</v>
      </c>
      <c r="M1391" s="14" t="s">
        <v>6838</v>
      </c>
      <c r="Z1391" s="15">
        <v>1845</v>
      </c>
      <c r="AA1391" s="15">
        <v>517</v>
      </c>
      <c r="AC1391" s="15">
        <v>1328</v>
      </c>
    </row>
    <row r="1392" spans="2:29" ht="19.7" customHeight="1" x14ac:dyDescent="0.2">
      <c r="B1392" s="10" t="s">
        <v>1470</v>
      </c>
      <c r="C1392" s="11" t="s">
        <v>6852</v>
      </c>
      <c r="D1392" s="11" t="s">
        <v>6853</v>
      </c>
      <c r="E1392" s="11" t="s">
        <v>6851</v>
      </c>
      <c r="F1392" s="12" t="s">
        <v>8</v>
      </c>
      <c r="G1392" s="13">
        <v>1961</v>
      </c>
      <c r="H1392" s="13">
        <v>647</v>
      </c>
      <c r="I1392" s="13"/>
      <c r="J1392" s="13">
        <v>1314</v>
      </c>
      <c r="K1392" s="13">
        <v>33</v>
      </c>
      <c r="L1392" s="11" t="s">
        <v>6842</v>
      </c>
      <c r="M1392" s="14" t="s">
        <v>6838</v>
      </c>
      <c r="Z1392" s="15">
        <v>1961</v>
      </c>
      <c r="AA1392" s="15">
        <v>647</v>
      </c>
      <c r="AC1392" s="15">
        <v>1314</v>
      </c>
    </row>
    <row r="1393" spans="2:29" ht="19.7" customHeight="1" x14ac:dyDescent="0.2">
      <c r="B1393" s="10" t="s">
        <v>1471</v>
      </c>
      <c r="C1393" s="11" t="s">
        <v>6854</v>
      </c>
      <c r="D1393" s="11" t="s">
        <v>6855</v>
      </c>
      <c r="E1393" s="11" t="s">
        <v>6856</v>
      </c>
      <c r="F1393" s="12" t="s">
        <v>8</v>
      </c>
      <c r="G1393" s="13">
        <v>5167</v>
      </c>
      <c r="H1393" s="13">
        <v>3307</v>
      </c>
      <c r="I1393" s="13"/>
      <c r="J1393" s="13">
        <v>1860</v>
      </c>
      <c r="K1393" s="13">
        <v>64</v>
      </c>
      <c r="L1393" s="11" t="s">
        <v>6842</v>
      </c>
      <c r="M1393" s="14" t="s">
        <v>6838</v>
      </c>
      <c r="Z1393" s="15">
        <v>5167</v>
      </c>
      <c r="AA1393" s="15">
        <v>3307</v>
      </c>
      <c r="AC1393" s="15">
        <v>1860</v>
      </c>
    </row>
    <row r="1394" spans="2:29" ht="19.7" customHeight="1" x14ac:dyDescent="0.2">
      <c r="B1394" s="10" t="s">
        <v>1472</v>
      </c>
      <c r="C1394" s="11" t="s">
        <v>6857</v>
      </c>
      <c r="D1394" s="11" t="s">
        <v>6858</v>
      </c>
      <c r="E1394" s="11" t="s">
        <v>6859</v>
      </c>
      <c r="F1394" s="12" t="s">
        <v>8</v>
      </c>
      <c r="G1394" s="13">
        <v>10286</v>
      </c>
      <c r="H1394" s="13">
        <v>6994</v>
      </c>
      <c r="I1394" s="13"/>
      <c r="J1394" s="13">
        <v>3292</v>
      </c>
      <c r="K1394" s="13">
        <v>68</v>
      </c>
      <c r="L1394" s="11" t="s">
        <v>6842</v>
      </c>
      <c r="M1394" s="14" t="s">
        <v>6838</v>
      </c>
      <c r="Z1394" s="15">
        <v>10286</v>
      </c>
      <c r="AA1394" s="15">
        <v>6994</v>
      </c>
      <c r="AC1394" s="15">
        <v>3292</v>
      </c>
    </row>
    <row r="1395" spans="2:29" ht="19.7" customHeight="1" x14ac:dyDescent="0.2">
      <c r="B1395" s="10" t="s">
        <v>1473</v>
      </c>
      <c r="C1395" s="11" t="s">
        <v>6860</v>
      </c>
      <c r="D1395" s="11" t="s">
        <v>6861</v>
      </c>
      <c r="E1395" s="11" t="s">
        <v>6851</v>
      </c>
      <c r="F1395" s="12" t="s">
        <v>8</v>
      </c>
      <c r="G1395" s="13">
        <v>1860</v>
      </c>
      <c r="H1395" s="13">
        <v>614</v>
      </c>
      <c r="I1395" s="13"/>
      <c r="J1395" s="13">
        <v>1246</v>
      </c>
      <c r="K1395" s="13">
        <v>33</v>
      </c>
      <c r="L1395" s="11" t="s">
        <v>6842</v>
      </c>
      <c r="M1395" s="14" t="s">
        <v>6838</v>
      </c>
      <c r="Z1395" s="15">
        <v>1860</v>
      </c>
      <c r="AA1395" s="15">
        <v>614</v>
      </c>
      <c r="AC1395" s="15">
        <v>1246</v>
      </c>
    </row>
    <row r="1396" spans="2:29" ht="19.7" customHeight="1" x14ac:dyDescent="0.2">
      <c r="B1396" s="10" t="s">
        <v>1474</v>
      </c>
      <c r="C1396" s="11" t="s">
        <v>6862</v>
      </c>
      <c r="D1396" s="11" t="s">
        <v>6863</v>
      </c>
      <c r="E1396" s="11" t="s">
        <v>6856</v>
      </c>
      <c r="F1396" s="12" t="s">
        <v>8</v>
      </c>
      <c r="G1396" s="13">
        <v>4637</v>
      </c>
      <c r="H1396" s="13">
        <v>2968</v>
      </c>
      <c r="I1396" s="13"/>
      <c r="J1396" s="13">
        <v>1669</v>
      </c>
      <c r="K1396" s="13">
        <v>64</v>
      </c>
      <c r="L1396" s="11" t="s">
        <v>6842</v>
      </c>
      <c r="M1396" s="14" t="s">
        <v>6838</v>
      </c>
      <c r="Z1396" s="15">
        <v>4637</v>
      </c>
      <c r="AA1396" s="15">
        <v>2968</v>
      </c>
      <c r="AC1396" s="15">
        <v>1669</v>
      </c>
    </row>
    <row r="1397" spans="2:29" ht="19.7" customHeight="1" x14ac:dyDescent="0.2">
      <c r="B1397" s="10" t="s">
        <v>1475</v>
      </c>
      <c r="C1397" s="11" t="s">
        <v>6864</v>
      </c>
      <c r="D1397" s="11" t="s">
        <v>6863</v>
      </c>
      <c r="E1397" s="11" t="s">
        <v>6865</v>
      </c>
      <c r="F1397" s="12" t="s">
        <v>8</v>
      </c>
      <c r="G1397" s="13">
        <v>4934</v>
      </c>
      <c r="H1397" s="13">
        <v>2960</v>
      </c>
      <c r="I1397" s="13"/>
      <c r="J1397" s="13">
        <v>1974</v>
      </c>
      <c r="K1397" s="13">
        <v>60</v>
      </c>
      <c r="L1397" s="11" t="s">
        <v>6842</v>
      </c>
      <c r="M1397" s="14" t="s">
        <v>6838</v>
      </c>
      <c r="Z1397" s="15">
        <v>4934</v>
      </c>
      <c r="AA1397" s="15">
        <v>2960</v>
      </c>
      <c r="AC1397" s="15">
        <v>1974</v>
      </c>
    </row>
    <row r="1398" spans="2:29" ht="19.7" customHeight="1" x14ac:dyDescent="0.2">
      <c r="B1398" s="10" t="s">
        <v>1476</v>
      </c>
      <c r="C1398" s="11" t="s">
        <v>6866</v>
      </c>
      <c r="D1398" s="11" t="s">
        <v>6867</v>
      </c>
      <c r="E1398" s="11" t="s">
        <v>6868</v>
      </c>
      <c r="F1398" s="12" t="s">
        <v>8</v>
      </c>
      <c r="G1398" s="13">
        <v>429</v>
      </c>
      <c r="H1398" s="13">
        <v>129</v>
      </c>
      <c r="I1398" s="13"/>
      <c r="J1398" s="13">
        <v>300</v>
      </c>
      <c r="K1398" s="13">
        <v>30</v>
      </c>
      <c r="L1398" s="11" t="s">
        <v>6842</v>
      </c>
      <c r="M1398" s="14" t="s">
        <v>6838</v>
      </c>
      <c r="Z1398" s="15">
        <v>429</v>
      </c>
      <c r="AA1398" s="15">
        <v>129</v>
      </c>
      <c r="AC1398" s="15">
        <v>300</v>
      </c>
    </row>
    <row r="1399" spans="2:29" ht="19.7" customHeight="1" x14ac:dyDescent="0.2">
      <c r="B1399" s="10" t="s">
        <v>1477</v>
      </c>
      <c r="C1399" s="11" t="s">
        <v>6869</v>
      </c>
      <c r="D1399" s="11" t="s">
        <v>6867</v>
      </c>
      <c r="E1399" s="11" t="s">
        <v>6851</v>
      </c>
      <c r="F1399" s="12" t="s">
        <v>8</v>
      </c>
      <c r="G1399" s="13">
        <v>987</v>
      </c>
      <c r="H1399" s="13">
        <v>266</v>
      </c>
      <c r="I1399" s="13"/>
      <c r="J1399" s="13">
        <v>721</v>
      </c>
      <c r="K1399" s="13">
        <v>27</v>
      </c>
      <c r="L1399" s="11" t="s">
        <v>6842</v>
      </c>
      <c r="M1399" s="14" t="s">
        <v>6838</v>
      </c>
      <c r="Z1399" s="15">
        <v>987</v>
      </c>
      <c r="AA1399" s="15">
        <v>266</v>
      </c>
      <c r="AC1399" s="15">
        <v>721</v>
      </c>
    </row>
    <row r="1400" spans="2:29" ht="19.7" customHeight="1" x14ac:dyDescent="0.2">
      <c r="B1400" s="10" t="s">
        <v>1478</v>
      </c>
      <c r="C1400" s="11" t="s">
        <v>6870</v>
      </c>
      <c r="D1400" s="11" t="s">
        <v>6871</v>
      </c>
      <c r="E1400" s="11" t="s">
        <v>6851</v>
      </c>
      <c r="F1400" s="12" t="s">
        <v>8</v>
      </c>
      <c r="G1400" s="13">
        <v>1739</v>
      </c>
      <c r="H1400" s="13">
        <v>487</v>
      </c>
      <c r="I1400" s="13"/>
      <c r="J1400" s="13">
        <v>1252</v>
      </c>
      <c r="K1400" s="13">
        <v>28</v>
      </c>
      <c r="L1400" s="11" t="s">
        <v>6842</v>
      </c>
      <c r="M1400" s="14" t="s">
        <v>6838</v>
      </c>
      <c r="Z1400" s="15">
        <v>1739</v>
      </c>
      <c r="AA1400" s="15">
        <v>487</v>
      </c>
      <c r="AC1400" s="15">
        <v>1252</v>
      </c>
    </row>
    <row r="1401" spans="2:29" ht="19.7" customHeight="1" x14ac:dyDescent="0.2">
      <c r="B1401" s="10" t="s">
        <v>1479</v>
      </c>
      <c r="C1401" s="11" t="s">
        <v>6872</v>
      </c>
      <c r="D1401" s="11" t="s">
        <v>6873</v>
      </c>
      <c r="E1401" s="11" t="s">
        <v>6856</v>
      </c>
      <c r="F1401" s="12" t="s">
        <v>8</v>
      </c>
      <c r="G1401" s="13">
        <v>3530</v>
      </c>
      <c r="H1401" s="13">
        <v>2047</v>
      </c>
      <c r="I1401" s="13"/>
      <c r="J1401" s="13">
        <v>1483</v>
      </c>
      <c r="K1401" s="13">
        <v>58</v>
      </c>
      <c r="L1401" s="11" t="s">
        <v>6842</v>
      </c>
      <c r="M1401" s="14" t="s">
        <v>6838</v>
      </c>
      <c r="Z1401" s="15">
        <v>3530</v>
      </c>
      <c r="AA1401" s="15">
        <v>2047</v>
      </c>
      <c r="AC1401" s="15">
        <v>1483</v>
      </c>
    </row>
    <row r="1402" spans="2:29" ht="19.7" customHeight="1" x14ac:dyDescent="0.2">
      <c r="B1402" s="10" t="s">
        <v>1480</v>
      </c>
      <c r="C1402" s="11" t="s">
        <v>6874</v>
      </c>
      <c r="D1402" s="11" t="s">
        <v>6875</v>
      </c>
      <c r="E1402" s="11" t="s">
        <v>6851</v>
      </c>
      <c r="F1402" s="12" t="s">
        <v>8</v>
      </c>
      <c r="G1402" s="13">
        <v>1865</v>
      </c>
      <c r="H1402" s="13">
        <v>466</v>
      </c>
      <c r="I1402" s="13"/>
      <c r="J1402" s="13">
        <v>1399</v>
      </c>
      <c r="K1402" s="13">
        <v>25</v>
      </c>
      <c r="L1402" s="11" t="s">
        <v>6842</v>
      </c>
      <c r="M1402" s="14" t="s">
        <v>6838</v>
      </c>
      <c r="Z1402" s="15">
        <v>1865</v>
      </c>
      <c r="AA1402" s="15">
        <v>466</v>
      </c>
      <c r="AC1402" s="15">
        <v>1399</v>
      </c>
    </row>
    <row r="1403" spans="2:29" ht="19.7" customHeight="1" x14ac:dyDescent="0.2">
      <c r="B1403" s="10" t="s">
        <v>1481</v>
      </c>
      <c r="C1403" s="11" t="s">
        <v>6876</v>
      </c>
      <c r="D1403" s="11" t="s">
        <v>6877</v>
      </c>
      <c r="E1403" s="11" t="s">
        <v>6856</v>
      </c>
      <c r="F1403" s="12" t="s">
        <v>8</v>
      </c>
      <c r="G1403" s="13">
        <v>4258</v>
      </c>
      <c r="H1403" s="13">
        <v>2427</v>
      </c>
      <c r="I1403" s="13"/>
      <c r="J1403" s="13">
        <v>1831</v>
      </c>
      <c r="K1403" s="13">
        <v>57</v>
      </c>
      <c r="L1403" s="11" t="s">
        <v>6842</v>
      </c>
      <c r="M1403" s="14" t="s">
        <v>6838</v>
      </c>
      <c r="Z1403" s="15">
        <v>4258</v>
      </c>
      <c r="AA1403" s="15">
        <v>2427</v>
      </c>
      <c r="AC1403" s="15">
        <v>1831</v>
      </c>
    </row>
    <row r="1404" spans="2:29" ht="19.7" customHeight="1" x14ac:dyDescent="0.2">
      <c r="B1404" s="16" t="s">
        <v>1482</v>
      </c>
      <c r="C1404" s="17" t="s">
        <v>6878</v>
      </c>
      <c r="D1404" s="17" t="s">
        <v>6879</v>
      </c>
      <c r="E1404" s="17" t="s">
        <v>6880</v>
      </c>
      <c r="F1404" s="18" t="s">
        <v>8</v>
      </c>
      <c r="G1404" s="19">
        <v>4864</v>
      </c>
      <c r="H1404" s="19">
        <v>3599</v>
      </c>
      <c r="I1404" s="19"/>
      <c r="J1404" s="19">
        <v>1265</v>
      </c>
      <c r="K1404" s="19">
        <v>74</v>
      </c>
      <c r="L1404" s="17" t="s">
        <v>6842</v>
      </c>
      <c r="M1404" s="20" t="s">
        <v>6838</v>
      </c>
      <c r="Z1404" s="15">
        <v>4864</v>
      </c>
      <c r="AA1404" s="15">
        <v>3599</v>
      </c>
      <c r="AC1404" s="15">
        <v>1265</v>
      </c>
    </row>
    <row r="1405" spans="2:29" ht="19.7" customHeight="1" x14ac:dyDescent="0.2">
      <c r="B1405" s="10" t="s">
        <v>1483</v>
      </c>
      <c r="C1405" s="11" t="s">
        <v>6881</v>
      </c>
      <c r="D1405" s="11" t="s">
        <v>6879</v>
      </c>
      <c r="E1405" s="11" t="s">
        <v>6882</v>
      </c>
      <c r="F1405" s="12" t="s">
        <v>8</v>
      </c>
      <c r="G1405" s="13">
        <v>5000</v>
      </c>
      <c r="H1405" s="13">
        <v>3650</v>
      </c>
      <c r="I1405" s="13"/>
      <c r="J1405" s="13">
        <v>1350</v>
      </c>
      <c r="K1405" s="13">
        <v>73</v>
      </c>
      <c r="L1405" s="11" t="s">
        <v>6842</v>
      </c>
      <c r="M1405" s="14" t="s">
        <v>6838</v>
      </c>
      <c r="Z1405" s="15">
        <v>5000</v>
      </c>
      <c r="AA1405" s="15">
        <v>3650</v>
      </c>
      <c r="AC1405" s="15">
        <v>1350</v>
      </c>
    </row>
    <row r="1406" spans="2:29" ht="19.7" customHeight="1" x14ac:dyDescent="0.2">
      <c r="B1406" s="10" t="s">
        <v>1484</v>
      </c>
      <c r="C1406" s="11" t="s">
        <v>6883</v>
      </c>
      <c r="D1406" s="11" t="s">
        <v>6879</v>
      </c>
      <c r="E1406" s="11" t="s">
        <v>6884</v>
      </c>
      <c r="F1406" s="12" t="s">
        <v>8</v>
      </c>
      <c r="G1406" s="13">
        <v>5388</v>
      </c>
      <c r="H1406" s="13">
        <v>3987</v>
      </c>
      <c r="I1406" s="13"/>
      <c r="J1406" s="13">
        <v>1401</v>
      </c>
      <c r="K1406" s="13">
        <v>74</v>
      </c>
      <c r="L1406" s="11" t="s">
        <v>6842</v>
      </c>
      <c r="M1406" s="14" t="s">
        <v>6838</v>
      </c>
      <c r="Z1406" s="15">
        <v>5388</v>
      </c>
      <c r="AA1406" s="15">
        <v>3987</v>
      </c>
      <c r="AC1406" s="15">
        <v>1401</v>
      </c>
    </row>
    <row r="1407" spans="2:29" ht="19.7" customHeight="1" x14ac:dyDescent="0.2">
      <c r="B1407" s="10" t="s">
        <v>1485</v>
      </c>
      <c r="C1407" s="11" t="s">
        <v>6885</v>
      </c>
      <c r="D1407" s="11" t="s">
        <v>6886</v>
      </c>
      <c r="E1407" s="11" t="s">
        <v>6880</v>
      </c>
      <c r="F1407" s="12" t="s">
        <v>8</v>
      </c>
      <c r="G1407" s="13">
        <v>4692</v>
      </c>
      <c r="H1407" s="13">
        <v>3613</v>
      </c>
      <c r="I1407" s="13"/>
      <c r="J1407" s="13">
        <v>1079</v>
      </c>
      <c r="K1407" s="13">
        <v>77</v>
      </c>
      <c r="L1407" s="11" t="s">
        <v>6842</v>
      </c>
      <c r="M1407" s="14" t="s">
        <v>6838</v>
      </c>
      <c r="Z1407" s="15">
        <v>4692</v>
      </c>
      <c r="AA1407" s="15">
        <v>3613</v>
      </c>
      <c r="AC1407" s="15">
        <v>1079</v>
      </c>
    </row>
    <row r="1408" spans="2:29" ht="19.7" customHeight="1" x14ac:dyDescent="0.2">
      <c r="B1408" s="10" t="s">
        <v>1486</v>
      </c>
      <c r="C1408" s="11" t="s">
        <v>6887</v>
      </c>
      <c r="D1408" s="11" t="s">
        <v>6886</v>
      </c>
      <c r="E1408" s="11" t="s">
        <v>6882</v>
      </c>
      <c r="F1408" s="12" t="s">
        <v>8</v>
      </c>
      <c r="G1408" s="13">
        <v>5128</v>
      </c>
      <c r="H1408" s="13">
        <v>3846</v>
      </c>
      <c r="I1408" s="13"/>
      <c r="J1408" s="13">
        <v>1282</v>
      </c>
      <c r="K1408" s="13">
        <v>75</v>
      </c>
      <c r="L1408" s="11" t="s">
        <v>6842</v>
      </c>
      <c r="M1408" s="14" t="s">
        <v>6838</v>
      </c>
      <c r="Z1408" s="15">
        <v>5128</v>
      </c>
      <c r="AA1408" s="15">
        <v>3846</v>
      </c>
      <c r="AC1408" s="15">
        <v>1282</v>
      </c>
    </row>
    <row r="1409" spans="2:29" ht="19.7" customHeight="1" x14ac:dyDescent="0.2">
      <c r="B1409" s="10" t="s">
        <v>1487</v>
      </c>
      <c r="C1409" s="11" t="s">
        <v>6888</v>
      </c>
      <c r="D1409" s="11" t="s">
        <v>6886</v>
      </c>
      <c r="E1409" s="11" t="s">
        <v>6884</v>
      </c>
      <c r="F1409" s="12" t="s">
        <v>8</v>
      </c>
      <c r="G1409" s="13">
        <v>5170</v>
      </c>
      <c r="H1409" s="13">
        <v>3878</v>
      </c>
      <c r="I1409" s="13"/>
      <c r="J1409" s="13">
        <v>1292</v>
      </c>
      <c r="K1409" s="13">
        <v>75</v>
      </c>
      <c r="L1409" s="11" t="s">
        <v>6842</v>
      </c>
      <c r="M1409" s="14" t="s">
        <v>6838</v>
      </c>
      <c r="Z1409" s="15">
        <v>5170</v>
      </c>
      <c r="AA1409" s="15">
        <v>3878</v>
      </c>
      <c r="AC1409" s="15">
        <v>1292</v>
      </c>
    </row>
    <row r="1410" spans="2:29" ht="19.7" customHeight="1" x14ac:dyDescent="0.2">
      <c r="B1410" s="10" t="s">
        <v>1488</v>
      </c>
      <c r="C1410" s="11" t="s">
        <v>6889</v>
      </c>
      <c r="D1410" s="11" t="s">
        <v>6890</v>
      </c>
      <c r="E1410" s="11" t="s">
        <v>6891</v>
      </c>
      <c r="F1410" s="12" t="s">
        <v>8</v>
      </c>
      <c r="G1410" s="13">
        <v>4131</v>
      </c>
      <c r="H1410" s="13">
        <v>2850</v>
      </c>
      <c r="I1410" s="13"/>
      <c r="J1410" s="13">
        <v>1281</v>
      </c>
      <c r="K1410" s="13">
        <v>69</v>
      </c>
      <c r="L1410" s="11" t="s">
        <v>6842</v>
      </c>
      <c r="M1410" s="14" t="s">
        <v>6838</v>
      </c>
      <c r="Z1410" s="15">
        <v>4131</v>
      </c>
      <c r="AA1410" s="15">
        <v>2850</v>
      </c>
      <c r="AC1410" s="15">
        <v>1281</v>
      </c>
    </row>
    <row r="1411" spans="2:29" ht="19.7" customHeight="1" x14ac:dyDescent="0.2">
      <c r="B1411" s="10" t="s">
        <v>1489</v>
      </c>
      <c r="C1411" s="11" t="s">
        <v>6892</v>
      </c>
      <c r="D1411" s="11" t="s">
        <v>6890</v>
      </c>
      <c r="E1411" s="11" t="s">
        <v>6893</v>
      </c>
      <c r="F1411" s="12" t="s">
        <v>8</v>
      </c>
      <c r="G1411" s="13">
        <v>5739</v>
      </c>
      <c r="H1411" s="13">
        <v>3730</v>
      </c>
      <c r="I1411" s="13"/>
      <c r="J1411" s="13">
        <v>2009</v>
      </c>
      <c r="K1411" s="13">
        <v>65</v>
      </c>
      <c r="L1411" s="11" t="s">
        <v>6842</v>
      </c>
      <c r="M1411" s="14" t="s">
        <v>6838</v>
      </c>
      <c r="Z1411" s="15">
        <v>5739</v>
      </c>
      <c r="AA1411" s="15">
        <v>3730</v>
      </c>
      <c r="AC1411" s="15">
        <v>2009</v>
      </c>
    </row>
    <row r="1412" spans="2:29" ht="19.7" customHeight="1" x14ac:dyDescent="0.2">
      <c r="B1412" s="10" t="s">
        <v>1490</v>
      </c>
      <c r="C1412" s="11" t="s">
        <v>6894</v>
      </c>
      <c r="D1412" s="11" t="s">
        <v>6890</v>
      </c>
      <c r="E1412" s="11" t="s">
        <v>6895</v>
      </c>
      <c r="F1412" s="12" t="s">
        <v>8</v>
      </c>
      <c r="G1412" s="13">
        <v>4310</v>
      </c>
      <c r="H1412" s="13">
        <v>2931</v>
      </c>
      <c r="I1412" s="13"/>
      <c r="J1412" s="13">
        <v>1379</v>
      </c>
      <c r="K1412" s="13">
        <v>68</v>
      </c>
      <c r="L1412" s="11" t="s">
        <v>6842</v>
      </c>
      <c r="M1412" s="14" t="s">
        <v>6838</v>
      </c>
      <c r="Z1412" s="15">
        <v>4310</v>
      </c>
      <c r="AA1412" s="15">
        <v>2931</v>
      </c>
      <c r="AC1412" s="15">
        <v>1379</v>
      </c>
    </row>
    <row r="1413" spans="2:29" ht="19.7" customHeight="1" x14ac:dyDescent="0.2">
      <c r="B1413" s="10" t="s">
        <v>1491</v>
      </c>
      <c r="C1413" s="11" t="s">
        <v>6896</v>
      </c>
      <c r="D1413" s="11" t="s">
        <v>6890</v>
      </c>
      <c r="E1413" s="11" t="s">
        <v>6897</v>
      </c>
      <c r="F1413" s="12" t="s">
        <v>8</v>
      </c>
      <c r="G1413" s="13">
        <v>4422</v>
      </c>
      <c r="H1413" s="13">
        <v>2963</v>
      </c>
      <c r="I1413" s="13"/>
      <c r="J1413" s="13">
        <v>1459</v>
      </c>
      <c r="K1413" s="13">
        <v>67</v>
      </c>
      <c r="L1413" s="11" t="s">
        <v>6842</v>
      </c>
      <c r="M1413" s="14" t="s">
        <v>6838</v>
      </c>
      <c r="Z1413" s="15">
        <v>4422</v>
      </c>
      <c r="AA1413" s="15">
        <v>2963</v>
      </c>
      <c r="AC1413" s="15">
        <v>1459</v>
      </c>
    </row>
    <row r="1414" spans="2:29" ht="19.7" customHeight="1" x14ac:dyDescent="0.2">
      <c r="B1414" s="10" t="s">
        <v>1492</v>
      </c>
      <c r="C1414" s="11" t="s">
        <v>6898</v>
      </c>
      <c r="D1414" s="11" t="s">
        <v>6899</v>
      </c>
      <c r="E1414" s="11" t="s">
        <v>6900</v>
      </c>
      <c r="F1414" s="12" t="s">
        <v>8</v>
      </c>
      <c r="G1414" s="13">
        <v>7544</v>
      </c>
      <c r="H1414" s="13">
        <v>6035</v>
      </c>
      <c r="I1414" s="13"/>
      <c r="J1414" s="13">
        <v>1509</v>
      </c>
      <c r="K1414" s="13">
        <v>80</v>
      </c>
      <c r="L1414" s="11" t="s">
        <v>6842</v>
      </c>
      <c r="M1414" s="14" t="s">
        <v>6838</v>
      </c>
      <c r="Z1414" s="15">
        <v>7544</v>
      </c>
      <c r="AA1414" s="15">
        <v>6035</v>
      </c>
      <c r="AC1414" s="15">
        <v>1509</v>
      </c>
    </row>
    <row r="1415" spans="2:29" ht="19.7" customHeight="1" x14ac:dyDescent="0.2">
      <c r="B1415" s="10" t="s">
        <v>1493</v>
      </c>
      <c r="C1415" s="11" t="s">
        <v>6901</v>
      </c>
      <c r="D1415" s="11" t="s">
        <v>6899</v>
      </c>
      <c r="E1415" s="11" t="s">
        <v>6902</v>
      </c>
      <c r="F1415" s="12" t="s">
        <v>8</v>
      </c>
      <c r="G1415" s="13">
        <v>9587</v>
      </c>
      <c r="H1415" s="13">
        <v>6903</v>
      </c>
      <c r="I1415" s="13"/>
      <c r="J1415" s="13">
        <v>2684</v>
      </c>
      <c r="K1415" s="13">
        <v>72</v>
      </c>
      <c r="L1415" s="11" t="s">
        <v>6842</v>
      </c>
      <c r="M1415" s="14" t="s">
        <v>6838</v>
      </c>
      <c r="Z1415" s="15">
        <v>9587</v>
      </c>
      <c r="AA1415" s="15">
        <v>6903</v>
      </c>
      <c r="AC1415" s="15">
        <v>2684</v>
      </c>
    </row>
    <row r="1416" spans="2:29" ht="19.7" customHeight="1" x14ac:dyDescent="0.2">
      <c r="B1416" s="10" t="s">
        <v>1494</v>
      </c>
      <c r="C1416" s="11" t="s">
        <v>6903</v>
      </c>
      <c r="D1416" s="11" t="s">
        <v>6899</v>
      </c>
      <c r="E1416" s="11" t="s">
        <v>6904</v>
      </c>
      <c r="F1416" s="12" t="s">
        <v>8</v>
      </c>
      <c r="G1416" s="13">
        <v>8533</v>
      </c>
      <c r="H1416" s="13">
        <v>6741</v>
      </c>
      <c r="I1416" s="13"/>
      <c r="J1416" s="13">
        <v>1792</v>
      </c>
      <c r="K1416" s="13">
        <v>79</v>
      </c>
      <c r="L1416" s="11" t="s">
        <v>6842</v>
      </c>
      <c r="M1416" s="14" t="s">
        <v>6838</v>
      </c>
      <c r="Z1416" s="15">
        <v>8533</v>
      </c>
      <c r="AA1416" s="15">
        <v>6741</v>
      </c>
      <c r="AC1416" s="15">
        <v>1792</v>
      </c>
    </row>
    <row r="1417" spans="2:29" ht="19.7" customHeight="1" x14ac:dyDescent="0.2">
      <c r="B1417" s="10" t="s">
        <v>1495</v>
      </c>
      <c r="C1417" s="11" t="s">
        <v>6905</v>
      </c>
      <c r="D1417" s="11" t="s">
        <v>6899</v>
      </c>
      <c r="E1417" s="11" t="s">
        <v>6906</v>
      </c>
      <c r="F1417" s="12" t="s">
        <v>8</v>
      </c>
      <c r="G1417" s="13">
        <v>8658</v>
      </c>
      <c r="H1417" s="13">
        <v>6407</v>
      </c>
      <c r="I1417" s="13"/>
      <c r="J1417" s="13">
        <v>2251</v>
      </c>
      <c r="K1417" s="13">
        <v>74</v>
      </c>
      <c r="L1417" s="11" t="s">
        <v>6842</v>
      </c>
      <c r="M1417" s="14" t="s">
        <v>6838</v>
      </c>
      <c r="Z1417" s="15">
        <v>8658</v>
      </c>
      <c r="AA1417" s="15">
        <v>6407</v>
      </c>
      <c r="AC1417" s="15">
        <v>2251</v>
      </c>
    </row>
    <row r="1418" spans="2:29" ht="19.7" customHeight="1" x14ac:dyDescent="0.2">
      <c r="B1418" s="10" t="s">
        <v>1496</v>
      </c>
      <c r="C1418" s="11" t="s">
        <v>6907</v>
      </c>
      <c r="D1418" s="11" t="s">
        <v>6899</v>
      </c>
      <c r="E1418" s="11" t="s">
        <v>6908</v>
      </c>
      <c r="F1418" s="12" t="s">
        <v>8</v>
      </c>
      <c r="G1418" s="13">
        <v>10032</v>
      </c>
      <c r="H1418" s="13">
        <v>6822</v>
      </c>
      <c r="I1418" s="13"/>
      <c r="J1418" s="13">
        <v>3210</v>
      </c>
      <c r="K1418" s="13">
        <v>68</v>
      </c>
      <c r="L1418" s="11" t="s">
        <v>6842</v>
      </c>
      <c r="M1418" s="14" t="s">
        <v>6838</v>
      </c>
      <c r="Z1418" s="15">
        <v>10032</v>
      </c>
      <c r="AA1418" s="15">
        <v>6822</v>
      </c>
      <c r="AC1418" s="15">
        <v>3210</v>
      </c>
    </row>
    <row r="1419" spans="2:29" ht="19.7" customHeight="1" x14ac:dyDescent="0.2">
      <c r="B1419" s="10" t="s">
        <v>1497</v>
      </c>
      <c r="C1419" s="11" t="s">
        <v>6909</v>
      </c>
      <c r="D1419" s="11" t="s">
        <v>6910</v>
      </c>
      <c r="E1419" s="11" t="s">
        <v>6911</v>
      </c>
      <c r="F1419" s="12" t="s">
        <v>8</v>
      </c>
      <c r="G1419" s="13">
        <v>7996</v>
      </c>
      <c r="H1419" s="13">
        <v>6077</v>
      </c>
      <c r="I1419" s="13"/>
      <c r="J1419" s="13">
        <v>1919</v>
      </c>
      <c r="K1419" s="13">
        <v>76</v>
      </c>
      <c r="L1419" s="11" t="s">
        <v>6842</v>
      </c>
      <c r="M1419" s="14" t="s">
        <v>6838</v>
      </c>
      <c r="Z1419" s="15">
        <v>7996</v>
      </c>
      <c r="AA1419" s="15">
        <v>6077</v>
      </c>
      <c r="AC1419" s="15">
        <v>1919</v>
      </c>
    </row>
    <row r="1420" spans="2:29" ht="19.7" customHeight="1" x14ac:dyDescent="0.2">
      <c r="B1420" s="10" t="s">
        <v>1498</v>
      </c>
      <c r="C1420" s="11" t="s">
        <v>6912</v>
      </c>
      <c r="D1420" s="11" t="s">
        <v>6910</v>
      </c>
      <c r="E1420" s="11" t="s">
        <v>6913</v>
      </c>
      <c r="F1420" s="12" t="s">
        <v>8</v>
      </c>
      <c r="G1420" s="13">
        <v>8316</v>
      </c>
      <c r="H1420" s="13">
        <v>6320</v>
      </c>
      <c r="I1420" s="13"/>
      <c r="J1420" s="13">
        <v>1996</v>
      </c>
      <c r="K1420" s="13">
        <v>76</v>
      </c>
      <c r="L1420" s="11" t="s">
        <v>6842</v>
      </c>
      <c r="M1420" s="14" t="s">
        <v>6838</v>
      </c>
      <c r="Z1420" s="15">
        <v>8316</v>
      </c>
      <c r="AA1420" s="15">
        <v>6320</v>
      </c>
      <c r="AC1420" s="15">
        <v>1996</v>
      </c>
    </row>
    <row r="1421" spans="2:29" ht="19.7" customHeight="1" x14ac:dyDescent="0.2">
      <c r="B1421" s="10" t="s">
        <v>1499</v>
      </c>
      <c r="C1421" s="11" t="s">
        <v>6914</v>
      </c>
      <c r="D1421" s="11" t="s">
        <v>6910</v>
      </c>
      <c r="E1421" s="11" t="s">
        <v>6915</v>
      </c>
      <c r="F1421" s="12" t="s">
        <v>8</v>
      </c>
      <c r="G1421" s="13">
        <v>8506</v>
      </c>
      <c r="H1421" s="13">
        <v>6465</v>
      </c>
      <c r="I1421" s="13"/>
      <c r="J1421" s="13">
        <v>2041</v>
      </c>
      <c r="K1421" s="13">
        <v>76</v>
      </c>
      <c r="L1421" s="11" t="s">
        <v>6842</v>
      </c>
      <c r="M1421" s="14" t="s">
        <v>6838</v>
      </c>
      <c r="Z1421" s="15">
        <v>8506</v>
      </c>
      <c r="AA1421" s="15">
        <v>6465</v>
      </c>
      <c r="AC1421" s="15">
        <v>2041</v>
      </c>
    </row>
    <row r="1422" spans="2:29" ht="19.7" customHeight="1" x14ac:dyDescent="0.2">
      <c r="B1422" s="10" t="s">
        <v>1500</v>
      </c>
      <c r="C1422" s="11" t="s">
        <v>6916</v>
      </c>
      <c r="D1422" s="11" t="s">
        <v>6917</v>
      </c>
      <c r="E1422" s="11" t="s">
        <v>6918</v>
      </c>
      <c r="F1422" s="12" t="s">
        <v>8</v>
      </c>
      <c r="G1422" s="13">
        <v>9843</v>
      </c>
      <c r="H1422" s="13">
        <v>8170</v>
      </c>
      <c r="I1422" s="13"/>
      <c r="J1422" s="13">
        <v>1673</v>
      </c>
      <c r="K1422" s="13">
        <v>83</v>
      </c>
      <c r="L1422" s="11" t="s">
        <v>6842</v>
      </c>
      <c r="M1422" s="14" t="s">
        <v>6838</v>
      </c>
      <c r="Z1422" s="15">
        <v>9843</v>
      </c>
      <c r="AA1422" s="15">
        <v>8170</v>
      </c>
      <c r="AC1422" s="15">
        <v>1673</v>
      </c>
    </row>
    <row r="1423" spans="2:29" ht="19.7" customHeight="1" x14ac:dyDescent="0.2">
      <c r="B1423" s="10" t="s">
        <v>1501</v>
      </c>
      <c r="C1423" s="11" t="s">
        <v>6919</v>
      </c>
      <c r="D1423" s="11" t="s">
        <v>6917</v>
      </c>
      <c r="E1423" s="11" t="s">
        <v>6920</v>
      </c>
      <c r="F1423" s="12" t="s">
        <v>8</v>
      </c>
      <c r="G1423" s="13">
        <v>12090</v>
      </c>
      <c r="H1423" s="13">
        <v>10035</v>
      </c>
      <c r="I1423" s="13"/>
      <c r="J1423" s="13">
        <v>2055</v>
      </c>
      <c r="K1423" s="13">
        <v>83</v>
      </c>
      <c r="L1423" s="11" t="s">
        <v>6842</v>
      </c>
      <c r="M1423" s="14" t="s">
        <v>6838</v>
      </c>
      <c r="Z1423" s="15">
        <v>12090</v>
      </c>
      <c r="AA1423" s="15">
        <v>10035</v>
      </c>
      <c r="AC1423" s="15">
        <v>2055</v>
      </c>
    </row>
    <row r="1424" spans="2:29" ht="19.7" customHeight="1" x14ac:dyDescent="0.2">
      <c r="B1424" s="10" t="s">
        <v>1502</v>
      </c>
      <c r="C1424" s="11" t="s">
        <v>6921</v>
      </c>
      <c r="D1424" s="11" t="s">
        <v>6917</v>
      </c>
      <c r="E1424" s="11" t="s">
        <v>6922</v>
      </c>
      <c r="F1424" s="12" t="s">
        <v>8</v>
      </c>
      <c r="G1424" s="13">
        <v>12268</v>
      </c>
      <c r="H1424" s="13">
        <v>10060</v>
      </c>
      <c r="I1424" s="13"/>
      <c r="J1424" s="13">
        <v>2208</v>
      </c>
      <c r="K1424" s="13">
        <v>82</v>
      </c>
      <c r="L1424" s="11" t="s">
        <v>6842</v>
      </c>
      <c r="M1424" s="14" t="s">
        <v>6838</v>
      </c>
      <c r="Z1424" s="15">
        <v>12268</v>
      </c>
      <c r="AA1424" s="15">
        <v>10060</v>
      </c>
      <c r="AC1424" s="15">
        <v>2208</v>
      </c>
    </row>
    <row r="1425" spans="2:29" ht="19.7" customHeight="1" x14ac:dyDescent="0.2">
      <c r="B1425" s="10" t="s">
        <v>1503</v>
      </c>
      <c r="C1425" s="11" t="s">
        <v>6923</v>
      </c>
      <c r="D1425" s="11" t="s">
        <v>6924</v>
      </c>
      <c r="E1425" s="11" t="s">
        <v>6925</v>
      </c>
      <c r="F1425" s="12" t="s">
        <v>8</v>
      </c>
      <c r="G1425" s="13">
        <v>3612</v>
      </c>
      <c r="H1425" s="13">
        <v>2673</v>
      </c>
      <c r="I1425" s="13"/>
      <c r="J1425" s="13">
        <v>939</v>
      </c>
      <c r="K1425" s="13">
        <v>74</v>
      </c>
      <c r="L1425" s="11" t="s">
        <v>6842</v>
      </c>
      <c r="M1425" s="14" t="s">
        <v>6838</v>
      </c>
      <c r="Z1425" s="15">
        <v>3612</v>
      </c>
      <c r="AA1425" s="15">
        <v>2673</v>
      </c>
      <c r="AC1425" s="15">
        <v>939</v>
      </c>
    </row>
    <row r="1426" spans="2:29" ht="19.7" customHeight="1" x14ac:dyDescent="0.2">
      <c r="B1426" s="10" t="s">
        <v>1504</v>
      </c>
      <c r="C1426" s="11" t="s">
        <v>6926</v>
      </c>
      <c r="D1426" s="11" t="s">
        <v>6924</v>
      </c>
      <c r="E1426" s="11" t="s">
        <v>6927</v>
      </c>
      <c r="F1426" s="12" t="s">
        <v>8</v>
      </c>
      <c r="G1426" s="13">
        <v>3766</v>
      </c>
      <c r="H1426" s="13">
        <v>2712</v>
      </c>
      <c r="I1426" s="13"/>
      <c r="J1426" s="13">
        <v>1054</v>
      </c>
      <c r="K1426" s="13">
        <v>72</v>
      </c>
      <c r="L1426" s="11" t="s">
        <v>6842</v>
      </c>
      <c r="M1426" s="14" t="s">
        <v>6838</v>
      </c>
      <c r="Z1426" s="15">
        <v>3766</v>
      </c>
      <c r="AA1426" s="15">
        <v>2712</v>
      </c>
      <c r="AC1426" s="15">
        <v>1054</v>
      </c>
    </row>
    <row r="1427" spans="2:29" ht="19.7" customHeight="1" x14ac:dyDescent="0.2">
      <c r="B1427" s="10" t="s">
        <v>1505</v>
      </c>
      <c r="C1427" s="11" t="s">
        <v>6928</v>
      </c>
      <c r="D1427" s="11" t="s">
        <v>6924</v>
      </c>
      <c r="E1427" s="11" t="s">
        <v>6929</v>
      </c>
      <c r="F1427" s="12" t="s">
        <v>8</v>
      </c>
      <c r="G1427" s="13">
        <v>3871</v>
      </c>
      <c r="H1427" s="13">
        <v>2865</v>
      </c>
      <c r="I1427" s="13"/>
      <c r="J1427" s="13">
        <v>1006</v>
      </c>
      <c r="K1427" s="13">
        <v>74</v>
      </c>
      <c r="L1427" s="11" t="s">
        <v>6842</v>
      </c>
      <c r="M1427" s="14" t="s">
        <v>6838</v>
      </c>
      <c r="Z1427" s="15">
        <v>3871</v>
      </c>
      <c r="AA1427" s="15">
        <v>2865</v>
      </c>
      <c r="AC1427" s="15">
        <v>1006</v>
      </c>
    </row>
    <row r="1428" spans="2:29" ht="19.7" customHeight="1" x14ac:dyDescent="0.2">
      <c r="B1428" s="10" t="s">
        <v>1506</v>
      </c>
      <c r="C1428" s="11" t="s">
        <v>6930</v>
      </c>
      <c r="D1428" s="11" t="s">
        <v>6931</v>
      </c>
      <c r="E1428" s="11" t="s">
        <v>6932</v>
      </c>
      <c r="F1428" s="12" t="s">
        <v>8</v>
      </c>
      <c r="G1428" s="13">
        <v>6663</v>
      </c>
      <c r="H1428" s="13">
        <v>5131</v>
      </c>
      <c r="I1428" s="13"/>
      <c r="J1428" s="13">
        <v>1532</v>
      </c>
      <c r="K1428" s="13">
        <v>77</v>
      </c>
      <c r="L1428" s="11" t="s">
        <v>6842</v>
      </c>
      <c r="M1428" s="14" t="s">
        <v>6838</v>
      </c>
      <c r="Z1428" s="15">
        <v>6663</v>
      </c>
      <c r="AA1428" s="15">
        <v>5131</v>
      </c>
      <c r="AC1428" s="15">
        <v>1532</v>
      </c>
    </row>
    <row r="1429" spans="2:29" ht="19.7" customHeight="1" x14ac:dyDescent="0.2">
      <c r="B1429" s="16" t="s">
        <v>1507</v>
      </c>
      <c r="C1429" s="17" t="s">
        <v>6933</v>
      </c>
      <c r="D1429" s="17" t="s">
        <v>6931</v>
      </c>
      <c r="E1429" s="17" t="s">
        <v>6934</v>
      </c>
      <c r="F1429" s="18" t="s">
        <v>8</v>
      </c>
      <c r="G1429" s="19">
        <v>6826</v>
      </c>
      <c r="H1429" s="19">
        <v>5120</v>
      </c>
      <c r="I1429" s="19"/>
      <c r="J1429" s="19">
        <v>1706</v>
      </c>
      <c r="K1429" s="19">
        <v>75</v>
      </c>
      <c r="L1429" s="17" t="s">
        <v>6842</v>
      </c>
      <c r="M1429" s="20" t="s">
        <v>6838</v>
      </c>
      <c r="Z1429" s="15">
        <v>6826</v>
      </c>
      <c r="AA1429" s="15">
        <v>5120</v>
      </c>
      <c r="AC1429" s="15">
        <v>1706</v>
      </c>
    </row>
    <row r="1430" spans="2:29" ht="19.7" customHeight="1" x14ac:dyDescent="0.2">
      <c r="B1430" s="10" t="s">
        <v>1508</v>
      </c>
      <c r="C1430" s="11" t="s">
        <v>6935</v>
      </c>
      <c r="D1430" s="11" t="s">
        <v>6931</v>
      </c>
      <c r="E1430" s="11" t="s">
        <v>6936</v>
      </c>
      <c r="F1430" s="12" t="s">
        <v>8</v>
      </c>
      <c r="G1430" s="13">
        <v>6926</v>
      </c>
      <c r="H1430" s="13">
        <v>5333</v>
      </c>
      <c r="I1430" s="13"/>
      <c r="J1430" s="13">
        <v>1593</v>
      </c>
      <c r="K1430" s="13">
        <v>77</v>
      </c>
      <c r="L1430" s="11" t="s">
        <v>6842</v>
      </c>
      <c r="M1430" s="14" t="s">
        <v>6838</v>
      </c>
      <c r="Z1430" s="15">
        <v>6926</v>
      </c>
      <c r="AA1430" s="15">
        <v>5333</v>
      </c>
      <c r="AC1430" s="15">
        <v>1593</v>
      </c>
    </row>
    <row r="1431" spans="2:29" ht="19.7" customHeight="1" x14ac:dyDescent="0.2">
      <c r="B1431" s="10" t="s">
        <v>1509</v>
      </c>
      <c r="C1431" s="11" t="s">
        <v>6937</v>
      </c>
      <c r="D1431" s="11" t="s">
        <v>6938</v>
      </c>
      <c r="E1431" s="11" t="s">
        <v>6939</v>
      </c>
      <c r="F1431" s="12" t="s">
        <v>8</v>
      </c>
      <c r="G1431" s="13">
        <v>5795</v>
      </c>
      <c r="H1431" s="13">
        <v>4462</v>
      </c>
      <c r="I1431" s="13"/>
      <c r="J1431" s="13">
        <v>1333</v>
      </c>
      <c r="K1431" s="13">
        <v>77</v>
      </c>
      <c r="L1431" s="11" t="s">
        <v>6842</v>
      </c>
      <c r="M1431" s="14" t="s">
        <v>6838</v>
      </c>
      <c r="Z1431" s="15">
        <v>5795</v>
      </c>
      <c r="AA1431" s="15">
        <v>4462</v>
      </c>
      <c r="AC1431" s="15">
        <v>1333</v>
      </c>
    </row>
    <row r="1432" spans="2:29" ht="19.7" customHeight="1" x14ac:dyDescent="0.2">
      <c r="B1432" s="10" t="s">
        <v>1510</v>
      </c>
      <c r="C1432" s="11" t="s">
        <v>6940</v>
      </c>
      <c r="D1432" s="11" t="s">
        <v>6938</v>
      </c>
      <c r="E1432" s="11" t="s">
        <v>6941</v>
      </c>
      <c r="F1432" s="12" t="s">
        <v>8</v>
      </c>
      <c r="G1432" s="13">
        <v>6028</v>
      </c>
      <c r="H1432" s="13">
        <v>4581</v>
      </c>
      <c r="I1432" s="13"/>
      <c r="J1432" s="13">
        <v>1447</v>
      </c>
      <c r="K1432" s="13">
        <v>76</v>
      </c>
      <c r="L1432" s="11" t="s">
        <v>6842</v>
      </c>
      <c r="M1432" s="14" t="s">
        <v>6838</v>
      </c>
      <c r="Z1432" s="15">
        <v>6028</v>
      </c>
      <c r="AA1432" s="15">
        <v>4581</v>
      </c>
      <c r="AC1432" s="15">
        <v>1447</v>
      </c>
    </row>
    <row r="1433" spans="2:29" ht="19.7" customHeight="1" x14ac:dyDescent="0.2">
      <c r="B1433" s="10" t="s">
        <v>1511</v>
      </c>
      <c r="C1433" s="11" t="s">
        <v>6942</v>
      </c>
      <c r="D1433" s="11" t="s">
        <v>6938</v>
      </c>
      <c r="E1433" s="11" t="s">
        <v>6943</v>
      </c>
      <c r="F1433" s="12" t="s">
        <v>8</v>
      </c>
      <c r="G1433" s="13">
        <v>6165</v>
      </c>
      <c r="H1433" s="13">
        <v>4685</v>
      </c>
      <c r="I1433" s="13"/>
      <c r="J1433" s="13">
        <v>1480</v>
      </c>
      <c r="K1433" s="13">
        <v>76</v>
      </c>
      <c r="L1433" s="11" t="s">
        <v>6842</v>
      </c>
      <c r="M1433" s="14" t="s">
        <v>6838</v>
      </c>
      <c r="Z1433" s="15">
        <v>6165</v>
      </c>
      <c r="AA1433" s="15">
        <v>4685</v>
      </c>
      <c r="AC1433" s="15">
        <v>1480</v>
      </c>
    </row>
    <row r="1434" spans="2:29" ht="19.7" customHeight="1" x14ac:dyDescent="0.2">
      <c r="B1434" s="10" t="s">
        <v>1512</v>
      </c>
      <c r="C1434" s="11" t="s">
        <v>6944</v>
      </c>
      <c r="D1434" s="11" t="s">
        <v>6945</v>
      </c>
      <c r="E1434" s="11" t="s">
        <v>6946</v>
      </c>
      <c r="F1434" s="12" t="s">
        <v>8</v>
      </c>
      <c r="G1434" s="13">
        <v>9411</v>
      </c>
      <c r="H1434" s="13">
        <v>7529</v>
      </c>
      <c r="I1434" s="13"/>
      <c r="J1434" s="13">
        <v>1882</v>
      </c>
      <c r="K1434" s="13">
        <v>80</v>
      </c>
      <c r="L1434" s="11" t="s">
        <v>6842</v>
      </c>
      <c r="M1434" s="14" t="s">
        <v>6838</v>
      </c>
      <c r="Z1434" s="15">
        <v>9411</v>
      </c>
      <c r="AA1434" s="15">
        <v>7529</v>
      </c>
      <c r="AC1434" s="15">
        <v>1882</v>
      </c>
    </row>
    <row r="1435" spans="2:29" ht="19.7" customHeight="1" x14ac:dyDescent="0.2">
      <c r="B1435" s="10" t="s">
        <v>1513</v>
      </c>
      <c r="C1435" s="11" t="s">
        <v>6947</v>
      </c>
      <c r="D1435" s="11" t="s">
        <v>6945</v>
      </c>
      <c r="E1435" s="11" t="s">
        <v>6948</v>
      </c>
      <c r="F1435" s="12" t="s">
        <v>8</v>
      </c>
      <c r="G1435" s="13">
        <v>9672</v>
      </c>
      <c r="H1435" s="13">
        <v>7544</v>
      </c>
      <c r="I1435" s="13"/>
      <c r="J1435" s="13">
        <v>2128</v>
      </c>
      <c r="K1435" s="13">
        <v>78</v>
      </c>
      <c r="L1435" s="11" t="s">
        <v>6842</v>
      </c>
      <c r="M1435" s="14" t="s">
        <v>6838</v>
      </c>
      <c r="Z1435" s="15">
        <v>9672</v>
      </c>
      <c r="AA1435" s="15">
        <v>7544</v>
      </c>
      <c r="AC1435" s="15">
        <v>2128</v>
      </c>
    </row>
    <row r="1436" spans="2:29" ht="19.7" customHeight="1" x14ac:dyDescent="0.2">
      <c r="B1436" s="10" t="s">
        <v>1514</v>
      </c>
      <c r="C1436" s="11" t="s">
        <v>6949</v>
      </c>
      <c r="D1436" s="11" t="s">
        <v>6945</v>
      </c>
      <c r="E1436" s="11" t="s">
        <v>6950</v>
      </c>
      <c r="F1436" s="12" t="s">
        <v>8</v>
      </c>
      <c r="G1436" s="13">
        <v>9826</v>
      </c>
      <c r="H1436" s="13">
        <v>7664</v>
      </c>
      <c r="I1436" s="13"/>
      <c r="J1436" s="13">
        <v>2162</v>
      </c>
      <c r="K1436" s="13">
        <v>78</v>
      </c>
      <c r="L1436" s="11" t="s">
        <v>6842</v>
      </c>
      <c r="M1436" s="14" t="s">
        <v>6838</v>
      </c>
      <c r="Z1436" s="15">
        <v>9826</v>
      </c>
      <c r="AA1436" s="15">
        <v>7664</v>
      </c>
      <c r="AC1436" s="15">
        <v>2162</v>
      </c>
    </row>
    <row r="1437" spans="2:29" ht="19.7" customHeight="1" x14ac:dyDescent="0.2">
      <c r="B1437" s="10" t="s">
        <v>1515</v>
      </c>
      <c r="C1437" s="11" t="s">
        <v>6951</v>
      </c>
      <c r="D1437" s="11" t="s">
        <v>6952</v>
      </c>
      <c r="E1437" s="11" t="s">
        <v>6953</v>
      </c>
      <c r="F1437" s="12" t="s">
        <v>8</v>
      </c>
      <c r="G1437" s="13">
        <v>934</v>
      </c>
      <c r="H1437" s="13">
        <v>355</v>
      </c>
      <c r="I1437" s="13"/>
      <c r="J1437" s="13">
        <v>579</v>
      </c>
      <c r="K1437" s="13">
        <v>38</v>
      </c>
      <c r="L1437" s="11" t="s">
        <v>6842</v>
      </c>
      <c r="M1437" s="14" t="s">
        <v>6838</v>
      </c>
      <c r="Z1437" s="15">
        <v>934</v>
      </c>
      <c r="AA1437" s="15">
        <v>355</v>
      </c>
      <c r="AC1437" s="15">
        <v>579</v>
      </c>
    </row>
    <row r="1438" spans="2:29" ht="19.7" customHeight="1" x14ac:dyDescent="0.2">
      <c r="B1438" s="10" t="s">
        <v>1516</v>
      </c>
      <c r="C1438" s="11" t="s">
        <v>6954</v>
      </c>
      <c r="D1438" s="11" t="s">
        <v>6955</v>
      </c>
      <c r="E1438" s="11" t="s">
        <v>6956</v>
      </c>
      <c r="F1438" s="12" t="s">
        <v>8</v>
      </c>
      <c r="G1438" s="13">
        <v>4136</v>
      </c>
      <c r="H1438" s="13">
        <v>2564</v>
      </c>
      <c r="I1438" s="13"/>
      <c r="J1438" s="13">
        <v>1572</v>
      </c>
      <c r="K1438" s="13">
        <v>62</v>
      </c>
      <c r="L1438" s="11" t="s">
        <v>6842</v>
      </c>
      <c r="M1438" s="14" t="s">
        <v>6838</v>
      </c>
      <c r="Z1438" s="15">
        <v>4136</v>
      </c>
      <c r="AA1438" s="15">
        <v>2564</v>
      </c>
      <c r="AC1438" s="15">
        <v>1572</v>
      </c>
    </row>
    <row r="1439" spans="2:29" ht="19.7" customHeight="1" x14ac:dyDescent="0.2">
      <c r="B1439" s="10" t="s">
        <v>1517</v>
      </c>
      <c r="C1439" s="11" t="s">
        <v>6957</v>
      </c>
      <c r="D1439" s="11" t="s">
        <v>6958</v>
      </c>
      <c r="E1439" s="11" t="s">
        <v>6953</v>
      </c>
      <c r="F1439" s="12" t="s">
        <v>8</v>
      </c>
      <c r="G1439" s="13">
        <v>1237</v>
      </c>
      <c r="H1439" s="13">
        <v>445</v>
      </c>
      <c r="I1439" s="13"/>
      <c r="J1439" s="13">
        <v>792</v>
      </c>
      <c r="K1439" s="13">
        <v>36</v>
      </c>
      <c r="L1439" s="11" t="s">
        <v>6842</v>
      </c>
      <c r="M1439" s="14" t="s">
        <v>6838</v>
      </c>
      <c r="Z1439" s="15">
        <v>1237</v>
      </c>
      <c r="AA1439" s="15">
        <v>445</v>
      </c>
      <c r="AC1439" s="15">
        <v>792</v>
      </c>
    </row>
    <row r="1440" spans="2:29" ht="19.7" customHeight="1" x14ac:dyDescent="0.2">
      <c r="B1440" s="10" t="s">
        <v>1518</v>
      </c>
      <c r="C1440" s="11" t="s">
        <v>6959</v>
      </c>
      <c r="D1440" s="11" t="s">
        <v>6960</v>
      </c>
      <c r="E1440" s="11" t="s">
        <v>6956</v>
      </c>
      <c r="F1440" s="12" t="s">
        <v>8</v>
      </c>
      <c r="G1440" s="13">
        <v>4217</v>
      </c>
      <c r="H1440" s="13">
        <v>2868</v>
      </c>
      <c r="I1440" s="13"/>
      <c r="J1440" s="13">
        <v>1349</v>
      </c>
      <c r="K1440" s="13">
        <v>68</v>
      </c>
      <c r="L1440" s="11" t="s">
        <v>6842</v>
      </c>
      <c r="M1440" s="14" t="s">
        <v>6838</v>
      </c>
      <c r="Z1440" s="15">
        <v>4217</v>
      </c>
      <c r="AA1440" s="15">
        <v>2868</v>
      </c>
      <c r="AC1440" s="15">
        <v>1349</v>
      </c>
    </row>
    <row r="1441" spans="2:29" ht="19.7" customHeight="1" x14ac:dyDescent="0.2">
      <c r="B1441" s="10" t="s">
        <v>1519</v>
      </c>
      <c r="C1441" s="11" t="s">
        <v>6961</v>
      </c>
      <c r="D1441" s="11" t="s">
        <v>6962</v>
      </c>
      <c r="E1441" s="11" t="s">
        <v>6963</v>
      </c>
      <c r="F1441" s="12" t="s">
        <v>91</v>
      </c>
      <c r="G1441" s="13">
        <v>11435</v>
      </c>
      <c r="H1441" s="13">
        <v>11435</v>
      </c>
      <c r="I1441" s="13"/>
      <c r="J1441" s="13"/>
      <c r="K1441" s="13">
        <v>100</v>
      </c>
      <c r="L1441" s="11" t="s">
        <v>6842</v>
      </c>
      <c r="M1441" s="14" t="s">
        <v>6838</v>
      </c>
      <c r="Z1441" s="15">
        <v>11435</v>
      </c>
      <c r="AA1441" s="15">
        <v>11435</v>
      </c>
    </row>
    <row r="1442" spans="2:29" ht="19.7" customHeight="1" x14ac:dyDescent="0.2">
      <c r="B1442" s="10" t="s">
        <v>1520</v>
      </c>
      <c r="C1442" s="11" t="s">
        <v>6964</v>
      </c>
      <c r="D1442" s="11" t="s">
        <v>6962</v>
      </c>
      <c r="E1442" s="11" t="s">
        <v>6965</v>
      </c>
      <c r="F1442" s="12" t="s">
        <v>91</v>
      </c>
      <c r="G1442" s="13">
        <v>62926</v>
      </c>
      <c r="H1442" s="13">
        <v>53487</v>
      </c>
      <c r="I1442" s="13"/>
      <c r="J1442" s="13">
        <v>9439</v>
      </c>
      <c r="K1442" s="13">
        <v>85</v>
      </c>
      <c r="L1442" s="11" t="s">
        <v>6842</v>
      </c>
      <c r="M1442" s="14" t="s">
        <v>6838</v>
      </c>
      <c r="Z1442" s="15">
        <v>62926</v>
      </c>
      <c r="AA1442" s="15">
        <v>53487</v>
      </c>
      <c r="AC1442" s="15">
        <v>9439</v>
      </c>
    </row>
    <row r="1443" spans="2:29" ht="19.7" customHeight="1" x14ac:dyDescent="0.2">
      <c r="B1443" s="10" t="s">
        <v>1521</v>
      </c>
      <c r="C1443" s="11" t="s">
        <v>6966</v>
      </c>
      <c r="D1443" s="11" t="s">
        <v>6967</v>
      </c>
      <c r="E1443" s="11" t="s">
        <v>6963</v>
      </c>
      <c r="F1443" s="12" t="s">
        <v>91</v>
      </c>
      <c r="G1443" s="13">
        <v>9408</v>
      </c>
      <c r="H1443" s="13">
        <v>9408</v>
      </c>
      <c r="I1443" s="13"/>
      <c r="J1443" s="13"/>
      <c r="K1443" s="13">
        <v>100</v>
      </c>
      <c r="L1443" s="11" t="s">
        <v>6842</v>
      </c>
      <c r="M1443" s="14" t="s">
        <v>6838</v>
      </c>
      <c r="Z1443" s="15">
        <v>9408</v>
      </c>
      <c r="AA1443" s="15">
        <v>9408</v>
      </c>
    </row>
    <row r="1444" spans="2:29" ht="19.7" customHeight="1" x14ac:dyDescent="0.2">
      <c r="B1444" s="10" t="s">
        <v>1522</v>
      </c>
      <c r="C1444" s="11" t="s">
        <v>6968</v>
      </c>
      <c r="D1444" s="11" t="s">
        <v>6967</v>
      </c>
      <c r="E1444" s="11" t="s">
        <v>6965</v>
      </c>
      <c r="F1444" s="12" t="s">
        <v>91</v>
      </c>
      <c r="G1444" s="13">
        <v>24520</v>
      </c>
      <c r="H1444" s="13">
        <v>20842</v>
      </c>
      <c r="I1444" s="13"/>
      <c r="J1444" s="13">
        <v>3678</v>
      </c>
      <c r="K1444" s="13">
        <v>85</v>
      </c>
      <c r="L1444" s="11" t="s">
        <v>6842</v>
      </c>
      <c r="M1444" s="14" t="s">
        <v>6838</v>
      </c>
      <c r="Z1444" s="15">
        <v>24520</v>
      </c>
      <c r="AA1444" s="15">
        <v>20842</v>
      </c>
      <c r="AC1444" s="15">
        <v>3678</v>
      </c>
    </row>
    <row r="1445" spans="2:29" ht="19.7" customHeight="1" x14ac:dyDescent="0.2">
      <c r="B1445" s="10" t="s">
        <v>1523</v>
      </c>
      <c r="C1445" s="11" t="s">
        <v>6969</v>
      </c>
      <c r="D1445" s="11" t="s">
        <v>6970</v>
      </c>
      <c r="E1445" s="11" t="s">
        <v>6971</v>
      </c>
      <c r="F1445" s="12" t="s">
        <v>91</v>
      </c>
      <c r="G1445" s="13">
        <v>17673</v>
      </c>
      <c r="H1445" s="13">
        <v>13962</v>
      </c>
      <c r="I1445" s="13"/>
      <c r="J1445" s="13">
        <v>3711</v>
      </c>
      <c r="K1445" s="13">
        <v>79</v>
      </c>
      <c r="L1445" s="11" t="s">
        <v>6842</v>
      </c>
      <c r="M1445" s="14" t="s">
        <v>6838</v>
      </c>
      <c r="Z1445" s="15">
        <v>17673</v>
      </c>
      <c r="AA1445" s="15">
        <v>13962</v>
      </c>
      <c r="AC1445" s="15">
        <v>3711</v>
      </c>
    </row>
    <row r="1446" spans="2:29" ht="19.7" customHeight="1" x14ac:dyDescent="0.2">
      <c r="B1446" s="10" t="s">
        <v>1524</v>
      </c>
      <c r="C1446" s="11" t="s">
        <v>6972</v>
      </c>
      <c r="D1446" s="11" t="s">
        <v>6970</v>
      </c>
      <c r="E1446" s="11" t="s">
        <v>6973</v>
      </c>
      <c r="F1446" s="12" t="s">
        <v>91</v>
      </c>
      <c r="G1446" s="13">
        <v>18247</v>
      </c>
      <c r="H1446" s="13">
        <v>14233</v>
      </c>
      <c r="I1446" s="13"/>
      <c r="J1446" s="13">
        <v>4014</v>
      </c>
      <c r="K1446" s="13">
        <v>78</v>
      </c>
      <c r="L1446" s="11" t="s">
        <v>6842</v>
      </c>
      <c r="M1446" s="14" t="s">
        <v>6838</v>
      </c>
      <c r="Z1446" s="15">
        <v>18247</v>
      </c>
      <c r="AA1446" s="15">
        <v>14233</v>
      </c>
      <c r="AC1446" s="15">
        <v>4014</v>
      </c>
    </row>
    <row r="1447" spans="2:29" ht="19.7" customHeight="1" x14ac:dyDescent="0.2">
      <c r="B1447" s="10" t="s">
        <v>1525</v>
      </c>
      <c r="C1447" s="11" t="s">
        <v>6974</v>
      </c>
      <c r="D1447" s="11" t="s">
        <v>6975</v>
      </c>
      <c r="E1447" s="11" t="s">
        <v>6976</v>
      </c>
      <c r="F1447" s="12" t="s">
        <v>91</v>
      </c>
      <c r="G1447" s="13">
        <v>49886</v>
      </c>
      <c r="H1447" s="13">
        <v>36417</v>
      </c>
      <c r="I1447" s="13"/>
      <c r="J1447" s="13">
        <v>13469</v>
      </c>
      <c r="K1447" s="13">
        <v>73</v>
      </c>
      <c r="L1447" s="11" t="s">
        <v>6842</v>
      </c>
      <c r="M1447" s="14" t="s">
        <v>6838</v>
      </c>
      <c r="Z1447" s="15">
        <v>49886</v>
      </c>
      <c r="AA1447" s="15">
        <v>36417</v>
      </c>
      <c r="AC1447" s="15">
        <v>13469</v>
      </c>
    </row>
    <row r="1448" spans="2:29" ht="19.7" customHeight="1" x14ac:dyDescent="0.2">
      <c r="B1448" s="10" t="s">
        <v>1526</v>
      </c>
      <c r="C1448" s="11" t="s">
        <v>6977</v>
      </c>
      <c r="D1448" s="11" t="s">
        <v>6975</v>
      </c>
      <c r="E1448" s="11" t="s">
        <v>6978</v>
      </c>
      <c r="F1448" s="12" t="s">
        <v>91</v>
      </c>
      <c r="G1448" s="13">
        <v>58381</v>
      </c>
      <c r="H1448" s="13">
        <v>35029</v>
      </c>
      <c r="I1448" s="13"/>
      <c r="J1448" s="13">
        <v>23352</v>
      </c>
      <c r="K1448" s="13">
        <v>60</v>
      </c>
      <c r="L1448" s="11" t="s">
        <v>6842</v>
      </c>
      <c r="M1448" s="14" t="s">
        <v>6838</v>
      </c>
      <c r="Z1448" s="15">
        <v>58381</v>
      </c>
      <c r="AA1448" s="15">
        <v>35029</v>
      </c>
      <c r="AC1448" s="15">
        <v>23352</v>
      </c>
    </row>
    <row r="1449" spans="2:29" ht="19.7" customHeight="1" x14ac:dyDescent="0.2">
      <c r="B1449" s="10" t="s">
        <v>1527</v>
      </c>
      <c r="C1449" s="11" t="s">
        <v>6979</v>
      </c>
      <c r="D1449" s="11" t="s">
        <v>6980</v>
      </c>
      <c r="E1449" s="11" t="s">
        <v>6981</v>
      </c>
      <c r="F1449" s="12" t="s">
        <v>91</v>
      </c>
      <c r="G1449" s="13">
        <v>20865</v>
      </c>
      <c r="H1449" s="13">
        <v>20030</v>
      </c>
      <c r="I1449" s="13"/>
      <c r="J1449" s="13">
        <v>835</v>
      </c>
      <c r="K1449" s="13">
        <v>96</v>
      </c>
      <c r="L1449" s="11" t="s">
        <v>6842</v>
      </c>
      <c r="M1449" s="14" t="s">
        <v>6838</v>
      </c>
      <c r="Z1449" s="15">
        <v>20865</v>
      </c>
      <c r="AA1449" s="15">
        <v>20030</v>
      </c>
      <c r="AC1449" s="15">
        <v>835</v>
      </c>
    </row>
    <row r="1450" spans="2:29" ht="19.7" customHeight="1" x14ac:dyDescent="0.2">
      <c r="B1450" s="10" t="s">
        <v>1528</v>
      </c>
      <c r="C1450" s="11" t="s">
        <v>6982</v>
      </c>
      <c r="D1450" s="11" t="s">
        <v>6980</v>
      </c>
      <c r="E1450" s="11" t="s">
        <v>6983</v>
      </c>
      <c r="F1450" s="12" t="s">
        <v>91</v>
      </c>
      <c r="G1450" s="13">
        <v>21589</v>
      </c>
      <c r="H1450" s="13">
        <v>20510</v>
      </c>
      <c r="I1450" s="13"/>
      <c r="J1450" s="13">
        <v>1079</v>
      </c>
      <c r="K1450" s="13">
        <v>95</v>
      </c>
      <c r="L1450" s="11" t="s">
        <v>6842</v>
      </c>
      <c r="M1450" s="14" t="s">
        <v>6838</v>
      </c>
      <c r="Z1450" s="15">
        <v>21589</v>
      </c>
      <c r="AA1450" s="15">
        <v>20510</v>
      </c>
      <c r="AC1450" s="15">
        <v>1079</v>
      </c>
    </row>
    <row r="1451" spans="2:29" ht="19.7" customHeight="1" x14ac:dyDescent="0.2">
      <c r="B1451" s="10" t="s">
        <v>1529</v>
      </c>
      <c r="C1451" s="11" t="s">
        <v>6984</v>
      </c>
      <c r="D1451" s="11" t="s">
        <v>6980</v>
      </c>
      <c r="E1451" s="11" t="s">
        <v>6985</v>
      </c>
      <c r="F1451" s="12" t="s">
        <v>91</v>
      </c>
      <c r="G1451" s="13">
        <v>34282</v>
      </c>
      <c r="H1451" s="13">
        <v>23655</v>
      </c>
      <c r="I1451" s="13"/>
      <c r="J1451" s="13">
        <v>10627</v>
      </c>
      <c r="K1451" s="13">
        <v>69</v>
      </c>
      <c r="L1451" s="11" t="s">
        <v>6842</v>
      </c>
      <c r="M1451" s="14" t="s">
        <v>6838</v>
      </c>
      <c r="Z1451" s="15">
        <v>34282</v>
      </c>
      <c r="AA1451" s="15">
        <v>23655</v>
      </c>
      <c r="AC1451" s="15">
        <v>10627</v>
      </c>
    </row>
    <row r="1452" spans="2:29" ht="19.7" customHeight="1" x14ac:dyDescent="0.2">
      <c r="B1452" s="10" t="s">
        <v>1530</v>
      </c>
      <c r="C1452" s="11" t="s">
        <v>6986</v>
      </c>
      <c r="D1452" s="11" t="s">
        <v>6987</v>
      </c>
      <c r="E1452" s="11" t="s">
        <v>6988</v>
      </c>
      <c r="F1452" s="12" t="s">
        <v>91</v>
      </c>
      <c r="G1452" s="13">
        <v>45372</v>
      </c>
      <c r="H1452" s="13">
        <v>39474</v>
      </c>
      <c r="I1452" s="13"/>
      <c r="J1452" s="13">
        <v>5898</v>
      </c>
      <c r="K1452" s="13">
        <v>87</v>
      </c>
      <c r="L1452" s="11" t="s">
        <v>6842</v>
      </c>
      <c r="M1452" s="14" t="s">
        <v>6838</v>
      </c>
      <c r="Z1452" s="15">
        <v>45372</v>
      </c>
      <c r="AA1452" s="15">
        <v>39474</v>
      </c>
      <c r="AC1452" s="15">
        <v>5898</v>
      </c>
    </row>
    <row r="1453" spans="2:29" ht="19.7" customHeight="1" x14ac:dyDescent="0.2">
      <c r="B1453" s="10" t="s">
        <v>1531</v>
      </c>
      <c r="C1453" s="11" t="s">
        <v>6989</v>
      </c>
      <c r="D1453" s="11" t="s">
        <v>6987</v>
      </c>
      <c r="E1453" s="11" t="s">
        <v>6990</v>
      </c>
      <c r="F1453" s="12" t="s">
        <v>91</v>
      </c>
      <c r="G1453" s="13">
        <v>47595</v>
      </c>
      <c r="H1453" s="13">
        <v>41408</v>
      </c>
      <c r="I1453" s="13"/>
      <c r="J1453" s="13">
        <v>6187</v>
      </c>
      <c r="K1453" s="13">
        <v>87</v>
      </c>
      <c r="L1453" s="11" t="s">
        <v>6842</v>
      </c>
      <c r="M1453" s="14" t="s">
        <v>6838</v>
      </c>
      <c r="Z1453" s="15">
        <v>47595</v>
      </c>
      <c r="AA1453" s="15">
        <v>41408</v>
      </c>
      <c r="AC1453" s="15">
        <v>6187</v>
      </c>
    </row>
    <row r="1454" spans="2:29" ht="19.7" customHeight="1" x14ac:dyDescent="0.2">
      <c r="B1454" s="16" t="s">
        <v>1532</v>
      </c>
      <c r="C1454" s="17" t="s">
        <v>6991</v>
      </c>
      <c r="D1454" s="17" t="s">
        <v>6987</v>
      </c>
      <c r="E1454" s="17" t="s">
        <v>6992</v>
      </c>
      <c r="F1454" s="18" t="s">
        <v>91</v>
      </c>
      <c r="G1454" s="19">
        <v>58827</v>
      </c>
      <c r="H1454" s="19">
        <v>46473</v>
      </c>
      <c r="I1454" s="19"/>
      <c r="J1454" s="19">
        <v>12354</v>
      </c>
      <c r="K1454" s="19">
        <v>79</v>
      </c>
      <c r="L1454" s="17" t="s">
        <v>6842</v>
      </c>
      <c r="M1454" s="20" t="s">
        <v>6838</v>
      </c>
      <c r="Z1454" s="15">
        <v>58827</v>
      </c>
      <c r="AA1454" s="15">
        <v>46473</v>
      </c>
      <c r="AC1454" s="15">
        <v>12354</v>
      </c>
    </row>
    <row r="1455" spans="2:29" ht="19.7" customHeight="1" x14ac:dyDescent="0.2">
      <c r="B1455" s="10" t="s">
        <v>1533</v>
      </c>
      <c r="C1455" s="11" t="s">
        <v>6993</v>
      </c>
      <c r="D1455" s="11" t="s">
        <v>6994</v>
      </c>
      <c r="E1455" s="11" t="s">
        <v>6971</v>
      </c>
      <c r="F1455" s="12" t="s">
        <v>91</v>
      </c>
      <c r="G1455" s="13">
        <v>22142</v>
      </c>
      <c r="H1455" s="13">
        <v>17271</v>
      </c>
      <c r="I1455" s="13"/>
      <c r="J1455" s="13">
        <v>4871</v>
      </c>
      <c r="K1455" s="13">
        <v>78</v>
      </c>
      <c r="L1455" s="11" t="s">
        <v>6842</v>
      </c>
      <c r="M1455" s="14" t="s">
        <v>6838</v>
      </c>
      <c r="Z1455" s="15">
        <v>22142</v>
      </c>
      <c r="AA1455" s="15">
        <v>17271</v>
      </c>
      <c r="AC1455" s="15">
        <v>4871</v>
      </c>
    </row>
    <row r="1456" spans="2:29" ht="19.7" customHeight="1" x14ac:dyDescent="0.2">
      <c r="B1456" s="10" t="s">
        <v>1534</v>
      </c>
      <c r="C1456" s="11" t="s">
        <v>6995</v>
      </c>
      <c r="D1456" s="11" t="s">
        <v>6994</v>
      </c>
      <c r="E1456" s="11" t="s">
        <v>6996</v>
      </c>
      <c r="F1456" s="12" t="s">
        <v>91</v>
      </c>
      <c r="G1456" s="13">
        <v>22142</v>
      </c>
      <c r="H1456" s="13">
        <v>17271</v>
      </c>
      <c r="I1456" s="13"/>
      <c r="J1456" s="13">
        <v>4871</v>
      </c>
      <c r="K1456" s="13">
        <v>78</v>
      </c>
      <c r="L1456" s="11" t="s">
        <v>6842</v>
      </c>
      <c r="M1456" s="14" t="s">
        <v>6838</v>
      </c>
      <c r="Z1456" s="15">
        <v>22142</v>
      </c>
      <c r="AA1456" s="15">
        <v>17271</v>
      </c>
      <c r="AC1456" s="15">
        <v>4871</v>
      </c>
    </row>
    <row r="1457" spans="2:29" ht="19.7" customHeight="1" x14ac:dyDescent="0.2">
      <c r="B1457" s="10" t="s">
        <v>1535</v>
      </c>
      <c r="C1457" s="11" t="s">
        <v>6997</v>
      </c>
      <c r="D1457" s="11" t="s">
        <v>6998</v>
      </c>
      <c r="E1457" s="11" t="s">
        <v>6976</v>
      </c>
      <c r="F1457" s="12" t="s">
        <v>91</v>
      </c>
      <c r="G1457" s="13">
        <v>44998</v>
      </c>
      <c r="H1457" s="13">
        <v>33749</v>
      </c>
      <c r="I1457" s="13"/>
      <c r="J1457" s="13">
        <v>11249</v>
      </c>
      <c r="K1457" s="13">
        <v>75</v>
      </c>
      <c r="L1457" s="11" t="s">
        <v>6842</v>
      </c>
      <c r="M1457" s="14" t="s">
        <v>6838</v>
      </c>
      <c r="Z1457" s="15">
        <v>44998</v>
      </c>
      <c r="AA1457" s="15">
        <v>33749</v>
      </c>
      <c r="AC1457" s="15">
        <v>11249</v>
      </c>
    </row>
    <row r="1458" spans="2:29" ht="19.7" customHeight="1" x14ac:dyDescent="0.2">
      <c r="B1458" s="10" t="s">
        <v>1536</v>
      </c>
      <c r="C1458" s="11" t="s">
        <v>6999</v>
      </c>
      <c r="D1458" s="11" t="s">
        <v>6998</v>
      </c>
      <c r="E1458" s="11" t="s">
        <v>7000</v>
      </c>
      <c r="F1458" s="12" t="s">
        <v>91</v>
      </c>
      <c r="G1458" s="13">
        <v>53816</v>
      </c>
      <c r="H1458" s="13">
        <v>31213</v>
      </c>
      <c r="I1458" s="13"/>
      <c r="J1458" s="13">
        <v>22603</v>
      </c>
      <c r="K1458" s="13">
        <v>58</v>
      </c>
      <c r="L1458" s="11" t="s">
        <v>6842</v>
      </c>
      <c r="M1458" s="14" t="s">
        <v>6838</v>
      </c>
      <c r="Z1458" s="15">
        <v>53816</v>
      </c>
      <c r="AA1458" s="15">
        <v>31213</v>
      </c>
      <c r="AC1458" s="15">
        <v>22603</v>
      </c>
    </row>
    <row r="1459" spans="2:29" ht="19.7" customHeight="1" x14ac:dyDescent="0.2">
      <c r="B1459" s="10" t="s">
        <v>1537</v>
      </c>
      <c r="C1459" s="11" t="s">
        <v>7001</v>
      </c>
      <c r="D1459" s="11" t="s">
        <v>7002</v>
      </c>
      <c r="E1459" s="11" t="s">
        <v>6981</v>
      </c>
      <c r="F1459" s="12" t="s">
        <v>91</v>
      </c>
      <c r="G1459" s="13">
        <v>18157</v>
      </c>
      <c r="H1459" s="13">
        <v>17249</v>
      </c>
      <c r="I1459" s="13"/>
      <c r="J1459" s="13">
        <v>908</v>
      </c>
      <c r="K1459" s="13">
        <v>95</v>
      </c>
      <c r="L1459" s="11" t="s">
        <v>6842</v>
      </c>
      <c r="M1459" s="14" t="s">
        <v>6838</v>
      </c>
      <c r="Z1459" s="15">
        <v>18157</v>
      </c>
      <c r="AA1459" s="15">
        <v>17249</v>
      </c>
      <c r="AC1459" s="15">
        <v>908</v>
      </c>
    </row>
    <row r="1460" spans="2:29" ht="19.7" customHeight="1" x14ac:dyDescent="0.2">
      <c r="B1460" s="10" t="s">
        <v>1538</v>
      </c>
      <c r="C1460" s="11" t="s">
        <v>7003</v>
      </c>
      <c r="D1460" s="11" t="s">
        <v>7002</v>
      </c>
      <c r="E1460" s="11" t="s">
        <v>7004</v>
      </c>
      <c r="F1460" s="12" t="s">
        <v>91</v>
      </c>
      <c r="G1460" s="13">
        <v>18822</v>
      </c>
      <c r="H1460" s="13">
        <v>17128</v>
      </c>
      <c r="I1460" s="13"/>
      <c r="J1460" s="13">
        <v>1694</v>
      </c>
      <c r="K1460" s="13">
        <v>91</v>
      </c>
      <c r="L1460" s="11" t="s">
        <v>6842</v>
      </c>
      <c r="M1460" s="14" t="s">
        <v>6838</v>
      </c>
      <c r="Z1460" s="15">
        <v>18822</v>
      </c>
      <c r="AA1460" s="15">
        <v>17128</v>
      </c>
      <c r="AC1460" s="15">
        <v>1694</v>
      </c>
    </row>
    <row r="1461" spans="2:29" ht="19.7" customHeight="1" x14ac:dyDescent="0.2">
      <c r="B1461" s="10" t="s">
        <v>1539</v>
      </c>
      <c r="C1461" s="11" t="s">
        <v>7005</v>
      </c>
      <c r="D1461" s="11" t="s">
        <v>7002</v>
      </c>
      <c r="E1461" s="11" t="s">
        <v>7006</v>
      </c>
      <c r="F1461" s="12" t="s">
        <v>91</v>
      </c>
      <c r="G1461" s="13">
        <v>25887</v>
      </c>
      <c r="H1461" s="13">
        <v>18380</v>
      </c>
      <c r="I1461" s="13"/>
      <c r="J1461" s="13">
        <v>7507</v>
      </c>
      <c r="K1461" s="13">
        <v>71</v>
      </c>
      <c r="L1461" s="11" t="s">
        <v>6842</v>
      </c>
      <c r="M1461" s="14" t="s">
        <v>6838</v>
      </c>
      <c r="Z1461" s="15">
        <v>25887</v>
      </c>
      <c r="AA1461" s="15">
        <v>18380</v>
      </c>
      <c r="AC1461" s="15">
        <v>7507</v>
      </c>
    </row>
    <row r="1462" spans="2:29" ht="19.7" customHeight="1" x14ac:dyDescent="0.2">
      <c r="B1462" s="10" t="s">
        <v>1540</v>
      </c>
      <c r="C1462" s="11" t="s">
        <v>7007</v>
      </c>
      <c r="D1462" s="11" t="s">
        <v>7008</v>
      </c>
      <c r="E1462" s="11" t="s">
        <v>6988</v>
      </c>
      <c r="F1462" s="12" t="s">
        <v>91</v>
      </c>
      <c r="G1462" s="13">
        <v>42930</v>
      </c>
      <c r="H1462" s="13">
        <v>37349</v>
      </c>
      <c r="I1462" s="13"/>
      <c r="J1462" s="13">
        <v>5581</v>
      </c>
      <c r="K1462" s="13">
        <v>87</v>
      </c>
      <c r="L1462" s="11" t="s">
        <v>6842</v>
      </c>
      <c r="M1462" s="14" t="s">
        <v>6838</v>
      </c>
      <c r="Z1462" s="15">
        <v>42930</v>
      </c>
      <c r="AA1462" s="15">
        <v>37349</v>
      </c>
      <c r="AC1462" s="15">
        <v>5581</v>
      </c>
    </row>
    <row r="1463" spans="2:29" ht="19.7" customHeight="1" x14ac:dyDescent="0.2">
      <c r="B1463" s="10" t="s">
        <v>1541</v>
      </c>
      <c r="C1463" s="11" t="s">
        <v>7009</v>
      </c>
      <c r="D1463" s="11" t="s">
        <v>7008</v>
      </c>
      <c r="E1463" s="11" t="s">
        <v>7010</v>
      </c>
      <c r="F1463" s="12" t="s">
        <v>91</v>
      </c>
      <c r="G1463" s="13">
        <v>43865</v>
      </c>
      <c r="H1463" s="13">
        <v>37724</v>
      </c>
      <c r="I1463" s="13"/>
      <c r="J1463" s="13">
        <v>6141</v>
      </c>
      <c r="K1463" s="13">
        <v>86</v>
      </c>
      <c r="L1463" s="11" t="s">
        <v>6842</v>
      </c>
      <c r="M1463" s="14" t="s">
        <v>6838</v>
      </c>
      <c r="Z1463" s="15">
        <v>43865</v>
      </c>
      <c r="AA1463" s="15">
        <v>37724</v>
      </c>
      <c r="AC1463" s="15">
        <v>6141</v>
      </c>
    </row>
    <row r="1464" spans="2:29" ht="19.7" customHeight="1" x14ac:dyDescent="0.2">
      <c r="B1464" s="10" t="s">
        <v>1542</v>
      </c>
      <c r="C1464" s="11" t="s">
        <v>7011</v>
      </c>
      <c r="D1464" s="11" t="s">
        <v>7008</v>
      </c>
      <c r="E1464" s="11" t="s">
        <v>6992</v>
      </c>
      <c r="F1464" s="12" t="s">
        <v>91</v>
      </c>
      <c r="G1464" s="13">
        <v>49554</v>
      </c>
      <c r="H1464" s="13">
        <v>37166</v>
      </c>
      <c r="I1464" s="13"/>
      <c r="J1464" s="13">
        <v>12388</v>
      </c>
      <c r="K1464" s="13">
        <v>75</v>
      </c>
      <c r="L1464" s="11" t="s">
        <v>6842</v>
      </c>
      <c r="M1464" s="14" t="s">
        <v>6838</v>
      </c>
      <c r="Z1464" s="15">
        <v>49554</v>
      </c>
      <c r="AA1464" s="15">
        <v>37166</v>
      </c>
      <c r="AC1464" s="15">
        <v>12388</v>
      </c>
    </row>
    <row r="1465" spans="2:29" ht="19.7" customHeight="1" x14ac:dyDescent="0.2">
      <c r="B1465" s="10" t="s">
        <v>1543</v>
      </c>
      <c r="C1465" s="11" t="s">
        <v>7012</v>
      </c>
      <c r="D1465" s="11" t="s">
        <v>7013</v>
      </c>
      <c r="E1465" s="11" t="s">
        <v>6963</v>
      </c>
      <c r="F1465" s="12" t="s">
        <v>91</v>
      </c>
      <c r="G1465" s="13">
        <v>839</v>
      </c>
      <c r="H1465" s="13">
        <v>839</v>
      </c>
      <c r="I1465" s="13"/>
      <c r="J1465" s="13"/>
      <c r="K1465" s="13">
        <v>100</v>
      </c>
      <c r="L1465" s="11" t="s">
        <v>6842</v>
      </c>
      <c r="M1465" s="14" t="s">
        <v>6838</v>
      </c>
      <c r="Z1465" s="15">
        <v>839</v>
      </c>
      <c r="AA1465" s="15">
        <v>839</v>
      </c>
    </row>
    <row r="1466" spans="2:29" ht="19.7" customHeight="1" x14ac:dyDescent="0.2">
      <c r="B1466" s="10" t="s">
        <v>1544</v>
      </c>
      <c r="C1466" s="11" t="s">
        <v>7014</v>
      </c>
      <c r="D1466" s="11" t="s">
        <v>7013</v>
      </c>
      <c r="E1466" s="11" t="s">
        <v>7015</v>
      </c>
      <c r="F1466" s="12" t="s">
        <v>91</v>
      </c>
      <c r="G1466" s="13">
        <v>12506</v>
      </c>
      <c r="H1466" s="13">
        <v>10755</v>
      </c>
      <c r="I1466" s="13"/>
      <c r="J1466" s="13">
        <v>1751</v>
      </c>
      <c r="K1466" s="13">
        <v>86</v>
      </c>
      <c r="L1466" s="11" t="s">
        <v>6842</v>
      </c>
      <c r="M1466" s="14" t="s">
        <v>6838</v>
      </c>
      <c r="Z1466" s="15">
        <v>12506</v>
      </c>
      <c r="AA1466" s="15">
        <v>10755</v>
      </c>
      <c r="AC1466" s="15">
        <v>1751</v>
      </c>
    </row>
    <row r="1467" spans="2:29" ht="19.7" customHeight="1" x14ac:dyDescent="0.2">
      <c r="B1467" s="10" t="s">
        <v>1545</v>
      </c>
      <c r="C1467" s="11" t="s">
        <v>7016</v>
      </c>
      <c r="D1467" s="11" t="s">
        <v>7017</v>
      </c>
      <c r="E1467" s="11" t="s">
        <v>7018</v>
      </c>
      <c r="F1467" s="12" t="s">
        <v>91</v>
      </c>
      <c r="G1467" s="13">
        <v>17663</v>
      </c>
      <c r="H1467" s="13">
        <v>14837</v>
      </c>
      <c r="I1467" s="13"/>
      <c r="J1467" s="13">
        <v>2826</v>
      </c>
      <c r="K1467" s="13">
        <v>84</v>
      </c>
      <c r="L1467" s="11" t="s">
        <v>6842</v>
      </c>
      <c r="M1467" s="14" t="s">
        <v>6838</v>
      </c>
      <c r="Z1467" s="15">
        <v>17663</v>
      </c>
      <c r="AA1467" s="15">
        <v>14837</v>
      </c>
      <c r="AC1467" s="15">
        <v>2826</v>
      </c>
    </row>
    <row r="1468" spans="2:29" ht="19.7" customHeight="1" x14ac:dyDescent="0.2">
      <c r="B1468" s="10" t="s">
        <v>1546</v>
      </c>
      <c r="C1468" s="11" t="s">
        <v>7019</v>
      </c>
      <c r="D1468" s="11" t="s">
        <v>7020</v>
      </c>
      <c r="E1468" s="11" t="s">
        <v>7021</v>
      </c>
      <c r="F1468" s="12" t="s">
        <v>8</v>
      </c>
      <c r="G1468" s="13">
        <v>11758</v>
      </c>
      <c r="H1468" s="13">
        <v>7525</v>
      </c>
      <c r="I1468" s="13"/>
      <c r="J1468" s="13">
        <v>4233</v>
      </c>
      <c r="K1468" s="13">
        <v>64</v>
      </c>
      <c r="L1468" s="11" t="s">
        <v>6842</v>
      </c>
      <c r="M1468" s="14" t="s">
        <v>6838</v>
      </c>
      <c r="Z1468" s="15">
        <v>11758</v>
      </c>
      <c r="AA1468" s="15">
        <v>7525</v>
      </c>
      <c r="AC1468" s="15">
        <v>4233</v>
      </c>
    </row>
    <row r="1469" spans="2:29" ht="19.7" customHeight="1" x14ac:dyDescent="0.2">
      <c r="B1469" s="10" t="s">
        <v>1547</v>
      </c>
      <c r="C1469" s="11" t="s">
        <v>7022</v>
      </c>
      <c r="D1469" s="11" t="s">
        <v>7023</v>
      </c>
      <c r="E1469" s="11" t="s">
        <v>7021</v>
      </c>
      <c r="F1469" s="12" t="s">
        <v>8</v>
      </c>
      <c r="G1469" s="13">
        <v>11997</v>
      </c>
      <c r="H1469" s="13">
        <v>7678</v>
      </c>
      <c r="I1469" s="13"/>
      <c r="J1469" s="13">
        <v>4319</v>
      </c>
      <c r="K1469" s="13">
        <v>64</v>
      </c>
      <c r="L1469" s="11" t="s">
        <v>6842</v>
      </c>
      <c r="M1469" s="14" t="s">
        <v>6838</v>
      </c>
      <c r="Z1469" s="15">
        <v>11997</v>
      </c>
      <c r="AA1469" s="15">
        <v>7678</v>
      </c>
      <c r="AC1469" s="15">
        <v>4319</v>
      </c>
    </row>
    <row r="1470" spans="2:29" ht="19.7" customHeight="1" x14ac:dyDescent="0.2">
      <c r="B1470" s="10" t="s">
        <v>1548</v>
      </c>
      <c r="C1470" s="11" t="s">
        <v>7024</v>
      </c>
      <c r="D1470" s="11" t="s">
        <v>7025</v>
      </c>
      <c r="E1470" s="11" t="s">
        <v>5445</v>
      </c>
      <c r="F1470" s="12" t="s">
        <v>8</v>
      </c>
      <c r="G1470" s="13">
        <v>48927</v>
      </c>
      <c r="H1470" s="13">
        <v>48927</v>
      </c>
      <c r="I1470" s="13"/>
      <c r="J1470" s="13"/>
      <c r="K1470" s="13">
        <v>100</v>
      </c>
      <c r="L1470" s="11" t="s">
        <v>6842</v>
      </c>
      <c r="M1470" s="14" t="s">
        <v>6838</v>
      </c>
      <c r="Z1470" s="15">
        <v>48927</v>
      </c>
      <c r="AA1470" s="15">
        <v>48927</v>
      </c>
    </row>
    <row r="1471" spans="2:29" ht="19.7" customHeight="1" x14ac:dyDescent="0.2">
      <c r="B1471" s="10" t="s">
        <v>1549</v>
      </c>
      <c r="C1471" s="11" t="s">
        <v>7026</v>
      </c>
      <c r="D1471" s="11" t="s">
        <v>7027</v>
      </c>
      <c r="E1471" s="11" t="s">
        <v>7028</v>
      </c>
      <c r="F1471" s="12" t="s">
        <v>8</v>
      </c>
      <c r="G1471" s="13">
        <v>2013</v>
      </c>
      <c r="H1471" s="13">
        <v>1530</v>
      </c>
      <c r="I1471" s="13"/>
      <c r="J1471" s="13">
        <v>483</v>
      </c>
      <c r="K1471" s="13">
        <v>76</v>
      </c>
      <c r="L1471" s="11" t="s">
        <v>6842</v>
      </c>
      <c r="M1471" s="14" t="s">
        <v>6838</v>
      </c>
      <c r="Z1471" s="15">
        <v>2013</v>
      </c>
      <c r="AA1471" s="15">
        <v>1530</v>
      </c>
      <c r="AC1471" s="15">
        <v>483</v>
      </c>
    </row>
    <row r="1472" spans="2:29" ht="19.7" customHeight="1" x14ac:dyDescent="0.2">
      <c r="B1472" s="10" t="s">
        <v>1550</v>
      </c>
      <c r="C1472" s="11" t="s">
        <v>7029</v>
      </c>
      <c r="D1472" s="11" t="s">
        <v>7027</v>
      </c>
      <c r="E1472" s="11" t="s">
        <v>7030</v>
      </c>
      <c r="F1472" s="12" t="s">
        <v>8</v>
      </c>
      <c r="G1472" s="13">
        <v>676</v>
      </c>
      <c r="H1472" s="13">
        <v>480</v>
      </c>
      <c r="I1472" s="13"/>
      <c r="J1472" s="13">
        <v>196</v>
      </c>
      <c r="K1472" s="13">
        <v>71</v>
      </c>
      <c r="L1472" s="11" t="s">
        <v>6842</v>
      </c>
      <c r="M1472" s="14" t="s">
        <v>6838</v>
      </c>
      <c r="Z1472" s="15">
        <v>676</v>
      </c>
      <c r="AA1472" s="15">
        <v>480</v>
      </c>
      <c r="AC1472" s="15">
        <v>196</v>
      </c>
    </row>
    <row r="1473" spans="2:29" ht="19.7" customHeight="1" x14ac:dyDescent="0.2">
      <c r="B1473" s="10" t="s">
        <v>1551</v>
      </c>
      <c r="C1473" s="11" t="s">
        <v>7031</v>
      </c>
      <c r="D1473" s="11" t="s">
        <v>7032</v>
      </c>
      <c r="E1473" s="11" t="s">
        <v>5541</v>
      </c>
      <c r="F1473" s="12" t="s">
        <v>841</v>
      </c>
      <c r="G1473" s="13">
        <v>392300</v>
      </c>
      <c r="H1473" s="13">
        <v>380531</v>
      </c>
      <c r="I1473" s="13"/>
      <c r="J1473" s="13">
        <v>11769</v>
      </c>
      <c r="K1473" s="13">
        <v>97</v>
      </c>
      <c r="L1473" s="11" t="s">
        <v>6842</v>
      </c>
      <c r="M1473" s="14" t="s">
        <v>6838</v>
      </c>
      <c r="Z1473" s="15">
        <v>392300</v>
      </c>
      <c r="AA1473" s="15">
        <v>380531</v>
      </c>
      <c r="AC1473" s="15">
        <v>11769</v>
      </c>
    </row>
    <row r="1474" spans="2:29" ht="19.7" customHeight="1" x14ac:dyDescent="0.2">
      <c r="B1474" s="10" t="s">
        <v>1552</v>
      </c>
      <c r="C1474" s="11" t="s">
        <v>7033</v>
      </c>
      <c r="D1474" s="11" t="s">
        <v>7032</v>
      </c>
      <c r="E1474" s="11" t="s">
        <v>5543</v>
      </c>
      <c r="F1474" s="12" t="s">
        <v>841</v>
      </c>
      <c r="G1474" s="13">
        <v>484042</v>
      </c>
      <c r="H1474" s="13">
        <v>469521</v>
      </c>
      <c r="I1474" s="13"/>
      <c r="J1474" s="13">
        <v>14521</v>
      </c>
      <c r="K1474" s="13">
        <v>97</v>
      </c>
      <c r="L1474" s="11" t="s">
        <v>6842</v>
      </c>
      <c r="M1474" s="14" t="s">
        <v>6838</v>
      </c>
      <c r="Z1474" s="15">
        <v>484042</v>
      </c>
      <c r="AA1474" s="15">
        <v>469521</v>
      </c>
      <c r="AC1474" s="15">
        <v>14521</v>
      </c>
    </row>
    <row r="1475" spans="2:29" ht="19.7" customHeight="1" x14ac:dyDescent="0.2">
      <c r="B1475" s="10" t="s">
        <v>1553</v>
      </c>
      <c r="C1475" s="11" t="s">
        <v>7034</v>
      </c>
      <c r="D1475" s="11" t="s">
        <v>7032</v>
      </c>
      <c r="E1475" s="11" t="s">
        <v>5545</v>
      </c>
      <c r="F1475" s="12" t="s">
        <v>841</v>
      </c>
      <c r="G1475" s="13">
        <v>513379</v>
      </c>
      <c r="H1475" s="13">
        <v>477442</v>
      </c>
      <c r="I1475" s="13"/>
      <c r="J1475" s="13">
        <v>35937</v>
      </c>
      <c r="K1475" s="13">
        <v>93</v>
      </c>
      <c r="L1475" s="11" t="s">
        <v>6842</v>
      </c>
      <c r="M1475" s="14" t="s">
        <v>6838</v>
      </c>
      <c r="Z1475" s="15">
        <v>513379</v>
      </c>
      <c r="AA1475" s="15">
        <v>477442</v>
      </c>
      <c r="AC1475" s="15">
        <v>35937</v>
      </c>
    </row>
    <row r="1476" spans="2:29" ht="19.7" customHeight="1" x14ac:dyDescent="0.2">
      <c r="B1476" s="10" t="s">
        <v>1554</v>
      </c>
      <c r="C1476" s="11" t="s">
        <v>7035</v>
      </c>
      <c r="D1476" s="11" t="s">
        <v>7036</v>
      </c>
      <c r="E1476" s="11" t="s">
        <v>7037</v>
      </c>
      <c r="F1476" s="12" t="s">
        <v>91</v>
      </c>
      <c r="G1476" s="13">
        <v>292</v>
      </c>
      <c r="H1476" s="13">
        <v>292</v>
      </c>
      <c r="I1476" s="13"/>
      <c r="J1476" s="13"/>
      <c r="K1476" s="13">
        <v>100</v>
      </c>
      <c r="L1476" s="11" t="s">
        <v>6842</v>
      </c>
      <c r="M1476" s="14" t="s">
        <v>6838</v>
      </c>
      <c r="Z1476" s="15">
        <v>292</v>
      </c>
      <c r="AA1476" s="15">
        <v>292</v>
      </c>
    </row>
    <row r="1477" spans="2:29" ht="19.7" customHeight="1" x14ac:dyDescent="0.2">
      <c r="B1477" s="10" t="s">
        <v>1555</v>
      </c>
      <c r="C1477" s="11" t="s">
        <v>7038</v>
      </c>
      <c r="D1477" s="11" t="s">
        <v>7039</v>
      </c>
      <c r="E1477" s="11" t="s">
        <v>7040</v>
      </c>
      <c r="F1477" s="12" t="s">
        <v>85</v>
      </c>
      <c r="G1477" s="13">
        <v>16210</v>
      </c>
      <c r="H1477" s="13">
        <v>10699</v>
      </c>
      <c r="I1477" s="13"/>
      <c r="J1477" s="13">
        <v>5511</v>
      </c>
      <c r="K1477" s="13">
        <v>66</v>
      </c>
      <c r="L1477" s="11" t="s">
        <v>6842</v>
      </c>
      <c r="M1477" s="14" t="s">
        <v>6838</v>
      </c>
      <c r="Z1477" s="15">
        <v>16210</v>
      </c>
      <c r="AA1477" s="15">
        <v>10699</v>
      </c>
      <c r="AC1477" s="15">
        <v>5511</v>
      </c>
    </row>
    <row r="1478" spans="2:29" ht="19.7" customHeight="1" x14ac:dyDescent="0.2">
      <c r="B1478" s="10" t="s">
        <v>1556</v>
      </c>
      <c r="C1478" s="11" t="s">
        <v>7041</v>
      </c>
      <c r="D1478" s="11" t="s">
        <v>7039</v>
      </c>
      <c r="E1478" s="11" t="s">
        <v>7042</v>
      </c>
      <c r="F1478" s="12" t="s">
        <v>85</v>
      </c>
      <c r="G1478" s="13">
        <v>24374</v>
      </c>
      <c r="H1478" s="13">
        <v>14381</v>
      </c>
      <c r="I1478" s="13"/>
      <c r="J1478" s="13">
        <v>9993</v>
      </c>
      <c r="K1478" s="13">
        <v>59</v>
      </c>
      <c r="L1478" s="11" t="s">
        <v>6842</v>
      </c>
      <c r="M1478" s="14" t="s">
        <v>6838</v>
      </c>
      <c r="Z1478" s="15">
        <v>24374</v>
      </c>
      <c r="AA1478" s="15">
        <v>14381</v>
      </c>
      <c r="AC1478" s="15">
        <v>9993</v>
      </c>
    </row>
    <row r="1479" spans="2:29" ht="19.7" customHeight="1" x14ac:dyDescent="0.2">
      <c r="B1479" s="16" t="s">
        <v>1557</v>
      </c>
      <c r="C1479" s="17" t="s">
        <v>7043</v>
      </c>
      <c r="D1479" s="17" t="s">
        <v>7039</v>
      </c>
      <c r="E1479" s="17" t="s">
        <v>7044</v>
      </c>
      <c r="F1479" s="18" t="s">
        <v>85</v>
      </c>
      <c r="G1479" s="19">
        <v>30201</v>
      </c>
      <c r="H1479" s="19">
        <v>16007</v>
      </c>
      <c r="I1479" s="19"/>
      <c r="J1479" s="19">
        <v>14194</v>
      </c>
      <c r="K1479" s="19">
        <v>53</v>
      </c>
      <c r="L1479" s="17" t="s">
        <v>6842</v>
      </c>
      <c r="M1479" s="20" t="s">
        <v>6838</v>
      </c>
      <c r="Z1479" s="15">
        <v>30201</v>
      </c>
      <c r="AA1479" s="15">
        <v>16007</v>
      </c>
      <c r="AC1479" s="15">
        <v>14194</v>
      </c>
    </row>
    <row r="1480" spans="2:29" ht="19.7" customHeight="1" x14ac:dyDescent="0.2">
      <c r="B1480" s="10" t="s">
        <v>1558</v>
      </c>
      <c r="C1480" s="11" t="s">
        <v>7045</v>
      </c>
      <c r="D1480" s="11" t="s">
        <v>7039</v>
      </c>
      <c r="E1480" s="11" t="s">
        <v>7046</v>
      </c>
      <c r="F1480" s="12" t="s">
        <v>85</v>
      </c>
      <c r="G1480" s="13">
        <v>35760</v>
      </c>
      <c r="H1480" s="13">
        <v>17880</v>
      </c>
      <c r="I1480" s="13"/>
      <c r="J1480" s="13">
        <v>17880</v>
      </c>
      <c r="K1480" s="13">
        <v>50</v>
      </c>
      <c r="L1480" s="11" t="s">
        <v>6842</v>
      </c>
      <c r="M1480" s="14" t="s">
        <v>6838</v>
      </c>
      <c r="Z1480" s="15">
        <v>35760</v>
      </c>
      <c r="AA1480" s="15">
        <v>17880</v>
      </c>
      <c r="AC1480" s="15">
        <v>17880</v>
      </c>
    </row>
    <row r="1481" spans="2:29" ht="19.7" customHeight="1" x14ac:dyDescent="0.2">
      <c r="B1481" s="10" t="s">
        <v>1559</v>
      </c>
      <c r="C1481" s="11" t="s">
        <v>7047</v>
      </c>
      <c r="D1481" s="11" t="s">
        <v>7039</v>
      </c>
      <c r="E1481" s="11" t="s">
        <v>7048</v>
      </c>
      <c r="F1481" s="12" t="s">
        <v>85</v>
      </c>
      <c r="G1481" s="13">
        <v>47696</v>
      </c>
      <c r="H1481" s="13">
        <v>19555</v>
      </c>
      <c r="I1481" s="13"/>
      <c r="J1481" s="13">
        <v>28141</v>
      </c>
      <c r="K1481" s="13">
        <v>41</v>
      </c>
      <c r="L1481" s="11" t="s">
        <v>6842</v>
      </c>
      <c r="M1481" s="14" t="s">
        <v>6838</v>
      </c>
      <c r="Z1481" s="15">
        <v>47696</v>
      </c>
      <c r="AA1481" s="15">
        <v>19555</v>
      </c>
      <c r="AC1481" s="15">
        <v>28141</v>
      </c>
    </row>
    <row r="1482" spans="2:29" ht="19.7" customHeight="1" x14ac:dyDescent="0.2">
      <c r="B1482" s="10" t="s">
        <v>1560</v>
      </c>
      <c r="C1482" s="11" t="s">
        <v>7049</v>
      </c>
      <c r="D1482" s="11" t="s">
        <v>7039</v>
      </c>
      <c r="E1482" s="11" t="s">
        <v>7050</v>
      </c>
      <c r="F1482" s="12" t="s">
        <v>85</v>
      </c>
      <c r="G1482" s="13">
        <v>54411</v>
      </c>
      <c r="H1482" s="13">
        <v>22309</v>
      </c>
      <c r="I1482" s="13"/>
      <c r="J1482" s="13">
        <v>32102</v>
      </c>
      <c r="K1482" s="13">
        <v>41</v>
      </c>
      <c r="L1482" s="11" t="s">
        <v>6842</v>
      </c>
      <c r="M1482" s="14" t="s">
        <v>6838</v>
      </c>
      <c r="Z1482" s="15">
        <v>54411</v>
      </c>
      <c r="AA1482" s="15">
        <v>22309</v>
      </c>
      <c r="AC1482" s="15">
        <v>32102</v>
      </c>
    </row>
    <row r="1483" spans="2:29" ht="19.7" customHeight="1" x14ac:dyDescent="0.2">
      <c r="B1483" s="10" t="s">
        <v>1561</v>
      </c>
      <c r="C1483" s="11" t="s">
        <v>7051</v>
      </c>
      <c r="D1483" s="11" t="s">
        <v>7039</v>
      </c>
      <c r="E1483" s="11" t="s">
        <v>7052</v>
      </c>
      <c r="F1483" s="12" t="s">
        <v>85</v>
      </c>
      <c r="G1483" s="13">
        <v>66635</v>
      </c>
      <c r="H1483" s="13">
        <v>23989</v>
      </c>
      <c r="I1483" s="13"/>
      <c r="J1483" s="13">
        <v>42646</v>
      </c>
      <c r="K1483" s="13">
        <v>36</v>
      </c>
      <c r="L1483" s="11" t="s">
        <v>6842</v>
      </c>
      <c r="M1483" s="14" t="s">
        <v>6838</v>
      </c>
      <c r="Z1483" s="15">
        <v>66635</v>
      </c>
      <c r="AA1483" s="15">
        <v>23989</v>
      </c>
      <c r="AC1483" s="15">
        <v>42646</v>
      </c>
    </row>
    <row r="1484" spans="2:29" ht="19.7" customHeight="1" x14ac:dyDescent="0.2">
      <c r="B1484" s="10" t="s">
        <v>1562</v>
      </c>
      <c r="C1484" s="11" t="s">
        <v>7053</v>
      </c>
      <c r="D1484" s="11" t="s">
        <v>7039</v>
      </c>
      <c r="E1484" s="11" t="s">
        <v>7054</v>
      </c>
      <c r="F1484" s="12" t="s">
        <v>85</v>
      </c>
      <c r="G1484" s="13">
        <v>79142</v>
      </c>
      <c r="H1484" s="13">
        <v>28491</v>
      </c>
      <c r="I1484" s="13"/>
      <c r="J1484" s="13">
        <v>50651</v>
      </c>
      <c r="K1484" s="13">
        <v>36</v>
      </c>
      <c r="L1484" s="11" t="s">
        <v>6842</v>
      </c>
      <c r="M1484" s="14" t="s">
        <v>6838</v>
      </c>
      <c r="Z1484" s="15">
        <v>79142</v>
      </c>
      <c r="AA1484" s="15">
        <v>28491</v>
      </c>
      <c r="AC1484" s="15">
        <v>50651</v>
      </c>
    </row>
    <row r="1485" spans="2:29" ht="19.7" customHeight="1" x14ac:dyDescent="0.2">
      <c r="B1485" s="10" t="s">
        <v>1563</v>
      </c>
      <c r="C1485" s="11" t="s">
        <v>7055</v>
      </c>
      <c r="D1485" s="11" t="s">
        <v>7039</v>
      </c>
      <c r="E1485" s="11" t="s">
        <v>7056</v>
      </c>
      <c r="F1485" s="12" t="s">
        <v>85</v>
      </c>
      <c r="G1485" s="13">
        <v>96079</v>
      </c>
      <c r="H1485" s="13">
        <v>31706</v>
      </c>
      <c r="I1485" s="13"/>
      <c r="J1485" s="13">
        <v>64373</v>
      </c>
      <c r="K1485" s="13">
        <v>33</v>
      </c>
      <c r="L1485" s="11" t="s">
        <v>6842</v>
      </c>
      <c r="M1485" s="14" t="s">
        <v>6838</v>
      </c>
      <c r="Z1485" s="15">
        <v>96079</v>
      </c>
      <c r="AA1485" s="15">
        <v>31706</v>
      </c>
      <c r="AC1485" s="15">
        <v>64373</v>
      </c>
    </row>
    <row r="1486" spans="2:29" ht="19.7" customHeight="1" x14ac:dyDescent="0.2">
      <c r="B1486" s="10" t="s">
        <v>1564</v>
      </c>
      <c r="C1486" s="11" t="s">
        <v>7057</v>
      </c>
      <c r="D1486" s="11" t="s">
        <v>7039</v>
      </c>
      <c r="E1486" s="11" t="s">
        <v>7058</v>
      </c>
      <c r="F1486" s="12" t="s">
        <v>85</v>
      </c>
      <c r="G1486" s="13">
        <v>102126</v>
      </c>
      <c r="H1486" s="13">
        <v>33702</v>
      </c>
      <c r="I1486" s="13"/>
      <c r="J1486" s="13">
        <v>68424</v>
      </c>
      <c r="K1486" s="13">
        <v>33</v>
      </c>
      <c r="L1486" s="11" t="s">
        <v>6842</v>
      </c>
      <c r="M1486" s="14" t="s">
        <v>6838</v>
      </c>
      <c r="Z1486" s="15">
        <v>102126</v>
      </c>
      <c r="AA1486" s="15">
        <v>33702</v>
      </c>
      <c r="AC1486" s="15">
        <v>68424</v>
      </c>
    </row>
    <row r="1487" spans="2:29" ht="19.7" customHeight="1" x14ac:dyDescent="0.2">
      <c r="B1487" s="10" t="s">
        <v>1565</v>
      </c>
      <c r="C1487" s="11" t="s">
        <v>7059</v>
      </c>
      <c r="D1487" s="11" t="s">
        <v>7039</v>
      </c>
      <c r="E1487" s="11" t="s">
        <v>7060</v>
      </c>
      <c r="F1487" s="12" t="s">
        <v>85</v>
      </c>
      <c r="G1487" s="13">
        <v>144590</v>
      </c>
      <c r="H1487" s="13">
        <v>36148</v>
      </c>
      <c r="I1487" s="13"/>
      <c r="J1487" s="13">
        <v>108442</v>
      </c>
      <c r="K1487" s="13">
        <v>25</v>
      </c>
      <c r="L1487" s="11" t="s">
        <v>6842</v>
      </c>
      <c r="M1487" s="14" t="s">
        <v>6838</v>
      </c>
      <c r="Z1487" s="15">
        <v>144590</v>
      </c>
      <c r="AA1487" s="15">
        <v>36148</v>
      </c>
      <c r="AC1487" s="15">
        <v>108442</v>
      </c>
    </row>
    <row r="1488" spans="2:29" ht="19.7" customHeight="1" x14ac:dyDescent="0.2">
      <c r="B1488" s="10" t="s">
        <v>1566</v>
      </c>
      <c r="C1488" s="11" t="s">
        <v>7061</v>
      </c>
      <c r="D1488" s="11" t="s">
        <v>7039</v>
      </c>
      <c r="E1488" s="11" t="s">
        <v>7062</v>
      </c>
      <c r="F1488" s="12" t="s">
        <v>85</v>
      </c>
      <c r="G1488" s="13">
        <v>144590</v>
      </c>
      <c r="H1488" s="13">
        <v>36148</v>
      </c>
      <c r="I1488" s="13"/>
      <c r="J1488" s="13">
        <v>108442</v>
      </c>
      <c r="K1488" s="13">
        <v>25</v>
      </c>
      <c r="L1488" s="11" t="s">
        <v>6842</v>
      </c>
      <c r="M1488" s="14" t="s">
        <v>6838</v>
      </c>
      <c r="Z1488" s="15">
        <v>144590</v>
      </c>
      <c r="AA1488" s="15">
        <v>36148</v>
      </c>
      <c r="AC1488" s="15">
        <v>108442</v>
      </c>
    </row>
    <row r="1489" spans="2:29" ht="19.7" customHeight="1" x14ac:dyDescent="0.2">
      <c r="B1489" s="10" t="s">
        <v>1567</v>
      </c>
      <c r="C1489" s="11" t="s">
        <v>7063</v>
      </c>
      <c r="D1489" s="11" t="s">
        <v>7039</v>
      </c>
      <c r="E1489" s="11" t="s">
        <v>7064</v>
      </c>
      <c r="F1489" s="12" t="s">
        <v>85</v>
      </c>
      <c r="G1489" s="13">
        <v>181005</v>
      </c>
      <c r="H1489" s="13">
        <v>36201</v>
      </c>
      <c r="I1489" s="13"/>
      <c r="J1489" s="13">
        <v>144804</v>
      </c>
      <c r="K1489" s="13">
        <v>20</v>
      </c>
      <c r="L1489" s="11" t="s">
        <v>6842</v>
      </c>
      <c r="M1489" s="14" t="s">
        <v>6838</v>
      </c>
      <c r="Z1489" s="15">
        <v>181005</v>
      </c>
      <c r="AA1489" s="15">
        <v>36201</v>
      </c>
      <c r="AC1489" s="15">
        <v>144804</v>
      </c>
    </row>
    <row r="1490" spans="2:29" ht="19.7" customHeight="1" x14ac:dyDescent="0.2">
      <c r="B1490" s="10" t="s">
        <v>1568</v>
      </c>
      <c r="C1490" s="11" t="s">
        <v>7065</v>
      </c>
      <c r="D1490" s="11" t="s">
        <v>7066</v>
      </c>
      <c r="E1490" s="11" t="s">
        <v>7067</v>
      </c>
      <c r="F1490" s="12" t="s">
        <v>85</v>
      </c>
      <c r="G1490" s="13">
        <v>10421</v>
      </c>
      <c r="H1490" s="13">
        <v>7712</v>
      </c>
      <c r="I1490" s="13"/>
      <c r="J1490" s="13">
        <v>2709</v>
      </c>
      <c r="K1490" s="13">
        <v>74</v>
      </c>
      <c r="L1490" s="11" t="s">
        <v>6842</v>
      </c>
      <c r="M1490" s="14" t="s">
        <v>6838</v>
      </c>
      <c r="Z1490" s="15">
        <v>10421</v>
      </c>
      <c r="AA1490" s="15">
        <v>7712</v>
      </c>
      <c r="AC1490" s="15">
        <v>2709</v>
      </c>
    </row>
    <row r="1491" spans="2:29" ht="19.7" customHeight="1" x14ac:dyDescent="0.2">
      <c r="B1491" s="10" t="s">
        <v>1569</v>
      </c>
      <c r="C1491" s="11" t="s">
        <v>7068</v>
      </c>
      <c r="D1491" s="11" t="s">
        <v>7066</v>
      </c>
      <c r="E1491" s="11" t="s">
        <v>7069</v>
      </c>
      <c r="F1491" s="12" t="s">
        <v>85</v>
      </c>
      <c r="G1491" s="13">
        <v>15244</v>
      </c>
      <c r="H1491" s="13">
        <v>10213</v>
      </c>
      <c r="I1491" s="13"/>
      <c r="J1491" s="13">
        <v>5031</v>
      </c>
      <c r="K1491" s="13">
        <v>67</v>
      </c>
      <c r="L1491" s="11" t="s">
        <v>6842</v>
      </c>
      <c r="M1491" s="14" t="s">
        <v>6838</v>
      </c>
      <c r="Z1491" s="15">
        <v>15244</v>
      </c>
      <c r="AA1491" s="15">
        <v>10213</v>
      </c>
      <c r="AC1491" s="15">
        <v>5031</v>
      </c>
    </row>
    <row r="1492" spans="2:29" ht="19.7" customHeight="1" x14ac:dyDescent="0.2">
      <c r="B1492" s="10" t="s">
        <v>1570</v>
      </c>
      <c r="C1492" s="11" t="s">
        <v>7070</v>
      </c>
      <c r="D1492" s="11" t="s">
        <v>7066</v>
      </c>
      <c r="E1492" s="11" t="s">
        <v>7071</v>
      </c>
      <c r="F1492" s="12" t="s">
        <v>85</v>
      </c>
      <c r="G1492" s="13">
        <v>18535</v>
      </c>
      <c r="H1492" s="13">
        <v>12233</v>
      </c>
      <c r="I1492" s="13"/>
      <c r="J1492" s="13">
        <v>6302</v>
      </c>
      <c r="K1492" s="13">
        <v>66</v>
      </c>
      <c r="L1492" s="11" t="s">
        <v>6842</v>
      </c>
      <c r="M1492" s="14" t="s">
        <v>6838</v>
      </c>
      <c r="Z1492" s="15">
        <v>18535</v>
      </c>
      <c r="AA1492" s="15">
        <v>12233</v>
      </c>
      <c r="AC1492" s="15">
        <v>6302</v>
      </c>
    </row>
    <row r="1493" spans="2:29" ht="19.7" customHeight="1" x14ac:dyDescent="0.2">
      <c r="B1493" s="10" t="s">
        <v>1571</v>
      </c>
      <c r="C1493" s="11" t="s">
        <v>7072</v>
      </c>
      <c r="D1493" s="11" t="s">
        <v>7066</v>
      </c>
      <c r="E1493" s="11" t="s">
        <v>7073</v>
      </c>
      <c r="F1493" s="12" t="s">
        <v>85</v>
      </c>
      <c r="G1493" s="13">
        <v>20565</v>
      </c>
      <c r="H1493" s="13">
        <v>12750</v>
      </c>
      <c r="I1493" s="13"/>
      <c r="J1493" s="13">
        <v>7815</v>
      </c>
      <c r="K1493" s="13">
        <v>62</v>
      </c>
      <c r="L1493" s="11" t="s">
        <v>6842</v>
      </c>
      <c r="M1493" s="14" t="s">
        <v>6838</v>
      </c>
      <c r="Z1493" s="15">
        <v>20565</v>
      </c>
      <c r="AA1493" s="15">
        <v>12750</v>
      </c>
      <c r="AC1493" s="15">
        <v>7815</v>
      </c>
    </row>
    <row r="1494" spans="2:29" ht="19.7" customHeight="1" x14ac:dyDescent="0.2">
      <c r="B1494" s="10" t="s">
        <v>1572</v>
      </c>
      <c r="C1494" s="11" t="s">
        <v>7074</v>
      </c>
      <c r="D1494" s="11" t="s">
        <v>7066</v>
      </c>
      <c r="E1494" s="11" t="s">
        <v>7075</v>
      </c>
      <c r="F1494" s="12" t="s">
        <v>85</v>
      </c>
      <c r="G1494" s="13">
        <v>24332</v>
      </c>
      <c r="H1494" s="13">
        <v>14599</v>
      </c>
      <c r="I1494" s="13"/>
      <c r="J1494" s="13">
        <v>9733</v>
      </c>
      <c r="K1494" s="13">
        <v>60</v>
      </c>
      <c r="L1494" s="11" t="s">
        <v>6842</v>
      </c>
      <c r="M1494" s="14" t="s">
        <v>6838</v>
      </c>
      <c r="Z1494" s="15">
        <v>24332</v>
      </c>
      <c r="AA1494" s="15">
        <v>14599</v>
      </c>
      <c r="AC1494" s="15">
        <v>9733</v>
      </c>
    </row>
    <row r="1495" spans="2:29" ht="19.7" customHeight="1" x14ac:dyDescent="0.2">
      <c r="B1495" s="10" t="s">
        <v>1573</v>
      </c>
      <c r="C1495" s="11" t="s">
        <v>7076</v>
      </c>
      <c r="D1495" s="11" t="s">
        <v>7066</v>
      </c>
      <c r="E1495" s="11" t="s">
        <v>7077</v>
      </c>
      <c r="F1495" s="12" t="s">
        <v>85</v>
      </c>
      <c r="G1495" s="13">
        <v>27179</v>
      </c>
      <c r="H1495" s="13">
        <v>14948</v>
      </c>
      <c r="I1495" s="13"/>
      <c r="J1495" s="13">
        <v>12231</v>
      </c>
      <c r="K1495" s="13">
        <v>55</v>
      </c>
      <c r="L1495" s="11" t="s">
        <v>6842</v>
      </c>
      <c r="M1495" s="14" t="s">
        <v>6838</v>
      </c>
      <c r="Z1495" s="15">
        <v>27179</v>
      </c>
      <c r="AA1495" s="15">
        <v>14948</v>
      </c>
      <c r="AC1495" s="15">
        <v>12231</v>
      </c>
    </row>
    <row r="1496" spans="2:29" ht="19.7" customHeight="1" x14ac:dyDescent="0.2">
      <c r="B1496" s="10" t="s">
        <v>1574</v>
      </c>
      <c r="C1496" s="11" t="s">
        <v>7078</v>
      </c>
      <c r="D1496" s="11" t="s">
        <v>7066</v>
      </c>
      <c r="E1496" s="11" t="s">
        <v>7079</v>
      </c>
      <c r="F1496" s="12" t="s">
        <v>85</v>
      </c>
      <c r="G1496" s="13">
        <v>31872</v>
      </c>
      <c r="H1496" s="13">
        <v>16255</v>
      </c>
      <c r="I1496" s="13"/>
      <c r="J1496" s="13">
        <v>15617</v>
      </c>
      <c r="K1496" s="13">
        <v>51</v>
      </c>
      <c r="L1496" s="11" t="s">
        <v>6842</v>
      </c>
      <c r="M1496" s="14" t="s">
        <v>6838</v>
      </c>
      <c r="Z1496" s="15">
        <v>31872</v>
      </c>
      <c r="AA1496" s="15">
        <v>16255</v>
      </c>
      <c r="AC1496" s="15">
        <v>15617</v>
      </c>
    </row>
    <row r="1497" spans="2:29" ht="19.7" customHeight="1" x14ac:dyDescent="0.2">
      <c r="B1497" s="10" t="s">
        <v>1575</v>
      </c>
      <c r="C1497" s="11" t="s">
        <v>7080</v>
      </c>
      <c r="D1497" s="11" t="s">
        <v>7066</v>
      </c>
      <c r="E1497" s="11" t="s">
        <v>7081</v>
      </c>
      <c r="F1497" s="12" t="s">
        <v>85</v>
      </c>
      <c r="G1497" s="13">
        <v>32690</v>
      </c>
      <c r="H1497" s="13">
        <v>16672</v>
      </c>
      <c r="I1497" s="13"/>
      <c r="J1497" s="13">
        <v>16018</v>
      </c>
      <c r="K1497" s="13">
        <v>51</v>
      </c>
      <c r="L1497" s="11" t="s">
        <v>6842</v>
      </c>
      <c r="M1497" s="14" t="s">
        <v>6838</v>
      </c>
      <c r="Z1497" s="15">
        <v>32690</v>
      </c>
      <c r="AA1497" s="15">
        <v>16672</v>
      </c>
      <c r="AC1497" s="15">
        <v>16018</v>
      </c>
    </row>
    <row r="1498" spans="2:29" ht="19.7" customHeight="1" x14ac:dyDescent="0.2">
      <c r="B1498" s="10" t="s">
        <v>1576</v>
      </c>
      <c r="C1498" s="11" t="s">
        <v>7082</v>
      </c>
      <c r="D1498" s="11" t="s">
        <v>7066</v>
      </c>
      <c r="E1498" s="11" t="s">
        <v>7083</v>
      </c>
      <c r="F1498" s="12" t="s">
        <v>85</v>
      </c>
      <c r="G1498" s="13">
        <v>39177</v>
      </c>
      <c r="H1498" s="13">
        <v>18021</v>
      </c>
      <c r="I1498" s="13"/>
      <c r="J1498" s="13">
        <v>21156</v>
      </c>
      <c r="K1498" s="13">
        <v>46</v>
      </c>
      <c r="L1498" s="11" t="s">
        <v>6842</v>
      </c>
      <c r="M1498" s="14" t="s">
        <v>6838</v>
      </c>
      <c r="Z1498" s="15">
        <v>39177</v>
      </c>
      <c r="AA1498" s="15">
        <v>18021</v>
      </c>
      <c r="AC1498" s="15">
        <v>21156</v>
      </c>
    </row>
    <row r="1499" spans="2:29" ht="19.7" customHeight="1" x14ac:dyDescent="0.2">
      <c r="B1499" s="10" t="s">
        <v>1577</v>
      </c>
      <c r="C1499" s="11" t="s">
        <v>7084</v>
      </c>
      <c r="D1499" s="11" t="s">
        <v>7066</v>
      </c>
      <c r="E1499" s="11" t="s">
        <v>7085</v>
      </c>
      <c r="F1499" s="12" t="s">
        <v>85</v>
      </c>
      <c r="G1499" s="13">
        <v>39418</v>
      </c>
      <c r="H1499" s="13">
        <v>17738</v>
      </c>
      <c r="I1499" s="13"/>
      <c r="J1499" s="13">
        <v>21680</v>
      </c>
      <c r="K1499" s="13">
        <v>45</v>
      </c>
      <c r="L1499" s="11" t="s">
        <v>6842</v>
      </c>
      <c r="M1499" s="14" t="s">
        <v>6838</v>
      </c>
      <c r="Z1499" s="15">
        <v>39418</v>
      </c>
      <c r="AA1499" s="15">
        <v>17738</v>
      </c>
      <c r="AC1499" s="15">
        <v>21680</v>
      </c>
    </row>
    <row r="1500" spans="2:29" ht="19.7" customHeight="1" x14ac:dyDescent="0.2">
      <c r="B1500" s="10" t="s">
        <v>1578</v>
      </c>
      <c r="C1500" s="11" t="s">
        <v>7086</v>
      </c>
      <c r="D1500" s="11" t="s">
        <v>7066</v>
      </c>
      <c r="E1500" s="11" t="s">
        <v>7087</v>
      </c>
      <c r="F1500" s="12" t="s">
        <v>85</v>
      </c>
      <c r="G1500" s="13">
        <v>52158</v>
      </c>
      <c r="H1500" s="13">
        <v>21906</v>
      </c>
      <c r="I1500" s="13"/>
      <c r="J1500" s="13">
        <v>30252</v>
      </c>
      <c r="K1500" s="13">
        <v>42</v>
      </c>
      <c r="L1500" s="11" t="s">
        <v>6842</v>
      </c>
      <c r="M1500" s="14" t="s">
        <v>6838</v>
      </c>
      <c r="Z1500" s="15">
        <v>52158</v>
      </c>
      <c r="AA1500" s="15">
        <v>21906</v>
      </c>
      <c r="AC1500" s="15">
        <v>30252</v>
      </c>
    </row>
    <row r="1501" spans="2:29" ht="19.7" customHeight="1" x14ac:dyDescent="0.2">
      <c r="B1501" s="10" t="s">
        <v>1579</v>
      </c>
      <c r="C1501" s="11" t="s">
        <v>7088</v>
      </c>
      <c r="D1501" s="11" t="s">
        <v>7066</v>
      </c>
      <c r="E1501" s="11" t="s">
        <v>7089</v>
      </c>
      <c r="F1501" s="12" t="s">
        <v>85</v>
      </c>
      <c r="G1501" s="13">
        <v>70121</v>
      </c>
      <c r="H1501" s="13">
        <v>23841</v>
      </c>
      <c r="I1501" s="13"/>
      <c r="J1501" s="13">
        <v>46280</v>
      </c>
      <c r="K1501" s="13">
        <v>34</v>
      </c>
      <c r="L1501" s="11" t="s">
        <v>6842</v>
      </c>
      <c r="M1501" s="14" t="s">
        <v>6838</v>
      </c>
      <c r="Z1501" s="15">
        <v>70121</v>
      </c>
      <c r="AA1501" s="15">
        <v>23841</v>
      </c>
      <c r="AC1501" s="15">
        <v>46280</v>
      </c>
    </row>
    <row r="1502" spans="2:29" ht="19.7" customHeight="1" x14ac:dyDescent="0.2">
      <c r="B1502" s="10" t="s">
        <v>1580</v>
      </c>
      <c r="C1502" s="11" t="s">
        <v>7090</v>
      </c>
      <c r="D1502" s="11" t="s">
        <v>7066</v>
      </c>
      <c r="E1502" s="11" t="s">
        <v>7091</v>
      </c>
      <c r="F1502" s="12" t="s">
        <v>85</v>
      </c>
      <c r="G1502" s="13">
        <v>57271</v>
      </c>
      <c r="H1502" s="13">
        <v>24054</v>
      </c>
      <c r="I1502" s="13"/>
      <c r="J1502" s="13">
        <v>33217</v>
      </c>
      <c r="K1502" s="13">
        <v>42</v>
      </c>
      <c r="L1502" s="11" t="s">
        <v>6842</v>
      </c>
      <c r="M1502" s="14" t="s">
        <v>6838</v>
      </c>
      <c r="Z1502" s="15">
        <v>57271</v>
      </c>
      <c r="AA1502" s="15">
        <v>24054</v>
      </c>
      <c r="AC1502" s="15">
        <v>33217</v>
      </c>
    </row>
    <row r="1503" spans="2:29" ht="19.7" customHeight="1" x14ac:dyDescent="0.2">
      <c r="B1503" s="10" t="s">
        <v>1581</v>
      </c>
      <c r="C1503" s="11" t="s">
        <v>7092</v>
      </c>
      <c r="D1503" s="11" t="s">
        <v>7066</v>
      </c>
      <c r="E1503" s="11" t="s">
        <v>7093</v>
      </c>
      <c r="F1503" s="12" t="s">
        <v>85</v>
      </c>
      <c r="G1503" s="13">
        <v>82856</v>
      </c>
      <c r="H1503" s="13">
        <v>27342</v>
      </c>
      <c r="I1503" s="13"/>
      <c r="J1503" s="13">
        <v>55514</v>
      </c>
      <c r="K1503" s="13">
        <v>33</v>
      </c>
      <c r="L1503" s="11" t="s">
        <v>6842</v>
      </c>
      <c r="M1503" s="14" t="s">
        <v>6838</v>
      </c>
      <c r="Z1503" s="15">
        <v>82856</v>
      </c>
      <c r="AA1503" s="15">
        <v>27342</v>
      </c>
      <c r="AC1503" s="15">
        <v>55514</v>
      </c>
    </row>
    <row r="1504" spans="2:29" ht="19.7" customHeight="1" x14ac:dyDescent="0.2">
      <c r="B1504" s="16" t="s">
        <v>1582</v>
      </c>
      <c r="C1504" s="17" t="s">
        <v>7094</v>
      </c>
      <c r="D1504" s="17" t="s">
        <v>7066</v>
      </c>
      <c r="E1504" s="17" t="s">
        <v>7095</v>
      </c>
      <c r="F1504" s="18" t="s">
        <v>85</v>
      </c>
      <c r="G1504" s="19">
        <v>100714</v>
      </c>
      <c r="H1504" s="19">
        <v>27193</v>
      </c>
      <c r="I1504" s="19"/>
      <c r="J1504" s="19">
        <v>73521</v>
      </c>
      <c r="K1504" s="19">
        <v>27</v>
      </c>
      <c r="L1504" s="17" t="s">
        <v>6842</v>
      </c>
      <c r="M1504" s="20" t="s">
        <v>6838</v>
      </c>
      <c r="Z1504" s="15">
        <v>100714</v>
      </c>
      <c r="AA1504" s="15">
        <v>27193</v>
      </c>
      <c r="AC1504" s="15">
        <v>73521</v>
      </c>
    </row>
    <row r="1505" spans="2:29" ht="19.7" customHeight="1" x14ac:dyDescent="0.2">
      <c r="B1505" s="10" t="s">
        <v>1583</v>
      </c>
      <c r="C1505" s="11" t="s">
        <v>7096</v>
      </c>
      <c r="D1505" s="11" t="s">
        <v>7066</v>
      </c>
      <c r="E1505" s="11" t="s">
        <v>7097</v>
      </c>
      <c r="F1505" s="12" t="s">
        <v>85</v>
      </c>
      <c r="G1505" s="13">
        <v>87400</v>
      </c>
      <c r="H1505" s="13">
        <v>28842</v>
      </c>
      <c r="I1505" s="13"/>
      <c r="J1505" s="13">
        <v>58558</v>
      </c>
      <c r="K1505" s="13">
        <v>33</v>
      </c>
      <c r="L1505" s="11" t="s">
        <v>6842</v>
      </c>
      <c r="M1505" s="14" t="s">
        <v>6838</v>
      </c>
      <c r="Z1505" s="15">
        <v>87400</v>
      </c>
      <c r="AA1505" s="15">
        <v>28842</v>
      </c>
      <c r="AC1505" s="15">
        <v>58558</v>
      </c>
    </row>
    <row r="1506" spans="2:29" ht="19.7" customHeight="1" x14ac:dyDescent="0.2">
      <c r="B1506" s="10" t="s">
        <v>1584</v>
      </c>
      <c r="C1506" s="11" t="s">
        <v>7098</v>
      </c>
      <c r="D1506" s="11" t="s">
        <v>7066</v>
      </c>
      <c r="E1506" s="11" t="s">
        <v>7099</v>
      </c>
      <c r="F1506" s="12" t="s">
        <v>85</v>
      </c>
      <c r="G1506" s="13">
        <v>106164</v>
      </c>
      <c r="H1506" s="13">
        <v>28664</v>
      </c>
      <c r="I1506" s="13"/>
      <c r="J1506" s="13">
        <v>77500</v>
      </c>
      <c r="K1506" s="13">
        <v>27</v>
      </c>
      <c r="L1506" s="11" t="s">
        <v>6842</v>
      </c>
      <c r="M1506" s="14" t="s">
        <v>6838</v>
      </c>
      <c r="Z1506" s="15">
        <v>106164</v>
      </c>
      <c r="AA1506" s="15">
        <v>28664</v>
      </c>
      <c r="AC1506" s="15">
        <v>77500</v>
      </c>
    </row>
    <row r="1507" spans="2:29" ht="19.7" customHeight="1" x14ac:dyDescent="0.2">
      <c r="B1507" s="10" t="s">
        <v>1585</v>
      </c>
      <c r="C1507" s="11" t="s">
        <v>7100</v>
      </c>
      <c r="D1507" s="11" t="s">
        <v>7066</v>
      </c>
      <c r="E1507" s="11" t="s">
        <v>7101</v>
      </c>
      <c r="F1507" s="12" t="s">
        <v>85</v>
      </c>
      <c r="G1507" s="13">
        <v>111257</v>
      </c>
      <c r="H1507" s="13">
        <v>30039</v>
      </c>
      <c r="I1507" s="13"/>
      <c r="J1507" s="13">
        <v>81218</v>
      </c>
      <c r="K1507" s="13">
        <v>27</v>
      </c>
      <c r="L1507" s="11" t="s">
        <v>6842</v>
      </c>
      <c r="M1507" s="14" t="s">
        <v>6838</v>
      </c>
      <c r="Z1507" s="15">
        <v>111257</v>
      </c>
      <c r="AA1507" s="15">
        <v>30039</v>
      </c>
      <c r="AC1507" s="15">
        <v>81218</v>
      </c>
    </row>
    <row r="1508" spans="2:29" ht="19.7" customHeight="1" x14ac:dyDescent="0.2">
      <c r="B1508" s="10" t="s">
        <v>1586</v>
      </c>
      <c r="C1508" s="11" t="s">
        <v>7102</v>
      </c>
      <c r="D1508" s="11" t="s">
        <v>7103</v>
      </c>
      <c r="E1508" s="11" t="s">
        <v>7104</v>
      </c>
      <c r="F1508" s="12" t="s">
        <v>85</v>
      </c>
      <c r="G1508" s="13">
        <v>23297</v>
      </c>
      <c r="H1508" s="13">
        <v>17706</v>
      </c>
      <c r="I1508" s="13"/>
      <c r="J1508" s="13">
        <v>5591</v>
      </c>
      <c r="K1508" s="13">
        <v>76</v>
      </c>
      <c r="L1508" s="11" t="s">
        <v>6842</v>
      </c>
      <c r="M1508" s="14" t="s">
        <v>6838</v>
      </c>
      <c r="Z1508" s="15">
        <v>23297</v>
      </c>
      <c r="AA1508" s="15">
        <v>17706</v>
      </c>
      <c r="AC1508" s="15">
        <v>5591</v>
      </c>
    </row>
    <row r="1509" spans="2:29" ht="19.7" customHeight="1" x14ac:dyDescent="0.2">
      <c r="B1509" s="10" t="s">
        <v>1587</v>
      </c>
      <c r="C1509" s="11" t="s">
        <v>7105</v>
      </c>
      <c r="D1509" s="11" t="s">
        <v>7103</v>
      </c>
      <c r="E1509" s="11" t="s">
        <v>7106</v>
      </c>
      <c r="F1509" s="12" t="s">
        <v>85</v>
      </c>
      <c r="G1509" s="13">
        <v>33609</v>
      </c>
      <c r="H1509" s="13">
        <v>23190</v>
      </c>
      <c r="I1509" s="13"/>
      <c r="J1509" s="13">
        <v>10419</v>
      </c>
      <c r="K1509" s="13">
        <v>69</v>
      </c>
      <c r="L1509" s="11" t="s">
        <v>6842</v>
      </c>
      <c r="M1509" s="14" t="s">
        <v>6838</v>
      </c>
      <c r="Z1509" s="15">
        <v>33609</v>
      </c>
      <c r="AA1509" s="15">
        <v>23190</v>
      </c>
      <c r="AC1509" s="15">
        <v>10419</v>
      </c>
    </row>
    <row r="1510" spans="2:29" ht="19.7" customHeight="1" x14ac:dyDescent="0.2">
      <c r="B1510" s="10" t="s">
        <v>1588</v>
      </c>
      <c r="C1510" s="11" t="s">
        <v>7107</v>
      </c>
      <c r="D1510" s="11" t="s">
        <v>7103</v>
      </c>
      <c r="E1510" s="11" t="s">
        <v>7108</v>
      </c>
      <c r="F1510" s="12" t="s">
        <v>85</v>
      </c>
      <c r="G1510" s="13">
        <v>40525</v>
      </c>
      <c r="H1510" s="13">
        <v>25936</v>
      </c>
      <c r="I1510" s="13"/>
      <c r="J1510" s="13">
        <v>14589</v>
      </c>
      <c r="K1510" s="13">
        <v>64</v>
      </c>
      <c r="L1510" s="11" t="s">
        <v>6842</v>
      </c>
      <c r="M1510" s="14" t="s">
        <v>6838</v>
      </c>
      <c r="Z1510" s="15">
        <v>40525</v>
      </c>
      <c r="AA1510" s="15">
        <v>25936</v>
      </c>
      <c r="AC1510" s="15">
        <v>14589</v>
      </c>
    </row>
    <row r="1511" spans="2:29" ht="19.7" customHeight="1" x14ac:dyDescent="0.2">
      <c r="B1511" s="10" t="s">
        <v>1589</v>
      </c>
      <c r="C1511" s="11" t="s">
        <v>7109</v>
      </c>
      <c r="D1511" s="11" t="s">
        <v>7103</v>
      </c>
      <c r="E1511" s="11" t="s">
        <v>7110</v>
      </c>
      <c r="F1511" s="12" t="s">
        <v>85</v>
      </c>
      <c r="G1511" s="13">
        <v>47251</v>
      </c>
      <c r="H1511" s="13">
        <v>28823</v>
      </c>
      <c r="I1511" s="13"/>
      <c r="J1511" s="13">
        <v>18428</v>
      </c>
      <c r="K1511" s="13">
        <v>61</v>
      </c>
      <c r="L1511" s="11" t="s">
        <v>6842</v>
      </c>
      <c r="M1511" s="14" t="s">
        <v>6838</v>
      </c>
      <c r="Z1511" s="15">
        <v>47251</v>
      </c>
      <c r="AA1511" s="15">
        <v>28823</v>
      </c>
      <c r="AC1511" s="15">
        <v>18428</v>
      </c>
    </row>
    <row r="1512" spans="2:29" ht="19.7" customHeight="1" x14ac:dyDescent="0.2">
      <c r="B1512" s="10" t="s">
        <v>1590</v>
      </c>
      <c r="C1512" s="11" t="s">
        <v>7111</v>
      </c>
      <c r="D1512" s="11" t="s">
        <v>7103</v>
      </c>
      <c r="E1512" s="11" t="s">
        <v>7112</v>
      </c>
      <c r="F1512" s="12" t="s">
        <v>85</v>
      </c>
      <c r="G1512" s="13">
        <v>60528</v>
      </c>
      <c r="H1512" s="13">
        <v>31475</v>
      </c>
      <c r="I1512" s="13"/>
      <c r="J1512" s="13">
        <v>29053</v>
      </c>
      <c r="K1512" s="13">
        <v>52</v>
      </c>
      <c r="L1512" s="11" t="s">
        <v>6842</v>
      </c>
      <c r="M1512" s="14" t="s">
        <v>6838</v>
      </c>
      <c r="Z1512" s="15">
        <v>60528</v>
      </c>
      <c r="AA1512" s="15">
        <v>31475</v>
      </c>
      <c r="AC1512" s="15">
        <v>29053</v>
      </c>
    </row>
    <row r="1513" spans="2:29" ht="19.7" customHeight="1" x14ac:dyDescent="0.2">
      <c r="B1513" s="10" t="s">
        <v>1591</v>
      </c>
      <c r="C1513" s="11" t="s">
        <v>7113</v>
      </c>
      <c r="D1513" s="11" t="s">
        <v>7103</v>
      </c>
      <c r="E1513" s="11" t="s">
        <v>7114</v>
      </c>
      <c r="F1513" s="12" t="s">
        <v>85</v>
      </c>
      <c r="G1513" s="13">
        <v>67473</v>
      </c>
      <c r="H1513" s="13">
        <v>34411</v>
      </c>
      <c r="I1513" s="13"/>
      <c r="J1513" s="13">
        <v>33062</v>
      </c>
      <c r="K1513" s="13">
        <v>51</v>
      </c>
      <c r="L1513" s="11" t="s">
        <v>6842</v>
      </c>
      <c r="M1513" s="14" t="s">
        <v>6838</v>
      </c>
      <c r="Z1513" s="15">
        <v>67473</v>
      </c>
      <c r="AA1513" s="15">
        <v>34411</v>
      </c>
      <c r="AC1513" s="15">
        <v>33062</v>
      </c>
    </row>
    <row r="1514" spans="2:29" ht="19.7" customHeight="1" x14ac:dyDescent="0.2">
      <c r="B1514" s="10" t="s">
        <v>1592</v>
      </c>
      <c r="C1514" s="11" t="s">
        <v>7115</v>
      </c>
      <c r="D1514" s="11" t="s">
        <v>7103</v>
      </c>
      <c r="E1514" s="11" t="s">
        <v>7116</v>
      </c>
      <c r="F1514" s="12" t="s">
        <v>85</v>
      </c>
      <c r="G1514" s="13">
        <v>80899</v>
      </c>
      <c r="H1514" s="13">
        <v>37214</v>
      </c>
      <c r="I1514" s="13"/>
      <c r="J1514" s="13">
        <v>43685</v>
      </c>
      <c r="K1514" s="13">
        <v>46</v>
      </c>
      <c r="L1514" s="11" t="s">
        <v>6842</v>
      </c>
      <c r="M1514" s="14" t="s">
        <v>6838</v>
      </c>
      <c r="Z1514" s="15">
        <v>80899</v>
      </c>
      <c r="AA1514" s="15">
        <v>37214</v>
      </c>
      <c r="AC1514" s="15">
        <v>43685</v>
      </c>
    </row>
    <row r="1515" spans="2:29" ht="19.7" customHeight="1" x14ac:dyDescent="0.2">
      <c r="B1515" s="10" t="s">
        <v>1593</v>
      </c>
      <c r="C1515" s="11" t="s">
        <v>7117</v>
      </c>
      <c r="D1515" s="11" t="s">
        <v>7103</v>
      </c>
      <c r="E1515" s="11" t="s">
        <v>7118</v>
      </c>
      <c r="F1515" s="12" t="s">
        <v>85</v>
      </c>
      <c r="G1515" s="13">
        <v>93426</v>
      </c>
      <c r="H1515" s="13">
        <v>41107</v>
      </c>
      <c r="I1515" s="13"/>
      <c r="J1515" s="13">
        <v>52319</v>
      </c>
      <c r="K1515" s="13">
        <v>44</v>
      </c>
      <c r="L1515" s="11" t="s">
        <v>6842</v>
      </c>
      <c r="M1515" s="14" t="s">
        <v>6838</v>
      </c>
      <c r="Z1515" s="15">
        <v>93426</v>
      </c>
      <c r="AA1515" s="15">
        <v>41107</v>
      </c>
      <c r="AC1515" s="15">
        <v>52319</v>
      </c>
    </row>
    <row r="1516" spans="2:29" ht="19.7" customHeight="1" x14ac:dyDescent="0.2">
      <c r="B1516" s="10" t="s">
        <v>1594</v>
      </c>
      <c r="C1516" s="11" t="s">
        <v>7119</v>
      </c>
      <c r="D1516" s="11" t="s">
        <v>7103</v>
      </c>
      <c r="E1516" s="11" t="s">
        <v>7120</v>
      </c>
      <c r="F1516" s="12" t="s">
        <v>85</v>
      </c>
      <c r="G1516" s="13">
        <v>104094</v>
      </c>
      <c r="H1516" s="13">
        <v>43719</v>
      </c>
      <c r="I1516" s="13"/>
      <c r="J1516" s="13">
        <v>60375</v>
      </c>
      <c r="K1516" s="13">
        <v>42</v>
      </c>
      <c r="L1516" s="11" t="s">
        <v>6842</v>
      </c>
      <c r="M1516" s="14" t="s">
        <v>6838</v>
      </c>
      <c r="Z1516" s="15">
        <v>104094</v>
      </c>
      <c r="AA1516" s="15">
        <v>43719</v>
      </c>
      <c r="AC1516" s="15">
        <v>60375</v>
      </c>
    </row>
    <row r="1517" spans="2:29" ht="19.7" customHeight="1" x14ac:dyDescent="0.2">
      <c r="B1517" s="10" t="s">
        <v>1595</v>
      </c>
      <c r="C1517" s="11" t="s">
        <v>7121</v>
      </c>
      <c r="D1517" s="11" t="s">
        <v>7103</v>
      </c>
      <c r="E1517" s="11" t="s">
        <v>7122</v>
      </c>
      <c r="F1517" s="12" t="s">
        <v>85</v>
      </c>
      <c r="G1517" s="13">
        <v>108981</v>
      </c>
      <c r="H1517" s="13">
        <v>45772</v>
      </c>
      <c r="I1517" s="13"/>
      <c r="J1517" s="13">
        <v>63209</v>
      </c>
      <c r="K1517" s="13">
        <v>42</v>
      </c>
      <c r="L1517" s="11" t="s">
        <v>6842</v>
      </c>
      <c r="M1517" s="14" t="s">
        <v>6838</v>
      </c>
      <c r="Z1517" s="15">
        <v>108981</v>
      </c>
      <c r="AA1517" s="15">
        <v>45772</v>
      </c>
      <c r="AC1517" s="15">
        <v>63209</v>
      </c>
    </row>
    <row r="1518" spans="2:29" ht="19.7" customHeight="1" x14ac:dyDescent="0.2">
      <c r="B1518" s="10" t="s">
        <v>1596</v>
      </c>
      <c r="C1518" s="11" t="s">
        <v>7123</v>
      </c>
      <c r="D1518" s="11" t="s">
        <v>7103</v>
      </c>
      <c r="E1518" s="11" t="s">
        <v>7124</v>
      </c>
      <c r="F1518" s="12" t="s">
        <v>85</v>
      </c>
      <c r="G1518" s="13">
        <v>149999</v>
      </c>
      <c r="H1518" s="13">
        <v>55500</v>
      </c>
      <c r="I1518" s="13"/>
      <c r="J1518" s="13">
        <v>94499</v>
      </c>
      <c r="K1518" s="13">
        <v>37</v>
      </c>
      <c r="L1518" s="11" t="s">
        <v>6842</v>
      </c>
      <c r="M1518" s="14" t="s">
        <v>6838</v>
      </c>
      <c r="Z1518" s="15">
        <v>149999</v>
      </c>
      <c r="AA1518" s="15">
        <v>55500</v>
      </c>
      <c r="AC1518" s="15">
        <v>94499</v>
      </c>
    </row>
    <row r="1519" spans="2:29" ht="19.7" customHeight="1" x14ac:dyDescent="0.2">
      <c r="B1519" s="10" t="s">
        <v>1597</v>
      </c>
      <c r="C1519" s="11" t="s">
        <v>7125</v>
      </c>
      <c r="D1519" s="11" t="s">
        <v>7103</v>
      </c>
      <c r="E1519" s="11" t="s">
        <v>7126</v>
      </c>
      <c r="F1519" s="12" t="s">
        <v>85</v>
      </c>
      <c r="G1519" s="13">
        <v>166478</v>
      </c>
      <c r="H1519" s="13">
        <v>56603</v>
      </c>
      <c r="I1519" s="13"/>
      <c r="J1519" s="13">
        <v>109875</v>
      </c>
      <c r="K1519" s="13">
        <v>34</v>
      </c>
      <c r="L1519" s="11" t="s">
        <v>6842</v>
      </c>
      <c r="M1519" s="14" t="s">
        <v>6838</v>
      </c>
      <c r="Z1519" s="15">
        <v>166478</v>
      </c>
      <c r="AA1519" s="15">
        <v>56603</v>
      </c>
      <c r="AC1519" s="15">
        <v>109875</v>
      </c>
    </row>
    <row r="1520" spans="2:29" ht="19.7" customHeight="1" x14ac:dyDescent="0.2">
      <c r="B1520" s="10" t="s">
        <v>1598</v>
      </c>
      <c r="C1520" s="11" t="s">
        <v>7127</v>
      </c>
      <c r="D1520" s="11" t="s">
        <v>7103</v>
      </c>
      <c r="E1520" s="11" t="s">
        <v>7128</v>
      </c>
      <c r="F1520" s="12" t="s">
        <v>85</v>
      </c>
      <c r="G1520" s="13">
        <v>174158</v>
      </c>
      <c r="H1520" s="13">
        <v>62697</v>
      </c>
      <c r="I1520" s="13"/>
      <c r="J1520" s="13">
        <v>111461</v>
      </c>
      <c r="K1520" s="13">
        <v>36</v>
      </c>
      <c r="L1520" s="11" t="s">
        <v>6842</v>
      </c>
      <c r="M1520" s="14" t="s">
        <v>6838</v>
      </c>
      <c r="Z1520" s="15">
        <v>174158</v>
      </c>
      <c r="AA1520" s="15">
        <v>62697</v>
      </c>
      <c r="AC1520" s="15">
        <v>111461</v>
      </c>
    </row>
    <row r="1521" spans="2:29" ht="19.7" customHeight="1" x14ac:dyDescent="0.2">
      <c r="B1521" s="10" t="s">
        <v>1599</v>
      </c>
      <c r="C1521" s="11" t="s">
        <v>7129</v>
      </c>
      <c r="D1521" s="11" t="s">
        <v>7103</v>
      </c>
      <c r="E1521" s="11" t="s">
        <v>7130</v>
      </c>
      <c r="F1521" s="12" t="s">
        <v>85</v>
      </c>
      <c r="G1521" s="13">
        <v>206800</v>
      </c>
      <c r="H1521" s="13">
        <v>57904</v>
      </c>
      <c r="I1521" s="13"/>
      <c r="J1521" s="13">
        <v>148896</v>
      </c>
      <c r="K1521" s="13">
        <v>28</v>
      </c>
      <c r="L1521" s="11" t="s">
        <v>6842</v>
      </c>
      <c r="M1521" s="14" t="s">
        <v>6838</v>
      </c>
      <c r="Z1521" s="15">
        <v>206800</v>
      </c>
      <c r="AA1521" s="15">
        <v>57904</v>
      </c>
      <c r="AC1521" s="15">
        <v>148896</v>
      </c>
    </row>
    <row r="1522" spans="2:29" ht="19.7" customHeight="1" x14ac:dyDescent="0.2">
      <c r="B1522" s="10" t="s">
        <v>1600</v>
      </c>
      <c r="C1522" s="11" t="s">
        <v>7131</v>
      </c>
      <c r="D1522" s="11" t="s">
        <v>7132</v>
      </c>
      <c r="E1522" s="11" t="s">
        <v>7104</v>
      </c>
      <c r="F1522" s="12" t="s">
        <v>85</v>
      </c>
      <c r="G1522" s="13">
        <v>11853</v>
      </c>
      <c r="H1522" s="13">
        <v>9245</v>
      </c>
      <c r="I1522" s="13"/>
      <c r="J1522" s="13">
        <v>2608</v>
      </c>
      <c r="K1522" s="13">
        <v>78</v>
      </c>
      <c r="L1522" s="11" t="s">
        <v>6842</v>
      </c>
      <c r="M1522" s="14" t="s">
        <v>6838</v>
      </c>
      <c r="Z1522" s="15">
        <v>11853</v>
      </c>
      <c r="AA1522" s="15">
        <v>9245</v>
      </c>
      <c r="AC1522" s="15">
        <v>2608</v>
      </c>
    </row>
    <row r="1523" spans="2:29" ht="19.7" customHeight="1" x14ac:dyDescent="0.2">
      <c r="B1523" s="10" t="s">
        <v>1601</v>
      </c>
      <c r="C1523" s="11" t="s">
        <v>7133</v>
      </c>
      <c r="D1523" s="11" t="s">
        <v>7132</v>
      </c>
      <c r="E1523" s="11" t="s">
        <v>7134</v>
      </c>
      <c r="F1523" s="12" t="s">
        <v>85</v>
      </c>
      <c r="G1523" s="13">
        <v>17254</v>
      </c>
      <c r="H1523" s="13">
        <v>12078</v>
      </c>
      <c r="I1523" s="13"/>
      <c r="J1523" s="13">
        <v>5176</v>
      </c>
      <c r="K1523" s="13">
        <v>70</v>
      </c>
      <c r="L1523" s="11" t="s">
        <v>6842</v>
      </c>
      <c r="M1523" s="14" t="s">
        <v>6838</v>
      </c>
      <c r="Z1523" s="15">
        <v>17254</v>
      </c>
      <c r="AA1523" s="15">
        <v>12078</v>
      </c>
      <c r="AC1523" s="15">
        <v>5176</v>
      </c>
    </row>
    <row r="1524" spans="2:29" ht="19.7" customHeight="1" x14ac:dyDescent="0.2">
      <c r="B1524" s="10" t="s">
        <v>1602</v>
      </c>
      <c r="C1524" s="11" t="s">
        <v>7135</v>
      </c>
      <c r="D1524" s="11" t="s">
        <v>7132</v>
      </c>
      <c r="E1524" s="11" t="s">
        <v>7108</v>
      </c>
      <c r="F1524" s="12" t="s">
        <v>85</v>
      </c>
      <c r="G1524" s="13">
        <v>19704</v>
      </c>
      <c r="H1524" s="13">
        <v>12414</v>
      </c>
      <c r="I1524" s="13"/>
      <c r="J1524" s="13">
        <v>7290</v>
      </c>
      <c r="K1524" s="13">
        <v>63</v>
      </c>
      <c r="L1524" s="11" t="s">
        <v>6842</v>
      </c>
      <c r="M1524" s="14" t="s">
        <v>6838</v>
      </c>
      <c r="Z1524" s="15">
        <v>19704</v>
      </c>
      <c r="AA1524" s="15">
        <v>12414</v>
      </c>
      <c r="AC1524" s="15">
        <v>7290</v>
      </c>
    </row>
    <row r="1525" spans="2:29" ht="19.7" customHeight="1" x14ac:dyDescent="0.2">
      <c r="B1525" s="10" t="s">
        <v>1603</v>
      </c>
      <c r="C1525" s="11" t="s">
        <v>7136</v>
      </c>
      <c r="D1525" s="11" t="s">
        <v>7132</v>
      </c>
      <c r="E1525" s="11" t="s">
        <v>7110</v>
      </c>
      <c r="F1525" s="12" t="s">
        <v>85</v>
      </c>
      <c r="G1525" s="13">
        <v>23942</v>
      </c>
      <c r="H1525" s="13">
        <v>14365</v>
      </c>
      <c r="I1525" s="13"/>
      <c r="J1525" s="13">
        <v>9577</v>
      </c>
      <c r="K1525" s="13">
        <v>60</v>
      </c>
      <c r="L1525" s="11" t="s">
        <v>6842</v>
      </c>
      <c r="M1525" s="14" t="s">
        <v>6838</v>
      </c>
      <c r="Z1525" s="15">
        <v>23942</v>
      </c>
      <c r="AA1525" s="15">
        <v>14365</v>
      </c>
      <c r="AC1525" s="15">
        <v>9577</v>
      </c>
    </row>
    <row r="1526" spans="2:29" ht="19.7" customHeight="1" x14ac:dyDescent="0.2">
      <c r="B1526" s="10" t="s">
        <v>1604</v>
      </c>
      <c r="C1526" s="11" t="s">
        <v>7137</v>
      </c>
      <c r="D1526" s="11" t="s">
        <v>7132</v>
      </c>
      <c r="E1526" s="11" t="s">
        <v>7138</v>
      </c>
      <c r="F1526" s="12" t="s">
        <v>85</v>
      </c>
      <c r="G1526" s="13">
        <v>27302</v>
      </c>
      <c r="H1526" s="13">
        <v>14470</v>
      </c>
      <c r="I1526" s="13"/>
      <c r="J1526" s="13">
        <v>12832</v>
      </c>
      <c r="K1526" s="13">
        <v>53</v>
      </c>
      <c r="L1526" s="11" t="s">
        <v>6842</v>
      </c>
      <c r="M1526" s="14" t="s">
        <v>6838</v>
      </c>
      <c r="Z1526" s="15">
        <v>27302</v>
      </c>
      <c r="AA1526" s="15">
        <v>14470</v>
      </c>
      <c r="AC1526" s="15">
        <v>12832</v>
      </c>
    </row>
    <row r="1527" spans="2:29" ht="19.7" customHeight="1" x14ac:dyDescent="0.2">
      <c r="B1527" s="10" t="s">
        <v>1605</v>
      </c>
      <c r="C1527" s="11" t="s">
        <v>7139</v>
      </c>
      <c r="D1527" s="11" t="s">
        <v>7132</v>
      </c>
      <c r="E1527" s="11" t="s">
        <v>7112</v>
      </c>
      <c r="F1527" s="12" t="s">
        <v>85</v>
      </c>
      <c r="G1527" s="13">
        <v>31872</v>
      </c>
      <c r="H1527" s="13">
        <v>16573</v>
      </c>
      <c r="I1527" s="13"/>
      <c r="J1527" s="13">
        <v>15299</v>
      </c>
      <c r="K1527" s="13">
        <v>52</v>
      </c>
      <c r="L1527" s="11" t="s">
        <v>6842</v>
      </c>
      <c r="M1527" s="14" t="s">
        <v>6838</v>
      </c>
      <c r="Z1527" s="15">
        <v>31872</v>
      </c>
      <c r="AA1527" s="15">
        <v>16573</v>
      </c>
      <c r="AC1527" s="15">
        <v>15299</v>
      </c>
    </row>
    <row r="1528" spans="2:29" ht="19.7" customHeight="1" x14ac:dyDescent="0.2">
      <c r="B1528" s="10" t="s">
        <v>1606</v>
      </c>
      <c r="C1528" s="11" t="s">
        <v>7140</v>
      </c>
      <c r="D1528" s="11" t="s">
        <v>7132</v>
      </c>
      <c r="E1528" s="11" t="s">
        <v>7114</v>
      </c>
      <c r="F1528" s="12" t="s">
        <v>85</v>
      </c>
      <c r="G1528" s="13">
        <v>34007</v>
      </c>
      <c r="H1528" s="13">
        <v>17344</v>
      </c>
      <c r="I1528" s="13"/>
      <c r="J1528" s="13">
        <v>16663</v>
      </c>
      <c r="K1528" s="13">
        <v>51</v>
      </c>
      <c r="L1528" s="11" t="s">
        <v>6842</v>
      </c>
      <c r="M1528" s="14" t="s">
        <v>6838</v>
      </c>
      <c r="Z1528" s="15">
        <v>34007</v>
      </c>
      <c r="AA1528" s="15">
        <v>17344</v>
      </c>
      <c r="AC1528" s="15">
        <v>16663</v>
      </c>
    </row>
    <row r="1529" spans="2:29" ht="19.7" customHeight="1" x14ac:dyDescent="0.2">
      <c r="B1529" s="16" t="s">
        <v>1607</v>
      </c>
      <c r="C1529" s="17" t="s">
        <v>7141</v>
      </c>
      <c r="D1529" s="17" t="s">
        <v>7132</v>
      </c>
      <c r="E1529" s="17" t="s">
        <v>7116</v>
      </c>
      <c r="F1529" s="18" t="s">
        <v>85</v>
      </c>
      <c r="G1529" s="19">
        <v>40756</v>
      </c>
      <c r="H1529" s="19">
        <v>18748</v>
      </c>
      <c r="I1529" s="19"/>
      <c r="J1529" s="19">
        <v>22008</v>
      </c>
      <c r="K1529" s="19">
        <v>46</v>
      </c>
      <c r="L1529" s="17" t="s">
        <v>6842</v>
      </c>
      <c r="M1529" s="20" t="s">
        <v>6838</v>
      </c>
      <c r="Z1529" s="15">
        <v>40756</v>
      </c>
      <c r="AA1529" s="15">
        <v>18748</v>
      </c>
      <c r="AC1529" s="15">
        <v>22008</v>
      </c>
    </row>
    <row r="1530" spans="2:29" ht="19.7" customHeight="1" x14ac:dyDescent="0.2">
      <c r="B1530" s="10" t="s">
        <v>1608</v>
      </c>
      <c r="C1530" s="11" t="s">
        <v>7142</v>
      </c>
      <c r="D1530" s="11" t="s">
        <v>7132</v>
      </c>
      <c r="E1530" s="11" t="s">
        <v>7118</v>
      </c>
      <c r="F1530" s="12" t="s">
        <v>85</v>
      </c>
      <c r="G1530" s="13">
        <v>41916</v>
      </c>
      <c r="H1530" s="13">
        <v>18443</v>
      </c>
      <c r="I1530" s="13"/>
      <c r="J1530" s="13">
        <v>23473</v>
      </c>
      <c r="K1530" s="13">
        <v>44</v>
      </c>
      <c r="L1530" s="11" t="s">
        <v>6842</v>
      </c>
      <c r="M1530" s="14" t="s">
        <v>6838</v>
      </c>
      <c r="Z1530" s="15">
        <v>41916</v>
      </c>
      <c r="AA1530" s="15">
        <v>18443</v>
      </c>
      <c r="AC1530" s="15">
        <v>23473</v>
      </c>
    </row>
    <row r="1531" spans="2:29" ht="19.7" customHeight="1" x14ac:dyDescent="0.2">
      <c r="B1531" s="10" t="s">
        <v>1609</v>
      </c>
      <c r="C1531" s="11" t="s">
        <v>7143</v>
      </c>
      <c r="D1531" s="11" t="s">
        <v>7132</v>
      </c>
      <c r="E1531" s="11" t="s">
        <v>7120</v>
      </c>
      <c r="F1531" s="12" t="s">
        <v>85</v>
      </c>
      <c r="G1531" s="13">
        <v>54165</v>
      </c>
      <c r="H1531" s="13">
        <v>23291</v>
      </c>
      <c r="I1531" s="13"/>
      <c r="J1531" s="13">
        <v>30874</v>
      </c>
      <c r="K1531" s="13">
        <v>43</v>
      </c>
      <c r="L1531" s="11" t="s">
        <v>6842</v>
      </c>
      <c r="M1531" s="14" t="s">
        <v>6838</v>
      </c>
      <c r="Z1531" s="15">
        <v>54165</v>
      </c>
      <c r="AA1531" s="15">
        <v>23291</v>
      </c>
      <c r="AC1531" s="15">
        <v>30874</v>
      </c>
    </row>
    <row r="1532" spans="2:29" ht="19.7" customHeight="1" x14ac:dyDescent="0.2">
      <c r="B1532" s="10" t="s">
        <v>1610</v>
      </c>
      <c r="C1532" s="11" t="s">
        <v>7144</v>
      </c>
      <c r="D1532" s="11" t="s">
        <v>7132</v>
      </c>
      <c r="E1532" s="11" t="s">
        <v>7122</v>
      </c>
      <c r="F1532" s="12" t="s">
        <v>85</v>
      </c>
      <c r="G1532" s="13">
        <v>60765</v>
      </c>
      <c r="H1532" s="13">
        <v>25521</v>
      </c>
      <c r="I1532" s="13"/>
      <c r="J1532" s="13">
        <v>35244</v>
      </c>
      <c r="K1532" s="13">
        <v>42</v>
      </c>
      <c r="L1532" s="11" t="s">
        <v>6842</v>
      </c>
      <c r="M1532" s="14" t="s">
        <v>6838</v>
      </c>
      <c r="Z1532" s="15">
        <v>60765</v>
      </c>
      <c r="AA1532" s="15">
        <v>25521</v>
      </c>
      <c r="AC1532" s="15">
        <v>35244</v>
      </c>
    </row>
    <row r="1533" spans="2:29" ht="19.7" customHeight="1" x14ac:dyDescent="0.2">
      <c r="B1533" s="10" t="s">
        <v>1611</v>
      </c>
      <c r="C1533" s="11" t="s">
        <v>7145</v>
      </c>
      <c r="D1533" s="11" t="s">
        <v>7132</v>
      </c>
      <c r="E1533" s="11" t="s">
        <v>7146</v>
      </c>
      <c r="F1533" s="12" t="s">
        <v>85</v>
      </c>
      <c r="G1533" s="13">
        <v>74816</v>
      </c>
      <c r="H1533" s="13">
        <v>26186</v>
      </c>
      <c r="I1533" s="13"/>
      <c r="J1533" s="13">
        <v>48630</v>
      </c>
      <c r="K1533" s="13">
        <v>35</v>
      </c>
      <c r="L1533" s="11" t="s">
        <v>6842</v>
      </c>
      <c r="M1533" s="14" t="s">
        <v>6838</v>
      </c>
      <c r="Z1533" s="15">
        <v>74816</v>
      </c>
      <c r="AA1533" s="15">
        <v>26186</v>
      </c>
      <c r="AC1533" s="15">
        <v>48630</v>
      </c>
    </row>
    <row r="1534" spans="2:29" ht="19.7" customHeight="1" x14ac:dyDescent="0.2">
      <c r="B1534" s="10" t="s">
        <v>1612</v>
      </c>
      <c r="C1534" s="11" t="s">
        <v>7147</v>
      </c>
      <c r="D1534" s="11" t="s">
        <v>7132</v>
      </c>
      <c r="E1534" s="11" t="s">
        <v>7128</v>
      </c>
      <c r="F1534" s="12" t="s">
        <v>85</v>
      </c>
      <c r="G1534" s="13">
        <v>84085</v>
      </c>
      <c r="H1534" s="13">
        <v>28589</v>
      </c>
      <c r="I1534" s="13"/>
      <c r="J1534" s="13">
        <v>55496</v>
      </c>
      <c r="K1534" s="13">
        <v>34</v>
      </c>
      <c r="L1534" s="11" t="s">
        <v>6842</v>
      </c>
      <c r="M1534" s="14" t="s">
        <v>6838</v>
      </c>
      <c r="Z1534" s="15">
        <v>84085</v>
      </c>
      <c r="AA1534" s="15">
        <v>28589</v>
      </c>
      <c r="AC1534" s="15">
        <v>55496</v>
      </c>
    </row>
    <row r="1535" spans="2:29" ht="19.7" customHeight="1" x14ac:dyDescent="0.2">
      <c r="B1535" s="10" t="s">
        <v>1613</v>
      </c>
      <c r="C1535" s="11" t="s">
        <v>7148</v>
      </c>
      <c r="D1535" s="11" t="s">
        <v>7132</v>
      </c>
      <c r="E1535" s="11" t="s">
        <v>7149</v>
      </c>
      <c r="F1535" s="12" t="s">
        <v>85</v>
      </c>
      <c r="G1535" s="13">
        <v>102811</v>
      </c>
      <c r="H1535" s="13">
        <v>28787</v>
      </c>
      <c r="I1535" s="13"/>
      <c r="J1535" s="13">
        <v>74024</v>
      </c>
      <c r="K1535" s="13">
        <v>28</v>
      </c>
      <c r="L1535" s="11" t="s">
        <v>6842</v>
      </c>
      <c r="M1535" s="14" t="s">
        <v>6838</v>
      </c>
      <c r="Z1535" s="15">
        <v>102811</v>
      </c>
      <c r="AA1535" s="15">
        <v>28787</v>
      </c>
      <c r="AC1535" s="15">
        <v>74024</v>
      </c>
    </row>
    <row r="1536" spans="2:29" ht="19.7" customHeight="1" x14ac:dyDescent="0.2">
      <c r="B1536" s="10" t="s">
        <v>1614</v>
      </c>
      <c r="C1536" s="11" t="s">
        <v>7150</v>
      </c>
      <c r="D1536" s="11" t="s">
        <v>7151</v>
      </c>
      <c r="E1536" s="11" t="s">
        <v>7152</v>
      </c>
      <c r="F1536" s="12" t="s">
        <v>85</v>
      </c>
      <c r="G1536" s="13">
        <v>47084</v>
      </c>
      <c r="H1536" s="13">
        <v>39080</v>
      </c>
      <c r="I1536" s="13"/>
      <c r="J1536" s="13">
        <v>8004</v>
      </c>
      <c r="K1536" s="13">
        <v>83</v>
      </c>
      <c r="L1536" s="11" t="s">
        <v>6842</v>
      </c>
      <c r="M1536" s="14" t="s">
        <v>6838</v>
      </c>
      <c r="Z1536" s="15">
        <v>47084</v>
      </c>
      <c r="AA1536" s="15">
        <v>39080</v>
      </c>
      <c r="AC1536" s="15">
        <v>8004</v>
      </c>
    </row>
    <row r="1537" spans="2:29" ht="19.7" customHeight="1" x14ac:dyDescent="0.2">
      <c r="B1537" s="10" t="s">
        <v>1615</v>
      </c>
      <c r="C1537" s="11" t="s">
        <v>7153</v>
      </c>
      <c r="D1537" s="11" t="s">
        <v>7151</v>
      </c>
      <c r="E1537" s="11" t="s">
        <v>7154</v>
      </c>
      <c r="F1537" s="12" t="s">
        <v>85</v>
      </c>
      <c r="G1537" s="13">
        <v>54734</v>
      </c>
      <c r="H1537" s="13">
        <v>37766</v>
      </c>
      <c r="I1537" s="13"/>
      <c r="J1537" s="13">
        <v>16968</v>
      </c>
      <c r="K1537" s="13">
        <v>69</v>
      </c>
      <c r="L1537" s="11" t="s">
        <v>6842</v>
      </c>
      <c r="M1537" s="14" t="s">
        <v>6838</v>
      </c>
      <c r="Z1537" s="15">
        <v>54734</v>
      </c>
      <c r="AA1537" s="15">
        <v>37766</v>
      </c>
      <c r="AC1537" s="15">
        <v>16968</v>
      </c>
    </row>
    <row r="1538" spans="2:29" ht="19.7" customHeight="1" x14ac:dyDescent="0.2">
      <c r="B1538" s="10" t="s">
        <v>1616</v>
      </c>
      <c r="C1538" s="11" t="s">
        <v>7155</v>
      </c>
      <c r="D1538" s="11" t="s">
        <v>7151</v>
      </c>
      <c r="E1538" s="11" t="s">
        <v>7156</v>
      </c>
      <c r="F1538" s="12" t="s">
        <v>85</v>
      </c>
      <c r="G1538" s="13">
        <v>81759</v>
      </c>
      <c r="H1538" s="13">
        <v>56414</v>
      </c>
      <c r="I1538" s="13"/>
      <c r="J1538" s="13">
        <v>25345</v>
      </c>
      <c r="K1538" s="13">
        <v>69</v>
      </c>
      <c r="L1538" s="11" t="s">
        <v>6842</v>
      </c>
      <c r="M1538" s="14" t="s">
        <v>6838</v>
      </c>
      <c r="Z1538" s="15">
        <v>81759</v>
      </c>
      <c r="AA1538" s="15">
        <v>56414</v>
      </c>
      <c r="AC1538" s="15">
        <v>25345</v>
      </c>
    </row>
    <row r="1539" spans="2:29" ht="19.7" customHeight="1" x14ac:dyDescent="0.2">
      <c r="B1539" s="10" t="s">
        <v>1617</v>
      </c>
      <c r="C1539" s="11" t="s">
        <v>7157</v>
      </c>
      <c r="D1539" s="11" t="s">
        <v>7151</v>
      </c>
      <c r="E1539" s="11" t="s">
        <v>7158</v>
      </c>
      <c r="F1539" s="12" t="s">
        <v>85</v>
      </c>
      <c r="G1539" s="13">
        <v>102281</v>
      </c>
      <c r="H1539" s="13">
        <v>68528</v>
      </c>
      <c r="I1539" s="13"/>
      <c r="J1539" s="13">
        <v>33753</v>
      </c>
      <c r="K1539" s="13">
        <v>67</v>
      </c>
      <c r="L1539" s="11" t="s">
        <v>6842</v>
      </c>
      <c r="M1539" s="14" t="s">
        <v>6838</v>
      </c>
      <c r="Z1539" s="15">
        <v>102281</v>
      </c>
      <c r="AA1539" s="15">
        <v>68528</v>
      </c>
      <c r="AC1539" s="15">
        <v>33753</v>
      </c>
    </row>
    <row r="1540" spans="2:29" ht="19.7" customHeight="1" x14ac:dyDescent="0.2">
      <c r="B1540" s="10" t="s">
        <v>1618</v>
      </c>
      <c r="C1540" s="11" t="s">
        <v>7159</v>
      </c>
      <c r="D1540" s="11" t="s">
        <v>7151</v>
      </c>
      <c r="E1540" s="11" t="s">
        <v>7160</v>
      </c>
      <c r="F1540" s="12" t="s">
        <v>85</v>
      </c>
      <c r="G1540" s="13">
        <v>203076</v>
      </c>
      <c r="H1540" s="13">
        <v>134030</v>
      </c>
      <c r="I1540" s="13"/>
      <c r="J1540" s="13">
        <v>69046</v>
      </c>
      <c r="K1540" s="13">
        <v>66</v>
      </c>
      <c r="L1540" s="11" t="s">
        <v>6842</v>
      </c>
      <c r="M1540" s="14" t="s">
        <v>6838</v>
      </c>
      <c r="Z1540" s="15">
        <v>203076</v>
      </c>
      <c r="AA1540" s="15">
        <v>134030</v>
      </c>
      <c r="AC1540" s="15">
        <v>69046</v>
      </c>
    </row>
    <row r="1541" spans="2:29" ht="19.7" customHeight="1" x14ac:dyDescent="0.2">
      <c r="B1541" s="10" t="s">
        <v>1619</v>
      </c>
      <c r="C1541" s="11" t="s">
        <v>7161</v>
      </c>
      <c r="D1541" s="11" t="s">
        <v>7151</v>
      </c>
      <c r="E1541" s="11" t="s">
        <v>7162</v>
      </c>
      <c r="F1541" s="12" t="s">
        <v>85</v>
      </c>
      <c r="G1541" s="13">
        <v>206439</v>
      </c>
      <c r="H1541" s="13">
        <v>134185</v>
      </c>
      <c r="I1541" s="13"/>
      <c r="J1541" s="13">
        <v>72254</v>
      </c>
      <c r="K1541" s="13">
        <v>65</v>
      </c>
      <c r="L1541" s="11" t="s">
        <v>6842</v>
      </c>
      <c r="M1541" s="14" t="s">
        <v>6838</v>
      </c>
      <c r="Z1541" s="15">
        <v>206439</v>
      </c>
      <c r="AA1541" s="15">
        <v>134185</v>
      </c>
      <c r="AC1541" s="15">
        <v>72254</v>
      </c>
    </row>
    <row r="1542" spans="2:29" ht="19.7" customHeight="1" x14ac:dyDescent="0.2">
      <c r="B1542" s="10" t="s">
        <v>1620</v>
      </c>
      <c r="C1542" s="11" t="s">
        <v>7163</v>
      </c>
      <c r="D1542" s="11" t="s">
        <v>7151</v>
      </c>
      <c r="E1542" s="11" t="s">
        <v>7164</v>
      </c>
      <c r="F1542" s="12" t="s">
        <v>85</v>
      </c>
      <c r="G1542" s="13">
        <v>260119</v>
      </c>
      <c r="H1542" s="13">
        <v>158673</v>
      </c>
      <c r="I1542" s="13"/>
      <c r="J1542" s="13">
        <v>101446</v>
      </c>
      <c r="K1542" s="13">
        <v>61</v>
      </c>
      <c r="L1542" s="11" t="s">
        <v>6842</v>
      </c>
      <c r="M1542" s="14" t="s">
        <v>6838</v>
      </c>
      <c r="Z1542" s="15">
        <v>260119</v>
      </c>
      <c r="AA1542" s="15">
        <v>158673</v>
      </c>
      <c r="AC1542" s="15">
        <v>101446</v>
      </c>
    </row>
    <row r="1543" spans="2:29" ht="19.7" customHeight="1" x14ac:dyDescent="0.2">
      <c r="B1543" s="10" t="s">
        <v>1621</v>
      </c>
      <c r="C1543" s="11" t="s">
        <v>7165</v>
      </c>
      <c r="D1543" s="11" t="s">
        <v>7151</v>
      </c>
      <c r="E1543" s="11" t="s">
        <v>7166</v>
      </c>
      <c r="F1543" s="12" t="s">
        <v>85</v>
      </c>
      <c r="G1543" s="13">
        <v>260119</v>
      </c>
      <c r="H1543" s="13">
        <v>158673</v>
      </c>
      <c r="I1543" s="13"/>
      <c r="J1543" s="13">
        <v>101446</v>
      </c>
      <c r="K1543" s="13">
        <v>61</v>
      </c>
      <c r="L1543" s="11" t="s">
        <v>6842</v>
      </c>
      <c r="M1543" s="14" t="s">
        <v>6838</v>
      </c>
      <c r="Z1543" s="15">
        <v>260119</v>
      </c>
      <c r="AA1543" s="15">
        <v>158673</v>
      </c>
      <c r="AC1543" s="15">
        <v>101446</v>
      </c>
    </row>
    <row r="1544" spans="2:29" ht="19.7" customHeight="1" x14ac:dyDescent="0.2">
      <c r="B1544" s="10" t="s">
        <v>1622</v>
      </c>
      <c r="C1544" s="11" t="s">
        <v>7167</v>
      </c>
      <c r="D1544" s="11" t="s">
        <v>7151</v>
      </c>
      <c r="E1544" s="11" t="s">
        <v>7168</v>
      </c>
      <c r="F1544" s="12" t="s">
        <v>85</v>
      </c>
      <c r="G1544" s="13">
        <v>276259</v>
      </c>
      <c r="H1544" s="13">
        <v>157468</v>
      </c>
      <c r="I1544" s="13"/>
      <c r="J1544" s="13">
        <v>118791</v>
      </c>
      <c r="K1544" s="13">
        <v>57</v>
      </c>
      <c r="L1544" s="11" t="s">
        <v>6842</v>
      </c>
      <c r="M1544" s="14" t="s">
        <v>6838</v>
      </c>
      <c r="Z1544" s="15">
        <v>276259</v>
      </c>
      <c r="AA1544" s="15">
        <v>157468</v>
      </c>
      <c r="AC1544" s="15">
        <v>118791</v>
      </c>
    </row>
    <row r="1545" spans="2:29" ht="19.7" customHeight="1" x14ac:dyDescent="0.2">
      <c r="B1545" s="10" t="s">
        <v>1623</v>
      </c>
      <c r="C1545" s="11" t="s">
        <v>7169</v>
      </c>
      <c r="D1545" s="11" t="s">
        <v>7151</v>
      </c>
      <c r="E1545" s="11" t="s">
        <v>7170</v>
      </c>
      <c r="F1545" s="12" t="s">
        <v>85</v>
      </c>
      <c r="G1545" s="13">
        <v>276259</v>
      </c>
      <c r="H1545" s="13">
        <v>157468</v>
      </c>
      <c r="I1545" s="13"/>
      <c r="J1545" s="13">
        <v>118791</v>
      </c>
      <c r="K1545" s="13">
        <v>57</v>
      </c>
      <c r="L1545" s="11" t="s">
        <v>6842</v>
      </c>
      <c r="M1545" s="14" t="s">
        <v>6838</v>
      </c>
      <c r="Z1545" s="15">
        <v>276259</v>
      </c>
      <c r="AA1545" s="15">
        <v>157468</v>
      </c>
      <c r="AC1545" s="15">
        <v>118791</v>
      </c>
    </row>
    <row r="1546" spans="2:29" ht="19.7" customHeight="1" x14ac:dyDescent="0.2">
      <c r="B1546" s="10" t="s">
        <v>1624</v>
      </c>
      <c r="C1546" s="11" t="s">
        <v>7171</v>
      </c>
      <c r="D1546" s="11" t="s">
        <v>7151</v>
      </c>
      <c r="E1546" s="11" t="s">
        <v>7172</v>
      </c>
      <c r="F1546" s="12" t="s">
        <v>85</v>
      </c>
      <c r="G1546" s="13">
        <v>326881</v>
      </c>
      <c r="H1546" s="13">
        <v>156903</v>
      </c>
      <c r="I1546" s="13"/>
      <c r="J1546" s="13">
        <v>169978</v>
      </c>
      <c r="K1546" s="13">
        <v>48</v>
      </c>
      <c r="L1546" s="11" t="s">
        <v>6842</v>
      </c>
      <c r="M1546" s="14" t="s">
        <v>6838</v>
      </c>
      <c r="Z1546" s="15">
        <v>326881</v>
      </c>
      <c r="AA1546" s="15">
        <v>156903</v>
      </c>
      <c r="AC1546" s="15">
        <v>169978</v>
      </c>
    </row>
    <row r="1547" spans="2:29" ht="19.7" customHeight="1" x14ac:dyDescent="0.2">
      <c r="B1547" s="10" t="s">
        <v>1625</v>
      </c>
      <c r="C1547" s="11" t="s">
        <v>7173</v>
      </c>
      <c r="D1547" s="11" t="s">
        <v>7151</v>
      </c>
      <c r="E1547" s="11" t="s">
        <v>7174</v>
      </c>
      <c r="F1547" s="12" t="s">
        <v>85</v>
      </c>
      <c r="G1547" s="13">
        <v>326881</v>
      </c>
      <c r="H1547" s="13">
        <v>156903</v>
      </c>
      <c r="I1547" s="13"/>
      <c r="J1547" s="13">
        <v>169978</v>
      </c>
      <c r="K1547" s="13">
        <v>48</v>
      </c>
      <c r="L1547" s="11" t="s">
        <v>6842</v>
      </c>
      <c r="M1547" s="14" t="s">
        <v>6838</v>
      </c>
      <c r="Z1547" s="15">
        <v>326881</v>
      </c>
      <c r="AA1547" s="15">
        <v>156903</v>
      </c>
      <c r="AC1547" s="15">
        <v>169978</v>
      </c>
    </row>
    <row r="1548" spans="2:29" ht="19.7" customHeight="1" x14ac:dyDescent="0.2">
      <c r="B1548" s="10" t="s">
        <v>1626</v>
      </c>
      <c r="C1548" s="11" t="s">
        <v>7175</v>
      </c>
      <c r="D1548" s="11" t="s">
        <v>7151</v>
      </c>
      <c r="E1548" s="11" t="s">
        <v>7176</v>
      </c>
      <c r="F1548" s="12" t="s">
        <v>85</v>
      </c>
      <c r="G1548" s="13">
        <v>383944</v>
      </c>
      <c r="H1548" s="13">
        <v>157417</v>
      </c>
      <c r="I1548" s="13"/>
      <c r="J1548" s="13">
        <v>226527</v>
      </c>
      <c r="K1548" s="13">
        <v>41</v>
      </c>
      <c r="L1548" s="11" t="s">
        <v>6842</v>
      </c>
      <c r="M1548" s="14" t="s">
        <v>6838</v>
      </c>
      <c r="Z1548" s="15">
        <v>383944</v>
      </c>
      <c r="AA1548" s="15">
        <v>157417</v>
      </c>
      <c r="AC1548" s="15">
        <v>226527</v>
      </c>
    </row>
    <row r="1549" spans="2:29" ht="19.7" customHeight="1" x14ac:dyDescent="0.2">
      <c r="B1549" s="10" t="s">
        <v>1627</v>
      </c>
      <c r="C1549" s="11" t="s">
        <v>7177</v>
      </c>
      <c r="D1549" s="11" t="s">
        <v>7178</v>
      </c>
      <c r="E1549" s="11" t="s">
        <v>7179</v>
      </c>
      <c r="F1549" s="12" t="s">
        <v>85</v>
      </c>
      <c r="G1549" s="13">
        <v>68082</v>
      </c>
      <c r="H1549" s="13">
        <v>51062</v>
      </c>
      <c r="I1549" s="13"/>
      <c r="J1549" s="13">
        <v>17020</v>
      </c>
      <c r="K1549" s="13">
        <v>75</v>
      </c>
      <c r="L1549" s="11" t="s">
        <v>6842</v>
      </c>
      <c r="M1549" s="14" t="s">
        <v>6838</v>
      </c>
      <c r="Z1549" s="15">
        <v>68082</v>
      </c>
      <c r="AA1549" s="15">
        <v>51062</v>
      </c>
      <c r="AC1549" s="15">
        <v>17020</v>
      </c>
    </row>
    <row r="1550" spans="2:29" ht="19.7" customHeight="1" x14ac:dyDescent="0.2">
      <c r="B1550" s="10" t="s">
        <v>1628</v>
      </c>
      <c r="C1550" s="11" t="s">
        <v>7180</v>
      </c>
      <c r="D1550" s="11" t="s">
        <v>7178</v>
      </c>
      <c r="E1550" s="11" t="s">
        <v>7181</v>
      </c>
      <c r="F1550" s="12" t="s">
        <v>85</v>
      </c>
      <c r="G1550" s="13">
        <v>75822</v>
      </c>
      <c r="H1550" s="13">
        <v>53075</v>
      </c>
      <c r="I1550" s="13"/>
      <c r="J1550" s="13">
        <v>22747</v>
      </c>
      <c r="K1550" s="13">
        <v>70</v>
      </c>
      <c r="L1550" s="11" t="s">
        <v>6842</v>
      </c>
      <c r="M1550" s="14" t="s">
        <v>6838</v>
      </c>
      <c r="Z1550" s="15">
        <v>75822</v>
      </c>
      <c r="AA1550" s="15">
        <v>53075</v>
      </c>
      <c r="AC1550" s="15">
        <v>22747</v>
      </c>
    </row>
    <row r="1551" spans="2:29" ht="19.7" customHeight="1" x14ac:dyDescent="0.2">
      <c r="B1551" s="10" t="s">
        <v>1629</v>
      </c>
      <c r="C1551" s="11" t="s">
        <v>7182</v>
      </c>
      <c r="D1551" s="11" t="s">
        <v>7178</v>
      </c>
      <c r="E1551" s="11" t="s">
        <v>7183</v>
      </c>
      <c r="F1551" s="12" t="s">
        <v>85</v>
      </c>
      <c r="G1551" s="13">
        <v>109157</v>
      </c>
      <c r="H1551" s="13">
        <v>75318</v>
      </c>
      <c r="I1551" s="13"/>
      <c r="J1551" s="13">
        <v>33839</v>
      </c>
      <c r="K1551" s="13">
        <v>69</v>
      </c>
      <c r="L1551" s="11" t="s">
        <v>6842</v>
      </c>
      <c r="M1551" s="14" t="s">
        <v>6838</v>
      </c>
      <c r="Z1551" s="15">
        <v>109157</v>
      </c>
      <c r="AA1551" s="15">
        <v>75318</v>
      </c>
      <c r="AC1551" s="15">
        <v>33839</v>
      </c>
    </row>
    <row r="1552" spans="2:29" ht="19.7" customHeight="1" x14ac:dyDescent="0.2">
      <c r="B1552" s="10" t="s">
        <v>1630</v>
      </c>
      <c r="C1552" s="11" t="s">
        <v>7184</v>
      </c>
      <c r="D1552" s="11" t="s">
        <v>7178</v>
      </c>
      <c r="E1552" s="11" t="s">
        <v>7185</v>
      </c>
      <c r="F1552" s="12" t="s">
        <v>85</v>
      </c>
      <c r="G1552" s="13">
        <v>131574</v>
      </c>
      <c r="H1552" s="13">
        <v>88155</v>
      </c>
      <c r="I1552" s="13"/>
      <c r="J1552" s="13">
        <v>43419</v>
      </c>
      <c r="K1552" s="13">
        <v>67</v>
      </c>
      <c r="L1552" s="11" t="s">
        <v>6842</v>
      </c>
      <c r="M1552" s="14" t="s">
        <v>6838</v>
      </c>
      <c r="Z1552" s="15">
        <v>131574</v>
      </c>
      <c r="AA1552" s="15">
        <v>88155</v>
      </c>
      <c r="AC1552" s="15">
        <v>43419</v>
      </c>
    </row>
    <row r="1553" spans="2:29" ht="19.7" customHeight="1" x14ac:dyDescent="0.2">
      <c r="B1553" s="10" t="s">
        <v>1631</v>
      </c>
      <c r="C1553" s="11" t="s">
        <v>7186</v>
      </c>
      <c r="D1553" s="11" t="s">
        <v>7178</v>
      </c>
      <c r="E1553" s="11" t="s">
        <v>7187</v>
      </c>
      <c r="F1553" s="12" t="s">
        <v>85</v>
      </c>
      <c r="G1553" s="13">
        <v>232745</v>
      </c>
      <c r="H1553" s="13">
        <v>153612</v>
      </c>
      <c r="I1553" s="13"/>
      <c r="J1553" s="13">
        <v>79133</v>
      </c>
      <c r="K1553" s="13">
        <v>66</v>
      </c>
      <c r="L1553" s="11" t="s">
        <v>6842</v>
      </c>
      <c r="M1553" s="14" t="s">
        <v>6838</v>
      </c>
      <c r="Z1553" s="15">
        <v>232745</v>
      </c>
      <c r="AA1553" s="15">
        <v>153612</v>
      </c>
      <c r="AC1553" s="15">
        <v>79133</v>
      </c>
    </row>
    <row r="1554" spans="2:29" ht="19.7" customHeight="1" x14ac:dyDescent="0.2">
      <c r="B1554" s="16" t="s">
        <v>1632</v>
      </c>
      <c r="C1554" s="17" t="s">
        <v>7188</v>
      </c>
      <c r="D1554" s="17" t="s">
        <v>7178</v>
      </c>
      <c r="E1554" s="17" t="s">
        <v>7189</v>
      </c>
      <c r="F1554" s="18" t="s">
        <v>85</v>
      </c>
      <c r="G1554" s="19">
        <v>235843</v>
      </c>
      <c r="H1554" s="19">
        <v>153298</v>
      </c>
      <c r="I1554" s="19"/>
      <c r="J1554" s="19">
        <v>82545</v>
      </c>
      <c r="K1554" s="19">
        <v>65</v>
      </c>
      <c r="L1554" s="17" t="s">
        <v>6842</v>
      </c>
      <c r="M1554" s="20" t="s">
        <v>6838</v>
      </c>
      <c r="Z1554" s="15">
        <v>235843</v>
      </c>
      <c r="AA1554" s="15">
        <v>153298</v>
      </c>
      <c r="AC1554" s="15">
        <v>82545</v>
      </c>
    </row>
    <row r="1555" spans="2:29" ht="19.7" customHeight="1" x14ac:dyDescent="0.2">
      <c r="B1555" s="10" t="s">
        <v>1633</v>
      </c>
      <c r="C1555" s="11" t="s">
        <v>7190</v>
      </c>
      <c r="D1555" s="11" t="s">
        <v>7178</v>
      </c>
      <c r="E1555" s="11" t="s">
        <v>7191</v>
      </c>
      <c r="F1555" s="12" t="s">
        <v>85</v>
      </c>
      <c r="G1555" s="13">
        <v>313452</v>
      </c>
      <c r="H1555" s="13">
        <v>191206</v>
      </c>
      <c r="I1555" s="13"/>
      <c r="J1555" s="13">
        <v>122246</v>
      </c>
      <c r="K1555" s="13">
        <v>61</v>
      </c>
      <c r="L1555" s="11" t="s">
        <v>6842</v>
      </c>
      <c r="M1555" s="14" t="s">
        <v>6838</v>
      </c>
      <c r="Z1555" s="15">
        <v>313452</v>
      </c>
      <c r="AA1555" s="15">
        <v>191206</v>
      </c>
      <c r="AC1555" s="15">
        <v>122246</v>
      </c>
    </row>
    <row r="1556" spans="2:29" ht="19.7" customHeight="1" x14ac:dyDescent="0.2">
      <c r="B1556" s="10" t="s">
        <v>1634</v>
      </c>
      <c r="C1556" s="11" t="s">
        <v>7192</v>
      </c>
      <c r="D1556" s="11" t="s">
        <v>7178</v>
      </c>
      <c r="E1556" s="11" t="s">
        <v>7193</v>
      </c>
      <c r="F1556" s="12" t="s">
        <v>85</v>
      </c>
      <c r="G1556" s="13">
        <v>313452</v>
      </c>
      <c r="H1556" s="13">
        <v>191206</v>
      </c>
      <c r="I1556" s="13"/>
      <c r="J1556" s="13">
        <v>122246</v>
      </c>
      <c r="K1556" s="13">
        <v>61</v>
      </c>
      <c r="L1556" s="11" t="s">
        <v>6842</v>
      </c>
      <c r="M1556" s="14" t="s">
        <v>6838</v>
      </c>
      <c r="Z1556" s="15">
        <v>313452</v>
      </c>
      <c r="AA1556" s="15">
        <v>191206</v>
      </c>
      <c r="AC1556" s="15">
        <v>122246</v>
      </c>
    </row>
    <row r="1557" spans="2:29" ht="19.7" customHeight="1" x14ac:dyDescent="0.2">
      <c r="B1557" s="10" t="s">
        <v>1635</v>
      </c>
      <c r="C1557" s="11" t="s">
        <v>7194</v>
      </c>
      <c r="D1557" s="11" t="s">
        <v>7178</v>
      </c>
      <c r="E1557" s="11" t="s">
        <v>7195</v>
      </c>
      <c r="F1557" s="12" t="s">
        <v>85</v>
      </c>
      <c r="G1557" s="13">
        <v>329345</v>
      </c>
      <c r="H1557" s="13">
        <v>191020</v>
      </c>
      <c r="I1557" s="13"/>
      <c r="J1557" s="13">
        <v>138325</v>
      </c>
      <c r="K1557" s="13">
        <v>58</v>
      </c>
      <c r="L1557" s="11" t="s">
        <v>6842</v>
      </c>
      <c r="M1557" s="14" t="s">
        <v>6838</v>
      </c>
      <c r="Z1557" s="15">
        <v>329345</v>
      </c>
      <c r="AA1557" s="15">
        <v>191020</v>
      </c>
      <c r="AC1557" s="15">
        <v>138325</v>
      </c>
    </row>
    <row r="1558" spans="2:29" ht="19.7" customHeight="1" x14ac:dyDescent="0.2">
      <c r="B1558" s="10" t="s">
        <v>1636</v>
      </c>
      <c r="C1558" s="11" t="s">
        <v>7196</v>
      </c>
      <c r="D1558" s="11" t="s">
        <v>7178</v>
      </c>
      <c r="E1558" s="11" t="s">
        <v>7197</v>
      </c>
      <c r="F1558" s="12" t="s">
        <v>85</v>
      </c>
      <c r="G1558" s="13">
        <v>329345</v>
      </c>
      <c r="H1558" s="13">
        <v>191020</v>
      </c>
      <c r="I1558" s="13"/>
      <c r="J1558" s="13">
        <v>138325</v>
      </c>
      <c r="K1558" s="13">
        <v>58</v>
      </c>
      <c r="L1558" s="11" t="s">
        <v>6842</v>
      </c>
      <c r="M1558" s="14" t="s">
        <v>6838</v>
      </c>
      <c r="Z1558" s="15">
        <v>329345</v>
      </c>
      <c r="AA1558" s="15">
        <v>191020</v>
      </c>
      <c r="AC1558" s="15">
        <v>138325</v>
      </c>
    </row>
    <row r="1559" spans="2:29" ht="19.7" customHeight="1" x14ac:dyDescent="0.2">
      <c r="B1559" s="10" t="s">
        <v>1637</v>
      </c>
      <c r="C1559" s="11" t="s">
        <v>7198</v>
      </c>
      <c r="D1559" s="11" t="s">
        <v>7178</v>
      </c>
      <c r="E1559" s="11" t="s">
        <v>7199</v>
      </c>
      <c r="F1559" s="12" t="s">
        <v>85</v>
      </c>
      <c r="G1559" s="13">
        <v>379200</v>
      </c>
      <c r="H1559" s="13">
        <v>189600</v>
      </c>
      <c r="I1559" s="13"/>
      <c r="J1559" s="13">
        <v>189600</v>
      </c>
      <c r="K1559" s="13">
        <v>50</v>
      </c>
      <c r="L1559" s="11" t="s">
        <v>6842</v>
      </c>
      <c r="M1559" s="14" t="s">
        <v>6838</v>
      </c>
      <c r="Z1559" s="15">
        <v>379200</v>
      </c>
      <c r="AA1559" s="15">
        <v>189600</v>
      </c>
      <c r="AC1559" s="15">
        <v>189600</v>
      </c>
    </row>
    <row r="1560" spans="2:29" ht="19.7" customHeight="1" x14ac:dyDescent="0.2">
      <c r="B1560" s="10" t="s">
        <v>1638</v>
      </c>
      <c r="C1560" s="11" t="s">
        <v>7200</v>
      </c>
      <c r="D1560" s="11" t="s">
        <v>7178</v>
      </c>
      <c r="E1560" s="11" t="s">
        <v>7201</v>
      </c>
      <c r="F1560" s="12" t="s">
        <v>85</v>
      </c>
      <c r="G1560" s="13">
        <v>379200</v>
      </c>
      <c r="H1560" s="13">
        <v>189600</v>
      </c>
      <c r="I1560" s="13"/>
      <c r="J1560" s="13">
        <v>189600</v>
      </c>
      <c r="K1560" s="13">
        <v>50</v>
      </c>
      <c r="L1560" s="11" t="s">
        <v>6842</v>
      </c>
      <c r="M1560" s="14" t="s">
        <v>6838</v>
      </c>
      <c r="Z1560" s="15">
        <v>379200</v>
      </c>
      <c r="AA1560" s="15">
        <v>189600</v>
      </c>
      <c r="AC1560" s="15">
        <v>189600</v>
      </c>
    </row>
    <row r="1561" spans="2:29" ht="19.7" customHeight="1" x14ac:dyDescent="0.2">
      <c r="B1561" s="10" t="s">
        <v>1639</v>
      </c>
      <c r="C1561" s="11" t="s">
        <v>7202</v>
      </c>
      <c r="D1561" s="11" t="s">
        <v>7178</v>
      </c>
      <c r="E1561" s="11" t="s">
        <v>7203</v>
      </c>
      <c r="F1561" s="12" t="s">
        <v>85</v>
      </c>
      <c r="G1561" s="13">
        <v>435394</v>
      </c>
      <c r="H1561" s="13">
        <v>191573</v>
      </c>
      <c r="I1561" s="13"/>
      <c r="J1561" s="13">
        <v>243821</v>
      </c>
      <c r="K1561" s="13">
        <v>44</v>
      </c>
      <c r="L1561" s="11" t="s">
        <v>6842</v>
      </c>
      <c r="M1561" s="14" t="s">
        <v>6838</v>
      </c>
      <c r="Z1561" s="15">
        <v>435394</v>
      </c>
      <c r="AA1561" s="15">
        <v>191573</v>
      </c>
      <c r="AC1561" s="15">
        <v>243821</v>
      </c>
    </row>
    <row r="1562" spans="2:29" ht="19.7" customHeight="1" x14ac:dyDescent="0.2">
      <c r="B1562" s="10" t="s">
        <v>1640</v>
      </c>
      <c r="C1562" s="11" t="s">
        <v>7204</v>
      </c>
      <c r="D1562" s="11" t="s">
        <v>7205</v>
      </c>
      <c r="E1562" s="11" t="s">
        <v>7206</v>
      </c>
      <c r="F1562" s="12" t="s">
        <v>85</v>
      </c>
      <c r="G1562" s="13">
        <v>51037</v>
      </c>
      <c r="H1562" s="13">
        <v>38788</v>
      </c>
      <c r="I1562" s="13"/>
      <c r="J1562" s="13">
        <v>12249</v>
      </c>
      <c r="K1562" s="13">
        <v>76</v>
      </c>
      <c r="L1562" s="11" t="s">
        <v>6842</v>
      </c>
      <c r="M1562" s="14" t="s">
        <v>6838</v>
      </c>
      <c r="Z1562" s="15">
        <v>51037</v>
      </c>
      <c r="AA1562" s="15">
        <v>38788</v>
      </c>
      <c r="AC1562" s="15">
        <v>12249</v>
      </c>
    </row>
    <row r="1563" spans="2:29" ht="19.7" customHeight="1" x14ac:dyDescent="0.2">
      <c r="B1563" s="10" t="s">
        <v>1641</v>
      </c>
      <c r="C1563" s="11" t="s">
        <v>7207</v>
      </c>
      <c r="D1563" s="11" t="s">
        <v>7205</v>
      </c>
      <c r="E1563" s="11" t="s">
        <v>7208</v>
      </c>
      <c r="F1563" s="12" t="s">
        <v>85</v>
      </c>
      <c r="G1563" s="13">
        <v>70872</v>
      </c>
      <c r="H1563" s="13">
        <v>46776</v>
      </c>
      <c r="I1563" s="13"/>
      <c r="J1563" s="13">
        <v>24096</v>
      </c>
      <c r="K1563" s="13">
        <v>66</v>
      </c>
      <c r="L1563" s="11" t="s">
        <v>6842</v>
      </c>
      <c r="M1563" s="14" t="s">
        <v>6838</v>
      </c>
      <c r="Z1563" s="15">
        <v>70872</v>
      </c>
      <c r="AA1563" s="15">
        <v>46776</v>
      </c>
      <c r="AC1563" s="15">
        <v>24096</v>
      </c>
    </row>
    <row r="1564" spans="2:29" ht="19.7" customHeight="1" x14ac:dyDescent="0.2">
      <c r="B1564" s="10" t="s">
        <v>1642</v>
      </c>
      <c r="C1564" s="11" t="s">
        <v>7209</v>
      </c>
      <c r="D1564" s="11" t="s">
        <v>7205</v>
      </c>
      <c r="E1564" s="11" t="s">
        <v>7210</v>
      </c>
      <c r="F1564" s="12" t="s">
        <v>85</v>
      </c>
      <c r="G1564" s="13">
        <v>124536</v>
      </c>
      <c r="H1564" s="13">
        <v>83439</v>
      </c>
      <c r="I1564" s="13"/>
      <c r="J1564" s="13">
        <v>41097</v>
      </c>
      <c r="K1564" s="13">
        <v>67</v>
      </c>
      <c r="L1564" s="11" t="s">
        <v>6842</v>
      </c>
      <c r="M1564" s="14" t="s">
        <v>6838</v>
      </c>
      <c r="Z1564" s="15">
        <v>124536</v>
      </c>
      <c r="AA1564" s="15">
        <v>83439</v>
      </c>
      <c r="AC1564" s="15">
        <v>41097</v>
      </c>
    </row>
    <row r="1565" spans="2:29" ht="19.7" customHeight="1" x14ac:dyDescent="0.2">
      <c r="B1565" s="10" t="s">
        <v>1643</v>
      </c>
      <c r="C1565" s="11" t="s">
        <v>7211</v>
      </c>
      <c r="D1565" s="11" t="s">
        <v>7205</v>
      </c>
      <c r="E1565" s="11" t="s">
        <v>7212</v>
      </c>
      <c r="F1565" s="12" t="s">
        <v>85</v>
      </c>
      <c r="G1565" s="13">
        <v>171001</v>
      </c>
      <c r="H1565" s="13">
        <v>107731</v>
      </c>
      <c r="I1565" s="13"/>
      <c r="J1565" s="13">
        <v>63270</v>
      </c>
      <c r="K1565" s="13">
        <v>63</v>
      </c>
      <c r="L1565" s="11" t="s">
        <v>6842</v>
      </c>
      <c r="M1565" s="14" t="s">
        <v>6838</v>
      </c>
      <c r="Z1565" s="15">
        <v>171001</v>
      </c>
      <c r="AA1565" s="15">
        <v>107731</v>
      </c>
      <c r="AC1565" s="15">
        <v>63270</v>
      </c>
    </row>
    <row r="1566" spans="2:29" ht="19.7" customHeight="1" x14ac:dyDescent="0.2">
      <c r="B1566" s="10" t="s">
        <v>1644</v>
      </c>
      <c r="C1566" s="11" t="s">
        <v>7213</v>
      </c>
      <c r="D1566" s="11" t="s">
        <v>7205</v>
      </c>
      <c r="E1566" s="11" t="s">
        <v>7214</v>
      </c>
      <c r="F1566" s="12" t="s">
        <v>85</v>
      </c>
      <c r="G1566" s="13">
        <v>282247</v>
      </c>
      <c r="H1566" s="13">
        <v>180638</v>
      </c>
      <c r="I1566" s="13"/>
      <c r="J1566" s="13">
        <v>101609</v>
      </c>
      <c r="K1566" s="13">
        <v>64</v>
      </c>
      <c r="L1566" s="11" t="s">
        <v>6842</v>
      </c>
      <c r="M1566" s="14" t="s">
        <v>6838</v>
      </c>
      <c r="Z1566" s="15">
        <v>282247</v>
      </c>
      <c r="AA1566" s="15">
        <v>180638</v>
      </c>
      <c r="AC1566" s="15">
        <v>101609</v>
      </c>
    </row>
    <row r="1567" spans="2:29" ht="19.7" customHeight="1" x14ac:dyDescent="0.2">
      <c r="B1567" s="10" t="s">
        <v>1645</v>
      </c>
      <c r="C1567" s="11" t="s">
        <v>7215</v>
      </c>
      <c r="D1567" s="11" t="s">
        <v>7205</v>
      </c>
      <c r="E1567" s="11" t="s">
        <v>7216</v>
      </c>
      <c r="F1567" s="12" t="s">
        <v>85</v>
      </c>
      <c r="G1567" s="13">
        <v>283286</v>
      </c>
      <c r="H1567" s="13">
        <v>172804</v>
      </c>
      <c r="I1567" s="13"/>
      <c r="J1567" s="13">
        <v>110482</v>
      </c>
      <c r="K1567" s="13">
        <v>61</v>
      </c>
      <c r="L1567" s="11" t="s">
        <v>6842</v>
      </c>
      <c r="M1567" s="14" t="s">
        <v>6838</v>
      </c>
      <c r="Z1567" s="15">
        <v>283286</v>
      </c>
      <c r="AA1567" s="15">
        <v>172804</v>
      </c>
      <c r="AC1567" s="15">
        <v>110482</v>
      </c>
    </row>
    <row r="1568" spans="2:29" ht="19.7" customHeight="1" x14ac:dyDescent="0.2">
      <c r="B1568" s="10" t="s">
        <v>1646</v>
      </c>
      <c r="C1568" s="11" t="s">
        <v>7217</v>
      </c>
      <c r="D1568" s="11" t="s">
        <v>7205</v>
      </c>
      <c r="E1568" s="11" t="s">
        <v>7218</v>
      </c>
      <c r="F1568" s="12" t="s">
        <v>85</v>
      </c>
      <c r="G1568" s="13">
        <v>331644</v>
      </c>
      <c r="H1568" s="13">
        <v>202303</v>
      </c>
      <c r="I1568" s="13"/>
      <c r="J1568" s="13">
        <v>129341</v>
      </c>
      <c r="K1568" s="13">
        <v>61</v>
      </c>
      <c r="L1568" s="11" t="s">
        <v>6842</v>
      </c>
      <c r="M1568" s="14" t="s">
        <v>6838</v>
      </c>
      <c r="Z1568" s="15">
        <v>331644</v>
      </c>
      <c r="AA1568" s="15">
        <v>202303</v>
      </c>
      <c r="AC1568" s="15">
        <v>129341</v>
      </c>
    </row>
    <row r="1569" spans="2:29" ht="19.7" customHeight="1" x14ac:dyDescent="0.2">
      <c r="B1569" s="10" t="s">
        <v>1647</v>
      </c>
      <c r="C1569" s="11" t="s">
        <v>7219</v>
      </c>
      <c r="D1569" s="11" t="s">
        <v>7205</v>
      </c>
      <c r="E1569" s="11" t="s">
        <v>7220</v>
      </c>
      <c r="F1569" s="12" t="s">
        <v>85</v>
      </c>
      <c r="G1569" s="13">
        <v>378305</v>
      </c>
      <c r="H1569" s="13">
        <v>230766</v>
      </c>
      <c r="I1569" s="13"/>
      <c r="J1569" s="13">
        <v>147539</v>
      </c>
      <c r="K1569" s="13">
        <v>61</v>
      </c>
      <c r="L1569" s="11" t="s">
        <v>6842</v>
      </c>
      <c r="M1569" s="14" t="s">
        <v>6838</v>
      </c>
      <c r="Z1569" s="15">
        <v>378305</v>
      </c>
      <c r="AA1569" s="15">
        <v>230766</v>
      </c>
      <c r="AC1569" s="15">
        <v>147539</v>
      </c>
    </row>
    <row r="1570" spans="2:29" ht="19.7" customHeight="1" x14ac:dyDescent="0.2">
      <c r="B1570" s="10" t="s">
        <v>1648</v>
      </c>
      <c r="C1570" s="11" t="s">
        <v>7221</v>
      </c>
      <c r="D1570" s="11" t="s">
        <v>7205</v>
      </c>
      <c r="E1570" s="11" t="s">
        <v>7222</v>
      </c>
      <c r="F1570" s="12" t="s">
        <v>85</v>
      </c>
      <c r="G1570" s="13">
        <v>378305</v>
      </c>
      <c r="H1570" s="13">
        <v>211851</v>
      </c>
      <c r="I1570" s="13"/>
      <c r="J1570" s="13">
        <v>166454</v>
      </c>
      <c r="K1570" s="13">
        <v>56</v>
      </c>
      <c r="L1570" s="11" t="s">
        <v>6842</v>
      </c>
      <c r="M1570" s="14" t="s">
        <v>6838</v>
      </c>
      <c r="Z1570" s="15">
        <v>378305</v>
      </c>
      <c r="AA1570" s="15">
        <v>211851</v>
      </c>
      <c r="AC1570" s="15">
        <v>166454</v>
      </c>
    </row>
    <row r="1571" spans="2:29" ht="19.7" customHeight="1" x14ac:dyDescent="0.2">
      <c r="B1571" s="10" t="s">
        <v>1649</v>
      </c>
      <c r="C1571" s="11" t="s">
        <v>7223</v>
      </c>
      <c r="D1571" s="11" t="s">
        <v>7205</v>
      </c>
      <c r="E1571" s="11" t="s">
        <v>7224</v>
      </c>
      <c r="F1571" s="12" t="s">
        <v>85</v>
      </c>
      <c r="G1571" s="13">
        <v>386750</v>
      </c>
      <c r="H1571" s="13">
        <v>201110</v>
      </c>
      <c r="I1571" s="13"/>
      <c r="J1571" s="13">
        <v>185640</v>
      </c>
      <c r="K1571" s="13">
        <v>52</v>
      </c>
      <c r="L1571" s="11" t="s">
        <v>6842</v>
      </c>
      <c r="M1571" s="14" t="s">
        <v>6838</v>
      </c>
      <c r="Z1571" s="15">
        <v>386750</v>
      </c>
      <c r="AA1571" s="15">
        <v>201110</v>
      </c>
      <c r="AC1571" s="15">
        <v>185640</v>
      </c>
    </row>
    <row r="1572" spans="2:29" ht="19.7" customHeight="1" x14ac:dyDescent="0.2">
      <c r="B1572" s="10" t="s">
        <v>1650</v>
      </c>
      <c r="C1572" s="11" t="s">
        <v>7225</v>
      </c>
      <c r="D1572" s="11" t="s">
        <v>7205</v>
      </c>
      <c r="E1572" s="11" t="s">
        <v>7226</v>
      </c>
      <c r="F1572" s="12" t="s">
        <v>85</v>
      </c>
      <c r="G1572" s="13">
        <v>444145</v>
      </c>
      <c r="H1572" s="13">
        <v>199865</v>
      </c>
      <c r="I1572" s="13"/>
      <c r="J1572" s="13">
        <v>244280</v>
      </c>
      <c r="K1572" s="13">
        <v>45</v>
      </c>
      <c r="L1572" s="11" t="s">
        <v>6842</v>
      </c>
      <c r="M1572" s="14" t="s">
        <v>6838</v>
      </c>
      <c r="Z1572" s="15">
        <v>444145</v>
      </c>
      <c r="AA1572" s="15">
        <v>199865</v>
      </c>
      <c r="AC1572" s="15">
        <v>244280</v>
      </c>
    </row>
    <row r="1573" spans="2:29" ht="19.7" customHeight="1" x14ac:dyDescent="0.2">
      <c r="B1573" s="10" t="s">
        <v>1651</v>
      </c>
      <c r="C1573" s="11" t="s">
        <v>7227</v>
      </c>
      <c r="D1573" s="11" t="s">
        <v>7205</v>
      </c>
      <c r="E1573" s="11" t="s">
        <v>7228</v>
      </c>
      <c r="F1573" s="12" t="s">
        <v>85</v>
      </c>
      <c r="G1573" s="13">
        <v>444145</v>
      </c>
      <c r="H1573" s="13">
        <v>199865</v>
      </c>
      <c r="I1573" s="13"/>
      <c r="J1573" s="13">
        <v>244280</v>
      </c>
      <c r="K1573" s="13">
        <v>45</v>
      </c>
      <c r="L1573" s="11" t="s">
        <v>6842</v>
      </c>
      <c r="M1573" s="14" t="s">
        <v>6838</v>
      </c>
      <c r="Z1573" s="15">
        <v>444145</v>
      </c>
      <c r="AA1573" s="15">
        <v>199865</v>
      </c>
      <c r="AC1573" s="15">
        <v>244280</v>
      </c>
    </row>
    <row r="1574" spans="2:29" ht="19.7" customHeight="1" x14ac:dyDescent="0.2">
      <c r="B1574" s="10" t="s">
        <v>1652</v>
      </c>
      <c r="C1574" s="11" t="s">
        <v>7229</v>
      </c>
      <c r="D1574" s="11" t="s">
        <v>7205</v>
      </c>
      <c r="E1574" s="11" t="s">
        <v>7230</v>
      </c>
      <c r="F1574" s="12" t="s">
        <v>85</v>
      </c>
      <c r="G1574" s="13">
        <v>444145</v>
      </c>
      <c r="H1574" s="13">
        <v>199865</v>
      </c>
      <c r="I1574" s="13"/>
      <c r="J1574" s="13">
        <v>244280</v>
      </c>
      <c r="K1574" s="13">
        <v>45</v>
      </c>
      <c r="L1574" s="11" t="s">
        <v>6842</v>
      </c>
      <c r="M1574" s="14" t="s">
        <v>6838</v>
      </c>
      <c r="Z1574" s="15">
        <v>444145</v>
      </c>
      <c r="AA1574" s="15">
        <v>199865</v>
      </c>
      <c r="AC1574" s="15">
        <v>244280</v>
      </c>
    </row>
    <row r="1575" spans="2:29" ht="19.7" customHeight="1" x14ac:dyDescent="0.2">
      <c r="B1575" s="10" t="s">
        <v>1653</v>
      </c>
      <c r="C1575" s="11" t="s">
        <v>7231</v>
      </c>
      <c r="D1575" s="11" t="s">
        <v>7205</v>
      </c>
      <c r="E1575" s="11" t="s">
        <v>7232</v>
      </c>
      <c r="F1575" s="12" t="s">
        <v>85</v>
      </c>
      <c r="G1575" s="13">
        <v>536035</v>
      </c>
      <c r="H1575" s="13">
        <v>225135</v>
      </c>
      <c r="I1575" s="13"/>
      <c r="J1575" s="13">
        <v>310900</v>
      </c>
      <c r="K1575" s="13">
        <v>42</v>
      </c>
      <c r="L1575" s="11" t="s">
        <v>6842</v>
      </c>
      <c r="M1575" s="14" t="s">
        <v>6838</v>
      </c>
      <c r="Z1575" s="15">
        <v>536035</v>
      </c>
      <c r="AA1575" s="15">
        <v>225135</v>
      </c>
      <c r="AC1575" s="15">
        <v>310900</v>
      </c>
    </row>
    <row r="1576" spans="2:29" ht="19.7" customHeight="1" x14ac:dyDescent="0.2">
      <c r="B1576" s="10" t="s">
        <v>1654</v>
      </c>
      <c r="C1576" s="11" t="s">
        <v>7233</v>
      </c>
      <c r="D1576" s="11" t="s">
        <v>7234</v>
      </c>
      <c r="E1576" s="11" t="s">
        <v>7235</v>
      </c>
      <c r="F1576" s="12" t="s">
        <v>85</v>
      </c>
      <c r="G1576" s="13">
        <v>72104</v>
      </c>
      <c r="H1576" s="13">
        <v>54078</v>
      </c>
      <c r="I1576" s="13"/>
      <c r="J1576" s="13">
        <v>18026</v>
      </c>
      <c r="K1576" s="13">
        <v>75</v>
      </c>
      <c r="L1576" s="11" t="s">
        <v>6842</v>
      </c>
      <c r="M1576" s="14" t="s">
        <v>6838</v>
      </c>
      <c r="Z1576" s="15">
        <v>72104</v>
      </c>
      <c r="AA1576" s="15">
        <v>54078</v>
      </c>
      <c r="AC1576" s="15">
        <v>18026</v>
      </c>
    </row>
    <row r="1577" spans="2:29" ht="19.7" customHeight="1" x14ac:dyDescent="0.2">
      <c r="B1577" s="10" t="s">
        <v>1655</v>
      </c>
      <c r="C1577" s="11" t="s">
        <v>7236</v>
      </c>
      <c r="D1577" s="11" t="s">
        <v>7234</v>
      </c>
      <c r="E1577" s="11" t="s">
        <v>7237</v>
      </c>
      <c r="F1577" s="12" t="s">
        <v>85</v>
      </c>
      <c r="G1577" s="13">
        <v>89390</v>
      </c>
      <c r="H1577" s="13">
        <v>63467</v>
      </c>
      <c r="I1577" s="13"/>
      <c r="J1577" s="13">
        <v>25923</v>
      </c>
      <c r="K1577" s="13">
        <v>71</v>
      </c>
      <c r="L1577" s="11" t="s">
        <v>6842</v>
      </c>
      <c r="M1577" s="14" t="s">
        <v>6838</v>
      </c>
      <c r="Z1577" s="15">
        <v>89390</v>
      </c>
      <c r="AA1577" s="15">
        <v>63467</v>
      </c>
      <c r="AC1577" s="15">
        <v>25923</v>
      </c>
    </row>
    <row r="1578" spans="2:29" ht="19.7" customHeight="1" x14ac:dyDescent="0.2">
      <c r="B1578" s="10" t="s">
        <v>1656</v>
      </c>
      <c r="C1578" s="11" t="s">
        <v>7238</v>
      </c>
      <c r="D1578" s="11" t="s">
        <v>7234</v>
      </c>
      <c r="E1578" s="11" t="s">
        <v>7239</v>
      </c>
      <c r="F1578" s="12" t="s">
        <v>85</v>
      </c>
      <c r="G1578" s="13">
        <v>103121</v>
      </c>
      <c r="H1578" s="13">
        <v>73216</v>
      </c>
      <c r="I1578" s="13"/>
      <c r="J1578" s="13">
        <v>29905</v>
      </c>
      <c r="K1578" s="13">
        <v>71</v>
      </c>
      <c r="L1578" s="11" t="s">
        <v>6842</v>
      </c>
      <c r="M1578" s="14" t="s">
        <v>6838</v>
      </c>
      <c r="Z1578" s="15">
        <v>103121</v>
      </c>
      <c r="AA1578" s="15">
        <v>73216</v>
      </c>
      <c r="AC1578" s="15">
        <v>29905</v>
      </c>
    </row>
    <row r="1579" spans="2:29" ht="19.7" customHeight="1" x14ac:dyDescent="0.2">
      <c r="B1579" s="16" t="s">
        <v>1657</v>
      </c>
      <c r="C1579" s="17" t="s">
        <v>7240</v>
      </c>
      <c r="D1579" s="17" t="s">
        <v>7234</v>
      </c>
      <c r="E1579" s="17" t="s">
        <v>7241</v>
      </c>
      <c r="F1579" s="18" t="s">
        <v>85</v>
      </c>
      <c r="G1579" s="19">
        <v>104027</v>
      </c>
      <c r="H1579" s="19">
        <v>70738</v>
      </c>
      <c r="I1579" s="19"/>
      <c r="J1579" s="19">
        <v>33289</v>
      </c>
      <c r="K1579" s="19">
        <v>68</v>
      </c>
      <c r="L1579" s="17" t="s">
        <v>6842</v>
      </c>
      <c r="M1579" s="20" t="s">
        <v>6838</v>
      </c>
      <c r="Z1579" s="15">
        <v>104027</v>
      </c>
      <c r="AA1579" s="15">
        <v>70738</v>
      </c>
      <c r="AC1579" s="15">
        <v>33289</v>
      </c>
    </row>
    <row r="1580" spans="2:29" ht="19.7" customHeight="1" x14ac:dyDescent="0.2">
      <c r="B1580" s="10" t="s">
        <v>1658</v>
      </c>
      <c r="C1580" s="11" t="s">
        <v>7242</v>
      </c>
      <c r="D1580" s="11" t="s">
        <v>7234</v>
      </c>
      <c r="E1580" s="11" t="s">
        <v>7243</v>
      </c>
      <c r="F1580" s="12" t="s">
        <v>85</v>
      </c>
      <c r="G1580" s="13">
        <v>150294</v>
      </c>
      <c r="H1580" s="13">
        <v>102200</v>
      </c>
      <c r="I1580" s="13"/>
      <c r="J1580" s="13">
        <v>48094</v>
      </c>
      <c r="K1580" s="13">
        <v>68</v>
      </c>
      <c r="L1580" s="11" t="s">
        <v>6842</v>
      </c>
      <c r="M1580" s="14" t="s">
        <v>6838</v>
      </c>
      <c r="Z1580" s="15">
        <v>150294</v>
      </c>
      <c r="AA1580" s="15">
        <v>102200</v>
      </c>
      <c r="AC1580" s="15">
        <v>48094</v>
      </c>
    </row>
    <row r="1581" spans="2:29" ht="19.7" customHeight="1" x14ac:dyDescent="0.2">
      <c r="B1581" s="10" t="s">
        <v>1659</v>
      </c>
      <c r="C1581" s="11" t="s">
        <v>7244</v>
      </c>
      <c r="D1581" s="11" t="s">
        <v>7234</v>
      </c>
      <c r="E1581" s="11" t="s">
        <v>7245</v>
      </c>
      <c r="F1581" s="12" t="s">
        <v>85</v>
      </c>
      <c r="G1581" s="13">
        <v>151385</v>
      </c>
      <c r="H1581" s="13">
        <v>101428</v>
      </c>
      <c r="I1581" s="13"/>
      <c r="J1581" s="13">
        <v>49957</v>
      </c>
      <c r="K1581" s="13">
        <v>67</v>
      </c>
      <c r="L1581" s="11" t="s">
        <v>6842</v>
      </c>
      <c r="M1581" s="14" t="s">
        <v>6838</v>
      </c>
      <c r="Z1581" s="15">
        <v>151385</v>
      </c>
      <c r="AA1581" s="15">
        <v>101428</v>
      </c>
      <c r="AC1581" s="15">
        <v>49957</v>
      </c>
    </row>
    <row r="1582" spans="2:29" ht="19.7" customHeight="1" x14ac:dyDescent="0.2">
      <c r="B1582" s="10" t="s">
        <v>1660</v>
      </c>
      <c r="C1582" s="11" t="s">
        <v>7246</v>
      </c>
      <c r="D1582" s="11" t="s">
        <v>7234</v>
      </c>
      <c r="E1582" s="11" t="s">
        <v>7247</v>
      </c>
      <c r="F1582" s="12" t="s">
        <v>85</v>
      </c>
      <c r="G1582" s="13">
        <v>218381</v>
      </c>
      <c r="H1582" s="13">
        <v>137580</v>
      </c>
      <c r="I1582" s="13"/>
      <c r="J1582" s="13">
        <v>80801</v>
      </c>
      <c r="K1582" s="13">
        <v>63</v>
      </c>
      <c r="L1582" s="11" t="s">
        <v>6842</v>
      </c>
      <c r="M1582" s="14" t="s">
        <v>6838</v>
      </c>
      <c r="Z1582" s="15">
        <v>218381</v>
      </c>
      <c r="AA1582" s="15">
        <v>137580</v>
      </c>
      <c r="AC1582" s="15">
        <v>80801</v>
      </c>
    </row>
    <row r="1583" spans="2:29" ht="19.7" customHeight="1" x14ac:dyDescent="0.2">
      <c r="B1583" s="10" t="s">
        <v>1661</v>
      </c>
      <c r="C1583" s="11" t="s">
        <v>7248</v>
      </c>
      <c r="D1583" s="11" t="s">
        <v>7234</v>
      </c>
      <c r="E1583" s="11" t="s">
        <v>7249</v>
      </c>
      <c r="F1583" s="12" t="s">
        <v>85</v>
      </c>
      <c r="G1583" s="13">
        <v>346110</v>
      </c>
      <c r="H1583" s="13">
        <v>221510</v>
      </c>
      <c r="I1583" s="13"/>
      <c r="J1583" s="13">
        <v>124600</v>
      </c>
      <c r="K1583" s="13">
        <v>64</v>
      </c>
      <c r="L1583" s="11" t="s">
        <v>6842</v>
      </c>
      <c r="M1583" s="14" t="s">
        <v>6838</v>
      </c>
      <c r="Z1583" s="15">
        <v>346110</v>
      </c>
      <c r="AA1583" s="15">
        <v>221510</v>
      </c>
      <c r="AC1583" s="15">
        <v>124600</v>
      </c>
    </row>
    <row r="1584" spans="2:29" ht="19.7" customHeight="1" x14ac:dyDescent="0.2">
      <c r="B1584" s="10" t="s">
        <v>1662</v>
      </c>
      <c r="C1584" s="11" t="s">
        <v>7250</v>
      </c>
      <c r="D1584" s="11" t="s">
        <v>7234</v>
      </c>
      <c r="E1584" s="11" t="s">
        <v>7251</v>
      </c>
      <c r="F1584" s="12" t="s">
        <v>85</v>
      </c>
      <c r="G1584" s="13">
        <v>346244</v>
      </c>
      <c r="H1584" s="13">
        <v>211209</v>
      </c>
      <c r="I1584" s="13"/>
      <c r="J1584" s="13">
        <v>135035</v>
      </c>
      <c r="K1584" s="13">
        <v>61</v>
      </c>
      <c r="L1584" s="11" t="s">
        <v>6842</v>
      </c>
      <c r="M1584" s="14" t="s">
        <v>6838</v>
      </c>
      <c r="Z1584" s="15">
        <v>346244</v>
      </c>
      <c r="AA1584" s="15">
        <v>211209</v>
      </c>
      <c r="AC1584" s="15">
        <v>135035</v>
      </c>
    </row>
    <row r="1585" spans="2:29" ht="19.7" customHeight="1" x14ac:dyDescent="0.2">
      <c r="B1585" s="10" t="s">
        <v>1663</v>
      </c>
      <c r="C1585" s="11" t="s">
        <v>7252</v>
      </c>
      <c r="D1585" s="11" t="s">
        <v>7234</v>
      </c>
      <c r="E1585" s="11" t="s">
        <v>7253</v>
      </c>
      <c r="F1585" s="12" t="s">
        <v>85</v>
      </c>
      <c r="G1585" s="13">
        <v>381984</v>
      </c>
      <c r="H1585" s="13">
        <v>233010</v>
      </c>
      <c r="I1585" s="13"/>
      <c r="J1585" s="13">
        <v>148974</v>
      </c>
      <c r="K1585" s="13">
        <v>61</v>
      </c>
      <c r="L1585" s="11" t="s">
        <v>6842</v>
      </c>
      <c r="M1585" s="14" t="s">
        <v>6838</v>
      </c>
      <c r="Z1585" s="15">
        <v>381984</v>
      </c>
      <c r="AA1585" s="15">
        <v>233010</v>
      </c>
      <c r="AC1585" s="15">
        <v>148974</v>
      </c>
    </row>
    <row r="1586" spans="2:29" ht="19.7" customHeight="1" x14ac:dyDescent="0.2">
      <c r="B1586" s="10" t="s">
        <v>1664</v>
      </c>
      <c r="C1586" s="11" t="s">
        <v>7254</v>
      </c>
      <c r="D1586" s="11" t="s">
        <v>7234</v>
      </c>
      <c r="E1586" s="11" t="s">
        <v>7255</v>
      </c>
      <c r="F1586" s="12" t="s">
        <v>85</v>
      </c>
      <c r="G1586" s="13">
        <v>454171</v>
      </c>
      <c r="H1586" s="13">
        <v>277044</v>
      </c>
      <c r="I1586" s="13"/>
      <c r="J1586" s="13">
        <v>177127</v>
      </c>
      <c r="K1586" s="13">
        <v>61</v>
      </c>
      <c r="L1586" s="11" t="s">
        <v>6842</v>
      </c>
      <c r="M1586" s="14" t="s">
        <v>6838</v>
      </c>
      <c r="Z1586" s="15">
        <v>454171</v>
      </c>
      <c r="AA1586" s="15">
        <v>277044</v>
      </c>
      <c r="AC1586" s="15">
        <v>177127</v>
      </c>
    </row>
    <row r="1587" spans="2:29" ht="19.7" customHeight="1" x14ac:dyDescent="0.2">
      <c r="B1587" s="10" t="s">
        <v>1665</v>
      </c>
      <c r="C1587" s="11" t="s">
        <v>7256</v>
      </c>
      <c r="D1587" s="11" t="s">
        <v>7234</v>
      </c>
      <c r="E1587" s="11" t="s">
        <v>7257</v>
      </c>
      <c r="F1587" s="12" t="s">
        <v>85</v>
      </c>
      <c r="G1587" s="13">
        <v>455259</v>
      </c>
      <c r="H1587" s="13">
        <v>259498</v>
      </c>
      <c r="I1587" s="13"/>
      <c r="J1587" s="13">
        <v>195761</v>
      </c>
      <c r="K1587" s="13">
        <v>57</v>
      </c>
      <c r="L1587" s="11" t="s">
        <v>6842</v>
      </c>
      <c r="M1587" s="14" t="s">
        <v>6838</v>
      </c>
      <c r="Z1587" s="15">
        <v>455259</v>
      </c>
      <c r="AA1587" s="15">
        <v>259498</v>
      </c>
      <c r="AC1587" s="15">
        <v>195761</v>
      </c>
    </row>
    <row r="1588" spans="2:29" ht="19.7" customHeight="1" x14ac:dyDescent="0.2">
      <c r="B1588" s="10" t="s">
        <v>1666</v>
      </c>
      <c r="C1588" s="11" t="s">
        <v>7258</v>
      </c>
      <c r="D1588" s="11" t="s">
        <v>7234</v>
      </c>
      <c r="E1588" s="11" t="s">
        <v>7259</v>
      </c>
      <c r="F1588" s="12" t="s">
        <v>85</v>
      </c>
      <c r="G1588" s="13">
        <v>471518</v>
      </c>
      <c r="H1588" s="13">
        <v>268765</v>
      </c>
      <c r="I1588" s="13"/>
      <c r="J1588" s="13">
        <v>202753</v>
      </c>
      <c r="K1588" s="13">
        <v>57</v>
      </c>
      <c r="L1588" s="11" t="s">
        <v>6842</v>
      </c>
      <c r="M1588" s="14" t="s">
        <v>6838</v>
      </c>
      <c r="Z1588" s="15">
        <v>471518</v>
      </c>
      <c r="AA1588" s="15">
        <v>268765</v>
      </c>
      <c r="AC1588" s="15">
        <v>202753</v>
      </c>
    </row>
    <row r="1589" spans="2:29" ht="19.7" customHeight="1" x14ac:dyDescent="0.2">
      <c r="B1589" s="10" t="s">
        <v>1667</v>
      </c>
      <c r="C1589" s="11" t="s">
        <v>7260</v>
      </c>
      <c r="D1589" s="11" t="s">
        <v>7234</v>
      </c>
      <c r="E1589" s="11" t="s">
        <v>7261</v>
      </c>
      <c r="F1589" s="12" t="s">
        <v>85</v>
      </c>
      <c r="G1589" s="13">
        <v>471518</v>
      </c>
      <c r="H1589" s="13">
        <v>249905</v>
      </c>
      <c r="I1589" s="13"/>
      <c r="J1589" s="13">
        <v>221613</v>
      </c>
      <c r="K1589" s="13">
        <v>53</v>
      </c>
      <c r="L1589" s="11" t="s">
        <v>6842</v>
      </c>
      <c r="M1589" s="14" t="s">
        <v>6838</v>
      </c>
      <c r="Z1589" s="15">
        <v>471518</v>
      </c>
      <c r="AA1589" s="15">
        <v>249905</v>
      </c>
      <c r="AC1589" s="15">
        <v>221613</v>
      </c>
    </row>
    <row r="1590" spans="2:29" ht="19.7" customHeight="1" x14ac:dyDescent="0.2">
      <c r="B1590" s="10" t="s">
        <v>1668</v>
      </c>
      <c r="C1590" s="11" t="s">
        <v>7262</v>
      </c>
      <c r="D1590" s="11" t="s">
        <v>7234</v>
      </c>
      <c r="E1590" s="11" t="s">
        <v>7263</v>
      </c>
      <c r="F1590" s="12" t="s">
        <v>85</v>
      </c>
      <c r="G1590" s="13">
        <v>515092</v>
      </c>
      <c r="H1590" s="13">
        <v>272999</v>
      </c>
      <c r="I1590" s="13"/>
      <c r="J1590" s="13">
        <v>242093</v>
      </c>
      <c r="K1590" s="13">
        <v>53</v>
      </c>
      <c r="L1590" s="11" t="s">
        <v>6842</v>
      </c>
      <c r="M1590" s="14" t="s">
        <v>6838</v>
      </c>
      <c r="Z1590" s="15">
        <v>515092</v>
      </c>
      <c r="AA1590" s="15">
        <v>272999</v>
      </c>
      <c r="AC1590" s="15">
        <v>242093</v>
      </c>
    </row>
    <row r="1591" spans="2:29" ht="19.7" customHeight="1" x14ac:dyDescent="0.2">
      <c r="B1591" s="10" t="s">
        <v>1669</v>
      </c>
      <c r="C1591" s="11" t="s">
        <v>7264</v>
      </c>
      <c r="D1591" s="11" t="s">
        <v>7234</v>
      </c>
      <c r="E1591" s="11" t="s">
        <v>7265</v>
      </c>
      <c r="F1591" s="12" t="s">
        <v>85</v>
      </c>
      <c r="G1591" s="13">
        <v>527283</v>
      </c>
      <c r="H1591" s="13">
        <v>247823</v>
      </c>
      <c r="I1591" s="13"/>
      <c r="J1591" s="13">
        <v>279460</v>
      </c>
      <c r="K1591" s="13">
        <v>47</v>
      </c>
      <c r="L1591" s="11" t="s">
        <v>6842</v>
      </c>
      <c r="M1591" s="14" t="s">
        <v>6838</v>
      </c>
      <c r="Z1591" s="15">
        <v>527283</v>
      </c>
      <c r="AA1591" s="15">
        <v>247823</v>
      </c>
      <c r="AC1591" s="15">
        <v>279460</v>
      </c>
    </row>
    <row r="1592" spans="2:29" ht="19.7" customHeight="1" x14ac:dyDescent="0.2">
      <c r="B1592" s="10" t="s">
        <v>1670</v>
      </c>
      <c r="C1592" s="11" t="s">
        <v>7266</v>
      </c>
      <c r="D1592" s="11" t="s">
        <v>7234</v>
      </c>
      <c r="E1592" s="11" t="s">
        <v>7267</v>
      </c>
      <c r="F1592" s="12" t="s">
        <v>85</v>
      </c>
      <c r="G1592" s="13">
        <v>580094</v>
      </c>
      <c r="H1592" s="13">
        <v>272644</v>
      </c>
      <c r="I1592" s="13"/>
      <c r="J1592" s="13">
        <v>307450</v>
      </c>
      <c r="K1592" s="13">
        <v>47</v>
      </c>
      <c r="L1592" s="11" t="s">
        <v>6842</v>
      </c>
      <c r="M1592" s="14" t="s">
        <v>6838</v>
      </c>
      <c r="Z1592" s="15">
        <v>580094</v>
      </c>
      <c r="AA1592" s="15">
        <v>272644</v>
      </c>
      <c r="AC1592" s="15">
        <v>307450</v>
      </c>
    </row>
    <row r="1593" spans="2:29" ht="19.7" customHeight="1" x14ac:dyDescent="0.2">
      <c r="B1593" s="10" t="s">
        <v>1671</v>
      </c>
      <c r="C1593" s="11" t="s">
        <v>7268</v>
      </c>
      <c r="D1593" s="11" t="s">
        <v>7234</v>
      </c>
      <c r="E1593" s="11" t="s">
        <v>7269</v>
      </c>
      <c r="F1593" s="12" t="s">
        <v>85</v>
      </c>
      <c r="G1593" s="13">
        <v>582117</v>
      </c>
      <c r="H1593" s="13">
        <v>273595</v>
      </c>
      <c r="I1593" s="13"/>
      <c r="J1593" s="13">
        <v>308522</v>
      </c>
      <c r="K1593" s="13">
        <v>47</v>
      </c>
      <c r="L1593" s="11" t="s">
        <v>6842</v>
      </c>
      <c r="M1593" s="14" t="s">
        <v>6838</v>
      </c>
      <c r="Z1593" s="15">
        <v>582117</v>
      </c>
      <c r="AA1593" s="15">
        <v>273595</v>
      </c>
      <c r="AC1593" s="15">
        <v>308522</v>
      </c>
    </row>
    <row r="1594" spans="2:29" ht="19.7" customHeight="1" x14ac:dyDescent="0.2">
      <c r="B1594" s="10" t="s">
        <v>1672</v>
      </c>
      <c r="C1594" s="11" t="s">
        <v>7270</v>
      </c>
      <c r="D1594" s="11" t="s">
        <v>7234</v>
      </c>
      <c r="E1594" s="11" t="s">
        <v>7271</v>
      </c>
      <c r="F1594" s="12" t="s">
        <v>85</v>
      </c>
      <c r="G1594" s="13">
        <v>669823</v>
      </c>
      <c r="H1594" s="13">
        <v>294722</v>
      </c>
      <c r="I1594" s="13"/>
      <c r="J1594" s="13">
        <v>375101</v>
      </c>
      <c r="K1594" s="13">
        <v>44</v>
      </c>
      <c r="L1594" s="11" t="s">
        <v>6842</v>
      </c>
      <c r="M1594" s="14" t="s">
        <v>6838</v>
      </c>
      <c r="Z1594" s="15">
        <v>669823</v>
      </c>
      <c r="AA1594" s="15">
        <v>294722</v>
      </c>
      <c r="AC1594" s="15">
        <v>375101</v>
      </c>
    </row>
    <row r="1595" spans="2:29" ht="19.7" customHeight="1" x14ac:dyDescent="0.2">
      <c r="B1595" s="10" t="s">
        <v>1673</v>
      </c>
      <c r="C1595" s="11" t="s">
        <v>7272</v>
      </c>
      <c r="D1595" s="11" t="s">
        <v>7273</v>
      </c>
      <c r="E1595" s="11" t="s">
        <v>7274</v>
      </c>
      <c r="F1595" s="12" t="s">
        <v>85</v>
      </c>
      <c r="G1595" s="13">
        <v>80218</v>
      </c>
      <c r="H1595" s="13">
        <v>71394</v>
      </c>
      <c r="I1595" s="13"/>
      <c r="J1595" s="13">
        <v>8824</v>
      </c>
      <c r="K1595" s="13">
        <v>89</v>
      </c>
      <c r="L1595" s="11" t="s">
        <v>6842</v>
      </c>
      <c r="M1595" s="14" t="s">
        <v>6838</v>
      </c>
      <c r="Z1595" s="15">
        <v>80218</v>
      </c>
      <c r="AA1595" s="15">
        <v>71394</v>
      </c>
      <c r="AC1595" s="15">
        <v>8824</v>
      </c>
    </row>
    <row r="1596" spans="2:29" ht="19.7" customHeight="1" x14ac:dyDescent="0.2">
      <c r="B1596" s="10" t="s">
        <v>1674</v>
      </c>
      <c r="C1596" s="11" t="s">
        <v>7275</v>
      </c>
      <c r="D1596" s="11" t="s">
        <v>7273</v>
      </c>
      <c r="E1596" s="11" t="s">
        <v>7276</v>
      </c>
      <c r="F1596" s="12" t="s">
        <v>85</v>
      </c>
      <c r="G1596" s="13">
        <v>123756</v>
      </c>
      <c r="H1596" s="13">
        <v>112618</v>
      </c>
      <c r="I1596" s="13"/>
      <c r="J1596" s="13">
        <v>11138</v>
      </c>
      <c r="K1596" s="13">
        <v>91</v>
      </c>
      <c r="L1596" s="11" t="s">
        <v>6842</v>
      </c>
      <c r="M1596" s="14" t="s">
        <v>6838</v>
      </c>
      <c r="Z1596" s="15">
        <v>123756</v>
      </c>
      <c r="AA1596" s="15">
        <v>112618</v>
      </c>
      <c r="AC1596" s="15">
        <v>11138</v>
      </c>
    </row>
    <row r="1597" spans="2:29" ht="19.7" customHeight="1" x14ac:dyDescent="0.2">
      <c r="B1597" s="10" t="s">
        <v>1675</v>
      </c>
      <c r="C1597" s="11" t="s">
        <v>7277</v>
      </c>
      <c r="D1597" s="11" t="s">
        <v>7273</v>
      </c>
      <c r="E1597" s="11" t="s">
        <v>7278</v>
      </c>
      <c r="F1597" s="12" t="s">
        <v>85</v>
      </c>
      <c r="G1597" s="13">
        <v>133214</v>
      </c>
      <c r="H1597" s="13">
        <v>119893</v>
      </c>
      <c r="I1597" s="13"/>
      <c r="J1597" s="13">
        <v>13321</v>
      </c>
      <c r="K1597" s="13">
        <v>90</v>
      </c>
      <c r="L1597" s="11" t="s">
        <v>6842</v>
      </c>
      <c r="M1597" s="14" t="s">
        <v>6838</v>
      </c>
      <c r="Z1597" s="15">
        <v>133214</v>
      </c>
      <c r="AA1597" s="15">
        <v>119893</v>
      </c>
      <c r="AC1597" s="15">
        <v>13321</v>
      </c>
    </row>
    <row r="1598" spans="2:29" ht="19.7" customHeight="1" x14ac:dyDescent="0.2">
      <c r="B1598" s="10" t="s">
        <v>1676</v>
      </c>
      <c r="C1598" s="11" t="s">
        <v>7279</v>
      </c>
      <c r="D1598" s="11" t="s">
        <v>7273</v>
      </c>
      <c r="E1598" s="11" t="s">
        <v>7280</v>
      </c>
      <c r="F1598" s="12" t="s">
        <v>85</v>
      </c>
      <c r="G1598" s="13">
        <v>157661</v>
      </c>
      <c r="H1598" s="13">
        <v>141895</v>
      </c>
      <c r="I1598" s="13"/>
      <c r="J1598" s="13">
        <v>15766</v>
      </c>
      <c r="K1598" s="13">
        <v>90</v>
      </c>
      <c r="L1598" s="11" t="s">
        <v>6842</v>
      </c>
      <c r="M1598" s="14" t="s">
        <v>6838</v>
      </c>
      <c r="Z1598" s="15">
        <v>157661</v>
      </c>
      <c r="AA1598" s="15">
        <v>141895</v>
      </c>
      <c r="AC1598" s="15">
        <v>15766</v>
      </c>
    </row>
    <row r="1599" spans="2:29" ht="19.7" customHeight="1" x14ac:dyDescent="0.2">
      <c r="B1599" s="10" t="s">
        <v>1677</v>
      </c>
      <c r="C1599" s="11" t="s">
        <v>7281</v>
      </c>
      <c r="D1599" s="11" t="s">
        <v>7273</v>
      </c>
      <c r="E1599" s="11" t="s">
        <v>7282</v>
      </c>
      <c r="F1599" s="12" t="s">
        <v>85</v>
      </c>
      <c r="G1599" s="13">
        <v>193158</v>
      </c>
      <c r="H1599" s="13">
        <v>171911</v>
      </c>
      <c r="I1599" s="13"/>
      <c r="J1599" s="13">
        <v>21247</v>
      </c>
      <c r="K1599" s="13">
        <v>89</v>
      </c>
      <c r="L1599" s="11" t="s">
        <v>6842</v>
      </c>
      <c r="M1599" s="14" t="s">
        <v>6838</v>
      </c>
      <c r="Z1599" s="15">
        <v>193158</v>
      </c>
      <c r="AA1599" s="15">
        <v>171911</v>
      </c>
      <c r="AC1599" s="15">
        <v>21247</v>
      </c>
    </row>
    <row r="1600" spans="2:29" ht="19.7" customHeight="1" x14ac:dyDescent="0.2">
      <c r="B1600" s="10" t="s">
        <v>1678</v>
      </c>
      <c r="C1600" s="11" t="s">
        <v>7283</v>
      </c>
      <c r="D1600" s="11" t="s">
        <v>7273</v>
      </c>
      <c r="E1600" s="11" t="s">
        <v>7284</v>
      </c>
      <c r="F1600" s="12" t="s">
        <v>85</v>
      </c>
      <c r="G1600" s="13">
        <v>234438</v>
      </c>
      <c r="H1600" s="13">
        <v>208650</v>
      </c>
      <c r="I1600" s="13"/>
      <c r="J1600" s="13">
        <v>25788</v>
      </c>
      <c r="K1600" s="13">
        <v>89</v>
      </c>
      <c r="L1600" s="11" t="s">
        <v>6842</v>
      </c>
      <c r="M1600" s="14" t="s">
        <v>6838</v>
      </c>
      <c r="Z1600" s="15">
        <v>234438</v>
      </c>
      <c r="AA1600" s="15">
        <v>208650</v>
      </c>
      <c r="AC1600" s="15">
        <v>25788</v>
      </c>
    </row>
    <row r="1601" spans="2:29" ht="19.7" customHeight="1" x14ac:dyDescent="0.2">
      <c r="B1601" s="10" t="s">
        <v>1679</v>
      </c>
      <c r="C1601" s="11" t="s">
        <v>7285</v>
      </c>
      <c r="D1601" s="11" t="s">
        <v>7273</v>
      </c>
      <c r="E1601" s="11" t="s">
        <v>7286</v>
      </c>
      <c r="F1601" s="12" t="s">
        <v>85</v>
      </c>
      <c r="G1601" s="13">
        <v>278001</v>
      </c>
      <c r="H1601" s="13">
        <v>247421</v>
      </c>
      <c r="I1601" s="13"/>
      <c r="J1601" s="13">
        <v>30580</v>
      </c>
      <c r="K1601" s="13">
        <v>89</v>
      </c>
      <c r="L1601" s="11" t="s">
        <v>6842</v>
      </c>
      <c r="M1601" s="14" t="s">
        <v>6838</v>
      </c>
      <c r="Z1601" s="15">
        <v>278001</v>
      </c>
      <c r="AA1601" s="15">
        <v>247421</v>
      </c>
      <c r="AC1601" s="15">
        <v>30580</v>
      </c>
    </row>
    <row r="1602" spans="2:29" ht="19.7" customHeight="1" x14ac:dyDescent="0.2">
      <c r="B1602" s="10" t="s">
        <v>1680</v>
      </c>
      <c r="C1602" s="11" t="s">
        <v>7287</v>
      </c>
      <c r="D1602" s="11" t="s">
        <v>7273</v>
      </c>
      <c r="E1602" s="11" t="s">
        <v>7288</v>
      </c>
      <c r="F1602" s="12" t="s">
        <v>85</v>
      </c>
      <c r="G1602" s="13">
        <v>331348</v>
      </c>
      <c r="H1602" s="13">
        <v>294900</v>
      </c>
      <c r="I1602" s="13"/>
      <c r="J1602" s="13">
        <v>36448</v>
      </c>
      <c r="K1602" s="13">
        <v>89</v>
      </c>
      <c r="L1602" s="11" t="s">
        <v>6842</v>
      </c>
      <c r="M1602" s="14" t="s">
        <v>6838</v>
      </c>
      <c r="Z1602" s="15">
        <v>331348</v>
      </c>
      <c r="AA1602" s="15">
        <v>294900</v>
      </c>
      <c r="AC1602" s="15">
        <v>36448</v>
      </c>
    </row>
    <row r="1603" spans="2:29" ht="19.7" customHeight="1" x14ac:dyDescent="0.2">
      <c r="B1603" s="10" t="s">
        <v>1681</v>
      </c>
      <c r="C1603" s="11" t="s">
        <v>7289</v>
      </c>
      <c r="D1603" s="11" t="s">
        <v>7273</v>
      </c>
      <c r="E1603" s="11" t="s">
        <v>7290</v>
      </c>
      <c r="F1603" s="12" t="s">
        <v>85</v>
      </c>
      <c r="G1603" s="13">
        <v>415500</v>
      </c>
      <c r="H1603" s="13">
        <v>369795</v>
      </c>
      <c r="I1603" s="13"/>
      <c r="J1603" s="13">
        <v>45705</v>
      </c>
      <c r="K1603" s="13">
        <v>89</v>
      </c>
      <c r="L1603" s="11" t="s">
        <v>6842</v>
      </c>
      <c r="M1603" s="14" t="s">
        <v>6838</v>
      </c>
      <c r="Z1603" s="15">
        <v>415500</v>
      </c>
      <c r="AA1603" s="15">
        <v>369795</v>
      </c>
      <c r="AC1603" s="15">
        <v>45705</v>
      </c>
    </row>
    <row r="1604" spans="2:29" ht="19.7" customHeight="1" x14ac:dyDescent="0.2">
      <c r="B1604" s="16" t="s">
        <v>1682</v>
      </c>
      <c r="C1604" s="17" t="s">
        <v>7291</v>
      </c>
      <c r="D1604" s="17" t="s">
        <v>7273</v>
      </c>
      <c r="E1604" s="17" t="s">
        <v>7292</v>
      </c>
      <c r="F1604" s="18" t="s">
        <v>85</v>
      </c>
      <c r="G1604" s="19">
        <v>533313</v>
      </c>
      <c r="H1604" s="19">
        <v>469315</v>
      </c>
      <c r="I1604" s="19"/>
      <c r="J1604" s="19">
        <v>63998</v>
      </c>
      <c r="K1604" s="19">
        <v>88</v>
      </c>
      <c r="L1604" s="17" t="s">
        <v>6842</v>
      </c>
      <c r="M1604" s="20" t="s">
        <v>6838</v>
      </c>
      <c r="Z1604" s="15">
        <v>533313</v>
      </c>
      <c r="AA1604" s="15">
        <v>469315</v>
      </c>
      <c r="AC1604" s="15">
        <v>63998</v>
      </c>
    </row>
    <row r="1605" spans="2:29" ht="19.7" customHeight="1" x14ac:dyDescent="0.2">
      <c r="B1605" s="10" t="s">
        <v>1683</v>
      </c>
      <c r="C1605" s="11" t="s">
        <v>7293</v>
      </c>
      <c r="D1605" s="11" t="s">
        <v>7273</v>
      </c>
      <c r="E1605" s="11" t="s">
        <v>7294</v>
      </c>
      <c r="F1605" s="12" t="s">
        <v>85</v>
      </c>
      <c r="G1605" s="13">
        <v>613875</v>
      </c>
      <c r="H1605" s="13">
        <v>540210</v>
      </c>
      <c r="I1605" s="13"/>
      <c r="J1605" s="13">
        <v>73665</v>
      </c>
      <c r="K1605" s="13">
        <v>88</v>
      </c>
      <c r="L1605" s="11" t="s">
        <v>6842</v>
      </c>
      <c r="M1605" s="14" t="s">
        <v>6838</v>
      </c>
      <c r="Z1605" s="15">
        <v>613875</v>
      </c>
      <c r="AA1605" s="15">
        <v>540210</v>
      </c>
      <c r="AC1605" s="15">
        <v>73665</v>
      </c>
    </row>
    <row r="1606" spans="2:29" ht="19.7" customHeight="1" x14ac:dyDescent="0.2">
      <c r="B1606" s="10" t="s">
        <v>1684</v>
      </c>
      <c r="C1606" s="11" t="s">
        <v>7295</v>
      </c>
      <c r="D1606" s="11" t="s">
        <v>7273</v>
      </c>
      <c r="E1606" s="11" t="s">
        <v>7296</v>
      </c>
      <c r="F1606" s="12" t="s">
        <v>85</v>
      </c>
      <c r="G1606" s="13">
        <v>657401</v>
      </c>
      <c r="H1606" s="13">
        <v>571939</v>
      </c>
      <c r="I1606" s="13"/>
      <c r="J1606" s="13">
        <v>85462</v>
      </c>
      <c r="K1606" s="13">
        <v>87</v>
      </c>
      <c r="L1606" s="11" t="s">
        <v>6842</v>
      </c>
      <c r="M1606" s="14" t="s">
        <v>6838</v>
      </c>
      <c r="Z1606" s="15">
        <v>657401</v>
      </c>
      <c r="AA1606" s="15">
        <v>571939</v>
      </c>
      <c r="AC1606" s="15">
        <v>85462</v>
      </c>
    </row>
    <row r="1607" spans="2:29" ht="19.7" customHeight="1" x14ac:dyDescent="0.2">
      <c r="B1607" s="10" t="s">
        <v>1685</v>
      </c>
      <c r="C1607" s="11" t="s">
        <v>7297</v>
      </c>
      <c r="D1607" s="11" t="s">
        <v>7273</v>
      </c>
      <c r="E1607" s="11" t="s">
        <v>7298</v>
      </c>
      <c r="F1607" s="12" t="s">
        <v>85</v>
      </c>
      <c r="G1607" s="13">
        <v>843972</v>
      </c>
      <c r="H1607" s="13">
        <v>734256</v>
      </c>
      <c r="I1607" s="13"/>
      <c r="J1607" s="13">
        <v>109716</v>
      </c>
      <c r="K1607" s="13">
        <v>87</v>
      </c>
      <c r="L1607" s="11" t="s">
        <v>6842</v>
      </c>
      <c r="M1607" s="14" t="s">
        <v>6838</v>
      </c>
      <c r="Z1607" s="15">
        <v>843972</v>
      </c>
      <c r="AA1607" s="15">
        <v>734256</v>
      </c>
      <c r="AC1607" s="15">
        <v>109716</v>
      </c>
    </row>
    <row r="1608" spans="2:29" ht="19.7" customHeight="1" x14ac:dyDescent="0.2">
      <c r="B1608" s="10" t="s">
        <v>1686</v>
      </c>
      <c r="C1608" s="11" t="s">
        <v>7299</v>
      </c>
      <c r="D1608" s="11" t="s">
        <v>7273</v>
      </c>
      <c r="E1608" s="11" t="s">
        <v>7300</v>
      </c>
      <c r="F1608" s="12" t="s">
        <v>85</v>
      </c>
      <c r="G1608" s="13">
        <v>970020</v>
      </c>
      <c r="H1608" s="13">
        <v>843917</v>
      </c>
      <c r="I1608" s="13"/>
      <c r="J1608" s="13">
        <v>126103</v>
      </c>
      <c r="K1608" s="13">
        <v>87</v>
      </c>
      <c r="L1608" s="11" t="s">
        <v>6842</v>
      </c>
      <c r="M1608" s="14" t="s">
        <v>6838</v>
      </c>
      <c r="Z1608" s="15">
        <v>970020</v>
      </c>
      <c r="AA1608" s="15">
        <v>843917</v>
      </c>
      <c r="AC1608" s="15">
        <v>126103</v>
      </c>
    </row>
    <row r="1609" spans="2:29" ht="19.7" customHeight="1" x14ac:dyDescent="0.2">
      <c r="B1609" s="10" t="s">
        <v>1687</v>
      </c>
      <c r="C1609" s="11" t="s">
        <v>7301</v>
      </c>
      <c r="D1609" s="11" t="s">
        <v>7273</v>
      </c>
      <c r="E1609" s="11" t="s">
        <v>7302</v>
      </c>
      <c r="F1609" s="12" t="s">
        <v>85</v>
      </c>
      <c r="G1609" s="13">
        <v>1143659</v>
      </c>
      <c r="H1609" s="13">
        <v>983547</v>
      </c>
      <c r="I1609" s="13"/>
      <c r="J1609" s="13">
        <v>160112</v>
      </c>
      <c r="K1609" s="13">
        <v>86</v>
      </c>
      <c r="L1609" s="11" t="s">
        <v>6842</v>
      </c>
      <c r="M1609" s="14" t="s">
        <v>6838</v>
      </c>
      <c r="Z1609" s="15">
        <v>1143659</v>
      </c>
      <c r="AA1609" s="15">
        <v>983547</v>
      </c>
      <c r="AC1609" s="15">
        <v>160112</v>
      </c>
    </row>
    <row r="1610" spans="2:29" ht="19.7" customHeight="1" x14ac:dyDescent="0.2">
      <c r="B1610" s="10" t="s">
        <v>1688</v>
      </c>
      <c r="C1610" s="11" t="s">
        <v>7303</v>
      </c>
      <c r="D1610" s="11" t="s">
        <v>7304</v>
      </c>
      <c r="E1610" s="11" t="s">
        <v>7305</v>
      </c>
      <c r="F1610" s="12" t="s">
        <v>85</v>
      </c>
      <c r="G1610" s="13">
        <v>11853</v>
      </c>
      <c r="H1610" s="13">
        <v>9127</v>
      </c>
      <c r="I1610" s="13"/>
      <c r="J1610" s="13">
        <v>2726</v>
      </c>
      <c r="K1610" s="13">
        <v>77</v>
      </c>
      <c r="L1610" s="11" t="s">
        <v>6842</v>
      </c>
      <c r="M1610" s="14" t="s">
        <v>6838</v>
      </c>
      <c r="Z1610" s="15">
        <v>11853</v>
      </c>
      <c r="AA1610" s="15">
        <v>9127</v>
      </c>
      <c r="AC1610" s="15">
        <v>2726</v>
      </c>
    </row>
    <row r="1611" spans="2:29" ht="19.7" customHeight="1" x14ac:dyDescent="0.2">
      <c r="B1611" s="10" t="s">
        <v>1689</v>
      </c>
      <c r="C1611" s="11" t="s">
        <v>7306</v>
      </c>
      <c r="D1611" s="11" t="s">
        <v>7304</v>
      </c>
      <c r="E1611" s="11" t="s">
        <v>7307</v>
      </c>
      <c r="F1611" s="12" t="s">
        <v>85</v>
      </c>
      <c r="G1611" s="13">
        <v>16174</v>
      </c>
      <c r="H1611" s="13">
        <v>10998</v>
      </c>
      <c r="I1611" s="13"/>
      <c r="J1611" s="13">
        <v>5176</v>
      </c>
      <c r="K1611" s="13">
        <v>68</v>
      </c>
      <c r="L1611" s="11" t="s">
        <v>6842</v>
      </c>
      <c r="M1611" s="14" t="s">
        <v>6838</v>
      </c>
      <c r="Z1611" s="15">
        <v>16174</v>
      </c>
      <c r="AA1611" s="15">
        <v>10998</v>
      </c>
      <c r="AC1611" s="15">
        <v>5176</v>
      </c>
    </row>
    <row r="1612" spans="2:29" ht="19.7" customHeight="1" x14ac:dyDescent="0.2">
      <c r="B1612" s="10" t="s">
        <v>1690</v>
      </c>
      <c r="C1612" s="11" t="s">
        <v>7308</v>
      </c>
      <c r="D1612" s="11" t="s">
        <v>7304</v>
      </c>
      <c r="E1612" s="11" t="s">
        <v>7309</v>
      </c>
      <c r="F1612" s="12" t="s">
        <v>85</v>
      </c>
      <c r="G1612" s="13">
        <v>19636</v>
      </c>
      <c r="H1612" s="13">
        <v>12371</v>
      </c>
      <c r="I1612" s="13"/>
      <c r="J1612" s="13">
        <v>7265</v>
      </c>
      <c r="K1612" s="13">
        <v>63</v>
      </c>
      <c r="L1612" s="11" t="s">
        <v>6842</v>
      </c>
      <c r="M1612" s="14" t="s">
        <v>6838</v>
      </c>
      <c r="Z1612" s="15">
        <v>19636</v>
      </c>
      <c r="AA1612" s="15">
        <v>12371</v>
      </c>
      <c r="AC1612" s="15">
        <v>7265</v>
      </c>
    </row>
    <row r="1613" spans="2:29" ht="19.7" customHeight="1" x14ac:dyDescent="0.2">
      <c r="B1613" s="10" t="s">
        <v>1691</v>
      </c>
      <c r="C1613" s="11" t="s">
        <v>7310</v>
      </c>
      <c r="D1613" s="11" t="s">
        <v>7304</v>
      </c>
      <c r="E1613" s="11" t="s">
        <v>7311</v>
      </c>
      <c r="F1613" s="12" t="s">
        <v>85</v>
      </c>
      <c r="G1613" s="13">
        <v>21906</v>
      </c>
      <c r="H1613" s="13">
        <v>13801</v>
      </c>
      <c r="I1613" s="13"/>
      <c r="J1613" s="13">
        <v>8105</v>
      </c>
      <c r="K1613" s="13">
        <v>63</v>
      </c>
      <c r="L1613" s="11" t="s">
        <v>6842</v>
      </c>
      <c r="M1613" s="14" t="s">
        <v>6838</v>
      </c>
      <c r="Z1613" s="15">
        <v>21906</v>
      </c>
      <c r="AA1613" s="15">
        <v>13801</v>
      </c>
      <c r="AC1613" s="15">
        <v>8105</v>
      </c>
    </row>
    <row r="1614" spans="2:29" ht="19.7" customHeight="1" x14ac:dyDescent="0.2">
      <c r="B1614" s="10" t="s">
        <v>1692</v>
      </c>
      <c r="C1614" s="11" t="s">
        <v>7312</v>
      </c>
      <c r="D1614" s="11" t="s">
        <v>7304</v>
      </c>
      <c r="E1614" s="11" t="s">
        <v>7313</v>
      </c>
      <c r="F1614" s="12" t="s">
        <v>85</v>
      </c>
      <c r="G1614" s="13">
        <v>22958</v>
      </c>
      <c r="H1614" s="13">
        <v>13545</v>
      </c>
      <c r="I1614" s="13"/>
      <c r="J1614" s="13">
        <v>9413</v>
      </c>
      <c r="K1614" s="13">
        <v>59</v>
      </c>
      <c r="L1614" s="11" t="s">
        <v>6842</v>
      </c>
      <c r="M1614" s="14" t="s">
        <v>6838</v>
      </c>
      <c r="Z1614" s="15">
        <v>22958</v>
      </c>
      <c r="AA1614" s="15">
        <v>13545</v>
      </c>
      <c r="AC1614" s="15">
        <v>9413</v>
      </c>
    </row>
    <row r="1615" spans="2:29" ht="19.7" customHeight="1" x14ac:dyDescent="0.2">
      <c r="B1615" s="10" t="s">
        <v>1693</v>
      </c>
      <c r="C1615" s="11" t="s">
        <v>7314</v>
      </c>
      <c r="D1615" s="11" t="s">
        <v>7304</v>
      </c>
      <c r="E1615" s="11" t="s">
        <v>7315</v>
      </c>
      <c r="F1615" s="12" t="s">
        <v>85</v>
      </c>
      <c r="G1615" s="13">
        <v>29549</v>
      </c>
      <c r="H1615" s="13">
        <v>15070</v>
      </c>
      <c r="I1615" s="13"/>
      <c r="J1615" s="13">
        <v>14479</v>
      </c>
      <c r="K1615" s="13">
        <v>51</v>
      </c>
      <c r="L1615" s="11" t="s">
        <v>6842</v>
      </c>
      <c r="M1615" s="14" t="s">
        <v>6838</v>
      </c>
      <c r="Z1615" s="15">
        <v>29549</v>
      </c>
      <c r="AA1615" s="15">
        <v>15070</v>
      </c>
      <c r="AC1615" s="15">
        <v>14479</v>
      </c>
    </row>
    <row r="1616" spans="2:29" ht="19.7" customHeight="1" x14ac:dyDescent="0.2">
      <c r="B1616" s="10" t="s">
        <v>1694</v>
      </c>
      <c r="C1616" s="11" t="s">
        <v>7316</v>
      </c>
      <c r="D1616" s="11" t="s">
        <v>7304</v>
      </c>
      <c r="E1616" s="11" t="s">
        <v>7317</v>
      </c>
      <c r="F1616" s="12" t="s">
        <v>85</v>
      </c>
      <c r="G1616" s="13">
        <v>33896</v>
      </c>
      <c r="H1616" s="13">
        <v>17287</v>
      </c>
      <c r="I1616" s="13"/>
      <c r="J1616" s="13">
        <v>16609</v>
      </c>
      <c r="K1616" s="13">
        <v>51</v>
      </c>
      <c r="L1616" s="11" t="s">
        <v>6842</v>
      </c>
      <c r="M1616" s="14" t="s">
        <v>6838</v>
      </c>
      <c r="Z1616" s="15">
        <v>33896</v>
      </c>
      <c r="AA1616" s="15">
        <v>17287</v>
      </c>
      <c r="AC1616" s="15">
        <v>16609</v>
      </c>
    </row>
    <row r="1617" spans="2:29" ht="19.7" customHeight="1" x14ac:dyDescent="0.2">
      <c r="B1617" s="10" t="s">
        <v>1695</v>
      </c>
      <c r="C1617" s="11" t="s">
        <v>7318</v>
      </c>
      <c r="D1617" s="11" t="s">
        <v>7304</v>
      </c>
      <c r="E1617" s="11" t="s">
        <v>7319</v>
      </c>
      <c r="F1617" s="12" t="s">
        <v>85</v>
      </c>
      <c r="G1617" s="13">
        <v>40618</v>
      </c>
      <c r="H1617" s="13">
        <v>18684</v>
      </c>
      <c r="I1617" s="13"/>
      <c r="J1617" s="13">
        <v>21934</v>
      </c>
      <c r="K1617" s="13">
        <v>46</v>
      </c>
      <c r="L1617" s="11" t="s">
        <v>6842</v>
      </c>
      <c r="M1617" s="14" t="s">
        <v>6838</v>
      </c>
      <c r="Z1617" s="15">
        <v>40618</v>
      </c>
      <c r="AA1617" s="15">
        <v>18684</v>
      </c>
      <c r="AC1617" s="15">
        <v>21934</v>
      </c>
    </row>
    <row r="1618" spans="2:29" ht="19.7" customHeight="1" x14ac:dyDescent="0.2">
      <c r="B1618" s="10" t="s">
        <v>1696</v>
      </c>
      <c r="C1618" s="11" t="s">
        <v>7320</v>
      </c>
      <c r="D1618" s="11" t="s">
        <v>7304</v>
      </c>
      <c r="E1618" s="11" t="s">
        <v>7321</v>
      </c>
      <c r="F1618" s="12" t="s">
        <v>85</v>
      </c>
      <c r="G1618" s="13">
        <v>43642</v>
      </c>
      <c r="H1618" s="13">
        <v>20075</v>
      </c>
      <c r="I1618" s="13"/>
      <c r="J1618" s="13">
        <v>23567</v>
      </c>
      <c r="K1618" s="13">
        <v>46</v>
      </c>
      <c r="L1618" s="11" t="s">
        <v>6842</v>
      </c>
      <c r="M1618" s="14" t="s">
        <v>6838</v>
      </c>
      <c r="Z1618" s="15">
        <v>43642</v>
      </c>
      <c r="AA1618" s="15">
        <v>20075</v>
      </c>
      <c r="AC1618" s="15">
        <v>23567</v>
      </c>
    </row>
    <row r="1619" spans="2:29" ht="19.7" customHeight="1" x14ac:dyDescent="0.2">
      <c r="B1619" s="10" t="s">
        <v>1697</v>
      </c>
      <c r="C1619" s="11" t="s">
        <v>7322</v>
      </c>
      <c r="D1619" s="11" t="s">
        <v>7304</v>
      </c>
      <c r="E1619" s="11" t="s">
        <v>7323</v>
      </c>
      <c r="F1619" s="12" t="s">
        <v>85</v>
      </c>
      <c r="G1619" s="13">
        <v>50786</v>
      </c>
      <c r="H1619" s="13">
        <v>21330</v>
      </c>
      <c r="I1619" s="13"/>
      <c r="J1619" s="13">
        <v>29456</v>
      </c>
      <c r="K1619" s="13">
        <v>42</v>
      </c>
      <c r="L1619" s="11" t="s">
        <v>6842</v>
      </c>
      <c r="M1619" s="14" t="s">
        <v>6838</v>
      </c>
      <c r="Z1619" s="15">
        <v>50786</v>
      </c>
      <c r="AA1619" s="15">
        <v>21330</v>
      </c>
      <c r="AC1619" s="15">
        <v>29456</v>
      </c>
    </row>
    <row r="1620" spans="2:29" ht="19.7" customHeight="1" x14ac:dyDescent="0.2">
      <c r="B1620" s="10" t="s">
        <v>1698</v>
      </c>
      <c r="C1620" s="11" t="s">
        <v>7324</v>
      </c>
      <c r="D1620" s="11" t="s">
        <v>7304</v>
      </c>
      <c r="E1620" s="11" t="s">
        <v>7325</v>
      </c>
      <c r="F1620" s="12" t="s">
        <v>85</v>
      </c>
      <c r="G1620" s="13">
        <v>57487</v>
      </c>
      <c r="H1620" s="13">
        <v>24145</v>
      </c>
      <c r="I1620" s="13"/>
      <c r="J1620" s="13">
        <v>33342</v>
      </c>
      <c r="K1620" s="13">
        <v>42</v>
      </c>
      <c r="L1620" s="11" t="s">
        <v>6842</v>
      </c>
      <c r="M1620" s="14" t="s">
        <v>6838</v>
      </c>
      <c r="Z1620" s="15">
        <v>57487</v>
      </c>
      <c r="AA1620" s="15">
        <v>24145</v>
      </c>
      <c r="AC1620" s="15">
        <v>33342</v>
      </c>
    </row>
    <row r="1621" spans="2:29" ht="19.7" customHeight="1" x14ac:dyDescent="0.2">
      <c r="B1621" s="10" t="s">
        <v>1699</v>
      </c>
      <c r="C1621" s="11" t="s">
        <v>7326</v>
      </c>
      <c r="D1621" s="11" t="s">
        <v>7304</v>
      </c>
      <c r="E1621" s="11" t="s">
        <v>7327</v>
      </c>
      <c r="F1621" s="12" t="s">
        <v>85</v>
      </c>
      <c r="G1621" s="13">
        <v>79864</v>
      </c>
      <c r="H1621" s="13">
        <v>27154</v>
      </c>
      <c r="I1621" s="13"/>
      <c r="J1621" s="13">
        <v>52710</v>
      </c>
      <c r="K1621" s="13">
        <v>34</v>
      </c>
      <c r="L1621" s="11" t="s">
        <v>6842</v>
      </c>
      <c r="M1621" s="14" t="s">
        <v>6838</v>
      </c>
      <c r="Z1621" s="15">
        <v>79864</v>
      </c>
      <c r="AA1621" s="15">
        <v>27154</v>
      </c>
      <c r="AC1621" s="15">
        <v>52710</v>
      </c>
    </row>
    <row r="1622" spans="2:29" ht="19.7" customHeight="1" x14ac:dyDescent="0.2">
      <c r="B1622" s="10" t="s">
        <v>1700</v>
      </c>
      <c r="C1622" s="11" t="s">
        <v>7328</v>
      </c>
      <c r="D1622" s="11" t="s">
        <v>7304</v>
      </c>
      <c r="E1622" s="11" t="s">
        <v>7329</v>
      </c>
      <c r="F1622" s="12" t="s">
        <v>85</v>
      </c>
      <c r="G1622" s="13">
        <v>84115</v>
      </c>
      <c r="H1622" s="13">
        <v>28599</v>
      </c>
      <c r="I1622" s="13"/>
      <c r="J1622" s="13">
        <v>55516</v>
      </c>
      <c r="K1622" s="13">
        <v>34</v>
      </c>
      <c r="L1622" s="11" t="s">
        <v>6842</v>
      </c>
      <c r="M1622" s="14" t="s">
        <v>6838</v>
      </c>
      <c r="Z1622" s="15">
        <v>84115</v>
      </c>
      <c r="AA1622" s="15">
        <v>28599</v>
      </c>
      <c r="AC1622" s="15">
        <v>55516</v>
      </c>
    </row>
    <row r="1623" spans="2:29" ht="19.7" customHeight="1" x14ac:dyDescent="0.2">
      <c r="B1623" s="10" t="s">
        <v>1701</v>
      </c>
      <c r="C1623" s="11" t="s">
        <v>7330</v>
      </c>
      <c r="D1623" s="11" t="s">
        <v>7304</v>
      </c>
      <c r="E1623" s="11" t="s">
        <v>7331</v>
      </c>
      <c r="F1623" s="12" t="s">
        <v>85</v>
      </c>
      <c r="G1623" s="13">
        <v>102610</v>
      </c>
      <c r="H1623" s="13">
        <v>28731</v>
      </c>
      <c r="I1623" s="13"/>
      <c r="J1623" s="13">
        <v>73879</v>
      </c>
      <c r="K1623" s="13">
        <v>28</v>
      </c>
      <c r="L1623" s="11" t="s">
        <v>6842</v>
      </c>
      <c r="M1623" s="14" t="s">
        <v>6838</v>
      </c>
      <c r="Z1623" s="15">
        <v>102610</v>
      </c>
      <c r="AA1623" s="15">
        <v>28731</v>
      </c>
      <c r="AC1623" s="15">
        <v>73879</v>
      </c>
    </row>
    <row r="1624" spans="2:29" ht="19.7" customHeight="1" x14ac:dyDescent="0.2">
      <c r="B1624" s="10" t="s">
        <v>1702</v>
      </c>
      <c r="C1624" s="11" t="s">
        <v>7332</v>
      </c>
      <c r="D1624" s="11" t="s">
        <v>7333</v>
      </c>
      <c r="E1624" s="11" t="s">
        <v>7305</v>
      </c>
      <c r="F1624" s="12" t="s">
        <v>85</v>
      </c>
      <c r="G1624" s="13">
        <v>24712</v>
      </c>
      <c r="H1624" s="13">
        <v>19275</v>
      </c>
      <c r="I1624" s="13"/>
      <c r="J1624" s="13">
        <v>5437</v>
      </c>
      <c r="K1624" s="13">
        <v>78</v>
      </c>
      <c r="L1624" s="11" t="s">
        <v>6842</v>
      </c>
      <c r="M1624" s="14" t="s">
        <v>6838</v>
      </c>
      <c r="Z1624" s="15">
        <v>24712</v>
      </c>
      <c r="AA1624" s="15">
        <v>19275</v>
      </c>
      <c r="AC1624" s="15">
        <v>5437</v>
      </c>
    </row>
    <row r="1625" spans="2:29" ht="19.7" customHeight="1" x14ac:dyDescent="0.2">
      <c r="B1625" s="10" t="s">
        <v>1703</v>
      </c>
      <c r="C1625" s="11" t="s">
        <v>7334</v>
      </c>
      <c r="D1625" s="11" t="s">
        <v>7335</v>
      </c>
      <c r="E1625" s="11" t="s">
        <v>7307</v>
      </c>
      <c r="F1625" s="12" t="s">
        <v>85</v>
      </c>
      <c r="G1625" s="13">
        <v>32702</v>
      </c>
      <c r="H1625" s="13">
        <v>22237</v>
      </c>
      <c r="I1625" s="13"/>
      <c r="J1625" s="13">
        <v>10465</v>
      </c>
      <c r="K1625" s="13">
        <v>68</v>
      </c>
      <c r="L1625" s="11" t="s">
        <v>6842</v>
      </c>
      <c r="M1625" s="14" t="s">
        <v>6838</v>
      </c>
      <c r="Z1625" s="15">
        <v>32702</v>
      </c>
      <c r="AA1625" s="15">
        <v>22237</v>
      </c>
      <c r="AC1625" s="15">
        <v>10465</v>
      </c>
    </row>
    <row r="1626" spans="2:29" ht="19.7" customHeight="1" x14ac:dyDescent="0.2">
      <c r="B1626" s="10" t="s">
        <v>1704</v>
      </c>
      <c r="C1626" s="11" t="s">
        <v>7336</v>
      </c>
      <c r="D1626" s="11" t="s">
        <v>7335</v>
      </c>
      <c r="E1626" s="11" t="s">
        <v>7309</v>
      </c>
      <c r="F1626" s="12" t="s">
        <v>85</v>
      </c>
      <c r="G1626" s="13">
        <v>39468</v>
      </c>
      <c r="H1626" s="13">
        <v>24865</v>
      </c>
      <c r="I1626" s="13"/>
      <c r="J1626" s="13">
        <v>14603</v>
      </c>
      <c r="K1626" s="13">
        <v>63</v>
      </c>
      <c r="L1626" s="11" t="s">
        <v>6842</v>
      </c>
      <c r="M1626" s="14" t="s">
        <v>6838</v>
      </c>
      <c r="Z1626" s="15">
        <v>39468</v>
      </c>
      <c r="AA1626" s="15">
        <v>24865</v>
      </c>
      <c r="AC1626" s="15">
        <v>14603</v>
      </c>
    </row>
    <row r="1627" spans="2:29" ht="19.7" customHeight="1" x14ac:dyDescent="0.2">
      <c r="B1627" s="10" t="s">
        <v>1705</v>
      </c>
      <c r="C1627" s="11" t="s">
        <v>7337</v>
      </c>
      <c r="D1627" s="11" t="s">
        <v>7335</v>
      </c>
      <c r="E1627" s="11" t="s">
        <v>7313</v>
      </c>
      <c r="F1627" s="12" t="s">
        <v>85</v>
      </c>
      <c r="G1627" s="13">
        <v>46042</v>
      </c>
      <c r="H1627" s="13">
        <v>27625</v>
      </c>
      <c r="I1627" s="13"/>
      <c r="J1627" s="13">
        <v>18417</v>
      </c>
      <c r="K1627" s="13">
        <v>60</v>
      </c>
      <c r="L1627" s="11" t="s">
        <v>6842</v>
      </c>
      <c r="M1627" s="14" t="s">
        <v>6838</v>
      </c>
      <c r="Z1627" s="15">
        <v>46042</v>
      </c>
      <c r="AA1627" s="15">
        <v>27625</v>
      </c>
      <c r="AC1627" s="15">
        <v>18417</v>
      </c>
    </row>
    <row r="1628" spans="2:29" ht="19.7" customHeight="1" x14ac:dyDescent="0.2">
      <c r="B1628" s="10" t="s">
        <v>1706</v>
      </c>
      <c r="C1628" s="11" t="s">
        <v>7338</v>
      </c>
      <c r="D1628" s="11" t="s">
        <v>7335</v>
      </c>
      <c r="E1628" s="11" t="s">
        <v>7315</v>
      </c>
      <c r="F1628" s="12" t="s">
        <v>85</v>
      </c>
      <c r="G1628" s="13">
        <v>58998</v>
      </c>
      <c r="H1628" s="13">
        <v>30679</v>
      </c>
      <c r="I1628" s="13"/>
      <c r="J1628" s="13">
        <v>28319</v>
      </c>
      <c r="K1628" s="13">
        <v>52</v>
      </c>
      <c r="L1628" s="11" t="s">
        <v>6842</v>
      </c>
      <c r="M1628" s="14" t="s">
        <v>6838</v>
      </c>
      <c r="Z1628" s="15">
        <v>58998</v>
      </c>
      <c r="AA1628" s="15">
        <v>30679</v>
      </c>
      <c r="AC1628" s="15">
        <v>28319</v>
      </c>
    </row>
    <row r="1629" spans="2:29" ht="19.7" customHeight="1" x14ac:dyDescent="0.2">
      <c r="B1629" s="16" t="s">
        <v>1707</v>
      </c>
      <c r="C1629" s="17" t="s">
        <v>7339</v>
      </c>
      <c r="D1629" s="17" t="s">
        <v>7335</v>
      </c>
      <c r="E1629" s="17" t="s">
        <v>7317</v>
      </c>
      <c r="F1629" s="18" t="s">
        <v>85</v>
      </c>
      <c r="G1629" s="19">
        <v>65744</v>
      </c>
      <c r="H1629" s="19">
        <v>32872</v>
      </c>
      <c r="I1629" s="19"/>
      <c r="J1629" s="19">
        <v>32872</v>
      </c>
      <c r="K1629" s="19">
        <v>50</v>
      </c>
      <c r="L1629" s="17" t="s">
        <v>6842</v>
      </c>
      <c r="M1629" s="20" t="s">
        <v>6838</v>
      </c>
      <c r="Z1629" s="15">
        <v>65744</v>
      </c>
      <c r="AA1629" s="15">
        <v>32872</v>
      </c>
      <c r="AC1629" s="15">
        <v>32872</v>
      </c>
    </row>
    <row r="1630" spans="2:29" ht="19.7" customHeight="1" x14ac:dyDescent="0.2">
      <c r="B1630" s="10" t="s">
        <v>1708</v>
      </c>
      <c r="C1630" s="11" t="s">
        <v>7340</v>
      </c>
      <c r="D1630" s="11" t="s">
        <v>7335</v>
      </c>
      <c r="E1630" s="11" t="s">
        <v>7319</v>
      </c>
      <c r="F1630" s="12" t="s">
        <v>85</v>
      </c>
      <c r="G1630" s="13">
        <v>78815</v>
      </c>
      <c r="H1630" s="13">
        <v>35467</v>
      </c>
      <c r="I1630" s="13"/>
      <c r="J1630" s="13">
        <v>43348</v>
      </c>
      <c r="K1630" s="13">
        <v>45</v>
      </c>
      <c r="L1630" s="11" t="s">
        <v>6842</v>
      </c>
      <c r="M1630" s="14" t="s">
        <v>6838</v>
      </c>
      <c r="Z1630" s="15">
        <v>78815</v>
      </c>
      <c r="AA1630" s="15">
        <v>35467</v>
      </c>
      <c r="AC1630" s="15">
        <v>43348</v>
      </c>
    </row>
    <row r="1631" spans="2:29" ht="19.7" customHeight="1" x14ac:dyDescent="0.2">
      <c r="B1631" s="10" t="s">
        <v>1709</v>
      </c>
      <c r="C1631" s="11" t="s">
        <v>7341</v>
      </c>
      <c r="D1631" s="11" t="s">
        <v>7335</v>
      </c>
      <c r="E1631" s="11" t="s">
        <v>7321</v>
      </c>
      <c r="F1631" s="12" t="s">
        <v>85</v>
      </c>
      <c r="G1631" s="13">
        <v>85077</v>
      </c>
      <c r="H1631" s="13">
        <v>38285</v>
      </c>
      <c r="I1631" s="13"/>
      <c r="J1631" s="13">
        <v>46792</v>
      </c>
      <c r="K1631" s="13">
        <v>45</v>
      </c>
      <c r="L1631" s="11" t="s">
        <v>6842</v>
      </c>
      <c r="M1631" s="14" t="s">
        <v>6838</v>
      </c>
      <c r="Z1631" s="15">
        <v>85077</v>
      </c>
      <c r="AA1631" s="15">
        <v>38285</v>
      </c>
      <c r="AC1631" s="15">
        <v>46792</v>
      </c>
    </row>
    <row r="1632" spans="2:29" ht="19.7" customHeight="1" x14ac:dyDescent="0.2">
      <c r="B1632" s="10" t="s">
        <v>1710</v>
      </c>
      <c r="C1632" s="11" t="s">
        <v>7342</v>
      </c>
      <c r="D1632" s="11" t="s">
        <v>7335</v>
      </c>
      <c r="E1632" s="11" t="s">
        <v>7323</v>
      </c>
      <c r="F1632" s="12" t="s">
        <v>85</v>
      </c>
      <c r="G1632" s="13">
        <v>98954</v>
      </c>
      <c r="H1632" s="13">
        <v>41561</v>
      </c>
      <c r="I1632" s="13"/>
      <c r="J1632" s="13">
        <v>57393</v>
      </c>
      <c r="K1632" s="13">
        <v>42</v>
      </c>
      <c r="L1632" s="11" t="s">
        <v>6842</v>
      </c>
      <c r="M1632" s="14" t="s">
        <v>6838</v>
      </c>
      <c r="Z1632" s="15">
        <v>98954</v>
      </c>
      <c r="AA1632" s="15">
        <v>41561</v>
      </c>
      <c r="AC1632" s="15">
        <v>57393</v>
      </c>
    </row>
    <row r="1633" spans="2:29" ht="19.7" customHeight="1" x14ac:dyDescent="0.2">
      <c r="B1633" s="10" t="s">
        <v>1711</v>
      </c>
      <c r="C1633" s="11" t="s">
        <v>7343</v>
      </c>
      <c r="D1633" s="11" t="s">
        <v>7335</v>
      </c>
      <c r="E1633" s="11" t="s">
        <v>7325</v>
      </c>
      <c r="F1633" s="12" t="s">
        <v>85</v>
      </c>
      <c r="G1633" s="13">
        <v>112129</v>
      </c>
      <c r="H1633" s="13">
        <v>47094</v>
      </c>
      <c r="I1633" s="13"/>
      <c r="J1633" s="13">
        <v>65035</v>
      </c>
      <c r="K1633" s="13">
        <v>42</v>
      </c>
      <c r="L1633" s="11" t="s">
        <v>6842</v>
      </c>
      <c r="M1633" s="14" t="s">
        <v>6838</v>
      </c>
      <c r="Z1633" s="15">
        <v>112129</v>
      </c>
      <c r="AA1633" s="15">
        <v>47094</v>
      </c>
      <c r="AC1633" s="15">
        <v>65035</v>
      </c>
    </row>
    <row r="1634" spans="2:29" ht="19.7" customHeight="1" x14ac:dyDescent="0.2">
      <c r="B1634" s="10" t="s">
        <v>1712</v>
      </c>
      <c r="C1634" s="11" t="s">
        <v>7344</v>
      </c>
      <c r="D1634" s="11" t="s">
        <v>7335</v>
      </c>
      <c r="E1634" s="11" t="s">
        <v>7327</v>
      </c>
      <c r="F1634" s="12" t="s">
        <v>85</v>
      </c>
      <c r="G1634" s="13">
        <v>157507</v>
      </c>
      <c r="H1634" s="13">
        <v>53552</v>
      </c>
      <c r="I1634" s="13"/>
      <c r="J1634" s="13">
        <v>103955</v>
      </c>
      <c r="K1634" s="13">
        <v>34</v>
      </c>
      <c r="L1634" s="11" t="s">
        <v>6842</v>
      </c>
      <c r="M1634" s="14" t="s">
        <v>6838</v>
      </c>
      <c r="Z1634" s="15">
        <v>157507</v>
      </c>
      <c r="AA1634" s="15">
        <v>53552</v>
      </c>
      <c r="AC1634" s="15">
        <v>103955</v>
      </c>
    </row>
    <row r="1635" spans="2:29" ht="19.7" customHeight="1" x14ac:dyDescent="0.2">
      <c r="B1635" s="10" t="s">
        <v>1713</v>
      </c>
      <c r="C1635" s="11" t="s">
        <v>7345</v>
      </c>
      <c r="D1635" s="11" t="s">
        <v>7335</v>
      </c>
      <c r="E1635" s="11" t="s">
        <v>7329</v>
      </c>
      <c r="F1635" s="12" t="s">
        <v>85</v>
      </c>
      <c r="G1635" s="13">
        <v>165382</v>
      </c>
      <c r="H1635" s="13">
        <v>56230</v>
      </c>
      <c r="I1635" s="13"/>
      <c r="J1635" s="13">
        <v>109152</v>
      </c>
      <c r="K1635" s="13">
        <v>34</v>
      </c>
      <c r="L1635" s="11" t="s">
        <v>6842</v>
      </c>
      <c r="M1635" s="14" t="s">
        <v>6838</v>
      </c>
      <c r="Z1635" s="15">
        <v>165382</v>
      </c>
      <c r="AA1635" s="15">
        <v>56230</v>
      </c>
      <c r="AC1635" s="15">
        <v>109152</v>
      </c>
    </row>
    <row r="1636" spans="2:29" ht="19.7" customHeight="1" x14ac:dyDescent="0.2">
      <c r="B1636" s="10" t="s">
        <v>1714</v>
      </c>
      <c r="C1636" s="11" t="s">
        <v>7346</v>
      </c>
      <c r="D1636" s="11" t="s">
        <v>7335</v>
      </c>
      <c r="E1636" s="11" t="s">
        <v>7331</v>
      </c>
      <c r="F1636" s="12" t="s">
        <v>85</v>
      </c>
      <c r="G1636" s="13">
        <v>201749</v>
      </c>
      <c r="H1636" s="13">
        <v>56490</v>
      </c>
      <c r="I1636" s="13"/>
      <c r="J1636" s="13">
        <v>145259</v>
      </c>
      <c r="K1636" s="13">
        <v>28</v>
      </c>
      <c r="L1636" s="11" t="s">
        <v>6842</v>
      </c>
      <c r="M1636" s="14" t="s">
        <v>6838</v>
      </c>
      <c r="Z1636" s="15">
        <v>201749</v>
      </c>
      <c r="AA1636" s="15">
        <v>56490</v>
      </c>
      <c r="AC1636" s="15">
        <v>145259</v>
      </c>
    </row>
    <row r="1637" spans="2:29" ht="19.7" customHeight="1" x14ac:dyDescent="0.2">
      <c r="B1637" s="10" t="s">
        <v>1715</v>
      </c>
      <c r="C1637" s="11" t="s">
        <v>7347</v>
      </c>
      <c r="D1637" s="11" t="s">
        <v>7348</v>
      </c>
      <c r="E1637" s="11" t="s">
        <v>7305</v>
      </c>
      <c r="F1637" s="12" t="s">
        <v>85</v>
      </c>
      <c r="G1637" s="13">
        <v>11853</v>
      </c>
      <c r="H1637" s="13">
        <v>9245</v>
      </c>
      <c r="I1637" s="13"/>
      <c r="J1637" s="13">
        <v>2608</v>
      </c>
      <c r="K1637" s="13">
        <v>78</v>
      </c>
      <c r="L1637" s="11" t="s">
        <v>6842</v>
      </c>
      <c r="M1637" s="14" t="s">
        <v>6838</v>
      </c>
      <c r="Z1637" s="15">
        <v>11853</v>
      </c>
      <c r="AA1637" s="15">
        <v>9245</v>
      </c>
      <c r="AC1637" s="15">
        <v>2608</v>
      </c>
    </row>
    <row r="1638" spans="2:29" ht="19.7" customHeight="1" x14ac:dyDescent="0.2">
      <c r="B1638" s="10" t="s">
        <v>1716</v>
      </c>
      <c r="C1638" s="11" t="s">
        <v>7349</v>
      </c>
      <c r="D1638" s="11" t="s">
        <v>7348</v>
      </c>
      <c r="E1638" s="11" t="s">
        <v>7307</v>
      </c>
      <c r="F1638" s="12" t="s">
        <v>85</v>
      </c>
      <c r="G1638" s="13">
        <v>16579</v>
      </c>
      <c r="H1638" s="13">
        <v>11274</v>
      </c>
      <c r="I1638" s="13"/>
      <c r="J1638" s="13">
        <v>5305</v>
      </c>
      <c r="K1638" s="13">
        <v>68</v>
      </c>
      <c r="L1638" s="11" t="s">
        <v>6842</v>
      </c>
      <c r="M1638" s="14" t="s">
        <v>6838</v>
      </c>
      <c r="Z1638" s="15">
        <v>16579</v>
      </c>
      <c r="AA1638" s="15">
        <v>11274</v>
      </c>
      <c r="AC1638" s="15">
        <v>5305</v>
      </c>
    </row>
    <row r="1639" spans="2:29" ht="19.7" customHeight="1" x14ac:dyDescent="0.2">
      <c r="B1639" s="10" t="s">
        <v>1717</v>
      </c>
      <c r="C1639" s="11" t="s">
        <v>7350</v>
      </c>
      <c r="D1639" s="11" t="s">
        <v>7348</v>
      </c>
      <c r="E1639" s="11" t="s">
        <v>7351</v>
      </c>
      <c r="F1639" s="12" t="s">
        <v>85</v>
      </c>
      <c r="G1639" s="13">
        <v>19408</v>
      </c>
      <c r="H1639" s="13">
        <v>13780</v>
      </c>
      <c r="I1639" s="13"/>
      <c r="J1639" s="13">
        <v>5628</v>
      </c>
      <c r="K1639" s="13">
        <v>71</v>
      </c>
      <c r="L1639" s="11" t="s">
        <v>6842</v>
      </c>
      <c r="M1639" s="14" t="s">
        <v>6838</v>
      </c>
      <c r="Z1639" s="15">
        <v>19408</v>
      </c>
      <c r="AA1639" s="15">
        <v>13780</v>
      </c>
      <c r="AC1639" s="15">
        <v>5628</v>
      </c>
    </row>
    <row r="1640" spans="2:29" ht="19.7" customHeight="1" x14ac:dyDescent="0.2">
      <c r="B1640" s="10" t="s">
        <v>1718</v>
      </c>
      <c r="C1640" s="11" t="s">
        <v>7352</v>
      </c>
      <c r="D1640" s="11" t="s">
        <v>7348</v>
      </c>
      <c r="E1640" s="11" t="s">
        <v>7353</v>
      </c>
      <c r="F1640" s="12" t="s">
        <v>85</v>
      </c>
      <c r="G1640" s="13">
        <v>20128</v>
      </c>
      <c r="H1640" s="13">
        <v>12681</v>
      </c>
      <c r="I1640" s="13"/>
      <c r="J1640" s="13">
        <v>7447</v>
      </c>
      <c r="K1640" s="13">
        <v>63</v>
      </c>
      <c r="L1640" s="11" t="s">
        <v>6842</v>
      </c>
      <c r="M1640" s="14" t="s">
        <v>6838</v>
      </c>
      <c r="Z1640" s="15">
        <v>20128</v>
      </c>
      <c r="AA1640" s="15">
        <v>12681</v>
      </c>
      <c r="AC1640" s="15">
        <v>7447</v>
      </c>
    </row>
    <row r="1641" spans="2:29" ht="19.7" customHeight="1" x14ac:dyDescent="0.2">
      <c r="B1641" s="10" t="s">
        <v>1719</v>
      </c>
      <c r="C1641" s="11" t="s">
        <v>7354</v>
      </c>
      <c r="D1641" s="11" t="s">
        <v>7348</v>
      </c>
      <c r="E1641" s="11" t="s">
        <v>7313</v>
      </c>
      <c r="F1641" s="12" t="s">
        <v>85</v>
      </c>
      <c r="G1641" s="13">
        <v>23532</v>
      </c>
      <c r="H1641" s="13">
        <v>13884</v>
      </c>
      <c r="I1641" s="13"/>
      <c r="J1641" s="13">
        <v>9648</v>
      </c>
      <c r="K1641" s="13">
        <v>59</v>
      </c>
      <c r="L1641" s="11" t="s">
        <v>6842</v>
      </c>
      <c r="M1641" s="14" t="s">
        <v>6838</v>
      </c>
      <c r="Z1641" s="15">
        <v>23532</v>
      </c>
      <c r="AA1641" s="15">
        <v>13884</v>
      </c>
      <c r="AC1641" s="15">
        <v>9648</v>
      </c>
    </row>
    <row r="1642" spans="2:29" ht="19.7" customHeight="1" x14ac:dyDescent="0.2">
      <c r="B1642" s="10" t="s">
        <v>1720</v>
      </c>
      <c r="C1642" s="11" t="s">
        <v>7355</v>
      </c>
      <c r="D1642" s="11" t="s">
        <v>7348</v>
      </c>
      <c r="E1642" s="11" t="s">
        <v>7315</v>
      </c>
      <c r="F1642" s="12" t="s">
        <v>85</v>
      </c>
      <c r="G1642" s="13">
        <v>31872</v>
      </c>
      <c r="H1642" s="13">
        <v>16255</v>
      </c>
      <c r="I1642" s="13"/>
      <c r="J1642" s="13">
        <v>15617</v>
      </c>
      <c r="K1642" s="13">
        <v>51</v>
      </c>
      <c r="L1642" s="11" t="s">
        <v>6842</v>
      </c>
      <c r="M1642" s="14" t="s">
        <v>6838</v>
      </c>
      <c r="Z1642" s="15">
        <v>31872</v>
      </c>
      <c r="AA1642" s="15">
        <v>16255</v>
      </c>
      <c r="AC1642" s="15">
        <v>15617</v>
      </c>
    </row>
    <row r="1643" spans="2:29" ht="19.7" customHeight="1" x14ac:dyDescent="0.2">
      <c r="B1643" s="10" t="s">
        <v>1721</v>
      </c>
      <c r="C1643" s="11" t="s">
        <v>7356</v>
      </c>
      <c r="D1643" s="11" t="s">
        <v>7348</v>
      </c>
      <c r="E1643" s="11" t="s">
        <v>7317</v>
      </c>
      <c r="F1643" s="12" t="s">
        <v>85</v>
      </c>
      <c r="G1643" s="13">
        <v>34743</v>
      </c>
      <c r="H1643" s="13">
        <v>17719</v>
      </c>
      <c r="I1643" s="13"/>
      <c r="J1643" s="13">
        <v>17024</v>
      </c>
      <c r="K1643" s="13">
        <v>51</v>
      </c>
      <c r="L1643" s="11" t="s">
        <v>6842</v>
      </c>
      <c r="M1643" s="14" t="s">
        <v>6838</v>
      </c>
      <c r="Z1643" s="15">
        <v>34743</v>
      </c>
      <c r="AA1643" s="15">
        <v>17719</v>
      </c>
      <c r="AC1643" s="15">
        <v>17024</v>
      </c>
    </row>
    <row r="1644" spans="2:29" ht="19.7" customHeight="1" x14ac:dyDescent="0.2">
      <c r="B1644" s="10" t="s">
        <v>1722</v>
      </c>
      <c r="C1644" s="11" t="s">
        <v>7357</v>
      </c>
      <c r="D1644" s="11" t="s">
        <v>7348</v>
      </c>
      <c r="E1644" s="11" t="s">
        <v>7319</v>
      </c>
      <c r="F1644" s="12" t="s">
        <v>85</v>
      </c>
      <c r="G1644" s="13">
        <v>41634</v>
      </c>
      <c r="H1644" s="13">
        <v>19152</v>
      </c>
      <c r="I1644" s="13"/>
      <c r="J1644" s="13">
        <v>22482</v>
      </c>
      <c r="K1644" s="13">
        <v>46</v>
      </c>
      <c r="L1644" s="11" t="s">
        <v>6842</v>
      </c>
      <c r="M1644" s="14" t="s">
        <v>6838</v>
      </c>
      <c r="Z1644" s="15">
        <v>41634</v>
      </c>
      <c r="AA1644" s="15">
        <v>19152</v>
      </c>
      <c r="AC1644" s="15">
        <v>22482</v>
      </c>
    </row>
    <row r="1645" spans="2:29" ht="19.7" customHeight="1" x14ac:dyDescent="0.2">
      <c r="B1645" s="10" t="s">
        <v>1723</v>
      </c>
      <c r="C1645" s="11" t="s">
        <v>7358</v>
      </c>
      <c r="D1645" s="11" t="s">
        <v>7348</v>
      </c>
      <c r="E1645" s="11" t="s">
        <v>7321</v>
      </c>
      <c r="F1645" s="12" t="s">
        <v>85</v>
      </c>
      <c r="G1645" s="13">
        <v>44733</v>
      </c>
      <c r="H1645" s="13">
        <v>20577</v>
      </c>
      <c r="I1645" s="13"/>
      <c r="J1645" s="13">
        <v>24156</v>
      </c>
      <c r="K1645" s="13">
        <v>46</v>
      </c>
      <c r="L1645" s="11" t="s">
        <v>6842</v>
      </c>
      <c r="M1645" s="14" t="s">
        <v>6838</v>
      </c>
      <c r="Z1645" s="15">
        <v>44733</v>
      </c>
      <c r="AA1645" s="15">
        <v>20577</v>
      </c>
      <c r="AC1645" s="15">
        <v>24156</v>
      </c>
    </row>
    <row r="1646" spans="2:29" ht="19.7" customHeight="1" x14ac:dyDescent="0.2">
      <c r="B1646" s="10" t="s">
        <v>1724</v>
      </c>
      <c r="C1646" s="11" t="s">
        <v>7359</v>
      </c>
      <c r="D1646" s="11" t="s">
        <v>7348</v>
      </c>
      <c r="E1646" s="11" t="s">
        <v>7323</v>
      </c>
      <c r="F1646" s="12" t="s">
        <v>85</v>
      </c>
      <c r="G1646" s="13">
        <v>52056</v>
      </c>
      <c r="H1646" s="13">
        <v>21864</v>
      </c>
      <c r="I1646" s="13"/>
      <c r="J1646" s="13">
        <v>30192</v>
      </c>
      <c r="K1646" s="13">
        <v>42</v>
      </c>
      <c r="L1646" s="11" t="s">
        <v>6842</v>
      </c>
      <c r="M1646" s="14" t="s">
        <v>6838</v>
      </c>
      <c r="Z1646" s="15">
        <v>52056</v>
      </c>
      <c r="AA1646" s="15">
        <v>21864</v>
      </c>
      <c r="AC1646" s="15">
        <v>30192</v>
      </c>
    </row>
    <row r="1647" spans="2:29" ht="19.7" customHeight="1" x14ac:dyDescent="0.2">
      <c r="B1647" s="10" t="s">
        <v>1725</v>
      </c>
      <c r="C1647" s="11" t="s">
        <v>7360</v>
      </c>
      <c r="D1647" s="11" t="s">
        <v>7348</v>
      </c>
      <c r="E1647" s="11" t="s">
        <v>7325</v>
      </c>
      <c r="F1647" s="12" t="s">
        <v>85</v>
      </c>
      <c r="G1647" s="13">
        <v>58925</v>
      </c>
      <c r="H1647" s="13">
        <v>24749</v>
      </c>
      <c r="I1647" s="13"/>
      <c r="J1647" s="13">
        <v>34176</v>
      </c>
      <c r="K1647" s="13">
        <v>42</v>
      </c>
      <c r="L1647" s="11" t="s">
        <v>6842</v>
      </c>
      <c r="M1647" s="14" t="s">
        <v>6838</v>
      </c>
      <c r="Z1647" s="15">
        <v>58925</v>
      </c>
      <c r="AA1647" s="15">
        <v>24749</v>
      </c>
      <c r="AC1647" s="15">
        <v>34176</v>
      </c>
    </row>
    <row r="1648" spans="2:29" ht="19.7" customHeight="1" x14ac:dyDescent="0.2">
      <c r="B1648" s="10" t="s">
        <v>1726</v>
      </c>
      <c r="C1648" s="11" t="s">
        <v>7361</v>
      </c>
      <c r="D1648" s="11" t="s">
        <v>7348</v>
      </c>
      <c r="E1648" s="11" t="s">
        <v>7327</v>
      </c>
      <c r="F1648" s="12" t="s">
        <v>85</v>
      </c>
      <c r="G1648" s="13">
        <v>81862</v>
      </c>
      <c r="H1648" s="13">
        <v>27833</v>
      </c>
      <c r="I1648" s="13"/>
      <c r="J1648" s="13">
        <v>54029</v>
      </c>
      <c r="K1648" s="13">
        <v>34</v>
      </c>
      <c r="L1648" s="11" t="s">
        <v>6842</v>
      </c>
      <c r="M1648" s="14" t="s">
        <v>6838</v>
      </c>
      <c r="Z1648" s="15">
        <v>81862</v>
      </c>
      <c r="AA1648" s="15">
        <v>27833</v>
      </c>
      <c r="AC1648" s="15">
        <v>54029</v>
      </c>
    </row>
    <row r="1649" spans="2:29" ht="19.7" customHeight="1" x14ac:dyDescent="0.2">
      <c r="B1649" s="10" t="s">
        <v>1727</v>
      </c>
      <c r="C1649" s="11" t="s">
        <v>7362</v>
      </c>
      <c r="D1649" s="11" t="s">
        <v>7348</v>
      </c>
      <c r="E1649" s="11" t="s">
        <v>7329</v>
      </c>
      <c r="F1649" s="12" t="s">
        <v>85</v>
      </c>
      <c r="G1649" s="13">
        <v>86217</v>
      </c>
      <c r="H1649" s="13">
        <v>29314</v>
      </c>
      <c r="I1649" s="13"/>
      <c r="J1649" s="13">
        <v>56903</v>
      </c>
      <c r="K1649" s="13">
        <v>34</v>
      </c>
      <c r="L1649" s="11" t="s">
        <v>6842</v>
      </c>
      <c r="M1649" s="14" t="s">
        <v>6838</v>
      </c>
      <c r="Z1649" s="15">
        <v>86217</v>
      </c>
      <c r="AA1649" s="15">
        <v>29314</v>
      </c>
      <c r="AC1649" s="15">
        <v>56903</v>
      </c>
    </row>
    <row r="1650" spans="2:29" ht="19.7" customHeight="1" x14ac:dyDescent="0.2">
      <c r="B1650" s="10" t="s">
        <v>1728</v>
      </c>
      <c r="C1650" s="11" t="s">
        <v>7363</v>
      </c>
      <c r="D1650" s="11" t="s">
        <v>7348</v>
      </c>
      <c r="E1650" s="11" t="s">
        <v>7331</v>
      </c>
      <c r="F1650" s="12" t="s">
        <v>85</v>
      </c>
      <c r="G1650" s="13">
        <v>105176</v>
      </c>
      <c r="H1650" s="13">
        <v>29449</v>
      </c>
      <c r="I1650" s="13"/>
      <c r="J1650" s="13">
        <v>75727</v>
      </c>
      <c r="K1650" s="13">
        <v>28</v>
      </c>
      <c r="L1650" s="11" t="s">
        <v>6842</v>
      </c>
      <c r="M1650" s="14" t="s">
        <v>6838</v>
      </c>
      <c r="Z1650" s="15">
        <v>105176</v>
      </c>
      <c r="AA1650" s="15">
        <v>29449</v>
      </c>
      <c r="AC1650" s="15">
        <v>75727</v>
      </c>
    </row>
    <row r="1651" spans="2:29" ht="19.7" customHeight="1" x14ac:dyDescent="0.2">
      <c r="B1651" s="10" t="s">
        <v>1729</v>
      </c>
      <c r="C1651" s="11" t="s">
        <v>7364</v>
      </c>
      <c r="D1651" s="11" t="s">
        <v>7365</v>
      </c>
      <c r="E1651" s="11" t="s">
        <v>7305</v>
      </c>
      <c r="F1651" s="12" t="s">
        <v>85</v>
      </c>
      <c r="G1651" s="13">
        <v>31462</v>
      </c>
      <c r="H1651" s="13">
        <v>22653</v>
      </c>
      <c r="I1651" s="13"/>
      <c r="J1651" s="13">
        <v>8809</v>
      </c>
      <c r="K1651" s="13">
        <v>72</v>
      </c>
      <c r="L1651" s="11" t="s">
        <v>6842</v>
      </c>
      <c r="M1651" s="14" t="s">
        <v>6838</v>
      </c>
      <c r="Z1651" s="15">
        <v>31462</v>
      </c>
      <c r="AA1651" s="15">
        <v>22653</v>
      </c>
      <c r="AC1651" s="15">
        <v>8809</v>
      </c>
    </row>
    <row r="1652" spans="2:29" ht="19.7" customHeight="1" x14ac:dyDescent="0.2">
      <c r="B1652" s="10" t="s">
        <v>1730</v>
      </c>
      <c r="C1652" s="11" t="s">
        <v>7366</v>
      </c>
      <c r="D1652" s="11" t="s">
        <v>7365</v>
      </c>
      <c r="E1652" s="11" t="s">
        <v>7307</v>
      </c>
      <c r="F1652" s="12" t="s">
        <v>85</v>
      </c>
      <c r="G1652" s="13">
        <v>45615</v>
      </c>
      <c r="H1652" s="13">
        <v>29650</v>
      </c>
      <c r="I1652" s="13"/>
      <c r="J1652" s="13">
        <v>15965</v>
      </c>
      <c r="K1652" s="13">
        <v>65</v>
      </c>
      <c r="L1652" s="11" t="s">
        <v>6842</v>
      </c>
      <c r="M1652" s="14" t="s">
        <v>6838</v>
      </c>
      <c r="Z1652" s="15">
        <v>45615</v>
      </c>
      <c r="AA1652" s="15">
        <v>29650</v>
      </c>
      <c r="AC1652" s="15">
        <v>15965</v>
      </c>
    </row>
    <row r="1653" spans="2:29" ht="19.7" customHeight="1" x14ac:dyDescent="0.2">
      <c r="B1653" s="10" t="s">
        <v>1731</v>
      </c>
      <c r="C1653" s="11" t="s">
        <v>7367</v>
      </c>
      <c r="D1653" s="11" t="s">
        <v>7365</v>
      </c>
      <c r="E1653" s="11" t="s">
        <v>7353</v>
      </c>
      <c r="F1653" s="12" t="s">
        <v>85</v>
      </c>
      <c r="G1653" s="13">
        <v>56501</v>
      </c>
      <c r="H1653" s="13">
        <v>33901</v>
      </c>
      <c r="I1653" s="13"/>
      <c r="J1653" s="13">
        <v>22600</v>
      </c>
      <c r="K1653" s="13">
        <v>60</v>
      </c>
      <c r="L1653" s="11" t="s">
        <v>6842</v>
      </c>
      <c r="M1653" s="14" t="s">
        <v>6838</v>
      </c>
      <c r="Z1653" s="15">
        <v>56501</v>
      </c>
      <c r="AA1653" s="15">
        <v>33901</v>
      </c>
      <c r="AC1653" s="15">
        <v>22600</v>
      </c>
    </row>
    <row r="1654" spans="2:29" ht="19.7" customHeight="1" x14ac:dyDescent="0.2">
      <c r="B1654" s="16" t="s">
        <v>1732</v>
      </c>
      <c r="C1654" s="17" t="s">
        <v>7368</v>
      </c>
      <c r="D1654" s="17" t="s">
        <v>7365</v>
      </c>
      <c r="E1654" s="17" t="s">
        <v>7313</v>
      </c>
      <c r="F1654" s="18" t="s">
        <v>85</v>
      </c>
      <c r="G1654" s="19">
        <v>69592</v>
      </c>
      <c r="H1654" s="19">
        <v>39667</v>
      </c>
      <c r="I1654" s="19"/>
      <c r="J1654" s="19">
        <v>29925</v>
      </c>
      <c r="K1654" s="19">
        <v>57</v>
      </c>
      <c r="L1654" s="17" t="s">
        <v>6842</v>
      </c>
      <c r="M1654" s="20" t="s">
        <v>6838</v>
      </c>
      <c r="Z1654" s="15">
        <v>69592</v>
      </c>
      <c r="AA1654" s="15">
        <v>39667</v>
      </c>
      <c r="AC1654" s="15">
        <v>29925</v>
      </c>
    </row>
    <row r="1655" spans="2:29" ht="19.7" customHeight="1" x14ac:dyDescent="0.2">
      <c r="B1655" s="10" t="s">
        <v>1733</v>
      </c>
      <c r="C1655" s="11" t="s">
        <v>7369</v>
      </c>
      <c r="D1655" s="11" t="s">
        <v>7365</v>
      </c>
      <c r="E1655" s="11" t="s">
        <v>7315</v>
      </c>
      <c r="F1655" s="12" t="s">
        <v>85</v>
      </c>
      <c r="G1655" s="13">
        <v>104079</v>
      </c>
      <c r="H1655" s="13">
        <v>58284</v>
      </c>
      <c r="I1655" s="13"/>
      <c r="J1655" s="13">
        <v>45795</v>
      </c>
      <c r="K1655" s="13">
        <v>56</v>
      </c>
      <c r="L1655" s="11" t="s">
        <v>6842</v>
      </c>
      <c r="M1655" s="14" t="s">
        <v>6838</v>
      </c>
      <c r="Z1655" s="15">
        <v>104079</v>
      </c>
      <c r="AA1655" s="15">
        <v>58284</v>
      </c>
      <c r="AC1655" s="15">
        <v>45795</v>
      </c>
    </row>
    <row r="1656" spans="2:29" ht="19.7" customHeight="1" x14ac:dyDescent="0.2">
      <c r="B1656" s="10" t="s">
        <v>1734</v>
      </c>
      <c r="C1656" s="11" t="s">
        <v>7370</v>
      </c>
      <c r="D1656" s="11" t="s">
        <v>7365</v>
      </c>
      <c r="E1656" s="11" t="s">
        <v>7317</v>
      </c>
      <c r="F1656" s="12" t="s">
        <v>85</v>
      </c>
      <c r="G1656" s="13">
        <v>106287</v>
      </c>
      <c r="H1656" s="13">
        <v>58458</v>
      </c>
      <c r="I1656" s="13"/>
      <c r="J1656" s="13">
        <v>47829</v>
      </c>
      <c r="K1656" s="13">
        <v>55</v>
      </c>
      <c r="L1656" s="11" t="s">
        <v>6842</v>
      </c>
      <c r="M1656" s="14" t="s">
        <v>6838</v>
      </c>
      <c r="Z1656" s="15">
        <v>106287</v>
      </c>
      <c r="AA1656" s="15">
        <v>58458</v>
      </c>
      <c r="AC1656" s="15">
        <v>47829</v>
      </c>
    </row>
    <row r="1657" spans="2:29" ht="19.7" customHeight="1" x14ac:dyDescent="0.2">
      <c r="B1657" s="10" t="s">
        <v>1735</v>
      </c>
      <c r="C1657" s="11" t="s">
        <v>7371</v>
      </c>
      <c r="D1657" s="11" t="s">
        <v>7365</v>
      </c>
      <c r="E1657" s="11" t="s">
        <v>7319</v>
      </c>
      <c r="F1657" s="12" t="s">
        <v>85</v>
      </c>
      <c r="G1657" s="13">
        <v>128862</v>
      </c>
      <c r="H1657" s="13">
        <v>64431</v>
      </c>
      <c r="I1657" s="13"/>
      <c r="J1657" s="13">
        <v>64431</v>
      </c>
      <c r="K1657" s="13">
        <v>50</v>
      </c>
      <c r="L1657" s="11" t="s">
        <v>6842</v>
      </c>
      <c r="M1657" s="14" t="s">
        <v>6838</v>
      </c>
      <c r="Z1657" s="15">
        <v>128862</v>
      </c>
      <c r="AA1657" s="15">
        <v>64431</v>
      </c>
      <c r="AC1657" s="15">
        <v>64431</v>
      </c>
    </row>
    <row r="1658" spans="2:29" ht="19.7" customHeight="1" x14ac:dyDescent="0.2">
      <c r="B1658" s="10" t="s">
        <v>1736</v>
      </c>
      <c r="C1658" s="11" t="s">
        <v>7372</v>
      </c>
      <c r="D1658" s="11" t="s">
        <v>7365</v>
      </c>
      <c r="E1658" s="11" t="s">
        <v>7321</v>
      </c>
      <c r="F1658" s="12" t="s">
        <v>85</v>
      </c>
      <c r="G1658" s="13">
        <v>132423</v>
      </c>
      <c r="H1658" s="13">
        <v>67536</v>
      </c>
      <c r="I1658" s="13"/>
      <c r="J1658" s="13">
        <v>64887</v>
      </c>
      <c r="K1658" s="13">
        <v>51</v>
      </c>
      <c r="L1658" s="11" t="s">
        <v>6842</v>
      </c>
      <c r="M1658" s="14" t="s">
        <v>6838</v>
      </c>
      <c r="Z1658" s="15">
        <v>132423</v>
      </c>
      <c r="AA1658" s="15">
        <v>67536</v>
      </c>
      <c r="AC1658" s="15">
        <v>64887</v>
      </c>
    </row>
    <row r="1659" spans="2:29" ht="19.7" customHeight="1" x14ac:dyDescent="0.2">
      <c r="B1659" s="10" t="s">
        <v>1737</v>
      </c>
      <c r="C1659" s="11" t="s">
        <v>7373</v>
      </c>
      <c r="D1659" s="11" t="s">
        <v>7365</v>
      </c>
      <c r="E1659" s="11" t="s">
        <v>7323</v>
      </c>
      <c r="F1659" s="12" t="s">
        <v>85</v>
      </c>
      <c r="G1659" s="13">
        <v>142869</v>
      </c>
      <c r="H1659" s="13">
        <v>67148</v>
      </c>
      <c r="I1659" s="13"/>
      <c r="J1659" s="13">
        <v>75721</v>
      </c>
      <c r="K1659" s="13">
        <v>47</v>
      </c>
      <c r="L1659" s="11" t="s">
        <v>6842</v>
      </c>
      <c r="M1659" s="14" t="s">
        <v>6838</v>
      </c>
      <c r="Z1659" s="15">
        <v>142869</v>
      </c>
      <c r="AA1659" s="15">
        <v>67148</v>
      </c>
      <c r="AC1659" s="15">
        <v>75721</v>
      </c>
    </row>
    <row r="1660" spans="2:29" ht="19.7" customHeight="1" x14ac:dyDescent="0.2">
      <c r="B1660" s="10" t="s">
        <v>1738</v>
      </c>
      <c r="C1660" s="11" t="s">
        <v>7374</v>
      </c>
      <c r="D1660" s="11" t="s">
        <v>7365</v>
      </c>
      <c r="E1660" s="11" t="s">
        <v>7325</v>
      </c>
      <c r="F1660" s="12" t="s">
        <v>85</v>
      </c>
      <c r="G1660" s="13">
        <v>146430</v>
      </c>
      <c r="H1660" s="13">
        <v>71751</v>
      </c>
      <c r="I1660" s="13"/>
      <c r="J1660" s="13">
        <v>74679</v>
      </c>
      <c r="K1660" s="13">
        <v>49</v>
      </c>
      <c r="L1660" s="11" t="s">
        <v>6842</v>
      </c>
      <c r="M1660" s="14" t="s">
        <v>6838</v>
      </c>
      <c r="Z1660" s="15">
        <v>146430</v>
      </c>
      <c r="AA1660" s="15">
        <v>71751</v>
      </c>
      <c r="AC1660" s="15">
        <v>74679</v>
      </c>
    </row>
    <row r="1661" spans="2:29" ht="19.7" customHeight="1" x14ac:dyDescent="0.2">
      <c r="B1661" s="10" t="s">
        <v>1739</v>
      </c>
      <c r="C1661" s="11" t="s">
        <v>7375</v>
      </c>
      <c r="D1661" s="11" t="s">
        <v>7365</v>
      </c>
      <c r="E1661" s="11" t="s">
        <v>7327</v>
      </c>
      <c r="F1661" s="12" t="s">
        <v>85</v>
      </c>
      <c r="G1661" s="13">
        <v>174942</v>
      </c>
      <c r="H1661" s="13">
        <v>68227</v>
      </c>
      <c r="I1661" s="13"/>
      <c r="J1661" s="13">
        <v>106715</v>
      </c>
      <c r="K1661" s="13">
        <v>39</v>
      </c>
      <c r="L1661" s="11" t="s">
        <v>6842</v>
      </c>
      <c r="M1661" s="14" t="s">
        <v>6838</v>
      </c>
      <c r="Z1661" s="15">
        <v>174942</v>
      </c>
      <c r="AA1661" s="15">
        <v>68227</v>
      </c>
      <c r="AC1661" s="15">
        <v>106715</v>
      </c>
    </row>
    <row r="1662" spans="2:29" ht="19.7" customHeight="1" x14ac:dyDescent="0.2">
      <c r="B1662" s="10" t="s">
        <v>1740</v>
      </c>
      <c r="C1662" s="11" t="s">
        <v>7376</v>
      </c>
      <c r="D1662" s="11" t="s">
        <v>7365</v>
      </c>
      <c r="E1662" s="11" t="s">
        <v>7329</v>
      </c>
      <c r="F1662" s="12" t="s">
        <v>85</v>
      </c>
      <c r="G1662" s="13">
        <v>178502</v>
      </c>
      <c r="H1662" s="13">
        <v>71401</v>
      </c>
      <c r="I1662" s="13"/>
      <c r="J1662" s="13">
        <v>107101</v>
      </c>
      <c r="K1662" s="13">
        <v>40</v>
      </c>
      <c r="L1662" s="11" t="s">
        <v>6842</v>
      </c>
      <c r="M1662" s="14" t="s">
        <v>6838</v>
      </c>
      <c r="Z1662" s="15">
        <v>178502</v>
      </c>
      <c r="AA1662" s="15">
        <v>71401</v>
      </c>
      <c r="AC1662" s="15">
        <v>107101</v>
      </c>
    </row>
    <row r="1663" spans="2:29" ht="19.7" customHeight="1" x14ac:dyDescent="0.2">
      <c r="B1663" s="10" t="s">
        <v>1741</v>
      </c>
      <c r="C1663" s="11" t="s">
        <v>7377</v>
      </c>
      <c r="D1663" s="11" t="s">
        <v>7365</v>
      </c>
      <c r="E1663" s="11" t="s">
        <v>7331</v>
      </c>
      <c r="F1663" s="12" t="s">
        <v>85</v>
      </c>
      <c r="G1663" s="13">
        <v>206894</v>
      </c>
      <c r="H1663" s="13">
        <v>64137</v>
      </c>
      <c r="I1663" s="13"/>
      <c r="J1663" s="13">
        <v>142757</v>
      </c>
      <c r="K1663" s="13">
        <v>31</v>
      </c>
      <c r="L1663" s="11" t="s">
        <v>6842</v>
      </c>
      <c r="M1663" s="14" t="s">
        <v>6838</v>
      </c>
      <c r="Z1663" s="15">
        <v>206894</v>
      </c>
      <c r="AA1663" s="15">
        <v>64137</v>
      </c>
      <c r="AC1663" s="15">
        <v>142757</v>
      </c>
    </row>
    <row r="1664" spans="2:29" ht="19.7" customHeight="1" x14ac:dyDescent="0.2">
      <c r="B1664" s="10" t="s">
        <v>1742</v>
      </c>
      <c r="C1664" s="11" t="s">
        <v>7378</v>
      </c>
      <c r="D1664" s="11" t="s">
        <v>7379</v>
      </c>
      <c r="E1664" s="11" t="s">
        <v>7305</v>
      </c>
      <c r="F1664" s="12" t="s">
        <v>85</v>
      </c>
      <c r="G1664" s="13">
        <v>50042</v>
      </c>
      <c r="H1664" s="13">
        <v>37031</v>
      </c>
      <c r="I1664" s="13"/>
      <c r="J1664" s="13">
        <v>13011</v>
      </c>
      <c r="K1664" s="13">
        <v>74</v>
      </c>
      <c r="L1664" s="11" t="s">
        <v>6842</v>
      </c>
      <c r="M1664" s="14" t="s">
        <v>6838</v>
      </c>
      <c r="Z1664" s="15">
        <v>50042</v>
      </c>
      <c r="AA1664" s="15">
        <v>37031</v>
      </c>
      <c r="AC1664" s="15">
        <v>13011</v>
      </c>
    </row>
    <row r="1665" spans="2:29" ht="19.7" customHeight="1" x14ac:dyDescent="0.2">
      <c r="B1665" s="10" t="s">
        <v>1743</v>
      </c>
      <c r="C1665" s="11" t="s">
        <v>7380</v>
      </c>
      <c r="D1665" s="11" t="s">
        <v>7379</v>
      </c>
      <c r="E1665" s="11" t="s">
        <v>7307</v>
      </c>
      <c r="F1665" s="12" t="s">
        <v>85</v>
      </c>
      <c r="G1665" s="13">
        <v>72715</v>
      </c>
      <c r="H1665" s="13">
        <v>50173</v>
      </c>
      <c r="I1665" s="13"/>
      <c r="J1665" s="13">
        <v>22542</v>
      </c>
      <c r="K1665" s="13">
        <v>69</v>
      </c>
      <c r="L1665" s="11" t="s">
        <v>6842</v>
      </c>
      <c r="M1665" s="14" t="s">
        <v>6838</v>
      </c>
      <c r="Z1665" s="15">
        <v>72715</v>
      </c>
      <c r="AA1665" s="15">
        <v>50173</v>
      </c>
      <c r="AC1665" s="15">
        <v>22542</v>
      </c>
    </row>
    <row r="1666" spans="2:29" ht="19.7" customHeight="1" x14ac:dyDescent="0.2">
      <c r="B1666" s="10" t="s">
        <v>1744</v>
      </c>
      <c r="C1666" s="11" t="s">
        <v>7381</v>
      </c>
      <c r="D1666" s="11" t="s">
        <v>7379</v>
      </c>
      <c r="E1666" s="11" t="s">
        <v>7353</v>
      </c>
      <c r="F1666" s="12" t="s">
        <v>85</v>
      </c>
      <c r="G1666" s="13">
        <v>89783</v>
      </c>
      <c r="H1666" s="13">
        <v>58359</v>
      </c>
      <c r="I1666" s="13"/>
      <c r="J1666" s="13">
        <v>31424</v>
      </c>
      <c r="K1666" s="13">
        <v>65</v>
      </c>
      <c r="L1666" s="11" t="s">
        <v>6842</v>
      </c>
      <c r="M1666" s="14" t="s">
        <v>6838</v>
      </c>
      <c r="Z1666" s="15">
        <v>89783</v>
      </c>
      <c r="AA1666" s="15">
        <v>58359</v>
      </c>
      <c r="AC1666" s="15">
        <v>31424</v>
      </c>
    </row>
    <row r="1667" spans="2:29" ht="19.7" customHeight="1" x14ac:dyDescent="0.2">
      <c r="B1667" s="10" t="s">
        <v>1745</v>
      </c>
      <c r="C1667" s="11" t="s">
        <v>7382</v>
      </c>
      <c r="D1667" s="11" t="s">
        <v>7379</v>
      </c>
      <c r="E1667" s="11" t="s">
        <v>7313</v>
      </c>
      <c r="F1667" s="12" t="s">
        <v>85</v>
      </c>
      <c r="G1667" s="13">
        <v>112020</v>
      </c>
      <c r="H1667" s="13">
        <v>70573</v>
      </c>
      <c r="I1667" s="13"/>
      <c r="J1667" s="13">
        <v>41447</v>
      </c>
      <c r="K1667" s="13">
        <v>63</v>
      </c>
      <c r="L1667" s="11" t="s">
        <v>6842</v>
      </c>
      <c r="M1667" s="14" t="s">
        <v>6838</v>
      </c>
      <c r="Z1667" s="15">
        <v>112020</v>
      </c>
      <c r="AA1667" s="15">
        <v>70573</v>
      </c>
      <c r="AC1667" s="15">
        <v>41447</v>
      </c>
    </row>
    <row r="1668" spans="2:29" ht="19.7" customHeight="1" x14ac:dyDescent="0.2">
      <c r="B1668" s="10" t="s">
        <v>1746</v>
      </c>
      <c r="C1668" s="11" t="s">
        <v>7383</v>
      </c>
      <c r="D1668" s="11" t="s">
        <v>7379</v>
      </c>
      <c r="E1668" s="11" t="s">
        <v>7315</v>
      </c>
      <c r="F1668" s="12" t="s">
        <v>85</v>
      </c>
      <c r="G1668" s="13">
        <v>147937</v>
      </c>
      <c r="H1668" s="13">
        <v>85803</v>
      </c>
      <c r="I1668" s="13"/>
      <c r="J1668" s="13">
        <v>62134</v>
      </c>
      <c r="K1668" s="13">
        <v>58</v>
      </c>
      <c r="L1668" s="11" t="s">
        <v>6842</v>
      </c>
      <c r="M1668" s="14" t="s">
        <v>6838</v>
      </c>
      <c r="Z1668" s="15">
        <v>147937</v>
      </c>
      <c r="AA1668" s="15">
        <v>85803</v>
      </c>
      <c r="AC1668" s="15">
        <v>62134</v>
      </c>
    </row>
    <row r="1669" spans="2:29" ht="19.7" customHeight="1" x14ac:dyDescent="0.2">
      <c r="B1669" s="10" t="s">
        <v>1747</v>
      </c>
      <c r="C1669" s="11" t="s">
        <v>7384</v>
      </c>
      <c r="D1669" s="11" t="s">
        <v>7379</v>
      </c>
      <c r="E1669" s="11" t="s">
        <v>7317</v>
      </c>
      <c r="F1669" s="12" t="s">
        <v>85</v>
      </c>
      <c r="G1669" s="13">
        <v>154397</v>
      </c>
      <c r="H1669" s="13">
        <v>89550</v>
      </c>
      <c r="I1669" s="13"/>
      <c r="J1669" s="13">
        <v>64847</v>
      </c>
      <c r="K1669" s="13">
        <v>58</v>
      </c>
      <c r="L1669" s="11" t="s">
        <v>6842</v>
      </c>
      <c r="M1669" s="14" t="s">
        <v>6838</v>
      </c>
      <c r="Z1669" s="15">
        <v>154397</v>
      </c>
      <c r="AA1669" s="15">
        <v>89550</v>
      </c>
      <c r="AC1669" s="15">
        <v>64847</v>
      </c>
    </row>
    <row r="1670" spans="2:29" ht="19.7" customHeight="1" x14ac:dyDescent="0.2">
      <c r="B1670" s="10" t="s">
        <v>1748</v>
      </c>
      <c r="C1670" s="11" t="s">
        <v>7385</v>
      </c>
      <c r="D1670" s="11" t="s">
        <v>7379</v>
      </c>
      <c r="E1670" s="11" t="s">
        <v>7319</v>
      </c>
      <c r="F1670" s="12" t="s">
        <v>85</v>
      </c>
      <c r="G1670" s="13">
        <v>211043</v>
      </c>
      <c r="H1670" s="13">
        <v>120295</v>
      </c>
      <c r="I1670" s="13"/>
      <c r="J1670" s="13">
        <v>90748</v>
      </c>
      <c r="K1670" s="13">
        <v>57</v>
      </c>
      <c r="L1670" s="11" t="s">
        <v>6842</v>
      </c>
      <c r="M1670" s="14" t="s">
        <v>6838</v>
      </c>
      <c r="Z1670" s="15">
        <v>211043</v>
      </c>
      <c r="AA1670" s="15">
        <v>120295</v>
      </c>
      <c r="AC1670" s="15">
        <v>90748</v>
      </c>
    </row>
    <row r="1671" spans="2:29" ht="19.7" customHeight="1" x14ac:dyDescent="0.2">
      <c r="B1671" s="10" t="s">
        <v>1749</v>
      </c>
      <c r="C1671" s="11" t="s">
        <v>7386</v>
      </c>
      <c r="D1671" s="11" t="s">
        <v>7379</v>
      </c>
      <c r="E1671" s="11" t="s">
        <v>7321</v>
      </c>
      <c r="F1671" s="12" t="s">
        <v>85</v>
      </c>
      <c r="G1671" s="13">
        <v>215364</v>
      </c>
      <c r="H1671" s="13">
        <v>124911</v>
      </c>
      <c r="I1671" s="13"/>
      <c r="J1671" s="13">
        <v>90453</v>
      </c>
      <c r="K1671" s="13">
        <v>58</v>
      </c>
      <c r="L1671" s="11" t="s">
        <v>6842</v>
      </c>
      <c r="M1671" s="14" t="s">
        <v>6838</v>
      </c>
      <c r="Z1671" s="15">
        <v>215364</v>
      </c>
      <c r="AA1671" s="15">
        <v>124911</v>
      </c>
      <c r="AC1671" s="15">
        <v>90453</v>
      </c>
    </row>
    <row r="1672" spans="2:29" ht="19.7" customHeight="1" x14ac:dyDescent="0.2">
      <c r="B1672" s="10" t="s">
        <v>1750</v>
      </c>
      <c r="C1672" s="11" t="s">
        <v>7387</v>
      </c>
      <c r="D1672" s="11" t="s">
        <v>7379</v>
      </c>
      <c r="E1672" s="11" t="s">
        <v>7323</v>
      </c>
      <c r="F1672" s="12" t="s">
        <v>85</v>
      </c>
      <c r="G1672" s="13">
        <v>223720</v>
      </c>
      <c r="H1672" s="13">
        <v>118572</v>
      </c>
      <c r="I1672" s="13"/>
      <c r="J1672" s="13">
        <v>105148</v>
      </c>
      <c r="K1672" s="13">
        <v>53</v>
      </c>
      <c r="L1672" s="11" t="s">
        <v>6842</v>
      </c>
      <c r="M1672" s="14" t="s">
        <v>6838</v>
      </c>
      <c r="Z1672" s="15">
        <v>223720</v>
      </c>
      <c r="AA1672" s="15">
        <v>118572</v>
      </c>
      <c r="AC1672" s="15">
        <v>105148</v>
      </c>
    </row>
    <row r="1673" spans="2:29" ht="19.7" customHeight="1" x14ac:dyDescent="0.2">
      <c r="B1673" s="10" t="s">
        <v>1751</v>
      </c>
      <c r="C1673" s="11" t="s">
        <v>7388</v>
      </c>
      <c r="D1673" s="11" t="s">
        <v>7379</v>
      </c>
      <c r="E1673" s="11" t="s">
        <v>7325</v>
      </c>
      <c r="F1673" s="12" t="s">
        <v>85</v>
      </c>
      <c r="G1673" s="13">
        <v>228041</v>
      </c>
      <c r="H1673" s="13">
        <v>123142</v>
      </c>
      <c r="I1673" s="13"/>
      <c r="J1673" s="13">
        <v>104899</v>
      </c>
      <c r="K1673" s="13">
        <v>54</v>
      </c>
      <c r="L1673" s="11" t="s">
        <v>6842</v>
      </c>
      <c r="M1673" s="14" t="s">
        <v>6838</v>
      </c>
      <c r="Z1673" s="15">
        <v>228041</v>
      </c>
      <c r="AA1673" s="15">
        <v>123142</v>
      </c>
      <c r="AC1673" s="15">
        <v>104899</v>
      </c>
    </row>
    <row r="1674" spans="2:29" ht="19.7" customHeight="1" x14ac:dyDescent="0.2">
      <c r="B1674" s="10" t="s">
        <v>1752</v>
      </c>
      <c r="C1674" s="11" t="s">
        <v>7389</v>
      </c>
      <c r="D1674" s="11" t="s">
        <v>7379</v>
      </c>
      <c r="E1674" s="11" t="s">
        <v>7327</v>
      </c>
      <c r="F1674" s="12" t="s">
        <v>85</v>
      </c>
      <c r="G1674" s="13">
        <v>262644</v>
      </c>
      <c r="H1674" s="13">
        <v>120816</v>
      </c>
      <c r="I1674" s="13"/>
      <c r="J1674" s="13">
        <v>141828</v>
      </c>
      <c r="K1674" s="13">
        <v>46</v>
      </c>
      <c r="L1674" s="11" t="s">
        <v>6842</v>
      </c>
      <c r="M1674" s="14" t="s">
        <v>6838</v>
      </c>
      <c r="Z1674" s="15">
        <v>262644</v>
      </c>
      <c r="AA1674" s="15">
        <v>120816</v>
      </c>
      <c r="AC1674" s="15">
        <v>141828</v>
      </c>
    </row>
    <row r="1675" spans="2:29" ht="19.7" customHeight="1" x14ac:dyDescent="0.2">
      <c r="B1675" s="10" t="s">
        <v>1753</v>
      </c>
      <c r="C1675" s="11" t="s">
        <v>7390</v>
      </c>
      <c r="D1675" s="11" t="s">
        <v>7379</v>
      </c>
      <c r="E1675" s="11" t="s">
        <v>7329</v>
      </c>
      <c r="F1675" s="12" t="s">
        <v>85</v>
      </c>
      <c r="G1675" s="13">
        <v>266966</v>
      </c>
      <c r="H1675" s="13">
        <v>122804</v>
      </c>
      <c r="I1675" s="13"/>
      <c r="J1675" s="13">
        <v>144162</v>
      </c>
      <c r="K1675" s="13">
        <v>46</v>
      </c>
      <c r="L1675" s="11" t="s">
        <v>6842</v>
      </c>
      <c r="M1675" s="14" t="s">
        <v>6838</v>
      </c>
      <c r="Z1675" s="15">
        <v>266966</v>
      </c>
      <c r="AA1675" s="15">
        <v>122804</v>
      </c>
      <c r="AC1675" s="15">
        <v>144162</v>
      </c>
    </row>
    <row r="1676" spans="2:29" ht="19.7" customHeight="1" x14ac:dyDescent="0.2">
      <c r="B1676" s="10" t="s">
        <v>1754</v>
      </c>
      <c r="C1676" s="11" t="s">
        <v>7391</v>
      </c>
      <c r="D1676" s="11" t="s">
        <v>7379</v>
      </c>
      <c r="E1676" s="11" t="s">
        <v>7331</v>
      </c>
      <c r="F1676" s="12" t="s">
        <v>85</v>
      </c>
      <c r="G1676" s="13">
        <v>305745</v>
      </c>
      <c r="H1676" s="13">
        <v>119241</v>
      </c>
      <c r="I1676" s="13"/>
      <c r="J1676" s="13">
        <v>186504</v>
      </c>
      <c r="K1676" s="13">
        <v>39</v>
      </c>
      <c r="L1676" s="11" t="s">
        <v>6842</v>
      </c>
      <c r="M1676" s="14" t="s">
        <v>6838</v>
      </c>
      <c r="Z1676" s="15">
        <v>305745</v>
      </c>
      <c r="AA1676" s="15">
        <v>119241</v>
      </c>
      <c r="AC1676" s="15">
        <v>186504</v>
      </c>
    </row>
    <row r="1677" spans="2:29" ht="19.7" customHeight="1" x14ac:dyDescent="0.2">
      <c r="B1677" s="10" t="s">
        <v>1755</v>
      </c>
      <c r="C1677" s="11" t="s">
        <v>7392</v>
      </c>
      <c r="D1677" s="11" t="s">
        <v>7393</v>
      </c>
      <c r="E1677" s="11" t="s">
        <v>7394</v>
      </c>
      <c r="F1677" s="12" t="s">
        <v>85</v>
      </c>
      <c r="G1677" s="13">
        <v>37893</v>
      </c>
      <c r="H1677" s="13">
        <v>27662</v>
      </c>
      <c r="I1677" s="13"/>
      <c r="J1677" s="13">
        <v>10231</v>
      </c>
      <c r="K1677" s="13">
        <v>73</v>
      </c>
      <c r="L1677" s="11" t="s">
        <v>6842</v>
      </c>
      <c r="M1677" s="14" t="s">
        <v>6838</v>
      </c>
      <c r="Z1677" s="15">
        <v>37893</v>
      </c>
      <c r="AA1677" s="15">
        <v>27662</v>
      </c>
      <c r="AC1677" s="15">
        <v>10231</v>
      </c>
    </row>
    <row r="1678" spans="2:29" ht="19.7" customHeight="1" x14ac:dyDescent="0.2">
      <c r="B1678" s="10" t="s">
        <v>1756</v>
      </c>
      <c r="C1678" s="11" t="s">
        <v>7395</v>
      </c>
      <c r="D1678" s="11" t="s">
        <v>7393</v>
      </c>
      <c r="E1678" s="11" t="s">
        <v>7396</v>
      </c>
      <c r="F1678" s="12" t="s">
        <v>85</v>
      </c>
      <c r="G1678" s="13">
        <v>57577</v>
      </c>
      <c r="H1678" s="13">
        <v>36274</v>
      </c>
      <c r="I1678" s="13"/>
      <c r="J1678" s="13">
        <v>21303</v>
      </c>
      <c r="K1678" s="13">
        <v>63</v>
      </c>
      <c r="L1678" s="11" t="s">
        <v>6842</v>
      </c>
      <c r="M1678" s="14" t="s">
        <v>6838</v>
      </c>
      <c r="Z1678" s="15">
        <v>57577</v>
      </c>
      <c r="AA1678" s="15">
        <v>36274</v>
      </c>
      <c r="AC1678" s="15">
        <v>21303</v>
      </c>
    </row>
    <row r="1679" spans="2:29" ht="19.7" customHeight="1" x14ac:dyDescent="0.2">
      <c r="B1679" s="16" t="s">
        <v>1757</v>
      </c>
      <c r="C1679" s="17" t="s">
        <v>7397</v>
      </c>
      <c r="D1679" s="17" t="s">
        <v>7393</v>
      </c>
      <c r="E1679" s="17" t="s">
        <v>7398</v>
      </c>
      <c r="F1679" s="18" t="s">
        <v>85</v>
      </c>
      <c r="G1679" s="19">
        <v>84371</v>
      </c>
      <c r="H1679" s="19">
        <v>50623</v>
      </c>
      <c r="I1679" s="19"/>
      <c r="J1679" s="19">
        <v>33748</v>
      </c>
      <c r="K1679" s="19">
        <v>60</v>
      </c>
      <c r="L1679" s="17" t="s">
        <v>6842</v>
      </c>
      <c r="M1679" s="20" t="s">
        <v>6838</v>
      </c>
      <c r="Z1679" s="15">
        <v>84371</v>
      </c>
      <c r="AA1679" s="15">
        <v>50623</v>
      </c>
      <c r="AC1679" s="15">
        <v>33748</v>
      </c>
    </row>
    <row r="1680" spans="2:29" ht="19.7" customHeight="1" x14ac:dyDescent="0.2">
      <c r="B1680" s="10" t="s">
        <v>1758</v>
      </c>
      <c r="C1680" s="11" t="s">
        <v>7399</v>
      </c>
      <c r="D1680" s="11" t="s">
        <v>7393</v>
      </c>
      <c r="E1680" s="11" t="s">
        <v>7400</v>
      </c>
      <c r="F1680" s="12" t="s">
        <v>85</v>
      </c>
      <c r="G1680" s="13">
        <v>106094</v>
      </c>
      <c r="H1680" s="13">
        <v>59413</v>
      </c>
      <c r="I1680" s="13"/>
      <c r="J1680" s="13">
        <v>46681</v>
      </c>
      <c r="K1680" s="13">
        <v>56</v>
      </c>
      <c r="L1680" s="11" t="s">
        <v>6842</v>
      </c>
      <c r="M1680" s="14" t="s">
        <v>6838</v>
      </c>
      <c r="Z1680" s="15">
        <v>106094</v>
      </c>
      <c r="AA1680" s="15">
        <v>59413</v>
      </c>
      <c r="AC1680" s="15">
        <v>46681</v>
      </c>
    </row>
    <row r="1681" spans="2:29" ht="19.7" customHeight="1" x14ac:dyDescent="0.2">
      <c r="B1681" s="10" t="s">
        <v>1759</v>
      </c>
      <c r="C1681" s="11" t="s">
        <v>7401</v>
      </c>
      <c r="D1681" s="11" t="s">
        <v>7393</v>
      </c>
      <c r="E1681" s="11" t="s">
        <v>7402</v>
      </c>
      <c r="F1681" s="12" t="s">
        <v>85</v>
      </c>
      <c r="G1681" s="13">
        <v>139801</v>
      </c>
      <c r="H1681" s="13">
        <v>78289</v>
      </c>
      <c r="I1681" s="13"/>
      <c r="J1681" s="13">
        <v>61512</v>
      </c>
      <c r="K1681" s="13">
        <v>56</v>
      </c>
      <c r="L1681" s="11" t="s">
        <v>6842</v>
      </c>
      <c r="M1681" s="14" t="s">
        <v>6838</v>
      </c>
      <c r="Z1681" s="15">
        <v>139801</v>
      </c>
      <c r="AA1681" s="15">
        <v>78289</v>
      </c>
      <c r="AC1681" s="15">
        <v>61512</v>
      </c>
    </row>
    <row r="1682" spans="2:29" ht="19.7" customHeight="1" x14ac:dyDescent="0.2">
      <c r="B1682" s="10" t="s">
        <v>1760</v>
      </c>
      <c r="C1682" s="11" t="s">
        <v>7403</v>
      </c>
      <c r="D1682" s="11" t="s">
        <v>7393</v>
      </c>
      <c r="E1682" s="11" t="s">
        <v>7404</v>
      </c>
      <c r="F1682" s="12" t="s">
        <v>85</v>
      </c>
      <c r="G1682" s="13">
        <v>150243</v>
      </c>
      <c r="H1682" s="13">
        <v>78126</v>
      </c>
      <c r="I1682" s="13"/>
      <c r="J1682" s="13">
        <v>72117</v>
      </c>
      <c r="K1682" s="13">
        <v>52</v>
      </c>
      <c r="L1682" s="11" t="s">
        <v>6842</v>
      </c>
      <c r="M1682" s="14" t="s">
        <v>6838</v>
      </c>
      <c r="Z1682" s="15">
        <v>150243</v>
      </c>
      <c r="AA1682" s="15">
        <v>78126</v>
      </c>
      <c r="AC1682" s="15">
        <v>72117</v>
      </c>
    </row>
    <row r="1683" spans="2:29" ht="19.7" customHeight="1" x14ac:dyDescent="0.2">
      <c r="B1683" s="10" t="s">
        <v>1761</v>
      </c>
      <c r="C1683" s="11" t="s">
        <v>7405</v>
      </c>
      <c r="D1683" s="11" t="s">
        <v>7393</v>
      </c>
      <c r="E1683" s="11" t="s">
        <v>7406</v>
      </c>
      <c r="F1683" s="12" t="s">
        <v>85</v>
      </c>
      <c r="G1683" s="13">
        <v>165707</v>
      </c>
      <c r="H1683" s="13">
        <v>86168</v>
      </c>
      <c r="I1683" s="13"/>
      <c r="J1683" s="13">
        <v>79539</v>
      </c>
      <c r="K1683" s="13">
        <v>52</v>
      </c>
      <c r="L1683" s="11" t="s">
        <v>6842</v>
      </c>
      <c r="M1683" s="14" t="s">
        <v>6838</v>
      </c>
      <c r="Z1683" s="15">
        <v>165707</v>
      </c>
      <c r="AA1683" s="15">
        <v>86168</v>
      </c>
      <c r="AC1683" s="15">
        <v>79539</v>
      </c>
    </row>
    <row r="1684" spans="2:29" ht="19.7" customHeight="1" x14ac:dyDescent="0.2">
      <c r="B1684" s="10" t="s">
        <v>1762</v>
      </c>
      <c r="C1684" s="11" t="s">
        <v>7407</v>
      </c>
      <c r="D1684" s="11" t="s">
        <v>7393</v>
      </c>
      <c r="E1684" s="11" t="s">
        <v>7408</v>
      </c>
      <c r="F1684" s="12" t="s">
        <v>85</v>
      </c>
      <c r="G1684" s="13">
        <v>183752</v>
      </c>
      <c r="H1684" s="13">
        <v>86363</v>
      </c>
      <c r="I1684" s="13"/>
      <c r="J1684" s="13">
        <v>97389</v>
      </c>
      <c r="K1684" s="13">
        <v>47</v>
      </c>
      <c r="L1684" s="11" t="s">
        <v>6842</v>
      </c>
      <c r="M1684" s="14" t="s">
        <v>6838</v>
      </c>
      <c r="Z1684" s="15">
        <v>183752</v>
      </c>
      <c r="AA1684" s="15">
        <v>86363</v>
      </c>
      <c r="AC1684" s="15">
        <v>97389</v>
      </c>
    </row>
    <row r="1685" spans="2:29" ht="19.7" customHeight="1" x14ac:dyDescent="0.2">
      <c r="B1685" s="10" t="s">
        <v>1763</v>
      </c>
      <c r="C1685" s="11" t="s">
        <v>7409</v>
      </c>
      <c r="D1685" s="11" t="s">
        <v>7393</v>
      </c>
      <c r="E1685" s="11" t="s">
        <v>7410</v>
      </c>
      <c r="F1685" s="12" t="s">
        <v>85</v>
      </c>
      <c r="G1685" s="13">
        <v>198992</v>
      </c>
      <c r="H1685" s="13">
        <v>87556</v>
      </c>
      <c r="I1685" s="13"/>
      <c r="J1685" s="13">
        <v>111436</v>
      </c>
      <c r="K1685" s="13">
        <v>44</v>
      </c>
      <c r="L1685" s="11" t="s">
        <v>6842</v>
      </c>
      <c r="M1685" s="14" t="s">
        <v>6838</v>
      </c>
      <c r="Z1685" s="15">
        <v>198992</v>
      </c>
      <c r="AA1685" s="15">
        <v>87556</v>
      </c>
      <c r="AC1685" s="15">
        <v>111436</v>
      </c>
    </row>
    <row r="1686" spans="2:29" ht="19.7" customHeight="1" x14ac:dyDescent="0.2">
      <c r="B1686" s="10" t="s">
        <v>1764</v>
      </c>
      <c r="C1686" s="11" t="s">
        <v>7411</v>
      </c>
      <c r="D1686" s="11" t="s">
        <v>7393</v>
      </c>
      <c r="E1686" s="11" t="s">
        <v>7412</v>
      </c>
      <c r="F1686" s="12" t="s">
        <v>85</v>
      </c>
      <c r="G1686" s="13">
        <v>226253</v>
      </c>
      <c r="H1686" s="13">
        <v>79189</v>
      </c>
      <c r="I1686" s="13"/>
      <c r="J1686" s="13">
        <v>147064</v>
      </c>
      <c r="K1686" s="13">
        <v>35</v>
      </c>
      <c r="L1686" s="11" t="s">
        <v>6842</v>
      </c>
      <c r="M1686" s="14" t="s">
        <v>6838</v>
      </c>
      <c r="Z1686" s="15">
        <v>226253</v>
      </c>
      <c r="AA1686" s="15">
        <v>79189</v>
      </c>
      <c r="AC1686" s="15">
        <v>147064</v>
      </c>
    </row>
    <row r="1687" spans="2:29" ht="19.7" customHeight="1" x14ac:dyDescent="0.2">
      <c r="B1687" s="10" t="s">
        <v>1765</v>
      </c>
      <c r="C1687" s="11" t="s">
        <v>7413</v>
      </c>
      <c r="D1687" s="11" t="s">
        <v>7393</v>
      </c>
      <c r="E1687" s="11" t="s">
        <v>7414</v>
      </c>
      <c r="F1687" s="12" t="s">
        <v>85</v>
      </c>
      <c r="G1687" s="13">
        <v>233093</v>
      </c>
      <c r="H1687" s="13">
        <v>86244</v>
      </c>
      <c r="I1687" s="13"/>
      <c r="J1687" s="13">
        <v>146849</v>
      </c>
      <c r="K1687" s="13">
        <v>37</v>
      </c>
      <c r="L1687" s="11" t="s">
        <v>6842</v>
      </c>
      <c r="M1687" s="14" t="s">
        <v>6838</v>
      </c>
      <c r="Z1687" s="15">
        <v>233093</v>
      </c>
      <c r="AA1687" s="15">
        <v>86244</v>
      </c>
      <c r="AC1687" s="15">
        <v>146849</v>
      </c>
    </row>
    <row r="1688" spans="2:29" ht="19.7" customHeight="1" x14ac:dyDescent="0.2">
      <c r="B1688" s="10" t="s">
        <v>1766</v>
      </c>
      <c r="C1688" s="11" t="s">
        <v>7415</v>
      </c>
      <c r="D1688" s="11" t="s">
        <v>7393</v>
      </c>
      <c r="E1688" s="11" t="s">
        <v>7416</v>
      </c>
      <c r="F1688" s="12" t="s">
        <v>85</v>
      </c>
      <c r="G1688" s="13">
        <v>239931</v>
      </c>
      <c r="H1688" s="13">
        <v>93573</v>
      </c>
      <c r="I1688" s="13"/>
      <c r="J1688" s="13">
        <v>146358</v>
      </c>
      <c r="K1688" s="13">
        <v>39</v>
      </c>
      <c r="L1688" s="11" t="s">
        <v>6842</v>
      </c>
      <c r="M1688" s="14" t="s">
        <v>6838</v>
      </c>
      <c r="Z1688" s="15">
        <v>239931</v>
      </c>
      <c r="AA1688" s="15">
        <v>93573</v>
      </c>
      <c r="AC1688" s="15">
        <v>146358</v>
      </c>
    </row>
    <row r="1689" spans="2:29" ht="19.7" customHeight="1" x14ac:dyDescent="0.2">
      <c r="B1689" s="10" t="s">
        <v>1767</v>
      </c>
      <c r="C1689" s="11" t="s">
        <v>7417</v>
      </c>
      <c r="D1689" s="11" t="s">
        <v>7393</v>
      </c>
      <c r="E1689" s="11" t="s">
        <v>7418</v>
      </c>
      <c r="F1689" s="12" t="s">
        <v>85</v>
      </c>
      <c r="G1689" s="13">
        <v>288342</v>
      </c>
      <c r="H1689" s="13">
        <v>100920</v>
      </c>
      <c r="I1689" s="13"/>
      <c r="J1689" s="13">
        <v>187422</v>
      </c>
      <c r="K1689" s="13">
        <v>35</v>
      </c>
      <c r="L1689" s="11" t="s">
        <v>6842</v>
      </c>
      <c r="M1689" s="14" t="s">
        <v>6838</v>
      </c>
      <c r="Z1689" s="15">
        <v>288342</v>
      </c>
      <c r="AA1689" s="15">
        <v>100920</v>
      </c>
      <c r="AC1689" s="15">
        <v>187422</v>
      </c>
    </row>
    <row r="1690" spans="2:29" ht="19.7" customHeight="1" x14ac:dyDescent="0.2">
      <c r="B1690" s="10" t="s">
        <v>1768</v>
      </c>
      <c r="C1690" s="11" t="s">
        <v>7419</v>
      </c>
      <c r="D1690" s="11" t="s">
        <v>7420</v>
      </c>
      <c r="E1690" s="11" t="s">
        <v>7421</v>
      </c>
      <c r="F1690" s="12" t="s">
        <v>85</v>
      </c>
      <c r="G1690" s="13">
        <v>66623</v>
      </c>
      <c r="H1690" s="13">
        <v>53965</v>
      </c>
      <c r="I1690" s="13"/>
      <c r="J1690" s="13">
        <v>12658</v>
      </c>
      <c r="K1690" s="13">
        <v>81</v>
      </c>
      <c r="L1690" s="11" t="s">
        <v>6842</v>
      </c>
      <c r="M1690" s="14" t="s">
        <v>6838</v>
      </c>
      <c r="Z1690" s="15">
        <v>66623</v>
      </c>
      <c r="AA1690" s="15">
        <v>53965</v>
      </c>
      <c r="AC1690" s="15">
        <v>12658</v>
      </c>
    </row>
    <row r="1691" spans="2:29" ht="19.7" customHeight="1" x14ac:dyDescent="0.2">
      <c r="B1691" s="10" t="s">
        <v>1769</v>
      </c>
      <c r="C1691" s="11" t="s">
        <v>7422</v>
      </c>
      <c r="D1691" s="11" t="s">
        <v>7420</v>
      </c>
      <c r="E1691" s="11" t="s">
        <v>7423</v>
      </c>
      <c r="F1691" s="12" t="s">
        <v>85</v>
      </c>
      <c r="G1691" s="13">
        <v>87062</v>
      </c>
      <c r="H1691" s="13">
        <v>58332</v>
      </c>
      <c r="I1691" s="13"/>
      <c r="J1691" s="13">
        <v>28730</v>
      </c>
      <c r="K1691" s="13">
        <v>67</v>
      </c>
      <c r="L1691" s="11" t="s">
        <v>6842</v>
      </c>
      <c r="M1691" s="14" t="s">
        <v>6838</v>
      </c>
      <c r="Z1691" s="15">
        <v>87062</v>
      </c>
      <c r="AA1691" s="15">
        <v>58332</v>
      </c>
      <c r="AC1691" s="15">
        <v>28730</v>
      </c>
    </row>
    <row r="1692" spans="2:29" ht="19.7" customHeight="1" x14ac:dyDescent="0.2">
      <c r="B1692" s="10" t="s">
        <v>1770</v>
      </c>
      <c r="C1692" s="11" t="s">
        <v>7424</v>
      </c>
      <c r="D1692" s="11" t="s">
        <v>7420</v>
      </c>
      <c r="E1692" s="11" t="s">
        <v>7425</v>
      </c>
      <c r="F1692" s="12" t="s">
        <v>85</v>
      </c>
      <c r="G1692" s="13">
        <v>123090</v>
      </c>
      <c r="H1692" s="13">
        <v>78778</v>
      </c>
      <c r="I1692" s="13"/>
      <c r="J1692" s="13">
        <v>44312</v>
      </c>
      <c r="K1692" s="13">
        <v>64</v>
      </c>
      <c r="L1692" s="11" t="s">
        <v>6842</v>
      </c>
      <c r="M1692" s="14" t="s">
        <v>6838</v>
      </c>
      <c r="Z1692" s="15">
        <v>123090</v>
      </c>
      <c r="AA1692" s="15">
        <v>78778</v>
      </c>
      <c r="AC1692" s="15">
        <v>44312</v>
      </c>
    </row>
    <row r="1693" spans="2:29" ht="19.7" customHeight="1" x14ac:dyDescent="0.2">
      <c r="B1693" s="10" t="s">
        <v>1771</v>
      </c>
      <c r="C1693" s="11" t="s">
        <v>7426</v>
      </c>
      <c r="D1693" s="11" t="s">
        <v>7420</v>
      </c>
      <c r="E1693" s="11" t="s">
        <v>7427</v>
      </c>
      <c r="F1693" s="12" t="s">
        <v>85</v>
      </c>
      <c r="G1693" s="13">
        <v>156838</v>
      </c>
      <c r="H1693" s="13">
        <v>94103</v>
      </c>
      <c r="I1693" s="13"/>
      <c r="J1693" s="13">
        <v>62735</v>
      </c>
      <c r="K1693" s="13">
        <v>60</v>
      </c>
      <c r="L1693" s="11" t="s">
        <v>6842</v>
      </c>
      <c r="M1693" s="14" t="s">
        <v>6838</v>
      </c>
      <c r="Z1693" s="15">
        <v>156838</v>
      </c>
      <c r="AA1693" s="15">
        <v>94103</v>
      </c>
      <c r="AC1693" s="15">
        <v>62735</v>
      </c>
    </row>
    <row r="1694" spans="2:29" ht="19.7" customHeight="1" x14ac:dyDescent="0.2">
      <c r="B1694" s="10" t="s">
        <v>1772</v>
      </c>
      <c r="C1694" s="11" t="s">
        <v>7428</v>
      </c>
      <c r="D1694" s="11" t="s">
        <v>7420</v>
      </c>
      <c r="E1694" s="11" t="s">
        <v>7429</v>
      </c>
      <c r="F1694" s="12" t="s">
        <v>85</v>
      </c>
      <c r="G1694" s="13">
        <v>197438</v>
      </c>
      <c r="H1694" s="13">
        <v>116488</v>
      </c>
      <c r="I1694" s="13"/>
      <c r="J1694" s="13">
        <v>80950</v>
      </c>
      <c r="K1694" s="13">
        <v>59</v>
      </c>
      <c r="L1694" s="11" t="s">
        <v>6842</v>
      </c>
      <c r="M1694" s="14" t="s">
        <v>6838</v>
      </c>
      <c r="Z1694" s="15">
        <v>197438</v>
      </c>
      <c r="AA1694" s="15">
        <v>116488</v>
      </c>
      <c r="AC1694" s="15">
        <v>80950</v>
      </c>
    </row>
    <row r="1695" spans="2:29" ht="19.7" customHeight="1" x14ac:dyDescent="0.2">
      <c r="B1695" s="10" t="s">
        <v>1773</v>
      </c>
      <c r="C1695" s="11" t="s">
        <v>7430</v>
      </c>
      <c r="D1695" s="11" t="s">
        <v>7420</v>
      </c>
      <c r="E1695" s="11" t="s">
        <v>7431</v>
      </c>
      <c r="F1695" s="12" t="s">
        <v>85</v>
      </c>
      <c r="G1695" s="13">
        <v>210104</v>
      </c>
      <c r="H1695" s="13">
        <v>115557</v>
      </c>
      <c r="I1695" s="13"/>
      <c r="J1695" s="13">
        <v>94547</v>
      </c>
      <c r="K1695" s="13">
        <v>55</v>
      </c>
      <c r="L1695" s="11" t="s">
        <v>6842</v>
      </c>
      <c r="M1695" s="14" t="s">
        <v>6838</v>
      </c>
      <c r="Z1695" s="15">
        <v>210104</v>
      </c>
      <c r="AA1695" s="15">
        <v>115557</v>
      </c>
      <c r="AC1695" s="15">
        <v>94547</v>
      </c>
    </row>
    <row r="1696" spans="2:29" ht="19.7" customHeight="1" x14ac:dyDescent="0.2">
      <c r="B1696" s="10" t="s">
        <v>1774</v>
      </c>
      <c r="C1696" s="11" t="s">
        <v>7432</v>
      </c>
      <c r="D1696" s="11" t="s">
        <v>7420</v>
      </c>
      <c r="E1696" s="11" t="s">
        <v>7433</v>
      </c>
      <c r="F1696" s="12" t="s">
        <v>85</v>
      </c>
      <c r="G1696" s="13">
        <v>259409</v>
      </c>
      <c r="H1696" s="13">
        <v>147863</v>
      </c>
      <c r="I1696" s="13"/>
      <c r="J1696" s="13">
        <v>111546</v>
      </c>
      <c r="K1696" s="13">
        <v>57</v>
      </c>
      <c r="L1696" s="11" t="s">
        <v>6842</v>
      </c>
      <c r="M1696" s="14" t="s">
        <v>6838</v>
      </c>
      <c r="Z1696" s="15">
        <v>259409</v>
      </c>
      <c r="AA1696" s="15">
        <v>147863</v>
      </c>
      <c r="AC1696" s="15">
        <v>111546</v>
      </c>
    </row>
    <row r="1697" spans="2:29" ht="19.7" customHeight="1" x14ac:dyDescent="0.2">
      <c r="B1697" s="10" t="s">
        <v>1775</v>
      </c>
      <c r="C1697" s="11" t="s">
        <v>7434</v>
      </c>
      <c r="D1697" s="11" t="s">
        <v>7420</v>
      </c>
      <c r="E1697" s="11" t="s">
        <v>7435</v>
      </c>
      <c r="F1697" s="12" t="s">
        <v>85</v>
      </c>
      <c r="G1697" s="13">
        <v>281812</v>
      </c>
      <c r="H1697" s="13">
        <v>149360</v>
      </c>
      <c r="I1697" s="13"/>
      <c r="J1697" s="13">
        <v>132452</v>
      </c>
      <c r="K1697" s="13">
        <v>53</v>
      </c>
      <c r="L1697" s="11" t="s">
        <v>6842</v>
      </c>
      <c r="M1697" s="14" t="s">
        <v>6838</v>
      </c>
      <c r="Z1697" s="15">
        <v>281812</v>
      </c>
      <c r="AA1697" s="15">
        <v>149360</v>
      </c>
      <c r="AC1697" s="15">
        <v>132452</v>
      </c>
    </row>
    <row r="1698" spans="2:29" ht="19.7" customHeight="1" x14ac:dyDescent="0.2">
      <c r="B1698" s="10" t="s">
        <v>1776</v>
      </c>
      <c r="C1698" s="11" t="s">
        <v>7436</v>
      </c>
      <c r="D1698" s="11" t="s">
        <v>7420</v>
      </c>
      <c r="E1698" s="11" t="s">
        <v>7437</v>
      </c>
      <c r="F1698" s="12" t="s">
        <v>85</v>
      </c>
      <c r="G1698" s="13">
        <v>289237</v>
      </c>
      <c r="H1698" s="13">
        <v>144619</v>
      </c>
      <c r="I1698" s="13"/>
      <c r="J1698" s="13">
        <v>144618</v>
      </c>
      <c r="K1698" s="13">
        <v>50</v>
      </c>
      <c r="L1698" s="11" t="s">
        <v>6842</v>
      </c>
      <c r="M1698" s="14" t="s">
        <v>6838</v>
      </c>
      <c r="Z1698" s="15">
        <v>289237</v>
      </c>
      <c r="AA1698" s="15">
        <v>144619</v>
      </c>
      <c r="AC1698" s="15">
        <v>144618</v>
      </c>
    </row>
    <row r="1699" spans="2:29" ht="19.7" customHeight="1" x14ac:dyDescent="0.2">
      <c r="B1699" s="10" t="s">
        <v>1777</v>
      </c>
      <c r="C1699" s="11" t="s">
        <v>7438</v>
      </c>
      <c r="D1699" s="11" t="s">
        <v>7420</v>
      </c>
      <c r="E1699" s="11" t="s">
        <v>7439</v>
      </c>
      <c r="F1699" s="12" t="s">
        <v>85</v>
      </c>
      <c r="G1699" s="13">
        <v>334576</v>
      </c>
      <c r="H1699" s="13">
        <v>140522</v>
      </c>
      <c r="I1699" s="13"/>
      <c r="J1699" s="13">
        <v>194054</v>
      </c>
      <c r="K1699" s="13">
        <v>42</v>
      </c>
      <c r="L1699" s="11" t="s">
        <v>6842</v>
      </c>
      <c r="M1699" s="14" t="s">
        <v>6838</v>
      </c>
      <c r="Z1699" s="15">
        <v>334576</v>
      </c>
      <c r="AA1699" s="15">
        <v>140522</v>
      </c>
      <c r="AC1699" s="15">
        <v>194054</v>
      </c>
    </row>
    <row r="1700" spans="2:29" ht="19.7" customHeight="1" x14ac:dyDescent="0.2">
      <c r="B1700" s="10" t="s">
        <v>1778</v>
      </c>
      <c r="C1700" s="11" t="s">
        <v>7440</v>
      </c>
      <c r="D1700" s="11" t="s">
        <v>7420</v>
      </c>
      <c r="E1700" s="11" t="s">
        <v>7441</v>
      </c>
      <c r="F1700" s="12" t="s">
        <v>85</v>
      </c>
      <c r="G1700" s="13">
        <v>343068</v>
      </c>
      <c r="H1700" s="13">
        <v>147519</v>
      </c>
      <c r="I1700" s="13"/>
      <c r="J1700" s="13">
        <v>195549</v>
      </c>
      <c r="K1700" s="13">
        <v>43</v>
      </c>
      <c r="L1700" s="11" t="s">
        <v>6842</v>
      </c>
      <c r="M1700" s="14" t="s">
        <v>6838</v>
      </c>
      <c r="Z1700" s="15">
        <v>343068</v>
      </c>
      <c r="AA1700" s="15">
        <v>147519</v>
      </c>
      <c r="AC1700" s="15">
        <v>195549</v>
      </c>
    </row>
    <row r="1701" spans="2:29" ht="19.7" customHeight="1" x14ac:dyDescent="0.2">
      <c r="B1701" s="10" t="s">
        <v>1779</v>
      </c>
      <c r="C1701" s="11" t="s">
        <v>7442</v>
      </c>
      <c r="D1701" s="11" t="s">
        <v>7420</v>
      </c>
      <c r="E1701" s="11" t="s">
        <v>7443</v>
      </c>
      <c r="F1701" s="12" t="s">
        <v>85</v>
      </c>
      <c r="G1701" s="13">
        <v>351558</v>
      </c>
      <c r="H1701" s="13">
        <v>158201</v>
      </c>
      <c r="I1701" s="13"/>
      <c r="J1701" s="13">
        <v>193357</v>
      </c>
      <c r="K1701" s="13">
        <v>45</v>
      </c>
      <c r="L1701" s="11" t="s">
        <v>6842</v>
      </c>
      <c r="M1701" s="14" t="s">
        <v>6838</v>
      </c>
      <c r="Z1701" s="15">
        <v>351558</v>
      </c>
      <c r="AA1701" s="15">
        <v>158201</v>
      </c>
      <c r="AC1701" s="15">
        <v>193357</v>
      </c>
    </row>
    <row r="1702" spans="2:29" ht="19.7" customHeight="1" x14ac:dyDescent="0.2">
      <c r="B1702" s="10" t="s">
        <v>1780</v>
      </c>
      <c r="C1702" s="11" t="s">
        <v>7444</v>
      </c>
      <c r="D1702" s="11" t="s">
        <v>7420</v>
      </c>
      <c r="E1702" s="11" t="s">
        <v>7445</v>
      </c>
      <c r="F1702" s="12" t="s">
        <v>85</v>
      </c>
      <c r="G1702" s="13">
        <v>411660</v>
      </c>
      <c r="H1702" s="13">
        <v>168781</v>
      </c>
      <c r="I1702" s="13"/>
      <c r="J1702" s="13">
        <v>242879</v>
      </c>
      <c r="K1702" s="13">
        <v>41</v>
      </c>
      <c r="L1702" s="11" t="s">
        <v>6842</v>
      </c>
      <c r="M1702" s="14" t="s">
        <v>6838</v>
      </c>
      <c r="Z1702" s="15">
        <v>411660</v>
      </c>
      <c r="AA1702" s="15">
        <v>168781</v>
      </c>
      <c r="AC1702" s="15">
        <v>242879</v>
      </c>
    </row>
    <row r="1703" spans="2:29" ht="19.7" customHeight="1" x14ac:dyDescent="0.2">
      <c r="B1703" s="10" t="s">
        <v>1781</v>
      </c>
      <c r="C1703" s="11" t="s">
        <v>7446</v>
      </c>
      <c r="D1703" s="11" t="s">
        <v>7447</v>
      </c>
      <c r="E1703" s="11" t="s">
        <v>7448</v>
      </c>
      <c r="F1703" s="12" t="s">
        <v>496</v>
      </c>
      <c r="G1703" s="13">
        <v>35320</v>
      </c>
      <c r="H1703" s="13">
        <v>23664</v>
      </c>
      <c r="I1703" s="13"/>
      <c r="J1703" s="13">
        <v>11656</v>
      </c>
      <c r="K1703" s="13">
        <v>67</v>
      </c>
      <c r="L1703" s="11" t="s">
        <v>6842</v>
      </c>
      <c r="M1703" s="14" t="s">
        <v>6838</v>
      </c>
      <c r="Z1703" s="15">
        <v>35320</v>
      </c>
      <c r="AA1703" s="15">
        <v>23664</v>
      </c>
      <c r="AC1703" s="15">
        <v>11656</v>
      </c>
    </row>
    <row r="1704" spans="2:29" ht="19.7" customHeight="1" x14ac:dyDescent="0.2">
      <c r="B1704" s="16" t="s">
        <v>1782</v>
      </c>
      <c r="C1704" s="17" t="s">
        <v>7449</v>
      </c>
      <c r="D1704" s="17" t="s">
        <v>7450</v>
      </c>
      <c r="E1704" s="17" t="s">
        <v>7451</v>
      </c>
      <c r="F1704" s="18" t="s">
        <v>496</v>
      </c>
      <c r="G1704" s="19">
        <v>173749</v>
      </c>
      <c r="H1704" s="19">
        <v>138999</v>
      </c>
      <c r="I1704" s="19"/>
      <c r="J1704" s="19">
        <v>34750</v>
      </c>
      <c r="K1704" s="19">
        <v>80</v>
      </c>
      <c r="L1704" s="17" t="s">
        <v>6842</v>
      </c>
      <c r="M1704" s="20" t="s">
        <v>6838</v>
      </c>
      <c r="Z1704" s="15">
        <v>173749</v>
      </c>
      <c r="AA1704" s="15">
        <v>138999</v>
      </c>
      <c r="AC1704" s="15">
        <v>34750</v>
      </c>
    </row>
    <row r="1705" spans="2:29" ht="19.7" customHeight="1" x14ac:dyDescent="0.2">
      <c r="B1705" s="10" t="s">
        <v>1783</v>
      </c>
      <c r="C1705" s="11" t="s">
        <v>7452</v>
      </c>
      <c r="D1705" s="11" t="s">
        <v>7453</v>
      </c>
      <c r="E1705" s="11" t="s">
        <v>7451</v>
      </c>
      <c r="F1705" s="12" t="s">
        <v>496</v>
      </c>
      <c r="G1705" s="13">
        <v>150931</v>
      </c>
      <c r="H1705" s="13">
        <v>123763</v>
      </c>
      <c r="I1705" s="13"/>
      <c r="J1705" s="13">
        <v>27168</v>
      </c>
      <c r="K1705" s="13">
        <v>82</v>
      </c>
      <c r="L1705" s="11" t="s">
        <v>6842</v>
      </c>
      <c r="M1705" s="14" t="s">
        <v>6838</v>
      </c>
      <c r="Z1705" s="15">
        <v>150931</v>
      </c>
      <c r="AA1705" s="15">
        <v>123763</v>
      </c>
      <c r="AC1705" s="15">
        <v>27168</v>
      </c>
    </row>
    <row r="1706" spans="2:29" ht="19.7" customHeight="1" x14ac:dyDescent="0.2">
      <c r="B1706" s="10" t="s">
        <v>1784</v>
      </c>
      <c r="C1706" s="11" t="s">
        <v>7454</v>
      </c>
      <c r="D1706" s="11" t="s">
        <v>7455</v>
      </c>
      <c r="E1706" s="11" t="s">
        <v>7456</v>
      </c>
      <c r="F1706" s="12" t="s">
        <v>4387</v>
      </c>
      <c r="G1706" s="13">
        <v>805897</v>
      </c>
      <c r="H1706" s="13">
        <v>652777</v>
      </c>
      <c r="I1706" s="13"/>
      <c r="J1706" s="13">
        <v>153120</v>
      </c>
      <c r="K1706" s="13">
        <v>81</v>
      </c>
      <c r="L1706" s="11" t="s">
        <v>6842</v>
      </c>
      <c r="M1706" s="14" t="s">
        <v>6838</v>
      </c>
      <c r="Z1706" s="15">
        <v>805897</v>
      </c>
      <c r="AA1706" s="15">
        <v>652777</v>
      </c>
      <c r="AC1706" s="15">
        <v>153120</v>
      </c>
    </row>
    <row r="1707" spans="2:29" ht="19.7" customHeight="1" x14ac:dyDescent="0.2">
      <c r="B1707" s="10" t="s">
        <v>1785</v>
      </c>
      <c r="C1707" s="11" t="s">
        <v>7457</v>
      </c>
      <c r="D1707" s="11" t="s">
        <v>7458</v>
      </c>
      <c r="E1707" s="11" t="s">
        <v>7459</v>
      </c>
      <c r="F1707" s="12" t="s">
        <v>85</v>
      </c>
      <c r="G1707" s="13">
        <v>5275</v>
      </c>
      <c r="H1707" s="13">
        <v>5275</v>
      </c>
      <c r="I1707" s="13"/>
      <c r="J1707" s="13"/>
      <c r="K1707" s="13">
        <v>100</v>
      </c>
      <c r="L1707" s="11" t="s">
        <v>6842</v>
      </c>
      <c r="M1707" s="14" t="s">
        <v>6838</v>
      </c>
      <c r="Z1707" s="15">
        <v>5275</v>
      </c>
      <c r="AA1707" s="15">
        <v>5275</v>
      </c>
    </row>
    <row r="1708" spans="2:29" ht="19.7" customHeight="1" x14ac:dyDescent="0.2">
      <c r="B1708" s="10" t="s">
        <v>1786</v>
      </c>
      <c r="C1708" s="11" t="s">
        <v>7460</v>
      </c>
      <c r="D1708" s="11" t="s">
        <v>7461</v>
      </c>
      <c r="E1708" s="11" t="s">
        <v>7462</v>
      </c>
      <c r="F1708" s="12" t="s">
        <v>85</v>
      </c>
      <c r="G1708" s="13">
        <v>15365</v>
      </c>
      <c r="H1708" s="13">
        <v>14597</v>
      </c>
      <c r="I1708" s="13"/>
      <c r="J1708" s="13">
        <v>768</v>
      </c>
      <c r="K1708" s="13">
        <v>95</v>
      </c>
      <c r="L1708" s="11" t="s">
        <v>6842</v>
      </c>
      <c r="M1708" s="14" t="s">
        <v>6838</v>
      </c>
      <c r="Z1708" s="15">
        <v>15365</v>
      </c>
      <c r="AA1708" s="15">
        <v>14597</v>
      </c>
      <c r="AC1708" s="15">
        <v>768</v>
      </c>
    </row>
    <row r="1709" spans="2:29" ht="19.7" customHeight="1" x14ac:dyDescent="0.2">
      <c r="B1709" s="10" t="s">
        <v>1787</v>
      </c>
      <c r="C1709" s="11" t="s">
        <v>7463</v>
      </c>
      <c r="D1709" s="11" t="s">
        <v>7464</v>
      </c>
      <c r="E1709" s="11" t="s">
        <v>7465</v>
      </c>
      <c r="F1709" s="12" t="s">
        <v>85</v>
      </c>
      <c r="G1709" s="13">
        <v>9839</v>
      </c>
      <c r="H1709" s="13">
        <v>6297</v>
      </c>
      <c r="I1709" s="13"/>
      <c r="J1709" s="13">
        <v>3542</v>
      </c>
      <c r="K1709" s="13">
        <v>64</v>
      </c>
      <c r="L1709" s="11" t="s">
        <v>6842</v>
      </c>
      <c r="M1709" s="14" t="s">
        <v>6838</v>
      </c>
      <c r="Z1709" s="15">
        <v>9839</v>
      </c>
      <c r="AA1709" s="15">
        <v>6297</v>
      </c>
      <c r="AC1709" s="15">
        <v>3542</v>
      </c>
    </row>
    <row r="1710" spans="2:29" ht="19.7" customHeight="1" x14ac:dyDescent="0.2">
      <c r="B1710" s="10" t="s">
        <v>1788</v>
      </c>
      <c r="C1710" s="11" t="s">
        <v>7466</v>
      </c>
      <c r="D1710" s="11" t="s">
        <v>7467</v>
      </c>
      <c r="E1710" s="11" t="s">
        <v>7468</v>
      </c>
      <c r="F1710" s="12" t="s">
        <v>85</v>
      </c>
      <c r="G1710" s="13">
        <v>113223</v>
      </c>
      <c r="H1710" s="13">
        <v>82653</v>
      </c>
      <c r="I1710" s="13"/>
      <c r="J1710" s="13">
        <v>30570</v>
      </c>
      <c r="K1710" s="13">
        <v>73</v>
      </c>
      <c r="L1710" s="11" t="s">
        <v>6842</v>
      </c>
      <c r="M1710" s="14" t="s">
        <v>6838</v>
      </c>
      <c r="Z1710" s="15">
        <v>113223</v>
      </c>
      <c r="AA1710" s="15">
        <v>82653</v>
      </c>
      <c r="AC1710" s="15">
        <v>30570</v>
      </c>
    </row>
    <row r="1711" spans="2:29" ht="19.7" customHeight="1" x14ac:dyDescent="0.2">
      <c r="B1711" s="10" t="s">
        <v>1789</v>
      </c>
      <c r="C1711" s="11" t="s">
        <v>7469</v>
      </c>
      <c r="D1711" s="11" t="s">
        <v>7470</v>
      </c>
      <c r="E1711" s="11" t="s">
        <v>7471</v>
      </c>
      <c r="F1711" s="12" t="s">
        <v>85</v>
      </c>
      <c r="G1711" s="13">
        <v>149470</v>
      </c>
      <c r="H1711" s="13">
        <v>103134</v>
      </c>
      <c r="I1711" s="13"/>
      <c r="J1711" s="13">
        <v>46336</v>
      </c>
      <c r="K1711" s="13">
        <v>69</v>
      </c>
      <c r="L1711" s="11" t="s">
        <v>6842</v>
      </c>
      <c r="M1711" s="14" t="s">
        <v>6838</v>
      </c>
      <c r="Z1711" s="15">
        <v>149470</v>
      </c>
      <c r="AA1711" s="15">
        <v>103134</v>
      </c>
      <c r="AC1711" s="15">
        <v>46336</v>
      </c>
    </row>
    <row r="1712" spans="2:29" ht="19.7" customHeight="1" x14ac:dyDescent="0.2">
      <c r="B1712" s="10" t="s">
        <v>1790</v>
      </c>
      <c r="C1712" s="11" t="s">
        <v>7472</v>
      </c>
      <c r="D1712" s="11" t="s">
        <v>7473</v>
      </c>
      <c r="E1712" s="11" t="s">
        <v>7471</v>
      </c>
      <c r="F1712" s="12" t="s">
        <v>4384</v>
      </c>
      <c r="G1712" s="13">
        <v>114017</v>
      </c>
      <c r="H1712" s="13">
        <v>84373</v>
      </c>
      <c r="I1712" s="13"/>
      <c r="J1712" s="13">
        <v>29644</v>
      </c>
      <c r="K1712" s="13">
        <v>74</v>
      </c>
      <c r="L1712" s="11" t="s">
        <v>6842</v>
      </c>
      <c r="M1712" s="14" t="s">
        <v>6838</v>
      </c>
      <c r="Z1712" s="15">
        <v>114017</v>
      </c>
      <c r="AA1712" s="15">
        <v>84373</v>
      </c>
      <c r="AC1712" s="15">
        <v>29644</v>
      </c>
    </row>
    <row r="1713" spans="2:29" ht="19.7" customHeight="1" x14ac:dyDescent="0.2">
      <c r="B1713" s="10" t="s">
        <v>1791</v>
      </c>
      <c r="C1713" s="11" t="s">
        <v>7474</v>
      </c>
      <c r="D1713" s="11" t="s">
        <v>7475</v>
      </c>
      <c r="E1713" s="11" t="s">
        <v>7476</v>
      </c>
      <c r="F1713" s="12" t="s">
        <v>85</v>
      </c>
      <c r="G1713" s="13">
        <v>6235</v>
      </c>
      <c r="H1713" s="13">
        <v>6235</v>
      </c>
      <c r="I1713" s="13"/>
      <c r="J1713" s="13"/>
      <c r="K1713" s="13">
        <v>100</v>
      </c>
      <c r="L1713" s="11" t="s">
        <v>6842</v>
      </c>
      <c r="M1713" s="14" t="s">
        <v>6838</v>
      </c>
      <c r="Z1713" s="15">
        <v>6235</v>
      </c>
      <c r="AA1713" s="15">
        <v>6235</v>
      </c>
    </row>
    <row r="1714" spans="2:29" ht="19.7" customHeight="1" x14ac:dyDescent="0.2">
      <c r="B1714" s="10" t="s">
        <v>1792</v>
      </c>
      <c r="C1714" s="11" t="s">
        <v>7477</v>
      </c>
      <c r="D1714" s="11" t="s">
        <v>7475</v>
      </c>
      <c r="E1714" s="11" t="s">
        <v>7478</v>
      </c>
      <c r="F1714" s="12" t="s">
        <v>85</v>
      </c>
      <c r="G1714" s="13">
        <v>49714</v>
      </c>
      <c r="H1714" s="13">
        <v>45240</v>
      </c>
      <c r="I1714" s="13"/>
      <c r="J1714" s="13">
        <v>4474</v>
      </c>
      <c r="K1714" s="13">
        <v>91</v>
      </c>
      <c r="L1714" s="11" t="s">
        <v>6842</v>
      </c>
      <c r="M1714" s="14" t="s">
        <v>6838</v>
      </c>
      <c r="Z1714" s="15">
        <v>49714</v>
      </c>
      <c r="AA1714" s="15">
        <v>45240</v>
      </c>
      <c r="AC1714" s="15">
        <v>4474</v>
      </c>
    </row>
    <row r="1715" spans="2:29" ht="19.7" customHeight="1" x14ac:dyDescent="0.2">
      <c r="B1715" s="10" t="s">
        <v>1793</v>
      </c>
      <c r="C1715" s="11" t="s">
        <v>7479</v>
      </c>
      <c r="D1715" s="11" t="s">
        <v>7475</v>
      </c>
      <c r="E1715" s="11" t="s">
        <v>7480</v>
      </c>
      <c r="F1715" s="12" t="s">
        <v>85</v>
      </c>
      <c r="G1715" s="13">
        <v>41071</v>
      </c>
      <c r="H1715" s="13">
        <v>35732</v>
      </c>
      <c r="I1715" s="13"/>
      <c r="J1715" s="13">
        <v>5339</v>
      </c>
      <c r="K1715" s="13">
        <v>87</v>
      </c>
      <c r="L1715" s="11" t="s">
        <v>6842</v>
      </c>
      <c r="M1715" s="14" t="s">
        <v>6838</v>
      </c>
      <c r="Z1715" s="15">
        <v>41071</v>
      </c>
      <c r="AA1715" s="15">
        <v>35732</v>
      </c>
      <c r="AC1715" s="15">
        <v>5339</v>
      </c>
    </row>
    <row r="1716" spans="2:29" ht="19.7" customHeight="1" x14ac:dyDescent="0.2">
      <c r="B1716" s="10" t="s">
        <v>1794</v>
      </c>
      <c r="C1716" s="11" t="s">
        <v>7481</v>
      </c>
      <c r="D1716" s="11" t="s">
        <v>7482</v>
      </c>
      <c r="E1716" s="11" t="s">
        <v>7483</v>
      </c>
      <c r="F1716" s="12" t="s">
        <v>7</v>
      </c>
      <c r="G1716" s="13">
        <v>168264</v>
      </c>
      <c r="H1716" s="13">
        <v>40383</v>
      </c>
      <c r="I1716" s="13"/>
      <c r="J1716" s="13">
        <v>127881</v>
      </c>
      <c r="K1716" s="13">
        <v>24</v>
      </c>
      <c r="L1716" s="11" t="s">
        <v>6842</v>
      </c>
      <c r="M1716" s="14" t="s">
        <v>6838</v>
      </c>
      <c r="Z1716" s="15">
        <v>168264</v>
      </c>
      <c r="AA1716" s="15">
        <v>40383</v>
      </c>
      <c r="AC1716" s="15">
        <v>127881</v>
      </c>
    </row>
    <row r="1717" spans="2:29" ht="19.7" customHeight="1" x14ac:dyDescent="0.2">
      <c r="B1717" s="10" t="s">
        <v>1795</v>
      </c>
      <c r="C1717" s="11" t="s">
        <v>7484</v>
      </c>
      <c r="D1717" s="11" t="s">
        <v>7485</v>
      </c>
      <c r="E1717" s="11" t="s">
        <v>6963</v>
      </c>
      <c r="F1717" s="12" t="s">
        <v>91</v>
      </c>
      <c r="G1717" s="13">
        <v>956</v>
      </c>
      <c r="H1717" s="13">
        <v>956</v>
      </c>
      <c r="I1717" s="13"/>
      <c r="J1717" s="13"/>
      <c r="K1717" s="13">
        <v>100</v>
      </c>
      <c r="L1717" s="11" t="s">
        <v>6842</v>
      </c>
      <c r="M1717" s="14" t="s">
        <v>6838</v>
      </c>
      <c r="Z1717" s="15">
        <v>956</v>
      </c>
      <c r="AA1717" s="15">
        <v>956</v>
      </c>
    </row>
    <row r="1718" spans="2:29" ht="19.7" customHeight="1" x14ac:dyDescent="0.2">
      <c r="B1718" s="10" t="s">
        <v>1796</v>
      </c>
      <c r="C1718" s="11" t="s">
        <v>7486</v>
      </c>
      <c r="D1718" s="11" t="s">
        <v>7485</v>
      </c>
      <c r="E1718" s="11" t="s">
        <v>7487</v>
      </c>
      <c r="F1718" s="12" t="s">
        <v>91</v>
      </c>
      <c r="G1718" s="13">
        <v>1518</v>
      </c>
      <c r="H1718" s="13">
        <v>1397</v>
      </c>
      <c r="I1718" s="13"/>
      <c r="J1718" s="13">
        <v>121</v>
      </c>
      <c r="K1718" s="13">
        <v>92</v>
      </c>
      <c r="L1718" s="11" t="s">
        <v>6842</v>
      </c>
      <c r="M1718" s="14" t="s">
        <v>6838</v>
      </c>
      <c r="Z1718" s="15">
        <v>1518</v>
      </c>
      <c r="AA1718" s="15">
        <v>1397</v>
      </c>
      <c r="AC1718" s="15">
        <v>121</v>
      </c>
    </row>
    <row r="1719" spans="2:29" ht="19.7" customHeight="1" x14ac:dyDescent="0.2">
      <c r="B1719" s="10" t="s">
        <v>1797</v>
      </c>
      <c r="C1719" s="11" t="s">
        <v>7488</v>
      </c>
      <c r="D1719" s="11" t="s">
        <v>7489</v>
      </c>
      <c r="E1719" s="11" t="s">
        <v>7490</v>
      </c>
      <c r="F1719" s="12" t="s">
        <v>7</v>
      </c>
      <c r="G1719" s="13">
        <v>35843</v>
      </c>
      <c r="H1719" s="13">
        <v>35126</v>
      </c>
      <c r="I1719" s="13"/>
      <c r="J1719" s="13">
        <v>717</v>
      </c>
      <c r="K1719" s="13">
        <v>98</v>
      </c>
      <c r="L1719" s="11" t="s">
        <v>6842</v>
      </c>
      <c r="M1719" s="14" t="s">
        <v>6838</v>
      </c>
      <c r="Z1719" s="15">
        <v>35843</v>
      </c>
      <c r="AA1719" s="15">
        <v>35126</v>
      </c>
      <c r="AC1719" s="15">
        <v>717</v>
      </c>
    </row>
    <row r="1720" spans="2:29" ht="19.7" customHeight="1" x14ac:dyDescent="0.2">
      <c r="B1720" s="10" t="s">
        <v>1798</v>
      </c>
      <c r="C1720" s="11" t="s">
        <v>7491</v>
      </c>
      <c r="D1720" s="11" t="s">
        <v>7492</v>
      </c>
      <c r="E1720" s="11" t="s">
        <v>7493</v>
      </c>
      <c r="F1720" s="12" t="s">
        <v>7</v>
      </c>
      <c r="G1720" s="13">
        <v>25641</v>
      </c>
      <c r="H1720" s="13">
        <v>13077</v>
      </c>
      <c r="I1720" s="13"/>
      <c r="J1720" s="13">
        <v>12564</v>
      </c>
      <c r="K1720" s="13">
        <v>51</v>
      </c>
      <c r="L1720" s="11" t="s">
        <v>6842</v>
      </c>
      <c r="M1720" s="14" t="s">
        <v>6838</v>
      </c>
      <c r="Z1720" s="15">
        <v>25641</v>
      </c>
      <c r="AA1720" s="15">
        <v>13077</v>
      </c>
      <c r="AC1720" s="15">
        <v>12564</v>
      </c>
    </row>
    <row r="1721" spans="2:29" ht="19.7" customHeight="1" x14ac:dyDescent="0.2">
      <c r="B1721" s="10" t="s">
        <v>1799</v>
      </c>
      <c r="C1721" s="11" t="s">
        <v>7494</v>
      </c>
      <c r="D1721" s="11" t="s">
        <v>7495</v>
      </c>
      <c r="E1721" s="11" t="s">
        <v>7496</v>
      </c>
      <c r="F1721" s="12" t="s">
        <v>91</v>
      </c>
      <c r="G1721" s="13">
        <v>16188</v>
      </c>
      <c r="H1721" s="13">
        <v>16188</v>
      </c>
      <c r="I1721" s="13"/>
      <c r="J1721" s="13"/>
      <c r="K1721" s="13">
        <v>100</v>
      </c>
      <c r="L1721" s="11" t="s">
        <v>6842</v>
      </c>
      <c r="M1721" s="14" t="s">
        <v>6838</v>
      </c>
      <c r="Z1721" s="15">
        <v>16188</v>
      </c>
      <c r="AA1721" s="15">
        <v>16188</v>
      </c>
    </row>
    <row r="1722" spans="2:29" ht="19.7" customHeight="1" x14ac:dyDescent="0.2">
      <c r="B1722" s="10" t="s">
        <v>1800</v>
      </c>
      <c r="C1722" s="11" t="s">
        <v>7497</v>
      </c>
      <c r="D1722" s="11" t="s">
        <v>7498</v>
      </c>
      <c r="E1722" s="11" t="s">
        <v>5541</v>
      </c>
      <c r="F1722" s="12" t="s">
        <v>841</v>
      </c>
      <c r="G1722" s="13">
        <v>2970203</v>
      </c>
      <c r="H1722" s="13">
        <v>2821693</v>
      </c>
      <c r="I1722" s="13"/>
      <c r="J1722" s="13">
        <v>148510</v>
      </c>
      <c r="K1722" s="13">
        <v>95</v>
      </c>
      <c r="L1722" s="11" t="s">
        <v>6842</v>
      </c>
      <c r="M1722" s="14" t="s">
        <v>6838</v>
      </c>
      <c r="Z1722" s="15">
        <v>2970203</v>
      </c>
      <c r="AA1722" s="15">
        <v>2821693</v>
      </c>
      <c r="AC1722" s="15">
        <v>148510</v>
      </c>
    </row>
    <row r="1723" spans="2:29" ht="19.7" customHeight="1" x14ac:dyDescent="0.2">
      <c r="B1723" s="10" t="s">
        <v>1801</v>
      </c>
      <c r="C1723" s="11" t="s">
        <v>7499</v>
      </c>
      <c r="D1723" s="11" t="s">
        <v>7498</v>
      </c>
      <c r="E1723" s="11" t="s">
        <v>5543</v>
      </c>
      <c r="F1723" s="12" t="s">
        <v>841</v>
      </c>
      <c r="G1723" s="13">
        <v>3594922</v>
      </c>
      <c r="H1723" s="13">
        <v>3415176</v>
      </c>
      <c r="I1723" s="13"/>
      <c r="J1723" s="13">
        <v>179746</v>
      </c>
      <c r="K1723" s="13">
        <v>95</v>
      </c>
      <c r="L1723" s="11" t="s">
        <v>6842</v>
      </c>
      <c r="M1723" s="14" t="s">
        <v>6838</v>
      </c>
      <c r="Z1723" s="15">
        <v>3594922</v>
      </c>
      <c r="AA1723" s="15">
        <v>3415176</v>
      </c>
      <c r="AC1723" s="15">
        <v>179746</v>
      </c>
    </row>
    <row r="1724" spans="2:29" ht="19.7" customHeight="1" x14ac:dyDescent="0.2">
      <c r="B1724" s="10" t="s">
        <v>1802</v>
      </c>
      <c r="C1724" s="11" t="s">
        <v>7500</v>
      </c>
      <c r="D1724" s="11" t="s">
        <v>7498</v>
      </c>
      <c r="E1724" s="11" t="s">
        <v>5545</v>
      </c>
      <c r="F1724" s="12" t="s">
        <v>841</v>
      </c>
      <c r="G1724" s="13">
        <v>4233766</v>
      </c>
      <c r="H1724" s="13">
        <v>3979740</v>
      </c>
      <c r="I1724" s="13"/>
      <c r="J1724" s="13">
        <v>254026</v>
      </c>
      <c r="K1724" s="13">
        <v>94</v>
      </c>
      <c r="L1724" s="11" t="s">
        <v>6842</v>
      </c>
      <c r="M1724" s="14" t="s">
        <v>6838</v>
      </c>
      <c r="Z1724" s="15">
        <v>4233766</v>
      </c>
      <c r="AA1724" s="15">
        <v>3979740</v>
      </c>
      <c r="AC1724" s="15">
        <v>254026</v>
      </c>
    </row>
    <row r="1725" spans="2:29" ht="19.7" customHeight="1" x14ac:dyDescent="0.2">
      <c r="B1725" s="10" t="s">
        <v>1803</v>
      </c>
      <c r="C1725" s="11" t="s">
        <v>7501</v>
      </c>
      <c r="D1725" s="11" t="s">
        <v>7502</v>
      </c>
      <c r="E1725" s="11" t="s">
        <v>5541</v>
      </c>
      <c r="F1725" s="12" t="s">
        <v>841</v>
      </c>
      <c r="G1725" s="13">
        <v>756546</v>
      </c>
      <c r="H1725" s="13">
        <v>726284</v>
      </c>
      <c r="I1725" s="13"/>
      <c r="J1725" s="13">
        <v>30262</v>
      </c>
      <c r="K1725" s="13">
        <v>96</v>
      </c>
      <c r="L1725" s="11" t="s">
        <v>6842</v>
      </c>
      <c r="M1725" s="14" t="s">
        <v>6838</v>
      </c>
      <c r="Z1725" s="15">
        <v>756546</v>
      </c>
      <c r="AA1725" s="15">
        <v>726284</v>
      </c>
      <c r="AC1725" s="15">
        <v>30262</v>
      </c>
    </row>
    <row r="1726" spans="2:29" ht="19.7" customHeight="1" x14ac:dyDescent="0.2">
      <c r="B1726" s="10" t="s">
        <v>1804</v>
      </c>
      <c r="C1726" s="11" t="s">
        <v>7503</v>
      </c>
      <c r="D1726" s="11" t="s">
        <v>7502</v>
      </c>
      <c r="E1726" s="11" t="s">
        <v>5543</v>
      </c>
      <c r="F1726" s="12" t="s">
        <v>841</v>
      </c>
      <c r="G1726" s="13">
        <v>877068</v>
      </c>
      <c r="H1726" s="13">
        <v>833215</v>
      </c>
      <c r="I1726" s="13"/>
      <c r="J1726" s="13">
        <v>43853</v>
      </c>
      <c r="K1726" s="13">
        <v>95</v>
      </c>
      <c r="L1726" s="11" t="s">
        <v>6842</v>
      </c>
      <c r="M1726" s="14" t="s">
        <v>6838</v>
      </c>
      <c r="Z1726" s="15">
        <v>877068</v>
      </c>
      <c r="AA1726" s="15">
        <v>833215</v>
      </c>
      <c r="AC1726" s="15">
        <v>43853</v>
      </c>
    </row>
    <row r="1727" spans="2:29" ht="19.7" customHeight="1" x14ac:dyDescent="0.2">
      <c r="B1727" s="10" t="s">
        <v>1805</v>
      </c>
      <c r="C1727" s="11" t="s">
        <v>7504</v>
      </c>
      <c r="D1727" s="11" t="s">
        <v>7502</v>
      </c>
      <c r="E1727" s="11" t="s">
        <v>5545</v>
      </c>
      <c r="F1727" s="12" t="s">
        <v>841</v>
      </c>
      <c r="G1727" s="13">
        <v>1023247</v>
      </c>
      <c r="H1727" s="13">
        <v>972085</v>
      </c>
      <c r="I1727" s="13"/>
      <c r="J1727" s="13">
        <v>51162</v>
      </c>
      <c r="K1727" s="13">
        <v>95</v>
      </c>
      <c r="L1727" s="11" t="s">
        <v>6842</v>
      </c>
      <c r="M1727" s="14" t="s">
        <v>6838</v>
      </c>
      <c r="Z1727" s="15">
        <v>1023247</v>
      </c>
      <c r="AA1727" s="15">
        <v>972085</v>
      </c>
      <c r="AC1727" s="15">
        <v>51162</v>
      </c>
    </row>
    <row r="1728" spans="2:29" ht="19.7" customHeight="1" x14ac:dyDescent="0.2">
      <c r="B1728" s="10" t="s">
        <v>1806</v>
      </c>
      <c r="C1728" s="11" t="s">
        <v>7505</v>
      </c>
      <c r="D1728" s="11" t="s">
        <v>7506</v>
      </c>
      <c r="E1728" s="11" t="s">
        <v>7507</v>
      </c>
      <c r="F1728" s="12" t="s">
        <v>8</v>
      </c>
      <c r="G1728" s="13">
        <v>4009</v>
      </c>
      <c r="H1728" s="13">
        <v>3568</v>
      </c>
      <c r="I1728" s="13"/>
      <c r="J1728" s="13">
        <v>441</v>
      </c>
      <c r="K1728" s="13">
        <v>89</v>
      </c>
      <c r="L1728" s="11" t="s">
        <v>6842</v>
      </c>
      <c r="M1728" s="14" t="s">
        <v>6838</v>
      </c>
      <c r="Z1728" s="15">
        <v>4009</v>
      </c>
      <c r="AA1728" s="15">
        <v>3568</v>
      </c>
      <c r="AC1728" s="15">
        <v>441</v>
      </c>
    </row>
    <row r="1729" spans="2:29" ht="19.7" customHeight="1" x14ac:dyDescent="0.2">
      <c r="B1729" s="16" t="s">
        <v>1807</v>
      </c>
      <c r="C1729" s="17" t="s">
        <v>7508</v>
      </c>
      <c r="D1729" s="17" t="s">
        <v>7509</v>
      </c>
      <c r="E1729" s="17" t="s">
        <v>7510</v>
      </c>
      <c r="F1729" s="18" t="s">
        <v>91</v>
      </c>
      <c r="G1729" s="19">
        <v>1649</v>
      </c>
      <c r="H1729" s="19">
        <v>1567</v>
      </c>
      <c r="I1729" s="19"/>
      <c r="J1729" s="19">
        <v>82</v>
      </c>
      <c r="K1729" s="19">
        <v>95</v>
      </c>
      <c r="L1729" s="17" t="s">
        <v>6842</v>
      </c>
      <c r="M1729" s="20" t="s">
        <v>6838</v>
      </c>
      <c r="Z1729" s="15">
        <v>1649</v>
      </c>
      <c r="AA1729" s="15">
        <v>1567</v>
      </c>
      <c r="AC1729" s="15">
        <v>82</v>
      </c>
    </row>
    <row r="1730" spans="2:29" ht="19.7" customHeight="1" x14ac:dyDescent="0.2">
      <c r="B1730" s="10" t="s">
        <v>1808</v>
      </c>
      <c r="C1730" s="11" t="s">
        <v>7511</v>
      </c>
      <c r="D1730" s="11" t="s">
        <v>7512</v>
      </c>
      <c r="E1730" s="11" t="s">
        <v>7513</v>
      </c>
      <c r="F1730" s="12" t="s">
        <v>91</v>
      </c>
      <c r="G1730" s="13">
        <v>4576</v>
      </c>
      <c r="H1730" s="13">
        <v>3203</v>
      </c>
      <c r="I1730" s="13"/>
      <c r="J1730" s="13">
        <v>1373</v>
      </c>
      <c r="K1730" s="13">
        <v>70</v>
      </c>
      <c r="L1730" s="11" t="s">
        <v>6842</v>
      </c>
      <c r="M1730" s="14" t="s">
        <v>6838</v>
      </c>
      <c r="Z1730" s="15">
        <v>4576</v>
      </c>
      <c r="AA1730" s="15">
        <v>3203</v>
      </c>
      <c r="AC1730" s="15">
        <v>1373</v>
      </c>
    </row>
    <row r="1731" spans="2:29" ht="19.7" customHeight="1" x14ac:dyDescent="0.2">
      <c r="B1731" s="10" t="s">
        <v>1809</v>
      </c>
      <c r="C1731" s="11" t="s">
        <v>7514</v>
      </c>
      <c r="D1731" s="11" t="s">
        <v>7515</v>
      </c>
      <c r="E1731" s="11" t="s">
        <v>7513</v>
      </c>
      <c r="F1731" s="12" t="s">
        <v>91</v>
      </c>
      <c r="G1731" s="13">
        <v>5586</v>
      </c>
      <c r="H1731" s="13">
        <v>4357</v>
      </c>
      <c r="I1731" s="13"/>
      <c r="J1731" s="13">
        <v>1229</v>
      </c>
      <c r="K1731" s="13">
        <v>78</v>
      </c>
      <c r="L1731" s="11" t="s">
        <v>6842</v>
      </c>
      <c r="M1731" s="14" t="s">
        <v>6838</v>
      </c>
      <c r="Z1731" s="15">
        <v>5586</v>
      </c>
      <c r="AA1731" s="15">
        <v>4357</v>
      </c>
      <c r="AC1731" s="15">
        <v>1229</v>
      </c>
    </row>
    <row r="1732" spans="2:29" ht="19.7" customHeight="1" x14ac:dyDescent="0.2">
      <c r="B1732" s="10" t="s">
        <v>1810</v>
      </c>
      <c r="C1732" s="11" t="s">
        <v>7516</v>
      </c>
      <c r="D1732" s="11" t="s">
        <v>7517</v>
      </c>
      <c r="E1732" s="11" t="s">
        <v>72</v>
      </c>
      <c r="F1732" s="12" t="s">
        <v>7</v>
      </c>
      <c r="G1732" s="13">
        <v>537</v>
      </c>
      <c r="H1732" s="13">
        <v>537</v>
      </c>
      <c r="I1732" s="13"/>
      <c r="J1732" s="13"/>
      <c r="K1732" s="13">
        <v>100</v>
      </c>
      <c r="L1732" s="11" t="s">
        <v>6842</v>
      </c>
      <c r="M1732" s="14" t="s">
        <v>6838</v>
      </c>
      <c r="Z1732" s="15">
        <v>537</v>
      </c>
      <c r="AA1732" s="15">
        <v>537</v>
      </c>
    </row>
    <row r="1733" spans="2:29" ht="19.7" customHeight="1" x14ac:dyDescent="0.2">
      <c r="B1733" s="10" t="s">
        <v>1811</v>
      </c>
      <c r="C1733" s="11" t="s">
        <v>72</v>
      </c>
      <c r="D1733" s="11" t="s">
        <v>7518</v>
      </c>
      <c r="E1733" s="11" t="s">
        <v>72</v>
      </c>
      <c r="F1733" s="12" t="s">
        <v>72</v>
      </c>
      <c r="G1733" s="13"/>
      <c r="H1733" s="13"/>
      <c r="I1733" s="13"/>
      <c r="J1733" s="13"/>
      <c r="K1733" s="13"/>
      <c r="L1733" s="11" t="s">
        <v>72</v>
      </c>
      <c r="M1733" s="14" t="s">
        <v>4444</v>
      </c>
    </row>
    <row r="1734" spans="2:29" ht="19.7" customHeight="1" x14ac:dyDescent="0.2">
      <c r="B1734" s="10" t="s">
        <v>1812</v>
      </c>
      <c r="C1734" s="11" t="s">
        <v>7519</v>
      </c>
      <c r="D1734" s="11" t="s">
        <v>7520</v>
      </c>
      <c r="E1734" s="11" t="s">
        <v>7521</v>
      </c>
      <c r="F1734" s="12" t="s">
        <v>7</v>
      </c>
      <c r="G1734" s="13">
        <v>26328</v>
      </c>
      <c r="H1734" s="13">
        <v>26328</v>
      </c>
      <c r="I1734" s="13"/>
      <c r="J1734" s="13"/>
      <c r="K1734" s="13">
        <v>100</v>
      </c>
      <c r="L1734" s="11" t="s">
        <v>4462</v>
      </c>
      <c r="M1734" s="14" t="s">
        <v>4444</v>
      </c>
      <c r="Z1734" s="15">
        <v>26328</v>
      </c>
      <c r="AA1734" s="15">
        <v>26328</v>
      </c>
    </row>
    <row r="1735" spans="2:29" ht="19.7" customHeight="1" x14ac:dyDescent="0.2">
      <c r="B1735" s="10" t="s">
        <v>1813</v>
      </c>
      <c r="C1735" s="11" t="s">
        <v>7522</v>
      </c>
      <c r="D1735" s="11" t="s">
        <v>7520</v>
      </c>
      <c r="E1735" s="11" t="s">
        <v>7523</v>
      </c>
      <c r="F1735" s="12" t="s">
        <v>7</v>
      </c>
      <c r="G1735" s="13">
        <v>14895</v>
      </c>
      <c r="H1735" s="13">
        <v>14001</v>
      </c>
      <c r="I1735" s="13"/>
      <c r="J1735" s="13">
        <v>894</v>
      </c>
      <c r="K1735" s="13">
        <v>94</v>
      </c>
      <c r="L1735" s="11" t="s">
        <v>4462</v>
      </c>
      <c r="M1735" s="14" t="s">
        <v>4444</v>
      </c>
      <c r="Z1735" s="15">
        <v>14895</v>
      </c>
      <c r="AA1735" s="15">
        <v>14001</v>
      </c>
      <c r="AC1735" s="15">
        <v>894</v>
      </c>
    </row>
    <row r="1736" spans="2:29" ht="19.7" customHeight="1" x14ac:dyDescent="0.2">
      <c r="B1736" s="10" t="s">
        <v>1814</v>
      </c>
      <c r="C1736" s="11" t="s">
        <v>7524</v>
      </c>
      <c r="D1736" s="11" t="s">
        <v>7525</v>
      </c>
      <c r="E1736" s="11" t="s">
        <v>7526</v>
      </c>
      <c r="F1736" s="12" t="s">
        <v>7</v>
      </c>
      <c r="G1736" s="13">
        <v>12831</v>
      </c>
      <c r="H1736" s="13">
        <v>6416</v>
      </c>
      <c r="I1736" s="13"/>
      <c r="J1736" s="13">
        <v>6415</v>
      </c>
      <c r="K1736" s="13">
        <v>50</v>
      </c>
      <c r="L1736" s="11" t="s">
        <v>4462</v>
      </c>
      <c r="M1736" s="14" t="s">
        <v>4444</v>
      </c>
      <c r="Z1736" s="15">
        <v>12831</v>
      </c>
      <c r="AA1736" s="15">
        <v>6416</v>
      </c>
      <c r="AC1736" s="15">
        <v>6415</v>
      </c>
    </row>
    <row r="1737" spans="2:29" ht="19.7" customHeight="1" x14ac:dyDescent="0.2">
      <c r="B1737" s="10" t="s">
        <v>1815</v>
      </c>
      <c r="C1737" s="11" t="s">
        <v>7527</v>
      </c>
      <c r="D1737" s="11" t="s">
        <v>7525</v>
      </c>
      <c r="E1737" s="11" t="s">
        <v>7528</v>
      </c>
      <c r="F1737" s="12" t="s">
        <v>7</v>
      </c>
      <c r="G1737" s="13">
        <v>16029</v>
      </c>
      <c r="H1737" s="13">
        <v>6251</v>
      </c>
      <c r="I1737" s="13"/>
      <c r="J1737" s="13">
        <v>9778</v>
      </c>
      <c r="K1737" s="13">
        <v>39</v>
      </c>
      <c r="L1737" s="11" t="s">
        <v>4462</v>
      </c>
      <c r="M1737" s="14" t="s">
        <v>4444</v>
      </c>
      <c r="Z1737" s="15">
        <v>16029</v>
      </c>
      <c r="AA1737" s="15">
        <v>6251</v>
      </c>
      <c r="AC1737" s="15">
        <v>9778</v>
      </c>
    </row>
    <row r="1738" spans="2:29" ht="19.7" customHeight="1" x14ac:dyDescent="0.2">
      <c r="B1738" s="10" t="s">
        <v>1816</v>
      </c>
      <c r="C1738" s="11" t="s">
        <v>7529</v>
      </c>
      <c r="D1738" s="11" t="s">
        <v>7530</v>
      </c>
      <c r="E1738" s="11" t="s">
        <v>7531</v>
      </c>
      <c r="F1738" s="12" t="s">
        <v>91</v>
      </c>
      <c r="G1738" s="13">
        <v>3884</v>
      </c>
      <c r="H1738" s="13">
        <v>2874</v>
      </c>
      <c r="I1738" s="13"/>
      <c r="J1738" s="13">
        <v>1010</v>
      </c>
      <c r="K1738" s="13">
        <v>74</v>
      </c>
      <c r="L1738" s="11" t="s">
        <v>4462</v>
      </c>
      <c r="M1738" s="14" t="s">
        <v>4444</v>
      </c>
      <c r="Z1738" s="15">
        <v>3884</v>
      </c>
      <c r="AA1738" s="15">
        <v>2874</v>
      </c>
      <c r="AC1738" s="15">
        <v>1010</v>
      </c>
    </row>
    <row r="1739" spans="2:29" ht="19.7" customHeight="1" x14ac:dyDescent="0.2">
      <c r="B1739" s="10" t="s">
        <v>1817</v>
      </c>
      <c r="C1739" s="11" t="s">
        <v>7532</v>
      </c>
      <c r="D1739" s="11" t="s">
        <v>7530</v>
      </c>
      <c r="E1739" s="11" t="s">
        <v>7533</v>
      </c>
      <c r="F1739" s="12" t="s">
        <v>91</v>
      </c>
      <c r="G1739" s="13">
        <v>1966</v>
      </c>
      <c r="H1739" s="13">
        <v>1809</v>
      </c>
      <c r="I1739" s="13"/>
      <c r="J1739" s="13">
        <v>157</v>
      </c>
      <c r="K1739" s="13">
        <v>92</v>
      </c>
      <c r="L1739" s="11" t="s">
        <v>4462</v>
      </c>
      <c r="M1739" s="14" t="s">
        <v>4444</v>
      </c>
      <c r="Z1739" s="15">
        <v>1966</v>
      </c>
      <c r="AA1739" s="15">
        <v>1809</v>
      </c>
      <c r="AC1739" s="15">
        <v>157</v>
      </c>
    </row>
    <row r="1740" spans="2:29" ht="19.7" customHeight="1" x14ac:dyDescent="0.2">
      <c r="B1740" s="10" t="s">
        <v>1818</v>
      </c>
      <c r="C1740" s="11" t="s">
        <v>7534</v>
      </c>
      <c r="D1740" s="11" t="s">
        <v>7535</v>
      </c>
      <c r="E1740" s="11" t="s">
        <v>7536</v>
      </c>
      <c r="F1740" s="12" t="s">
        <v>91</v>
      </c>
      <c r="G1740" s="13">
        <v>12674</v>
      </c>
      <c r="H1740" s="13">
        <v>11026</v>
      </c>
      <c r="I1740" s="13"/>
      <c r="J1740" s="13">
        <v>1648</v>
      </c>
      <c r="K1740" s="13">
        <v>87</v>
      </c>
      <c r="L1740" s="11" t="s">
        <v>4462</v>
      </c>
      <c r="M1740" s="14" t="s">
        <v>4444</v>
      </c>
      <c r="Z1740" s="15">
        <v>12674</v>
      </c>
      <c r="AA1740" s="15">
        <v>11026</v>
      </c>
      <c r="AC1740" s="15">
        <v>1648</v>
      </c>
    </row>
    <row r="1741" spans="2:29" ht="19.7" customHeight="1" x14ac:dyDescent="0.2">
      <c r="B1741" s="10" t="s">
        <v>1819</v>
      </c>
      <c r="C1741" s="11" t="s">
        <v>7537</v>
      </c>
      <c r="D1741" s="11" t="s">
        <v>7535</v>
      </c>
      <c r="E1741" s="11" t="s">
        <v>7538</v>
      </c>
      <c r="F1741" s="12" t="s">
        <v>91</v>
      </c>
      <c r="G1741" s="13">
        <v>13180</v>
      </c>
      <c r="H1741" s="13">
        <v>11071</v>
      </c>
      <c r="I1741" s="13"/>
      <c r="J1741" s="13">
        <v>2109</v>
      </c>
      <c r="K1741" s="13">
        <v>84</v>
      </c>
      <c r="L1741" s="11" t="s">
        <v>4462</v>
      </c>
      <c r="M1741" s="14" t="s">
        <v>4444</v>
      </c>
      <c r="Z1741" s="15">
        <v>13180</v>
      </c>
      <c r="AA1741" s="15">
        <v>11071</v>
      </c>
      <c r="AC1741" s="15">
        <v>2109</v>
      </c>
    </row>
    <row r="1742" spans="2:29" ht="19.7" customHeight="1" x14ac:dyDescent="0.2">
      <c r="B1742" s="10" t="s">
        <v>1820</v>
      </c>
      <c r="C1742" s="11" t="s">
        <v>7539</v>
      </c>
      <c r="D1742" s="11" t="s">
        <v>7535</v>
      </c>
      <c r="E1742" s="11" t="s">
        <v>7540</v>
      </c>
      <c r="F1742" s="12" t="s">
        <v>91</v>
      </c>
      <c r="G1742" s="13">
        <v>14448</v>
      </c>
      <c r="H1742" s="13">
        <v>11125</v>
      </c>
      <c r="I1742" s="13"/>
      <c r="J1742" s="13">
        <v>3323</v>
      </c>
      <c r="K1742" s="13">
        <v>77</v>
      </c>
      <c r="L1742" s="11" t="s">
        <v>4462</v>
      </c>
      <c r="M1742" s="14" t="s">
        <v>4444</v>
      </c>
      <c r="Z1742" s="15">
        <v>14448</v>
      </c>
      <c r="AA1742" s="15">
        <v>11125</v>
      </c>
      <c r="AC1742" s="15">
        <v>3323</v>
      </c>
    </row>
    <row r="1743" spans="2:29" ht="19.7" customHeight="1" x14ac:dyDescent="0.2">
      <c r="B1743" s="10" t="s">
        <v>1821</v>
      </c>
      <c r="C1743" s="11" t="s">
        <v>7541</v>
      </c>
      <c r="D1743" s="11" t="s">
        <v>7542</v>
      </c>
      <c r="E1743" s="11" t="s">
        <v>7536</v>
      </c>
      <c r="F1743" s="12" t="s">
        <v>91</v>
      </c>
      <c r="G1743" s="13">
        <v>39720</v>
      </c>
      <c r="H1743" s="13">
        <v>31776</v>
      </c>
      <c r="I1743" s="13"/>
      <c r="J1743" s="13">
        <v>7944</v>
      </c>
      <c r="K1743" s="13">
        <v>80</v>
      </c>
      <c r="L1743" s="11" t="s">
        <v>4462</v>
      </c>
      <c r="M1743" s="14" t="s">
        <v>4444</v>
      </c>
      <c r="Z1743" s="15">
        <v>39720</v>
      </c>
      <c r="AA1743" s="15">
        <v>31776</v>
      </c>
      <c r="AC1743" s="15">
        <v>7944</v>
      </c>
    </row>
    <row r="1744" spans="2:29" ht="19.7" customHeight="1" x14ac:dyDescent="0.2">
      <c r="B1744" s="10" t="s">
        <v>1822</v>
      </c>
      <c r="C1744" s="11" t="s">
        <v>7543</v>
      </c>
      <c r="D1744" s="11" t="s">
        <v>7542</v>
      </c>
      <c r="E1744" s="11" t="s">
        <v>7538</v>
      </c>
      <c r="F1744" s="12" t="s">
        <v>91</v>
      </c>
      <c r="G1744" s="13">
        <v>43294</v>
      </c>
      <c r="H1744" s="13">
        <v>31605</v>
      </c>
      <c r="I1744" s="13"/>
      <c r="J1744" s="13">
        <v>11689</v>
      </c>
      <c r="K1744" s="13">
        <v>73</v>
      </c>
      <c r="L1744" s="11" t="s">
        <v>4462</v>
      </c>
      <c r="M1744" s="14" t="s">
        <v>4444</v>
      </c>
      <c r="Z1744" s="15">
        <v>43294</v>
      </c>
      <c r="AA1744" s="15">
        <v>31605</v>
      </c>
      <c r="AC1744" s="15">
        <v>11689</v>
      </c>
    </row>
    <row r="1745" spans="2:29" ht="19.7" customHeight="1" x14ac:dyDescent="0.2">
      <c r="B1745" s="10" t="s">
        <v>1823</v>
      </c>
      <c r="C1745" s="11" t="s">
        <v>7544</v>
      </c>
      <c r="D1745" s="11" t="s">
        <v>7542</v>
      </c>
      <c r="E1745" s="11" t="s">
        <v>7540</v>
      </c>
      <c r="F1745" s="12" t="s">
        <v>91</v>
      </c>
      <c r="G1745" s="13">
        <v>49650</v>
      </c>
      <c r="H1745" s="13">
        <v>31776</v>
      </c>
      <c r="I1745" s="13"/>
      <c r="J1745" s="13">
        <v>17874</v>
      </c>
      <c r="K1745" s="13">
        <v>64</v>
      </c>
      <c r="L1745" s="11" t="s">
        <v>4462</v>
      </c>
      <c r="M1745" s="14" t="s">
        <v>4444</v>
      </c>
      <c r="Z1745" s="15">
        <v>49650</v>
      </c>
      <c r="AA1745" s="15">
        <v>31776</v>
      </c>
      <c r="AC1745" s="15">
        <v>17874</v>
      </c>
    </row>
    <row r="1746" spans="2:29" ht="19.7" customHeight="1" x14ac:dyDescent="0.2">
      <c r="B1746" s="10" t="s">
        <v>1824</v>
      </c>
      <c r="C1746" s="11" t="s">
        <v>7545</v>
      </c>
      <c r="D1746" s="11" t="s">
        <v>7546</v>
      </c>
      <c r="E1746" s="11" t="s">
        <v>7536</v>
      </c>
      <c r="F1746" s="12" t="s">
        <v>91</v>
      </c>
      <c r="G1746" s="13">
        <v>7226</v>
      </c>
      <c r="H1746" s="13">
        <v>5998</v>
      </c>
      <c r="I1746" s="13"/>
      <c r="J1746" s="13">
        <v>1228</v>
      </c>
      <c r="K1746" s="13">
        <v>83</v>
      </c>
      <c r="L1746" s="11" t="s">
        <v>4462</v>
      </c>
      <c r="M1746" s="14" t="s">
        <v>4444</v>
      </c>
      <c r="Z1746" s="15">
        <v>7226</v>
      </c>
      <c r="AA1746" s="15">
        <v>5998</v>
      </c>
      <c r="AC1746" s="15">
        <v>1228</v>
      </c>
    </row>
    <row r="1747" spans="2:29" ht="19.7" customHeight="1" x14ac:dyDescent="0.2">
      <c r="B1747" s="10" t="s">
        <v>1825</v>
      </c>
      <c r="C1747" s="11" t="s">
        <v>7547</v>
      </c>
      <c r="D1747" s="11" t="s">
        <v>7546</v>
      </c>
      <c r="E1747" s="11" t="s">
        <v>7538</v>
      </c>
      <c r="F1747" s="12" t="s">
        <v>91</v>
      </c>
      <c r="G1747" s="13">
        <v>7515</v>
      </c>
      <c r="H1747" s="13">
        <v>6012</v>
      </c>
      <c r="I1747" s="13"/>
      <c r="J1747" s="13">
        <v>1503</v>
      </c>
      <c r="K1747" s="13">
        <v>80</v>
      </c>
      <c r="L1747" s="11" t="s">
        <v>4462</v>
      </c>
      <c r="M1747" s="14" t="s">
        <v>4444</v>
      </c>
      <c r="Z1747" s="15">
        <v>7515</v>
      </c>
      <c r="AA1747" s="15">
        <v>6012</v>
      </c>
      <c r="AC1747" s="15">
        <v>1503</v>
      </c>
    </row>
    <row r="1748" spans="2:29" ht="19.7" customHeight="1" x14ac:dyDescent="0.2">
      <c r="B1748" s="10" t="s">
        <v>1826</v>
      </c>
      <c r="C1748" s="11" t="s">
        <v>7548</v>
      </c>
      <c r="D1748" s="11" t="s">
        <v>7546</v>
      </c>
      <c r="E1748" s="11" t="s">
        <v>7540</v>
      </c>
      <c r="F1748" s="12" t="s">
        <v>91</v>
      </c>
      <c r="G1748" s="13">
        <v>7876</v>
      </c>
      <c r="H1748" s="13">
        <v>5986</v>
      </c>
      <c r="I1748" s="13"/>
      <c r="J1748" s="13">
        <v>1890</v>
      </c>
      <c r="K1748" s="13">
        <v>76</v>
      </c>
      <c r="L1748" s="11" t="s">
        <v>4462</v>
      </c>
      <c r="M1748" s="14" t="s">
        <v>4444</v>
      </c>
      <c r="Z1748" s="15">
        <v>7876</v>
      </c>
      <c r="AA1748" s="15">
        <v>5986</v>
      </c>
      <c r="AC1748" s="15">
        <v>1890</v>
      </c>
    </row>
    <row r="1749" spans="2:29" ht="19.7" customHeight="1" x14ac:dyDescent="0.2">
      <c r="B1749" s="10" t="s">
        <v>1827</v>
      </c>
      <c r="C1749" s="11" t="s">
        <v>7549</v>
      </c>
      <c r="D1749" s="11" t="s">
        <v>7550</v>
      </c>
      <c r="E1749" s="11" t="s">
        <v>7536</v>
      </c>
      <c r="F1749" s="12" t="s">
        <v>91</v>
      </c>
      <c r="G1749" s="13">
        <v>5139</v>
      </c>
      <c r="H1749" s="13">
        <v>3854</v>
      </c>
      <c r="I1749" s="13"/>
      <c r="J1749" s="13">
        <v>1285</v>
      </c>
      <c r="K1749" s="13">
        <v>75</v>
      </c>
      <c r="L1749" s="11" t="s">
        <v>4462</v>
      </c>
      <c r="M1749" s="14" t="s">
        <v>4444</v>
      </c>
      <c r="Z1749" s="15">
        <v>5139</v>
      </c>
      <c r="AA1749" s="15">
        <v>3854</v>
      </c>
      <c r="AC1749" s="15">
        <v>1285</v>
      </c>
    </row>
    <row r="1750" spans="2:29" ht="19.7" customHeight="1" x14ac:dyDescent="0.2">
      <c r="B1750" s="10" t="s">
        <v>1828</v>
      </c>
      <c r="C1750" s="11" t="s">
        <v>7551</v>
      </c>
      <c r="D1750" s="11" t="s">
        <v>7550</v>
      </c>
      <c r="E1750" s="11" t="s">
        <v>7538</v>
      </c>
      <c r="F1750" s="12" t="s">
        <v>91</v>
      </c>
      <c r="G1750" s="13">
        <v>5807</v>
      </c>
      <c r="H1750" s="13">
        <v>3833</v>
      </c>
      <c r="I1750" s="13"/>
      <c r="J1750" s="13">
        <v>1974</v>
      </c>
      <c r="K1750" s="13">
        <v>66</v>
      </c>
      <c r="L1750" s="11" t="s">
        <v>4462</v>
      </c>
      <c r="M1750" s="14" t="s">
        <v>4444</v>
      </c>
      <c r="Z1750" s="15">
        <v>5807</v>
      </c>
      <c r="AA1750" s="15">
        <v>3833</v>
      </c>
      <c r="AC1750" s="15">
        <v>1974</v>
      </c>
    </row>
    <row r="1751" spans="2:29" ht="19.7" customHeight="1" x14ac:dyDescent="0.2">
      <c r="B1751" s="10" t="s">
        <v>1829</v>
      </c>
      <c r="C1751" s="11" t="s">
        <v>7552</v>
      </c>
      <c r="D1751" s="11" t="s">
        <v>7550</v>
      </c>
      <c r="E1751" s="11" t="s">
        <v>7540</v>
      </c>
      <c r="F1751" s="12" t="s">
        <v>91</v>
      </c>
      <c r="G1751" s="13">
        <v>7348</v>
      </c>
      <c r="H1751" s="13">
        <v>3894</v>
      </c>
      <c r="I1751" s="13"/>
      <c r="J1751" s="13">
        <v>3454</v>
      </c>
      <c r="K1751" s="13">
        <v>53</v>
      </c>
      <c r="L1751" s="11" t="s">
        <v>4462</v>
      </c>
      <c r="M1751" s="14" t="s">
        <v>4444</v>
      </c>
      <c r="Z1751" s="15">
        <v>7348</v>
      </c>
      <c r="AA1751" s="15">
        <v>3894</v>
      </c>
      <c r="AC1751" s="15">
        <v>3454</v>
      </c>
    </row>
    <row r="1752" spans="2:29" ht="19.7" customHeight="1" x14ac:dyDescent="0.2">
      <c r="B1752" s="10" t="s">
        <v>1830</v>
      </c>
      <c r="C1752" s="11" t="s">
        <v>7553</v>
      </c>
      <c r="D1752" s="11" t="s">
        <v>7554</v>
      </c>
      <c r="E1752" s="11" t="s">
        <v>7555</v>
      </c>
      <c r="F1752" s="12" t="s">
        <v>3916</v>
      </c>
      <c r="G1752" s="13">
        <v>76537</v>
      </c>
      <c r="H1752" s="13">
        <v>58933</v>
      </c>
      <c r="I1752" s="13"/>
      <c r="J1752" s="13">
        <v>17604</v>
      </c>
      <c r="K1752" s="13">
        <v>77</v>
      </c>
      <c r="L1752" s="11" t="s">
        <v>4462</v>
      </c>
      <c r="M1752" s="14" t="s">
        <v>4444</v>
      </c>
      <c r="Z1752" s="15">
        <v>76537</v>
      </c>
      <c r="AA1752" s="15">
        <v>58933</v>
      </c>
      <c r="AC1752" s="15">
        <v>17604</v>
      </c>
    </row>
    <row r="1753" spans="2:29" ht="19.7" customHeight="1" x14ac:dyDescent="0.2">
      <c r="B1753" s="10" t="s">
        <v>1831</v>
      </c>
      <c r="C1753" s="11" t="s">
        <v>7556</v>
      </c>
      <c r="D1753" s="11" t="s">
        <v>7554</v>
      </c>
      <c r="E1753" s="11" t="s">
        <v>7557</v>
      </c>
      <c r="F1753" s="12" t="s">
        <v>3916</v>
      </c>
      <c r="G1753" s="13">
        <v>81894</v>
      </c>
      <c r="H1753" s="13">
        <v>58964</v>
      </c>
      <c r="I1753" s="13"/>
      <c r="J1753" s="13">
        <v>22930</v>
      </c>
      <c r="K1753" s="13">
        <v>72</v>
      </c>
      <c r="L1753" s="11" t="s">
        <v>4462</v>
      </c>
      <c r="M1753" s="14" t="s">
        <v>4444</v>
      </c>
      <c r="Z1753" s="15">
        <v>81894</v>
      </c>
      <c r="AA1753" s="15">
        <v>58964</v>
      </c>
      <c r="AC1753" s="15">
        <v>22930</v>
      </c>
    </row>
    <row r="1754" spans="2:29" ht="19.7" customHeight="1" x14ac:dyDescent="0.2">
      <c r="B1754" s="16" t="s">
        <v>1832</v>
      </c>
      <c r="C1754" s="17" t="s">
        <v>7558</v>
      </c>
      <c r="D1754" s="17" t="s">
        <v>7554</v>
      </c>
      <c r="E1754" s="17" t="s">
        <v>7559</v>
      </c>
      <c r="F1754" s="18" t="s">
        <v>3916</v>
      </c>
      <c r="G1754" s="19">
        <v>87252</v>
      </c>
      <c r="H1754" s="19">
        <v>59331</v>
      </c>
      <c r="I1754" s="19"/>
      <c r="J1754" s="19">
        <v>27921</v>
      </c>
      <c r="K1754" s="19">
        <v>68</v>
      </c>
      <c r="L1754" s="17" t="s">
        <v>4462</v>
      </c>
      <c r="M1754" s="20" t="s">
        <v>4444</v>
      </c>
      <c r="Z1754" s="15">
        <v>87252</v>
      </c>
      <c r="AA1754" s="15">
        <v>59331</v>
      </c>
      <c r="AC1754" s="15">
        <v>27921</v>
      </c>
    </row>
    <row r="1755" spans="2:29" ht="19.7" customHeight="1" x14ac:dyDescent="0.2">
      <c r="B1755" s="10" t="s">
        <v>1833</v>
      </c>
      <c r="C1755" s="11" t="s">
        <v>7560</v>
      </c>
      <c r="D1755" s="11" t="s">
        <v>7554</v>
      </c>
      <c r="E1755" s="11" t="s">
        <v>7561</v>
      </c>
      <c r="F1755" s="12" t="s">
        <v>3916</v>
      </c>
      <c r="G1755" s="13">
        <v>87252</v>
      </c>
      <c r="H1755" s="13">
        <v>59331</v>
      </c>
      <c r="I1755" s="13"/>
      <c r="J1755" s="13">
        <v>27921</v>
      </c>
      <c r="K1755" s="13">
        <v>68</v>
      </c>
      <c r="L1755" s="11" t="s">
        <v>4462</v>
      </c>
      <c r="M1755" s="14" t="s">
        <v>4444</v>
      </c>
      <c r="Z1755" s="15">
        <v>87252</v>
      </c>
      <c r="AA1755" s="15">
        <v>59331</v>
      </c>
      <c r="AC1755" s="15">
        <v>27921</v>
      </c>
    </row>
    <row r="1756" spans="2:29" ht="19.7" customHeight="1" x14ac:dyDescent="0.2">
      <c r="B1756" s="10" t="s">
        <v>1834</v>
      </c>
      <c r="C1756" s="11" t="s">
        <v>7562</v>
      </c>
      <c r="D1756" s="11" t="s">
        <v>7554</v>
      </c>
      <c r="E1756" s="11" t="s">
        <v>7563</v>
      </c>
      <c r="F1756" s="12" t="s">
        <v>3916</v>
      </c>
      <c r="G1756" s="13">
        <v>96436</v>
      </c>
      <c r="H1756" s="13">
        <v>59790</v>
      </c>
      <c r="I1756" s="13"/>
      <c r="J1756" s="13">
        <v>36646</v>
      </c>
      <c r="K1756" s="13">
        <v>62</v>
      </c>
      <c r="L1756" s="11" t="s">
        <v>4462</v>
      </c>
      <c r="M1756" s="14" t="s">
        <v>4444</v>
      </c>
      <c r="Z1756" s="15">
        <v>96436</v>
      </c>
      <c r="AA1756" s="15">
        <v>59790</v>
      </c>
      <c r="AC1756" s="15">
        <v>36646</v>
      </c>
    </row>
    <row r="1757" spans="2:29" ht="19.7" customHeight="1" x14ac:dyDescent="0.2">
      <c r="B1757" s="10" t="s">
        <v>1835</v>
      </c>
      <c r="C1757" s="11" t="s">
        <v>7564</v>
      </c>
      <c r="D1757" s="11" t="s">
        <v>7554</v>
      </c>
      <c r="E1757" s="11" t="s">
        <v>7565</v>
      </c>
      <c r="F1757" s="12" t="s">
        <v>3916</v>
      </c>
      <c r="G1757" s="13">
        <v>104855</v>
      </c>
      <c r="H1757" s="13">
        <v>58719</v>
      </c>
      <c r="I1757" s="13"/>
      <c r="J1757" s="13">
        <v>46136</v>
      </c>
      <c r="K1757" s="13">
        <v>56</v>
      </c>
      <c r="L1757" s="11" t="s">
        <v>4462</v>
      </c>
      <c r="M1757" s="14" t="s">
        <v>4444</v>
      </c>
      <c r="Z1757" s="15">
        <v>104855</v>
      </c>
      <c r="AA1757" s="15">
        <v>58719</v>
      </c>
      <c r="AC1757" s="15">
        <v>46136</v>
      </c>
    </row>
    <row r="1758" spans="2:29" ht="19.7" customHeight="1" x14ac:dyDescent="0.2">
      <c r="B1758" s="10" t="s">
        <v>1836</v>
      </c>
      <c r="C1758" s="11" t="s">
        <v>7566</v>
      </c>
      <c r="D1758" s="11" t="s">
        <v>7567</v>
      </c>
      <c r="E1758" s="11" t="s">
        <v>7568</v>
      </c>
      <c r="F1758" s="12" t="s">
        <v>91</v>
      </c>
      <c r="G1758" s="13">
        <v>6029</v>
      </c>
      <c r="H1758" s="13">
        <v>5064</v>
      </c>
      <c r="I1758" s="13"/>
      <c r="J1758" s="13">
        <v>965</v>
      </c>
      <c r="K1758" s="13">
        <v>84</v>
      </c>
      <c r="L1758" s="11" t="s">
        <v>4462</v>
      </c>
      <c r="M1758" s="14" t="s">
        <v>4444</v>
      </c>
      <c r="Z1758" s="15">
        <v>6029</v>
      </c>
      <c r="AA1758" s="15">
        <v>5064</v>
      </c>
      <c r="AC1758" s="15">
        <v>965</v>
      </c>
    </row>
    <row r="1759" spans="2:29" ht="19.7" customHeight="1" x14ac:dyDescent="0.2">
      <c r="B1759" s="10" t="s">
        <v>1837</v>
      </c>
      <c r="C1759" s="11" t="s">
        <v>7569</v>
      </c>
      <c r="D1759" s="11" t="s">
        <v>7567</v>
      </c>
      <c r="E1759" s="11" t="s">
        <v>7570</v>
      </c>
      <c r="F1759" s="12" t="s">
        <v>91</v>
      </c>
      <c r="G1759" s="13">
        <v>6511</v>
      </c>
      <c r="H1759" s="13">
        <v>5013</v>
      </c>
      <c r="I1759" s="13"/>
      <c r="J1759" s="13">
        <v>1498</v>
      </c>
      <c r="K1759" s="13">
        <v>77</v>
      </c>
      <c r="L1759" s="11" t="s">
        <v>4462</v>
      </c>
      <c r="M1759" s="14" t="s">
        <v>4444</v>
      </c>
      <c r="Z1759" s="15">
        <v>6511</v>
      </c>
      <c r="AA1759" s="15">
        <v>5013</v>
      </c>
      <c r="AC1759" s="15">
        <v>1498</v>
      </c>
    </row>
    <row r="1760" spans="2:29" ht="19.7" customHeight="1" x14ac:dyDescent="0.2">
      <c r="B1760" s="10" t="s">
        <v>1838</v>
      </c>
      <c r="C1760" s="11" t="s">
        <v>7571</v>
      </c>
      <c r="D1760" s="11" t="s">
        <v>7567</v>
      </c>
      <c r="E1760" s="11" t="s">
        <v>7572</v>
      </c>
      <c r="F1760" s="12" t="s">
        <v>91</v>
      </c>
      <c r="G1760" s="13">
        <v>6692</v>
      </c>
      <c r="H1760" s="13">
        <v>5086</v>
      </c>
      <c r="I1760" s="13"/>
      <c r="J1760" s="13">
        <v>1606</v>
      </c>
      <c r="K1760" s="13">
        <v>76</v>
      </c>
      <c r="L1760" s="11" t="s">
        <v>4462</v>
      </c>
      <c r="M1760" s="14" t="s">
        <v>4444</v>
      </c>
      <c r="Z1760" s="15">
        <v>6692</v>
      </c>
      <c r="AA1760" s="15">
        <v>5086</v>
      </c>
      <c r="AC1760" s="15">
        <v>1606</v>
      </c>
    </row>
    <row r="1761" spans="2:29" ht="19.7" customHeight="1" x14ac:dyDescent="0.2">
      <c r="B1761" s="10" t="s">
        <v>1839</v>
      </c>
      <c r="C1761" s="11" t="s">
        <v>7573</v>
      </c>
      <c r="D1761" s="11" t="s">
        <v>7567</v>
      </c>
      <c r="E1761" s="11" t="s">
        <v>7574</v>
      </c>
      <c r="F1761" s="12" t="s">
        <v>91</v>
      </c>
      <c r="G1761" s="13">
        <v>3986</v>
      </c>
      <c r="H1761" s="13">
        <v>3866</v>
      </c>
      <c r="I1761" s="13"/>
      <c r="J1761" s="13">
        <v>120</v>
      </c>
      <c r="K1761" s="13">
        <v>97</v>
      </c>
      <c r="L1761" s="11" t="s">
        <v>4462</v>
      </c>
      <c r="M1761" s="14" t="s">
        <v>4444</v>
      </c>
      <c r="Z1761" s="15">
        <v>3986</v>
      </c>
      <c r="AA1761" s="15">
        <v>3866</v>
      </c>
      <c r="AC1761" s="15">
        <v>120</v>
      </c>
    </row>
    <row r="1762" spans="2:29" ht="19.7" customHeight="1" x14ac:dyDescent="0.2">
      <c r="B1762" s="10" t="s">
        <v>1840</v>
      </c>
      <c r="C1762" s="11" t="s">
        <v>7575</v>
      </c>
      <c r="D1762" s="11" t="s">
        <v>7567</v>
      </c>
      <c r="E1762" s="11" t="s">
        <v>7576</v>
      </c>
      <c r="F1762" s="12" t="s">
        <v>91</v>
      </c>
      <c r="G1762" s="13">
        <v>5204</v>
      </c>
      <c r="H1762" s="13">
        <v>4944</v>
      </c>
      <c r="I1762" s="13"/>
      <c r="J1762" s="13">
        <v>260</v>
      </c>
      <c r="K1762" s="13">
        <v>95</v>
      </c>
      <c r="L1762" s="11" t="s">
        <v>4462</v>
      </c>
      <c r="M1762" s="14" t="s">
        <v>4444</v>
      </c>
      <c r="Z1762" s="15">
        <v>5204</v>
      </c>
      <c r="AA1762" s="15">
        <v>4944</v>
      </c>
      <c r="AC1762" s="15">
        <v>260</v>
      </c>
    </row>
    <row r="1763" spans="2:29" ht="19.7" customHeight="1" x14ac:dyDescent="0.2">
      <c r="B1763" s="10" t="s">
        <v>1841</v>
      </c>
      <c r="C1763" s="11" t="s">
        <v>7577</v>
      </c>
      <c r="D1763" s="11" t="s">
        <v>7578</v>
      </c>
      <c r="E1763" s="11" t="s">
        <v>7579</v>
      </c>
      <c r="F1763" s="12" t="s">
        <v>7580</v>
      </c>
      <c r="G1763" s="13">
        <v>13024</v>
      </c>
      <c r="H1763" s="13">
        <v>12633</v>
      </c>
      <c r="I1763" s="13"/>
      <c r="J1763" s="13">
        <v>391</v>
      </c>
      <c r="K1763" s="13">
        <v>97</v>
      </c>
      <c r="L1763" s="11" t="s">
        <v>4462</v>
      </c>
      <c r="M1763" s="14" t="s">
        <v>4444</v>
      </c>
      <c r="Z1763" s="15">
        <v>13024</v>
      </c>
      <c r="AA1763" s="15">
        <v>12633</v>
      </c>
      <c r="AC1763" s="15">
        <v>391</v>
      </c>
    </row>
    <row r="1764" spans="2:29" ht="19.7" customHeight="1" x14ac:dyDescent="0.2">
      <c r="B1764" s="10" t="s">
        <v>1842</v>
      </c>
      <c r="C1764" s="11" t="s">
        <v>7581</v>
      </c>
      <c r="D1764" s="11" t="s">
        <v>7578</v>
      </c>
      <c r="E1764" s="11" t="s">
        <v>7582</v>
      </c>
      <c r="F1764" s="12" t="s">
        <v>7580</v>
      </c>
      <c r="G1764" s="13">
        <v>15118</v>
      </c>
      <c r="H1764" s="13">
        <v>14664</v>
      </c>
      <c r="I1764" s="13"/>
      <c r="J1764" s="13">
        <v>454</v>
      </c>
      <c r="K1764" s="13">
        <v>97</v>
      </c>
      <c r="L1764" s="11" t="s">
        <v>4462</v>
      </c>
      <c r="M1764" s="14" t="s">
        <v>4444</v>
      </c>
      <c r="Z1764" s="15">
        <v>15118</v>
      </c>
      <c r="AA1764" s="15">
        <v>14664</v>
      </c>
      <c r="AC1764" s="15">
        <v>454</v>
      </c>
    </row>
    <row r="1765" spans="2:29" ht="19.7" customHeight="1" x14ac:dyDescent="0.2">
      <c r="B1765" s="10" t="s">
        <v>1843</v>
      </c>
      <c r="C1765" s="11" t="s">
        <v>7583</v>
      </c>
      <c r="D1765" s="11" t="s">
        <v>7578</v>
      </c>
      <c r="E1765" s="11" t="s">
        <v>7584</v>
      </c>
      <c r="F1765" s="12" t="s">
        <v>7580</v>
      </c>
      <c r="G1765" s="13">
        <v>16666</v>
      </c>
      <c r="H1765" s="13">
        <v>15999</v>
      </c>
      <c r="I1765" s="13"/>
      <c r="J1765" s="13">
        <v>667</v>
      </c>
      <c r="K1765" s="13">
        <v>96</v>
      </c>
      <c r="L1765" s="11" t="s">
        <v>4462</v>
      </c>
      <c r="M1765" s="14" t="s">
        <v>4444</v>
      </c>
      <c r="Z1765" s="15">
        <v>16666</v>
      </c>
      <c r="AA1765" s="15">
        <v>15999</v>
      </c>
      <c r="AC1765" s="15">
        <v>667</v>
      </c>
    </row>
    <row r="1766" spans="2:29" ht="19.7" customHeight="1" x14ac:dyDescent="0.2">
      <c r="B1766" s="10" t="s">
        <v>1844</v>
      </c>
      <c r="C1766" s="11" t="s">
        <v>7585</v>
      </c>
      <c r="D1766" s="11" t="s">
        <v>7586</v>
      </c>
      <c r="E1766" s="11" t="s">
        <v>7587</v>
      </c>
      <c r="F1766" s="12" t="s">
        <v>91</v>
      </c>
      <c r="G1766" s="13">
        <v>68030</v>
      </c>
      <c r="H1766" s="13">
        <v>52383</v>
      </c>
      <c r="I1766" s="13"/>
      <c r="J1766" s="13">
        <v>15647</v>
      </c>
      <c r="K1766" s="13">
        <v>77</v>
      </c>
      <c r="L1766" s="11" t="s">
        <v>4462</v>
      </c>
      <c r="M1766" s="14" t="s">
        <v>4444</v>
      </c>
      <c r="Z1766" s="15">
        <v>68030</v>
      </c>
      <c r="AA1766" s="15">
        <v>52383</v>
      </c>
      <c r="AC1766" s="15">
        <v>15647</v>
      </c>
    </row>
    <row r="1767" spans="2:29" ht="19.7" customHeight="1" x14ac:dyDescent="0.2">
      <c r="B1767" s="10" t="s">
        <v>1845</v>
      </c>
      <c r="C1767" s="11" t="s">
        <v>7588</v>
      </c>
      <c r="D1767" s="11" t="s">
        <v>7586</v>
      </c>
      <c r="E1767" s="11" t="s">
        <v>7589</v>
      </c>
      <c r="F1767" s="12" t="s">
        <v>91</v>
      </c>
      <c r="G1767" s="13">
        <v>75513</v>
      </c>
      <c r="H1767" s="13">
        <v>52104</v>
      </c>
      <c r="I1767" s="13"/>
      <c r="J1767" s="13">
        <v>23409</v>
      </c>
      <c r="K1767" s="13">
        <v>69</v>
      </c>
      <c r="L1767" s="11" t="s">
        <v>4462</v>
      </c>
      <c r="M1767" s="14" t="s">
        <v>4444</v>
      </c>
      <c r="Z1767" s="15">
        <v>75513</v>
      </c>
      <c r="AA1767" s="15">
        <v>52104</v>
      </c>
      <c r="AC1767" s="15">
        <v>23409</v>
      </c>
    </row>
    <row r="1768" spans="2:29" ht="19.7" customHeight="1" x14ac:dyDescent="0.2">
      <c r="B1768" s="10" t="s">
        <v>1846</v>
      </c>
      <c r="C1768" s="11" t="s">
        <v>7590</v>
      </c>
      <c r="D1768" s="11" t="s">
        <v>7591</v>
      </c>
      <c r="E1768" s="11" t="s">
        <v>7587</v>
      </c>
      <c r="F1768" s="12" t="s">
        <v>91</v>
      </c>
      <c r="G1768" s="13">
        <v>51963</v>
      </c>
      <c r="H1768" s="13">
        <v>42090</v>
      </c>
      <c r="I1768" s="13"/>
      <c r="J1768" s="13">
        <v>9873</v>
      </c>
      <c r="K1768" s="13">
        <v>81</v>
      </c>
      <c r="L1768" s="11" t="s">
        <v>4462</v>
      </c>
      <c r="M1768" s="14" t="s">
        <v>4444</v>
      </c>
      <c r="Z1768" s="15">
        <v>51963</v>
      </c>
      <c r="AA1768" s="15">
        <v>42090</v>
      </c>
      <c r="AC1768" s="15">
        <v>9873</v>
      </c>
    </row>
    <row r="1769" spans="2:29" ht="19.7" customHeight="1" x14ac:dyDescent="0.2">
      <c r="B1769" s="10" t="s">
        <v>1847</v>
      </c>
      <c r="C1769" s="11" t="s">
        <v>7592</v>
      </c>
      <c r="D1769" s="11" t="s">
        <v>7591</v>
      </c>
      <c r="E1769" s="11" t="s">
        <v>7589</v>
      </c>
      <c r="F1769" s="12" t="s">
        <v>91</v>
      </c>
      <c r="G1769" s="13">
        <v>57159</v>
      </c>
      <c r="H1769" s="13">
        <v>42298</v>
      </c>
      <c r="I1769" s="13"/>
      <c r="J1769" s="13">
        <v>14861</v>
      </c>
      <c r="K1769" s="13">
        <v>74</v>
      </c>
      <c r="L1769" s="11" t="s">
        <v>4462</v>
      </c>
      <c r="M1769" s="14" t="s">
        <v>4444</v>
      </c>
      <c r="Z1769" s="15">
        <v>57159</v>
      </c>
      <c r="AA1769" s="15">
        <v>42298</v>
      </c>
      <c r="AC1769" s="15">
        <v>14861</v>
      </c>
    </row>
    <row r="1770" spans="2:29" ht="19.7" customHeight="1" x14ac:dyDescent="0.2">
      <c r="B1770" s="10" t="s">
        <v>1848</v>
      </c>
      <c r="C1770" s="11" t="s">
        <v>7593</v>
      </c>
      <c r="D1770" s="11" t="s">
        <v>7594</v>
      </c>
      <c r="E1770" s="11" t="s">
        <v>7595</v>
      </c>
      <c r="F1770" s="12" t="s">
        <v>38</v>
      </c>
      <c r="G1770" s="13">
        <v>501492</v>
      </c>
      <c r="H1770" s="13">
        <v>160477</v>
      </c>
      <c r="I1770" s="13"/>
      <c r="J1770" s="13">
        <v>341015</v>
      </c>
      <c r="K1770" s="13">
        <v>32</v>
      </c>
      <c r="L1770" s="11" t="s">
        <v>4462</v>
      </c>
      <c r="M1770" s="14" t="s">
        <v>4444</v>
      </c>
      <c r="Z1770" s="15">
        <v>501492</v>
      </c>
      <c r="AA1770" s="15">
        <v>160477</v>
      </c>
      <c r="AC1770" s="15">
        <v>341015</v>
      </c>
    </row>
    <row r="1771" spans="2:29" ht="19.7" customHeight="1" x14ac:dyDescent="0.2">
      <c r="B1771" s="10" t="s">
        <v>1849</v>
      </c>
      <c r="C1771" s="11" t="s">
        <v>7596</v>
      </c>
      <c r="D1771" s="11" t="s">
        <v>7594</v>
      </c>
      <c r="E1771" s="11" t="s">
        <v>7597</v>
      </c>
      <c r="F1771" s="12" t="s">
        <v>38</v>
      </c>
      <c r="G1771" s="13">
        <v>556656</v>
      </c>
      <c r="H1771" s="13">
        <v>161430</v>
      </c>
      <c r="I1771" s="13"/>
      <c r="J1771" s="13">
        <v>395226</v>
      </c>
      <c r="K1771" s="13">
        <v>29</v>
      </c>
      <c r="L1771" s="11" t="s">
        <v>4462</v>
      </c>
      <c r="M1771" s="14" t="s">
        <v>4444</v>
      </c>
      <c r="Z1771" s="15">
        <v>556656</v>
      </c>
      <c r="AA1771" s="15">
        <v>161430</v>
      </c>
      <c r="AC1771" s="15">
        <v>395226</v>
      </c>
    </row>
    <row r="1772" spans="2:29" ht="19.7" customHeight="1" x14ac:dyDescent="0.2">
      <c r="B1772" s="10" t="s">
        <v>1850</v>
      </c>
      <c r="C1772" s="11" t="s">
        <v>7598</v>
      </c>
      <c r="D1772" s="11" t="s">
        <v>7594</v>
      </c>
      <c r="E1772" s="11" t="s">
        <v>7599</v>
      </c>
      <c r="F1772" s="12" t="s">
        <v>38</v>
      </c>
      <c r="G1772" s="13">
        <v>682029</v>
      </c>
      <c r="H1772" s="13">
        <v>156867</v>
      </c>
      <c r="I1772" s="13"/>
      <c r="J1772" s="13">
        <v>525162</v>
      </c>
      <c r="K1772" s="13">
        <v>23</v>
      </c>
      <c r="L1772" s="11" t="s">
        <v>4462</v>
      </c>
      <c r="M1772" s="14" t="s">
        <v>4444</v>
      </c>
      <c r="Z1772" s="15">
        <v>682029</v>
      </c>
      <c r="AA1772" s="15">
        <v>156867</v>
      </c>
      <c r="AC1772" s="15">
        <v>525162</v>
      </c>
    </row>
    <row r="1773" spans="2:29" ht="19.7" customHeight="1" x14ac:dyDescent="0.2">
      <c r="B1773" s="10" t="s">
        <v>1851</v>
      </c>
      <c r="C1773" s="11" t="s">
        <v>7600</v>
      </c>
      <c r="D1773" s="11" t="s">
        <v>7594</v>
      </c>
      <c r="E1773" s="11" t="s">
        <v>7601</v>
      </c>
      <c r="F1773" s="12" t="s">
        <v>38</v>
      </c>
      <c r="G1773" s="13">
        <v>521737</v>
      </c>
      <c r="H1773" s="13">
        <v>182608</v>
      </c>
      <c r="I1773" s="13"/>
      <c r="J1773" s="13">
        <v>339129</v>
      </c>
      <c r="K1773" s="13">
        <v>35</v>
      </c>
      <c r="L1773" s="11" t="s">
        <v>4462</v>
      </c>
      <c r="M1773" s="14" t="s">
        <v>4444</v>
      </c>
      <c r="Z1773" s="15">
        <v>521737</v>
      </c>
      <c r="AA1773" s="15">
        <v>182608</v>
      </c>
      <c r="AC1773" s="15">
        <v>339129</v>
      </c>
    </row>
    <row r="1774" spans="2:29" ht="19.7" customHeight="1" x14ac:dyDescent="0.2">
      <c r="B1774" s="10" t="s">
        <v>1852</v>
      </c>
      <c r="C1774" s="11" t="s">
        <v>7602</v>
      </c>
      <c r="D1774" s="11" t="s">
        <v>7594</v>
      </c>
      <c r="E1774" s="11" t="s">
        <v>7603</v>
      </c>
      <c r="F1774" s="12" t="s">
        <v>38</v>
      </c>
      <c r="G1774" s="13">
        <v>579128</v>
      </c>
      <c r="H1774" s="13">
        <v>162156</v>
      </c>
      <c r="I1774" s="13"/>
      <c r="J1774" s="13">
        <v>416972</v>
      </c>
      <c r="K1774" s="13">
        <v>28</v>
      </c>
      <c r="L1774" s="11" t="s">
        <v>4462</v>
      </c>
      <c r="M1774" s="14" t="s">
        <v>4444</v>
      </c>
      <c r="Z1774" s="15">
        <v>579128</v>
      </c>
      <c r="AA1774" s="15">
        <v>162156</v>
      </c>
      <c r="AC1774" s="15">
        <v>416972</v>
      </c>
    </row>
    <row r="1775" spans="2:29" ht="19.7" customHeight="1" x14ac:dyDescent="0.2">
      <c r="B1775" s="10" t="s">
        <v>1853</v>
      </c>
      <c r="C1775" s="11" t="s">
        <v>7604</v>
      </c>
      <c r="D1775" s="11" t="s">
        <v>7594</v>
      </c>
      <c r="E1775" s="11" t="s">
        <v>7605</v>
      </c>
      <c r="F1775" s="12" t="s">
        <v>38</v>
      </c>
      <c r="G1775" s="13">
        <v>704344</v>
      </c>
      <c r="H1775" s="13">
        <v>183129</v>
      </c>
      <c r="I1775" s="13"/>
      <c r="J1775" s="13">
        <v>521215</v>
      </c>
      <c r="K1775" s="13">
        <v>26</v>
      </c>
      <c r="L1775" s="11" t="s">
        <v>4462</v>
      </c>
      <c r="M1775" s="14" t="s">
        <v>4444</v>
      </c>
      <c r="Z1775" s="15">
        <v>704344</v>
      </c>
      <c r="AA1775" s="15">
        <v>183129</v>
      </c>
      <c r="AC1775" s="15">
        <v>521215</v>
      </c>
    </row>
    <row r="1776" spans="2:29" ht="19.7" customHeight="1" x14ac:dyDescent="0.2">
      <c r="B1776" s="10" t="s">
        <v>1854</v>
      </c>
      <c r="C1776" s="11" t="s">
        <v>7606</v>
      </c>
      <c r="D1776" s="11" t="s">
        <v>7594</v>
      </c>
      <c r="E1776" s="11" t="s">
        <v>7607</v>
      </c>
      <c r="F1776" s="12" t="s">
        <v>38</v>
      </c>
      <c r="G1776" s="13">
        <v>599534</v>
      </c>
      <c r="H1776" s="13">
        <v>197846</v>
      </c>
      <c r="I1776" s="13"/>
      <c r="J1776" s="13">
        <v>401688</v>
      </c>
      <c r="K1776" s="13">
        <v>33</v>
      </c>
      <c r="L1776" s="11" t="s">
        <v>4462</v>
      </c>
      <c r="M1776" s="14" t="s">
        <v>4444</v>
      </c>
      <c r="Z1776" s="15">
        <v>599534</v>
      </c>
      <c r="AA1776" s="15">
        <v>197846</v>
      </c>
      <c r="AC1776" s="15">
        <v>401688</v>
      </c>
    </row>
    <row r="1777" spans="2:29" ht="19.7" customHeight="1" x14ac:dyDescent="0.2">
      <c r="B1777" s="10" t="s">
        <v>1855</v>
      </c>
      <c r="C1777" s="11" t="s">
        <v>7608</v>
      </c>
      <c r="D1777" s="11" t="s">
        <v>7594</v>
      </c>
      <c r="E1777" s="11" t="s">
        <v>7609</v>
      </c>
      <c r="F1777" s="12" t="s">
        <v>38</v>
      </c>
      <c r="G1777" s="13">
        <v>671478</v>
      </c>
      <c r="H1777" s="13">
        <v>194729</v>
      </c>
      <c r="I1777" s="13"/>
      <c r="J1777" s="13">
        <v>476749</v>
      </c>
      <c r="K1777" s="13">
        <v>29</v>
      </c>
      <c r="L1777" s="11" t="s">
        <v>4462</v>
      </c>
      <c r="M1777" s="14" t="s">
        <v>4444</v>
      </c>
      <c r="Z1777" s="15">
        <v>671478</v>
      </c>
      <c r="AA1777" s="15">
        <v>194729</v>
      </c>
      <c r="AC1777" s="15">
        <v>476749</v>
      </c>
    </row>
    <row r="1778" spans="2:29" ht="19.7" customHeight="1" x14ac:dyDescent="0.2">
      <c r="B1778" s="10" t="s">
        <v>1856</v>
      </c>
      <c r="C1778" s="11" t="s">
        <v>7610</v>
      </c>
      <c r="D1778" s="11" t="s">
        <v>7594</v>
      </c>
      <c r="E1778" s="11" t="s">
        <v>7611</v>
      </c>
      <c r="F1778" s="12" t="s">
        <v>38</v>
      </c>
      <c r="G1778" s="13">
        <v>851338</v>
      </c>
      <c r="H1778" s="13">
        <v>195808</v>
      </c>
      <c r="I1778" s="13"/>
      <c r="J1778" s="13">
        <v>655530</v>
      </c>
      <c r="K1778" s="13">
        <v>23</v>
      </c>
      <c r="L1778" s="11" t="s">
        <v>4462</v>
      </c>
      <c r="M1778" s="14" t="s">
        <v>4444</v>
      </c>
      <c r="Z1778" s="15">
        <v>851338</v>
      </c>
      <c r="AA1778" s="15">
        <v>195808</v>
      </c>
      <c r="AC1778" s="15">
        <v>655530</v>
      </c>
    </row>
    <row r="1779" spans="2:29" ht="19.7" customHeight="1" x14ac:dyDescent="0.2">
      <c r="B1779" s="16" t="s">
        <v>1857</v>
      </c>
      <c r="C1779" s="17" t="s">
        <v>7612</v>
      </c>
      <c r="D1779" s="17" t="s">
        <v>7594</v>
      </c>
      <c r="E1779" s="17" t="s">
        <v>7613</v>
      </c>
      <c r="F1779" s="18" t="s">
        <v>38</v>
      </c>
      <c r="G1779" s="19">
        <v>653143</v>
      </c>
      <c r="H1779" s="19">
        <v>222069</v>
      </c>
      <c r="I1779" s="19"/>
      <c r="J1779" s="19">
        <v>431074</v>
      </c>
      <c r="K1779" s="19">
        <v>34</v>
      </c>
      <c r="L1779" s="17" t="s">
        <v>4462</v>
      </c>
      <c r="M1779" s="20" t="s">
        <v>4444</v>
      </c>
      <c r="Z1779" s="15">
        <v>653143</v>
      </c>
      <c r="AA1779" s="15">
        <v>222069</v>
      </c>
      <c r="AC1779" s="15">
        <v>431074</v>
      </c>
    </row>
    <row r="1780" spans="2:29" ht="19.7" customHeight="1" x14ac:dyDescent="0.2">
      <c r="B1780" s="10" t="s">
        <v>1858</v>
      </c>
      <c r="C1780" s="11" t="s">
        <v>7614</v>
      </c>
      <c r="D1780" s="11" t="s">
        <v>7594</v>
      </c>
      <c r="E1780" s="11" t="s">
        <v>7615</v>
      </c>
      <c r="F1780" s="12" t="s">
        <v>38</v>
      </c>
      <c r="G1780" s="13">
        <v>731520</v>
      </c>
      <c r="H1780" s="13">
        <v>219456</v>
      </c>
      <c r="I1780" s="13"/>
      <c r="J1780" s="13">
        <v>512064</v>
      </c>
      <c r="K1780" s="13">
        <v>30</v>
      </c>
      <c r="L1780" s="11" t="s">
        <v>4462</v>
      </c>
      <c r="M1780" s="14" t="s">
        <v>4444</v>
      </c>
      <c r="Z1780" s="15">
        <v>731520</v>
      </c>
      <c r="AA1780" s="15">
        <v>219456</v>
      </c>
      <c r="AC1780" s="15">
        <v>512064</v>
      </c>
    </row>
    <row r="1781" spans="2:29" ht="19.7" customHeight="1" x14ac:dyDescent="0.2">
      <c r="B1781" s="10" t="s">
        <v>1859</v>
      </c>
      <c r="C1781" s="11" t="s">
        <v>7616</v>
      </c>
      <c r="D1781" s="11" t="s">
        <v>7594</v>
      </c>
      <c r="E1781" s="11" t="s">
        <v>7617</v>
      </c>
      <c r="F1781" s="12" t="s">
        <v>38</v>
      </c>
      <c r="G1781" s="13">
        <v>914400</v>
      </c>
      <c r="H1781" s="13">
        <v>210312</v>
      </c>
      <c r="I1781" s="13"/>
      <c r="J1781" s="13">
        <v>704088</v>
      </c>
      <c r="K1781" s="13">
        <v>23</v>
      </c>
      <c r="L1781" s="11" t="s">
        <v>4462</v>
      </c>
      <c r="M1781" s="14" t="s">
        <v>4444</v>
      </c>
      <c r="Z1781" s="15">
        <v>914400</v>
      </c>
      <c r="AA1781" s="15">
        <v>210312</v>
      </c>
      <c r="AC1781" s="15">
        <v>704088</v>
      </c>
    </row>
    <row r="1782" spans="2:29" ht="19.7" customHeight="1" x14ac:dyDescent="0.2">
      <c r="B1782" s="10" t="s">
        <v>1860</v>
      </c>
      <c r="C1782" s="11" t="s">
        <v>7618</v>
      </c>
      <c r="D1782" s="11" t="s">
        <v>7619</v>
      </c>
      <c r="E1782" s="11" t="s">
        <v>7620</v>
      </c>
      <c r="F1782" s="12" t="s">
        <v>3916</v>
      </c>
      <c r="G1782" s="13">
        <v>2126884</v>
      </c>
      <c r="H1782" s="13">
        <v>127613</v>
      </c>
      <c r="I1782" s="13"/>
      <c r="J1782" s="13">
        <v>1999271</v>
      </c>
      <c r="K1782" s="13">
        <v>6</v>
      </c>
      <c r="L1782" s="11" t="s">
        <v>4462</v>
      </c>
      <c r="M1782" s="14" t="s">
        <v>4444</v>
      </c>
      <c r="Z1782" s="15">
        <v>2126884</v>
      </c>
      <c r="AA1782" s="15">
        <v>127613</v>
      </c>
      <c r="AC1782" s="15">
        <v>1999271</v>
      </c>
    </row>
    <row r="1783" spans="2:29" ht="19.7" customHeight="1" x14ac:dyDescent="0.2">
      <c r="B1783" s="10" t="s">
        <v>1861</v>
      </c>
      <c r="C1783" s="11" t="s">
        <v>7621</v>
      </c>
      <c r="D1783" s="11" t="s">
        <v>7619</v>
      </c>
      <c r="E1783" s="11" t="s">
        <v>7622</v>
      </c>
      <c r="F1783" s="12" t="s">
        <v>3916</v>
      </c>
      <c r="G1783" s="13">
        <v>2597644</v>
      </c>
      <c r="H1783" s="13">
        <v>155859</v>
      </c>
      <c r="I1783" s="13"/>
      <c r="J1783" s="13">
        <v>2441785</v>
      </c>
      <c r="K1783" s="13">
        <v>6</v>
      </c>
      <c r="L1783" s="11" t="s">
        <v>4462</v>
      </c>
      <c r="M1783" s="14" t="s">
        <v>4444</v>
      </c>
      <c r="Z1783" s="15">
        <v>2597644</v>
      </c>
      <c r="AA1783" s="15">
        <v>155859</v>
      </c>
      <c r="AC1783" s="15">
        <v>2441785</v>
      </c>
    </row>
    <row r="1784" spans="2:29" ht="19.7" customHeight="1" x14ac:dyDescent="0.2">
      <c r="B1784" s="10" t="s">
        <v>1862</v>
      </c>
      <c r="C1784" s="11" t="s">
        <v>7623</v>
      </c>
      <c r="D1784" s="11" t="s">
        <v>7619</v>
      </c>
      <c r="E1784" s="11" t="s">
        <v>7624</v>
      </c>
      <c r="F1784" s="12" t="s">
        <v>3916</v>
      </c>
      <c r="G1784" s="13">
        <v>3122350</v>
      </c>
      <c r="H1784" s="13">
        <v>187341</v>
      </c>
      <c r="I1784" s="13"/>
      <c r="J1784" s="13">
        <v>2935009</v>
      </c>
      <c r="K1784" s="13">
        <v>6</v>
      </c>
      <c r="L1784" s="11" t="s">
        <v>4462</v>
      </c>
      <c r="M1784" s="14" t="s">
        <v>4444</v>
      </c>
      <c r="Z1784" s="15">
        <v>3122350</v>
      </c>
      <c r="AA1784" s="15">
        <v>187341</v>
      </c>
      <c r="AC1784" s="15">
        <v>2935009</v>
      </c>
    </row>
    <row r="1785" spans="2:29" ht="19.7" customHeight="1" x14ac:dyDescent="0.2">
      <c r="B1785" s="10" t="s">
        <v>1863</v>
      </c>
      <c r="C1785" s="11" t="s">
        <v>7625</v>
      </c>
      <c r="D1785" s="11" t="s">
        <v>7626</v>
      </c>
      <c r="E1785" s="11" t="s">
        <v>7627</v>
      </c>
      <c r="F1785" s="12" t="s">
        <v>7628</v>
      </c>
      <c r="G1785" s="13">
        <v>8633213</v>
      </c>
      <c r="H1785" s="13">
        <v>3453285</v>
      </c>
      <c r="I1785" s="13"/>
      <c r="J1785" s="13">
        <v>5179928</v>
      </c>
      <c r="K1785" s="13">
        <v>40</v>
      </c>
      <c r="L1785" s="11" t="s">
        <v>4462</v>
      </c>
      <c r="M1785" s="14" t="s">
        <v>4444</v>
      </c>
      <c r="Z1785" s="15">
        <v>8633213</v>
      </c>
      <c r="AA1785" s="15">
        <v>3453285</v>
      </c>
      <c r="AC1785" s="15">
        <v>5179928</v>
      </c>
    </row>
    <row r="1786" spans="2:29" ht="19.7" customHeight="1" x14ac:dyDescent="0.2">
      <c r="B1786" s="10" t="s">
        <v>1864</v>
      </c>
      <c r="C1786" s="11" t="s">
        <v>7629</v>
      </c>
      <c r="D1786" s="11" t="s">
        <v>7626</v>
      </c>
      <c r="E1786" s="11" t="s">
        <v>7630</v>
      </c>
      <c r="F1786" s="12" t="s">
        <v>7628</v>
      </c>
      <c r="G1786" s="13">
        <v>8999325</v>
      </c>
      <c r="H1786" s="13">
        <v>3419744</v>
      </c>
      <c r="I1786" s="13"/>
      <c r="J1786" s="13">
        <v>5579581</v>
      </c>
      <c r="K1786" s="13">
        <v>38</v>
      </c>
      <c r="L1786" s="11" t="s">
        <v>4462</v>
      </c>
      <c r="M1786" s="14" t="s">
        <v>4444</v>
      </c>
      <c r="Z1786" s="15">
        <v>8999325</v>
      </c>
      <c r="AA1786" s="15">
        <v>3419744</v>
      </c>
      <c r="AC1786" s="15">
        <v>5579581</v>
      </c>
    </row>
    <row r="1787" spans="2:29" ht="19.7" customHeight="1" x14ac:dyDescent="0.2">
      <c r="B1787" s="10" t="s">
        <v>1865</v>
      </c>
      <c r="C1787" s="11" t="s">
        <v>7631</v>
      </c>
      <c r="D1787" s="11" t="s">
        <v>7626</v>
      </c>
      <c r="E1787" s="11" t="s">
        <v>7632</v>
      </c>
      <c r="F1787" s="12" t="s">
        <v>7628</v>
      </c>
      <c r="G1787" s="13">
        <v>10494335</v>
      </c>
      <c r="H1787" s="13">
        <v>3673017</v>
      </c>
      <c r="I1787" s="13"/>
      <c r="J1787" s="13">
        <v>6821318</v>
      </c>
      <c r="K1787" s="13">
        <v>35</v>
      </c>
      <c r="L1787" s="11" t="s">
        <v>4462</v>
      </c>
      <c r="M1787" s="14" t="s">
        <v>4444</v>
      </c>
      <c r="Z1787" s="15">
        <v>10494335</v>
      </c>
      <c r="AA1787" s="15">
        <v>3673017</v>
      </c>
      <c r="AC1787" s="15">
        <v>6821318</v>
      </c>
    </row>
    <row r="1788" spans="2:29" ht="19.7" customHeight="1" x14ac:dyDescent="0.2">
      <c r="B1788" s="10" t="s">
        <v>1866</v>
      </c>
      <c r="C1788" s="11" t="s">
        <v>7633</v>
      </c>
      <c r="D1788" s="11" t="s">
        <v>7634</v>
      </c>
      <c r="E1788" s="11" t="s">
        <v>7635</v>
      </c>
      <c r="F1788" s="12" t="s">
        <v>91</v>
      </c>
      <c r="G1788" s="13">
        <v>7726</v>
      </c>
      <c r="H1788" s="13">
        <v>7726</v>
      </c>
      <c r="I1788" s="13"/>
      <c r="J1788" s="13"/>
      <c r="K1788" s="13">
        <v>100</v>
      </c>
      <c r="L1788" s="11" t="s">
        <v>4462</v>
      </c>
      <c r="M1788" s="14" t="s">
        <v>4444</v>
      </c>
      <c r="Z1788" s="15">
        <v>7726</v>
      </c>
      <c r="AA1788" s="15">
        <v>7726</v>
      </c>
    </row>
    <row r="1789" spans="2:29" ht="19.7" customHeight="1" x14ac:dyDescent="0.2">
      <c r="B1789" s="10" t="s">
        <v>1867</v>
      </c>
      <c r="C1789" s="11" t="s">
        <v>7636</v>
      </c>
      <c r="D1789" s="11" t="s">
        <v>7634</v>
      </c>
      <c r="E1789" s="11" t="s">
        <v>7637</v>
      </c>
      <c r="F1789" s="12" t="s">
        <v>91</v>
      </c>
      <c r="G1789" s="13">
        <v>4420</v>
      </c>
      <c r="H1789" s="13">
        <v>4420</v>
      </c>
      <c r="I1789" s="13"/>
      <c r="J1789" s="13"/>
      <c r="K1789" s="13">
        <v>100</v>
      </c>
      <c r="L1789" s="11" t="s">
        <v>4462</v>
      </c>
      <c r="M1789" s="14" t="s">
        <v>4444</v>
      </c>
      <c r="Z1789" s="15">
        <v>4420</v>
      </c>
      <c r="AA1789" s="15">
        <v>4420</v>
      </c>
    </row>
    <row r="1790" spans="2:29" ht="19.7" customHeight="1" x14ac:dyDescent="0.2">
      <c r="B1790" s="10" t="s">
        <v>1868</v>
      </c>
      <c r="C1790" s="11" t="s">
        <v>7638</v>
      </c>
      <c r="D1790" s="11" t="s">
        <v>7639</v>
      </c>
      <c r="E1790" s="11" t="s">
        <v>7640</v>
      </c>
      <c r="F1790" s="12" t="s">
        <v>38</v>
      </c>
      <c r="G1790" s="13">
        <v>53452</v>
      </c>
      <c r="H1790" s="13">
        <v>50779</v>
      </c>
      <c r="I1790" s="13"/>
      <c r="J1790" s="13">
        <v>2673</v>
      </c>
      <c r="K1790" s="13">
        <v>95</v>
      </c>
      <c r="L1790" s="11" t="s">
        <v>4462</v>
      </c>
      <c r="M1790" s="14" t="s">
        <v>4444</v>
      </c>
      <c r="Z1790" s="15">
        <v>53452</v>
      </c>
      <c r="AA1790" s="15">
        <v>50779</v>
      </c>
      <c r="AC1790" s="15">
        <v>2673</v>
      </c>
    </row>
    <row r="1791" spans="2:29" ht="19.7" customHeight="1" x14ac:dyDescent="0.2">
      <c r="B1791" s="10" t="s">
        <v>1869</v>
      </c>
      <c r="C1791" s="11" t="s">
        <v>7641</v>
      </c>
      <c r="D1791" s="11" t="s">
        <v>7639</v>
      </c>
      <c r="E1791" s="11" t="s">
        <v>7642</v>
      </c>
      <c r="F1791" s="12" t="s">
        <v>38</v>
      </c>
      <c r="G1791" s="13">
        <v>31869</v>
      </c>
      <c r="H1791" s="13">
        <v>29957</v>
      </c>
      <c r="I1791" s="13"/>
      <c r="J1791" s="13">
        <v>1912</v>
      </c>
      <c r="K1791" s="13">
        <v>94</v>
      </c>
      <c r="L1791" s="11" t="s">
        <v>4462</v>
      </c>
      <c r="M1791" s="14" t="s">
        <v>4444</v>
      </c>
      <c r="Z1791" s="15">
        <v>31869</v>
      </c>
      <c r="AA1791" s="15">
        <v>29957</v>
      </c>
      <c r="AC1791" s="15">
        <v>1912</v>
      </c>
    </row>
    <row r="1792" spans="2:29" ht="19.7" customHeight="1" x14ac:dyDescent="0.2">
      <c r="B1792" s="10" t="s">
        <v>1870</v>
      </c>
      <c r="C1792" s="11" t="s">
        <v>7643</v>
      </c>
      <c r="D1792" s="11" t="s">
        <v>7639</v>
      </c>
      <c r="E1792" s="11" t="s">
        <v>7644</v>
      </c>
      <c r="F1792" s="12" t="s">
        <v>7</v>
      </c>
      <c r="G1792" s="13">
        <v>3000</v>
      </c>
      <c r="H1792" s="13">
        <v>2430</v>
      </c>
      <c r="I1792" s="13"/>
      <c r="J1792" s="13">
        <v>570</v>
      </c>
      <c r="K1792" s="13">
        <v>81</v>
      </c>
      <c r="L1792" s="11" t="s">
        <v>4462</v>
      </c>
      <c r="M1792" s="14" t="s">
        <v>4444</v>
      </c>
      <c r="Z1792" s="15">
        <v>3000</v>
      </c>
      <c r="AA1792" s="15">
        <v>2430</v>
      </c>
      <c r="AC1792" s="15">
        <v>570</v>
      </c>
    </row>
    <row r="1793" spans="2:29" ht="19.7" customHeight="1" x14ac:dyDescent="0.2">
      <c r="B1793" s="10" t="s">
        <v>1871</v>
      </c>
      <c r="C1793" s="11" t="s">
        <v>7645</v>
      </c>
      <c r="D1793" s="11" t="s">
        <v>7646</v>
      </c>
      <c r="E1793" s="11" t="s">
        <v>7647</v>
      </c>
      <c r="F1793" s="12" t="s">
        <v>176</v>
      </c>
      <c r="G1793" s="13">
        <v>99</v>
      </c>
      <c r="H1793" s="13"/>
      <c r="I1793" s="13"/>
      <c r="J1793" s="13">
        <v>99</v>
      </c>
      <c r="K1793" s="13"/>
      <c r="L1793" s="11" t="s">
        <v>4462</v>
      </c>
      <c r="M1793" s="14" t="s">
        <v>4444</v>
      </c>
      <c r="Z1793" s="15">
        <v>99</v>
      </c>
      <c r="AC1793" s="15">
        <v>99</v>
      </c>
    </row>
    <row r="1794" spans="2:29" ht="19.7" customHeight="1" x14ac:dyDescent="0.2">
      <c r="B1794" s="10" t="s">
        <v>1872</v>
      </c>
      <c r="C1794" s="11" t="s">
        <v>7648</v>
      </c>
      <c r="D1794" s="11" t="s">
        <v>7649</v>
      </c>
      <c r="E1794" s="11" t="s">
        <v>7650</v>
      </c>
      <c r="F1794" s="12" t="s">
        <v>2482</v>
      </c>
      <c r="G1794" s="13">
        <v>6979</v>
      </c>
      <c r="H1794" s="13"/>
      <c r="I1794" s="13"/>
      <c r="J1794" s="13">
        <v>6979</v>
      </c>
      <c r="K1794" s="13"/>
      <c r="L1794" s="11" t="s">
        <v>4462</v>
      </c>
      <c r="M1794" s="14" t="s">
        <v>4444</v>
      </c>
      <c r="Z1794" s="15">
        <v>6979</v>
      </c>
      <c r="AC1794" s="15">
        <v>6979</v>
      </c>
    </row>
    <row r="1795" spans="2:29" ht="19.7" customHeight="1" x14ac:dyDescent="0.2">
      <c r="B1795" s="10" t="s">
        <v>1873</v>
      </c>
      <c r="C1795" s="11" t="s">
        <v>7651</v>
      </c>
      <c r="D1795" s="11" t="s">
        <v>7652</v>
      </c>
      <c r="E1795" s="11" t="s">
        <v>7653</v>
      </c>
      <c r="F1795" s="12" t="s">
        <v>91</v>
      </c>
      <c r="G1795" s="13">
        <v>30558</v>
      </c>
      <c r="H1795" s="13">
        <v>20474</v>
      </c>
      <c r="I1795" s="13"/>
      <c r="J1795" s="13">
        <v>10084</v>
      </c>
      <c r="K1795" s="13">
        <v>67</v>
      </c>
      <c r="L1795" s="11" t="s">
        <v>4462</v>
      </c>
      <c r="M1795" s="14" t="s">
        <v>4444</v>
      </c>
      <c r="Z1795" s="15">
        <v>30558</v>
      </c>
      <c r="AA1795" s="15">
        <v>20474</v>
      </c>
      <c r="AC1795" s="15">
        <v>10084</v>
      </c>
    </row>
    <row r="1796" spans="2:29" ht="19.7" customHeight="1" x14ac:dyDescent="0.2">
      <c r="B1796" s="10" t="s">
        <v>1874</v>
      </c>
      <c r="C1796" s="11" t="s">
        <v>7654</v>
      </c>
      <c r="D1796" s="11" t="s">
        <v>7652</v>
      </c>
      <c r="E1796" s="11" t="s">
        <v>7655</v>
      </c>
      <c r="F1796" s="12" t="s">
        <v>91</v>
      </c>
      <c r="G1796" s="13">
        <v>32605</v>
      </c>
      <c r="H1796" s="13">
        <v>22521</v>
      </c>
      <c r="I1796" s="13"/>
      <c r="J1796" s="13">
        <v>10084</v>
      </c>
      <c r="K1796" s="13">
        <v>69.072000000000003</v>
      </c>
      <c r="L1796" s="11" t="s">
        <v>4462</v>
      </c>
      <c r="M1796" s="14" t="s">
        <v>4444</v>
      </c>
      <c r="Z1796" s="15">
        <v>32605</v>
      </c>
      <c r="AA1796" s="15">
        <v>22521</v>
      </c>
      <c r="AC1796" s="15">
        <v>10084</v>
      </c>
    </row>
    <row r="1797" spans="2:29" ht="19.7" customHeight="1" x14ac:dyDescent="0.2">
      <c r="B1797" s="10" t="s">
        <v>1875</v>
      </c>
      <c r="C1797" s="11" t="s">
        <v>7656</v>
      </c>
      <c r="D1797" s="11" t="s">
        <v>7652</v>
      </c>
      <c r="E1797" s="11" t="s">
        <v>7657</v>
      </c>
      <c r="F1797" s="12" t="s">
        <v>91</v>
      </c>
      <c r="G1797" s="13">
        <v>34652</v>
      </c>
      <c r="H1797" s="13">
        <v>24568</v>
      </c>
      <c r="I1797" s="13"/>
      <c r="J1797" s="13">
        <v>10084</v>
      </c>
      <c r="K1797" s="13">
        <v>70.899000000000001</v>
      </c>
      <c r="L1797" s="11" t="s">
        <v>4462</v>
      </c>
      <c r="M1797" s="14" t="s">
        <v>4444</v>
      </c>
      <c r="Z1797" s="15">
        <v>34652</v>
      </c>
      <c r="AA1797" s="15">
        <v>24568</v>
      </c>
      <c r="AC1797" s="15">
        <v>10084</v>
      </c>
    </row>
    <row r="1798" spans="2:29" ht="19.7" customHeight="1" x14ac:dyDescent="0.2">
      <c r="B1798" s="10" t="s">
        <v>1876</v>
      </c>
      <c r="C1798" s="11" t="s">
        <v>7658</v>
      </c>
      <c r="D1798" s="11" t="s">
        <v>7652</v>
      </c>
      <c r="E1798" s="11" t="s">
        <v>7659</v>
      </c>
      <c r="F1798" s="12" t="s">
        <v>91</v>
      </c>
      <c r="G1798" s="13">
        <v>36700</v>
      </c>
      <c r="H1798" s="13">
        <v>26616</v>
      </c>
      <c r="I1798" s="13"/>
      <c r="J1798" s="13">
        <v>10084</v>
      </c>
      <c r="K1798" s="13">
        <v>72.522999999999996</v>
      </c>
      <c r="L1798" s="11" t="s">
        <v>4462</v>
      </c>
      <c r="M1798" s="14" t="s">
        <v>4444</v>
      </c>
      <c r="Z1798" s="15">
        <v>36700</v>
      </c>
      <c r="AA1798" s="15">
        <v>26616</v>
      </c>
      <c r="AC1798" s="15">
        <v>10084</v>
      </c>
    </row>
    <row r="1799" spans="2:29" ht="19.7" customHeight="1" x14ac:dyDescent="0.2">
      <c r="B1799" s="10" t="s">
        <v>1877</v>
      </c>
      <c r="C1799" s="11" t="s">
        <v>7660</v>
      </c>
      <c r="D1799" s="11" t="s">
        <v>7652</v>
      </c>
      <c r="E1799" s="11" t="s">
        <v>7661</v>
      </c>
      <c r="F1799" s="12" t="s">
        <v>91</v>
      </c>
      <c r="G1799" s="13">
        <v>38747</v>
      </c>
      <c r="H1799" s="13">
        <v>28663</v>
      </c>
      <c r="I1799" s="13"/>
      <c r="J1799" s="13">
        <v>10084</v>
      </c>
      <c r="K1799" s="13">
        <v>73.974999999999994</v>
      </c>
      <c r="L1799" s="11" t="s">
        <v>4462</v>
      </c>
      <c r="M1799" s="14" t="s">
        <v>4444</v>
      </c>
      <c r="Z1799" s="15">
        <v>38747</v>
      </c>
      <c r="AA1799" s="15">
        <v>28663</v>
      </c>
      <c r="AC1799" s="15">
        <v>10084</v>
      </c>
    </row>
    <row r="1800" spans="2:29" ht="19.7" customHeight="1" x14ac:dyDescent="0.2">
      <c r="B1800" s="10" t="s">
        <v>1878</v>
      </c>
      <c r="C1800" s="11" t="s">
        <v>7662</v>
      </c>
      <c r="D1800" s="11" t="s">
        <v>7663</v>
      </c>
      <c r="E1800" s="11" t="s">
        <v>7653</v>
      </c>
      <c r="F1800" s="12" t="s">
        <v>91</v>
      </c>
      <c r="G1800" s="13">
        <v>26156</v>
      </c>
      <c r="H1800" s="13">
        <v>18309</v>
      </c>
      <c r="I1800" s="13"/>
      <c r="J1800" s="13">
        <v>7847</v>
      </c>
      <c r="K1800" s="13">
        <v>70</v>
      </c>
      <c r="L1800" s="11" t="s">
        <v>4462</v>
      </c>
      <c r="M1800" s="14" t="s">
        <v>4444</v>
      </c>
      <c r="Z1800" s="15">
        <v>26156</v>
      </c>
      <c r="AA1800" s="15">
        <v>18309</v>
      </c>
      <c r="AC1800" s="15">
        <v>7847</v>
      </c>
    </row>
    <row r="1801" spans="2:29" ht="19.7" customHeight="1" x14ac:dyDescent="0.2">
      <c r="B1801" s="10" t="s">
        <v>1879</v>
      </c>
      <c r="C1801" s="11" t="s">
        <v>7664</v>
      </c>
      <c r="D1801" s="11" t="s">
        <v>7663</v>
      </c>
      <c r="E1801" s="11" t="s">
        <v>7655</v>
      </c>
      <c r="F1801" s="12" t="s">
        <v>91</v>
      </c>
      <c r="G1801" s="13">
        <v>27986</v>
      </c>
      <c r="H1801" s="13">
        <v>20139</v>
      </c>
      <c r="I1801" s="13"/>
      <c r="J1801" s="13">
        <v>7847</v>
      </c>
      <c r="K1801" s="13">
        <v>71.960999999999999</v>
      </c>
      <c r="L1801" s="11" t="s">
        <v>4462</v>
      </c>
      <c r="M1801" s="14" t="s">
        <v>4444</v>
      </c>
      <c r="Z1801" s="15">
        <v>27986</v>
      </c>
      <c r="AA1801" s="15">
        <v>20139</v>
      </c>
      <c r="AC1801" s="15">
        <v>7847</v>
      </c>
    </row>
    <row r="1802" spans="2:29" ht="19.7" customHeight="1" x14ac:dyDescent="0.2">
      <c r="B1802" s="10" t="s">
        <v>1880</v>
      </c>
      <c r="C1802" s="11" t="s">
        <v>7665</v>
      </c>
      <c r="D1802" s="11" t="s">
        <v>7663</v>
      </c>
      <c r="E1802" s="11" t="s">
        <v>7657</v>
      </c>
      <c r="F1802" s="12" t="s">
        <v>91</v>
      </c>
      <c r="G1802" s="13">
        <v>29817</v>
      </c>
      <c r="H1802" s="13">
        <v>21970</v>
      </c>
      <c r="I1802" s="13"/>
      <c r="J1802" s="13">
        <v>7847</v>
      </c>
      <c r="K1802" s="13">
        <v>73.683000000000007</v>
      </c>
      <c r="L1802" s="11" t="s">
        <v>4462</v>
      </c>
      <c r="M1802" s="14" t="s">
        <v>4444</v>
      </c>
      <c r="Z1802" s="15">
        <v>29817</v>
      </c>
      <c r="AA1802" s="15">
        <v>21970</v>
      </c>
      <c r="AC1802" s="15">
        <v>7847</v>
      </c>
    </row>
    <row r="1803" spans="2:29" ht="19.7" customHeight="1" x14ac:dyDescent="0.2">
      <c r="B1803" s="10" t="s">
        <v>1881</v>
      </c>
      <c r="C1803" s="11" t="s">
        <v>7666</v>
      </c>
      <c r="D1803" s="11" t="s">
        <v>7663</v>
      </c>
      <c r="E1803" s="11" t="s">
        <v>7659</v>
      </c>
      <c r="F1803" s="12" t="s">
        <v>91</v>
      </c>
      <c r="G1803" s="13">
        <v>31648</v>
      </c>
      <c r="H1803" s="13">
        <v>23801</v>
      </c>
      <c r="I1803" s="13"/>
      <c r="J1803" s="13">
        <v>7847</v>
      </c>
      <c r="K1803" s="13">
        <v>75.204999999999998</v>
      </c>
      <c r="L1803" s="11" t="s">
        <v>4462</v>
      </c>
      <c r="M1803" s="14" t="s">
        <v>4444</v>
      </c>
      <c r="Z1803" s="15">
        <v>31648</v>
      </c>
      <c r="AA1803" s="15">
        <v>23801</v>
      </c>
      <c r="AC1803" s="15">
        <v>7847</v>
      </c>
    </row>
    <row r="1804" spans="2:29" ht="19.7" customHeight="1" x14ac:dyDescent="0.2">
      <c r="B1804" s="16" t="s">
        <v>1882</v>
      </c>
      <c r="C1804" s="17" t="s">
        <v>7667</v>
      </c>
      <c r="D1804" s="17" t="s">
        <v>7663</v>
      </c>
      <c r="E1804" s="17" t="s">
        <v>7661</v>
      </c>
      <c r="F1804" s="18" t="s">
        <v>91</v>
      </c>
      <c r="G1804" s="19">
        <v>33479</v>
      </c>
      <c r="H1804" s="19">
        <v>25632</v>
      </c>
      <c r="I1804" s="19"/>
      <c r="J1804" s="19">
        <v>7847</v>
      </c>
      <c r="K1804" s="19">
        <v>76.561000000000007</v>
      </c>
      <c r="L1804" s="17" t="s">
        <v>4462</v>
      </c>
      <c r="M1804" s="20" t="s">
        <v>4444</v>
      </c>
      <c r="Z1804" s="15">
        <v>33479</v>
      </c>
      <c r="AA1804" s="15">
        <v>25632</v>
      </c>
      <c r="AC1804" s="15">
        <v>7847</v>
      </c>
    </row>
    <row r="1805" spans="2:29" ht="19.7" customHeight="1" x14ac:dyDescent="0.2">
      <c r="B1805" s="10" t="s">
        <v>1883</v>
      </c>
      <c r="C1805" s="11" t="s">
        <v>7668</v>
      </c>
      <c r="D1805" s="11" t="s">
        <v>7669</v>
      </c>
      <c r="E1805" s="11" t="s">
        <v>7653</v>
      </c>
      <c r="F1805" s="12" t="s">
        <v>91</v>
      </c>
      <c r="G1805" s="13">
        <v>21489</v>
      </c>
      <c r="H1805" s="13">
        <v>14613</v>
      </c>
      <c r="I1805" s="13"/>
      <c r="J1805" s="13">
        <v>6876</v>
      </c>
      <c r="K1805" s="13">
        <v>68</v>
      </c>
      <c r="L1805" s="11" t="s">
        <v>4462</v>
      </c>
      <c r="M1805" s="14" t="s">
        <v>4444</v>
      </c>
      <c r="Z1805" s="15">
        <v>21489</v>
      </c>
      <c r="AA1805" s="15">
        <v>14613</v>
      </c>
      <c r="AC1805" s="15">
        <v>6876</v>
      </c>
    </row>
    <row r="1806" spans="2:29" ht="19.7" customHeight="1" x14ac:dyDescent="0.2">
      <c r="B1806" s="10" t="s">
        <v>1884</v>
      </c>
      <c r="C1806" s="11" t="s">
        <v>7670</v>
      </c>
      <c r="D1806" s="11" t="s">
        <v>7669</v>
      </c>
      <c r="E1806" s="11" t="s">
        <v>7655</v>
      </c>
      <c r="F1806" s="12" t="s">
        <v>91</v>
      </c>
      <c r="G1806" s="13">
        <v>22950</v>
      </c>
      <c r="H1806" s="13">
        <v>16074</v>
      </c>
      <c r="I1806" s="13"/>
      <c r="J1806" s="13">
        <v>6876</v>
      </c>
      <c r="K1806" s="13">
        <v>70.039000000000001</v>
      </c>
      <c r="L1806" s="11" t="s">
        <v>4462</v>
      </c>
      <c r="M1806" s="14" t="s">
        <v>4444</v>
      </c>
      <c r="Z1806" s="15">
        <v>22950</v>
      </c>
      <c r="AA1806" s="15">
        <v>16074</v>
      </c>
      <c r="AC1806" s="15">
        <v>6876</v>
      </c>
    </row>
    <row r="1807" spans="2:29" ht="19.7" customHeight="1" x14ac:dyDescent="0.2">
      <c r="B1807" s="10" t="s">
        <v>1885</v>
      </c>
      <c r="C1807" s="11" t="s">
        <v>7671</v>
      </c>
      <c r="D1807" s="11" t="s">
        <v>7669</v>
      </c>
      <c r="E1807" s="11" t="s">
        <v>7657</v>
      </c>
      <c r="F1807" s="12" t="s">
        <v>91</v>
      </c>
      <c r="G1807" s="13">
        <v>24411</v>
      </c>
      <c r="H1807" s="13">
        <v>17535</v>
      </c>
      <c r="I1807" s="13"/>
      <c r="J1807" s="13">
        <v>6876</v>
      </c>
      <c r="K1807" s="13">
        <v>71.831999999999994</v>
      </c>
      <c r="L1807" s="11" t="s">
        <v>4462</v>
      </c>
      <c r="M1807" s="14" t="s">
        <v>4444</v>
      </c>
      <c r="Z1807" s="15">
        <v>24411</v>
      </c>
      <c r="AA1807" s="15">
        <v>17535</v>
      </c>
      <c r="AC1807" s="15">
        <v>6876</v>
      </c>
    </row>
    <row r="1808" spans="2:29" ht="19.7" customHeight="1" x14ac:dyDescent="0.2">
      <c r="B1808" s="10" t="s">
        <v>1886</v>
      </c>
      <c r="C1808" s="11" t="s">
        <v>7672</v>
      </c>
      <c r="D1808" s="11" t="s">
        <v>7669</v>
      </c>
      <c r="E1808" s="11" t="s">
        <v>7659</v>
      </c>
      <c r="F1808" s="12" t="s">
        <v>91</v>
      </c>
      <c r="G1808" s="13">
        <v>25872</v>
      </c>
      <c r="H1808" s="13">
        <v>18996</v>
      </c>
      <c r="I1808" s="13"/>
      <c r="J1808" s="13">
        <v>6876</v>
      </c>
      <c r="K1808" s="13">
        <v>73.423000000000002</v>
      </c>
      <c r="L1808" s="11" t="s">
        <v>4462</v>
      </c>
      <c r="M1808" s="14" t="s">
        <v>4444</v>
      </c>
      <c r="Z1808" s="15">
        <v>25872</v>
      </c>
      <c r="AA1808" s="15">
        <v>18996</v>
      </c>
      <c r="AC1808" s="15">
        <v>6876</v>
      </c>
    </row>
    <row r="1809" spans="2:29" ht="19.7" customHeight="1" x14ac:dyDescent="0.2">
      <c r="B1809" s="10" t="s">
        <v>1887</v>
      </c>
      <c r="C1809" s="11" t="s">
        <v>7673</v>
      </c>
      <c r="D1809" s="11" t="s">
        <v>7669</v>
      </c>
      <c r="E1809" s="11" t="s">
        <v>7661</v>
      </c>
      <c r="F1809" s="12" t="s">
        <v>91</v>
      </c>
      <c r="G1809" s="13">
        <v>27334</v>
      </c>
      <c r="H1809" s="13">
        <v>20458</v>
      </c>
      <c r="I1809" s="13"/>
      <c r="J1809" s="13">
        <v>6876</v>
      </c>
      <c r="K1809" s="13">
        <v>74.844999999999999</v>
      </c>
      <c r="L1809" s="11" t="s">
        <v>4462</v>
      </c>
      <c r="M1809" s="14" t="s">
        <v>4444</v>
      </c>
      <c r="Z1809" s="15">
        <v>27334</v>
      </c>
      <c r="AA1809" s="15">
        <v>20458</v>
      </c>
      <c r="AC1809" s="15">
        <v>6876</v>
      </c>
    </row>
    <row r="1810" spans="2:29" ht="19.7" customHeight="1" x14ac:dyDescent="0.2">
      <c r="B1810" s="10" t="s">
        <v>1888</v>
      </c>
      <c r="C1810" s="11" t="s">
        <v>7674</v>
      </c>
      <c r="D1810" s="11" t="s">
        <v>7675</v>
      </c>
      <c r="E1810" s="11" t="s">
        <v>7676</v>
      </c>
      <c r="F1810" s="12" t="s">
        <v>91</v>
      </c>
      <c r="G1810" s="13">
        <v>19247</v>
      </c>
      <c r="H1810" s="13">
        <v>15590</v>
      </c>
      <c r="I1810" s="13"/>
      <c r="J1810" s="13">
        <v>3657</v>
      </c>
      <c r="K1810" s="13">
        <v>81</v>
      </c>
      <c r="L1810" s="11" t="s">
        <v>4462</v>
      </c>
      <c r="M1810" s="14" t="s">
        <v>4444</v>
      </c>
      <c r="Z1810" s="15">
        <v>19247</v>
      </c>
      <c r="AA1810" s="15">
        <v>15590</v>
      </c>
      <c r="AC1810" s="15">
        <v>3657</v>
      </c>
    </row>
    <row r="1811" spans="2:29" ht="19.7" customHeight="1" x14ac:dyDescent="0.2">
      <c r="B1811" s="10" t="s">
        <v>1889</v>
      </c>
      <c r="C1811" s="11" t="s">
        <v>7677</v>
      </c>
      <c r="D1811" s="11" t="s">
        <v>7675</v>
      </c>
      <c r="E1811" s="11" t="s">
        <v>7678</v>
      </c>
      <c r="F1811" s="12" t="s">
        <v>91</v>
      </c>
      <c r="G1811" s="13">
        <v>13747</v>
      </c>
      <c r="H1811" s="13">
        <v>11685</v>
      </c>
      <c r="I1811" s="13"/>
      <c r="J1811" s="13">
        <v>2062</v>
      </c>
      <c r="K1811" s="13">
        <v>85</v>
      </c>
      <c r="L1811" s="11" t="s">
        <v>4462</v>
      </c>
      <c r="M1811" s="14" t="s">
        <v>4444</v>
      </c>
      <c r="Z1811" s="15">
        <v>13747</v>
      </c>
      <c r="AA1811" s="15">
        <v>11685</v>
      </c>
      <c r="AC1811" s="15">
        <v>2062</v>
      </c>
    </row>
    <row r="1812" spans="2:29" ht="19.7" customHeight="1" x14ac:dyDescent="0.2">
      <c r="B1812" s="10" t="s">
        <v>1890</v>
      </c>
      <c r="C1812" s="11" t="s">
        <v>7679</v>
      </c>
      <c r="D1812" s="11" t="s">
        <v>7680</v>
      </c>
      <c r="E1812" s="11" t="s">
        <v>7653</v>
      </c>
      <c r="F1812" s="12" t="s">
        <v>91</v>
      </c>
      <c r="G1812" s="13">
        <v>21273</v>
      </c>
      <c r="H1812" s="13">
        <v>18295</v>
      </c>
      <c r="I1812" s="13"/>
      <c r="J1812" s="13">
        <v>2978</v>
      </c>
      <c r="K1812" s="13">
        <v>86</v>
      </c>
      <c r="L1812" s="11" t="s">
        <v>4462</v>
      </c>
      <c r="M1812" s="14" t="s">
        <v>4444</v>
      </c>
      <c r="Z1812" s="15">
        <v>21273</v>
      </c>
      <c r="AA1812" s="15">
        <v>18295</v>
      </c>
      <c r="AC1812" s="15">
        <v>2978</v>
      </c>
    </row>
    <row r="1813" spans="2:29" ht="19.7" customHeight="1" x14ac:dyDescent="0.2">
      <c r="B1813" s="10" t="s">
        <v>1891</v>
      </c>
      <c r="C1813" s="11" t="s">
        <v>7681</v>
      </c>
      <c r="D1813" s="11" t="s">
        <v>7680</v>
      </c>
      <c r="E1813" s="11" t="s">
        <v>7655</v>
      </c>
      <c r="F1813" s="12" t="s">
        <v>91</v>
      </c>
      <c r="G1813" s="13">
        <v>23102</v>
      </c>
      <c r="H1813" s="13">
        <v>20124</v>
      </c>
      <c r="I1813" s="13"/>
      <c r="J1813" s="13">
        <v>2978</v>
      </c>
      <c r="K1813" s="13">
        <v>87.108999999999995</v>
      </c>
      <c r="L1813" s="11" t="s">
        <v>4462</v>
      </c>
      <c r="M1813" s="14" t="s">
        <v>4444</v>
      </c>
      <c r="Z1813" s="15">
        <v>23102</v>
      </c>
      <c r="AA1813" s="15">
        <v>20124</v>
      </c>
      <c r="AC1813" s="15">
        <v>2978</v>
      </c>
    </row>
    <row r="1814" spans="2:29" ht="19.7" customHeight="1" x14ac:dyDescent="0.2">
      <c r="B1814" s="10" t="s">
        <v>1892</v>
      </c>
      <c r="C1814" s="11" t="s">
        <v>7682</v>
      </c>
      <c r="D1814" s="11" t="s">
        <v>7680</v>
      </c>
      <c r="E1814" s="11" t="s">
        <v>7657</v>
      </c>
      <c r="F1814" s="12" t="s">
        <v>91</v>
      </c>
      <c r="G1814" s="13">
        <v>24932</v>
      </c>
      <c r="H1814" s="13">
        <v>21954</v>
      </c>
      <c r="I1814" s="13"/>
      <c r="J1814" s="13">
        <v>2978</v>
      </c>
      <c r="K1814" s="13">
        <v>88.055999999999997</v>
      </c>
      <c r="L1814" s="11" t="s">
        <v>4462</v>
      </c>
      <c r="M1814" s="14" t="s">
        <v>4444</v>
      </c>
      <c r="Z1814" s="15">
        <v>24932</v>
      </c>
      <c r="AA1814" s="15">
        <v>21954</v>
      </c>
      <c r="AC1814" s="15">
        <v>2978</v>
      </c>
    </row>
    <row r="1815" spans="2:29" ht="19.7" customHeight="1" x14ac:dyDescent="0.2">
      <c r="B1815" s="10" t="s">
        <v>1893</v>
      </c>
      <c r="C1815" s="11" t="s">
        <v>7683</v>
      </c>
      <c r="D1815" s="11" t="s">
        <v>7680</v>
      </c>
      <c r="E1815" s="11" t="s">
        <v>7659</v>
      </c>
      <c r="F1815" s="12" t="s">
        <v>91</v>
      </c>
      <c r="G1815" s="13">
        <v>26761</v>
      </c>
      <c r="H1815" s="13">
        <v>23783</v>
      </c>
      <c r="I1815" s="13"/>
      <c r="J1815" s="13">
        <v>2978</v>
      </c>
      <c r="K1815" s="13">
        <v>88.872</v>
      </c>
      <c r="L1815" s="11" t="s">
        <v>4462</v>
      </c>
      <c r="M1815" s="14" t="s">
        <v>4444</v>
      </c>
      <c r="Z1815" s="15">
        <v>26761</v>
      </c>
      <c r="AA1815" s="15">
        <v>23783</v>
      </c>
      <c r="AC1815" s="15">
        <v>2978</v>
      </c>
    </row>
    <row r="1816" spans="2:29" ht="19.7" customHeight="1" x14ac:dyDescent="0.2">
      <c r="B1816" s="10" t="s">
        <v>1894</v>
      </c>
      <c r="C1816" s="11" t="s">
        <v>7684</v>
      </c>
      <c r="D1816" s="11" t="s">
        <v>7680</v>
      </c>
      <c r="E1816" s="11" t="s">
        <v>7661</v>
      </c>
      <c r="F1816" s="12" t="s">
        <v>91</v>
      </c>
      <c r="G1816" s="13">
        <v>28591</v>
      </c>
      <c r="H1816" s="13">
        <v>25613</v>
      </c>
      <c r="I1816" s="13"/>
      <c r="J1816" s="13">
        <v>2978</v>
      </c>
      <c r="K1816" s="13">
        <v>89.584000000000003</v>
      </c>
      <c r="L1816" s="11" t="s">
        <v>4462</v>
      </c>
      <c r="M1816" s="14" t="s">
        <v>4444</v>
      </c>
      <c r="Z1816" s="15">
        <v>28591</v>
      </c>
      <c r="AA1816" s="15">
        <v>25613</v>
      </c>
      <c r="AC1816" s="15">
        <v>2978</v>
      </c>
    </row>
    <row r="1817" spans="2:29" ht="19.7" customHeight="1" x14ac:dyDescent="0.2">
      <c r="B1817" s="10" t="s">
        <v>1895</v>
      </c>
      <c r="C1817" s="11" t="s">
        <v>7685</v>
      </c>
      <c r="D1817" s="11" t="s">
        <v>7686</v>
      </c>
      <c r="E1817" s="11" t="s">
        <v>7687</v>
      </c>
      <c r="F1817" s="12" t="s">
        <v>91</v>
      </c>
      <c r="G1817" s="13">
        <v>16106</v>
      </c>
      <c r="H1817" s="13">
        <v>11113</v>
      </c>
      <c r="I1817" s="13"/>
      <c r="J1817" s="13">
        <v>4993</v>
      </c>
      <c r="K1817" s="13">
        <v>69</v>
      </c>
      <c r="L1817" s="11" t="s">
        <v>4462</v>
      </c>
      <c r="M1817" s="14" t="s">
        <v>4444</v>
      </c>
      <c r="Z1817" s="15">
        <v>16106</v>
      </c>
      <c r="AA1817" s="15">
        <v>11113</v>
      </c>
      <c r="AC1817" s="15">
        <v>4993</v>
      </c>
    </row>
    <row r="1818" spans="2:29" ht="19.7" customHeight="1" x14ac:dyDescent="0.2">
      <c r="B1818" s="10" t="s">
        <v>1896</v>
      </c>
      <c r="C1818" s="11" t="s">
        <v>7688</v>
      </c>
      <c r="D1818" s="11" t="s">
        <v>7686</v>
      </c>
      <c r="E1818" s="11" t="s">
        <v>7689</v>
      </c>
      <c r="F1818" s="12" t="s">
        <v>91</v>
      </c>
      <c r="G1818" s="13">
        <v>15398</v>
      </c>
      <c r="H1818" s="13">
        <v>10779</v>
      </c>
      <c r="I1818" s="13"/>
      <c r="J1818" s="13">
        <v>4619</v>
      </c>
      <c r="K1818" s="13">
        <v>70</v>
      </c>
      <c r="L1818" s="11" t="s">
        <v>4462</v>
      </c>
      <c r="M1818" s="14" t="s">
        <v>4444</v>
      </c>
      <c r="Z1818" s="15">
        <v>15398</v>
      </c>
      <c r="AA1818" s="15">
        <v>10779</v>
      </c>
      <c r="AC1818" s="15">
        <v>4619</v>
      </c>
    </row>
    <row r="1819" spans="2:29" ht="19.7" customHeight="1" x14ac:dyDescent="0.2">
      <c r="B1819" s="10" t="s">
        <v>1898</v>
      </c>
      <c r="C1819" s="11" t="s">
        <v>7690</v>
      </c>
      <c r="D1819" s="11" t="s">
        <v>7686</v>
      </c>
      <c r="E1819" s="11" t="s">
        <v>7691</v>
      </c>
      <c r="F1819" s="12" t="s">
        <v>91</v>
      </c>
      <c r="G1819" s="13">
        <v>15261</v>
      </c>
      <c r="H1819" s="13">
        <v>10988</v>
      </c>
      <c r="I1819" s="13"/>
      <c r="J1819" s="13">
        <v>4273</v>
      </c>
      <c r="K1819" s="13">
        <v>72</v>
      </c>
      <c r="L1819" s="11" t="s">
        <v>4462</v>
      </c>
      <c r="M1819" s="14" t="s">
        <v>4444</v>
      </c>
      <c r="Z1819" s="15">
        <v>15261</v>
      </c>
      <c r="AA1819" s="15">
        <v>10988</v>
      </c>
      <c r="AC1819" s="15">
        <v>4273</v>
      </c>
    </row>
    <row r="1820" spans="2:29" ht="19.7" customHeight="1" x14ac:dyDescent="0.2">
      <c r="B1820" s="10" t="s">
        <v>1899</v>
      </c>
      <c r="C1820" s="11" t="s">
        <v>7692</v>
      </c>
      <c r="D1820" s="11" t="s">
        <v>7693</v>
      </c>
      <c r="E1820" s="11" t="s">
        <v>7694</v>
      </c>
      <c r="F1820" s="12" t="s">
        <v>91</v>
      </c>
      <c r="G1820" s="13">
        <v>11132</v>
      </c>
      <c r="H1820" s="13">
        <v>11132</v>
      </c>
      <c r="I1820" s="13"/>
      <c r="J1820" s="13"/>
      <c r="K1820" s="13">
        <v>100</v>
      </c>
      <c r="L1820" s="11" t="s">
        <v>4462</v>
      </c>
      <c r="M1820" s="14" t="s">
        <v>4444</v>
      </c>
      <c r="Z1820" s="15">
        <v>11132</v>
      </c>
      <c r="AA1820" s="15">
        <v>11132</v>
      </c>
    </row>
    <row r="1821" spans="2:29" ht="19.7" customHeight="1" x14ac:dyDescent="0.2">
      <c r="B1821" s="10" t="s">
        <v>1900</v>
      </c>
      <c r="C1821" s="11" t="s">
        <v>7695</v>
      </c>
      <c r="D1821" s="11" t="s">
        <v>7696</v>
      </c>
      <c r="E1821" s="11" t="s">
        <v>7697</v>
      </c>
      <c r="F1821" s="12" t="s">
        <v>841</v>
      </c>
      <c r="G1821" s="13">
        <v>341013</v>
      </c>
      <c r="H1821" s="13">
        <v>327372</v>
      </c>
      <c r="I1821" s="13"/>
      <c r="J1821" s="13">
        <v>13641</v>
      </c>
      <c r="K1821" s="13">
        <v>96</v>
      </c>
      <c r="L1821" s="11" t="s">
        <v>4462</v>
      </c>
      <c r="M1821" s="14" t="s">
        <v>4444</v>
      </c>
      <c r="Z1821" s="15">
        <v>341013</v>
      </c>
      <c r="AA1821" s="15">
        <v>327372</v>
      </c>
      <c r="AC1821" s="15">
        <v>13641</v>
      </c>
    </row>
    <row r="1822" spans="2:29" ht="19.7" customHeight="1" x14ac:dyDescent="0.2">
      <c r="B1822" s="10" t="s">
        <v>1901</v>
      </c>
      <c r="C1822" s="11" t="s">
        <v>7698</v>
      </c>
      <c r="D1822" s="11" t="s">
        <v>7696</v>
      </c>
      <c r="E1822" s="11" t="s">
        <v>7699</v>
      </c>
      <c r="F1822" s="12" t="s">
        <v>841</v>
      </c>
      <c r="G1822" s="13">
        <v>309882</v>
      </c>
      <c r="H1822" s="13">
        <v>297487</v>
      </c>
      <c r="I1822" s="13"/>
      <c r="J1822" s="13">
        <v>12395</v>
      </c>
      <c r="K1822" s="13">
        <v>96</v>
      </c>
      <c r="L1822" s="11" t="s">
        <v>4462</v>
      </c>
      <c r="M1822" s="14" t="s">
        <v>4444</v>
      </c>
      <c r="Z1822" s="15">
        <v>309882</v>
      </c>
      <c r="AA1822" s="15">
        <v>297487</v>
      </c>
      <c r="AC1822" s="15">
        <v>12395</v>
      </c>
    </row>
    <row r="1823" spans="2:29" ht="19.7" customHeight="1" x14ac:dyDescent="0.2">
      <c r="B1823" s="10" t="s">
        <v>1902</v>
      </c>
      <c r="C1823" s="11" t="s">
        <v>7700</v>
      </c>
      <c r="D1823" s="11" t="s">
        <v>7696</v>
      </c>
      <c r="E1823" s="11" t="s">
        <v>7701</v>
      </c>
      <c r="F1823" s="12" t="s">
        <v>841</v>
      </c>
      <c r="G1823" s="13">
        <v>339803</v>
      </c>
      <c r="H1823" s="13">
        <v>326211</v>
      </c>
      <c r="I1823" s="13"/>
      <c r="J1823" s="13">
        <v>13592</v>
      </c>
      <c r="K1823" s="13">
        <v>96</v>
      </c>
      <c r="L1823" s="11" t="s">
        <v>4462</v>
      </c>
      <c r="M1823" s="14" t="s">
        <v>4444</v>
      </c>
      <c r="Z1823" s="15">
        <v>339803</v>
      </c>
      <c r="AA1823" s="15">
        <v>326211</v>
      </c>
      <c r="AC1823" s="15">
        <v>13592</v>
      </c>
    </row>
    <row r="1824" spans="2:29" ht="19.7" customHeight="1" x14ac:dyDescent="0.2">
      <c r="B1824" s="10" t="s">
        <v>1903</v>
      </c>
      <c r="C1824" s="11" t="s">
        <v>7702</v>
      </c>
      <c r="D1824" s="11" t="s">
        <v>7703</v>
      </c>
      <c r="E1824" s="11" t="s">
        <v>7699</v>
      </c>
      <c r="F1824" s="12" t="s">
        <v>841</v>
      </c>
      <c r="G1824" s="13">
        <v>257748</v>
      </c>
      <c r="H1824" s="13">
        <v>247438</v>
      </c>
      <c r="I1824" s="13"/>
      <c r="J1824" s="13">
        <v>10310</v>
      </c>
      <c r="K1824" s="13">
        <v>96</v>
      </c>
      <c r="L1824" s="11" t="s">
        <v>4462</v>
      </c>
      <c r="M1824" s="14" t="s">
        <v>4444</v>
      </c>
      <c r="Z1824" s="15">
        <v>257748</v>
      </c>
      <c r="AA1824" s="15">
        <v>247438</v>
      </c>
      <c r="AC1824" s="15">
        <v>10310</v>
      </c>
    </row>
    <row r="1825" spans="2:29" ht="19.7" customHeight="1" x14ac:dyDescent="0.2">
      <c r="B1825" s="10" t="s">
        <v>1904</v>
      </c>
      <c r="C1825" s="11" t="s">
        <v>7704</v>
      </c>
      <c r="D1825" s="11" t="s">
        <v>7703</v>
      </c>
      <c r="E1825" s="11" t="s">
        <v>7701</v>
      </c>
      <c r="F1825" s="12" t="s">
        <v>841</v>
      </c>
      <c r="G1825" s="13">
        <v>278645</v>
      </c>
      <c r="H1825" s="13">
        <v>267499</v>
      </c>
      <c r="I1825" s="13"/>
      <c r="J1825" s="13">
        <v>11146</v>
      </c>
      <c r="K1825" s="13">
        <v>96</v>
      </c>
      <c r="L1825" s="11" t="s">
        <v>4462</v>
      </c>
      <c r="M1825" s="14" t="s">
        <v>4444</v>
      </c>
      <c r="Z1825" s="15">
        <v>278645</v>
      </c>
      <c r="AA1825" s="15">
        <v>267499</v>
      </c>
      <c r="AC1825" s="15">
        <v>11146</v>
      </c>
    </row>
    <row r="1826" spans="2:29" ht="19.7" customHeight="1" x14ac:dyDescent="0.2">
      <c r="B1826" s="10" t="s">
        <v>1905</v>
      </c>
      <c r="C1826" s="11" t="s">
        <v>7705</v>
      </c>
      <c r="D1826" s="11" t="s">
        <v>7706</v>
      </c>
      <c r="E1826" s="11" t="s">
        <v>7707</v>
      </c>
      <c r="F1826" s="12" t="s">
        <v>8</v>
      </c>
      <c r="G1826" s="13">
        <v>10104</v>
      </c>
      <c r="H1826" s="13">
        <v>9094</v>
      </c>
      <c r="I1826" s="13"/>
      <c r="J1826" s="13">
        <v>1010</v>
      </c>
      <c r="K1826" s="13">
        <v>90</v>
      </c>
      <c r="L1826" s="11" t="s">
        <v>4462</v>
      </c>
      <c r="M1826" s="14" t="s">
        <v>4444</v>
      </c>
      <c r="Z1826" s="15">
        <v>10104</v>
      </c>
      <c r="AA1826" s="15">
        <v>9094</v>
      </c>
      <c r="AC1826" s="15">
        <v>1010</v>
      </c>
    </row>
    <row r="1827" spans="2:29" ht="19.7" customHeight="1" x14ac:dyDescent="0.2">
      <c r="B1827" s="10" t="s">
        <v>1906</v>
      </c>
      <c r="C1827" s="11" t="s">
        <v>7708</v>
      </c>
      <c r="D1827" s="11" t="s">
        <v>7706</v>
      </c>
      <c r="E1827" s="11" t="s">
        <v>7709</v>
      </c>
      <c r="F1827" s="12" t="s">
        <v>8</v>
      </c>
      <c r="G1827" s="13">
        <v>10983</v>
      </c>
      <c r="H1827" s="13">
        <v>9226</v>
      </c>
      <c r="I1827" s="13"/>
      <c r="J1827" s="13">
        <v>1757</v>
      </c>
      <c r="K1827" s="13">
        <v>84</v>
      </c>
      <c r="L1827" s="11" t="s">
        <v>4462</v>
      </c>
      <c r="M1827" s="14" t="s">
        <v>4444</v>
      </c>
      <c r="Z1827" s="15">
        <v>10983</v>
      </c>
      <c r="AA1827" s="15">
        <v>9226</v>
      </c>
      <c r="AC1827" s="15">
        <v>1757</v>
      </c>
    </row>
    <row r="1828" spans="2:29" ht="19.7" customHeight="1" x14ac:dyDescent="0.2">
      <c r="B1828" s="10" t="s">
        <v>1907</v>
      </c>
      <c r="C1828" s="11" t="s">
        <v>7710</v>
      </c>
      <c r="D1828" s="11" t="s">
        <v>7706</v>
      </c>
      <c r="E1828" s="11" t="s">
        <v>7711</v>
      </c>
      <c r="F1828" s="12" t="s">
        <v>8</v>
      </c>
      <c r="G1828" s="13">
        <v>11751</v>
      </c>
      <c r="H1828" s="13">
        <v>9401</v>
      </c>
      <c r="I1828" s="13"/>
      <c r="J1828" s="13">
        <v>2350</v>
      </c>
      <c r="K1828" s="13">
        <v>80</v>
      </c>
      <c r="L1828" s="11" t="s">
        <v>4462</v>
      </c>
      <c r="M1828" s="14" t="s">
        <v>4444</v>
      </c>
      <c r="Z1828" s="15">
        <v>11751</v>
      </c>
      <c r="AA1828" s="15">
        <v>9401</v>
      </c>
      <c r="AC1828" s="15">
        <v>2350</v>
      </c>
    </row>
    <row r="1829" spans="2:29" ht="19.7" customHeight="1" x14ac:dyDescent="0.2">
      <c r="B1829" s="16" t="s">
        <v>1908</v>
      </c>
      <c r="C1829" s="17" t="s">
        <v>7712</v>
      </c>
      <c r="D1829" s="17" t="s">
        <v>7706</v>
      </c>
      <c r="E1829" s="17" t="s">
        <v>7713</v>
      </c>
      <c r="F1829" s="18" t="s">
        <v>8</v>
      </c>
      <c r="G1829" s="19">
        <v>14058</v>
      </c>
      <c r="H1829" s="19">
        <v>9841</v>
      </c>
      <c r="I1829" s="19"/>
      <c r="J1829" s="19">
        <v>4217</v>
      </c>
      <c r="K1829" s="19">
        <v>70</v>
      </c>
      <c r="L1829" s="17" t="s">
        <v>4462</v>
      </c>
      <c r="M1829" s="20" t="s">
        <v>4444</v>
      </c>
      <c r="Z1829" s="15">
        <v>14058</v>
      </c>
      <c r="AA1829" s="15">
        <v>9841</v>
      </c>
      <c r="AC1829" s="15">
        <v>4217</v>
      </c>
    </row>
    <row r="1830" spans="2:29" ht="19.7" customHeight="1" x14ac:dyDescent="0.2">
      <c r="B1830" s="10" t="s">
        <v>1909</v>
      </c>
      <c r="C1830" s="11" t="s">
        <v>7714</v>
      </c>
      <c r="D1830" s="11" t="s">
        <v>7706</v>
      </c>
      <c r="E1830" s="11" t="s">
        <v>7715</v>
      </c>
      <c r="F1830" s="12" t="s">
        <v>8</v>
      </c>
      <c r="G1830" s="13">
        <v>10543</v>
      </c>
      <c r="H1830" s="13">
        <v>9172</v>
      </c>
      <c r="I1830" s="13"/>
      <c r="J1830" s="13">
        <v>1371</v>
      </c>
      <c r="K1830" s="13">
        <v>87</v>
      </c>
      <c r="L1830" s="11" t="s">
        <v>4462</v>
      </c>
      <c r="M1830" s="14" t="s">
        <v>4444</v>
      </c>
      <c r="Z1830" s="15">
        <v>10543</v>
      </c>
      <c r="AA1830" s="15">
        <v>9172</v>
      </c>
      <c r="AC1830" s="15">
        <v>1371</v>
      </c>
    </row>
    <row r="1831" spans="2:29" ht="19.7" customHeight="1" x14ac:dyDescent="0.2">
      <c r="B1831" s="10" t="s">
        <v>1910</v>
      </c>
      <c r="C1831" s="11" t="s">
        <v>7716</v>
      </c>
      <c r="D1831" s="11" t="s">
        <v>7706</v>
      </c>
      <c r="E1831" s="11" t="s">
        <v>7717</v>
      </c>
      <c r="F1831" s="12" t="s">
        <v>8</v>
      </c>
      <c r="G1831" s="13">
        <v>11532</v>
      </c>
      <c r="H1831" s="13">
        <v>9341</v>
      </c>
      <c r="I1831" s="13"/>
      <c r="J1831" s="13">
        <v>2191</v>
      </c>
      <c r="K1831" s="13">
        <v>81</v>
      </c>
      <c r="L1831" s="11" t="s">
        <v>4462</v>
      </c>
      <c r="M1831" s="14" t="s">
        <v>4444</v>
      </c>
      <c r="Z1831" s="15">
        <v>11532</v>
      </c>
      <c r="AA1831" s="15">
        <v>9341</v>
      </c>
      <c r="AC1831" s="15">
        <v>2191</v>
      </c>
    </row>
    <row r="1832" spans="2:29" ht="19.7" customHeight="1" x14ac:dyDescent="0.2">
      <c r="B1832" s="10" t="s">
        <v>1911</v>
      </c>
      <c r="C1832" s="11" t="s">
        <v>7718</v>
      </c>
      <c r="D1832" s="11" t="s">
        <v>7706</v>
      </c>
      <c r="E1832" s="11" t="s">
        <v>7719</v>
      </c>
      <c r="F1832" s="12" t="s">
        <v>8</v>
      </c>
      <c r="G1832" s="13">
        <v>12520</v>
      </c>
      <c r="H1832" s="13">
        <v>9515</v>
      </c>
      <c r="I1832" s="13"/>
      <c r="J1832" s="13">
        <v>3005</v>
      </c>
      <c r="K1832" s="13">
        <v>76</v>
      </c>
      <c r="L1832" s="11" t="s">
        <v>4462</v>
      </c>
      <c r="M1832" s="14" t="s">
        <v>4444</v>
      </c>
      <c r="Z1832" s="15">
        <v>12520</v>
      </c>
      <c r="AA1832" s="15">
        <v>9515</v>
      </c>
      <c r="AC1832" s="15">
        <v>3005</v>
      </c>
    </row>
    <row r="1833" spans="2:29" ht="19.7" customHeight="1" x14ac:dyDescent="0.2">
      <c r="B1833" s="10" t="s">
        <v>1912</v>
      </c>
      <c r="C1833" s="11" t="s">
        <v>7720</v>
      </c>
      <c r="D1833" s="11" t="s">
        <v>7706</v>
      </c>
      <c r="E1833" s="11" t="s">
        <v>7721</v>
      </c>
      <c r="F1833" s="12" t="s">
        <v>8</v>
      </c>
      <c r="G1833" s="13">
        <v>15046</v>
      </c>
      <c r="H1833" s="13">
        <v>9930</v>
      </c>
      <c r="I1833" s="13"/>
      <c r="J1833" s="13">
        <v>5116</v>
      </c>
      <c r="K1833" s="13">
        <v>66</v>
      </c>
      <c r="L1833" s="11" t="s">
        <v>4462</v>
      </c>
      <c r="M1833" s="14" t="s">
        <v>4444</v>
      </c>
      <c r="Z1833" s="15">
        <v>15046</v>
      </c>
      <c r="AA1833" s="15">
        <v>9930</v>
      </c>
      <c r="AC1833" s="15">
        <v>5116</v>
      </c>
    </row>
    <row r="1834" spans="2:29" ht="19.7" customHeight="1" x14ac:dyDescent="0.2">
      <c r="B1834" s="10" t="s">
        <v>1913</v>
      </c>
      <c r="C1834" s="11" t="s">
        <v>7722</v>
      </c>
      <c r="D1834" s="11" t="s">
        <v>7723</v>
      </c>
      <c r="E1834" s="11" t="s">
        <v>7707</v>
      </c>
      <c r="F1834" s="12" t="s">
        <v>8</v>
      </c>
      <c r="G1834" s="13">
        <v>10683</v>
      </c>
      <c r="H1834" s="13">
        <v>9828</v>
      </c>
      <c r="I1834" s="13"/>
      <c r="J1834" s="13">
        <v>855</v>
      </c>
      <c r="K1834" s="13">
        <v>92</v>
      </c>
      <c r="L1834" s="11" t="s">
        <v>4462</v>
      </c>
      <c r="M1834" s="14" t="s">
        <v>4444</v>
      </c>
      <c r="Z1834" s="15">
        <v>10683</v>
      </c>
      <c r="AA1834" s="15">
        <v>9828</v>
      </c>
      <c r="AC1834" s="15">
        <v>855</v>
      </c>
    </row>
    <row r="1835" spans="2:29" ht="19.7" customHeight="1" x14ac:dyDescent="0.2">
      <c r="B1835" s="10" t="s">
        <v>1914</v>
      </c>
      <c r="C1835" s="11" t="s">
        <v>7724</v>
      </c>
      <c r="D1835" s="11" t="s">
        <v>7723</v>
      </c>
      <c r="E1835" s="11" t="s">
        <v>7709</v>
      </c>
      <c r="F1835" s="12" t="s">
        <v>8</v>
      </c>
      <c r="G1835" s="13">
        <v>11740</v>
      </c>
      <c r="H1835" s="13">
        <v>9979</v>
      </c>
      <c r="I1835" s="13"/>
      <c r="J1835" s="13">
        <v>1761</v>
      </c>
      <c r="K1835" s="13">
        <v>85</v>
      </c>
      <c r="L1835" s="11" t="s">
        <v>4462</v>
      </c>
      <c r="M1835" s="14" t="s">
        <v>4444</v>
      </c>
      <c r="Z1835" s="15">
        <v>11740</v>
      </c>
      <c r="AA1835" s="15">
        <v>9979</v>
      </c>
      <c r="AC1835" s="15">
        <v>1761</v>
      </c>
    </row>
    <row r="1836" spans="2:29" ht="19.7" customHeight="1" x14ac:dyDescent="0.2">
      <c r="B1836" s="10" t="s">
        <v>1915</v>
      </c>
      <c r="C1836" s="11" t="s">
        <v>7725</v>
      </c>
      <c r="D1836" s="11" t="s">
        <v>7723</v>
      </c>
      <c r="E1836" s="11" t="s">
        <v>7711</v>
      </c>
      <c r="F1836" s="12" t="s">
        <v>8</v>
      </c>
      <c r="G1836" s="13">
        <v>12679</v>
      </c>
      <c r="H1836" s="13">
        <v>10143</v>
      </c>
      <c r="I1836" s="13"/>
      <c r="J1836" s="13">
        <v>2536</v>
      </c>
      <c r="K1836" s="13">
        <v>80</v>
      </c>
      <c r="L1836" s="11" t="s">
        <v>4462</v>
      </c>
      <c r="M1836" s="14" t="s">
        <v>4444</v>
      </c>
      <c r="Z1836" s="15">
        <v>12679</v>
      </c>
      <c r="AA1836" s="15">
        <v>10143</v>
      </c>
      <c r="AC1836" s="15">
        <v>2536</v>
      </c>
    </row>
    <row r="1837" spans="2:29" ht="19.7" customHeight="1" x14ac:dyDescent="0.2">
      <c r="B1837" s="10" t="s">
        <v>1916</v>
      </c>
      <c r="C1837" s="11" t="s">
        <v>7726</v>
      </c>
      <c r="D1837" s="11" t="s">
        <v>7723</v>
      </c>
      <c r="E1837" s="11" t="s">
        <v>7713</v>
      </c>
      <c r="F1837" s="12" t="s">
        <v>8</v>
      </c>
      <c r="G1837" s="13">
        <v>15731</v>
      </c>
      <c r="H1837" s="13">
        <v>10697</v>
      </c>
      <c r="I1837" s="13"/>
      <c r="J1837" s="13">
        <v>5034</v>
      </c>
      <c r="K1837" s="13">
        <v>68</v>
      </c>
      <c r="L1837" s="11" t="s">
        <v>4462</v>
      </c>
      <c r="M1837" s="14" t="s">
        <v>4444</v>
      </c>
      <c r="Z1837" s="15">
        <v>15731</v>
      </c>
      <c r="AA1837" s="15">
        <v>10697</v>
      </c>
      <c r="AC1837" s="15">
        <v>5034</v>
      </c>
    </row>
    <row r="1838" spans="2:29" ht="19.7" customHeight="1" x14ac:dyDescent="0.2">
      <c r="B1838" s="10" t="s">
        <v>1917</v>
      </c>
      <c r="C1838" s="11" t="s">
        <v>7727</v>
      </c>
      <c r="D1838" s="11" t="s">
        <v>7723</v>
      </c>
      <c r="E1838" s="11" t="s">
        <v>7715</v>
      </c>
      <c r="F1838" s="12" t="s">
        <v>8</v>
      </c>
      <c r="G1838" s="13">
        <v>11153</v>
      </c>
      <c r="H1838" s="13">
        <v>9815</v>
      </c>
      <c r="I1838" s="13"/>
      <c r="J1838" s="13">
        <v>1338</v>
      </c>
      <c r="K1838" s="13">
        <v>88</v>
      </c>
      <c r="L1838" s="11" t="s">
        <v>4462</v>
      </c>
      <c r="M1838" s="14" t="s">
        <v>4444</v>
      </c>
      <c r="Z1838" s="15">
        <v>11153</v>
      </c>
      <c r="AA1838" s="15">
        <v>9815</v>
      </c>
      <c r="AC1838" s="15">
        <v>1338</v>
      </c>
    </row>
    <row r="1839" spans="2:29" ht="19.7" customHeight="1" x14ac:dyDescent="0.2">
      <c r="B1839" s="10" t="s">
        <v>1918</v>
      </c>
      <c r="C1839" s="11" t="s">
        <v>7728</v>
      </c>
      <c r="D1839" s="11" t="s">
        <v>7723</v>
      </c>
      <c r="E1839" s="11" t="s">
        <v>7717</v>
      </c>
      <c r="F1839" s="12" t="s">
        <v>8</v>
      </c>
      <c r="G1839" s="13">
        <v>12327</v>
      </c>
      <c r="H1839" s="13">
        <v>10108</v>
      </c>
      <c r="I1839" s="13"/>
      <c r="J1839" s="13">
        <v>2219</v>
      </c>
      <c r="K1839" s="13">
        <v>82</v>
      </c>
      <c r="L1839" s="11" t="s">
        <v>4462</v>
      </c>
      <c r="M1839" s="14" t="s">
        <v>4444</v>
      </c>
      <c r="Z1839" s="15">
        <v>12327</v>
      </c>
      <c r="AA1839" s="15">
        <v>10108</v>
      </c>
      <c r="AC1839" s="15">
        <v>2219</v>
      </c>
    </row>
    <row r="1840" spans="2:29" ht="19.7" customHeight="1" x14ac:dyDescent="0.2">
      <c r="B1840" s="10" t="s">
        <v>1919</v>
      </c>
      <c r="C1840" s="11" t="s">
        <v>7729</v>
      </c>
      <c r="D1840" s="11" t="s">
        <v>7723</v>
      </c>
      <c r="E1840" s="11" t="s">
        <v>7719</v>
      </c>
      <c r="F1840" s="12" t="s">
        <v>8</v>
      </c>
      <c r="G1840" s="13">
        <v>13501</v>
      </c>
      <c r="H1840" s="13">
        <v>10396</v>
      </c>
      <c r="I1840" s="13"/>
      <c r="J1840" s="13">
        <v>3105</v>
      </c>
      <c r="K1840" s="13">
        <v>77</v>
      </c>
      <c r="L1840" s="11" t="s">
        <v>4462</v>
      </c>
      <c r="M1840" s="14" t="s">
        <v>4444</v>
      </c>
      <c r="Z1840" s="15">
        <v>13501</v>
      </c>
      <c r="AA1840" s="15">
        <v>10396</v>
      </c>
      <c r="AC1840" s="15">
        <v>3105</v>
      </c>
    </row>
    <row r="1841" spans="2:29" ht="19.7" customHeight="1" x14ac:dyDescent="0.2">
      <c r="B1841" s="10" t="s">
        <v>1920</v>
      </c>
      <c r="C1841" s="11" t="s">
        <v>7730</v>
      </c>
      <c r="D1841" s="11" t="s">
        <v>7723</v>
      </c>
      <c r="E1841" s="11" t="s">
        <v>7721</v>
      </c>
      <c r="F1841" s="12" t="s">
        <v>8</v>
      </c>
      <c r="G1841" s="13">
        <v>16788</v>
      </c>
      <c r="H1841" s="13">
        <v>10912</v>
      </c>
      <c r="I1841" s="13"/>
      <c r="J1841" s="13">
        <v>5876</v>
      </c>
      <c r="K1841" s="13">
        <v>65</v>
      </c>
      <c r="L1841" s="11" t="s">
        <v>4462</v>
      </c>
      <c r="M1841" s="14" t="s">
        <v>4444</v>
      </c>
      <c r="Z1841" s="15">
        <v>16788</v>
      </c>
      <c r="AA1841" s="15">
        <v>10912</v>
      </c>
      <c r="AC1841" s="15">
        <v>5876</v>
      </c>
    </row>
    <row r="1842" spans="2:29" ht="19.7" customHeight="1" x14ac:dyDescent="0.2">
      <c r="B1842" s="10" t="s">
        <v>1921</v>
      </c>
      <c r="C1842" s="11" t="s">
        <v>7731</v>
      </c>
      <c r="D1842" s="11" t="s">
        <v>7732</v>
      </c>
      <c r="E1842" s="11" t="s">
        <v>72</v>
      </c>
      <c r="F1842" s="12" t="s">
        <v>91</v>
      </c>
      <c r="G1842" s="13">
        <v>337</v>
      </c>
      <c r="H1842" s="13">
        <v>337</v>
      </c>
      <c r="I1842" s="13"/>
      <c r="J1842" s="13"/>
      <c r="K1842" s="13">
        <v>100</v>
      </c>
      <c r="L1842" s="11" t="s">
        <v>4462</v>
      </c>
      <c r="M1842" s="14" t="s">
        <v>4444</v>
      </c>
      <c r="Z1842" s="15">
        <v>337</v>
      </c>
      <c r="AA1842" s="15">
        <v>337</v>
      </c>
    </row>
    <row r="1843" spans="2:29" ht="19.7" customHeight="1" x14ac:dyDescent="0.2">
      <c r="B1843" s="10" t="s">
        <v>1922</v>
      </c>
      <c r="C1843" s="11" t="s">
        <v>7733</v>
      </c>
      <c r="D1843" s="11" t="s">
        <v>7734</v>
      </c>
      <c r="E1843" s="11" t="s">
        <v>7735</v>
      </c>
      <c r="F1843" s="12" t="s">
        <v>91</v>
      </c>
      <c r="G1843" s="13">
        <v>3976</v>
      </c>
      <c r="H1843" s="13">
        <v>3976</v>
      </c>
      <c r="I1843" s="13"/>
      <c r="J1843" s="13"/>
      <c r="K1843" s="13">
        <v>100</v>
      </c>
      <c r="L1843" s="11" t="s">
        <v>4462</v>
      </c>
      <c r="M1843" s="14" t="s">
        <v>4444</v>
      </c>
      <c r="Z1843" s="15">
        <v>3976</v>
      </c>
      <c r="AA1843" s="15">
        <v>3976</v>
      </c>
    </row>
    <row r="1844" spans="2:29" ht="19.7" customHeight="1" x14ac:dyDescent="0.2">
      <c r="B1844" s="10" t="s">
        <v>1923</v>
      </c>
      <c r="C1844" s="11" t="s">
        <v>7736</v>
      </c>
      <c r="D1844" s="11" t="s">
        <v>7737</v>
      </c>
      <c r="E1844" s="11" t="s">
        <v>5960</v>
      </c>
      <c r="F1844" s="12" t="s">
        <v>7</v>
      </c>
      <c r="G1844" s="13">
        <v>1857</v>
      </c>
      <c r="H1844" s="13">
        <v>1838</v>
      </c>
      <c r="I1844" s="13"/>
      <c r="J1844" s="13">
        <v>19</v>
      </c>
      <c r="K1844" s="13">
        <v>99</v>
      </c>
      <c r="L1844" s="11" t="s">
        <v>4462</v>
      </c>
      <c r="M1844" s="14" t="s">
        <v>4444</v>
      </c>
      <c r="Z1844" s="15">
        <v>1857</v>
      </c>
      <c r="AA1844" s="15">
        <v>1838</v>
      </c>
      <c r="AC1844" s="15">
        <v>19</v>
      </c>
    </row>
    <row r="1845" spans="2:29" ht="19.7" customHeight="1" x14ac:dyDescent="0.2">
      <c r="B1845" s="10" t="s">
        <v>1924</v>
      </c>
      <c r="C1845" s="11" t="s">
        <v>7738</v>
      </c>
      <c r="D1845" s="11" t="s">
        <v>7739</v>
      </c>
      <c r="E1845" s="11" t="s">
        <v>5960</v>
      </c>
      <c r="F1845" s="12" t="s">
        <v>7</v>
      </c>
      <c r="G1845" s="13">
        <v>1887</v>
      </c>
      <c r="H1845" s="13">
        <v>1868</v>
      </c>
      <c r="I1845" s="13"/>
      <c r="J1845" s="13">
        <v>19</v>
      </c>
      <c r="K1845" s="13">
        <v>99</v>
      </c>
      <c r="L1845" s="11" t="s">
        <v>4462</v>
      </c>
      <c r="M1845" s="14" t="s">
        <v>4444</v>
      </c>
      <c r="Z1845" s="15">
        <v>1887</v>
      </c>
      <c r="AA1845" s="15">
        <v>1868</v>
      </c>
      <c r="AC1845" s="15">
        <v>19</v>
      </c>
    </row>
    <row r="1846" spans="2:29" ht="19.7" customHeight="1" x14ac:dyDescent="0.2">
      <c r="B1846" s="10" t="s">
        <v>1925</v>
      </c>
      <c r="C1846" s="11" t="s">
        <v>7740</v>
      </c>
      <c r="D1846" s="11" t="s">
        <v>7741</v>
      </c>
      <c r="E1846" s="11" t="s">
        <v>7742</v>
      </c>
      <c r="F1846" s="12" t="s">
        <v>38</v>
      </c>
      <c r="G1846" s="13">
        <v>9262</v>
      </c>
      <c r="H1846" s="13">
        <v>8984</v>
      </c>
      <c r="I1846" s="13"/>
      <c r="J1846" s="13">
        <v>278</v>
      </c>
      <c r="K1846" s="13">
        <v>97</v>
      </c>
      <c r="L1846" s="11" t="s">
        <v>4462</v>
      </c>
      <c r="M1846" s="14" t="s">
        <v>4444</v>
      </c>
      <c r="Z1846" s="15">
        <v>9262</v>
      </c>
      <c r="AA1846" s="15">
        <v>8984</v>
      </c>
      <c r="AC1846" s="15">
        <v>278</v>
      </c>
    </row>
    <row r="1847" spans="2:29" ht="19.7" customHeight="1" x14ac:dyDescent="0.2">
      <c r="B1847" s="10" t="s">
        <v>1926</v>
      </c>
      <c r="C1847" s="11" t="s">
        <v>7743</v>
      </c>
      <c r="D1847" s="11" t="s">
        <v>7741</v>
      </c>
      <c r="E1847" s="11" t="s">
        <v>7744</v>
      </c>
      <c r="F1847" s="12" t="s">
        <v>38</v>
      </c>
      <c r="G1847" s="13">
        <v>13664</v>
      </c>
      <c r="H1847" s="13">
        <v>12981</v>
      </c>
      <c r="I1847" s="13"/>
      <c r="J1847" s="13">
        <v>683</v>
      </c>
      <c r="K1847" s="13">
        <v>95</v>
      </c>
      <c r="L1847" s="11" t="s">
        <v>4462</v>
      </c>
      <c r="M1847" s="14" t="s">
        <v>4444</v>
      </c>
      <c r="Z1847" s="15">
        <v>13664</v>
      </c>
      <c r="AA1847" s="15">
        <v>12981</v>
      </c>
      <c r="AC1847" s="15">
        <v>683</v>
      </c>
    </row>
    <row r="1848" spans="2:29" ht="19.7" customHeight="1" x14ac:dyDescent="0.2">
      <c r="B1848" s="10" t="s">
        <v>1927</v>
      </c>
      <c r="C1848" s="11" t="s">
        <v>7745</v>
      </c>
      <c r="D1848" s="11" t="s">
        <v>7741</v>
      </c>
      <c r="E1848" s="11" t="s">
        <v>7746</v>
      </c>
      <c r="F1848" s="12" t="s">
        <v>38</v>
      </c>
      <c r="G1848" s="13">
        <v>23404</v>
      </c>
      <c r="H1848" s="13">
        <v>22468</v>
      </c>
      <c r="I1848" s="13"/>
      <c r="J1848" s="13">
        <v>936</v>
      </c>
      <c r="K1848" s="13">
        <v>96</v>
      </c>
      <c r="L1848" s="11" t="s">
        <v>4462</v>
      </c>
      <c r="M1848" s="14" t="s">
        <v>4444</v>
      </c>
      <c r="Z1848" s="15">
        <v>23404</v>
      </c>
      <c r="AA1848" s="15">
        <v>22468</v>
      </c>
      <c r="AC1848" s="15">
        <v>936</v>
      </c>
    </row>
    <row r="1849" spans="2:29" ht="19.7" customHeight="1" x14ac:dyDescent="0.2">
      <c r="B1849" s="10" t="s">
        <v>1928</v>
      </c>
      <c r="C1849" s="11" t="s">
        <v>7747</v>
      </c>
      <c r="D1849" s="11" t="s">
        <v>7741</v>
      </c>
      <c r="E1849" s="11" t="s">
        <v>7748</v>
      </c>
      <c r="F1849" s="12" t="s">
        <v>38</v>
      </c>
      <c r="G1849" s="13">
        <v>29642</v>
      </c>
      <c r="H1849" s="13">
        <v>28160</v>
      </c>
      <c r="I1849" s="13"/>
      <c r="J1849" s="13">
        <v>1482</v>
      </c>
      <c r="K1849" s="13">
        <v>95</v>
      </c>
      <c r="L1849" s="11" t="s">
        <v>4462</v>
      </c>
      <c r="M1849" s="14" t="s">
        <v>4444</v>
      </c>
      <c r="Z1849" s="15">
        <v>29642</v>
      </c>
      <c r="AA1849" s="15">
        <v>28160</v>
      </c>
      <c r="AC1849" s="15">
        <v>1482</v>
      </c>
    </row>
    <row r="1850" spans="2:29" ht="19.7" customHeight="1" x14ac:dyDescent="0.2">
      <c r="B1850" s="10" t="s">
        <v>1929</v>
      </c>
      <c r="C1850" s="11" t="s">
        <v>7749</v>
      </c>
      <c r="D1850" s="11" t="s">
        <v>7750</v>
      </c>
      <c r="E1850" s="11" t="s">
        <v>7751</v>
      </c>
      <c r="F1850" s="12" t="s">
        <v>38</v>
      </c>
      <c r="G1850" s="13">
        <v>787</v>
      </c>
      <c r="H1850" s="13">
        <v>307</v>
      </c>
      <c r="I1850" s="13"/>
      <c r="J1850" s="13">
        <v>480</v>
      </c>
      <c r="K1850" s="13">
        <v>39</v>
      </c>
      <c r="L1850" s="11" t="s">
        <v>4462</v>
      </c>
      <c r="M1850" s="14" t="s">
        <v>4444</v>
      </c>
      <c r="Z1850" s="15">
        <v>787</v>
      </c>
      <c r="AA1850" s="15">
        <v>307</v>
      </c>
      <c r="AC1850" s="15">
        <v>480</v>
      </c>
    </row>
    <row r="1851" spans="2:29" ht="19.7" customHeight="1" x14ac:dyDescent="0.2">
      <c r="B1851" s="10" t="s">
        <v>1930</v>
      </c>
      <c r="C1851" s="11" t="s">
        <v>7752</v>
      </c>
      <c r="D1851" s="11" t="s">
        <v>7750</v>
      </c>
      <c r="E1851" s="11" t="s">
        <v>7753</v>
      </c>
      <c r="F1851" s="12" t="s">
        <v>38</v>
      </c>
      <c r="G1851" s="13">
        <v>1035</v>
      </c>
      <c r="H1851" s="13">
        <v>248</v>
      </c>
      <c r="I1851" s="13"/>
      <c r="J1851" s="13">
        <v>787</v>
      </c>
      <c r="K1851" s="13">
        <v>24</v>
      </c>
      <c r="L1851" s="11" t="s">
        <v>4462</v>
      </c>
      <c r="M1851" s="14" t="s">
        <v>4444</v>
      </c>
      <c r="Z1851" s="15">
        <v>1035</v>
      </c>
      <c r="AA1851" s="15">
        <v>248</v>
      </c>
      <c r="AC1851" s="15">
        <v>787</v>
      </c>
    </row>
    <row r="1852" spans="2:29" ht="19.7" customHeight="1" x14ac:dyDescent="0.2">
      <c r="B1852" s="10" t="s">
        <v>1931</v>
      </c>
      <c r="C1852" s="11" t="s">
        <v>7754</v>
      </c>
      <c r="D1852" s="11" t="s">
        <v>7755</v>
      </c>
      <c r="E1852" s="11" t="s">
        <v>7756</v>
      </c>
      <c r="F1852" s="12" t="s">
        <v>841</v>
      </c>
      <c r="G1852" s="13">
        <v>592080</v>
      </c>
      <c r="H1852" s="13">
        <v>574318</v>
      </c>
      <c r="I1852" s="13"/>
      <c r="J1852" s="13">
        <v>17762</v>
      </c>
      <c r="K1852" s="13">
        <v>97</v>
      </c>
      <c r="L1852" s="11" t="s">
        <v>4462</v>
      </c>
      <c r="M1852" s="14" t="s">
        <v>4444</v>
      </c>
      <c r="Z1852" s="15">
        <v>592080</v>
      </c>
      <c r="AA1852" s="15">
        <v>574318</v>
      </c>
      <c r="AC1852" s="15">
        <v>17762</v>
      </c>
    </row>
    <row r="1853" spans="2:29" ht="19.7" customHeight="1" x14ac:dyDescent="0.2">
      <c r="B1853" s="10" t="s">
        <v>1932</v>
      </c>
      <c r="C1853" s="11" t="s">
        <v>7757</v>
      </c>
      <c r="D1853" s="11" t="s">
        <v>7755</v>
      </c>
      <c r="E1853" s="11" t="s">
        <v>7758</v>
      </c>
      <c r="F1853" s="12" t="s">
        <v>841</v>
      </c>
      <c r="G1853" s="13">
        <v>616862</v>
      </c>
      <c r="H1853" s="13">
        <v>598356</v>
      </c>
      <c r="I1853" s="13"/>
      <c r="J1853" s="13">
        <v>18506</v>
      </c>
      <c r="K1853" s="13">
        <v>97</v>
      </c>
      <c r="L1853" s="11" t="s">
        <v>4462</v>
      </c>
      <c r="M1853" s="14" t="s">
        <v>4444</v>
      </c>
      <c r="Z1853" s="15">
        <v>616862</v>
      </c>
      <c r="AA1853" s="15">
        <v>598356</v>
      </c>
      <c r="AC1853" s="15">
        <v>18506</v>
      </c>
    </row>
    <row r="1854" spans="2:29" ht="19.7" customHeight="1" x14ac:dyDescent="0.2">
      <c r="B1854" s="16" t="s">
        <v>1933</v>
      </c>
      <c r="C1854" s="17" t="s">
        <v>7759</v>
      </c>
      <c r="D1854" s="17" t="s">
        <v>7755</v>
      </c>
      <c r="E1854" s="17" t="s">
        <v>7760</v>
      </c>
      <c r="F1854" s="18" t="s">
        <v>841</v>
      </c>
      <c r="G1854" s="19">
        <v>940647</v>
      </c>
      <c r="H1854" s="19">
        <v>903021</v>
      </c>
      <c r="I1854" s="19"/>
      <c r="J1854" s="19">
        <v>37626</v>
      </c>
      <c r="K1854" s="19">
        <v>96</v>
      </c>
      <c r="L1854" s="17" t="s">
        <v>4462</v>
      </c>
      <c r="M1854" s="20" t="s">
        <v>4444</v>
      </c>
      <c r="Z1854" s="15">
        <v>940647</v>
      </c>
      <c r="AA1854" s="15">
        <v>903021</v>
      </c>
      <c r="AC1854" s="15">
        <v>37626</v>
      </c>
    </row>
    <row r="1855" spans="2:29" ht="19.7" customHeight="1" x14ac:dyDescent="0.2">
      <c r="B1855" s="10" t="s">
        <v>1934</v>
      </c>
      <c r="C1855" s="11" t="s">
        <v>7761</v>
      </c>
      <c r="D1855" s="11" t="s">
        <v>7755</v>
      </c>
      <c r="E1855" s="11" t="s">
        <v>7762</v>
      </c>
      <c r="F1855" s="12" t="s">
        <v>841</v>
      </c>
      <c r="G1855" s="13">
        <v>940647</v>
      </c>
      <c r="H1855" s="13">
        <v>903021</v>
      </c>
      <c r="I1855" s="13"/>
      <c r="J1855" s="13">
        <v>37626</v>
      </c>
      <c r="K1855" s="13">
        <v>96</v>
      </c>
      <c r="L1855" s="11" t="s">
        <v>4462</v>
      </c>
      <c r="M1855" s="14" t="s">
        <v>4444</v>
      </c>
      <c r="Z1855" s="15">
        <v>940647</v>
      </c>
      <c r="AA1855" s="15">
        <v>903021</v>
      </c>
      <c r="AC1855" s="15">
        <v>37626</v>
      </c>
    </row>
    <row r="1856" spans="2:29" ht="19.7" customHeight="1" x14ac:dyDescent="0.2">
      <c r="B1856" s="10" t="s">
        <v>1935</v>
      </c>
      <c r="C1856" s="11" t="s">
        <v>7763</v>
      </c>
      <c r="D1856" s="11" t="s">
        <v>7764</v>
      </c>
      <c r="E1856" s="11" t="s">
        <v>7765</v>
      </c>
      <c r="F1856" s="12" t="s">
        <v>841</v>
      </c>
      <c r="G1856" s="13">
        <v>78226</v>
      </c>
      <c r="H1856" s="13">
        <v>77444</v>
      </c>
      <c r="I1856" s="13"/>
      <c r="J1856" s="13">
        <v>782</v>
      </c>
      <c r="K1856" s="13">
        <v>99</v>
      </c>
      <c r="L1856" s="11" t="s">
        <v>4462</v>
      </c>
      <c r="M1856" s="14" t="s">
        <v>4444</v>
      </c>
      <c r="Z1856" s="15">
        <v>78226</v>
      </c>
      <c r="AA1856" s="15">
        <v>77444</v>
      </c>
      <c r="AC1856" s="15">
        <v>782</v>
      </c>
    </row>
    <row r="1857" spans="2:29" ht="19.7" customHeight="1" x14ac:dyDescent="0.2">
      <c r="B1857" s="10" t="s">
        <v>1936</v>
      </c>
      <c r="C1857" s="11" t="s">
        <v>7766</v>
      </c>
      <c r="D1857" s="11" t="s">
        <v>7764</v>
      </c>
      <c r="E1857" s="11" t="s">
        <v>7767</v>
      </c>
      <c r="F1857" s="12" t="s">
        <v>841</v>
      </c>
      <c r="G1857" s="13">
        <v>78226</v>
      </c>
      <c r="H1857" s="13">
        <v>77444</v>
      </c>
      <c r="I1857" s="13"/>
      <c r="J1857" s="13">
        <v>782</v>
      </c>
      <c r="K1857" s="13">
        <v>99</v>
      </c>
      <c r="L1857" s="11" t="s">
        <v>4462</v>
      </c>
      <c r="M1857" s="14" t="s">
        <v>4444</v>
      </c>
      <c r="Z1857" s="15">
        <v>78226</v>
      </c>
      <c r="AA1857" s="15">
        <v>77444</v>
      </c>
      <c r="AC1857" s="15">
        <v>782</v>
      </c>
    </row>
    <row r="1858" spans="2:29" ht="19.7" customHeight="1" x14ac:dyDescent="0.2">
      <c r="B1858" s="10" t="s">
        <v>1937</v>
      </c>
      <c r="C1858" s="11" t="s">
        <v>7768</v>
      </c>
      <c r="D1858" s="11" t="s">
        <v>7769</v>
      </c>
      <c r="E1858" s="11" t="s">
        <v>7770</v>
      </c>
      <c r="F1858" s="12" t="s">
        <v>841</v>
      </c>
      <c r="G1858" s="13">
        <v>52005</v>
      </c>
      <c r="H1858" s="13">
        <v>50445</v>
      </c>
      <c r="I1858" s="13"/>
      <c r="J1858" s="13">
        <v>1560</v>
      </c>
      <c r="K1858" s="13">
        <v>97</v>
      </c>
      <c r="L1858" s="11" t="s">
        <v>4462</v>
      </c>
      <c r="M1858" s="14" t="s">
        <v>4444</v>
      </c>
      <c r="Z1858" s="15">
        <v>52005</v>
      </c>
      <c r="AA1858" s="15">
        <v>50445</v>
      </c>
      <c r="AC1858" s="15">
        <v>1560</v>
      </c>
    </row>
    <row r="1859" spans="2:29" ht="19.7" customHeight="1" x14ac:dyDescent="0.2">
      <c r="B1859" s="10" t="s">
        <v>1938</v>
      </c>
      <c r="C1859" s="11" t="s">
        <v>7771</v>
      </c>
      <c r="D1859" s="11" t="s">
        <v>7769</v>
      </c>
      <c r="E1859" s="11" t="s">
        <v>7772</v>
      </c>
      <c r="F1859" s="12" t="s">
        <v>841</v>
      </c>
      <c r="G1859" s="13">
        <v>66561</v>
      </c>
      <c r="H1859" s="13">
        <v>64564</v>
      </c>
      <c r="I1859" s="13"/>
      <c r="J1859" s="13">
        <v>1997</v>
      </c>
      <c r="K1859" s="13">
        <v>97</v>
      </c>
      <c r="L1859" s="11" t="s">
        <v>4462</v>
      </c>
      <c r="M1859" s="14" t="s">
        <v>4444</v>
      </c>
      <c r="Z1859" s="15">
        <v>66561</v>
      </c>
      <c r="AA1859" s="15">
        <v>64564</v>
      </c>
      <c r="AC1859" s="15">
        <v>1997</v>
      </c>
    </row>
    <row r="1860" spans="2:29" ht="19.7" customHeight="1" x14ac:dyDescent="0.2">
      <c r="B1860" s="10" t="s">
        <v>1939</v>
      </c>
      <c r="C1860" s="11" t="s">
        <v>7773</v>
      </c>
      <c r="D1860" s="11" t="s">
        <v>7769</v>
      </c>
      <c r="E1860" s="11" t="s">
        <v>7774</v>
      </c>
      <c r="F1860" s="12" t="s">
        <v>841</v>
      </c>
      <c r="G1860" s="13">
        <v>81094</v>
      </c>
      <c r="H1860" s="13">
        <v>78661</v>
      </c>
      <c r="I1860" s="13"/>
      <c r="J1860" s="13">
        <v>2433</v>
      </c>
      <c r="K1860" s="13">
        <v>97</v>
      </c>
      <c r="L1860" s="11" t="s">
        <v>4462</v>
      </c>
      <c r="M1860" s="14" t="s">
        <v>4444</v>
      </c>
      <c r="Z1860" s="15">
        <v>81094</v>
      </c>
      <c r="AA1860" s="15">
        <v>78661</v>
      </c>
      <c r="AC1860" s="15">
        <v>2433</v>
      </c>
    </row>
    <row r="1861" spans="2:29" ht="19.7" customHeight="1" x14ac:dyDescent="0.2">
      <c r="B1861" s="10" t="s">
        <v>1940</v>
      </c>
      <c r="C1861" s="11" t="s">
        <v>7775</v>
      </c>
      <c r="D1861" s="11" t="s">
        <v>7769</v>
      </c>
      <c r="E1861" s="11" t="s">
        <v>7776</v>
      </c>
      <c r="F1861" s="12" t="s">
        <v>841</v>
      </c>
      <c r="G1861" s="13">
        <v>89408</v>
      </c>
      <c r="H1861" s="13">
        <v>86726</v>
      </c>
      <c r="I1861" s="13"/>
      <c r="J1861" s="13">
        <v>2682</v>
      </c>
      <c r="K1861" s="13">
        <v>97</v>
      </c>
      <c r="L1861" s="11" t="s">
        <v>4462</v>
      </c>
      <c r="M1861" s="14" t="s">
        <v>4444</v>
      </c>
      <c r="Z1861" s="15">
        <v>89408</v>
      </c>
      <c r="AA1861" s="15">
        <v>86726</v>
      </c>
      <c r="AC1861" s="15">
        <v>2682</v>
      </c>
    </row>
    <row r="1862" spans="2:29" ht="19.7" customHeight="1" x14ac:dyDescent="0.2">
      <c r="B1862" s="10" t="s">
        <v>1941</v>
      </c>
      <c r="C1862" s="11" t="s">
        <v>7777</v>
      </c>
      <c r="D1862" s="11" t="s">
        <v>7769</v>
      </c>
      <c r="E1862" s="11" t="s">
        <v>7778</v>
      </c>
      <c r="F1862" s="12" t="s">
        <v>841</v>
      </c>
      <c r="G1862" s="13">
        <v>112081</v>
      </c>
      <c r="H1862" s="13">
        <v>108719</v>
      </c>
      <c r="I1862" s="13"/>
      <c r="J1862" s="13">
        <v>3362</v>
      </c>
      <c r="K1862" s="13">
        <v>97</v>
      </c>
      <c r="L1862" s="11" t="s">
        <v>4462</v>
      </c>
      <c r="M1862" s="14" t="s">
        <v>4444</v>
      </c>
      <c r="Z1862" s="15">
        <v>112081</v>
      </c>
      <c r="AA1862" s="15">
        <v>108719</v>
      </c>
      <c r="AC1862" s="15">
        <v>3362</v>
      </c>
    </row>
    <row r="1863" spans="2:29" ht="19.7" customHeight="1" x14ac:dyDescent="0.2">
      <c r="B1863" s="10" t="s">
        <v>1942</v>
      </c>
      <c r="C1863" s="11" t="s">
        <v>7779</v>
      </c>
      <c r="D1863" s="11" t="s">
        <v>7769</v>
      </c>
      <c r="E1863" s="11" t="s">
        <v>7780</v>
      </c>
      <c r="F1863" s="12" t="s">
        <v>841</v>
      </c>
      <c r="G1863" s="13">
        <v>121046</v>
      </c>
      <c r="H1863" s="13">
        <v>117415</v>
      </c>
      <c r="I1863" s="13"/>
      <c r="J1863" s="13">
        <v>3631</v>
      </c>
      <c r="K1863" s="13">
        <v>97</v>
      </c>
      <c r="L1863" s="11" t="s">
        <v>4462</v>
      </c>
      <c r="M1863" s="14" t="s">
        <v>4444</v>
      </c>
      <c r="Z1863" s="15">
        <v>121046</v>
      </c>
      <c r="AA1863" s="15">
        <v>117415</v>
      </c>
      <c r="AC1863" s="15">
        <v>3631</v>
      </c>
    </row>
    <row r="1864" spans="2:29" ht="19.7" customHeight="1" x14ac:dyDescent="0.2">
      <c r="B1864" s="10" t="s">
        <v>1943</v>
      </c>
      <c r="C1864" s="11" t="s">
        <v>7781</v>
      </c>
      <c r="D1864" s="11" t="s">
        <v>7782</v>
      </c>
      <c r="E1864" s="11" t="s">
        <v>7783</v>
      </c>
      <c r="F1864" s="12" t="s">
        <v>38</v>
      </c>
      <c r="G1864" s="13">
        <v>22519</v>
      </c>
      <c r="H1864" s="13">
        <v>22519</v>
      </c>
      <c r="I1864" s="13"/>
      <c r="J1864" s="13"/>
      <c r="K1864" s="13">
        <v>100</v>
      </c>
      <c r="L1864" s="11" t="s">
        <v>4462</v>
      </c>
      <c r="M1864" s="14" t="s">
        <v>4444</v>
      </c>
      <c r="Z1864" s="15">
        <v>22519</v>
      </c>
      <c r="AA1864" s="15">
        <v>22519</v>
      </c>
    </row>
    <row r="1865" spans="2:29" ht="19.7" customHeight="1" x14ac:dyDescent="0.2">
      <c r="B1865" s="10" t="s">
        <v>1944</v>
      </c>
      <c r="C1865" s="11" t="s">
        <v>7784</v>
      </c>
      <c r="D1865" s="11" t="s">
        <v>7782</v>
      </c>
      <c r="E1865" s="11" t="s">
        <v>7785</v>
      </c>
      <c r="F1865" s="12" t="s">
        <v>38</v>
      </c>
      <c r="G1865" s="13">
        <v>27017</v>
      </c>
      <c r="H1865" s="13">
        <v>27017</v>
      </c>
      <c r="I1865" s="13"/>
      <c r="J1865" s="13"/>
      <c r="K1865" s="13">
        <v>100</v>
      </c>
      <c r="L1865" s="11" t="s">
        <v>4462</v>
      </c>
      <c r="M1865" s="14" t="s">
        <v>4444</v>
      </c>
      <c r="Z1865" s="15">
        <v>27017</v>
      </c>
      <c r="AA1865" s="15">
        <v>27017</v>
      </c>
    </row>
    <row r="1866" spans="2:29" ht="19.7" customHeight="1" x14ac:dyDescent="0.2">
      <c r="B1866" s="10" t="s">
        <v>1945</v>
      </c>
      <c r="C1866" s="11" t="s">
        <v>7786</v>
      </c>
      <c r="D1866" s="11" t="s">
        <v>7782</v>
      </c>
      <c r="E1866" s="11" t="s">
        <v>7787</v>
      </c>
      <c r="F1866" s="12" t="s">
        <v>38</v>
      </c>
      <c r="G1866" s="13">
        <v>31202</v>
      </c>
      <c r="H1866" s="13">
        <v>31202</v>
      </c>
      <c r="I1866" s="13"/>
      <c r="J1866" s="13"/>
      <c r="K1866" s="13">
        <v>100</v>
      </c>
      <c r="L1866" s="11" t="s">
        <v>4462</v>
      </c>
      <c r="M1866" s="14" t="s">
        <v>4444</v>
      </c>
      <c r="Z1866" s="15">
        <v>31202</v>
      </c>
      <c r="AA1866" s="15">
        <v>31202</v>
      </c>
    </row>
    <row r="1867" spans="2:29" ht="19.7" customHeight="1" x14ac:dyDescent="0.2">
      <c r="B1867" s="10" t="s">
        <v>1946</v>
      </c>
      <c r="C1867" s="11" t="s">
        <v>7788</v>
      </c>
      <c r="D1867" s="11" t="s">
        <v>7782</v>
      </c>
      <c r="E1867" s="11" t="s">
        <v>7789</v>
      </c>
      <c r="F1867" s="12" t="s">
        <v>38</v>
      </c>
      <c r="G1867" s="13">
        <v>35946</v>
      </c>
      <c r="H1867" s="13">
        <v>35946</v>
      </c>
      <c r="I1867" s="13"/>
      <c r="J1867" s="13"/>
      <c r="K1867" s="13">
        <v>100</v>
      </c>
      <c r="L1867" s="11" t="s">
        <v>4462</v>
      </c>
      <c r="M1867" s="14" t="s">
        <v>4444</v>
      </c>
      <c r="Z1867" s="15">
        <v>35946</v>
      </c>
      <c r="AA1867" s="15">
        <v>35946</v>
      </c>
    </row>
    <row r="1868" spans="2:29" ht="19.7" customHeight="1" x14ac:dyDescent="0.2">
      <c r="B1868" s="10" t="s">
        <v>1947</v>
      </c>
      <c r="C1868" s="11" t="s">
        <v>7790</v>
      </c>
      <c r="D1868" s="11" t="s">
        <v>7791</v>
      </c>
      <c r="E1868" s="11" t="s">
        <v>7792</v>
      </c>
      <c r="F1868" s="12" t="s">
        <v>91</v>
      </c>
      <c r="G1868" s="13">
        <v>15320</v>
      </c>
      <c r="H1868" s="13">
        <v>15320</v>
      </c>
      <c r="I1868" s="13"/>
      <c r="J1868" s="13"/>
      <c r="K1868" s="13">
        <v>100</v>
      </c>
      <c r="L1868" s="11" t="s">
        <v>4462</v>
      </c>
      <c r="M1868" s="14" t="s">
        <v>4444</v>
      </c>
      <c r="Z1868" s="15">
        <v>15320</v>
      </c>
      <c r="AA1868" s="15">
        <v>15320</v>
      </c>
    </row>
    <row r="1869" spans="2:29" ht="19.7" customHeight="1" x14ac:dyDescent="0.2">
      <c r="B1869" s="10" t="s">
        <v>1948</v>
      </c>
      <c r="C1869" s="11" t="s">
        <v>7793</v>
      </c>
      <c r="D1869" s="11" t="s">
        <v>7791</v>
      </c>
      <c r="E1869" s="11" t="s">
        <v>7794</v>
      </c>
      <c r="F1869" s="12" t="s">
        <v>91</v>
      </c>
      <c r="G1869" s="13">
        <v>15459</v>
      </c>
      <c r="H1869" s="13">
        <v>15459</v>
      </c>
      <c r="I1869" s="13"/>
      <c r="J1869" s="13"/>
      <c r="K1869" s="13">
        <v>100</v>
      </c>
      <c r="L1869" s="11" t="s">
        <v>4462</v>
      </c>
      <c r="M1869" s="14" t="s">
        <v>4444</v>
      </c>
      <c r="Z1869" s="15">
        <v>15459</v>
      </c>
      <c r="AA1869" s="15">
        <v>15459</v>
      </c>
    </row>
    <row r="1870" spans="2:29" ht="19.7" customHeight="1" x14ac:dyDescent="0.2">
      <c r="B1870" s="10" t="s">
        <v>1949</v>
      </c>
      <c r="C1870" s="11" t="s">
        <v>7795</v>
      </c>
      <c r="D1870" s="11" t="s">
        <v>7791</v>
      </c>
      <c r="E1870" s="11" t="s">
        <v>7796</v>
      </c>
      <c r="F1870" s="12" t="s">
        <v>91</v>
      </c>
      <c r="G1870" s="13">
        <v>14448</v>
      </c>
      <c r="H1870" s="13">
        <v>14448</v>
      </c>
      <c r="I1870" s="13"/>
      <c r="J1870" s="13"/>
      <c r="K1870" s="13">
        <v>100</v>
      </c>
      <c r="L1870" s="11" t="s">
        <v>4462</v>
      </c>
      <c r="M1870" s="14" t="s">
        <v>4444</v>
      </c>
      <c r="Z1870" s="15">
        <v>14448</v>
      </c>
      <c r="AA1870" s="15">
        <v>14448</v>
      </c>
    </row>
    <row r="1871" spans="2:29" ht="19.7" customHeight="1" x14ac:dyDescent="0.2">
      <c r="B1871" s="10" t="s">
        <v>1950</v>
      </c>
      <c r="C1871" s="11" t="s">
        <v>7797</v>
      </c>
      <c r="D1871" s="11" t="s">
        <v>7798</v>
      </c>
      <c r="E1871" s="11" t="s">
        <v>7792</v>
      </c>
      <c r="F1871" s="12" t="s">
        <v>91</v>
      </c>
      <c r="G1871" s="13">
        <v>27292</v>
      </c>
      <c r="H1871" s="13">
        <v>27292</v>
      </c>
      <c r="I1871" s="13"/>
      <c r="J1871" s="13"/>
      <c r="K1871" s="13">
        <v>100</v>
      </c>
      <c r="L1871" s="11" t="s">
        <v>4462</v>
      </c>
      <c r="M1871" s="14" t="s">
        <v>4444</v>
      </c>
      <c r="Z1871" s="15">
        <v>27292</v>
      </c>
      <c r="AA1871" s="15">
        <v>27292</v>
      </c>
    </row>
    <row r="1872" spans="2:29" ht="19.7" customHeight="1" x14ac:dyDescent="0.2">
      <c r="B1872" s="10" t="s">
        <v>1951</v>
      </c>
      <c r="C1872" s="11" t="s">
        <v>7799</v>
      </c>
      <c r="D1872" s="11" t="s">
        <v>7798</v>
      </c>
      <c r="E1872" s="11" t="s">
        <v>7794</v>
      </c>
      <c r="F1872" s="12" t="s">
        <v>91</v>
      </c>
      <c r="G1872" s="13">
        <v>28591</v>
      </c>
      <c r="H1872" s="13">
        <v>28591</v>
      </c>
      <c r="I1872" s="13"/>
      <c r="J1872" s="13"/>
      <c r="K1872" s="13">
        <v>100</v>
      </c>
      <c r="L1872" s="11" t="s">
        <v>4462</v>
      </c>
      <c r="M1872" s="14" t="s">
        <v>4444</v>
      </c>
      <c r="Z1872" s="15">
        <v>28591</v>
      </c>
      <c r="AA1872" s="15">
        <v>28591</v>
      </c>
    </row>
    <row r="1873" spans="2:29" ht="19.7" customHeight="1" x14ac:dyDescent="0.2">
      <c r="B1873" s="10" t="s">
        <v>1952</v>
      </c>
      <c r="C1873" s="11" t="s">
        <v>7800</v>
      </c>
      <c r="D1873" s="11" t="s">
        <v>7798</v>
      </c>
      <c r="E1873" s="11" t="s">
        <v>7796</v>
      </c>
      <c r="F1873" s="12" t="s">
        <v>91</v>
      </c>
      <c r="G1873" s="13">
        <v>29762</v>
      </c>
      <c r="H1873" s="13">
        <v>29762</v>
      </c>
      <c r="I1873" s="13"/>
      <c r="J1873" s="13"/>
      <c r="K1873" s="13">
        <v>100</v>
      </c>
      <c r="L1873" s="11" t="s">
        <v>4462</v>
      </c>
      <c r="M1873" s="14" t="s">
        <v>4444</v>
      </c>
      <c r="Z1873" s="15">
        <v>29762</v>
      </c>
      <c r="AA1873" s="15">
        <v>29762</v>
      </c>
    </row>
    <row r="1874" spans="2:29" ht="19.7" customHeight="1" x14ac:dyDescent="0.2">
      <c r="B1874" s="10" t="s">
        <v>1953</v>
      </c>
      <c r="C1874" s="11" t="s">
        <v>7801</v>
      </c>
      <c r="D1874" s="11" t="s">
        <v>7802</v>
      </c>
      <c r="E1874" s="11" t="s">
        <v>7803</v>
      </c>
      <c r="F1874" s="12" t="s">
        <v>91</v>
      </c>
      <c r="G1874" s="13">
        <v>37405</v>
      </c>
      <c r="H1874" s="13">
        <v>37405</v>
      </c>
      <c r="I1874" s="13"/>
      <c r="J1874" s="13"/>
      <c r="K1874" s="13">
        <v>100</v>
      </c>
      <c r="L1874" s="11" t="s">
        <v>4462</v>
      </c>
      <c r="M1874" s="14" t="s">
        <v>4444</v>
      </c>
      <c r="Z1874" s="15">
        <v>37405</v>
      </c>
      <c r="AA1874" s="15">
        <v>37405</v>
      </c>
    </row>
    <row r="1875" spans="2:29" ht="19.7" customHeight="1" x14ac:dyDescent="0.2">
      <c r="B1875" s="10" t="s">
        <v>1954</v>
      </c>
      <c r="C1875" s="11" t="s">
        <v>7804</v>
      </c>
      <c r="D1875" s="11" t="s">
        <v>7805</v>
      </c>
      <c r="E1875" s="11" t="s">
        <v>7803</v>
      </c>
      <c r="F1875" s="12" t="s">
        <v>91</v>
      </c>
      <c r="G1875" s="13">
        <v>61048</v>
      </c>
      <c r="H1875" s="13">
        <v>61048</v>
      </c>
      <c r="I1875" s="13"/>
      <c r="J1875" s="13"/>
      <c r="K1875" s="13">
        <v>100</v>
      </c>
      <c r="L1875" s="11" t="s">
        <v>4462</v>
      </c>
      <c r="M1875" s="14" t="s">
        <v>4444</v>
      </c>
      <c r="Z1875" s="15">
        <v>61048</v>
      </c>
      <c r="AA1875" s="15">
        <v>61048</v>
      </c>
    </row>
    <row r="1876" spans="2:29" ht="19.7" customHeight="1" x14ac:dyDescent="0.2">
      <c r="B1876" s="10" t="s">
        <v>1955</v>
      </c>
      <c r="C1876" s="11" t="s">
        <v>7806</v>
      </c>
      <c r="D1876" s="11" t="s">
        <v>7802</v>
      </c>
      <c r="E1876" s="11" t="s">
        <v>7807</v>
      </c>
      <c r="F1876" s="12" t="s">
        <v>91</v>
      </c>
      <c r="G1876" s="13">
        <v>42604</v>
      </c>
      <c r="H1876" s="13">
        <v>42604</v>
      </c>
      <c r="I1876" s="13"/>
      <c r="J1876" s="13"/>
      <c r="K1876" s="13">
        <v>100</v>
      </c>
      <c r="L1876" s="11" t="s">
        <v>4462</v>
      </c>
      <c r="M1876" s="14" t="s">
        <v>4444</v>
      </c>
      <c r="Z1876" s="15">
        <v>42604</v>
      </c>
      <c r="AA1876" s="15">
        <v>42604</v>
      </c>
    </row>
    <row r="1877" spans="2:29" ht="19.7" customHeight="1" x14ac:dyDescent="0.2">
      <c r="B1877" s="10" t="s">
        <v>1956</v>
      </c>
      <c r="C1877" s="11" t="s">
        <v>7808</v>
      </c>
      <c r="D1877" s="11" t="s">
        <v>7805</v>
      </c>
      <c r="E1877" s="11" t="s">
        <v>7807</v>
      </c>
      <c r="F1877" s="12" t="s">
        <v>91</v>
      </c>
      <c r="G1877" s="13">
        <v>66227</v>
      </c>
      <c r="H1877" s="13">
        <v>66227</v>
      </c>
      <c r="I1877" s="13"/>
      <c r="J1877" s="13"/>
      <c r="K1877" s="13">
        <v>100</v>
      </c>
      <c r="L1877" s="11" t="s">
        <v>4462</v>
      </c>
      <c r="M1877" s="14" t="s">
        <v>4444</v>
      </c>
      <c r="Z1877" s="15">
        <v>66227</v>
      </c>
      <c r="AA1877" s="15">
        <v>66227</v>
      </c>
    </row>
    <row r="1878" spans="2:29" ht="19.7" customHeight="1" x14ac:dyDescent="0.2">
      <c r="B1878" s="10" t="s">
        <v>1957</v>
      </c>
      <c r="C1878" s="11" t="s">
        <v>7809</v>
      </c>
      <c r="D1878" s="11" t="s">
        <v>7810</v>
      </c>
      <c r="E1878" s="11" t="s">
        <v>7811</v>
      </c>
      <c r="F1878" s="12" t="s">
        <v>91</v>
      </c>
      <c r="G1878" s="13">
        <v>19670</v>
      </c>
      <c r="H1878" s="13">
        <v>14753</v>
      </c>
      <c r="I1878" s="13"/>
      <c r="J1878" s="13">
        <v>4917</v>
      </c>
      <c r="K1878" s="13">
        <v>75</v>
      </c>
      <c r="L1878" s="11" t="s">
        <v>4462</v>
      </c>
      <c r="M1878" s="14" t="s">
        <v>4444</v>
      </c>
      <c r="Z1878" s="15">
        <v>19670</v>
      </c>
      <c r="AA1878" s="15">
        <v>14753</v>
      </c>
      <c r="AC1878" s="15">
        <v>4917</v>
      </c>
    </row>
    <row r="1879" spans="2:29" ht="19.7" customHeight="1" x14ac:dyDescent="0.2">
      <c r="B1879" s="16" t="s">
        <v>1958</v>
      </c>
      <c r="C1879" s="17" t="s">
        <v>7812</v>
      </c>
      <c r="D1879" s="17" t="s">
        <v>7810</v>
      </c>
      <c r="E1879" s="17" t="s">
        <v>7813</v>
      </c>
      <c r="F1879" s="18" t="s">
        <v>91</v>
      </c>
      <c r="G1879" s="19">
        <v>25025</v>
      </c>
      <c r="H1879" s="19">
        <v>18519</v>
      </c>
      <c r="I1879" s="19"/>
      <c r="J1879" s="19">
        <v>6506</v>
      </c>
      <c r="K1879" s="19">
        <v>74</v>
      </c>
      <c r="L1879" s="17" t="s">
        <v>4462</v>
      </c>
      <c r="M1879" s="20" t="s">
        <v>4444</v>
      </c>
      <c r="Z1879" s="15">
        <v>25025</v>
      </c>
      <c r="AA1879" s="15">
        <v>18519</v>
      </c>
      <c r="AC1879" s="15">
        <v>6506</v>
      </c>
    </row>
    <row r="1880" spans="2:29" ht="19.7" customHeight="1" x14ac:dyDescent="0.2">
      <c r="B1880" s="10" t="s">
        <v>1959</v>
      </c>
      <c r="C1880" s="11" t="s">
        <v>7814</v>
      </c>
      <c r="D1880" s="11" t="s">
        <v>7810</v>
      </c>
      <c r="E1880" s="11" t="s">
        <v>7815</v>
      </c>
      <c r="F1880" s="12" t="s">
        <v>91</v>
      </c>
      <c r="G1880" s="13">
        <v>42279</v>
      </c>
      <c r="H1880" s="13">
        <v>29595</v>
      </c>
      <c r="I1880" s="13"/>
      <c r="J1880" s="13">
        <v>12684</v>
      </c>
      <c r="K1880" s="13">
        <v>70</v>
      </c>
      <c r="L1880" s="11" t="s">
        <v>4462</v>
      </c>
      <c r="M1880" s="14" t="s">
        <v>4444</v>
      </c>
      <c r="Z1880" s="15">
        <v>42279</v>
      </c>
      <c r="AA1880" s="15">
        <v>29595</v>
      </c>
      <c r="AC1880" s="15">
        <v>12684</v>
      </c>
    </row>
    <row r="1881" spans="2:29" ht="19.7" customHeight="1" x14ac:dyDescent="0.2">
      <c r="B1881" s="10" t="s">
        <v>1960</v>
      </c>
      <c r="C1881" s="11" t="s">
        <v>7816</v>
      </c>
      <c r="D1881" s="11" t="s">
        <v>7817</v>
      </c>
      <c r="E1881" s="11" t="s">
        <v>7818</v>
      </c>
      <c r="F1881" s="12" t="s">
        <v>91</v>
      </c>
      <c r="G1881" s="13">
        <v>30506</v>
      </c>
      <c r="H1881" s="13">
        <v>24100</v>
      </c>
      <c r="I1881" s="13"/>
      <c r="J1881" s="13">
        <v>6406</v>
      </c>
      <c r="K1881" s="13">
        <v>79</v>
      </c>
      <c r="L1881" s="11" t="s">
        <v>4462</v>
      </c>
      <c r="M1881" s="14" t="s">
        <v>4444</v>
      </c>
      <c r="Z1881" s="15">
        <v>30506</v>
      </c>
      <c r="AA1881" s="15">
        <v>24100</v>
      </c>
      <c r="AC1881" s="15">
        <v>6406</v>
      </c>
    </row>
    <row r="1882" spans="2:29" ht="19.7" customHeight="1" x14ac:dyDescent="0.2">
      <c r="B1882" s="10" t="s">
        <v>1961</v>
      </c>
      <c r="C1882" s="11" t="s">
        <v>7819</v>
      </c>
      <c r="D1882" s="11" t="s">
        <v>7817</v>
      </c>
      <c r="E1882" s="11" t="s">
        <v>7820</v>
      </c>
      <c r="F1882" s="12" t="s">
        <v>91</v>
      </c>
      <c r="G1882" s="13">
        <v>36711</v>
      </c>
      <c r="H1882" s="13">
        <v>28635</v>
      </c>
      <c r="I1882" s="13"/>
      <c r="J1882" s="13">
        <v>8076</v>
      </c>
      <c r="K1882" s="13">
        <v>78</v>
      </c>
      <c r="L1882" s="11" t="s">
        <v>4462</v>
      </c>
      <c r="M1882" s="14" t="s">
        <v>4444</v>
      </c>
      <c r="Z1882" s="15">
        <v>36711</v>
      </c>
      <c r="AA1882" s="15">
        <v>28635</v>
      </c>
      <c r="AC1882" s="15">
        <v>8076</v>
      </c>
    </row>
    <row r="1883" spans="2:29" ht="19.7" customHeight="1" x14ac:dyDescent="0.2">
      <c r="B1883" s="10" t="s">
        <v>1962</v>
      </c>
      <c r="C1883" s="11" t="s">
        <v>7821</v>
      </c>
      <c r="D1883" s="11" t="s">
        <v>7817</v>
      </c>
      <c r="E1883" s="11" t="s">
        <v>7822</v>
      </c>
      <c r="F1883" s="12" t="s">
        <v>91</v>
      </c>
      <c r="G1883" s="13">
        <v>46455</v>
      </c>
      <c r="H1883" s="13">
        <v>34841</v>
      </c>
      <c r="I1883" s="13"/>
      <c r="J1883" s="13">
        <v>11614</v>
      </c>
      <c r="K1883" s="13">
        <v>75</v>
      </c>
      <c r="L1883" s="11" t="s">
        <v>4462</v>
      </c>
      <c r="M1883" s="14" t="s">
        <v>4444</v>
      </c>
      <c r="Z1883" s="15">
        <v>46455</v>
      </c>
      <c r="AA1883" s="15">
        <v>34841</v>
      </c>
      <c r="AC1883" s="15">
        <v>11614</v>
      </c>
    </row>
    <row r="1884" spans="2:29" ht="19.7" customHeight="1" x14ac:dyDescent="0.2">
      <c r="B1884" s="10" t="s">
        <v>1963</v>
      </c>
      <c r="C1884" s="11" t="s">
        <v>7823</v>
      </c>
      <c r="D1884" s="11" t="s">
        <v>7824</v>
      </c>
      <c r="E1884" s="11" t="s">
        <v>7825</v>
      </c>
      <c r="F1884" s="12" t="s">
        <v>7</v>
      </c>
      <c r="G1884" s="13">
        <v>12764</v>
      </c>
      <c r="H1884" s="13">
        <v>11743</v>
      </c>
      <c r="I1884" s="13"/>
      <c r="J1884" s="13">
        <v>1021</v>
      </c>
      <c r="K1884" s="13">
        <v>92</v>
      </c>
      <c r="L1884" s="11" t="s">
        <v>4462</v>
      </c>
      <c r="M1884" s="14" t="s">
        <v>4444</v>
      </c>
      <c r="Z1884" s="15">
        <v>12764</v>
      </c>
      <c r="AA1884" s="15">
        <v>11743</v>
      </c>
      <c r="AC1884" s="15">
        <v>1021</v>
      </c>
    </row>
    <row r="1885" spans="2:29" ht="19.7" customHeight="1" x14ac:dyDescent="0.2">
      <c r="B1885" s="10" t="s">
        <v>1964</v>
      </c>
      <c r="C1885" s="11" t="s">
        <v>7826</v>
      </c>
      <c r="D1885" s="11" t="s">
        <v>7824</v>
      </c>
      <c r="E1885" s="11" t="s">
        <v>7827</v>
      </c>
      <c r="F1885" s="12" t="s">
        <v>7</v>
      </c>
      <c r="G1885" s="13">
        <v>19042</v>
      </c>
      <c r="H1885" s="13">
        <v>17138</v>
      </c>
      <c r="I1885" s="13"/>
      <c r="J1885" s="13">
        <v>1904</v>
      </c>
      <c r="K1885" s="13">
        <v>90</v>
      </c>
      <c r="L1885" s="11" t="s">
        <v>4462</v>
      </c>
      <c r="M1885" s="14" t="s">
        <v>4444</v>
      </c>
      <c r="Z1885" s="15">
        <v>19042</v>
      </c>
      <c r="AA1885" s="15">
        <v>17138</v>
      </c>
      <c r="AC1885" s="15">
        <v>1904</v>
      </c>
    </row>
    <row r="1886" spans="2:29" ht="19.7" customHeight="1" x14ac:dyDescent="0.2">
      <c r="B1886" s="10" t="s">
        <v>1965</v>
      </c>
      <c r="C1886" s="11" t="s">
        <v>7828</v>
      </c>
      <c r="D1886" s="11" t="s">
        <v>7824</v>
      </c>
      <c r="E1886" s="11" t="s">
        <v>7829</v>
      </c>
      <c r="F1886" s="12" t="s">
        <v>7</v>
      </c>
      <c r="G1886" s="13">
        <v>17431</v>
      </c>
      <c r="H1886" s="13">
        <v>15862</v>
      </c>
      <c r="I1886" s="13"/>
      <c r="J1886" s="13">
        <v>1569</v>
      </c>
      <c r="K1886" s="13">
        <v>91</v>
      </c>
      <c r="L1886" s="11" t="s">
        <v>4462</v>
      </c>
      <c r="M1886" s="14" t="s">
        <v>4444</v>
      </c>
      <c r="Z1886" s="15">
        <v>17431</v>
      </c>
      <c r="AA1886" s="15">
        <v>15862</v>
      </c>
      <c r="AC1886" s="15">
        <v>1569</v>
      </c>
    </row>
    <row r="1887" spans="2:29" ht="19.7" customHeight="1" x14ac:dyDescent="0.2">
      <c r="B1887" s="10" t="s">
        <v>1966</v>
      </c>
      <c r="C1887" s="11" t="s">
        <v>7830</v>
      </c>
      <c r="D1887" s="11" t="s">
        <v>7824</v>
      </c>
      <c r="E1887" s="11" t="s">
        <v>7831</v>
      </c>
      <c r="F1887" s="12" t="s">
        <v>7</v>
      </c>
      <c r="G1887" s="13">
        <v>19534</v>
      </c>
      <c r="H1887" s="13">
        <v>17385</v>
      </c>
      <c r="I1887" s="13"/>
      <c r="J1887" s="13">
        <v>2149</v>
      </c>
      <c r="K1887" s="13">
        <v>89</v>
      </c>
      <c r="L1887" s="11" t="s">
        <v>4462</v>
      </c>
      <c r="M1887" s="14" t="s">
        <v>4444</v>
      </c>
      <c r="Z1887" s="15">
        <v>19534</v>
      </c>
      <c r="AA1887" s="15">
        <v>17385</v>
      </c>
      <c r="AC1887" s="15">
        <v>2149</v>
      </c>
    </row>
    <row r="1888" spans="2:29" ht="19.7" customHeight="1" x14ac:dyDescent="0.2">
      <c r="B1888" s="10" t="s">
        <v>1967</v>
      </c>
      <c r="C1888" s="11" t="s">
        <v>7832</v>
      </c>
      <c r="D1888" s="11" t="s">
        <v>7824</v>
      </c>
      <c r="E1888" s="11" t="s">
        <v>7833</v>
      </c>
      <c r="F1888" s="12" t="s">
        <v>7</v>
      </c>
      <c r="G1888" s="13">
        <v>16427</v>
      </c>
      <c r="H1888" s="13">
        <v>14949</v>
      </c>
      <c r="I1888" s="13"/>
      <c r="J1888" s="13">
        <v>1478</v>
      </c>
      <c r="K1888" s="13">
        <v>91</v>
      </c>
      <c r="L1888" s="11" t="s">
        <v>4462</v>
      </c>
      <c r="M1888" s="14" t="s">
        <v>4444</v>
      </c>
      <c r="Z1888" s="15">
        <v>16427</v>
      </c>
      <c r="AA1888" s="15">
        <v>14949</v>
      </c>
      <c r="AC1888" s="15">
        <v>1478</v>
      </c>
    </row>
    <row r="1889" spans="2:29" ht="19.7" customHeight="1" x14ac:dyDescent="0.2">
      <c r="B1889" s="10" t="s">
        <v>1968</v>
      </c>
      <c r="C1889" s="11" t="s">
        <v>7834</v>
      </c>
      <c r="D1889" s="11" t="s">
        <v>7824</v>
      </c>
      <c r="E1889" s="11" t="s">
        <v>7835</v>
      </c>
      <c r="F1889" s="12" t="s">
        <v>7</v>
      </c>
      <c r="G1889" s="13">
        <v>19155</v>
      </c>
      <c r="H1889" s="13">
        <v>17240</v>
      </c>
      <c r="I1889" s="13"/>
      <c r="J1889" s="13">
        <v>1915</v>
      </c>
      <c r="K1889" s="13">
        <v>90</v>
      </c>
      <c r="L1889" s="11" t="s">
        <v>4462</v>
      </c>
      <c r="M1889" s="14" t="s">
        <v>4444</v>
      </c>
      <c r="Z1889" s="15">
        <v>19155</v>
      </c>
      <c r="AA1889" s="15">
        <v>17240</v>
      </c>
      <c r="AC1889" s="15">
        <v>1915</v>
      </c>
    </row>
    <row r="1890" spans="2:29" ht="19.7" customHeight="1" x14ac:dyDescent="0.2">
      <c r="B1890" s="10" t="s">
        <v>1969</v>
      </c>
      <c r="C1890" s="11" t="s">
        <v>7836</v>
      </c>
      <c r="D1890" s="11" t="s">
        <v>7824</v>
      </c>
      <c r="E1890" s="11" t="s">
        <v>7837</v>
      </c>
      <c r="F1890" s="12" t="s">
        <v>7</v>
      </c>
      <c r="G1890" s="13">
        <v>20596</v>
      </c>
      <c r="H1890" s="13">
        <v>18330</v>
      </c>
      <c r="I1890" s="13"/>
      <c r="J1890" s="13">
        <v>2266</v>
      </c>
      <c r="K1890" s="13">
        <v>89</v>
      </c>
      <c r="L1890" s="11" t="s">
        <v>4462</v>
      </c>
      <c r="M1890" s="14" t="s">
        <v>4444</v>
      </c>
      <c r="Z1890" s="15">
        <v>20596</v>
      </c>
      <c r="AA1890" s="15">
        <v>18330</v>
      </c>
      <c r="AC1890" s="15">
        <v>2266</v>
      </c>
    </row>
    <row r="1891" spans="2:29" ht="19.7" customHeight="1" x14ac:dyDescent="0.2">
      <c r="B1891" s="10" t="s">
        <v>1970</v>
      </c>
      <c r="C1891" s="11" t="s">
        <v>7838</v>
      </c>
      <c r="D1891" s="11" t="s">
        <v>7824</v>
      </c>
      <c r="E1891" s="11" t="s">
        <v>7839</v>
      </c>
      <c r="F1891" s="12" t="s">
        <v>7</v>
      </c>
      <c r="G1891" s="13">
        <v>18673</v>
      </c>
      <c r="H1891" s="13">
        <v>16992</v>
      </c>
      <c r="I1891" s="13"/>
      <c r="J1891" s="13">
        <v>1681</v>
      </c>
      <c r="K1891" s="13">
        <v>91</v>
      </c>
      <c r="L1891" s="11" t="s">
        <v>4462</v>
      </c>
      <c r="M1891" s="14" t="s">
        <v>4444</v>
      </c>
      <c r="Z1891" s="15">
        <v>18673</v>
      </c>
      <c r="AA1891" s="15">
        <v>16992</v>
      </c>
      <c r="AC1891" s="15">
        <v>1681</v>
      </c>
    </row>
    <row r="1892" spans="2:29" ht="19.7" customHeight="1" x14ac:dyDescent="0.2">
      <c r="B1892" s="10" t="s">
        <v>1971</v>
      </c>
      <c r="C1892" s="11" t="s">
        <v>7840</v>
      </c>
      <c r="D1892" s="11" t="s">
        <v>7824</v>
      </c>
      <c r="E1892" s="11" t="s">
        <v>7841</v>
      </c>
      <c r="F1892" s="12" t="s">
        <v>7</v>
      </c>
      <c r="G1892" s="13">
        <v>25059</v>
      </c>
      <c r="H1892" s="13">
        <v>22303</v>
      </c>
      <c r="I1892" s="13"/>
      <c r="J1892" s="13">
        <v>2756</v>
      </c>
      <c r="K1892" s="13">
        <v>89</v>
      </c>
      <c r="L1892" s="11" t="s">
        <v>4462</v>
      </c>
      <c r="M1892" s="14" t="s">
        <v>4444</v>
      </c>
      <c r="Z1892" s="15">
        <v>25059</v>
      </c>
      <c r="AA1892" s="15">
        <v>22303</v>
      </c>
      <c r="AC1892" s="15">
        <v>2756</v>
      </c>
    </row>
    <row r="1893" spans="2:29" ht="19.7" customHeight="1" x14ac:dyDescent="0.2">
      <c r="B1893" s="10" t="s">
        <v>1972</v>
      </c>
      <c r="C1893" s="11" t="s">
        <v>7842</v>
      </c>
      <c r="D1893" s="11" t="s">
        <v>7824</v>
      </c>
      <c r="E1893" s="11" t="s">
        <v>7843</v>
      </c>
      <c r="F1893" s="12" t="s">
        <v>7</v>
      </c>
      <c r="G1893" s="13">
        <v>28063</v>
      </c>
      <c r="H1893" s="13">
        <v>24976</v>
      </c>
      <c r="I1893" s="13"/>
      <c r="J1893" s="13">
        <v>3087</v>
      </c>
      <c r="K1893" s="13">
        <v>89</v>
      </c>
      <c r="L1893" s="11" t="s">
        <v>4462</v>
      </c>
      <c r="M1893" s="14" t="s">
        <v>4444</v>
      </c>
      <c r="Z1893" s="15">
        <v>28063</v>
      </c>
      <c r="AA1893" s="15">
        <v>24976</v>
      </c>
      <c r="AC1893" s="15">
        <v>3087</v>
      </c>
    </row>
    <row r="1894" spans="2:29" ht="19.7" customHeight="1" x14ac:dyDescent="0.2">
      <c r="B1894" s="10" t="s">
        <v>1973</v>
      </c>
      <c r="C1894" s="11" t="s">
        <v>7844</v>
      </c>
      <c r="D1894" s="11" t="s">
        <v>7824</v>
      </c>
      <c r="E1894" s="11" t="s">
        <v>7845</v>
      </c>
      <c r="F1894" s="12" t="s">
        <v>7</v>
      </c>
      <c r="G1894" s="13">
        <v>29240</v>
      </c>
      <c r="H1894" s="13">
        <v>26024</v>
      </c>
      <c r="I1894" s="13"/>
      <c r="J1894" s="13">
        <v>3216</v>
      </c>
      <c r="K1894" s="13">
        <v>89</v>
      </c>
      <c r="L1894" s="11" t="s">
        <v>4462</v>
      </c>
      <c r="M1894" s="14" t="s">
        <v>4444</v>
      </c>
      <c r="Z1894" s="15">
        <v>29240</v>
      </c>
      <c r="AA1894" s="15">
        <v>26024</v>
      </c>
      <c r="AC1894" s="15">
        <v>3216</v>
      </c>
    </row>
    <row r="1895" spans="2:29" ht="19.7" customHeight="1" x14ac:dyDescent="0.2">
      <c r="B1895" s="10" t="s">
        <v>1974</v>
      </c>
      <c r="C1895" s="11" t="s">
        <v>7846</v>
      </c>
      <c r="D1895" s="11" t="s">
        <v>7824</v>
      </c>
      <c r="E1895" s="11" t="s">
        <v>7847</v>
      </c>
      <c r="F1895" s="12" t="s">
        <v>7</v>
      </c>
      <c r="G1895" s="13">
        <v>41462</v>
      </c>
      <c r="H1895" s="13">
        <v>36901</v>
      </c>
      <c r="I1895" s="13"/>
      <c r="J1895" s="13">
        <v>4561</v>
      </c>
      <c r="K1895" s="13">
        <v>89</v>
      </c>
      <c r="L1895" s="11" t="s">
        <v>4462</v>
      </c>
      <c r="M1895" s="14" t="s">
        <v>4444</v>
      </c>
      <c r="Z1895" s="15">
        <v>41462</v>
      </c>
      <c r="AA1895" s="15">
        <v>36901</v>
      </c>
      <c r="AC1895" s="15">
        <v>4561</v>
      </c>
    </row>
    <row r="1896" spans="2:29" ht="19.7" customHeight="1" x14ac:dyDescent="0.2">
      <c r="B1896" s="10" t="s">
        <v>1975</v>
      </c>
      <c r="C1896" s="11" t="s">
        <v>7848</v>
      </c>
      <c r="D1896" s="11" t="s">
        <v>7849</v>
      </c>
      <c r="E1896" s="11" t="s">
        <v>7825</v>
      </c>
      <c r="F1896" s="12" t="s">
        <v>7</v>
      </c>
      <c r="G1896" s="13">
        <v>4849</v>
      </c>
      <c r="H1896" s="13">
        <v>3734</v>
      </c>
      <c r="I1896" s="13"/>
      <c r="J1896" s="13">
        <v>1115</v>
      </c>
      <c r="K1896" s="13">
        <v>77</v>
      </c>
      <c r="L1896" s="11" t="s">
        <v>4462</v>
      </c>
      <c r="M1896" s="14" t="s">
        <v>4444</v>
      </c>
      <c r="Z1896" s="15">
        <v>4849</v>
      </c>
      <c r="AA1896" s="15">
        <v>3734</v>
      </c>
      <c r="AC1896" s="15">
        <v>1115</v>
      </c>
    </row>
    <row r="1897" spans="2:29" ht="19.7" customHeight="1" x14ac:dyDescent="0.2">
      <c r="B1897" s="10" t="s">
        <v>1976</v>
      </c>
      <c r="C1897" s="11" t="s">
        <v>7850</v>
      </c>
      <c r="D1897" s="11" t="s">
        <v>7849</v>
      </c>
      <c r="E1897" s="11" t="s">
        <v>7827</v>
      </c>
      <c r="F1897" s="12" t="s">
        <v>7</v>
      </c>
      <c r="G1897" s="13">
        <v>9129</v>
      </c>
      <c r="H1897" s="13">
        <v>6938</v>
      </c>
      <c r="I1897" s="13"/>
      <c r="J1897" s="13">
        <v>2191</v>
      </c>
      <c r="K1897" s="13">
        <v>76</v>
      </c>
      <c r="L1897" s="11" t="s">
        <v>4462</v>
      </c>
      <c r="M1897" s="14" t="s">
        <v>4444</v>
      </c>
      <c r="Z1897" s="15">
        <v>9129</v>
      </c>
      <c r="AA1897" s="15">
        <v>6938</v>
      </c>
      <c r="AC1897" s="15">
        <v>2191</v>
      </c>
    </row>
    <row r="1898" spans="2:29" ht="19.7" customHeight="1" x14ac:dyDescent="0.2">
      <c r="B1898" s="10" t="s">
        <v>1977</v>
      </c>
      <c r="C1898" s="11" t="s">
        <v>7851</v>
      </c>
      <c r="D1898" s="11" t="s">
        <v>7849</v>
      </c>
      <c r="E1898" s="11" t="s">
        <v>7852</v>
      </c>
      <c r="F1898" s="12" t="s">
        <v>7</v>
      </c>
      <c r="G1898" s="13">
        <v>11819</v>
      </c>
      <c r="H1898" s="13">
        <v>8864</v>
      </c>
      <c r="I1898" s="13"/>
      <c r="J1898" s="13">
        <v>2955</v>
      </c>
      <c r="K1898" s="13">
        <v>75</v>
      </c>
      <c r="L1898" s="11" t="s">
        <v>4462</v>
      </c>
      <c r="M1898" s="14" t="s">
        <v>4444</v>
      </c>
      <c r="Z1898" s="15">
        <v>11819</v>
      </c>
      <c r="AA1898" s="15">
        <v>8864</v>
      </c>
      <c r="AC1898" s="15">
        <v>2955</v>
      </c>
    </row>
    <row r="1899" spans="2:29" ht="19.7" customHeight="1" x14ac:dyDescent="0.2">
      <c r="B1899" s="10" t="s">
        <v>1978</v>
      </c>
      <c r="C1899" s="11" t="s">
        <v>7853</v>
      </c>
      <c r="D1899" s="11" t="s">
        <v>7849</v>
      </c>
      <c r="E1899" s="11" t="s">
        <v>7854</v>
      </c>
      <c r="F1899" s="12" t="s">
        <v>7</v>
      </c>
      <c r="G1899" s="13">
        <v>14094</v>
      </c>
      <c r="H1899" s="13">
        <v>10571</v>
      </c>
      <c r="I1899" s="13"/>
      <c r="J1899" s="13">
        <v>3523</v>
      </c>
      <c r="K1899" s="13">
        <v>75</v>
      </c>
      <c r="L1899" s="11" t="s">
        <v>4462</v>
      </c>
      <c r="M1899" s="14" t="s">
        <v>4444</v>
      </c>
      <c r="Z1899" s="15">
        <v>14094</v>
      </c>
      <c r="AA1899" s="15">
        <v>10571</v>
      </c>
      <c r="AC1899" s="15">
        <v>3523</v>
      </c>
    </row>
    <row r="1900" spans="2:29" ht="19.7" customHeight="1" x14ac:dyDescent="0.2">
      <c r="B1900" s="10" t="s">
        <v>1979</v>
      </c>
      <c r="C1900" s="11" t="s">
        <v>7855</v>
      </c>
      <c r="D1900" s="11" t="s">
        <v>7849</v>
      </c>
      <c r="E1900" s="11" t="s">
        <v>7856</v>
      </c>
      <c r="F1900" s="12" t="s">
        <v>7</v>
      </c>
      <c r="G1900" s="13">
        <v>4995</v>
      </c>
      <c r="H1900" s="13">
        <v>3896</v>
      </c>
      <c r="I1900" s="13"/>
      <c r="J1900" s="13">
        <v>1099</v>
      </c>
      <c r="K1900" s="13">
        <v>78</v>
      </c>
      <c r="L1900" s="11" t="s">
        <v>4462</v>
      </c>
      <c r="M1900" s="14" t="s">
        <v>4444</v>
      </c>
      <c r="Z1900" s="15">
        <v>4995</v>
      </c>
      <c r="AA1900" s="15">
        <v>3896</v>
      </c>
      <c r="AC1900" s="15">
        <v>1099</v>
      </c>
    </row>
    <row r="1901" spans="2:29" ht="19.7" customHeight="1" x14ac:dyDescent="0.2">
      <c r="B1901" s="10" t="s">
        <v>1980</v>
      </c>
      <c r="C1901" s="11" t="s">
        <v>7857</v>
      </c>
      <c r="D1901" s="11" t="s">
        <v>7849</v>
      </c>
      <c r="E1901" s="11" t="s">
        <v>7831</v>
      </c>
      <c r="F1901" s="12" t="s">
        <v>7</v>
      </c>
      <c r="G1901" s="13">
        <v>9830</v>
      </c>
      <c r="H1901" s="13">
        <v>7569</v>
      </c>
      <c r="I1901" s="13"/>
      <c r="J1901" s="13">
        <v>2261</v>
      </c>
      <c r="K1901" s="13">
        <v>77</v>
      </c>
      <c r="L1901" s="11" t="s">
        <v>4462</v>
      </c>
      <c r="M1901" s="14" t="s">
        <v>4444</v>
      </c>
      <c r="Z1901" s="15">
        <v>9830</v>
      </c>
      <c r="AA1901" s="15">
        <v>7569</v>
      </c>
      <c r="AC1901" s="15">
        <v>2261</v>
      </c>
    </row>
    <row r="1902" spans="2:29" ht="19.7" customHeight="1" x14ac:dyDescent="0.2">
      <c r="B1902" s="10" t="s">
        <v>1981</v>
      </c>
      <c r="C1902" s="11" t="s">
        <v>7858</v>
      </c>
      <c r="D1902" s="11" t="s">
        <v>7849</v>
      </c>
      <c r="E1902" s="11" t="s">
        <v>7859</v>
      </c>
      <c r="F1902" s="12" t="s">
        <v>7</v>
      </c>
      <c r="G1902" s="13">
        <v>12184</v>
      </c>
      <c r="H1902" s="13">
        <v>9260</v>
      </c>
      <c r="I1902" s="13"/>
      <c r="J1902" s="13">
        <v>2924</v>
      </c>
      <c r="K1902" s="13">
        <v>76</v>
      </c>
      <c r="L1902" s="11" t="s">
        <v>4462</v>
      </c>
      <c r="M1902" s="14" t="s">
        <v>4444</v>
      </c>
      <c r="Z1902" s="15">
        <v>12184</v>
      </c>
      <c r="AA1902" s="15">
        <v>9260</v>
      </c>
      <c r="AC1902" s="15">
        <v>2924</v>
      </c>
    </row>
    <row r="1903" spans="2:29" ht="19.7" customHeight="1" x14ac:dyDescent="0.2">
      <c r="B1903" s="10" t="s">
        <v>1982</v>
      </c>
      <c r="C1903" s="11" t="s">
        <v>7860</v>
      </c>
      <c r="D1903" s="11" t="s">
        <v>7849</v>
      </c>
      <c r="E1903" s="11" t="s">
        <v>7861</v>
      </c>
      <c r="F1903" s="12" t="s">
        <v>7</v>
      </c>
      <c r="G1903" s="13">
        <v>14533</v>
      </c>
      <c r="H1903" s="13">
        <v>11045</v>
      </c>
      <c r="I1903" s="13"/>
      <c r="J1903" s="13">
        <v>3488</v>
      </c>
      <c r="K1903" s="13">
        <v>76</v>
      </c>
      <c r="L1903" s="11" t="s">
        <v>4462</v>
      </c>
      <c r="M1903" s="14" t="s">
        <v>4444</v>
      </c>
      <c r="Z1903" s="15">
        <v>14533</v>
      </c>
      <c r="AA1903" s="15">
        <v>11045</v>
      </c>
      <c r="AC1903" s="15">
        <v>3488</v>
      </c>
    </row>
    <row r="1904" spans="2:29" ht="19.7" customHeight="1" x14ac:dyDescent="0.2">
      <c r="B1904" s="16" t="s">
        <v>1983</v>
      </c>
      <c r="C1904" s="17" t="s">
        <v>7862</v>
      </c>
      <c r="D1904" s="17" t="s">
        <v>7849</v>
      </c>
      <c r="E1904" s="17" t="s">
        <v>7833</v>
      </c>
      <c r="F1904" s="18" t="s">
        <v>7</v>
      </c>
      <c r="G1904" s="19">
        <v>5138</v>
      </c>
      <c r="H1904" s="19">
        <v>4008</v>
      </c>
      <c r="I1904" s="19"/>
      <c r="J1904" s="19">
        <v>1130</v>
      </c>
      <c r="K1904" s="19">
        <v>78</v>
      </c>
      <c r="L1904" s="17" t="s">
        <v>4462</v>
      </c>
      <c r="M1904" s="20" t="s">
        <v>4444</v>
      </c>
      <c r="Z1904" s="15">
        <v>5138</v>
      </c>
      <c r="AA1904" s="15">
        <v>4008</v>
      </c>
      <c r="AC1904" s="15">
        <v>1130</v>
      </c>
    </row>
    <row r="1905" spans="2:29" ht="19.7" customHeight="1" x14ac:dyDescent="0.2">
      <c r="B1905" s="10" t="s">
        <v>1984</v>
      </c>
      <c r="C1905" s="11" t="s">
        <v>7863</v>
      </c>
      <c r="D1905" s="11" t="s">
        <v>7849</v>
      </c>
      <c r="E1905" s="11" t="s">
        <v>7837</v>
      </c>
      <c r="F1905" s="12" t="s">
        <v>7</v>
      </c>
      <c r="G1905" s="13">
        <v>10176</v>
      </c>
      <c r="H1905" s="13">
        <v>7836</v>
      </c>
      <c r="I1905" s="13"/>
      <c r="J1905" s="13">
        <v>2340</v>
      </c>
      <c r="K1905" s="13">
        <v>77</v>
      </c>
      <c r="L1905" s="11" t="s">
        <v>4462</v>
      </c>
      <c r="M1905" s="14" t="s">
        <v>4444</v>
      </c>
      <c r="Z1905" s="15">
        <v>10176</v>
      </c>
      <c r="AA1905" s="15">
        <v>7836</v>
      </c>
      <c r="AC1905" s="15">
        <v>2340</v>
      </c>
    </row>
    <row r="1906" spans="2:29" ht="19.7" customHeight="1" x14ac:dyDescent="0.2">
      <c r="B1906" s="10" t="s">
        <v>1985</v>
      </c>
      <c r="C1906" s="11" t="s">
        <v>7864</v>
      </c>
      <c r="D1906" s="11" t="s">
        <v>7849</v>
      </c>
      <c r="E1906" s="11" t="s">
        <v>7865</v>
      </c>
      <c r="F1906" s="12" t="s">
        <v>7</v>
      </c>
      <c r="G1906" s="13">
        <v>12548</v>
      </c>
      <c r="H1906" s="13">
        <v>9662</v>
      </c>
      <c r="I1906" s="13"/>
      <c r="J1906" s="13">
        <v>2886</v>
      </c>
      <c r="K1906" s="13">
        <v>77</v>
      </c>
      <c r="L1906" s="11" t="s">
        <v>4462</v>
      </c>
      <c r="M1906" s="14" t="s">
        <v>4444</v>
      </c>
      <c r="Z1906" s="15">
        <v>12548</v>
      </c>
      <c r="AA1906" s="15">
        <v>9662</v>
      </c>
      <c r="AC1906" s="15">
        <v>2886</v>
      </c>
    </row>
    <row r="1907" spans="2:29" ht="19.7" customHeight="1" x14ac:dyDescent="0.2">
      <c r="B1907" s="10" t="s">
        <v>1986</v>
      </c>
      <c r="C1907" s="11" t="s">
        <v>7866</v>
      </c>
      <c r="D1907" s="11" t="s">
        <v>7849</v>
      </c>
      <c r="E1907" s="11" t="s">
        <v>7867</v>
      </c>
      <c r="F1907" s="12" t="s">
        <v>7</v>
      </c>
      <c r="G1907" s="13">
        <v>14966</v>
      </c>
      <c r="H1907" s="13">
        <v>11524</v>
      </c>
      <c r="I1907" s="13"/>
      <c r="J1907" s="13">
        <v>3442</v>
      </c>
      <c r="K1907" s="13">
        <v>77</v>
      </c>
      <c r="L1907" s="11" t="s">
        <v>4462</v>
      </c>
      <c r="M1907" s="14" t="s">
        <v>4444</v>
      </c>
      <c r="Z1907" s="15">
        <v>14966</v>
      </c>
      <c r="AA1907" s="15">
        <v>11524</v>
      </c>
      <c r="AC1907" s="15">
        <v>3442</v>
      </c>
    </row>
    <row r="1908" spans="2:29" ht="19.7" customHeight="1" x14ac:dyDescent="0.2">
      <c r="B1908" s="10" t="s">
        <v>1987</v>
      </c>
      <c r="C1908" s="11" t="s">
        <v>7868</v>
      </c>
      <c r="D1908" s="11" t="s">
        <v>7869</v>
      </c>
      <c r="E1908" s="11" t="s">
        <v>339</v>
      </c>
      <c r="F1908" s="12" t="s">
        <v>8</v>
      </c>
      <c r="G1908" s="13">
        <v>52547</v>
      </c>
      <c r="H1908" s="13">
        <v>50971</v>
      </c>
      <c r="I1908" s="13"/>
      <c r="J1908" s="13">
        <v>1576</v>
      </c>
      <c r="K1908" s="13">
        <v>97</v>
      </c>
      <c r="L1908" s="11" t="s">
        <v>4462</v>
      </c>
      <c r="M1908" s="14" t="s">
        <v>4444</v>
      </c>
      <c r="Z1908" s="15">
        <v>52547</v>
      </c>
      <c r="AA1908" s="15">
        <v>50971</v>
      </c>
      <c r="AC1908" s="15">
        <v>1576</v>
      </c>
    </row>
    <row r="1909" spans="2:29" ht="19.7" customHeight="1" x14ac:dyDescent="0.2">
      <c r="B1909" s="10" t="s">
        <v>1988</v>
      </c>
      <c r="C1909" s="11" t="s">
        <v>7870</v>
      </c>
      <c r="D1909" s="11" t="s">
        <v>7869</v>
      </c>
      <c r="E1909" s="11" t="s">
        <v>7871</v>
      </c>
      <c r="F1909" s="12" t="s">
        <v>8</v>
      </c>
      <c r="G1909" s="13">
        <v>52404</v>
      </c>
      <c r="H1909" s="13">
        <v>50832</v>
      </c>
      <c r="I1909" s="13"/>
      <c r="J1909" s="13">
        <v>1572</v>
      </c>
      <c r="K1909" s="13">
        <v>97</v>
      </c>
      <c r="L1909" s="11" t="s">
        <v>4462</v>
      </c>
      <c r="M1909" s="14" t="s">
        <v>4444</v>
      </c>
      <c r="Z1909" s="15">
        <v>52404</v>
      </c>
      <c r="AA1909" s="15">
        <v>50832</v>
      </c>
      <c r="AC1909" s="15">
        <v>1572</v>
      </c>
    </row>
    <row r="1910" spans="2:29" ht="19.7" customHeight="1" x14ac:dyDescent="0.2">
      <c r="B1910" s="10" t="s">
        <v>1989</v>
      </c>
      <c r="C1910" s="11" t="s">
        <v>7872</v>
      </c>
      <c r="D1910" s="11" t="s">
        <v>7873</v>
      </c>
      <c r="E1910" s="11" t="s">
        <v>7874</v>
      </c>
      <c r="F1910" s="12" t="s">
        <v>91</v>
      </c>
      <c r="G1910" s="13">
        <v>3529</v>
      </c>
      <c r="H1910" s="13">
        <v>3529</v>
      </c>
      <c r="I1910" s="13"/>
      <c r="J1910" s="13"/>
      <c r="K1910" s="13">
        <v>100</v>
      </c>
      <c r="L1910" s="11" t="s">
        <v>4462</v>
      </c>
      <c r="M1910" s="14" t="s">
        <v>4444</v>
      </c>
      <c r="Z1910" s="15">
        <v>3529</v>
      </c>
      <c r="AA1910" s="15">
        <v>3529</v>
      </c>
    </row>
    <row r="1911" spans="2:29" ht="19.7" customHeight="1" x14ac:dyDescent="0.2">
      <c r="B1911" s="10" t="s">
        <v>1990</v>
      </c>
      <c r="C1911" s="11" t="s">
        <v>7875</v>
      </c>
      <c r="D1911" s="11" t="s">
        <v>7873</v>
      </c>
      <c r="E1911" s="11" t="s">
        <v>7876</v>
      </c>
      <c r="F1911" s="12" t="s">
        <v>91</v>
      </c>
      <c r="G1911" s="13">
        <v>12706</v>
      </c>
      <c r="H1911" s="13">
        <v>12706</v>
      </c>
      <c r="I1911" s="13"/>
      <c r="J1911" s="13"/>
      <c r="K1911" s="13">
        <v>100</v>
      </c>
      <c r="L1911" s="11" t="s">
        <v>4462</v>
      </c>
      <c r="M1911" s="14" t="s">
        <v>4444</v>
      </c>
      <c r="Z1911" s="15">
        <v>12706</v>
      </c>
      <c r="AA1911" s="15">
        <v>12706</v>
      </c>
    </row>
    <row r="1912" spans="2:29" ht="19.7" customHeight="1" x14ac:dyDescent="0.2">
      <c r="B1912" s="10" t="s">
        <v>1991</v>
      </c>
      <c r="C1912" s="11" t="s">
        <v>7877</v>
      </c>
      <c r="D1912" s="11" t="s">
        <v>7873</v>
      </c>
      <c r="E1912" s="11" t="s">
        <v>7878</v>
      </c>
      <c r="F1912" s="12" t="s">
        <v>91</v>
      </c>
      <c r="G1912" s="13">
        <v>16774</v>
      </c>
      <c r="H1912" s="13">
        <v>16774</v>
      </c>
      <c r="I1912" s="13"/>
      <c r="J1912" s="13"/>
      <c r="K1912" s="13">
        <v>100</v>
      </c>
      <c r="L1912" s="11" t="s">
        <v>4462</v>
      </c>
      <c r="M1912" s="14" t="s">
        <v>4444</v>
      </c>
      <c r="Z1912" s="15">
        <v>16774</v>
      </c>
      <c r="AA1912" s="15">
        <v>16774</v>
      </c>
    </row>
    <row r="1913" spans="2:29" ht="19.7" customHeight="1" x14ac:dyDescent="0.2">
      <c r="B1913" s="10" t="s">
        <v>1992</v>
      </c>
      <c r="C1913" s="11" t="s">
        <v>7879</v>
      </c>
      <c r="D1913" s="11" t="s">
        <v>7880</v>
      </c>
      <c r="E1913" s="11" t="s">
        <v>7881</v>
      </c>
      <c r="F1913" s="12" t="s">
        <v>91</v>
      </c>
      <c r="G1913" s="13">
        <v>13759</v>
      </c>
      <c r="H1913" s="13">
        <v>13759</v>
      </c>
      <c r="I1913" s="13"/>
      <c r="J1913" s="13"/>
      <c r="K1913" s="13">
        <v>100</v>
      </c>
      <c r="L1913" s="11" t="s">
        <v>4462</v>
      </c>
      <c r="M1913" s="14" t="s">
        <v>4444</v>
      </c>
      <c r="Z1913" s="15">
        <v>13759</v>
      </c>
      <c r="AA1913" s="15">
        <v>13759</v>
      </c>
    </row>
    <row r="1914" spans="2:29" ht="19.7" customHeight="1" x14ac:dyDescent="0.2">
      <c r="B1914" s="10" t="s">
        <v>1993</v>
      </c>
      <c r="C1914" s="11" t="s">
        <v>7882</v>
      </c>
      <c r="D1914" s="11" t="s">
        <v>7880</v>
      </c>
      <c r="E1914" s="11" t="s">
        <v>7883</v>
      </c>
      <c r="F1914" s="12" t="s">
        <v>91</v>
      </c>
      <c r="G1914" s="13">
        <v>18137</v>
      </c>
      <c r="H1914" s="13">
        <v>18137</v>
      </c>
      <c r="I1914" s="13"/>
      <c r="J1914" s="13"/>
      <c r="K1914" s="13">
        <v>100</v>
      </c>
      <c r="L1914" s="11" t="s">
        <v>4462</v>
      </c>
      <c r="M1914" s="14" t="s">
        <v>4444</v>
      </c>
      <c r="Z1914" s="15">
        <v>18137</v>
      </c>
      <c r="AA1914" s="15">
        <v>18137</v>
      </c>
    </row>
    <row r="1915" spans="2:29" ht="19.7" customHeight="1" x14ac:dyDescent="0.2">
      <c r="B1915" s="10" t="s">
        <v>1994</v>
      </c>
      <c r="C1915" s="11" t="s">
        <v>7884</v>
      </c>
      <c r="D1915" s="11" t="s">
        <v>7885</v>
      </c>
      <c r="E1915" s="11" t="s">
        <v>7883</v>
      </c>
      <c r="F1915" s="12" t="s">
        <v>91</v>
      </c>
      <c r="G1915" s="13">
        <v>6225</v>
      </c>
      <c r="H1915" s="13">
        <v>6225</v>
      </c>
      <c r="I1915" s="13"/>
      <c r="J1915" s="13"/>
      <c r="K1915" s="13">
        <v>100</v>
      </c>
      <c r="L1915" s="11" t="s">
        <v>4462</v>
      </c>
      <c r="M1915" s="14" t="s">
        <v>4444</v>
      </c>
      <c r="Z1915" s="15">
        <v>6225</v>
      </c>
      <c r="AA1915" s="15">
        <v>6225</v>
      </c>
    </row>
    <row r="1916" spans="2:29" ht="19.7" customHeight="1" x14ac:dyDescent="0.2">
      <c r="B1916" s="10" t="s">
        <v>1995</v>
      </c>
      <c r="C1916" s="11" t="s">
        <v>7886</v>
      </c>
      <c r="D1916" s="11" t="s">
        <v>7885</v>
      </c>
      <c r="E1916" s="11" t="s">
        <v>7887</v>
      </c>
      <c r="F1916" s="12" t="s">
        <v>91</v>
      </c>
      <c r="G1916" s="13">
        <v>8908</v>
      </c>
      <c r="H1916" s="13">
        <v>8908</v>
      </c>
      <c r="I1916" s="13"/>
      <c r="J1916" s="13"/>
      <c r="K1916" s="13">
        <v>100</v>
      </c>
      <c r="L1916" s="11" t="s">
        <v>4462</v>
      </c>
      <c r="M1916" s="14" t="s">
        <v>4444</v>
      </c>
      <c r="Z1916" s="15">
        <v>8908</v>
      </c>
      <c r="AA1916" s="15">
        <v>8908</v>
      </c>
    </row>
    <row r="1917" spans="2:29" ht="19.7" customHeight="1" x14ac:dyDescent="0.2">
      <c r="B1917" s="10" t="s">
        <v>1996</v>
      </c>
      <c r="C1917" s="11" t="s">
        <v>7888</v>
      </c>
      <c r="D1917" s="11" t="s">
        <v>7885</v>
      </c>
      <c r="E1917" s="11" t="s">
        <v>7889</v>
      </c>
      <c r="F1917" s="12" t="s">
        <v>91</v>
      </c>
      <c r="G1917" s="13">
        <v>9452</v>
      </c>
      <c r="H1917" s="13">
        <v>9452</v>
      </c>
      <c r="I1917" s="13"/>
      <c r="J1917" s="13"/>
      <c r="K1917" s="13">
        <v>100</v>
      </c>
      <c r="L1917" s="11" t="s">
        <v>4462</v>
      </c>
      <c r="M1917" s="14" t="s">
        <v>4444</v>
      </c>
      <c r="Z1917" s="15">
        <v>9452</v>
      </c>
      <c r="AA1917" s="15">
        <v>9452</v>
      </c>
    </row>
    <row r="1918" spans="2:29" ht="19.7" customHeight="1" x14ac:dyDescent="0.2">
      <c r="B1918" s="10" t="s">
        <v>1997</v>
      </c>
      <c r="C1918" s="11" t="s">
        <v>7890</v>
      </c>
      <c r="D1918" s="11" t="s">
        <v>7891</v>
      </c>
      <c r="E1918" s="11" t="s">
        <v>7881</v>
      </c>
      <c r="F1918" s="12" t="s">
        <v>91</v>
      </c>
      <c r="G1918" s="13">
        <v>19047</v>
      </c>
      <c r="H1918" s="13">
        <v>19047</v>
      </c>
      <c r="I1918" s="13"/>
      <c r="J1918" s="13"/>
      <c r="K1918" s="13">
        <v>100</v>
      </c>
      <c r="L1918" s="11" t="s">
        <v>4462</v>
      </c>
      <c r="M1918" s="14" t="s">
        <v>4444</v>
      </c>
      <c r="Z1918" s="15">
        <v>19047</v>
      </c>
      <c r="AA1918" s="15">
        <v>19047</v>
      </c>
    </row>
    <row r="1919" spans="2:29" ht="19.7" customHeight="1" x14ac:dyDescent="0.2">
      <c r="B1919" s="10" t="s">
        <v>1998</v>
      </c>
      <c r="C1919" s="11" t="s">
        <v>7892</v>
      </c>
      <c r="D1919" s="11" t="s">
        <v>7893</v>
      </c>
      <c r="E1919" s="11" t="s">
        <v>7894</v>
      </c>
      <c r="F1919" s="12" t="s">
        <v>91</v>
      </c>
      <c r="G1919" s="13">
        <v>4926</v>
      </c>
      <c r="H1919" s="13">
        <v>4778</v>
      </c>
      <c r="I1919" s="13"/>
      <c r="J1919" s="13">
        <v>148</v>
      </c>
      <c r="K1919" s="13">
        <v>97</v>
      </c>
      <c r="L1919" s="11" t="s">
        <v>4462</v>
      </c>
      <c r="M1919" s="14" t="s">
        <v>4444</v>
      </c>
      <c r="Z1919" s="15">
        <v>4926</v>
      </c>
      <c r="AA1919" s="15">
        <v>4778</v>
      </c>
      <c r="AC1919" s="15">
        <v>148</v>
      </c>
    </row>
    <row r="1920" spans="2:29" ht="19.7" customHeight="1" x14ac:dyDescent="0.2">
      <c r="B1920" s="10" t="s">
        <v>1999</v>
      </c>
      <c r="C1920" s="11" t="s">
        <v>7895</v>
      </c>
      <c r="D1920" s="11" t="s">
        <v>7893</v>
      </c>
      <c r="E1920" s="11" t="s">
        <v>7896</v>
      </c>
      <c r="F1920" s="12" t="s">
        <v>91</v>
      </c>
      <c r="G1920" s="13">
        <v>5172</v>
      </c>
      <c r="H1920" s="13">
        <v>5017</v>
      </c>
      <c r="I1920" s="13"/>
      <c r="J1920" s="13">
        <v>155</v>
      </c>
      <c r="K1920" s="13">
        <v>97</v>
      </c>
      <c r="L1920" s="11" t="s">
        <v>4462</v>
      </c>
      <c r="M1920" s="14" t="s">
        <v>4444</v>
      </c>
      <c r="Z1920" s="15">
        <v>5172</v>
      </c>
      <c r="AA1920" s="15">
        <v>5017</v>
      </c>
      <c r="AC1920" s="15">
        <v>155</v>
      </c>
    </row>
    <row r="1921" spans="2:29" ht="19.7" customHeight="1" x14ac:dyDescent="0.2">
      <c r="B1921" s="10" t="s">
        <v>2000</v>
      </c>
      <c r="C1921" s="11" t="s">
        <v>7897</v>
      </c>
      <c r="D1921" s="11" t="s">
        <v>7893</v>
      </c>
      <c r="E1921" s="11" t="s">
        <v>7898</v>
      </c>
      <c r="F1921" s="12" t="s">
        <v>91</v>
      </c>
      <c r="G1921" s="13">
        <v>5804</v>
      </c>
      <c r="H1921" s="13">
        <v>5630</v>
      </c>
      <c r="I1921" s="13"/>
      <c r="J1921" s="13">
        <v>174</v>
      </c>
      <c r="K1921" s="13">
        <v>97</v>
      </c>
      <c r="L1921" s="11" t="s">
        <v>4462</v>
      </c>
      <c r="M1921" s="14" t="s">
        <v>4444</v>
      </c>
      <c r="Z1921" s="15">
        <v>5804</v>
      </c>
      <c r="AA1921" s="15">
        <v>5630</v>
      </c>
      <c r="AC1921" s="15">
        <v>174</v>
      </c>
    </row>
    <row r="1922" spans="2:29" ht="19.7" customHeight="1" x14ac:dyDescent="0.2">
      <c r="B1922" s="10" t="s">
        <v>2001</v>
      </c>
      <c r="C1922" s="11" t="s">
        <v>7899</v>
      </c>
      <c r="D1922" s="11" t="s">
        <v>7900</v>
      </c>
      <c r="E1922" s="11" t="s">
        <v>7901</v>
      </c>
      <c r="F1922" s="12" t="s">
        <v>91</v>
      </c>
      <c r="G1922" s="13">
        <v>11953</v>
      </c>
      <c r="H1922" s="13">
        <v>8128</v>
      </c>
      <c r="I1922" s="13"/>
      <c r="J1922" s="13">
        <v>3825</v>
      </c>
      <c r="K1922" s="13">
        <v>68</v>
      </c>
      <c r="L1922" s="11" t="s">
        <v>4462</v>
      </c>
      <c r="M1922" s="14" t="s">
        <v>4444</v>
      </c>
      <c r="Z1922" s="15">
        <v>11953</v>
      </c>
      <c r="AA1922" s="15">
        <v>8128</v>
      </c>
      <c r="AC1922" s="15">
        <v>3825</v>
      </c>
    </row>
    <row r="1923" spans="2:29" ht="19.7" customHeight="1" x14ac:dyDescent="0.2">
      <c r="B1923" s="10" t="s">
        <v>2002</v>
      </c>
      <c r="C1923" s="11" t="s">
        <v>7902</v>
      </c>
      <c r="D1923" s="11" t="s">
        <v>7903</v>
      </c>
      <c r="E1923" s="11" t="s">
        <v>7904</v>
      </c>
      <c r="F1923" s="12" t="s">
        <v>91</v>
      </c>
      <c r="G1923" s="13">
        <v>13328</v>
      </c>
      <c r="H1923" s="13">
        <v>8263</v>
      </c>
      <c r="I1923" s="13"/>
      <c r="J1923" s="13">
        <v>5065</v>
      </c>
      <c r="K1923" s="13">
        <v>62</v>
      </c>
      <c r="L1923" s="11" t="s">
        <v>4462</v>
      </c>
      <c r="M1923" s="14" t="s">
        <v>4444</v>
      </c>
      <c r="Z1923" s="15">
        <v>13328</v>
      </c>
      <c r="AA1923" s="15">
        <v>8263</v>
      </c>
      <c r="AC1923" s="15">
        <v>5065</v>
      </c>
    </row>
    <row r="1924" spans="2:29" ht="19.7" customHeight="1" x14ac:dyDescent="0.2">
      <c r="B1924" s="10" t="s">
        <v>2003</v>
      </c>
      <c r="C1924" s="11" t="s">
        <v>7905</v>
      </c>
      <c r="D1924" s="11" t="s">
        <v>7906</v>
      </c>
      <c r="E1924" s="11" t="s">
        <v>7907</v>
      </c>
      <c r="F1924" s="12" t="s">
        <v>91</v>
      </c>
      <c r="G1924" s="13">
        <v>19924</v>
      </c>
      <c r="H1924" s="13">
        <v>17732</v>
      </c>
      <c r="I1924" s="13"/>
      <c r="J1924" s="13">
        <v>2192</v>
      </c>
      <c r="K1924" s="13">
        <v>89</v>
      </c>
      <c r="L1924" s="11" t="s">
        <v>4462</v>
      </c>
      <c r="M1924" s="14" t="s">
        <v>4444</v>
      </c>
      <c r="Z1924" s="15">
        <v>19924</v>
      </c>
      <c r="AA1924" s="15">
        <v>17732</v>
      </c>
      <c r="AC1924" s="15">
        <v>2192</v>
      </c>
    </row>
    <row r="1925" spans="2:29" ht="19.7" customHeight="1" x14ac:dyDescent="0.2">
      <c r="B1925" s="10" t="s">
        <v>2004</v>
      </c>
      <c r="C1925" s="11" t="s">
        <v>7908</v>
      </c>
      <c r="D1925" s="11" t="s">
        <v>7906</v>
      </c>
      <c r="E1925" s="11" t="s">
        <v>7909</v>
      </c>
      <c r="F1925" s="12" t="s">
        <v>91</v>
      </c>
      <c r="G1925" s="13">
        <v>18070</v>
      </c>
      <c r="H1925" s="13">
        <v>15902</v>
      </c>
      <c r="I1925" s="13"/>
      <c r="J1925" s="13">
        <v>2168</v>
      </c>
      <c r="K1925" s="13">
        <v>88</v>
      </c>
      <c r="L1925" s="11" t="s">
        <v>4462</v>
      </c>
      <c r="M1925" s="14" t="s">
        <v>4444</v>
      </c>
      <c r="Z1925" s="15">
        <v>18070</v>
      </c>
      <c r="AA1925" s="15">
        <v>15902</v>
      </c>
      <c r="AC1925" s="15">
        <v>2168</v>
      </c>
    </row>
    <row r="1926" spans="2:29" ht="19.7" customHeight="1" x14ac:dyDescent="0.2">
      <c r="B1926" s="10" t="s">
        <v>2005</v>
      </c>
      <c r="C1926" s="11" t="s">
        <v>7910</v>
      </c>
      <c r="D1926" s="11" t="s">
        <v>7911</v>
      </c>
      <c r="E1926" s="11" t="s">
        <v>7912</v>
      </c>
      <c r="F1926" s="12" t="s">
        <v>7</v>
      </c>
      <c r="G1926" s="13">
        <v>2135</v>
      </c>
      <c r="H1926" s="13">
        <v>2135</v>
      </c>
      <c r="I1926" s="13"/>
      <c r="J1926" s="13"/>
      <c r="K1926" s="13">
        <v>100</v>
      </c>
      <c r="L1926" s="11" t="s">
        <v>4462</v>
      </c>
      <c r="M1926" s="14" t="s">
        <v>4444</v>
      </c>
      <c r="Z1926" s="15">
        <v>2135</v>
      </c>
      <c r="AA1926" s="15">
        <v>2135</v>
      </c>
    </row>
    <row r="1927" spans="2:29" ht="19.7" customHeight="1" x14ac:dyDescent="0.2">
      <c r="B1927" s="10" t="s">
        <v>2006</v>
      </c>
      <c r="C1927" s="11" t="s">
        <v>7913</v>
      </c>
      <c r="D1927" s="11" t="s">
        <v>7914</v>
      </c>
      <c r="E1927" s="11" t="s">
        <v>7915</v>
      </c>
      <c r="F1927" s="12" t="s">
        <v>7</v>
      </c>
      <c r="G1927" s="13">
        <v>2842</v>
      </c>
      <c r="H1927" s="13">
        <v>2160</v>
      </c>
      <c r="I1927" s="13"/>
      <c r="J1927" s="13">
        <v>682</v>
      </c>
      <c r="K1927" s="13">
        <v>76</v>
      </c>
      <c r="L1927" s="11" t="s">
        <v>4462</v>
      </c>
      <c r="M1927" s="14" t="s">
        <v>4444</v>
      </c>
      <c r="Z1927" s="15">
        <v>2842</v>
      </c>
      <c r="AA1927" s="15">
        <v>2160</v>
      </c>
      <c r="AC1927" s="15">
        <v>682</v>
      </c>
    </row>
    <row r="1928" spans="2:29" ht="19.7" customHeight="1" x14ac:dyDescent="0.2">
      <c r="B1928" s="10" t="s">
        <v>2007</v>
      </c>
      <c r="C1928" s="11" t="s">
        <v>7916</v>
      </c>
      <c r="D1928" s="11" t="s">
        <v>7917</v>
      </c>
      <c r="E1928" s="11" t="s">
        <v>7918</v>
      </c>
      <c r="F1928" s="12" t="s">
        <v>7</v>
      </c>
      <c r="G1928" s="13">
        <v>3353</v>
      </c>
      <c r="H1928" s="13">
        <v>3051</v>
      </c>
      <c r="I1928" s="13"/>
      <c r="J1928" s="13">
        <v>302</v>
      </c>
      <c r="K1928" s="13">
        <v>91</v>
      </c>
      <c r="L1928" s="11" t="s">
        <v>4462</v>
      </c>
      <c r="M1928" s="14" t="s">
        <v>4444</v>
      </c>
      <c r="Z1928" s="15">
        <v>3353</v>
      </c>
      <c r="AA1928" s="15">
        <v>3051</v>
      </c>
      <c r="AC1928" s="15">
        <v>302</v>
      </c>
    </row>
    <row r="1929" spans="2:29" ht="19.7" customHeight="1" x14ac:dyDescent="0.2">
      <c r="B1929" s="16" t="s">
        <v>2008</v>
      </c>
      <c r="C1929" s="17" t="s">
        <v>7919</v>
      </c>
      <c r="D1929" s="17" t="s">
        <v>7920</v>
      </c>
      <c r="E1929" s="17" t="s">
        <v>7921</v>
      </c>
      <c r="F1929" s="18" t="s">
        <v>7</v>
      </c>
      <c r="G1929" s="19">
        <v>3441</v>
      </c>
      <c r="H1929" s="19">
        <v>2959</v>
      </c>
      <c r="I1929" s="19"/>
      <c r="J1929" s="19">
        <v>482</v>
      </c>
      <c r="K1929" s="19">
        <v>86</v>
      </c>
      <c r="L1929" s="17" t="s">
        <v>4462</v>
      </c>
      <c r="M1929" s="20" t="s">
        <v>4444</v>
      </c>
      <c r="Z1929" s="15">
        <v>3441</v>
      </c>
      <c r="AA1929" s="15">
        <v>2959</v>
      </c>
      <c r="AC1929" s="15">
        <v>482</v>
      </c>
    </row>
    <row r="1930" spans="2:29" ht="19.7" customHeight="1" x14ac:dyDescent="0.2">
      <c r="B1930" s="10" t="s">
        <v>2009</v>
      </c>
      <c r="C1930" s="11" t="s">
        <v>7922</v>
      </c>
      <c r="D1930" s="11" t="s">
        <v>7923</v>
      </c>
      <c r="E1930" s="11" t="s">
        <v>7924</v>
      </c>
      <c r="F1930" s="12" t="s">
        <v>7</v>
      </c>
      <c r="G1930" s="13">
        <v>3809</v>
      </c>
      <c r="H1930" s="13">
        <v>2857</v>
      </c>
      <c r="I1930" s="13"/>
      <c r="J1930" s="13">
        <v>952</v>
      </c>
      <c r="K1930" s="13">
        <v>75</v>
      </c>
      <c r="L1930" s="11" t="s">
        <v>4462</v>
      </c>
      <c r="M1930" s="14" t="s">
        <v>4444</v>
      </c>
      <c r="Z1930" s="15">
        <v>3809</v>
      </c>
      <c r="AA1930" s="15">
        <v>2857</v>
      </c>
      <c r="AC1930" s="15">
        <v>952</v>
      </c>
    </row>
    <row r="1931" spans="2:29" ht="19.7" customHeight="1" x14ac:dyDescent="0.2">
      <c r="B1931" s="10" t="s">
        <v>2010</v>
      </c>
      <c r="C1931" s="11" t="s">
        <v>7925</v>
      </c>
      <c r="D1931" s="11" t="s">
        <v>7926</v>
      </c>
      <c r="E1931" s="11" t="s">
        <v>4304</v>
      </c>
      <c r="F1931" s="12" t="s">
        <v>7</v>
      </c>
      <c r="G1931" s="13">
        <v>4542</v>
      </c>
      <c r="H1931" s="13">
        <v>2907</v>
      </c>
      <c r="I1931" s="13"/>
      <c r="J1931" s="13">
        <v>1635</v>
      </c>
      <c r="K1931" s="13">
        <v>64</v>
      </c>
      <c r="L1931" s="11" t="s">
        <v>4462</v>
      </c>
      <c r="M1931" s="14" t="s">
        <v>4444</v>
      </c>
      <c r="Z1931" s="15">
        <v>4542</v>
      </c>
      <c r="AA1931" s="15">
        <v>2907</v>
      </c>
      <c r="AC1931" s="15">
        <v>1635</v>
      </c>
    </row>
    <row r="1932" spans="2:29" ht="19.7" customHeight="1" x14ac:dyDescent="0.2">
      <c r="B1932" s="10" t="s">
        <v>2011</v>
      </c>
      <c r="C1932" s="11" t="s">
        <v>7927</v>
      </c>
      <c r="D1932" s="11" t="s">
        <v>7928</v>
      </c>
      <c r="E1932" s="11" t="s">
        <v>7929</v>
      </c>
      <c r="F1932" s="12" t="s">
        <v>7</v>
      </c>
      <c r="G1932" s="13">
        <v>3549</v>
      </c>
      <c r="H1932" s="13">
        <v>3052</v>
      </c>
      <c r="I1932" s="13"/>
      <c r="J1932" s="13">
        <v>497</v>
      </c>
      <c r="K1932" s="13">
        <v>86</v>
      </c>
      <c r="L1932" s="11" t="s">
        <v>4462</v>
      </c>
      <c r="M1932" s="14" t="s">
        <v>4444</v>
      </c>
      <c r="Z1932" s="15">
        <v>3549</v>
      </c>
      <c r="AA1932" s="15">
        <v>3052</v>
      </c>
      <c r="AC1932" s="15">
        <v>497</v>
      </c>
    </row>
    <row r="1933" spans="2:29" ht="19.7" customHeight="1" x14ac:dyDescent="0.2">
      <c r="B1933" s="10" t="s">
        <v>2012</v>
      </c>
      <c r="C1933" s="11" t="s">
        <v>7930</v>
      </c>
      <c r="D1933" s="11" t="s">
        <v>7931</v>
      </c>
      <c r="E1933" s="11" t="s">
        <v>7932</v>
      </c>
      <c r="F1933" s="12" t="s">
        <v>91</v>
      </c>
      <c r="G1933" s="13">
        <v>4040</v>
      </c>
      <c r="H1933" s="13">
        <v>2788</v>
      </c>
      <c r="I1933" s="13"/>
      <c r="J1933" s="13">
        <v>1252</v>
      </c>
      <c r="K1933" s="13">
        <v>69</v>
      </c>
      <c r="L1933" s="11" t="s">
        <v>4462</v>
      </c>
      <c r="M1933" s="14" t="s">
        <v>4444</v>
      </c>
      <c r="Z1933" s="15">
        <v>4040</v>
      </c>
      <c r="AA1933" s="15">
        <v>2788</v>
      </c>
      <c r="AC1933" s="15">
        <v>1252</v>
      </c>
    </row>
    <row r="1934" spans="2:29" ht="19.7" customHeight="1" x14ac:dyDescent="0.2">
      <c r="B1934" s="10" t="s">
        <v>2013</v>
      </c>
      <c r="C1934" s="11" t="s">
        <v>7933</v>
      </c>
      <c r="D1934" s="11" t="s">
        <v>7931</v>
      </c>
      <c r="E1934" s="11" t="s">
        <v>7934</v>
      </c>
      <c r="F1934" s="12" t="s">
        <v>91</v>
      </c>
      <c r="G1934" s="13">
        <v>9509</v>
      </c>
      <c r="H1934" s="13">
        <v>6561</v>
      </c>
      <c r="I1934" s="13"/>
      <c r="J1934" s="13">
        <v>2948</v>
      </c>
      <c r="K1934" s="13">
        <v>69</v>
      </c>
      <c r="L1934" s="11" t="s">
        <v>4462</v>
      </c>
      <c r="M1934" s="14" t="s">
        <v>4444</v>
      </c>
      <c r="Z1934" s="15">
        <v>9509</v>
      </c>
      <c r="AA1934" s="15">
        <v>6561</v>
      </c>
      <c r="AC1934" s="15">
        <v>2948</v>
      </c>
    </row>
    <row r="1935" spans="2:29" ht="19.7" customHeight="1" x14ac:dyDescent="0.2">
      <c r="B1935" s="10" t="s">
        <v>2014</v>
      </c>
      <c r="C1935" s="11" t="s">
        <v>7935</v>
      </c>
      <c r="D1935" s="11" t="s">
        <v>7936</v>
      </c>
      <c r="E1935" s="11" t="s">
        <v>7937</v>
      </c>
      <c r="F1935" s="12" t="s">
        <v>91</v>
      </c>
      <c r="G1935" s="13">
        <v>7867</v>
      </c>
      <c r="H1935" s="13">
        <v>7631</v>
      </c>
      <c r="I1935" s="13"/>
      <c r="J1935" s="13">
        <v>236</v>
      </c>
      <c r="K1935" s="13">
        <v>97</v>
      </c>
      <c r="L1935" s="11" t="s">
        <v>4462</v>
      </c>
      <c r="M1935" s="14" t="s">
        <v>4444</v>
      </c>
      <c r="Z1935" s="15">
        <v>7867</v>
      </c>
      <c r="AA1935" s="15">
        <v>7631</v>
      </c>
      <c r="AC1935" s="15">
        <v>236</v>
      </c>
    </row>
    <row r="1936" spans="2:29" ht="19.7" customHeight="1" x14ac:dyDescent="0.2">
      <c r="B1936" s="10" t="s">
        <v>2015</v>
      </c>
      <c r="C1936" s="11" t="s">
        <v>7938</v>
      </c>
      <c r="D1936" s="11" t="s">
        <v>7936</v>
      </c>
      <c r="E1936" s="11" t="s">
        <v>7939</v>
      </c>
      <c r="F1936" s="12" t="s">
        <v>91</v>
      </c>
      <c r="G1936" s="13">
        <v>10858</v>
      </c>
      <c r="H1936" s="13">
        <v>10532</v>
      </c>
      <c r="I1936" s="13"/>
      <c r="J1936" s="13">
        <v>326</v>
      </c>
      <c r="K1936" s="13">
        <v>97</v>
      </c>
      <c r="L1936" s="11" t="s">
        <v>4462</v>
      </c>
      <c r="M1936" s="14" t="s">
        <v>4444</v>
      </c>
      <c r="Z1936" s="15">
        <v>10858</v>
      </c>
      <c r="AA1936" s="15">
        <v>10532</v>
      </c>
      <c r="AC1936" s="15">
        <v>326</v>
      </c>
    </row>
    <row r="1937" spans="2:29" ht="19.7" customHeight="1" x14ac:dyDescent="0.2">
      <c r="B1937" s="10" t="s">
        <v>2016</v>
      </c>
      <c r="C1937" s="11" t="s">
        <v>7940</v>
      </c>
      <c r="D1937" s="11" t="s">
        <v>7941</v>
      </c>
      <c r="E1937" s="11" t="s">
        <v>7937</v>
      </c>
      <c r="F1937" s="12" t="s">
        <v>91</v>
      </c>
      <c r="G1937" s="13">
        <v>5243</v>
      </c>
      <c r="H1937" s="13">
        <v>5086</v>
      </c>
      <c r="I1937" s="13"/>
      <c r="J1937" s="13">
        <v>157</v>
      </c>
      <c r="K1937" s="13">
        <v>97</v>
      </c>
      <c r="L1937" s="11" t="s">
        <v>4462</v>
      </c>
      <c r="M1937" s="14" t="s">
        <v>4444</v>
      </c>
      <c r="Z1937" s="15">
        <v>5243</v>
      </c>
      <c r="AA1937" s="15">
        <v>5086</v>
      </c>
      <c r="AC1937" s="15">
        <v>157</v>
      </c>
    </row>
    <row r="1938" spans="2:29" ht="19.7" customHeight="1" x14ac:dyDescent="0.2">
      <c r="B1938" s="10" t="s">
        <v>2017</v>
      </c>
      <c r="C1938" s="11" t="s">
        <v>7942</v>
      </c>
      <c r="D1938" s="11" t="s">
        <v>7941</v>
      </c>
      <c r="E1938" s="11" t="s">
        <v>7939</v>
      </c>
      <c r="F1938" s="12" t="s">
        <v>91</v>
      </c>
      <c r="G1938" s="13">
        <v>6817</v>
      </c>
      <c r="H1938" s="13">
        <v>6612</v>
      </c>
      <c r="I1938" s="13"/>
      <c r="J1938" s="13">
        <v>205</v>
      </c>
      <c r="K1938" s="13">
        <v>97</v>
      </c>
      <c r="L1938" s="11" t="s">
        <v>4462</v>
      </c>
      <c r="M1938" s="14" t="s">
        <v>4444</v>
      </c>
      <c r="Z1938" s="15">
        <v>6817</v>
      </c>
      <c r="AA1938" s="15">
        <v>6612</v>
      </c>
      <c r="AC1938" s="15">
        <v>205</v>
      </c>
    </row>
    <row r="1939" spans="2:29" ht="19.7" customHeight="1" x14ac:dyDescent="0.2">
      <c r="B1939" s="10" t="s">
        <v>2018</v>
      </c>
      <c r="C1939" s="11" t="s">
        <v>7943</v>
      </c>
      <c r="D1939" s="11" t="s">
        <v>7944</v>
      </c>
      <c r="E1939" s="11" t="s">
        <v>7945</v>
      </c>
      <c r="F1939" s="12" t="s">
        <v>91</v>
      </c>
      <c r="G1939" s="13">
        <v>24194</v>
      </c>
      <c r="H1939" s="13">
        <v>9920</v>
      </c>
      <c r="I1939" s="13"/>
      <c r="J1939" s="13">
        <v>14274</v>
      </c>
      <c r="K1939" s="13">
        <v>41</v>
      </c>
      <c r="L1939" s="11" t="s">
        <v>4462</v>
      </c>
      <c r="M1939" s="14" t="s">
        <v>4444</v>
      </c>
      <c r="Z1939" s="15">
        <v>24194</v>
      </c>
      <c r="AA1939" s="15">
        <v>9920</v>
      </c>
      <c r="AC1939" s="15">
        <v>14274</v>
      </c>
    </row>
    <row r="1940" spans="2:29" ht="19.7" customHeight="1" x14ac:dyDescent="0.2">
      <c r="B1940" s="10" t="s">
        <v>2019</v>
      </c>
      <c r="C1940" s="11" t="s">
        <v>7946</v>
      </c>
      <c r="D1940" s="11" t="s">
        <v>7944</v>
      </c>
      <c r="E1940" s="11" t="s">
        <v>7947</v>
      </c>
      <c r="F1940" s="12" t="s">
        <v>91</v>
      </c>
      <c r="G1940" s="13">
        <v>18098</v>
      </c>
      <c r="H1940" s="13">
        <v>9230</v>
      </c>
      <c r="I1940" s="13"/>
      <c r="J1940" s="13">
        <v>8868</v>
      </c>
      <c r="K1940" s="13">
        <v>51</v>
      </c>
      <c r="L1940" s="11" t="s">
        <v>4462</v>
      </c>
      <c r="M1940" s="14" t="s">
        <v>4444</v>
      </c>
      <c r="Z1940" s="15">
        <v>18098</v>
      </c>
      <c r="AA1940" s="15">
        <v>9230</v>
      </c>
      <c r="AC1940" s="15">
        <v>8868</v>
      </c>
    </row>
    <row r="1941" spans="2:29" ht="19.7" customHeight="1" x14ac:dyDescent="0.2">
      <c r="B1941" s="10" t="s">
        <v>2020</v>
      </c>
      <c r="C1941" s="11" t="s">
        <v>7948</v>
      </c>
      <c r="D1941" s="11" t="s">
        <v>7944</v>
      </c>
      <c r="E1941" s="11" t="s">
        <v>7949</v>
      </c>
      <c r="F1941" s="12" t="s">
        <v>7</v>
      </c>
      <c r="G1941" s="13">
        <v>5728</v>
      </c>
      <c r="H1941" s="13">
        <v>2979</v>
      </c>
      <c r="I1941" s="13"/>
      <c r="J1941" s="13">
        <v>2749</v>
      </c>
      <c r="K1941" s="13">
        <v>52</v>
      </c>
      <c r="L1941" s="11" t="s">
        <v>4462</v>
      </c>
      <c r="M1941" s="14" t="s">
        <v>4444</v>
      </c>
      <c r="Z1941" s="15">
        <v>5728</v>
      </c>
      <c r="AA1941" s="15">
        <v>2979</v>
      </c>
      <c r="AC1941" s="15">
        <v>2749</v>
      </c>
    </row>
    <row r="1942" spans="2:29" ht="19.7" customHeight="1" x14ac:dyDescent="0.2">
      <c r="B1942" s="10" t="s">
        <v>2021</v>
      </c>
      <c r="C1942" s="11" t="s">
        <v>7950</v>
      </c>
      <c r="D1942" s="11" t="s">
        <v>7951</v>
      </c>
      <c r="E1942" s="11" t="s">
        <v>7952</v>
      </c>
      <c r="F1942" s="12" t="s">
        <v>91</v>
      </c>
      <c r="G1942" s="13">
        <v>26753</v>
      </c>
      <c r="H1942" s="13">
        <v>20332</v>
      </c>
      <c r="I1942" s="13"/>
      <c r="J1942" s="13">
        <v>6421</v>
      </c>
      <c r="K1942" s="13">
        <v>76</v>
      </c>
      <c r="L1942" s="11" t="s">
        <v>4462</v>
      </c>
      <c r="M1942" s="14" t="s">
        <v>4444</v>
      </c>
      <c r="Z1942" s="15">
        <v>26753</v>
      </c>
      <c r="AA1942" s="15">
        <v>20332</v>
      </c>
      <c r="AC1942" s="15">
        <v>6421</v>
      </c>
    </row>
    <row r="1943" spans="2:29" ht="19.7" customHeight="1" x14ac:dyDescent="0.2">
      <c r="B1943" s="10" t="s">
        <v>2022</v>
      </c>
      <c r="C1943" s="11" t="s">
        <v>7953</v>
      </c>
      <c r="D1943" s="11" t="s">
        <v>7954</v>
      </c>
      <c r="E1943" s="11" t="s">
        <v>7955</v>
      </c>
      <c r="F1943" s="12" t="s">
        <v>7</v>
      </c>
      <c r="G1943" s="13">
        <v>214</v>
      </c>
      <c r="H1943" s="13">
        <v>190</v>
      </c>
      <c r="I1943" s="13"/>
      <c r="J1943" s="13">
        <v>24</v>
      </c>
      <c r="K1943" s="13">
        <v>89</v>
      </c>
      <c r="L1943" s="11" t="s">
        <v>4462</v>
      </c>
      <c r="M1943" s="14" t="s">
        <v>4444</v>
      </c>
      <c r="Z1943" s="15">
        <v>214</v>
      </c>
      <c r="AA1943" s="15">
        <v>190</v>
      </c>
      <c r="AC1943" s="15">
        <v>24</v>
      </c>
    </row>
    <row r="1944" spans="2:29" ht="19.7" customHeight="1" x14ac:dyDescent="0.2">
      <c r="B1944" s="10" t="s">
        <v>2023</v>
      </c>
      <c r="C1944" s="11" t="s">
        <v>7956</v>
      </c>
      <c r="D1944" s="11" t="s">
        <v>7957</v>
      </c>
      <c r="E1944" s="11" t="s">
        <v>7958</v>
      </c>
      <c r="F1944" s="12" t="s">
        <v>7</v>
      </c>
      <c r="G1944" s="13">
        <v>935</v>
      </c>
      <c r="H1944" s="13">
        <v>795</v>
      </c>
      <c r="I1944" s="13"/>
      <c r="J1944" s="13">
        <v>140</v>
      </c>
      <c r="K1944" s="13">
        <v>85</v>
      </c>
      <c r="L1944" s="11" t="s">
        <v>4462</v>
      </c>
      <c r="M1944" s="14" t="s">
        <v>4444</v>
      </c>
      <c r="Z1944" s="15">
        <v>935</v>
      </c>
      <c r="AA1944" s="15">
        <v>795</v>
      </c>
      <c r="AC1944" s="15">
        <v>140</v>
      </c>
    </row>
    <row r="1945" spans="2:29" ht="19.7" customHeight="1" x14ac:dyDescent="0.2">
      <c r="B1945" s="10" t="s">
        <v>2024</v>
      </c>
      <c r="C1945" s="11" t="s">
        <v>7959</v>
      </c>
      <c r="D1945" s="11" t="s">
        <v>7957</v>
      </c>
      <c r="E1945" s="11" t="s">
        <v>7960</v>
      </c>
      <c r="F1945" s="12" t="s">
        <v>7</v>
      </c>
      <c r="G1945" s="13">
        <v>1556</v>
      </c>
      <c r="H1945" s="13">
        <v>1105</v>
      </c>
      <c r="I1945" s="13"/>
      <c r="J1945" s="13">
        <v>451</v>
      </c>
      <c r="K1945" s="13">
        <v>71</v>
      </c>
      <c r="L1945" s="11" t="s">
        <v>4462</v>
      </c>
      <c r="M1945" s="14" t="s">
        <v>4444</v>
      </c>
      <c r="Z1945" s="15">
        <v>1556</v>
      </c>
      <c r="AA1945" s="15">
        <v>1105</v>
      </c>
      <c r="AC1945" s="15">
        <v>451</v>
      </c>
    </row>
    <row r="1946" spans="2:29" ht="19.7" customHeight="1" x14ac:dyDescent="0.2">
      <c r="B1946" s="10" t="s">
        <v>2025</v>
      </c>
      <c r="C1946" s="11" t="s">
        <v>7961</v>
      </c>
      <c r="D1946" s="11" t="s">
        <v>7957</v>
      </c>
      <c r="E1946" s="11" t="s">
        <v>7962</v>
      </c>
      <c r="F1946" s="12" t="s">
        <v>7</v>
      </c>
      <c r="G1946" s="13">
        <v>1777</v>
      </c>
      <c r="H1946" s="13">
        <v>1102</v>
      </c>
      <c r="I1946" s="13"/>
      <c r="J1946" s="13">
        <v>675</v>
      </c>
      <c r="K1946" s="13">
        <v>62</v>
      </c>
      <c r="L1946" s="11" t="s">
        <v>4462</v>
      </c>
      <c r="M1946" s="14" t="s">
        <v>4444</v>
      </c>
      <c r="Z1946" s="15">
        <v>1777</v>
      </c>
      <c r="AA1946" s="15">
        <v>1102</v>
      </c>
      <c r="AC1946" s="15">
        <v>675</v>
      </c>
    </row>
    <row r="1947" spans="2:29" ht="19.7" customHeight="1" x14ac:dyDescent="0.2">
      <c r="B1947" s="10" t="s">
        <v>2026</v>
      </c>
      <c r="C1947" s="11" t="s">
        <v>7963</v>
      </c>
      <c r="D1947" s="11" t="s">
        <v>7957</v>
      </c>
      <c r="E1947" s="11" t="s">
        <v>7964</v>
      </c>
      <c r="F1947" s="12" t="s">
        <v>7</v>
      </c>
      <c r="G1947" s="13">
        <v>966</v>
      </c>
      <c r="H1947" s="13">
        <v>782</v>
      </c>
      <c r="I1947" s="13"/>
      <c r="J1947" s="13">
        <v>184</v>
      </c>
      <c r="K1947" s="13">
        <v>81</v>
      </c>
      <c r="L1947" s="11" t="s">
        <v>4462</v>
      </c>
      <c r="M1947" s="14" t="s">
        <v>4444</v>
      </c>
      <c r="Z1947" s="15">
        <v>966</v>
      </c>
      <c r="AA1947" s="15">
        <v>782</v>
      </c>
      <c r="AC1947" s="15">
        <v>184</v>
      </c>
    </row>
    <row r="1948" spans="2:29" ht="19.7" customHeight="1" x14ac:dyDescent="0.2">
      <c r="B1948" s="10" t="s">
        <v>2027</v>
      </c>
      <c r="C1948" s="11" t="s">
        <v>7965</v>
      </c>
      <c r="D1948" s="11" t="s">
        <v>7957</v>
      </c>
      <c r="E1948" s="11" t="s">
        <v>7966</v>
      </c>
      <c r="F1948" s="12" t="s">
        <v>7</v>
      </c>
      <c r="G1948" s="13">
        <v>1616</v>
      </c>
      <c r="H1948" s="13">
        <v>824</v>
      </c>
      <c r="I1948" s="13"/>
      <c r="J1948" s="13">
        <v>792</v>
      </c>
      <c r="K1948" s="13">
        <v>51</v>
      </c>
      <c r="L1948" s="11" t="s">
        <v>4462</v>
      </c>
      <c r="M1948" s="14" t="s">
        <v>4444</v>
      </c>
      <c r="Z1948" s="15">
        <v>1616</v>
      </c>
      <c r="AA1948" s="15">
        <v>824</v>
      </c>
      <c r="AC1948" s="15">
        <v>792</v>
      </c>
    </row>
    <row r="1949" spans="2:29" ht="19.7" customHeight="1" x14ac:dyDescent="0.2">
      <c r="B1949" s="10" t="s">
        <v>2028</v>
      </c>
      <c r="C1949" s="11" t="s">
        <v>7967</v>
      </c>
      <c r="D1949" s="11" t="s">
        <v>7968</v>
      </c>
      <c r="E1949" s="11" t="s">
        <v>7960</v>
      </c>
      <c r="F1949" s="12" t="s">
        <v>7</v>
      </c>
      <c r="G1949" s="13">
        <v>1964</v>
      </c>
      <c r="H1949" s="13">
        <v>746</v>
      </c>
      <c r="I1949" s="13"/>
      <c r="J1949" s="13">
        <v>1218</v>
      </c>
      <c r="K1949" s="13">
        <v>38</v>
      </c>
      <c r="L1949" s="11" t="s">
        <v>4462</v>
      </c>
      <c r="M1949" s="14" t="s">
        <v>4444</v>
      </c>
      <c r="Z1949" s="15">
        <v>1964</v>
      </c>
      <c r="AA1949" s="15">
        <v>746</v>
      </c>
      <c r="AC1949" s="15">
        <v>1218</v>
      </c>
    </row>
    <row r="1950" spans="2:29" ht="19.7" customHeight="1" x14ac:dyDescent="0.2">
      <c r="B1950" s="10" t="s">
        <v>2029</v>
      </c>
      <c r="C1950" s="11" t="s">
        <v>7969</v>
      </c>
      <c r="D1950" s="11" t="s">
        <v>7968</v>
      </c>
      <c r="E1950" s="11" t="s">
        <v>7962</v>
      </c>
      <c r="F1950" s="12" t="s">
        <v>7</v>
      </c>
      <c r="G1950" s="13">
        <v>3482</v>
      </c>
      <c r="H1950" s="13">
        <v>766</v>
      </c>
      <c r="I1950" s="13"/>
      <c r="J1950" s="13">
        <v>2716</v>
      </c>
      <c r="K1950" s="13">
        <v>22</v>
      </c>
      <c r="L1950" s="11" t="s">
        <v>4462</v>
      </c>
      <c r="M1950" s="14" t="s">
        <v>4444</v>
      </c>
      <c r="Z1950" s="15">
        <v>3482</v>
      </c>
      <c r="AA1950" s="15">
        <v>766</v>
      </c>
      <c r="AC1950" s="15">
        <v>2716</v>
      </c>
    </row>
    <row r="1951" spans="2:29" ht="19.7" customHeight="1" x14ac:dyDescent="0.2">
      <c r="B1951" s="10" t="s">
        <v>2030</v>
      </c>
      <c r="C1951" s="11" t="s">
        <v>7970</v>
      </c>
      <c r="D1951" s="11" t="s">
        <v>7971</v>
      </c>
      <c r="E1951" s="11" t="s">
        <v>7958</v>
      </c>
      <c r="F1951" s="12" t="s">
        <v>7</v>
      </c>
      <c r="G1951" s="13">
        <v>812</v>
      </c>
      <c r="H1951" s="13">
        <v>788</v>
      </c>
      <c r="I1951" s="13"/>
      <c r="J1951" s="13">
        <v>24</v>
      </c>
      <c r="K1951" s="13">
        <v>97</v>
      </c>
      <c r="L1951" s="11" t="s">
        <v>4462</v>
      </c>
      <c r="M1951" s="14" t="s">
        <v>4444</v>
      </c>
      <c r="Z1951" s="15">
        <v>812</v>
      </c>
      <c r="AA1951" s="15">
        <v>788</v>
      </c>
      <c r="AC1951" s="15">
        <v>24</v>
      </c>
    </row>
    <row r="1952" spans="2:29" ht="19.7" customHeight="1" x14ac:dyDescent="0.2">
      <c r="B1952" s="10" t="s">
        <v>2031</v>
      </c>
      <c r="C1952" s="11" t="s">
        <v>7972</v>
      </c>
      <c r="D1952" s="11" t="s">
        <v>7971</v>
      </c>
      <c r="E1952" s="11" t="s">
        <v>7960</v>
      </c>
      <c r="F1952" s="12" t="s">
        <v>7</v>
      </c>
      <c r="G1952" s="13">
        <v>927</v>
      </c>
      <c r="H1952" s="13">
        <v>779</v>
      </c>
      <c r="I1952" s="13"/>
      <c r="J1952" s="13">
        <v>148</v>
      </c>
      <c r="K1952" s="13">
        <v>84</v>
      </c>
      <c r="L1952" s="11" t="s">
        <v>4462</v>
      </c>
      <c r="M1952" s="14" t="s">
        <v>4444</v>
      </c>
      <c r="Z1952" s="15">
        <v>927</v>
      </c>
      <c r="AA1952" s="15">
        <v>779</v>
      </c>
      <c r="AC1952" s="15">
        <v>148</v>
      </c>
    </row>
    <row r="1953" spans="2:29" ht="19.7" customHeight="1" x14ac:dyDescent="0.2">
      <c r="B1953" s="10" t="s">
        <v>2032</v>
      </c>
      <c r="C1953" s="11" t="s">
        <v>7973</v>
      </c>
      <c r="D1953" s="11" t="s">
        <v>7971</v>
      </c>
      <c r="E1953" s="11" t="s">
        <v>7962</v>
      </c>
      <c r="F1953" s="12" t="s">
        <v>7</v>
      </c>
      <c r="G1953" s="13">
        <v>1613</v>
      </c>
      <c r="H1953" s="13">
        <v>1097</v>
      </c>
      <c r="I1953" s="13"/>
      <c r="J1953" s="13">
        <v>516</v>
      </c>
      <c r="K1953" s="13">
        <v>68</v>
      </c>
      <c r="L1953" s="11" t="s">
        <v>4462</v>
      </c>
      <c r="M1953" s="14" t="s">
        <v>4444</v>
      </c>
      <c r="Z1953" s="15">
        <v>1613</v>
      </c>
      <c r="AA1953" s="15">
        <v>1097</v>
      </c>
      <c r="AC1953" s="15">
        <v>516</v>
      </c>
    </row>
    <row r="1954" spans="2:29" ht="19.7" customHeight="1" x14ac:dyDescent="0.2">
      <c r="B1954" s="16" t="s">
        <v>2033</v>
      </c>
      <c r="C1954" s="17" t="s">
        <v>7974</v>
      </c>
      <c r="D1954" s="17" t="s">
        <v>7975</v>
      </c>
      <c r="E1954" s="17" t="s">
        <v>7958</v>
      </c>
      <c r="F1954" s="18" t="s">
        <v>7</v>
      </c>
      <c r="G1954" s="19">
        <v>827</v>
      </c>
      <c r="H1954" s="19">
        <v>769</v>
      </c>
      <c r="I1954" s="19"/>
      <c r="J1954" s="19">
        <v>58</v>
      </c>
      <c r="K1954" s="19">
        <v>93</v>
      </c>
      <c r="L1954" s="17" t="s">
        <v>4462</v>
      </c>
      <c r="M1954" s="20" t="s">
        <v>4444</v>
      </c>
      <c r="Z1954" s="15">
        <v>827</v>
      </c>
      <c r="AA1954" s="15">
        <v>769</v>
      </c>
      <c r="AC1954" s="15">
        <v>58</v>
      </c>
    </row>
    <row r="1955" spans="2:29" ht="19.7" customHeight="1" x14ac:dyDescent="0.2">
      <c r="B1955" s="10" t="s">
        <v>2034</v>
      </c>
      <c r="C1955" s="11" t="s">
        <v>7976</v>
      </c>
      <c r="D1955" s="11" t="s">
        <v>7975</v>
      </c>
      <c r="E1955" s="11" t="s">
        <v>7960</v>
      </c>
      <c r="F1955" s="12" t="s">
        <v>7</v>
      </c>
      <c r="G1955" s="13">
        <v>1128</v>
      </c>
      <c r="H1955" s="13">
        <v>801</v>
      </c>
      <c r="I1955" s="13"/>
      <c r="J1955" s="13">
        <v>327</v>
      </c>
      <c r="K1955" s="13">
        <v>71</v>
      </c>
      <c r="L1955" s="11" t="s">
        <v>4462</v>
      </c>
      <c r="M1955" s="14" t="s">
        <v>4444</v>
      </c>
      <c r="Z1955" s="15">
        <v>1128</v>
      </c>
      <c r="AA1955" s="15">
        <v>801</v>
      </c>
      <c r="AC1955" s="15">
        <v>327</v>
      </c>
    </row>
    <row r="1956" spans="2:29" ht="19.7" customHeight="1" x14ac:dyDescent="0.2">
      <c r="B1956" s="10" t="s">
        <v>2035</v>
      </c>
      <c r="C1956" s="11" t="s">
        <v>7977</v>
      </c>
      <c r="D1956" s="11" t="s">
        <v>7975</v>
      </c>
      <c r="E1956" s="11" t="s">
        <v>7978</v>
      </c>
      <c r="F1956" s="12" t="s">
        <v>7</v>
      </c>
      <c r="G1956" s="13">
        <v>1244</v>
      </c>
      <c r="H1956" s="13">
        <v>784</v>
      </c>
      <c r="I1956" s="13"/>
      <c r="J1956" s="13">
        <v>460</v>
      </c>
      <c r="K1956" s="13">
        <v>63</v>
      </c>
      <c r="L1956" s="11" t="s">
        <v>4462</v>
      </c>
      <c r="M1956" s="14" t="s">
        <v>4444</v>
      </c>
      <c r="Z1956" s="15">
        <v>1244</v>
      </c>
      <c r="AA1956" s="15">
        <v>784</v>
      </c>
      <c r="AC1956" s="15">
        <v>460</v>
      </c>
    </row>
    <row r="1957" spans="2:29" ht="19.7" customHeight="1" x14ac:dyDescent="0.2">
      <c r="B1957" s="10" t="s">
        <v>2036</v>
      </c>
      <c r="C1957" s="11" t="s">
        <v>7979</v>
      </c>
      <c r="D1957" s="11" t="s">
        <v>7975</v>
      </c>
      <c r="E1957" s="11" t="s">
        <v>7962</v>
      </c>
      <c r="F1957" s="12" t="s">
        <v>7</v>
      </c>
      <c r="G1957" s="13">
        <v>1687</v>
      </c>
      <c r="H1957" s="13">
        <v>827</v>
      </c>
      <c r="I1957" s="13"/>
      <c r="J1957" s="13">
        <v>860</v>
      </c>
      <c r="K1957" s="13">
        <v>49</v>
      </c>
      <c r="L1957" s="11" t="s">
        <v>4462</v>
      </c>
      <c r="M1957" s="14" t="s">
        <v>4444</v>
      </c>
      <c r="Z1957" s="15">
        <v>1687</v>
      </c>
      <c r="AA1957" s="15">
        <v>827</v>
      </c>
      <c r="AC1957" s="15">
        <v>860</v>
      </c>
    </row>
    <row r="1958" spans="2:29" ht="19.7" customHeight="1" x14ac:dyDescent="0.2">
      <c r="B1958" s="10" t="s">
        <v>2037</v>
      </c>
      <c r="C1958" s="11" t="s">
        <v>7980</v>
      </c>
      <c r="D1958" s="11" t="s">
        <v>7975</v>
      </c>
      <c r="E1958" s="11" t="s">
        <v>7981</v>
      </c>
      <c r="F1958" s="12" t="s">
        <v>7</v>
      </c>
      <c r="G1958" s="13">
        <v>3088</v>
      </c>
      <c r="H1958" s="13">
        <v>1173</v>
      </c>
      <c r="I1958" s="13"/>
      <c r="J1958" s="13">
        <v>1915</v>
      </c>
      <c r="K1958" s="13">
        <v>38</v>
      </c>
      <c r="L1958" s="11" t="s">
        <v>4462</v>
      </c>
      <c r="M1958" s="14" t="s">
        <v>4444</v>
      </c>
      <c r="Z1958" s="15">
        <v>3088</v>
      </c>
      <c r="AA1958" s="15">
        <v>1173</v>
      </c>
      <c r="AC1958" s="15">
        <v>1915</v>
      </c>
    </row>
    <row r="1959" spans="2:29" ht="19.7" customHeight="1" x14ac:dyDescent="0.2">
      <c r="B1959" s="10" t="s">
        <v>2038</v>
      </c>
      <c r="C1959" s="11" t="s">
        <v>7982</v>
      </c>
      <c r="D1959" s="11" t="s">
        <v>7975</v>
      </c>
      <c r="E1959" s="11" t="s">
        <v>7983</v>
      </c>
      <c r="F1959" s="12" t="s">
        <v>7</v>
      </c>
      <c r="G1959" s="13">
        <v>2125</v>
      </c>
      <c r="H1959" s="13">
        <v>765</v>
      </c>
      <c r="I1959" s="13"/>
      <c r="J1959" s="13">
        <v>1360</v>
      </c>
      <c r="K1959" s="13">
        <v>36</v>
      </c>
      <c r="L1959" s="11" t="s">
        <v>4462</v>
      </c>
      <c r="M1959" s="14" t="s">
        <v>4444</v>
      </c>
      <c r="Z1959" s="15">
        <v>2125</v>
      </c>
      <c r="AA1959" s="15">
        <v>765</v>
      </c>
      <c r="AC1959" s="15">
        <v>1360</v>
      </c>
    </row>
    <row r="1960" spans="2:29" ht="19.7" customHeight="1" x14ac:dyDescent="0.2">
      <c r="B1960" s="10" t="s">
        <v>2039</v>
      </c>
      <c r="C1960" s="11" t="s">
        <v>7984</v>
      </c>
      <c r="D1960" s="11" t="s">
        <v>7975</v>
      </c>
      <c r="E1960" s="11" t="s">
        <v>7985</v>
      </c>
      <c r="F1960" s="12" t="s">
        <v>7</v>
      </c>
      <c r="G1960" s="13">
        <v>3102</v>
      </c>
      <c r="H1960" s="13">
        <v>869</v>
      </c>
      <c r="I1960" s="13"/>
      <c r="J1960" s="13">
        <v>2233</v>
      </c>
      <c r="K1960" s="13">
        <v>28</v>
      </c>
      <c r="L1960" s="11" t="s">
        <v>4462</v>
      </c>
      <c r="M1960" s="14" t="s">
        <v>4444</v>
      </c>
      <c r="Z1960" s="15">
        <v>3102</v>
      </c>
      <c r="AA1960" s="15">
        <v>869</v>
      </c>
      <c r="AC1960" s="15">
        <v>2233</v>
      </c>
    </row>
    <row r="1961" spans="2:29" ht="19.7" customHeight="1" x14ac:dyDescent="0.2">
      <c r="B1961" s="10" t="s">
        <v>2040</v>
      </c>
      <c r="C1961" s="11" t="s">
        <v>7986</v>
      </c>
      <c r="D1961" s="11" t="s">
        <v>7987</v>
      </c>
      <c r="E1961" s="11" t="s">
        <v>7988</v>
      </c>
      <c r="F1961" s="12" t="s">
        <v>7</v>
      </c>
      <c r="G1961" s="13">
        <v>1168</v>
      </c>
      <c r="H1961" s="13">
        <v>619</v>
      </c>
      <c r="I1961" s="13"/>
      <c r="J1961" s="13">
        <v>549</v>
      </c>
      <c r="K1961" s="13">
        <v>53</v>
      </c>
      <c r="L1961" s="11" t="s">
        <v>4462</v>
      </c>
      <c r="M1961" s="14" t="s">
        <v>4444</v>
      </c>
      <c r="Z1961" s="15">
        <v>1168</v>
      </c>
      <c r="AA1961" s="15">
        <v>619</v>
      </c>
      <c r="AC1961" s="15">
        <v>549</v>
      </c>
    </row>
    <row r="1962" spans="2:29" ht="19.7" customHeight="1" x14ac:dyDescent="0.2">
      <c r="B1962" s="10" t="s">
        <v>2041</v>
      </c>
      <c r="C1962" s="11" t="s">
        <v>7989</v>
      </c>
      <c r="D1962" s="11" t="s">
        <v>7987</v>
      </c>
      <c r="E1962" s="11" t="s">
        <v>7990</v>
      </c>
      <c r="F1962" s="12" t="s">
        <v>7</v>
      </c>
      <c r="G1962" s="13">
        <v>438</v>
      </c>
      <c r="H1962" s="13">
        <v>302</v>
      </c>
      <c r="I1962" s="13"/>
      <c r="J1962" s="13">
        <v>136</v>
      </c>
      <c r="K1962" s="13">
        <v>69</v>
      </c>
      <c r="L1962" s="11" t="s">
        <v>4462</v>
      </c>
      <c r="M1962" s="14" t="s">
        <v>4444</v>
      </c>
      <c r="Z1962" s="15">
        <v>438</v>
      </c>
      <c r="AA1962" s="15">
        <v>302</v>
      </c>
      <c r="AC1962" s="15">
        <v>136</v>
      </c>
    </row>
    <row r="1963" spans="2:29" ht="19.7" customHeight="1" x14ac:dyDescent="0.2">
      <c r="B1963" s="10" t="s">
        <v>2042</v>
      </c>
      <c r="C1963" s="11" t="s">
        <v>7991</v>
      </c>
      <c r="D1963" s="11" t="s">
        <v>7992</v>
      </c>
      <c r="E1963" s="11" t="s">
        <v>7993</v>
      </c>
      <c r="F1963" s="12" t="s">
        <v>91</v>
      </c>
      <c r="G1963" s="13">
        <v>7604</v>
      </c>
      <c r="H1963" s="13">
        <v>7376</v>
      </c>
      <c r="I1963" s="13"/>
      <c r="J1963" s="13">
        <v>228</v>
      </c>
      <c r="K1963" s="13">
        <v>97</v>
      </c>
      <c r="L1963" s="11" t="s">
        <v>4462</v>
      </c>
      <c r="M1963" s="14" t="s">
        <v>4444</v>
      </c>
      <c r="Z1963" s="15">
        <v>7604</v>
      </c>
      <c r="AA1963" s="15">
        <v>7376</v>
      </c>
      <c r="AC1963" s="15">
        <v>228</v>
      </c>
    </row>
    <row r="1964" spans="2:29" ht="19.7" customHeight="1" x14ac:dyDescent="0.2">
      <c r="B1964" s="10" t="s">
        <v>2043</v>
      </c>
      <c r="C1964" s="11" t="s">
        <v>7994</v>
      </c>
      <c r="D1964" s="11" t="s">
        <v>7992</v>
      </c>
      <c r="E1964" s="11" t="s">
        <v>7995</v>
      </c>
      <c r="F1964" s="12" t="s">
        <v>91</v>
      </c>
      <c r="G1964" s="13">
        <v>4730</v>
      </c>
      <c r="H1964" s="13">
        <v>4588</v>
      </c>
      <c r="I1964" s="13"/>
      <c r="J1964" s="13">
        <v>142</v>
      </c>
      <c r="K1964" s="13">
        <v>97</v>
      </c>
      <c r="L1964" s="11" t="s">
        <v>4462</v>
      </c>
      <c r="M1964" s="14" t="s">
        <v>4444</v>
      </c>
      <c r="Z1964" s="15">
        <v>4730</v>
      </c>
      <c r="AA1964" s="15">
        <v>4588</v>
      </c>
      <c r="AC1964" s="15">
        <v>142</v>
      </c>
    </row>
    <row r="1965" spans="2:29" ht="19.7" customHeight="1" x14ac:dyDescent="0.2">
      <c r="B1965" s="10" t="s">
        <v>2044</v>
      </c>
      <c r="C1965" s="11" t="s">
        <v>7996</v>
      </c>
      <c r="D1965" s="11" t="s">
        <v>7997</v>
      </c>
      <c r="E1965" s="11" t="s">
        <v>7998</v>
      </c>
      <c r="F1965" s="12" t="s">
        <v>91</v>
      </c>
      <c r="G1965" s="13">
        <v>11649</v>
      </c>
      <c r="H1965" s="13">
        <v>11416</v>
      </c>
      <c r="I1965" s="13"/>
      <c r="J1965" s="13">
        <v>233</v>
      </c>
      <c r="K1965" s="13">
        <v>98</v>
      </c>
      <c r="L1965" s="11" t="s">
        <v>4462</v>
      </c>
      <c r="M1965" s="14" t="s">
        <v>4444</v>
      </c>
      <c r="Z1965" s="15">
        <v>11649</v>
      </c>
      <c r="AA1965" s="15">
        <v>11416</v>
      </c>
      <c r="AC1965" s="15">
        <v>233</v>
      </c>
    </row>
    <row r="1966" spans="2:29" ht="19.7" customHeight="1" x14ac:dyDescent="0.2">
      <c r="B1966" s="10" t="s">
        <v>2045</v>
      </c>
      <c r="C1966" s="11" t="s">
        <v>7999</v>
      </c>
      <c r="D1966" s="11" t="s">
        <v>7997</v>
      </c>
      <c r="E1966" s="11" t="s">
        <v>8000</v>
      </c>
      <c r="F1966" s="12" t="s">
        <v>91</v>
      </c>
      <c r="G1966" s="13">
        <v>14546</v>
      </c>
      <c r="H1966" s="13">
        <v>14255</v>
      </c>
      <c r="I1966" s="13"/>
      <c r="J1966" s="13">
        <v>291</v>
      </c>
      <c r="K1966" s="13">
        <v>98</v>
      </c>
      <c r="L1966" s="11" t="s">
        <v>4462</v>
      </c>
      <c r="M1966" s="14" t="s">
        <v>4444</v>
      </c>
      <c r="Z1966" s="15">
        <v>14546</v>
      </c>
      <c r="AA1966" s="15">
        <v>14255</v>
      </c>
      <c r="AC1966" s="15">
        <v>291</v>
      </c>
    </row>
    <row r="1967" spans="2:29" ht="19.7" customHeight="1" x14ac:dyDescent="0.2">
      <c r="B1967" s="10" t="s">
        <v>2046</v>
      </c>
      <c r="C1967" s="11" t="s">
        <v>8001</v>
      </c>
      <c r="D1967" s="11" t="s">
        <v>8002</v>
      </c>
      <c r="E1967" s="11" t="s">
        <v>7874</v>
      </c>
      <c r="F1967" s="12" t="s">
        <v>91</v>
      </c>
      <c r="G1967" s="13">
        <v>3674</v>
      </c>
      <c r="H1967" s="13">
        <v>3270</v>
      </c>
      <c r="I1967" s="13"/>
      <c r="J1967" s="13">
        <v>404</v>
      </c>
      <c r="K1967" s="13">
        <v>89</v>
      </c>
      <c r="L1967" s="11" t="s">
        <v>4462</v>
      </c>
      <c r="M1967" s="14" t="s">
        <v>4444</v>
      </c>
      <c r="Z1967" s="15">
        <v>3674</v>
      </c>
      <c r="AA1967" s="15">
        <v>3270</v>
      </c>
      <c r="AC1967" s="15">
        <v>404</v>
      </c>
    </row>
    <row r="1968" spans="2:29" ht="19.7" customHeight="1" x14ac:dyDescent="0.2">
      <c r="B1968" s="10" t="s">
        <v>2047</v>
      </c>
      <c r="C1968" s="11" t="s">
        <v>8003</v>
      </c>
      <c r="D1968" s="11" t="s">
        <v>8002</v>
      </c>
      <c r="E1968" s="11" t="s">
        <v>8004</v>
      </c>
      <c r="F1968" s="12" t="s">
        <v>91</v>
      </c>
      <c r="G1968" s="13">
        <v>5892</v>
      </c>
      <c r="H1968" s="13">
        <v>5421</v>
      </c>
      <c r="I1968" s="13"/>
      <c r="J1968" s="13">
        <v>471</v>
      </c>
      <c r="K1968" s="13">
        <v>92</v>
      </c>
      <c r="L1968" s="11" t="s">
        <v>4462</v>
      </c>
      <c r="M1968" s="14" t="s">
        <v>4444</v>
      </c>
      <c r="Z1968" s="15">
        <v>5892</v>
      </c>
      <c r="AA1968" s="15">
        <v>5421</v>
      </c>
      <c r="AC1968" s="15">
        <v>471</v>
      </c>
    </row>
    <row r="1969" spans="2:29" ht="19.7" customHeight="1" x14ac:dyDescent="0.2">
      <c r="B1969" s="10" t="s">
        <v>2048</v>
      </c>
      <c r="C1969" s="11" t="s">
        <v>8005</v>
      </c>
      <c r="D1969" s="11" t="s">
        <v>8002</v>
      </c>
      <c r="E1969" s="11" t="s">
        <v>8006</v>
      </c>
      <c r="F1969" s="12" t="s">
        <v>91</v>
      </c>
      <c r="G1969" s="13">
        <v>10211</v>
      </c>
      <c r="H1969" s="13">
        <v>9394</v>
      </c>
      <c r="I1969" s="13"/>
      <c r="J1969" s="13">
        <v>817</v>
      </c>
      <c r="K1969" s="13">
        <v>92</v>
      </c>
      <c r="L1969" s="11" t="s">
        <v>4462</v>
      </c>
      <c r="M1969" s="14" t="s">
        <v>4444</v>
      </c>
      <c r="Z1969" s="15">
        <v>10211</v>
      </c>
      <c r="AA1969" s="15">
        <v>9394</v>
      </c>
      <c r="AC1969" s="15">
        <v>817</v>
      </c>
    </row>
    <row r="1970" spans="2:29" ht="19.7" customHeight="1" x14ac:dyDescent="0.2">
      <c r="B1970" s="10" t="s">
        <v>2049</v>
      </c>
      <c r="C1970" s="11" t="s">
        <v>8007</v>
      </c>
      <c r="D1970" s="11" t="s">
        <v>8002</v>
      </c>
      <c r="E1970" s="11" t="s">
        <v>7881</v>
      </c>
      <c r="F1970" s="12" t="s">
        <v>91</v>
      </c>
      <c r="G1970" s="13">
        <v>11836</v>
      </c>
      <c r="H1970" s="13">
        <v>10771</v>
      </c>
      <c r="I1970" s="13"/>
      <c r="J1970" s="13">
        <v>1065</v>
      </c>
      <c r="K1970" s="13">
        <v>91</v>
      </c>
      <c r="L1970" s="11" t="s">
        <v>4462</v>
      </c>
      <c r="M1970" s="14" t="s">
        <v>4444</v>
      </c>
      <c r="Z1970" s="15">
        <v>11836</v>
      </c>
      <c r="AA1970" s="15">
        <v>10771</v>
      </c>
      <c r="AC1970" s="15">
        <v>1065</v>
      </c>
    </row>
    <row r="1971" spans="2:29" ht="19.7" customHeight="1" x14ac:dyDescent="0.2">
      <c r="B1971" s="10" t="s">
        <v>2050</v>
      </c>
      <c r="C1971" s="11" t="s">
        <v>8008</v>
      </c>
      <c r="D1971" s="11" t="s">
        <v>8002</v>
      </c>
      <c r="E1971" s="11" t="s">
        <v>8009</v>
      </c>
      <c r="F1971" s="12" t="s">
        <v>91</v>
      </c>
      <c r="G1971" s="13">
        <v>12369</v>
      </c>
      <c r="H1971" s="13">
        <v>11132</v>
      </c>
      <c r="I1971" s="13"/>
      <c r="J1971" s="13">
        <v>1237</v>
      </c>
      <c r="K1971" s="13">
        <v>90</v>
      </c>
      <c r="L1971" s="11" t="s">
        <v>4462</v>
      </c>
      <c r="M1971" s="14" t="s">
        <v>4444</v>
      </c>
      <c r="Z1971" s="15">
        <v>12369</v>
      </c>
      <c r="AA1971" s="15">
        <v>11132</v>
      </c>
      <c r="AC1971" s="15">
        <v>1237</v>
      </c>
    </row>
    <row r="1972" spans="2:29" ht="19.7" customHeight="1" x14ac:dyDescent="0.2">
      <c r="B1972" s="10" t="s">
        <v>2051</v>
      </c>
      <c r="C1972" s="11" t="s">
        <v>8010</v>
      </c>
      <c r="D1972" s="11" t="s">
        <v>8002</v>
      </c>
      <c r="E1972" s="11" t="s">
        <v>7883</v>
      </c>
      <c r="F1972" s="12" t="s">
        <v>91</v>
      </c>
      <c r="G1972" s="13">
        <v>16254</v>
      </c>
      <c r="H1972" s="13">
        <v>14466</v>
      </c>
      <c r="I1972" s="13"/>
      <c r="J1972" s="13">
        <v>1788</v>
      </c>
      <c r="K1972" s="13">
        <v>89</v>
      </c>
      <c r="L1972" s="11" t="s">
        <v>4462</v>
      </c>
      <c r="M1972" s="14" t="s">
        <v>4444</v>
      </c>
      <c r="Z1972" s="15">
        <v>16254</v>
      </c>
      <c r="AA1972" s="15">
        <v>14466</v>
      </c>
      <c r="AC1972" s="15">
        <v>1788</v>
      </c>
    </row>
    <row r="1973" spans="2:29" ht="19.7" customHeight="1" x14ac:dyDescent="0.2">
      <c r="B1973" s="10" t="s">
        <v>2052</v>
      </c>
      <c r="C1973" s="11" t="s">
        <v>8011</v>
      </c>
      <c r="D1973" s="11" t="s">
        <v>8002</v>
      </c>
      <c r="E1973" s="11" t="s">
        <v>7887</v>
      </c>
      <c r="F1973" s="12" t="s">
        <v>91</v>
      </c>
      <c r="G1973" s="13">
        <v>17752</v>
      </c>
      <c r="H1973" s="13">
        <v>15799</v>
      </c>
      <c r="I1973" s="13"/>
      <c r="J1973" s="13">
        <v>1953</v>
      </c>
      <c r="K1973" s="13">
        <v>89</v>
      </c>
      <c r="L1973" s="11" t="s">
        <v>4462</v>
      </c>
      <c r="M1973" s="14" t="s">
        <v>4444</v>
      </c>
      <c r="Z1973" s="15">
        <v>17752</v>
      </c>
      <c r="AA1973" s="15">
        <v>15799</v>
      </c>
      <c r="AC1973" s="15">
        <v>1953</v>
      </c>
    </row>
    <row r="1974" spans="2:29" ht="19.7" customHeight="1" x14ac:dyDescent="0.2">
      <c r="B1974" s="10" t="s">
        <v>2053</v>
      </c>
      <c r="C1974" s="11" t="s">
        <v>8012</v>
      </c>
      <c r="D1974" s="11" t="s">
        <v>8002</v>
      </c>
      <c r="E1974" s="11" t="s">
        <v>7889</v>
      </c>
      <c r="F1974" s="12" t="s">
        <v>91</v>
      </c>
      <c r="G1974" s="13">
        <v>19236</v>
      </c>
      <c r="H1974" s="13">
        <v>17120</v>
      </c>
      <c r="I1974" s="13"/>
      <c r="J1974" s="13">
        <v>2116</v>
      </c>
      <c r="K1974" s="13">
        <v>89</v>
      </c>
      <c r="L1974" s="11" t="s">
        <v>4462</v>
      </c>
      <c r="M1974" s="14" t="s">
        <v>4444</v>
      </c>
      <c r="Z1974" s="15">
        <v>19236</v>
      </c>
      <c r="AA1974" s="15">
        <v>17120</v>
      </c>
      <c r="AC1974" s="15">
        <v>2116</v>
      </c>
    </row>
    <row r="1975" spans="2:29" ht="19.7" customHeight="1" x14ac:dyDescent="0.2">
      <c r="B1975" s="10" t="s">
        <v>2054</v>
      </c>
      <c r="C1975" s="11" t="s">
        <v>8013</v>
      </c>
      <c r="D1975" s="11" t="s">
        <v>8014</v>
      </c>
      <c r="E1975" s="11" t="s">
        <v>8004</v>
      </c>
      <c r="F1975" s="12" t="s">
        <v>91</v>
      </c>
      <c r="G1975" s="13">
        <v>5273</v>
      </c>
      <c r="H1975" s="13">
        <v>4904</v>
      </c>
      <c r="I1975" s="13"/>
      <c r="J1975" s="13">
        <v>369</v>
      </c>
      <c r="K1975" s="13">
        <v>93</v>
      </c>
      <c r="L1975" s="11" t="s">
        <v>4462</v>
      </c>
      <c r="M1975" s="14" t="s">
        <v>4444</v>
      </c>
      <c r="Z1975" s="15">
        <v>5273</v>
      </c>
      <c r="AA1975" s="15">
        <v>4904</v>
      </c>
      <c r="AC1975" s="15">
        <v>369</v>
      </c>
    </row>
    <row r="1976" spans="2:29" ht="19.7" customHeight="1" x14ac:dyDescent="0.2">
      <c r="B1976" s="10" t="s">
        <v>2055</v>
      </c>
      <c r="C1976" s="11" t="s">
        <v>8015</v>
      </c>
      <c r="D1976" s="11" t="s">
        <v>8014</v>
      </c>
      <c r="E1976" s="11" t="s">
        <v>8006</v>
      </c>
      <c r="F1976" s="12" t="s">
        <v>91</v>
      </c>
      <c r="G1976" s="13">
        <v>10074</v>
      </c>
      <c r="H1976" s="13">
        <v>9369</v>
      </c>
      <c r="I1976" s="13"/>
      <c r="J1976" s="13">
        <v>705</v>
      </c>
      <c r="K1976" s="13">
        <v>93</v>
      </c>
      <c r="L1976" s="11" t="s">
        <v>4462</v>
      </c>
      <c r="M1976" s="14" t="s">
        <v>4444</v>
      </c>
      <c r="Z1976" s="15">
        <v>10074</v>
      </c>
      <c r="AA1976" s="15">
        <v>9369</v>
      </c>
      <c r="AC1976" s="15">
        <v>705</v>
      </c>
    </row>
    <row r="1977" spans="2:29" ht="19.7" customHeight="1" x14ac:dyDescent="0.2">
      <c r="B1977" s="10" t="s">
        <v>2056</v>
      </c>
      <c r="C1977" s="11" t="s">
        <v>8016</v>
      </c>
      <c r="D1977" s="11" t="s">
        <v>8017</v>
      </c>
      <c r="E1977" s="11" t="s">
        <v>7878</v>
      </c>
      <c r="F1977" s="12" t="s">
        <v>91</v>
      </c>
      <c r="G1977" s="13">
        <v>11564</v>
      </c>
      <c r="H1977" s="13">
        <v>10639</v>
      </c>
      <c r="I1977" s="13"/>
      <c r="J1977" s="13">
        <v>925</v>
      </c>
      <c r="K1977" s="13">
        <v>92</v>
      </c>
      <c r="L1977" s="11" t="s">
        <v>4462</v>
      </c>
      <c r="M1977" s="14" t="s">
        <v>4444</v>
      </c>
      <c r="Z1977" s="15">
        <v>11564</v>
      </c>
      <c r="AA1977" s="15">
        <v>10639</v>
      </c>
      <c r="AC1977" s="15">
        <v>925</v>
      </c>
    </row>
    <row r="1978" spans="2:29" ht="19.7" customHeight="1" x14ac:dyDescent="0.2">
      <c r="B1978" s="10" t="s">
        <v>2058</v>
      </c>
      <c r="C1978" s="11" t="s">
        <v>8018</v>
      </c>
      <c r="D1978" s="11" t="s">
        <v>8014</v>
      </c>
      <c r="E1978" s="11" t="s">
        <v>8009</v>
      </c>
      <c r="F1978" s="12" t="s">
        <v>91</v>
      </c>
      <c r="G1978" s="13">
        <v>11810</v>
      </c>
      <c r="H1978" s="13">
        <v>10747</v>
      </c>
      <c r="I1978" s="13"/>
      <c r="J1978" s="13">
        <v>1063</v>
      </c>
      <c r="K1978" s="13">
        <v>91</v>
      </c>
      <c r="L1978" s="11" t="s">
        <v>4462</v>
      </c>
      <c r="M1978" s="14" t="s">
        <v>4444</v>
      </c>
      <c r="Z1978" s="15">
        <v>11810</v>
      </c>
      <c r="AA1978" s="15">
        <v>10747</v>
      </c>
      <c r="AC1978" s="15">
        <v>1063</v>
      </c>
    </row>
    <row r="1979" spans="2:29" ht="19.7" customHeight="1" x14ac:dyDescent="0.2">
      <c r="B1979" s="16" t="s">
        <v>2059</v>
      </c>
      <c r="C1979" s="17" t="s">
        <v>8019</v>
      </c>
      <c r="D1979" s="17" t="s">
        <v>8014</v>
      </c>
      <c r="E1979" s="17" t="s">
        <v>7883</v>
      </c>
      <c r="F1979" s="18" t="s">
        <v>91</v>
      </c>
      <c r="G1979" s="19">
        <v>14126</v>
      </c>
      <c r="H1979" s="19">
        <v>12713</v>
      </c>
      <c r="I1979" s="19"/>
      <c r="J1979" s="19">
        <v>1413</v>
      </c>
      <c r="K1979" s="19">
        <v>90</v>
      </c>
      <c r="L1979" s="17" t="s">
        <v>4462</v>
      </c>
      <c r="M1979" s="20" t="s">
        <v>4444</v>
      </c>
      <c r="Z1979" s="15">
        <v>14126</v>
      </c>
      <c r="AA1979" s="15">
        <v>12713</v>
      </c>
      <c r="AC1979" s="15">
        <v>1413</v>
      </c>
    </row>
    <row r="1980" spans="2:29" ht="19.7" customHeight="1" x14ac:dyDescent="0.2">
      <c r="B1980" s="10" t="s">
        <v>2060</v>
      </c>
      <c r="C1980" s="11" t="s">
        <v>8020</v>
      </c>
      <c r="D1980" s="11" t="s">
        <v>8014</v>
      </c>
      <c r="E1980" s="11" t="s">
        <v>7887</v>
      </c>
      <c r="F1980" s="12" t="s">
        <v>91</v>
      </c>
      <c r="G1980" s="13">
        <v>17206</v>
      </c>
      <c r="H1980" s="13">
        <v>15485</v>
      </c>
      <c r="I1980" s="13"/>
      <c r="J1980" s="13">
        <v>1721</v>
      </c>
      <c r="K1980" s="13">
        <v>90</v>
      </c>
      <c r="L1980" s="11" t="s">
        <v>4462</v>
      </c>
      <c r="M1980" s="14" t="s">
        <v>4444</v>
      </c>
      <c r="Z1980" s="15">
        <v>17206</v>
      </c>
      <c r="AA1980" s="15">
        <v>15485</v>
      </c>
      <c r="AC1980" s="15">
        <v>1721</v>
      </c>
    </row>
    <row r="1981" spans="2:29" ht="19.7" customHeight="1" x14ac:dyDescent="0.2">
      <c r="B1981" s="10" t="s">
        <v>2061</v>
      </c>
      <c r="C1981" s="11" t="s">
        <v>8021</v>
      </c>
      <c r="D1981" s="11" t="s">
        <v>8014</v>
      </c>
      <c r="E1981" s="11" t="s">
        <v>7889</v>
      </c>
      <c r="F1981" s="12" t="s">
        <v>91</v>
      </c>
      <c r="G1981" s="13">
        <v>18575</v>
      </c>
      <c r="H1981" s="13">
        <v>16718</v>
      </c>
      <c r="I1981" s="13"/>
      <c r="J1981" s="13">
        <v>1857</v>
      </c>
      <c r="K1981" s="13">
        <v>90</v>
      </c>
      <c r="L1981" s="11" t="s">
        <v>4462</v>
      </c>
      <c r="M1981" s="14" t="s">
        <v>4444</v>
      </c>
      <c r="Z1981" s="15">
        <v>18575</v>
      </c>
      <c r="AA1981" s="15">
        <v>16718</v>
      </c>
      <c r="AC1981" s="15">
        <v>1857</v>
      </c>
    </row>
    <row r="1982" spans="2:29" ht="19.7" customHeight="1" x14ac:dyDescent="0.2">
      <c r="B1982" s="10" t="s">
        <v>2062</v>
      </c>
      <c r="C1982" s="11" t="s">
        <v>8022</v>
      </c>
      <c r="D1982" s="11" t="s">
        <v>8023</v>
      </c>
      <c r="E1982" s="11" t="s">
        <v>7993</v>
      </c>
      <c r="F1982" s="12" t="s">
        <v>91</v>
      </c>
      <c r="G1982" s="13">
        <v>11606</v>
      </c>
      <c r="H1982" s="13">
        <v>11142</v>
      </c>
      <c r="I1982" s="13"/>
      <c r="J1982" s="13">
        <v>464</v>
      </c>
      <c r="K1982" s="13">
        <v>96</v>
      </c>
      <c r="L1982" s="11" t="s">
        <v>4462</v>
      </c>
      <c r="M1982" s="14" t="s">
        <v>4444</v>
      </c>
      <c r="Z1982" s="15">
        <v>11606</v>
      </c>
      <c r="AA1982" s="15">
        <v>11142</v>
      </c>
      <c r="AC1982" s="15">
        <v>464</v>
      </c>
    </row>
    <row r="1983" spans="2:29" ht="19.7" customHeight="1" x14ac:dyDescent="0.2">
      <c r="B1983" s="10" t="s">
        <v>2063</v>
      </c>
      <c r="C1983" s="11" t="s">
        <v>8024</v>
      </c>
      <c r="D1983" s="11" t="s">
        <v>8023</v>
      </c>
      <c r="E1983" s="11" t="s">
        <v>7995</v>
      </c>
      <c r="F1983" s="12" t="s">
        <v>91</v>
      </c>
      <c r="G1983" s="13">
        <v>8996</v>
      </c>
      <c r="H1983" s="13">
        <v>8906</v>
      </c>
      <c r="I1983" s="13"/>
      <c r="J1983" s="13">
        <v>90</v>
      </c>
      <c r="K1983" s="13">
        <v>99</v>
      </c>
      <c r="L1983" s="11" t="s">
        <v>4462</v>
      </c>
      <c r="M1983" s="14" t="s">
        <v>4444</v>
      </c>
      <c r="Z1983" s="15">
        <v>8996</v>
      </c>
      <c r="AA1983" s="15">
        <v>8906</v>
      </c>
      <c r="AC1983" s="15">
        <v>90</v>
      </c>
    </row>
    <row r="1984" spans="2:29" ht="19.7" customHeight="1" x14ac:dyDescent="0.2">
      <c r="B1984" s="10" t="s">
        <v>2064</v>
      </c>
      <c r="C1984" s="11" t="s">
        <v>8025</v>
      </c>
      <c r="D1984" s="11" t="s">
        <v>8026</v>
      </c>
      <c r="E1984" s="11" t="s">
        <v>8027</v>
      </c>
      <c r="F1984" s="12" t="s">
        <v>7</v>
      </c>
      <c r="G1984" s="13">
        <v>15306</v>
      </c>
      <c r="H1984" s="13">
        <v>7194</v>
      </c>
      <c r="I1984" s="13"/>
      <c r="J1984" s="13">
        <v>8112</v>
      </c>
      <c r="K1984" s="13">
        <v>47</v>
      </c>
      <c r="L1984" s="11" t="s">
        <v>4462</v>
      </c>
      <c r="M1984" s="14" t="s">
        <v>4444</v>
      </c>
      <c r="Z1984" s="15">
        <v>15306</v>
      </c>
      <c r="AA1984" s="15">
        <v>7194</v>
      </c>
      <c r="AC1984" s="15">
        <v>8112</v>
      </c>
    </row>
    <row r="1985" spans="2:29" ht="19.7" customHeight="1" x14ac:dyDescent="0.2">
      <c r="B1985" s="10" t="s">
        <v>2065</v>
      </c>
      <c r="C1985" s="11" t="s">
        <v>8028</v>
      </c>
      <c r="D1985" s="11" t="s">
        <v>8026</v>
      </c>
      <c r="E1985" s="11" t="s">
        <v>8029</v>
      </c>
      <c r="F1985" s="12" t="s">
        <v>7</v>
      </c>
      <c r="G1985" s="13">
        <v>16149</v>
      </c>
      <c r="H1985" s="13">
        <v>8559</v>
      </c>
      <c r="I1985" s="13"/>
      <c r="J1985" s="13">
        <v>7590</v>
      </c>
      <c r="K1985" s="13">
        <v>53</v>
      </c>
      <c r="L1985" s="11" t="s">
        <v>4462</v>
      </c>
      <c r="M1985" s="14" t="s">
        <v>4444</v>
      </c>
      <c r="Z1985" s="15">
        <v>16149</v>
      </c>
      <c r="AA1985" s="15">
        <v>8559</v>
      </c>
      <c r="AC1985" s="15">
        <v>7590</v>
      </c>
    </row>
    <row r="1986" spans="2:29" ht="19.7" customHeight="1" x14ac:dyDescent="0.2">
      <c r="B1986" s="10" t="s">
        <v>2066</v>
      </c>
      <c r="C1986" s="11" t="s">
        <v>8030</v>
      </c>
      <c r="D1986" s="11" t="s">
        <v>8031</v>
      </c>
      <c r="E1986" s="11" t="s">
        <v>7881</v>
      </c>
      <c r="F1986" s="12" t="s">
        <v>91</v>
      </c>
      <c r="G1986" s="13">
        <v>7632</v>
      </c>
      <c r="H1986" s="13">
        <v>7632</v>
      </c>
      <c r="I1986" s="13"/>
      <c r="J1986" s="13"/>
      <c r="K1986" s="13">
        <v>100</v>
      </c>
      <c r="L1986" s="11" t="s">
        <v>4462</v>
      </c>
      <c r="M1986" s="14" t="s">
        <v>4444</v>
      </c>
      <c r="Z1986" s="15">
        <v>7632</v>
      </c>
      <c r="AA1986" s="15">
        <v>7632</v>
      </c>
    </row>
    <row r="1987" spans="2:29" ht="19.7" customHeight="1" x14ac:dyDescent="0.2">
      <c r="B1987" s="10" t="s">
        <v>2067</v>
      </c>
      <c r="C1987" s="11" t="s">
        <v>8032</v>
      </c>
      <c r="D1987" s="11" t="s">
        <v>8031</v>
      </c>
      <c r="E1987" s="11" t="s">
        <v>7878</v>
      </c>
      <c r="F1987" s="12" t="s">
        <v>91</v>
      </c>
      <c r="G1987" s="13">
        <v>10463</v>
      </c>
      <c r="H1987" s="13">
        <v>10463</v>
      </c>
      <c r="I1987" s="13"/>
      <c r="J1987" s="13"/>
      <c r="K1987" s="13">
        <v>100</v>
      </c>
      <c r="L1987" s="11" t="s">
        <v>4462</v>
      </c>
      <c r="M1987" s="14" t="s">
        <v>4444</v>
      </c>
      <c r="Z1987" s="15">
        <v>10463</v>
      </c>
      <c r="AA1987" s="15">
        <v>10463</v>
      </c>
    </row>
    <row r="1988" spans="2:29" ht="19.7" customHeight="1" x14ac:dyDescent="0.2">
      <c r="B1988" s="10" t="s">
        <v>2068</v>
      </c>
      <c r="C1988" s="11" t="s">
        <v>8033</v>
      </c>
      <c r="D1988" s="11" t="s">
        <v>8031</v>
      </c>
      <c r="E1988" s="11" t="s">
        <v>7883</v>
      </c>
      <c r="F1988" s="12" t="s">
        <v>91</v>
      </c>
      <c r="G1988" s="13">
        <v>10682</v>
      </c>
      <c r="H1988" s="13">
        <v>10682</v>
      </c>
      <c r="I1988" s="13"/>
      <c r="J1988" s="13"/>
      <c r="K1988" s="13">
        <v>100</v>
      </c>
      <c r="L1988" s="11" t="s">
        <v>4462</v>
      </c>
      <c r="M1988" s="14" t="s">
        <v>4444</v>
      </c>
      <c r="Z1988" s="15">
        <v>10682</v>
      </c>
      <c r="AA1988" s="15">
        <v>10682</v>
      </c>
    </row>
    <row r="1989" spans="2:29" ht="19.7" customHeight="1" x14ac:dyDescent="0.2">
      <c r="B1989" s="10" t="s">
        <v>2069</v>
      </c>
      <c r="C1989" s="11" t="s">
        <v>8034</v>
      </c>
      <c r="D1989" s="11" t="s">
        <v>8031</v>
      </c>
      <c r="E1989" s="11" t="s">
        <v>8035</v>
      </c>
      <c r="F1989" s="12" t="s">
        <v>91</v>
      </c>
      <c r="G1989" s="13">
        <v>11833</v>
      </c>
      <c r="H1989" s="13">
        <v>11833</v>
      </c>
      <c r="I1989" s="13"/>
      <c r="J1989" s="13"/>
      <c r="K1989" s="13">
        <v>100</v>
      </c>
      <c r="L1989" s="11" t="s">
        <v>4462</v>
      </c>
      <c r="M1989" s="14" t="s">
        <v>4444</v>
      </c>
      <c r="Z1989" s="15">
        <v>11833</v>
      </c>
      <c r="AA1989" s="15">
        <v>11833</v>
      </c>
    </row>
    <row r="1990" spans="2:29" ht="19.7" customHeight="1" x14ac:dyDescent="0.2">
      <c r="B1990" s="10" t="s">
        <v>2070</v>
      </c>
      <c r="C1990" s="11" t="s">
        <v>8036</v>
      </c>
      <c r="D1990" s="11" t="s">
        <v>8037</v>
      </c>
      <c r="E1990" s="11" t="s">
        <v>7881</v>
      </c>
      <c r="F1990" s="12" t="s">
        <v>91</v>
      </c>
      <c r="G1990" s="13">
        <v>5342</v>
      </c>
      <c r="H1990" s="13">
        <v>5342</v>
      </c>
      <c r="I1990" s="13"/>
      <c r="J1990" s="13"/>
      <c r="K1990" s="13">
        <v>100</v>
      </c>
      <c r="L1990" s="11" t="s">
        <v>4462</v>
      </c>
      <c r="M1990" s="14" t="s">
        <v>4444</v>
      </c>
      <c r="Z1990" s="15">
        <v>5342</v>
      </c>
      <c r="AA1990" s="15">
        <v>5342</v>
      </c>
    </row>
    <row r="1991" spans="2:29" ht="19.7" customHeight="1" x14ac:dyDescent="0.2">
      <c r="B1991" s="10" t="s">
        <v>2071</v>
      </c>
      <c r="C1991" s="11" t="s">
        <v>8038</v>
      </c>
      <c r="D1991" s="11" t="s">
        <v>8037</v>
      </c>
      <c r="E1991" s="11" t="s">
        <v>7883</v>
      </c>
      <c r="F1991" s="12" t="s">
        <v>91</v>
      </c>
      <c r="G1991" s="13">
        <v>7608</v>
      </c>
      <c r="H1991" s="13">
        <v>7608</v>
      </c>
      <c r="I1991" s="13"/>
      <c r="J1991" s="13"/>
      <c r="K1991" s="13">
        <v>100</v>
      </c>
      <c r="L1991" s="11" t="s">
        <v>4462</v>
      </c>
      <c r="M1991" s="14" t="s">
        <v>4444</v>
      </c>
      <c r="Z1991" s="15">
        <v>7608</v>
      </c>
      <c r="AA1991" s="15">
        <v>7608</v>
      </c>
    </row>
    <row r="1992" spans="2:29" ht="19.7" customHeight="1" x14ac:dyDescent="0.2">
      <c r="B1992" s="10" t="s">
        <v>2072</v>
      </c>
      <c r="C1992" s="11" t="s">
        <v>8039</v>
      </c>
      <c r="D1992" s="11" t="s">
        <v>8037</v>
      </c>
      <c r="E1992" s="11" t="s">
        <v>8040</v>
      </c>
      <c r="F1992" s="12" t="s">
        <v>91</v>
      </c>
      <c r="G1992" s="13">
        <v>8661</v>
      </c>
      <c r="H1992" s="13">
        <v>8661</v>
      </c>
      <c r="I1992" s="13"/>
      <c r="J1992" s="13"/>
      <c r="K1992" s="13">
        <v>100</v>
      </c>
      <c r="L1992" s="11" t="s">
        <v>4462</v>
      </c>
      <c r="M1992" s="14" t="s">
        <v>4444</v>
      </c>
      <c r="Z1992" s="15">
        <v>8661</v>
      </c>
      <c r="AA1992" s="15">
        <v>8661</v>
      </c>
    </row>
    <row r="1993" spans="2:29" ht="19.7" customHeight="1" x14ac:dyDescent="0.2">
      <c r="B1993" s="10" t="s">
        <v>2073</v>
      </c>
      <c r="C1993" s="11" t="s">
        <v>8041</v>
      </c>
      <c r="D1993" s="11" t="s">
        <v>8042</v>
      </c>
      <c r="E1993" s="11" t="s">
        <v>8043</v>
      </c>
      <c r="F1993" s="12" t="s">
        <v>91</v>
      </c>
      <c r="G1993" s="13">
        <v>515</v>
      </c>
      <c r="H1993" s="13">
        <v>494</v>
      </c>
      <c r="I1993" s="13"/>
      <c r="J1993" s="13">
        <v>21</v>
      </c>
      <c r="K1993" s="13">
        <v>96</v>
      </c>
      <c r="L1993" s="11" t="s">
        <v>4462</v>
      </c>
      <c r="M1993" s="14" t="s">
        <v>4444</v>
      </c>
      <c r="Z1993" s="15">
        <v>515</v>
      </c>
      <c r="AA1993" s="15">
        <v>494</v>
      </c>
      <c r="AC1993" s="15">
        <v>21</v>
      </c>
    </row>
    <row r="1994" spans="2:29" ht="19.7" customHeight="1" x14ac:dyDescent="0.2">
      <c r="B1994" s="10" t="s">
        <v>2074</v>
      </c>
      <c r="C1994" s="11" t="s">
        <v>8044</v>
      </c>
      <c r="D1994" s="11" t="s">
        <v>8042</v>
      </c>
      <c r="E1994" s="11" t="s">
        <v>8045</v>
      </c>
      <c r="F1994" s="12" t="s">
        <v>91</v>
      </c>
      <c r="G1994" s="13">
        <v>616</v>
      </c>
      <c r="H1994" s="13">
        <v>480</v>
      </c>
      <c r="I1994" s="13"/>
      <c r="J1994" s="13">
        <v>136</v>
      </c>
      <c r="K1994" s="13">
        <v>78</v>
      </c>
      <c r="L1994" s="11" t="s">
        <v>4462</v>
      </c>
      <c r="M1994" s="14" t="s">
        <v>4444</v>
      </c>
      <c r="Z1994" s="15">
        <v>616</v>
      </c>
      <c r="AA1994" s="15">
        <v>480</v>
      </c>
      <c r="AC1994" s="15">
        <v>136</v>
      </c>
    </row>
    <row r="1995" spans="2:29" ht="19.7" customHeight="1" x14ac:dyDescent="0.2">
      <c r="B1995" s="10" t="s">
        <v>2075</v>
      </c>
      <c r="C1995" s="11" t="s">
        <v>8046</v>
      </c>
      <c r="D1995" s="11" t="s">
        <v>8042</v>
      </c>
      <c r="E1995" s="11" t="s">
        <v>8047</v>
      </c>
      <c r="F1995" s="12" t="s">
        <v>91</v>
      </c>
      <c r="G1995" s="13">
        <v>831</v>
      </c>
      <c r="H1995" s="13">
        <v>623</v>
      </c>
      <c r="I1995" s="13"/>
      <c r="J1995" s="13">
        <v>208</v>
      </c>
      <c r="K1995" s="13">
        <v>75</v>
      </c>
      <c r="L1995" s="11" t="s">
        <v>4462</v>
      </c>
      <c r="M1995" s="14" t="s">
        <v>4444</v>
      </c>
      <c r="Z1995" s="15">
        <v>831</v>
      </c>
      <c r="AA1995" s="15">
        <v>623</v>
      </c>
      <c r="AC1995" s="15">
        <v>208</v>
      </c>
    </row>
    <row r="1996" spans="2:29" ht="19.7" customHeight="1" x14ac:dyDescent="0.2">
      <c r="B1996" s="10" t="s">
        <v>2076</v>
      </c>
      <c r="C1996" s="11" t="s">
        <v>8048</v>
      </c>
      <c r="D1996" s="11" t="s">
        <v>8042</v>
      </c>
      <c r="E1996" s="11" t="s">
        <v>8049</v>
      </c>
      <c r="F1996" s="12" t="s">
        <v>91</v>
      </c>
      <c r="G1996" s="13">
        <v>842</v>
      </c>
      <c r="H1996" s="13">
        <v>480</v>
      </c>
      <c r="I1996" s="13"/>
      <c r="J1996" s="13">
        <v>362</v>
      </c>
      <c r="K1996" s="13">
        <v>57</v>
      </c>
      <c r="L1996" s="11" t="s">
        <v>4462</v>
      </c>
      <c r="M1996" s="14" t="s">
        <v>4444</v>
      </c>
      <c r="Z1996" s="15">
        <v>842</v>
      </c>
      <c r="AA1996" s="15">
        <v>480</v>
      </c>
      <c r="AC1996" s="15">
        <v>362</v>
      </c>
    </row>
    <row r="1997" spans="2:29" ht="19.7" customHeight="1" x14ac:dyDescent="0.2">
      <c r="B1997" s="10" t="s">
        <v>2077</v>
      </c>
      <c r="C1997" s="11" t="s">
        <v>8050</v>
      </c>
      <c r="D1997" s="11" t="s">
        <v>8042</v>
      </c>
      <c r="E1997" s="11" t="s">
        <v>8051</v>
      </c>
      <c r="F1997" s="12" t="s">
        <v>91</v>
      </c>
      <c r="G1997" s="13">
        <v>750</v>
      </c>
      <c r="H1997" s="13">
        <v>638</v>
      </c>
      <c r="I1997" s="13"/>
      <c r="J1997" s="13">
        <v>112</v>
      </c>
      <c r="K1997" s="13">
        <v>85</v>
      </c>
      <c r="L1997" s="11" t="s">
        <v>4462</v>
      </c>
      <c r="M1997" s="14" t="s">
        <v>4444</v>
      </c>
      <c r="Z1997" s="15">
        <v>750</v>
      </c>
      <c r="AA1997" s="15">
        <v>638</v>
      </c>
      <c r="AC1997" s="15">
        <v>112</v>
      </c>
    </row>
    <row r="1998" spans="2:29" ht="19.7" customHeight="1" x14ac:dyDescent="0.2">
      <c r="B1998" s="10" t="s">
        <v>2078</v>
      </c>
      <c r="C1998" s="11" t="s">
        <v>8052</v>
      </c>
      <c r="D1998" s="11" t="s">
        <v>8042</v>
      </c>
      <c r="E1998" s="11" t="s">
        <v>8053</v>
      </c>
      <c r="F1998" s="12" t="s">
        <v>91</v>
      </c>
      <c r="G1998" s="13">
        <v>1091</v>
      </c>
      <c r="H1998" s="13">
        <v>807</v>
      </c>
      <c r="I1998" s="13"/>
      <c r="J1998" s="13">
        <v>284</v>
      </c>
      <c r="K1998" s="13">
        <v>74</v>
      </c>
      <c r="L1998" s="11" t="s">
        <v>4462</v>
      </c>
      <c r="M1998" s="14" t="s">
        <v>4444</v>
      </c>
      <c r="Z1998" s="15">
        <v>1091</v>
      </c>
      <c r="AA1998" s="15">
        <v>807</v>
      </c>
      <c r="AC1998" s="15">
        <v>284</v>
      </c>
    </row>
    <row r="1999" spans="2:29" ht="19.7" customHeight="1" x14ac:dyDescent="0.2">
      <c r="B1999" s="10" t="s">
        <v>2079</v>
      </c>
      <c r="C1999" s="11" t="s">
        <v>8054</v>
      </c>
      <c r="D1999" s="11" t="s">
        <v>8055</v>
      </c>
      <c r="E1999" s="11" t="s">
        <v>8056</v>
      </c>
      <c r="F1999" s="12" t="s">
        <v>91</v>
      </c>
      <c r="G1999" s="13">
        <v>32948</v>
      </c>
      <c r="H1999" s="13">
        <v>6590</v>
      </c>
      <c r="I1999" s="13"/>
      <c r="J1999" s="13">
        <v>26358</v>
      </c>
      <c r="K1999" s="13">
        <v>20</v>
      </c>
      <c r="L1999" s="11" t="s">
        <v>4462</v>
      </c>
      <c r="M1999" s="14" t="s">
        <v>4444</v>
      </c>
      <c r="Z1999" s="15">
        <v>32948</v>
      </c>
      <c r="AA1999" s="15">
        <v>6590</v>
      </c>
      <c r="AC1999" s="15">
        <v>26358</v>
      </c>
    </row>
    <row r="2000" spans="2:29" ht="19.7" customHeight="1" x14ac:dyDescent="0.2">
      <c r="B2000" s="10" t="s">
        <v>2080</v>
      </c>
      <c r="C2000" s="11" t="s">
        <v>8057</v>
      </c>
      <c r="D2000" s="11" t="s">
        <v>8055</v>
      </c>
      <c r="E2000" s="11" t="s">
        <v>8058</v>
      </c>
      <c r="F2000" s="12" t="s">
        <v>91</v>
      </c>
      <c r="G2000" s="13">
        <v>34546</v>
      </c>
      <c r="H2000" s="13">
        <v>5873</v>
      </c>
      <c r="I2000" s="13"/>
      <c r="J2000" s="13">
        <v>28673</v>
      </c>
      <c r="K2000" s="13">
        <v>17</v>
      </c>
      <c r="L2000" s="11" t="s">
        <v>4462</v>
      </c>
      <c r="M2000" s="14" t="s">
        <v>4444</v>
      </c>
      <c r="Z2000" s="15">
        <v>34546</v>
      </c>
      <c r="AA2000" s="15">
        <v>5873</v>
      </c>
      <c r="AC2000" s="15">
        <v>28673</v>
      </c>
    </row>
    <row r="2001" spans="2:29" ht="19.7" customHeight="1" x14ac:dyDescent="0.2">
      <c r="B2001" s="10" t="s">
        <v>2081</v>
      </c>
      <c r="C2001" s="11" t="s">
        <v>8059</v>
      </c>
      <c r="D2001" s="11" t="s">
        <v>8055</v>
      </c>
      <c r="E2001" s="11" t="s">
        <v>8060</v>
      </c>
      <c r="F2001" s="12" t="s">
        <v>91</v>
      </c>
      <c r="G2001" s="13">
        <v>20214</v>
      </c>
      <c r="H2001" s="13">
        <v>4245</v>
      </c>
      <c r="I2001" s="13"/>
      <c r="J2001" s="13">
        <v>15969</v>
      </c>
      <c r="K2001" s="13">
        <v>21</v>
      </c>
      <c r="L2001" s="11" t="s">
        <v>4462</v>
      </c>
      <c r="M2001" s="14" t="s">
        <v>4444</v>
      </c>
      <c r="Z2001" s="15">
        <v>20214</v>
      </c>
      <c r="AA2001" s="15">
        <v>4245</v>
      </c>
      <c r="AC2001" s="15">
        <v>15969</v>
      </c>
    </row>
    <row r="2002" spans="2:29" ht="19.7" customHeight="1" x14ac:dyDescent="0.2">
      <c r="B2002" s="10" t="s">
        <v>2082</v>
      </c>
      <c r="C2002" s="11" t="s">
        <v>8061</v>
      </c>
      <c r="D2002" s="11" t="s">
        <v>8055</v>
      </c>
      <c r="E2002" s="11" t="s">
        <v>8062</v>
      </c>
      <c r="F2002" s="12" t="s">
        <v>91</v>
      </c>
      <c r="G2002" s="13">
        <v>20587</v>
      </c>
      <c r="H2002" s="13">
        <v>3912</v>
      </c>
      <c r="I2002" s="13"/>
      <c r="J2002" s="13">
        <v>16675</v>
      </c>
      <c r="K2002" s="13">
        <v>19</v>
      </c>
      <c r="L2002" s="11" t="s">
        <v>4462</v>
      </c>
      <c r="M2002" s="14" t="s">
        <v>4444</v>
      </c>
      <c r="Z2002" s="15">
        <v>20587</v>
      </c>
      <c r="AA2002" s="15">
        <v>3912</v>
      </c>
      <c r="AC2002" s="15">
        <v>16675</v>
      </c>
    </row>
    <row r="2003" spans="2:29" ht="19.7" customHeight="1" x14ac:dyDescent="0.2">
      <c r="B2003" s="10" t="s">
        <v>2083</v>
      </c>
      <c r="C2003" s="11" t="s">
        <v>8063</v>
      </c>
      <c r="D2003" s="11" t="s">
        <v>8064</v>
      </c>
      <c r="E2003" s="11" t="s">
        <v>8065</v>
      </c>
      <c r="F2003" s="12" t="s">
        <v>91</v>
      </c>
      <c r="G2003" s="13">
        <v>8806</v>
      </c>
      <c r="H2003" s="13">
        <v>8718</v>
      </c>
      <c r="I2003" s="13"/>
      <c r="J2003" s="13">
        <v>88</v>
      </c>
      <c r="K2003" s="13">
        <v>99</v>
      </c>
      <c r="L2003" s="11" t="s">
        <v>4462</v>
      </c>
      <c r="M2003" s="14" t="s">
        <v>4444</v>
      </c>
      <c r="Z2003" s="15">
        <v>8806</v>
      </c>
      <c r="AA2003" s="15">
        <v>8718</v>
      </c>
      <c r="AC2003" s="15">
        <v>88</v>
      </c>
    </row>
    <row r="2004" spans="2:29" ht="19.7" customHeight="1" x14ac:dyDescent="0.2">
      <c r="B2004" s="16" t="s">
        <v>2084</v>
      </c>
      <c r="C2004" s="17" t="s">
        <v>8066</v>
      </c>
      <c r="D2004" s="17" t="s">
        <v>8067</v>
      </c>
      <c r="E2004" s="17" t="s">
        <v>72</v>
      </c>
      <c r="F2004" s="18" t="s">
        <v>91</v>
      </c>
      <c r="G2004" s="19">
        <v>10849</v>
      </c>
      <c r="H2004" s="19">
        <v>10632</v>
      </c>
      <c r="I2004" s="19"/>
      <c r="J2004" s="19">
        <v>217</v>
      </c>
      <c r="K2004" s="19">
        <v>98</v>
      </c>
      <c r="L2004" s="17" t="s">
        <v>4462</v>
      </c>
      <c r="M2004" s="20" t="s">
        <v>4444</v>
      </c>
      <c r="Z2004" s="15">
        <v>10849</v>
      </c>
      <c r="AA2004" s="15">
        <v>10632</v>
      </c>
      <c r="AC2004" s="15">
        <v>217</v>
      </c>
    </row>
    <row r="2005" spans="2:29" ht="19.7" customHeight="1" x14ac:dyDescent="0.2">
      <c r="B2005" s="10" t="s">
        <v>2085</v>
      </c>
      <c r="C2005" s="11" t="s">
        <v>8068</v>
      </c>
      <c r="D2005" s="11" t="s">
        <v>8069</v>
      </c>
      <c r="E2005" s="11" t="s">
        <v>8070</v>
      </c>
      <c r="F2005" s="12" t="s">
        <v>91</v>
      </c>
      <c r="G2005" s="13">
        <v>4520</v>
      </c>
      <c r="H2005" s="13">
        <v>3480</v>
      </c>
      <c r="I2005" s="13"/>
      <c r="J2005" s="13">
        <v>1040</v>
      </c>
      <c r="K2005" s="13">
        <v>77</v>
      </c>
      <c r="L2005" s="11" t="s">
        <v>4462</v>
      </c>
      <c r="M2005" s="14" t="s">
        <v>4444</v>
      </c>
      <c r="Z2005" s="15">
        <v>4520</v>
      </c>
      <c r="AA2005" s="15">
        <v>3480</v>
      </c>
      <c r="AC2005" s="15">
        <v>1040</v>
      </c>
    </row>
    <row r="2006" spans="2:29" ht="19.7" customHeight="1" x14ac:dyDescent="0.2">
      <c r="B2006" s="10" t="s">
        <v>2086</v>
      </c>
      <c r="C2006" s="11" t="s">
        <v>8071</v>
      </c>
      <c r="D2006" s="11" t="s">
        <v>8069</v>
      </c>
      <c r="E2006" s="11" t="s">
        <v>8072</v>
      </c>
      <c r="F2006" s="12" t="s">
        <v>91</v>
      </c>
      <c r="G2006" s="13">
        <v>4992</v>
      </c>
      <c r="H2006" s="13">
        <v>3494</v>
      </c>
      <c r="I2006" s="13"/>
      <c r="J2006" s="13">
        <v>1498</v>
      </c>
      <c r="K2006" s="13">
        <v>70</v>
      </c>
      <c r="L2006" s="11" t="s">
        <v>4462</v>
      </c>
      <c r="M2006" s="14" t="s">
        <v>4444</v>
      </c>
      <c r="Z2006" s="15">
        <v>4992</v>
      </c>
      <c r="AA2006" s="15">
        <v>3494</v>
      </c>
      <c r="AC2006" s="15">
        <v>1498</v>
      </c>
    </row>
    <row r="2007" spans="2:29" ht="19.7" customHeight="1" x14ac:dyDescent="0.2">
      <c r="B2007" s="10" t="s">
        <v>2087</v>
      </c>
      <c r="C2007" s="11" t="s">
        <v>8073</v>
      </c>
      <c r="D2007" s="11" t="s">
        <v>8069</v>
      </c>
      <c r="E2007" s="11" t="s">
        <v>8074</v>
      </c>
      <c r="F2007" s="12" t="s">
        <v>91</v>
      </c>
      <c r="G2007" s="13">
        <v>6921</v>
      </c>
      <c r="H2007" s="13">
        <v>3530</v>
      </c>
      <c r="I2007" s="13"/>
      <c r="J2007" s="13">
        <v>3391</v>
      </c>
      <c r="K2007" s="13">
        <v>51</v>
      </c>
      <c r="L2007" s="11" t="s">
        <v>4462</v>
      </c>
      <c r="M2007" s="14" t="s">
        <v>4444</v>
      </c>
      <c r="Z2007" s="15">
        <v>6921</v>
      </c>
      <c r="AA2007" s="15">
        <v>3530</v>
      </c>
      <c r="AC2007" s="15">
        <v>3391</v>
      </c>
    </row>
    <row r="2008" spans="2:29" ht="19.7" customHeight="1" x14ac:dyDescent="0.2">
      <c r="B2008" s="10" t="s">
        <v>2088</v>
      </c>
      <c r="C2008" s="11" t="s">
        <v>8075</v>
      </c>
      <c r="D2008" s="11" t="s">
        <v>8069</v>
      </c>
      <c r="E2008" s="11" t="s">
        <v>8076</v>
      </c>
      <c r="F2008" s="12" t="s">
        <v>91</v>
      </c>
      <c r="G2008" s="13">
        <v>7736</v>
      </c>
      <c r="H2008" s="13">
        <v>3559</v>
      </c>
      <c r="I2008" s="13"/>
      <c r="J2008" s="13">
        <v>4177</v>
      </c>
      <c r="K2008" s="13">
        <v>46</v>
      </c>
      <c r="L2008" s="11" t="s">
        <v>4462</v>
      </c>
      <c r="M2008" s="14" t="s">
        <v>4444</v>
      </c>
      <c r="Z2008" s="15">
        <v>7736</v>
      </c>
      <c r="AA2008" s="15">
        <v>3559</v>
      </c>
      <c r="AC2008" s="15">
        <v>4177</v>
      </c>
    </row>
    <row r="2009" spans="2:29" ht="19.7" customHeight="1" x14ac:dyDescent="0.2">
      <c r="B2009" s="10" t="s">
        <v>2089</v>
      </c>
      <c r="C2009" s="11" t="s">
        <v>8077</v>
      </c>
      <c r="D2009" s="11" t="s">
        <v>8069</v>
      </c>
      <c r="E2009" s="11" t="s">
        <v>8078</v>
      </c>
      <c r="F2009" s="12" t="s">
        <v>91</v>
      </c>
      <c r="G2009" s="13">
        <v>11853</v>
      </c>
      <c r="H2009" s="13">
        <v>3674</v>
      </c>
      <c r="I2009" s="13"/>
      <c r="J2009" s="13">
        <v>8179</v>
      </c>
      <c r="K2009" s="13">
        <v>31</v>
      </c>
      <c r="L2009" s="11" t="s">
        <v>4462</v>
      </c>
      <c r="M2009" s="14" t="s">
        <v>4444</v>
      </c>
      <c r="Z2009" s="15">
        <v>11853</v>
      </c>
      <c r="AA2009" s="15">
        <v>3674</v>
      </c>
      <c r="AC2009" s="15">
        <v>8179</v>
      </c>
    </row>
    <row r="2010" spans="2:29" ht="19.7" customHeight="1" x14ac:dyDescent="0.2">
      <c r="B2010" s="10" t="s">
        <v>2090</v>
      </c>
      <c r="C2010" s="11" t="s">
        <v>8079</v>
      </c>
      <c r="D2010" s="11" t="s">
        <v>8080</v>
      </c>
      <c r="E2010" s="11" t="s">
        <v>8081</v>
      </c>
      <c r="F2010" s="12" t="s">
        <v>91</v>
      </c>
      <c r="G2010" s="13">
        <v>11394</v>
      </c>
      <c r="H2010" s="13">
        <v>8546</v>
      </c>
      <c r="I2010" s="13"/>
      <c r="J2010" s="13">
        <v>2848</v>
      </c>
      <c r="K2010" s="13">
        <v>75</v>
      </c>
      <c r="L2010" s="11" t="s">
        <v>4462</v>
      </c>
      <c r="M2010" s="14" t="s">
        <v>4444</v>
      </c>
      <c r="Z2010" s="15">
        <v>11394</v>
      </c>
      <c r="AA2010" s="15">
        <v>8546</v>
      </c>
      <c r="AC2010" s="15">
        <v>2848</v>
      </c>
    </row>
    <row r="2011" spans="2:29" ht="19.7" customHeight="1" x14ac:dyDescent="0.2">
      <c r="B2011" s="10" t="s">
        <v>2091</v>
      </c>
      <c r="C2011" s="11" t="s">
        <v>8082</v>
      </c>
      <c r="D2011" s="11" t="s">
        <v>8083</v>
      </c>
      <c r="E2011" s="11" t="s">
        <v>8081</v>
      </c>
      <c r="F2011" s="12" t="s">
        <v>91</v>
      </c>
      <c r="G2011" s="13">
        <v>13137</v>
      </c>
      <c r="H2011" s="13">
        <v>10641</v>
      </c>
      <c r="I2011" s="13"/>
      <c r="J2011" s="13">
        <v>2496</v>
      </c>
      <c r="K2011" s="13">
        <v>81</v>
      </c>
      <c r="L2011" s="11" t="s">
        <v>4462</v>
      </c>
      <c r="M2011" s="14" t="s">
        <v>4444</v>
      </c>
      <c r="Z2011" s="15">
        <v>13137</v>
      </c>
      <c r="AA2011" s="15">
        <v>10641</v>
      </c>
      <c r="AC2011" s="15">
        <v>2496</v>
      </c>
    </row>
    <row r="2012" spans="2:29" ht="19.7" customHeight="1" x14ac:dyDescent="0.2">
      <c r="B2012" s="10" t="s">
        <v>2092</v>
      </c>
      <c r="C2012" s="11" t="s">
        <v>8084</v>
      </c>
      <c r="D2012" s="11" t="s">
        <v>8083</v>
      </c>
      <c r="E2012" s="11" t="s">
        <v>8085</v>
      </c>
      <c r="F2012" s="12" t="s">
        <v>91</v>
      </c>
      <c r="G2012" s="13">
        <v>20907</v>
      </c>
      <c r="H2012" s="13">
        <v>11917</v>
      </c>
      <c r="I2012" s="13"/>
      <c r="J2012" s="13">
        <v>8990</v>
      </c>
      <c r="K2012" s="13">
        <v>57</v>
      </c>
      <c r="L2012" s="11" t="s">
        <v>4462</v>
      </c>
      <c r="M2012" s="14" t="s">
        <v>4444</v>
      </c>
      <c r="Z2012" s="15">
        <v>20907</v>
      </c>
      <c r="AA2012" s="15">
        <v>11917</v>
      </c>
      <c r="AC2012" s="15">
        <v>8990</v>
      </c>
    </row>
    <row r="2013" spans="2:29" ht="19.7" customHeight="1" x14ac:dyDescent="0.2">
      <c r="B2013" s="10" t="s">
        <v>2093</v>
      </c>
      <c r="C2013" s="11" t="s">
        <v>8086</v>
      </c>
      <c r="D2013" s="11" t="s">
        <v>8087</v>
      </c>
      <c r="E2013" s="11" t="s">
        <v>8088</v>
      </c>
      <c r="F2013" s="12" t="s">
        <v>91</v>
      </c>
      <c r="G2013" s="13">
        <v>1857</v>
      </c>
      <c r="H2013" s="13">
        <v>1857</v>
      </c>
      <c r="I2013" s="13"/>
      <c r="J2013" s="13"/>
      <c r="K2013" s="13">
        <v>100</v>
      </c>
      <c r="L2013" s="11" t="s">
        <v>4462</v>
      </c>
      <c r="M2013" s="14" t="s">
        <v>4444</v>
      </c>
      <c r="Z2013" s="15">
        <v>1857</v>
      </c>
      <c r="AA2013" s="15">
        <v>1857</v>
      </c>
    </row>
    <row r="2014" spans="2:29" ht="19.7" customHeight="1" x14ac:dyDescent="0.2">
      <c r="B2014" s="10" t="s">
        <v>2094</v>
      </c>
      <c r="C2014" s="11" t="s">
        <v>8089</v>
      </c>
      <c r="D2014" s="11" t="s">
        <v>8087</v>
      </c>
      <c r="E2014" s="11" t="s">
        <v>8090</v>
      </c>
      <c r="F2014" s="12" t="s">
        <v>91</v>
      </c>
      <c r="G2014" s="13">
        <v>4055</v>
      </c>
      <c r="H2014" s="13">
        <v>4055</v>
      </c>
      <c r="I2014" s="13"/>
      <c r="J2014" s="13"/>
      <c r="K2014" s="13">
        <v>100</v>
      </c>
      <c r="L2014" s="11" t="s">
        <v>4462</v>
      </c>
      <c r="M2014" s="14" t="s">
        <v>4444</v>
      </c>
      <c r="Z2014" s="15">
        <v>4055</v>
      </c>
      <c r="AA2014" s="15">
        <v>4055</v>
      </c>
    </row>
    <row r="2015" spans="2:29" ht="19.7" customHeight="1" x14ac:dyDescent="0.2">
      <c r="B2015" s="10" t="s">
        <v>2095</v>
      </c>
      <c r="C2015" s="11" t="s">
        <v>8091</v>
      </c>
      <c r="D2015" s="11" t="s">
        <v>8092</v>
      </c>
      <c r="E2015" s="11" t="s">
        <v>8088</v>
      </c>
      <c r="F2015" s="12" t="s">
        <v>91</v>
      </c>
      <c r="G2015" s="13">
        <v>928</v>
      </c>
      <c r="H2015" s="13">
        <v>464</v>
      </c>
      <c r="I2015" s="13"/>
      <c r="J2015" s="13">
        <v>464</v>
      </c>
      <c r="K2015" s="13">
        <v>50</v>
      </c>
      <c r="L2015" s="11" t="s">
        <v>4462</v>
      </c>
      <c r="M2015" s="14" t="s">
        <v>4444</v>
      </c>
      <c r="Z2015" s="15">
        <v>928</v>
      </c>
      <c r="AA2015" s="15">
        <v>464</v>
      </c>
      <c r="AC2015" s="15">
        <v>464</v>
      </c>
    </row>
    <row r="2016" spans="2:29" ht="19.7" customHeight="1" x14ac:dyDescent="0.2">
      <c r="B2016" s="10" t="s">
        <v>2096</v>
      </c>
      <c r="C2016" s="11" t="s">
        <v>8093</v>
      </c>
      <c r="D2016" s="11" t="s">
        <v>8092</v>
      </c>
      <c r="E2016" s="11" t="s">
        <v>8090</v>
      </c>
      <c r="F2016" s="12" t="s">
        <v>91</v>
      </c>
      <c r="G2016" s="13">
        <v>1946</v>
      </c>
      <c r="H2016" s="13">
        <v>934</v>
      </c>
      <c r="I2016" s="13"/>
      <c r="J2016" s="13">
        <v>1012</v>
      </c>
      <c r="K2016" s="13">
        <v>48</v>
      </c>
      <c r="L2016" s="11" t="s">
        <v>4462</v>
      </c>
      <c r="M2016" s="14" t="s">
        <v>4444</v>
      </c>
      <c r="Z2016" s="15">
        <v>1946</v>
      </c>
      <c r="AA2016" s="15">
        <v>934</v>
      </c>
      <c r="AC2016" s="15">
        <v>1012</v>
      </c>
    </row>
    <row r="2017" spans="2:29" ht="19.7" customHeight="1" x14ac:dyDescent="0.2">
      <c r="B2017" s="10" t="s">
        <v>2097</v>
      </c>
      <c r="C2017" s="11" t="s">
        <v>8094</v>
      </c>
      <c r="D2017" s="11" t="s">
        <v>8095</v>
      </c>
      <c r="E2017" s="11" t="s">
        <v>8088</v>
      </c>
      <c r="F2017" s="12" t="s">
        <v>91</v>
      </c>
      <c r="G2017" s="13">
        <v>928</v>
      </c>
      <c r="H2017" s="13">
        <v>464</v>
      </c>
      <c r="I2017" s="13"/>
      <c r="J2017" s="13">
        <v>464</v>
      </c>
      <c r="K2017" s="13">
        <v>50</v>
      </c>
      <c r="L2017" s="11" t="s">
        <v>4462</v>
      </c>
      <c r="M2017" s="14" t="s">
        <v>4444</v>
      </c>
      <c r="Z2017" s="15">
        <v>928</v>
      </c>
      <c r="AA2017" s="15">
        <v>464</v>
      </c>
      <c r="AC2017" s="15">
        <v>464</v>
      </c>
    </row>
    <row r="2018" spans="2:29" ht="19.7" customHeight="1" x14ac:dyDescent="0.2">
      <c r="B2018" s="10" t="s">
        <v>2098</v>
      </c>
      <c r="C2018" s="11" t="s">
        <v>8096</v>
      </c>
      <c r="D2018" s="11" t="s">
        <v>8095</v>
      </c>
      <c r="E2018" s="11" t="s">
        <v>8090</v>
      </c>
      <c r="F2018" s="12" t="s">
        <v>91</v>
      </c>
      <c r="G2018" s="13">
        <v>2108</v>
      </c>
      <c r="H2018" s="13">
        <v>1096</v>
      </c>
      <c r="I2018" s="13"/>
      <c r="J2018" s="13">
        <v>1012</v>
      </c>
      <c r="K2018" s="13">
        <v>52</v>
      </c>
      <c r="L2018" s="11" t="s">
        <v>4462</v>
      </c>
      <c r="M2018" s="14" t="s">
        <v>4444</v>
      </c>
      <c r="Z2018" s="15">
        <v>2108</v>
      </c>
      <c r="AA2018" s="15">
        <v>1096</v>
      </c>
      <c r="AC2018" s="15">
        <v>1012</v>
      </c>
    </row>
    <row r="2019" spans="2:29" ht="19.7" customHeight="1" x14ac:dyDescent="0.2">
      <c r="B2019" s="10" t="s">
        <v>2099</v>
      </c>
      <c r="C2019" s="11" t="s">
        <v>8097</v>
      </c>
      <c r="D2019" s="11" t="s">
        <v>8098</v>
      </c>
      <c r="E2019" s="11" t="s">
        <v>8099</v>
      </c>
      <c r="F2019" s="12" t="s">
        <v>38</v>
      </c>
      <c r="G2019" s="13">
        <v>16346</v>
      </c>
      <c r="H2019" s="13">
        <v>9971</v>
      </c>
      <c r="I2019" s="13"/>
      <c r="J2019" s="13">
        <v>6375</v>
      </c>
      <c r="K2019" s="13">
        <v>61</v>
      </c>
      <c r="L2019" s="11" t="s">
        <v>4462</v>
      </c>
      <c r="M2019" s="14" t="s">
        <v>4444</v>
      </c>
      <c r="Z2019" s="15">
        <v>16346</v>
      </c>
      <c r="AA2019" s="15">
        <v>9971</v>
      </c>
      <c r="AC2019" s="15">
        <v>6375</v>
      </c>
    </row>
    <row r="2020" spans="2:29" ht="19.7" customHeight="1" x14ac:dyDescent="0.2">
      <c r="B2020" s="10" t="s">
        <v>2100</v>
      </c>
      <c r="C2020" s="11" t="s">
        <v>8100</v>
      </c>
      <c r="D2020" s="11" t="s">
        <v>8098</v>
      </c>
      <c r="E2020" s="11" t="s">
        <v>8101</v>
      </c>
      <c r="F2020" s="12" t="s">
        <v>38</v>
      </c>
      <c r="G2020" s="13">
        <v>19063</v>
      </c>
      <c r="H2020" s="13">
        <v>11819</v>
      </c>
      <c r="I2020" s="13"/>
      <c r="J2020" s="13">
        <v>7244</v>
      </c>
      <c r="K2020" s="13">
        <v>62</v>
      </c>
      <c r="L2020" s="11" t="s">
        <v>4462</v>
      </c>
      <c r="M2020" s="14" t="s">
        <v>4444</v>
      </c>
      <c r="Z2020" s="15">
        <v>19063</v>
      </c>
      <c r="AA2020" s="15">
        <v>11819</v>
      </c>
      <c r="AC2020" s="15">
        <v>7244</v>
      </c>
    </row>
    <row r="2021" spans="2:29" ht="19.7" customHeight="1" x14ac:dyDescent="0.2">
      <c r="B2021" s="10" t="s">
        <v>2101</v>
      </c>
      <c r="C2021" s="11" t="s">
        <v>8102</v>
      </c>
      <c r="D2021" s="11" t="s">
        <v>8103</v>
      </c>
      <c r="E2021" s="11" t="s">
        <v>8104</v>
      </c>
      <c r="F2021" s="12" t="s">
        <v>7</v>
      </c>
      <c r="G2021" s="13">
        <v>7199</v>
      </c>
      <c r="H2021" s="13">
        <v>5327</v>
      </c>
      <c r="I2021" s="13"/>
      <c r="J2021" s="13">
        <v>1872</v>
      </c>
      <c r="K2021" s="13">
        <v>74</v>
      </c>
      <c r="L2021" s="11" t="s">
        <v>4462</v>
      </c>
      <c r="M2021" s="14" t="s">
        <v>4444</v>
      </c>
      <c r="Z2021" s="15">
        <v>7199</v>
      </c>
      <c r="AA2021" s="15">
        <v>5327</v>
      </c>
      <c r="AC2021" s="15">
        <v>1872</v>
      </c>
    </row>
    <row r="2022" spans="2:29" ht="19.7" customHeight="1" x14ac:dyDescent="0.2">
      <c r="B2022" s="10" t="s">
        <v>2102</v>
      </c>
      <c r="C2022" s="11" t="s">
        <v>8105</v>
      </c>
      <c r="D2022" s="11" t="s">
        <v>8103</v>
      </c>
      <c r="E2022" s="11" t="s">
        <v>8106</v>
      </c>
      <c r="F2022" s="12" t="s">
        <v>7</v>
      </c>
      <c r="G2022" s="13">
        <v>13703</v>
      </c>
      <c r="H2022" s="13">
        <v>10140</v>
      </c>
      <c r="I2022" s="13"/>
      <c r="J2022" s="13">
        <v>3563</v>
      </c>
      <c r="K2022" s="13">
        <v>74</v>
      </c>
      <c r="L2022" s="11" t="s">
        <v>4462</v>
      </c>
      <c r="M2022" s="14" t="s">
        <v>4444</v>
      </c>
      <c r="Z2022" s="15">
        <v>13703</v>
      </c>
      <c r="AA2022" s="15">
        <v>10140</v>
      </c>
      <c r="AC2022" s="15">
        <v>3563</v>
      </c>
    </row>
    <row r="2023" spans="2:29" ht="19.7" customHeight="1" x14ac:dyDescent="0.2">
      <c r="B2023" s="10" t="s">
        <v>2103</v>
      </c>
      <c r="C2023" s="11" t="s">
        <v>8107</v>
      </c>
      <c r="D2023" s="11" t="s">
        <v>2854</v>
      </c>
      <c r="E2023" s="11" t="s">
        <v>8108</v>
      </c>
      <c r="F2023" s="12" t="s">
        <v>91</v>
      </c>
      <c r="G2023" s="13">
        <v>23328</v>
      </c>
      <c r="H2023" s="13">
        <v>19362</v>
      </c>
      <c r="I2023" s="13"/>
      <c r="J2023" s="13">
        <v>3966</v>
      </c>
      <c r="K2023" s="13">
        <v>83</v>
      </c>
      <c r="L2023" s="11" t="s">
        <v>4462</v>
      </c>
      <c r="M2023" s="14" t="s">
        <v>4444</v>
      </c>
      <c r="Z2023" s="15">
        <v>23328</v>
      </c>
      <c r="AA2023" s="15">
        <v>19362</v>
      </c>
      <c r="AC2023" s="15">
        <v>3966</v>
      </c>
    </row>
    <row r="2024" spans="2:29" ht="19.7" customHeight="1" x14ac:dyDescent="0.2">
      <c r="B2024" s="10" t="s">
        <v>2104</v>
      </c>
      <c r="C2024" s="11" t="s">
        <v>8109</v>
      </c>
      <c r="D2024" s="11" t="s">
        <v>2854</v>
      </c>
      <c r="E2024" s="11" t="s">
        <v>8110</v>
      </c>
      <c r="F2024" s="12" t="s">
        <v>91</v>
      </c>
      <c r="G2024" s="13">
        <v>23856</v>
      </c>
      <c r="H2024" s="13">
        <v>19800</v>
      </c>
      <c r="I2024" s="13"/>
      <c r="J2024" s="13">
        <v>4056</v>
      </c>
      <c r="K2024" s="13">
        <v>83</v>
      </c>
      <c r="L2024" s="11" t="s">
        <v>4462</v>
      </c>
      <c r="M2024" s="14" t="s">
        <v>4444</v>
      </c>
      <c r="Z2024" s="15">
        <v>23856</v>
      </c>
      <c r="AA2024" s="15">
        <v>19800</v>
      </c>
      <c r="AC2024" s="15">
        <v>4056</v>
      </c>
    </row>
    <row r="2025" spans="2:29" ht="19.7" customHeight="1" x14ac:dyDescent="0.2">
      <c r="B2025" s="10" t="s">
        <v>2105</v>
      </c>
      <c r="C2025" s="11" t="s">
        <v>8111</v>
      </c>
      <c r="D2025" s="11" t="s">
        <v>8112</v>
      </c>
      <c r="E2025" s="11" t="s">
        <v>4308</v>
      </c>
      <c r="F2025" s="12" t="s">
        <v>38</v>
      </c>
      <c r="G2025" s="13">
        <v>51727</v>
      </c>
      <c r="H2025" s="13">
        <v>42933</v>
      </c>
      <c r="I2025" s="13"/>
      <c r="J2025" s="13">
        <v>8794</v>
      </c>
      <c r="K2025" s="13">
        <v>83</v>
      </c>
      <c r="L2025" s="11" t="s">
        <v>4462</v>
      </c>
      <c r="M2025" s="14" t="s">
        <v>4444</v>
      </c>
      <c r="Z2025" s="15">
        <v>51727</v>
      </c>
      <c r="AA2025" s="15">
        <v>42933</v>
      </c>
      <c r="AC2025" s="15">
        <v>8794</v>
      </c>
    </row>
    <row r="2026" spans="2:29" ht="19.7" customHeight="1" x14ac:dyDescent="0.2">
      <c r="B2026" s="10" t="s">
        <v>2106</v>
      </c>
      <c r="C2026" s="11" t="s">
        <v>8113</v>
      </c>
      <c r="D2026" s="11" t="s">
        <v>8112</v>
      </c>
      <c r="E2026" s="11" t="s">
        <v>8114</v>
      </c>
      <c r="F2026" s="12" t="s">
        <v>38</v>
      </c>
      <c r="G2026" s="13">
        <v>59623</v>
      </c>
      <c r="H2026" s="13">
        <v>50083</v>
      </c>
      <c r="I2026" s="13"/>
      <c r="J2026" s="13">
        <v>9540</v>
      </c>
      <c r="K2026" s="13">
        <v>84</v>
      </c>
      <c r="L2026" s="11" t="s">
        <v>4462</v>
      </c>
      <c r="M2026" s="14" t="s">
        <v>4444</v>
      </c>
      <c r="Z2026" s="15">
        <v>59623</v>
      </c>
      <c r="AA2026" s="15">
        <v>50083</v>
      </c>
      <c r="AC2026" s="15">
        <v>9540</v>
      </c>
    </row>
    <row r="2027" spans="2:29" ht="19.7" customHeight="1" x14ac:dyDescent="0.2">
      <c r="B2027" s="10" t="s">
        <v>2107</v>
      </c>
      <c r="C2027" s="11" t="s">
        <v>8115</v>
      </c>
      <c r="D2027" s="11" t="s">
        <v>8116</v>
      </c>
      <c r="E2027" s="11" t="s">
        <v>8117</v>
      </c>
      <c r="F2027" s="12" t="s">
        <v>91</v>
      </c>
      <c r="G2027" s="13">
        <v>28491</v>
      </c>
      <c r="H2027" s="13">
        <v>9687</v>
      </c>
      <c r="I2027" s="13"/>
      <c r="J2027" s="13">
        <v>18804</v>
      </c>
      <c r="K2027" s="13">
        <v>34</v>
      </c>
      <c r="L2027" s="11" t="s">
        <v>4462</v>
      </c>
      <c r="M2027" s="14" t="s">
        <v>4444</v>
      </c>
      <c r="Z2027" s="15">
        <v>28491</v>
      </c>
      <c r="AA2027" s="15">
        <v>9687</v>
      </c>
      <c r="AC2027" s="15">
        <v>18804</v>
      </c>
    </row>
    <row r="2028" spans="2:29" ht="19.7" customHeight="1" x14ac:dyDescent="0.2">
      <c r="B2028" s="10" t="s">
        <v>2108</v>
      </c>
      <c r="C2028" s="11" t="s">
        <v>8118</v>
      </c>
      <c r="D2028" s="11" t="s">
        <v>8116</v>
      </c>
      <c r="E2028" s="11" t="s">
        <v>908</v>
      </c>
      <c r="F2028" s="12" t="s">
        <v>91</v>
      </c>
      <c r="G2028" s="13">
        <v>49764</v>
      </c>
      <c r="H2028" s="13">
        <v>11446</v>
      </c>
      <c r="I2028" s="13"/>
      <c r="J2028" s="13">
        <v>38318</v>
      </c>
      <c r="K2028" s="13">
        <v>23</v>
      </c>
      <c r="L2028" s="11" t="s">
        <v>4462</v>
      </c>
      <c r="M2028" s="14" t="s">
        <v>4444</v>
      </c>
      <c r="Z2028" s="15">
        <v>49764</v>
      </c>
      <c r="AA2028" s="15">
        <v>11446</v>
      </c>
      <c r="AC2028" s="15">
        <v>38318</v>
      </c>
    </row>
    <row r="2029" spans="2:29" ht="19.7" customHeight="1" x14ac:dyDescent="0.2">
      <c r="B2029" s="16" t="s">
        <v>2109</v>
      </c>
      <c r="C2029" s="17" t="s">
        <v>8119</v>
      </c>
      <c r="D2029" s="17" t="s">
        <v>8116</v>
      </c>
      <c r="E2029" s="17" t="s">
        <v>8120</v>
      </c>
      <c r="F2029" s="18" t="s">
        <v>7</v>
      </c>
      <c r="G2029" s="19">
        <v>12951</v>
      </c>
      <c r="H2029" s="19">
        <v>2720</v>
      </c>
      <c r="I2029" s="19"/>
      <c r="J2029" s="19">
        <v>10231</v>
      </c>
      <c r="K2029" s="19">
        <v>21</v>
      </c>
      <c r="L2029" s="17" t="s">
        <v>4462</v>
      </c>
      <c r="M2029" s="20" t="s">
        <v>4444</v>
      </c>
      <c r="Z2029" s="15">
        <v>12951</v>
      </c>
      <c r="AA2029" s="15">
        <v>2720</v>
      </c>
      <c r="AC2029" s="15">
        <v>10231</v>
      </c>
    </row>
    <row r="2030" spans="2:29" ht="19.7" customHeight="1" x14ac:dyDescent="0.2">
      <c r="B2030" s="10" t="s">
        <v>2110</v>
      </c>
      <c r="C2030" s="11" t="s">
        <v>8121</v>
      </c>
      <c r="D2030" s="11" t="s">
        <v>8122</v>
      </c>
      <c r="E2030" s="11" t="s">
        <v>8123</v>
      </c>
      <c r="F2030" s="12" t="s">
        <v>91</v>
      </c>
      <c r="G2030" s="13">
        <v>25235</v>
      </c>
      <c r="H2030" s="13">
        <v>3785</v>
      </c>
      <c r="I2030" s="13"/>
      <c r="J2030" s="13">
        <v>21450</v>
      </c>
      <c r="K2030" s="13">
        <v>15</v>
      </c>
      <c r="L2030" s="11" t="s">
        <v>4462</v>
      </c>
      <c r="M2030" s="14" t="s">
        <v>4444</v>
      </c>
      <c r="Z2030" s="15">
        <v>25235</v>
      </c>
      <c r="AA2030" s="15">
        <v>3785</v>
      </c>
      <c r="AC2030" s="15">
        <v>21450</v>
      </c>
    </row>
    <row r="2031" spans="2:29" ht="19.7" customHeight="1" x14ac:dyDescent="0.2">
      <c r="B2031" s="10" t="s">
        <v>2111</v>
      </c>
      <c r="C2031" s="11" t="s">
        <v>8124</v>
      </c>
      <c r="D2031" s="11" t="s">
        <v>8125</v>
      </c>
      <c r="E2031" s="11" t="s">
        <v>8126</v>
      </c>
      <c r="F2031" s="12" t="s">
        <v>7</v>
      </c>
      <c r="G2031" s="13">
        <v>4276</v>
      </c>
      <c r="H2031" s="13">
        <v>2908</v>
      </c>
      <c r="I2031" s="13"/>
      <c r="J2031" s="13">
        <v>1368</v>
      </c>
      <c r="K2031" s="13">
        <v>68</v>
      </c>
      <c r="L2031" s="11" t="s">
        <v>4462</v>
      </c>
      <c r="M2031" s="14" t="s">
        <v>4444</v>
      </c>
      <c r="Z2031" s="15">
        <v>4276</v>
      </c>
      <c r="AA2031" s="15">
        <v>2908</v>
      </c>
      <c r="AC2031" s="15">
        <v>1368</v>
      </c>
    </row>
    <row r="2032" spans="2:29" ht="19.7" customHeight="1" x14ac:dyDescent="0.2">
      <c r="B2032" s="10" t="s">
        <v>2112</v>
      </c>
      <c r="C2032" s="11" t="s">
        <v>8127</v>
      </c>
      <c r="D2032" s="11" t="s">
        <v>8125</v>
      </c>
      <c r="E2032" s="11" t="s">
        <v>8128</v>
      </c>
      <c r="F2032" s="12" t="s">
        <v>7</v>
      </c>
      <c r="G2032" s="13">
        <v>7223</v>
      </c>
      <c r="H2032" s="13">
        <v>3395</v>
      </c>
      <c r="I2032" s="13"/>
      <c r="J2032" s="13">
        <v>3828</v>
      </c>
      <c r="K2032" s="13">
        <v>47</v>
      </c>
      <c r="L2032" s="11" t="s">
        <v>4462</v>
      </c>
      <c r="M2032" s="14" t="s">
        <v>4444</v>
      </c>
      <c r="Z2032" s="15">
        <v>7223</v>
      </c>
      <c r="AA2032" s="15">
        <v>3395</v>
      </c>
      <c r="AC2032" s="15">
        <v>3828</v>
      </c>
    </row>
    <row r="2033" spans="2:29" ht="19.7" customHeight="1" x14ac:dyDescent="0.2">
      <c r="B2033" s="10" t="s">
        <v>2113</v>
      </c>
      <c r="C2033" s="11" t="s">
        <v>8129</v>
      </c>
      <c r="D2033" s="11" t="s">
        <v>8125</v>
      </c>
      <c r="E2033" s="11" t="s">
        <v>8130</v>
      </c>
      <c r="F2033" s="12" t="s">
        <v>7</v>
      </c>
      <c r="G2033" s="13">
        <v>6361</v>
      </c>
      <c r="H2033" s="13">
        <v>4198</v>
      </c>
      <c r="I2033" s="13"/>
      <c r="J2033" s="13">
        <v>2163</v>
      </c>
      <c r="K2033" s="13">
        <v>66</v>
      </c>
      <c r="L2033" s="11" t="s">
        <v>4462</v>
      </c>
      <c r="M2033" s="14" t="s">
        <v>4444</v>
      </c>
      <c r="Z2033" s="15">
        <v>6361</v>
      </c>
      <c r="AA2033" s="15">
        <v>4198</v>
      </c>
      <c r="AC2033" s="15">
        <v>2163</v>
      </c>
    </row>
    <row r="2034" spans="2:29" ht="19.7" customHeight="1" x14ac:dyDescent="0.2">
      <c r="B2034" s="10" t="s">
        <v>2114</v>
      </c>
      <c r="C2034" s="11" t="s">
        <v>8131</v>
      </c>
      <c r="D2034" s="11" t="s">
        <v>8132</v>
      </c>
      <c r="E2034" s="11" t="s">
        <v>8130</v>
      </c>
      <c r="F2034" s="12" t="s">
        <v>7</v>
      </c>
      <c r="G2034" s="13">
        <v>33124</v>
      </c>
      <c r="H2034" s="13">
        <v>32130</v>
      </c>
      <c r="I2034" s="13"/>
      <c r="J2034" s="13">
        <v>994</v>
      </c>
      <c r="K2034" s="13">
        <v>97</v>
      </c>
      <c r="L2034" s="11" t="s">
        <v>4462</v>
      </c>
      <c r="M2034" s="14" t="s">
        <v>4444</v>
      </c>
      <c r="Z2034" s="15">
        <v>33124</v>
      </c>
      <c r="AA2034" s="15">
        <v>32130</v>
      </c>
      <c r="AC2034" s="15">
        <v>994</v>
      </c>
    </row>
    <row r="2035" spans="2:29" ht="19.7" customHeight="1" x14ac:dyDescent="0.2">
      <c r="B2035" s="10" t="s">
        <v>2115</v>
      </c>
      <c r="C2035" s="11" t="s">
        <v>8133</v>
      </c>
      <c r="D2035" s="11" t="s">
        <v>8134</v>
      </c>
      <c r="E2035" s="11" t="s">
        <v>8126</v>
      </c>
      <c r="F2035" s="12" t="s">
        <v>7</v>
      </c>
      <c r="G2035" s="13">
        <v>30438</v>
      </c>
      <c r="H2035" s="13">
        <v>16437</v>
      </c>
      <c r="I2035" s="13"/>
      <c r="J2035" s="13">
        <v>14001</v>
      </c>
      <c r="K2035" s="13">
        <v>54</v>
      </c>
      <c r="L2035" s="11" t="s">
        <v>4462</v>
      </c>
      <c r="M2035" s="14" t="s">
        <v>4444</v>
      </c>
      <c r="Z2035" s="15">
        <v>30438</v>
      </c>
      <c r="AA2035" s="15">
        <v>16437</v>
      </c>
      <c r="AC2035" s="15">
        <v>14001</v>
      </c>
    </row>
    <row r="2036" spans="2:29" ht="19.7" customHeight="1" x14ac:dyDescent="0.2">
      <c r="B2036" s="10" t="s">
        <v>2116</v>
      </c>
      <c r="C2036" s="11" t="s">
        <v>8135</v>
      </c>
      <c r="D2036" s="11" t="s">
        <v>8136</v>
      </c>
      <c r="E2036" s="11" t="s">
        <v>8137</v>
      </c>
      <c r="F2036" s="12" t="s">
        <v>7</v>
      </c>
      <c r="G2036" s="13">
        <v>8570</v>
      </c>
      <c r="H2036" s="13">
        <v>4971</v>
      </c>
      <c r="I2036" s="13"/>
      <c r="J2036" s="13">
        <v>3599</v>
      </c>
      <c r="K2036" s="13">
        <v>58</v>
      </c>
      <c r="L2036" s="11" t="s">
        <v>4462</v>
      </c>
      <c r="M2036" s="14" t="s">
        <v>4444</v>
      </c>
      <c r="Z2036" s="15">
        <v>8570</v>
      </c>
      <c r="AA2036" s="15">
        <v>4971</v>
      </c>
      <c r="AC2036" s="15">
        <v>3599</v>
      </c>
    </row>
    <row r="2037" spans="2:29" ht="19.7" customHeight="1" x14ac:dyDescent="0.2">
      <c r="B2037" s="10" t="s">
        <v>2117</v>
      </c>
      <c r="C2037" s="11" t="s">
        <v>8138</v>
      </c>
      <c r="D2037" s="11" t="s">
        <v>8136</v>
      </c>
      <c r="E2037" s="11" t="s">
        <v>8139</v>
      </c>
      <c r="F2037" s="12" t="s">
        <v>7</v>
      </c>
      <c r="G2037" s="13">
        <v>11109</v>
      </c>
      <c r="H2037" s="13">
        <v>5332</v>
      </c>
      <c r="I2037" s="13"/>
      <c r="J2037" s="13">
        <v>5777</v>
      </c>
      <c r="K2037" s="13">
        <v>48</v>
      </c>
      <c r="L2037" s="11" t="s">
        <v>4462</v>
      </c>
      <c r="M2037" s="14" t="s">
        <v>4444</v>
      </c>
      <c r="Z2037" s="15">
        <v>11109</v>
      </c>
      <c r="AA2037" s="15">
        <v>5332</v>
      </c>
      <c r="AC2037" s="15">
        <v>5777</v>
      </c>
    </row>
    <row r="2038" spans="2:29" ht="19.7" customHeight="1" x14ac:dyDescent="0.2">
      <c r="B2038" s="10" t="s">
        <v>2118</v>
      </c>
      <c r="C2038" s="11" t="s">
        <v>8140</v>
      </c>
      <c r="D2038" s="11" t="s">
        <v>8136</v>
      </c>
      <c r="E2038" s="11" t="s">
        <v>8141</v>
      </c>
      <c r="F2038" s="12" t="s">
        <v>7</v>
      </c>
      <c r="G2038" s="13">
        <v>14029</v>
      </c>
      <c r="H2038" s="13">
        <v>6173</v>
      </c>
      <c r="I2038" s="13"/>
      <c r="J2038" s="13">
        <v>7856</v>
      </c>
      <c r="K2038" s="13">
        <v>44</v>
      </c>
      <c r="L2038" s="11" t="s">
        <v>4462</v>
      </c>
      <c r="M2038" s="14" t="s">
        <v>4444</v>
      </c>
      <c r="Z2038" s="15">
        <v>14029</v>
      </c>
      <c r="AA2038" s="15">
        <v>6173</v>
      </c>
      <c r="AC2038" s="15">
        <v>7856</v>
      </c>
    </row>
    <row r="2039" spans="2:29" ht="19.7" customHeight="1" x14ac:dyDescent="0.2">
      <c r="B2039" s="10" t="s">
        <v>2119</v>
      </c>
      <c r="C2039" s="11" t="s">
        <v>8142</v>
      </c>
      <c r="D2039" s="11" t="s">
        <v>8136</v>
      </c>
      <c r="E2039" s="11" t="s">
        <v>8143</v>
      </c>
      <c r="F2039" s="12" t="s">
        <v>7</v>
      </c>
      <c r="G2039" s="13">
        <v>7146</v>
      </c>
      <c r="H2039" s="13">
        <v>6003</v>
      </c>
      <c r="I2039" s="13"/>
      <c r="J2039" s="13">
        <v>1143</v>
      </c>
      <c r="K2039" s="13">
        <v>84</v>
      </c>
      <c r="L2039" s="11" t="s">
        <v>4462</v>
      </c>
      <c r="M2039" s="14" t="s">
        <v>4444</v>
      </c>
      <c r="Z2039" s="15">
        <v>7146</v>
      </c>
      <c r="AA2039" s="15">
        <v>6003</v>
      </c>
      <c r="AC2039" s="15">
        <v>1143</v>
      </c>
    </row>
    <row r="2040" spans="2:29" ht="19.7" customHeight="1" x14ac:dyDescent="0.2">
      <c r="B2040" s="10" t="s">
        <v>2120</v>
      </c>
      <c r="C2040" s="11" t="s">
        <v>8144</v>
      </c>
      <c r="D2040" s="11" t="s">
        <v>8136</v>
      </c>
      <c r="E2040" s="11" t="s">
        <v>8145</v>
      </c>
      <c r="F2040" s="12" t="s">
        <v>7</v>
      </c>
      <c r="G2040" s="13">
        <v>8275</v>
      </c>
      <c r="H2040" s="13">
        <v>6289</v>
      </c>
      <c r="I2040" s="13"/>
      <c r="J2040" s="13">
        <v>1986</v>
      </c>
      <c r="K2040" s="13">
        <v>76</v>
      </c>
      <c r="L2040" s="11" t="s">
        <v>4462</v>
      </c>
      <c r="M2040" s="14" t="s">
        <v>4444</v>
      </c>
      <c r="Z2040" s="15">
        <v>8275</v>
      </c>
      <c r="AA2040" s="15">
        <v>6289</v>
      </c>
      <c r="AC2040" s="15">
        <v>1986</v>
      </c>
    </row>
    <row r="2041" spans="2:29" ht="19.7" customHeight="1" x14ac:dyDescent="0.2">
      <c r="B2041" s="10" t="s">
        <v>2121</v>
      </c>
      <c r="C2041" s="11" t="s">
        <v>8146</v>
      </c>
      <c r="D2041" s="11" t="s">
        <v>8136</v>
      </c>
      <c r="E2041" s="11" t="s">
        <v>8147</v>
      </c>
      <c r="F2041" s="12" t="s">
        <v>7</v>
      </c>
      <c r="G2041" s="13">
        <v>11606</v>
      </c>
      <c r="H2041" s="13">
        <v>7776</v>
      </c>
      <c r="I2041" s="13"/>
      <c r="J2041" s="13">
        <v>3830</v>
      </c>
      <c r="K2041" s="13">
        <v>67</v>
      </c>
      <c r="L2041" s="11" t="s">
        <v>4462</v>
      </c>
      <c r="M2041" s="14" t="s">
        <v>4444</v>
      </c>
      <c r="Z2041" s="15">
        <v>11606</v>
      </c>
      <c r="AA2041" s="15">
        <v>7776</v>
      </c>
      <c r="AC2041" s="15">
        <v>3830</v>
      </c>
    </row>
    <row r="2042" spans="2:29" ht="19.7" customHeight="1" x14ac:dyDescent="0.2">
      <c r="B2042" s="10" t="s">
        <v>2122</v>
      </c>
      <c r="C2042" s="11" t="s">
        <v>8148</v>
      </c>
      <c r="D2042" s="11" t="s">
        <v>8149</v>
      </c>
      <c r="E2042" s="11" t="s">
        <v>8150</v>
      </c>
      <c r="F2042" s="12" t="s">
        <v>7</v>
      </c>
      <c r="G2042" s="13">
        <v>26667</v>
      </c>
      <c r="H2042" s="13">
        <v>13067</v>
      </c>
      <c r="I2042" s="13"/>
      <c r="J2042" s="13">
        <v>13600</v>
      </c>
      <c r="K2042" s="13">
        <v>49</v>
      </c>
      <c r="L2042" s="11" t="s">
        <v>4462</v>
      </c>
      <c r="M2042" s="14" t="s">
        <v>4444</v>
      </c>
      <c r="Z2042" s="15">
        <v>26667</v>
      </c>
      <c r="AA2042" s="15">
        <v>13067</v>
      </c>
      <c r="AC2042" s="15">
        <v>13600</v>
      </c>
    </row>
    <row r="2043" spans="2:29" ht="19.7" customHeight="1" x14ac:dyDescent="0.2">
      <c r="B2043" s="10" t="s">
        <v>2123</v>
      </c>
      <c r="C2043" s="11" t="s">
        <v>8151</v>
      </c>
      <c r="D2043" s="11" t="s">
        <v>8149</v>
      </c>
      <c r="E2043" s="11" t="s">
        <v>8152</v>
      </c>
      <c r="F2043" s="12" t="s">
        <v>7</v>
      </c>
      <c r="G2043" s="13">
        <v>30237</v>
      </c>
      <c r="H2043" s="13">
        <v>12095</v>
      </c>
      <c r="I2043" s="13"/>
      <c r="J2043" s="13">
        <v>18142</v>
      </c>
      <c r="K2043" s="13">
        <v>40</v>
      </c>
      <c r="L2043" s="11" t="s">
        <v>4462</v>
      </c>
      <c r="M2043" s="14" t="s">
        <v>4444</v>
      </c>
      <c r="Z2043" s="15">
        <v>30237</v>
      </c>
      <c r="AA2043" s="15">
        <v>12095</v>
      </c>
      <c r="AC2043" s="15">
        <v>18142</v>
      </c>
    </row>
    <row r="2044" spans="2:29" ht="19.7" customHeight="1" x14ac:dyDescent="0.2">
      <c r="B2044" s="10" t="s">
        <v>2124</v>
      </c>
      <c r="C2044" s="11" t="s">
        <v>8153</v>
      </c>
      <c r="D2044" s="11" t="s">
        <v>8149</v>
      </c>
      <c r="E2044" s="11" t="s">
        <v>8154</v>
      </c>
      <c r="F2044" s="12" t="s">
        <v>7</v>
      </c>
      <c r="G2044" s="13">
        <v>38845</v>
      </c>
      <c r="H2044" s="13">
        <v>15150</v>
      </c>
      <c r="I2044" s="13"/>
      <c r="J2044" s="13">
        <v>23695</v>
      </c>
      <c r="K2044" s="13">
        <v>39</v>
      </c>
      <c r="L2044" s="11" t="s">
        <v>4462</v>
      </c>
      <c r="M2044" s="14" t="s">
        <v>4444</v>
      </c>
      <c r="Z2044" s="15">
        <v>38845</v>
      </c>
      <c r="AA2044" s="15">
        <v>15150</v>
      </c>
      <c r="AC2044" s="15">
        <v>23695</v>
      </c>
    </row>
    <row r="2045" spans="2:29" ht="19.7" customHeight="1" x14ac:dyDescent="0.2">
      <c r="B2045" s="10" t="s">
        <v>2125</v>
      </c>
      <c r="C2045" s="11" t="s">
        <v>8155</v>
      </c>
      <c r="D2045" s="11" t="s">
        <v>8149</v>
      </c>
      <c r="E2045" s="11" t="s">
        <v>8156</v>
      </c>
      <c r="F2045" s="12" t="s">
        <v>7</v>
      </c>
      <c r="G2045" s="13">
        <v>59051</v>
      </c>
      <c r="H2045" s="13">
        <v>22439</v>
      </c>
      <c r="I2045" s="13"/>
      <c r="J2045" s="13">
        <v>36612</v>
      </c>
      <c r="K2045" s="13">
        <v>38</v>
      </c>
      <c r="L2045" s="11" t="s">
        <v>4462</v>
      </c>
      <c r="M2045" s="14" t="s">
        <v>4444</v>
      </c>
      <c r="Z2045" s="15">
        <v>59051</v>
      </c>
      <c r="AA2045" s="15">
        <v>22439</v>
      </c>
      <c r="AC2045" s="15">
        <v>36612</v>
      </c>
    </row>
    <row r="2046" spans="2:29" ht="19.7" customHeight="1" x14ac:dyDescent="0.2">
      <c r="B2046" s="10" t="s">
        <v>2126</v>
      </c>
      <c r="C2046" s="11" t="s">
        <v>8157</v>
      </c>
      <c r="D2046" s="11" t="s">
        <v>8158</v>
      </c>
      <c r="E2046" s="11" t="s">
        <v>8159</v>
      </c>
      <c r="F2046" s="12" t="s">
        <v>38</v>
      </c>
      <c r="G2046" s="13">
        <v>35593</v>
      </c>
      <c r="H2046" s="13">
        <v>16373</v>
      </c>
      <c r="I2046" s="13"/>
      <c r="J2046" s="13">
        <v>19220</v>
      </c>
      <c r="K2046" s="13">
        <v>46</v>
      </c>
      <c r="L2046" s="11" t="s">
        <v>4462</v>
      </c>
      <c r="M2046" s="14" t="s">
        <v>4444</v>
      </c>
      <c r="Z2046" s="15">
        <v>35593</v>
      </c>
      <c r="AA2046" s="15">
        <v>16373</v>
      </c>
      <c r="AC2046" s="15">
        <v>19220</v>
      </c>
    </row>
    <row r="2047" spans="2:29" ht="19.7" customHeight="1" x14ac:dyDescent="0.2">
      <c r="B2047" s="10" t="s">
        <v>2127</v>
      </c>
      <c r="C2047" s="11" t="s">
        <v>8160</v>
      </c>
      <c r="D2047" s="11" t="s">
        <v>8158</v>
      </c>
      <c r="E2047" s="11" t="s">
        <v>8161</v>
      </c>
      <c r="F2047" s="12" t="s">
        <v>38</v>
      </c>
      <c r="G2047" s="13">
        <v>37998</v>
      </c>
      <c r="H2047" s="13">
        <v>17859</v>
      </c>
      <c r="I2047" s="13"/>
      <c r="J2047" s="13">
        <v>20139</v>
      </c>
      <c r="K2047" s="13">
        <v>47</v>
      </c>
      <c r="L2047" s="11" t="s">
        <v>4462</v>
      </c>
      <c r="M2047" s="14" t="s">
        <v>4444</v>
      </c>
      <c r="Z2047" s="15">
        <v>37998</v>
      </c>
      <c r="AA2047" s="15">
        <v>17859</v>
      </c>
      <c r="AC2047" s="15">
        <v>20139</v>
      </c>
    </row>
    <row r="2048" spans="2:29" ht="19.7" customHeight="1" x14ac:dyDescent="0.2">
      <c r="B2048" s="10" t="s">
        <v>2128</v>
      </c>
      <c r="C2048" s="11" t="s">
        <v>8162</v>
      </c>
      <c r="D2048" s="11" t="s">
        <v>8163</v>
      </c>
      <c r="E2048" s="11" t="s">
        <v>8164</v>
      </c>
      <c r="F2048" s="12" t="s">
        <v>38</v>
      </c>
      <c r="G2048" s="13">
        <v>59543</v>
      </c>
      <c r="H2048" s="13">
        <v>23817</v>
      </c>
      <c r="I2048" s="13"/>
      <c r="J2048" s="13">
        <v>35726</v>
      </c>
      <c r="K2048" s="13">
        <v>40</v>
      </c>
      <c r="L2048" s="11" t="s">
        <v>4462</v>
      </c>
      <c r="M2048" s="14" t="s">
        <v>4444</v>
      </c>
      <c r="Z2048" s="15">
        <v>59543</v>
      </c>
      <c r="AA2048" s="15">
        <v>23817</v>
      </c>
      <c r="AC2048" s="15">
        <v>35726</v>
      </c>
    </row>
    <row r="2049" spans="2:29" ht="19.7" customHeight="1" x14ac:dyDescent="0.2">
      <c r="B2049" s="10" t="s">
        <v>2129</v>
      </c>
      <c r="C2049" s="11" t="s">
        <v>8165</v>
      </c>
      <c r="D2049" s="11" t="s">
        <v>8163</v>
      </c>
      <c r="E2049" s="11" t="s">
        <v>8166</v>
      </c>
      <c r="F2049" s="12" t="s">
        <v>38</v>
      </c>
      <c r="G2049" s="13">
        <v>59887</v>
      </c>
      <c r="H2049" s="13">
        <v>20960</v>
      </c>
      <c r="I2049" s="13"/>
      <c r="J2049" s="13">
        <v>38927</v>
      </c>
      <c r="K2049" s="13">
        <v>35</v>
      </c>
      <c r="L2049" s="11" t="s">
        <v>4462</v>
      </c>
      <c r="M2049" s="14" t="s">
        <v>4444</v>
      </c>
      <c r="Z2049" s="15">
        <v>59887</v>
      </c>
      <c r="AA2049" s="15">
        <v>20960</v>
      </c>
      <c r="AC2049" s="15">
        <v>38927</v>
      </c>
    </row>
    <row r="2050" spans="2:29" ht="19.7" customHeight="1" x14ac:dyDescent="0.2">
      <c r="B2050" s="10" t="s">
        <v>2130</v>
      </c>
      <c r="C2050" s="11" t="s">
        <v>8167</v>
      </c>
      <c r="D2050" s="11" t="s">
        <v>8163</v>
      </c>
      <c r="E2050" s="11" t="s">
        <v>8168</v>
      </c>
      <c r="F2050" s="12" t="s">
        <v>38</v>
      </c>
      <c r="G2050" s="13">
        <v>67045</v>
      </c>
      <c r="H2050" s="13">
        <v>20784</v>
      </c>
      <c r="I2050" s="13"/>
      <c r="J2050" s="13">
        <v>46261</v>
      </c>
      <c r="K2050" s="13">
        <v>31</v>
      </c>
      <c r="L2050" s="11" t="s">
        <v>4462</v>
      </c>
      <c r="M2050" s="14" t="s">
        <v>4444</v>
      </c>
      <c r="Z2050" s="15">
        <v>67045</v>
      </c>
      <c r="AA2050" s="15">
        <v>20784</v>
      </c>
      <c r="AC2050" s="15">
        <v>46261</v>
      </c>
    </row>
    <row r="2051" spans="2:29" ht="19.7" customHeight="1" x14ac:dyDescent="0.2">
      <c r="B2051" s="10" t="s">
        <v>2131</v>
      </c>
      <c r="C2051" s="11" t="s">
        <v>8169</v>
      </c>
      <c r="D2051" s="11" t="s">
        <v>8170</v>
      </c>
      <c r="E2051" s="11" t="s">
        <v>8171</v>
      </c>
      <c r="F2051" s="12" t="s">
        <v>38</v>
      </c>
      <c r="G2051" s="13">
        <v>50760</v>
      </c>
      <c r="H2051" s="13">
        <v>19796</v>
      </c>
      <c r="I2051" s="13"/>
      <c r="J2051" s="13">
        <v>30964</v>
      </c>
      <c r="K2051" s="13">
        <v>39</v>
      </c>
      <c r="L2051" s="11" t="s">
        <v>4462</v>
      </c>
      <c r="M2051" s="14" t="s">
        <v>4444</v>
      </c>
      <c r="Z2051" s="15">
        <v>50760</v>
      </c>
      <c r="AA2051" s="15">
        <v>19796</v>
      </c>
      <c r="AC2051" s="15">
        <v>30964</v>
      </c>
    </row>
    <row r="2052" spans="2:29" ht="19.7" customHeight="1" x14ac:dyDescent="0.2">
      <c r="B2052" s="10" t="s">
        <v>2132</v>
      </c>
      <c r="C2052" s="11" t="s">
        <v>8172</v>
      </c>
      <c r="D2052" s="11" t="s">
        <v>8170</v>
      </c>
      <c r="E2052" s="11" t="s">
        <v>8161</v>
      </c>
      <c r="F2052" s="12" t="s">
        <v>38</v>
      </c>
      <c r="G2052" s="13">
        <v>58038</v>
      </c>
      <c r="H2052" s="13">
        <v>22054</v>
      </c>
      <c r="I2052" s="13"/>
      <c r="J2052" s="13">
        <v>35984</v>
      </c>
      <c r="K2052" s="13">
        <v>38</v>
      </c>
      <c r="L2052" s="11" t="s">
        <v>4462</v>
      </c>
      <c r="M2052" s="14" t="s">
        <v>4444</v>
      </c>
      <c r="Z2052" s="15">
        <v>58038</v>
      </c>
      <c r="AA2052" s="15">
        <v>22054</v>
      </c>
      <c r="AC2052" s="15">
        <v>35984</v>
      </c>
    </row>
    <row r="2053" spans="2:29" ht="19.7" customHeight="1" x14ac:dyDescent="0.2">
      <c r="B2053" s="10" t="s">
        <v>2133</v>
      </c>
      <c r="C2053" s="11" t="s">
        <v>8173</v>
      </c>
      <c r="D2053" s="11" t="s">
        <v>8170</v>
      </c>
      <c r="E2053" s="11" t="s">
        <v>8174</v>
      </c>
      <c r="F2053" s="12" t="s">
        <v>38</v>
      </c>
      <c r="G2053" s="13">
        <v>124808</v>
      </c>
      <c r="H2053" s="13">
        <v>27458</v>
      </c>
      <c r="I2053" s="13"/>
      <c r="J2053" s="13">
        <v>97350</v>
      </c>
      <c r="K2053" s="13">
        <v>22</v>
      </c>
      <c r="L2053" s="11" t="s">
        <v>4462</v>
      </c>
      <c r="M2053" s="14" t="s">
        <v>4444</v>
      </c>
      <c r="Z2053" s="15">
        <v>124808</v>
      </c>
      <c r="AA2053" s="15">
        <v>27458</v>
      </c>
      <c r="AC2053" s="15">
        <v>97350</v>
      </c>
    </row>
    <row r="2054" spans="2:29" ht="19.7" customHeight="1" x14ac:dyDescent="0.2">
      <c r="B2054" s="16" t="s">
        <v>2134</v>
      </c>
      <c r="C2054" s="17" t="s">
        <v>8175</v>
      </c>
      <c r="D2054" s="17" t="s">
        <v>8176</v>
      </c>
      <c r="E2054" s="17" t="s">
        <v>8171</v>
      </c>
      <c r="F2054" s="18" t="s">
        <v>38</v>
      </c>
      <c r="G2054" s="19">
        <v>26729</v>
      </c>
      <c r="H2054" s="19">
        <v>18176</v>
      </c>
      <c r="I2054" s="19"/>
      <c r="J2054" s="19">
        <v>8553</v>
      </c>
      <c r="K2054" s="19">
        <v>68</v>
      </c>
      <c r="L2054" s="17" t="s">
        <v>4462</v>
      </c>
      <c r="M2054" s="20" t="s">
        <v>4444</v>
      </c>
      <c r="Z2054" s="15">
        <v>26729</v>
      </c>
      <c r="AA2054" s="15">
        <v>18176</v>
      </c>
      <c r="AC2054" s="15">
        <v>8553</v>
      </c>
    </row>
    <row r="2055" spans="2:29" ht="19.7" customHeight="1" x14ac:dyDescent="0.2">
      <c r="B2055" s="10" t="s">
        <v>2135</v>
      </c>
      <c r="C2055" s="11" t="s">
        <v>8177</v>
      </c>
      <c r="D2055" s="11" t="s">
        <v>8176</v>
      </c>
      <c r="E2055" s="11" t="s">
        <v>8159</v>
      </c>
      <c r="F2055" s="12" t="s">
        <v>38</v>
      </c>
      <c r="G2055" s="13">
        <v>33518</v>
      </c>
      <c r="H2055" s="13">
        <v>19440</v>
      </c>
      <c r="I2055" s="13"/>
      <c r="J2055" s="13">
        <v>14078</v>
      </c>
      <c r="K2055" s="13">
        <v>58</v>
      </c>
      <c r="L2055" s="11" t="s">
        <v>4462</v>
      </c>
      <c r="M2055" s="14" t="s">
        <v>4444</v>
      </c>
      <c r="Z2055" s="15">
        <v>33518</v>
      </c>
      <c r="AA2055" s="15">
        <v>19440</v>
      </c>
      <c r="AC2055" s="15">
        <v>14078</v>
      </c>
    </row>
    <row r="2056" spans="2:29" ht="19.7" customHeight="1" x14ac:dyDescent="0.2">
      <c r="B2056" s="10" t="s">
        <v>2136</v>
      </c>
      <c r="C2056" s="11" t="s">
        <v>8178</v>
      </c>
      <c r="D2056" s="11" t="s">
        <v>8176</v>
      </c>
      <c r="E2056" s="11" t="s">
        <v>8161</v>
      </c>
      <c r="F2056" s="12" t="s">
        <v>38</v>
      </c>
      <c r="G2056" s="13">
        <v>51483</v>
      </c>
      <c r="H2056" s="13">
        <v>19049</v>
      </c>
      <c r="I2056" s="13"/>
      <c r="J2056" s="13">
        <v>32434</v>
      </c>
      <c r="K2056" s="13">
        <v>37</v>
      </c>
      <c r="L2056" s="11" t="s">
        <v>4462</v>
      </c>
      <c r="M2056" s="14" t="s">
        <v>4444</v>
      </c>
      <c r="Z2056" s="15">
        <v>51483</v>
      </c>
      <c r="AA2056" s="15">
        <v>19049</v>
      </c>
      <c r="AC2056" s="15">
        <v>32434</v>
      </c>
    </row>
    <row r="2057" spans="2:29" ht="19.7" customHeight="1" x14ac:dyDescent="0.2">
      <c r="B2057" s="10" t="s">
        <v>2137</v>
      </c>
      <c r="C2057" s="11" t="s">
        <v>8179</v>
      </c>
      <c r="D2057" s="11" t="s">
        <v>4305</v>
      </c>
      <c r="E2057" s="11" t="s">
        <v>8180</v>
      </c>
      <c r="F2057" s="12" t="s">
        <v>38</v>
      </c>
      <c r="G2057" s="13">
        <v>1027</v>
      </c>
      <c r="H2057" s="13">
        <v>1017</v>
      </c>
      <c r="I2057" s="13"/>
      <c r="J2057" s="13">
        <v>10</v>
      </c>
      <c r="K2057" s="13">
        <v>99</v>
      </c>
      <c r="L2057" s="11" t="s">
        <v>4462</v>
      </c>
      <c r="M2057" s="14" t="s">
        <v>4444</v>
      </c>
      <c r="Z2057" s="15">
        <v>1027</v>
      </c>
      <c r="AA2057" s="15">
        <v>1017</v>
      </c>
      <c r="AC2057" s="15">
        <v>10</v>
      </c>
    </row>
    <row r="2058" spans="2:29" ht="19.7" customHeight="1" x14ac:dyDescent="0.2">
      <c r="B2058" s="10" t="s">
        <v>2138</v>
      </c>
      <c r="C2058" s="11" t="s">
        <v>8181</v>
      </c>
      <c r="D2058" s="11" t="s">
        <v>4305</v>
      </c>
      <c r="E2058" s="11" t="s">
        <v>8182</v>
      </c>
      <c r="F2058" s="12" t="s">
        <v>38</v>
      </c>
      <c r="G2058" s="13">
        <v>950</v>
      </c>
      <c r="H2058" s="13">
        <v>922</v>
      </c>
      <c r="I2058" s="13"/>
      <c r="J2058" s="13">
        <v>28</v>
      </c>
      <c r="K2058" s="13">
        <v>97</v>
      </c>
      <c r="L2058" s="11" t="s">
        <v>4462</v>
      </c>
      <c r="M2058" s="14" t="s">
        <v>4444</v>
      </c>
      <c r="Z2058" s="15">
        <v>950</v>
      </c>
      <c r="AA2058" s="15">
        <v>922</v>
      </c>
      <c r="AC2058" s="15">
        <v>28</v>
      </c>
    </row>
    <row r="2059" spans="2:29" ht="19.7" customHeight="1" x14ac:dyDescent="0.2">
      <c r="B2059" s="10" t="s">
        <v>2139</v>
      </c>
      <c r="C2059" s="11" t="s">
        <v>8183</v>
      </c>
      <c r="D2059" s="11" t="s">
        <v>8184</v>
      </c>
      <c r="E2059" s="11" t="s">
        <v>8185</v>
      </c>
      <c r="F2059" s="12" t="s">
        <v>38</v>
      </c>
      <c r="G2059" s="13">
        <v>39926</v>
      </c>
      <c r="H2059" s="13">
        <v>8784</v>
      </c>
      <c r="I2059" s="13"/>
      <c r="J2059" s="13">
        <v>31142</v>
      </c>
      <c r="K2059" s="13">
        <v>22</v>
      </c>
      <c r="L2059" s="11" t="s">
        <v>4462</v>
      </c>
      <c r="M2059" s="14" t="s">
        <v>4444</v>
      </c>
      <c r="Z2059" s="15">
        <v>39926</v>
      </c>
      <c r="AA2059" s="15">
        <v>8784</v>
      </c>
      <c r="AC2059" s="15">
        <v>31142</v>
      </c>
    </row>
    <row r="2060" spans="2:29" ht="19.7" customHeight="1" x14ac:dyDescent="0.2">
      <c r="B2060" s="10" t="s">
        <v>2140</v>
      </c>
      <c r="C2060" s="11" t="s">
        <v>8186</v>
      </c>
      <c r="D2060" s="11" t="s">
        <v>8187</v>
      </c>
      <c r="E2060" s="11" t="s">
        <v>8188</v>
      </c>
      <c r="F2060" s="12" t="s">
        <v>38</v>
      </c>
      <c r="G2060" s="13">
        <v>25518</v>
      </c>
      <c r="H2060" s="13">
        <v>8166</v>
      </c>
      <c r="I2060" s="13"/>
      <c r="J2060" s="13">
        <v>17352</v>
      </c>
      <c r="K2060" s="13">
        <v>32</v>
      </c>
      <c r="L2060" s="11" t="s">
        <v>4462</v>
      </c>
      <c r="M2060" s="14" t="s">
        <v>4444</v>
      </c>
      <c r="Z2060" s="15">
        <v>25518</v>
      </c>
      <c r="AA2060" s="15">
        <v>8166</v>
      </c>
      <c r="AC2060" s="15">
        <v>17352</v>
      </c>
    </row>
    <row r="2061" spans="2:29" ht="19.7" customHeight="1" x14ac:dyDescent="0.2">
      <c r="B2061" s="10" t="s">
        <v>2141</v>
      </c>
      <c r="C2061" s="11" t="s">
        <v>8189</v>
      </c>
      <c r="D2061" s="11" t="s">
        <v>8190</v>
      </c>
      <c r="E2061" s="11" t="s">
        <v>8191</v>
      </c>
      <c r="F2061" s="12" t="s">
        <v>38</v>
      </c>
      <c r="G2061" s="13">
        <v>50508</v>
      </c>
      <c r="H2061" s="13">
        <v>11617</v>
      </c>
      <c r="I2061" s="13"/>
      <c r="J2061" s="13">
        <v>38891</v>
      </c>
      <c r="K2061" s="13">
        <v>23</v>
      </c>
      <c r="L2061" s="11" t="s">
        <v>4462</v>
      </c>
      <c r="M2061" s="14" t="s">
        <v>4444</v>
      </c>
      <c r="Z2061" s="15">
        <v>50508</v>
      </c>
      <c r="AA2061" s="15">
        <v>11617</v>
      </c>
      <c r="AC2061" s="15">
        <v>38891</v>
      </c>
    </row>
    <row r="2062" spans="2:29" ht="19.7" customHeight="1" x14ac:dyDescent="0.2">
      <c r="B2062" s="10" t="s">
        <v>2142</v>
      </c>
      <c r="C2062" s="11" t="s">
        <v>8192</v>
      </c>
      <c r="D2062" s="11" t="s">
        <v>8193</v>
      </c>
      <c r="E2062" s="11" t="s">
        <v>4306</v>
      </c>
      <c r="F2062" s="12" t="s">
        <v>91</v>
      </c>
      <c r="G2062" s="13">
        <v>8080</v>
      </c>
      <c r="H2062" s="13">
        <v>5252</v>
      </c>
      <c r="I2062" s="13"/>
      <c r="J2062" s="13">
        <v>2828</v>
      </c>
      <c r="K2062" s="13">
        <v>65</v>
      </c>
      <c r="L2062" s="11" t="s">
        <v>4462</v>
      </c>
      <c r="M2062" s="14" t="s">
        <v>4444</v>
      </c>
      <c r="Z2062" s="15">
        <v>8080</v>
      </c>
      <c r="AA2062" s="15">
        <v>5252</v>
      </c>
      <c r="AC2062" s="15">
        <v>2828</v>
      </c>
    </row>
    <row r="2063" spans="2:29" ht="19.7" customHeight="1" x14ac:dyDescent="0.2">
      <c r="B2063" s="10" t="s">
        <v>2143</v>
      </c>
      <c r="C2063" s="11" t="s">
        <v>8194</v>
      </c>
      <c r="D2063" s="11" t="s">
        <v>8193</v>
      </c>
      <c r="E2063" s="11" t="s">
        <v>4307</v>
      </c>
      <c r="F2063" s="12" t="s">
        <v>91</v>
      </c>
      <c r="G2063" s="13">
        <v>10738</v>
      </c>
      <c r="H2063" s="13">
        <v>6228</v>
      </c>
      <c r="I2063" s="13"/>
      <c r="J2063" s="13">
        <v>4510</v>
      </c>
      <c r="K2063" s="13">
        <v>58</v>
      </c>
      <c r="L2063" s="11" t="s">
        <v>4462</v>
      </c>
      <c r="M2063" s="14" t="s">
        <v>4444</v>
      </c>
      <c r="Z2063" s="15">
        <v>10738</v>
      </c>
      <c r="AA2063" s="15">
        <v>6228</v>
      </c>
      <c r="AC2063" s="15">
        <v>4510</v>
      </c>
    </row>
    <row r="2064" spans="2:29" ht="19.7" customHeight="1" x14ac:dyDescent="0.2">
      <c r="B2064" s="10" t="s">
        <v>2144</v>
      </c>
      <c r="C2064" s="11" t="s">
        <v>8195</v>
      </c>
      <c r="D2064" s="11" t="s">
        <v>8193</v>
      </c>
      <c r="E2064" s="11" t="s">
        <v>8196</v>
      </c>
      <c r="F2064" s="12" t="s">
        <v>91</v>
      </c>
      <c r="G2064" s="13">
        <v>13949</v>
      </c>
      <c r="H2064" s="13">
        <v>9206</v>
      </c>
      <c r="I2064" s="13"/>
      <c r="J2064" s="13">
        <v>4743</v>
      </c>
      <c r="K2064" s="13">
        <v>66</v>
      </c>
      <c r="L2064" s="11" t="s">
        <v>4462</v>
      </c>
      <c r="M2064" s="14" t="s">
        <v>4444</v>
      </c>
      <c r="Z2064" s="15">
        <v>13949</v>
      </c>
      <c r="AA2064" s="15">
        <v>9206</v>
      </c>
      <c r="AC2064" s="15">
        <v>4743</v>
      </c>
    </row>
    <row r="2065" spans="2:29" ht="19.7" customHeight="1" x14ac:dyDescent="0.2">
      <c r="B2065" s="10" t="s">
        <v>2145</v>
      </c>
      <c r="C2065" s="11" t="s">
        <v>8197</v>
      </c>
      <c r="D2065" s="11" t="s">
        <v>8193</v>
      </c>
      <c r="E2065" s="11" t="s">
        <v>8198</v>
      </c>
      <c r="F2065" s="12" t="s">
        <v>91</v>
      </c>
      <c r="G2065" s="13">
        <v>30782</v>
      </c>
      <c r="H2065" s="13">
        <v>26165</v>
      </c>
      <c r="I2065" s="13"/>
      <c r="J2065" s="13">
        <v>4617</v>
      </c>
      <c r="K2065" s="13">
        <v>85</v>
      </c>
      <c r="L2065" s="11" t="s">
        <v>4462</v>
      </c>
      <c r="M2065" s="14" t="s">
        <v>4444</v>
      </c>
      <c r="Z2065" s="15">
        <v>30782</v>
      </c>
      <c r="AA2065" s="15">
        <v>26165</v>
      </c>
      <c r="AC2065" s="15">
        <v>4617</v>
      </c>
    </row>
    <row r="2066" spans="2:29" ht="19.7" customHeight="1" x14ac:dyDescent="0.2">
      <c r="B2066" s="10" t="s">
        <v>2146</v>
      </c>
      <c r="C2066" s="11" t="s">
        <v>8199</v>
      </c>
      <c r="D2066" s="11" t="s">
        <v>8200</v>
      </c>
      <c r="E2066" s="11" t="s">
        <v>4306</v>
      </c>
      <c r="F2066" s="12" t="s">
        <v>91</v>
      </c>
      <c r="G2066" s="13">
        <v>11430</v>
      </c>
      <c r="H2066" s="13">
        <v>6172</v>
      </c>
      <c r="I2066" s="13"/>
      <c r="J2066" s="13">
        <v>5258</v>
      </c>
      <c r="K2066" s="13">
        <v>54</v>
      </c>
      <c r="L2066" s="11" t="s">
        <v>4462</v>
      </c>
      <c r="M2066" s="14" t="s">
        <v>4444</v>
      </c>
      <c r="Z2066" s="15">
        <v>11430</v>
      </c>
      <c r="AA2066" s="15">
        <v>6172</v>
      </c>
      <c r="AC2066" s="15">
        <v>5258</v>
      </c>
    </row>
    <row r="2067" spans="2:29" ht="19.7" customHeight="1" x14ac:dyDescent="0.2">
      <c r="B2067" s="10" t="s">
        <v>2147</v>
      </c>
      <c r="C2067" s="11" t="s">
        <v>8201</v>
      </c>
      <c r="D2067" s="11" t="s">
        <v>8200</v>
      </c>
      <c r="E2067" s="11" t="s">
        <v>4307</v>
      </c>
      <c r="F2067" s="12" t="s">
        <v>91</v>
      </c>
      <c r="G2067" s="13">
        <v>12181</v>
      </c>
      <c r="H2067" s="13">
        <v>6700</v>
      </c>
      <c r="I2067" s="13"/>
      <c r="J2067" s="13">
        <v>5481</v>
      </c>
      <c r="K2067" s="13">
        <v>55</v>
      </c>
      <c r="L2067" s="11" t="s">
        <v>4462</v>
      </c>
      <c r="M2067" s="14" t="s">
        <v>4444</v>
      </c>
      <c r="Z2067" s="15">
        <v>12181</v>
      </c>
      <c r="AA2067" s="15">
        <v>6700</v>
      </c>
      <c r="AC2067" s="15">
        <v>5481</v>
      </c>
    </row>
    <row r="2068" spans="2:29" ht="19.7" customHeight="1" x14ac:dyDescent="0.2">
      <c r="B2068" s="10" t="s">
        <v>2148</v>
      </c>
      <c r="C2068" s="11" t="s">
        <v>8202</v>
      </c>
      <c r="D2068" s="11" t="s">
        <v>8203</v>
      </c>
      <c r="E2068" s="11" t="s">
        <v>4306</v>
      </c>
      <c r="F2068" s="12" t="s">
        <v>91</v>
      </c>
      <c r="G2068" s="13">
        <v>10049</v>
      </c>
      <c r="H2068" s="13">
        <v>4623</v>
      </c>
      <c r="I2068" s="13"/>
      <c r="J2068" s="13">
        <v>5426</v>
      </c>
      <c r="K2068" s="13">
        <v>46</v>
      </c>
      <c r="L2068" s="11" t="s">
        <v>4462</v>
      </c>
      <c r="M2068" s="14" t="s">
        <v>4444</v>
      </c>
      <c r="Z2068" s="15">
        <v>10049</v>
      </c>
      <c r="AA2068" s="15">
        <v>4623</v>
      </c>
      <c r="AC2068" s="15">
        <v>5426</v>
      </c>
    </row>
    <row r="2069" spans="2:29" ht="19.7" customHeight="1" x14ac:dyDescent="0.2">
      <c r="B2069" s="10" t="s">
        <v>2149</v>
      </c>
      <c r="C2069" s="11" t="s">
        <v>8204</v>
      </c>
      <c r="D2069" s="11" t="s">
        <v>8203</v>
      </c>
      <c r="E2069" s="11" t="s">
        <v>4307</v>
      </c>
      <c r="F2069" s="12" t="s">
        <v>91</v>
      </c>
      <c r="G2069" s="13">
        <v>12491</v>
      </c>
      <c r="H2069" s="13">
        <v>6495</v>
      </c>
      <c r="I2069" s="13"/>
      <c r="J2069" s="13">
        <v>5996</v>
      </c>
      <c r="K2069" s="13">
        <v>52</v>
      </c>
      <c r="L2069" s="11" t="s">
        <v>4462</v>
      </c>
      <c r="M2069" s="14" t="s">
        <v>4444</v>
      </c>
      <c r="Z2069" s="15">
        <v>12491</v>
      </c>
      <c r="AA2069" s="15">
        <v>6495</v>
      </c>
      <c r="AC2069" s="15">
        <v>5996</v>
      </c>
    </row>
    <row r="2070" spans="2:29" ht="19.7" customHeight="1" x14ac:dyDescent="0.2">
      <c r="B2070" s="10" t="s">
        <v>2150</v>
      </c>
      <c r="C2070" s="11" t="s">
        <v>8205</v>
      </c>
      <c r="D2070" s="11" t="s">
        <v>8206</v>
      </c>
      <c r="E2070" s="11" t="s">
        <v>4306</v>
      </c>
      <c r="F2070" s="12" t="s">
        <v>91</v>
      </c>
      <c r="G2070" s="13">
        <v>14456</v>
      </c>
      <c r="H2070" s="13">
        <v>6794</v>
      </c>
      <c r="I2070" s="13"/>
      <c r="J2070" s="13">
        <v>7662</v>
      </c>
      <c r="K2070" s="13">
        <v>47</v>
      </c>
      <c r="L2070" s="11" t="s">
        <v>4462</v>
      </c>
      <c r="M2070" s="14" t="s">
        <v>4444</v>
      </c>
      <c r="Z2070" s="15">
        <v>14456</v>
      </c>
      <c r="AA2070" s="15">
        <v>6794</v>
      </c>
      <c r="AC2070" s="15">
        <v>7662</v>
      </c>
    </row>
    <row r="2071" spans="2:29" ht="19.7" customHeight="1" x14ac:dyDescent="0.2">
      <c r="B2071" s="10" t="s">
        <v>2151</v>
      </c>
      <c r="C2071" s="11" t="s">
        <v>8207</v>
      </c>
      <c r="D2071" s="11" t="s">
        <v>8206</v>
      </c>
      <c r="E2071" s="11" t="s">
        <v>4307</v>
      </c>
      <c r="F2071" s="12" t="s">
        <v>91</v>
      </c>
      <c r="G2071" s="13">
        <v>16678</v>
      </c>
      <c r="H2071" s="13">
        <v>7338</v>
      </c>
      <c r="I2071" s="13"/>
      <c r="J2071" s="13">
        <v>9340</v>
      </c>
      <c r="K2071" s="13">
        <v>44</v>
      </c>
      <c r="L2071" s="11" t="s">
        <v>4462</v>
      </c>
      <c r="M2071" s="14" t="s">
        <v>4444</v>
      </c>
      <c r="Z2071" s="15">
        <v>16678</v>
      </c>
      <c r="AA2071" s="15">
        <v>7338</v>
      </c>
      <c r="AC2071" s="15">
        <v>9340</v>
      </c>
    </row>
    <row r="2072" spans="2:29" ht="19.7" customHeight="1" x14ac:dyDescent="0.2">
      <c r="B2072" s="10" t="s">
        <v>2152</v>
      </c>
      <c r="C2072" s="11" t="s">
        <v>8208</v>
      </c>
      <c r="D2072" s="11" t="s">
        <v>8209</v>
      </c>
      <c r="E2072" s="11" t="s">
        <v>4307</v>
      </c>
      <c r="F2072" s="12" t="s">
        <v>91</v>
      </c>
      <c r="G2072" s="13">
        <v>18029</v>
      </c>
      <c r="H2072" s="13">
        <v>6130</v>
      </c>
      <c r="I2072" s="13"/>
      <c r="J2072" s="13">
        <v>11899</v>
      </c>
      <c r="K2072" s="13">
        <v>34</v>
      </c>
      <c r="L2072" s="11" t="s">
        <v>4462</v>
      </c>
      <c r="M2072" s="14" t="s">
        <v>4444</v>
      </c>
      <c r="Z2072" s="15">
        <v>18029</v>
      </c>
      <c r="AA2072" s="15">
        <v>6130</v>
      </c>
      <c r="AC2072" s="15">
        <v>11899</v>
      </c>
    </row>
    <row r="2073" spans="2:29" ht="19.7" customHeight="1" x14ac:dyDescent="0.2">
      <c r="B2073" s="10" t="s">
        <v>2153</v>
      </c>
      <c r="C2073" s="11" t="s">
        <v>8210</v>
      </c>
      <c r="D2073" s="11" t="s">
        <v>8209</v>
      </c>
      <c r="E2073" s="11" t="s">
        <v>4291</v>
      </c>
      <c r="F2073" s="12" t="s">
        <v>91</v>
      </c>
      <c r="G2073" s="13">
        <v>37935</v>
      </c>
      <c r="H2073" s="13">
        <v>17071</v>
      </c>
      <c r="I2073" s="13"/>
      <c r="J2073" s="13">
        <v>20864</v>
      </c>
      <c r="K2073" s="13">
        <v>45</v>
      </c>
      <c r="L2073" s="11" t="s">
        <v>4462</v>
      </c>
      <c r="M2073" s="14" t="s">
        <v>4444</v>
      </c>
      <c r="Z2073" s="15">
        <v>37935</v>
      </c>
      <c r="AA2073" s="15">
        <v>17071</v>
      </c>
      <c r="AC2073" s="15">
        <v>20864</v>
      </c>
    </row>
    <row r="2074" spans="2:29" ht="19.7" customHeight="1" x14ac:dyDescent="0.2">
      <c r="B2074" s="10" t="s">
        <v>2154</v>
      </c>
      <c r="C2074" s="11" t="s">
        <v>8211</v>
      </c>
      <c r="D2074" s="11" t="s">
        <v>8209</v>
      </c>
      <c r="E2074" s="11" t="s">
        <v>4257</v>
      </c>
      <c r="F2074" s="12" t="s">
        <v>91</v>
      </c>
      <c r="G2074" s="13">
        <v>49987</v>
      </c>
      <c r="H2074" s="13">
        <v>24494</v>
      </c>
      <c r="I2074" s="13"/>
      <c r="J2074" s="13">
        <v>25493</v>
      </c>
      <c r="K2074" s="13">
        <v>49</v>
      </c>
      <c r="L2074" s="11" t="s">
        <v>4462</v>
      </c>
      <c r="M2074" s="14" t="s">
        <v>4444</v>
      </c>
      <c r="Z2074" s="15">
        <v>49987</v>
      </c>
      <c r="AA2074" s="15">
        <v>24494</v>
      </c>
      <c r="AC2074" s="15">
        <v>25493</v>
      </c>
    </row>
    <row r="2075" spans="2:29" ht="19.7" customHeight="1" x14ac:dyDescent="0.2">
      <c r="B2075" s="10" t="s">
        <v>2155</v>
      </c>
      <c r="C2075" s="11" t="s">
        <v>8212</v>
      </c>
      <c r="D2075" s="11" t="s">
        <v>8209</v>
      </c>
      <c r="E2075" s="11" t="s">
        <v>4292</v>
      </c>
      <c r="F2075" s="12" t="s">
        <v>91</v>
      </c>
      <c r="G2075" s="13">
        <v>61498</v>
      </c>
      <c r="H2075" s="13">
        <v>27059</v>
      </c>
      <c r="I2075" s="13"/>
      <c r="J2075" s="13">
        <v>34439</v>
      </c>
      <c r="K2075" s="13">
        <v>44</v>
      </c>
      <c r="L2075" s="11" t="s">
        <v>4462</v>
      </c>
      <c r="M2075" s="14" t="s">
        <v>4444</v>
      </c>
      <c r="Z2075" s="15">
        <v>61498</v>
      </c>
      <c r="AA2075" s="15">
        <v>27059</v>
      </c>
      <c r="AC2075" s="15">
        <v>34439</v>
      </c>
    </row>
    <row r="2076" spans="2:29" ht="19.7" customHeight="1" x14ac:dyDescent="0.2">
      <c r="B2076" s="10" t="s">
        <v>2156</v>
      </c>
      <c r="C2076" s="11" t="s">
        <v>8213</v>
      </c>
      <c r="D2076" s="11" t="s">
        <v>8214</v>
      </c>
      <c r="E2076" s="11" t="s">
        <v>4292</v>
      </c>
      <c r="F2076" s="12" t="s">
        <v>91</v>
      </c>
      <c r="G2076" s="13">
        <v>22827</v>
      </c>
      <c r="H2076" s="13">
        <v>7989</v>
      </c>
      <c r="I2076" s="13"/>
      <c r="J2076" s="13">
        <v>14838</v>
      </c>
      <c r="K2076" s="13">
        <v>35</v>
      </c>
      <c r="L2076" s="11" t="s">
        <v>4462</v>
      </c>
      <c r="M2076" s="14" t="s">
        <v>4444</v>
      </c>
      <c r="Z2076" s="15">
        <v>22827</v>
      </c>
      <c r="AA2076" s="15">
        <v>7989</v>
      </c>
      <c r="AC2076" s="15">
        <v>14838</v>
      </c>
    </row>
    <row r="2077" spans="2:29" ht="19.7" customHeight="1" x14ac:dyDescent="0.2">
      <c r="B2077" s="10" t="s">
        <v>2157</v>
      </c>
      <c r="C2077" s="11" t="s">
        <v>8215</v>
      </c>
      <c r="D2077" s="11" t="s">
        <v>8214</v>
      </c>
      <c r="E2077" s="11" t="s">
        <v>4293</v>
      </c>
      <c r="F2077" s="12" t="s">
        <v>91</v>
      </c>
      <c r="G2077" s="13">
        <v>24145</v>
      </c>
      <c r="H2077" s="13">
        <v>7244</v>
      </c>
      <c r="I2077" s="13"/>
      <c r="J2077" s="13">
        <v>16901</v>
      </c>
      <c r="K2077" s="13">
        <v>30</v>
      </c>
      <c r="L2077" s="11" t="s">
        <v>4462</v>
      </c>
      <c r="M2077" s="14" t="s">
        <v>4444</v>
      </c>
      <c r="Z2077" s="15">
        <v>24145</v>
      </c>
      <c r="AA2077" s="15">
        <v>7244</v>
      </c>
      <c r="AC2077" s="15">
        <v>16901</v>
      </c>
    </row>
    <row r="2078" spans="2:29" ht="19.7" customHeight="1" x14ac:dyDescent="0.2">
      <c r="B2078" s="10" t="s">
        <v>2158</v>
      </c>
      <c r="C2078" s="11" t="s">
        <v>8216</v>
      </c>
      <c r="D2078" s="11" t="s">
        <v>8214</v>
      </c>
      <c r="E2078" s="11" t="s">
        <v>4260</v>
      </c>
      <c r="F2078" s="12" t="s">
        <v>91</v>
      </c>
      <c r="G2078" s="13">
        <v>31314</v>
      </c>
      <c r="H2078" s="13">
        <v>6889</v>
      </c>
      <c r="I2078" s="13"/>
      <c r="J2078" s="13">
        <v>24425</v>
      </c>
      <c r="K2078" s="13">
        <v>22</v>
      </c>
      <c r="L2078" s="11" t="s">
        <v>4462</v>
      </c>
      <c r="M2078" s="14" t="s">
        <v>4444</v>
      </c>
      <c r="Z2078" s="15">
        <v>31314</v>
      </c>
      <c r="AA2078" s="15">
        <v>6889</v>
      </c>
      <c r="AC2078" s="15">
        <v>24425</v>
      </c>
    </row>
    <row r="2079" spans="2:29" ht="19.7" customHeight="1" x14ac:dyDescent="0.2">
      <c r="B2079" s="16" t="s">
        <v>2159</v>
      </c>
      <c r="C2079" s="17" t="s">
        <v>8217</v>
      </c>
      <c r="D2079" s="17" t="s">
        <v>8214</v>
      </c>
      <c r="E2079" s="17" t="s">
        <v>4295</v>
      </c>
      <c r="F2079" s="18" t="s">
        <v>91</v>
      </c>
      <c r="G2079" s="19">
        <v>38797</v>
      </c>
      <c r="H2079" s="19">
        <v>8147</v>
      </c>
      <c r="I2079" s="19"/>
      <c r="J2079" s="19">
        <v>30650</v>
      </c>
      <c r="K2079" s="19">
        <v>21</v>
      </c>
      <c r="L2079" s="17" t="s">
        <v>4462</v>
      </c>
      <c r="M2079" s="20" t="s">
        <v>4444</v>
      </c>
      <c r="Z2079" s="15">
        <v>38797</v>
      </c>
      <c r="AA2079" s="15">
        <v>8147</v>
      </c>
      <c r="AC2079" s="15">
        <v>30650</v>
      </c>
    </row>
    <row r="2080" spans="2:29" ht="19.7" customHeight="1" x14ac:dyDescent="0.2">
      <c r="B2080" s="10" t="s">
        <v>2160</v>
      </c>
      <c r="C2080" s="11" t="s">
        <v>8218</v>
      </c>
      <c r="D2080" s="11" t="s">
        <v>8214</v>
      </c>
      <c r="E2080" s="11" t="s">
        <v>4296</v>
      </c>
      <c r="F2080" s="12" t="s">
        <v>91</v>
      </c>
      <c r="G2080" s="13">
        <v>42019</v>
      </c>
      <c r="H2080" s="13">
        <v>11765</v>
      </c>
      <c r="I2080" s="13"/>
      <c r="J2080" s="13">
        <v>30254</v>
      </c>
      <c r="K2080" s="13">
        <v>28</v>
      </c>
      <c r="L2080" s="11" t="s">
        <v>4462</v>
      </c>
      <c r="M2080" s="14" t="s">
        <v>4444</v>
      </c>
      <c r="Z2080" s="15">
        <v>42019</v>
      </c>
      <c r="AA2080" s="15">
        <v>11765</v>
      </c>
      <c r="AC2080" s="15">
        <v>30254</v>
      </c>
    </row>
    <row r="2081" spans="2:29" ht="19.7" customHeight="1" x14ac:dyDescent="0.2">
      <c r="B2081" s="10" t="s">
        <v>2161</v>
      </c>
      <c r="C2081" s="11" t="s">
        <v>8219</v>
      </c>
      <c r="D2081" s="11" t="s">
        <v>8220</v>
      </c>
      <c r="E2081" s="11" t="s">
        <v>4292</v>
      </c>
      <c r="F2081" s="12" t="s">
        <v>91</v>
      </c>
      <c r="G2081" s="13">
        <v>25857</v>
      </c>
      <c r="H2081" s="13">
        <v>7499</v>
      </c>
      <c r="I2081" s="13"/>
      <c r="J2081" s="13">
        <v>18358</v>
      </c>
      <c r="K2081" s="13">
        <v>29</v>
      </c>
      <c r="L2081" s="11" t="s">
        <v>4462</v>
      </c>
      <c r="M2081" s="14" t="s">
        <v>4444</v>
      </c>
      <c r="Z2081" s="15">
        <v>25857</v>
      </c>
      <c r="AA2081" s="15">
        <v>7499</v>
      </c>
      <c r="AC2081" s="15">
        <v>18358</v>
      </c>
    </row>
    <row r="2082" spans="2:29" ht="19.7" customHeight="1" x14ac:dyDescent="0.2">
      <c r="B2082" s="10" t="s">
        <v>2162</v>
      </c>
      <c r="C2082" s="11" t="s">
        <v>8221</v>
      </c>
      <c r="D2082" s="11" t="s">
        <v>8220</v>
      </c>
      <c r="E2082" s="11" t="s">
        <v>4293</v>
      </c>
      <c r="F2082" s="12" t="s">
        <v>91</v>
      </c>
      <c r="G2082" s="13">
        <v>30895</v>
      </c>
      <c r="H2082" s="13">
        <v>9577</v>
      </c>
      <c r="I2082" s="13"/>
      <c r="J2082" s="13">
        <v>21318</v>
      </c>
      <c r="K2082" s="13">
        <v>31</v>
      </c>
      <c r="L2082" s="11" t="s">
        <v>4462</v>
      </c>
      <c r="M2082" s="14" t="s">
        <v>4444</v>
      </c>
      <c r="Z2082" s="15">
        <v>30895</v>
      </c>
      <c r="AA2082" s="15">
        <v>9577</v>
      </c>
      <c r="AC2082" s="15">
        <v>21318</v>
      </c>
    </row>
    <row r="2083" spans="2:29" ht="19.7" customHeight="1" x14ac:dyDescent="0.2">
      <c r="B2083" s="10" t="s">
        <v>2163</v>
      </c>
      <c r="C2083" s="11" t="s">
        <v>8222</v>
      </c>
      <c r="D2083" s="11" t="s">
        <v>8223</v>
      </c>
      <c r="E2083" s="11" t="s">
        <v>4293</v>
      </c>
      <c r="F2083" s="12" t="s">
        <v>91</v>
      </c>
      <c r="G2083" s="13">
        <v>42433</v>
      </c>
      <c r="H2083" s="13">
        <v>9335</v>
      </c>
      <c r="I2083" s="13"/>
      <c r="J2083" s="13">
        <v>33098</v>
      </c>
      <c r="K2083" s="13">
        <v>22</v>
      </c>
      <c r="L2083" s="11" t="s">
        <v>4462</v>
      </c>
      <c r="M2083" s="14" t="s">
        <v>4444</v>
      </c>
      <c r="Z2083" s="15">
        <v>42433</v>
      </c>
      <c r="AA2083" s="15">
        <v>9335</v>
      </c>
      <c r="AC2083" s="15">
        <v>33098</v>
      </c>
    </row>
    <row r="2084" spans="2:29" ht="19.7" customHeight="1" x14ac:dyDescent="0.2">
      <c r="B2084" s="10" t="s">
        <v>2164</v>
      </c>
      <c r="C2084" s="11" t="s">
        <v>8224</v>
      </c>
      <c r="D2084" s="11" t="s">
        <v>8223</v>
      </c>
      <c r="E2084" s="11" t="s">
        <v>4260</v>
      </c>
      <c r="F2084" s="12" t="s">
        <v>91</v>
      </c>
      <c r="G2084" s="13">
        <v>49192</v>
      </c>
      <c r="H2084" s="13">
        <v>11806</v>
      </c>
      <c r="I2084" s="13"/>
      <c r="J2084" s="13">
        <v>37386</v>
      </c>
      <c r="K2084" s="13">
        <v>24</v>
      </c>
      <c r="L2084" s="11" t="s">
        <v>4462</v>
      </c>
      <c r="M2084" s="14" t="s">
        <v>4444</v>
      </c>
      <c r="Z2084" s="15">
        <v>49192</v>
      </c>
      <c r="AA2084" s="15">
        <v>11806</v>
      </c>
      <c r="AC2084" s="15">
        <v>37386</v>
      </c>
    </row>
    <row r="2085" spans="2:29" ht="19.7" customHeight="1" x14ac:dyDescent="0.2">
      <c r="B2085" s="10" t="s">
        <v>2165</v>
      </c>
      <c r="C2085" s="11" t="s">
        <v>8225</v>
      </c>
      <c r="D2085" s="11" t="s">
        <v>8226</v>
      </c>
      <c r="E2085" s="11" t="s">
        <v>4292</v>
      </c>
      <c r="F2085" s="12" t="s">
        <v>91</v>
      </c>
      <c r="G2085" s="13">
        <v>29828</v>
      </c>
      <c r="H2085" s="13">
        <v>9247</v>
      </c>
      <c r="I2085" s="13"/>
      <c r="J2085" s="13">
        <v>20581</v>
      </c>
      <c r="K2085" s="13">
        <v>31</v>
      </c>
      <c r="L2085" s="11" t="s">
        <v>4462</v>
      </c>
      <c r="M2085" s="14" t="s">
        <v>4444</v>
      </c>
      <c r="Z2085" s="15">
        <v>29828</v>
      </c>
      <c r="AA2085" s="15">
        <v>9247</v>
      </c>
      <c r="AC2085" s="15">
        <v>20581</v>
      </c>
    </row>
    <row r="2086" spans="2:29" ht="19.7" customHeight="1" x14ac:dyDescent="0.2">
      <c r="B2086" s="10" t="s">
        <v>2166</v>
      </c>
      <c r="C2086" s="11" t="s">
        <v>8227</v>
      </c>
      <c r="D2086" s="11" t="s">
        <v>8226</v>
      </c>
      <c r="E2086" s="11" t="s">
        <v>4293</v>
      </c>
      <c r="F2086" s="12" t="s">
        <v>91</v>
      </c>
      <c r="G2086" s="13">
        <v>34593</v>
      </c>
      <c r="H2086" s="13">
        <v>10378</v>
      </c>
      <c r="I2086" s="13"/>
      <c r="J2086" s="13">
        <v>24215</v>
      </c>
      <c r="K2086" s="13">
        <v>30</v>
      </c>
      <c r="L2086" s="11" t="s">
        <v>4462</v>
      </c>
      <c r="M2086" s="14" t="s">
        <v>4444</v>
      </c>
      <c r="Z2086" s="15">
        <v>34593</v>
      </c>
      <c r="AA2086" s="15">
        <v>10378</v>
      </c>
      <c r="AC2086" s="15">
        <v>24215</v>
      </c>
    </row>
    <row r="2087" spans="2:29" ht="19.7" customHeight="1" x14ac:dyDescent="0.2">
      <c r="B2087" s="10" t="s">
        <v>2167</v>
      </c>
      <c r="C2087" s="11" t="s">
        <v>8228</v>
      </c>
      <c r="D2087" s="11" t="s">
        <v>8229</v>
      </c>
      <c r="E2087" s="11" t="s">
        <v>4293</v>
      </c>
      <c r="F2087" s="12" t="s">
        <v>91</v>
      </c>
      <c r="G2087" s="13">
        <v>46642</v>
      </c>
      <c r="H2087" s="13">
        <v>13526</v>
      </c>
      <c r="I2087" s="13"/>
      <c r="J2087" s="13">
        <v>33116</v>
      </c>
      <c r="K2087" s="13">
        <v>29</v>
      </c>
      <c r="L2087" s="11" t="s">
        <v>4462</v>
      </c>
      <c r="M2087" s="14" t="s">
        <v>4444</v>
      </c>
      <c r="Z2087" s="15">
        <v>46642</v>
      </c>
      <c r="AA2087" s="15">
        <v>13526</v>
      </c>
      <c r="AC2087" s="15">
        <v>33116</v>
      </c>
    </row>
    <row r="2088" spans="2:29" ht="19.7" customHeight="1" x14ac:dyDescent="0.2">
      <c r="B2088" s="10" t="s">
        <v>2168</v>
      </c>
      <c r="C2088" s="11" t="s">
        <v>8230</v>
      </c>
      <c r="D2088" s="11" t="s">
        <v>8231</v>
      </c>
      <c r="E2088" s="11" t="s">
        <v>8232</v>
      </c>
      <c r="F2088" s="12" t="s">
        <v>91</v>
      </c>
      <c r="G2088" s="13">
        <v>23468</v>
      </c>
      <c r="H2088" s="13">
        <v>13377</v>
      </c>
      <c r="I2088" s="13"/>
      <c r="J2088" s="13">
        <v>10091</v>
      </c>
      <c r="K2088" s="13">
        <v>57</v>
      </c>
      <c r="L2088" s="11" t="s">
        <v>4462</v>
      </c>
      <c r="M2088" s="14" t="s">
        <v>4444</v>
      </c>
      <c r="Z2088" s="15">
        <v>23468</v>
      </c>
      <c r="AA2088" s="15">
        <v>13377</v>
      </c>
      <c r="AC2088" s="15">
        <v>10091</v>
      </c>
    </row>
    <row r="2089" spans="2:29" ht="19.7" customHeight="1" x14ac:dyDescent="0.2">
      <c r="B2089" s="10" t="s">
        <v>2169</v>
      </c>
      <c r="C2089" s="11" t="s">
        <v>8233</v>
      </c>
      <c r="D2089" s="11" t="s">
        <v>8234</v>
      </c>
      <c r="E2089" s="11" t="s">
        <v>8232</v>
      </c>
      <c r="F2089" s="12" t="s">
        <v>91</v>
      </c>
      <c r="G2089" s="13">
        <v>23846</v>
      </c>
      <c r="H2089" s="13">
        <v>13592</v>
      </c>
      <c r="I2089" s="13"/>
      <c r="J2089" s="13">
        <v>10254</v>
      </c>
      <c r="K2089" s="13">
        <v>57</v>
      </c>
      <c r="L2089" s="11" t="s">
        <v>4462</v>
      </c>
      <c r="M2089" s="14" t="s">
        <v>4444</v>
      </c>
      <c r="Z2089" s="15">
        <v>23846</v>
      </c>
      <c r="AA2089" s="15">
        <v>13592</v>
      </c>
      <c r="AC2089" s="15">
        <v>10254</v>
      </c>
    </row>
    <row r="2090" spans="2:29" ht="19.7" customHeight="1" x14ac:dyDescent="0.2">
      <c r="B2090" s="10" t="s">
        <v>2170</v>
      </c>
      <c r="C2090" s="11" t="s">
        <v>8235</v>
      </c>
      <c r="D2090" s="11" t="s">
        <v>8236</v>
      </c>
      <c r="E2090" s="11" t="s">
        <v>8232</v>
      </c>
      <c r="F2090" s="12" t="s">
        <v>91</v>
      </c>
      <c r="G2090" s="13">
        <v>24373</v>
      </c>
      <c r="H2090" s="13">
        <v>12674</v>
      </c>
      <c r="I2090" s="13"/>
      <c r="J2090" s="13">
        <v>11699</v>
      </c>
      <c r="K2090" s="13">
        <v>52</v>
      </c>
      <c r="L2090" s="11" t="s">
        <v>4462</v>
      </c>
      <c r="M2090" s="14" t="s">
        <v>4444</v>
      </c>
      <c r="Z2090" s="15">
        <v>24373</v>
      </c>
      <c r="AA2090" s="15">
        <v>12674</v>
      </c>
      <c r="AC2090" s="15">
        <v>11699</v>
      </c>
    </row>
    <row r="2091" spans="2:29" ht="19.7" customHeight="1" x14ac:dyDescent="0.2">
      <c r="B2091" s="10" t="s">
        <v>2171</v>
      </c>
      <c r="C2091" s="11" t="s">
        <v>8237</v>
      </c>
      <c r="D2091" s="11" t="s">
        <v>8238</v>
      </c>
      <c r="E2091" s="11" t="s">
        <v>8232</v>
      </c>
      <c r="F2091" s="12" t="s">
        <v>91</v>
      </c>
      <c r="G2091" s="13">
        <v>24927</v>
      </c>
      <c r="H2091" s="13">
        <v>11217</v>
      </c>
      <c r="I2091" s="13"/>
      <c r="J2091" s="13">
        <v>13710</v>
      </c>
      <c r="K2091" s="13">
        <v>45</v>
      </c>
      <c r="L2091" s="11" t="s">
        <v>4462</v>
      </c>
      <c r="M2091" s="14" t="s">
        <v>4444</v>
      </c>
      <c r="Z2091" s="15">
        <v>24927</v>
      </c>
      <c r="AA2091" s="15">
        <v>11217</v>
      </c>
      <c r="AC2091" s="15">
        <v>13710</v>
      </c>
    </row>
    <row r="2092" spans="2:29" ht="19.7" customHeight="1" x14ac:dyDescent="0.2">
      <c r="B2092" s="10" t="s">
        <v>2172</v>
      </c>
      <c r="C2092" s="11" t="s">
        <v>8239</v>
      </c>
      <c r="D2092" s="11" t="s">
        <v>8234</v>
      </c>
      <c r="E2092" s="11" t="s">
        <v>8240</v>
      </c>
      <c r="F2092" s="12" t="s">
        <v>91</v>
      </c>
      <c r="G2092" s="13">
        <v>33187</v>
      </c>
      <c r="H2092" s="13">
        <v>24890</v>
      </c>
      <c r="I2092" s="13"/>
      <c r="J2092" s="13">
        <v>8297</v>
      </c>
      <c r="K2092" s="13">
        <v>75</v>
      </c>
      <c r="L2092" s="11" t="s">
        <v>4462</v>
      </c>
      <c r="M2092" s="14" t="s">
        <v>4444</v>
      </c>
      <c r="Z2092" s="15">
        <v>33187</v>
      </c>
      <c r="AA2092" s="15">
        <v>24890</v>
      </c>
      <c r="AC2092" s="15">
        <v>8297</v>
      </c>
    </row>
    <row r="2093" spans="2:29" ht="19.7" customHeight="1" x14ac:dyDescent="0.2">
      <c r="B2093" s="10" t="s">
        <v>2173</v>
      </c>
      <c r="C2093" s="11" t="s">
        <v>8241</v>
      </c>
      <c r="D2093" s="11" t="s">
        <v>8234</v>
      </c>
      <c r="E2093" s="11" t="s">
        <v>8242</v>
      </c>
      <c r="F2093" s="12" t="s">
        <v>91</v>
      </c>
      <c r="G2093" s="13">
        <v>34620</v>
      </c>
      <c r="H2093" s="13">
        <v>25273</v>
      </c>
      <c r="I2093" s="13"/>
      <c r="J2093" s="13">
        <v>9347</v>
      </c>
      <c r="K2093" s="13">
        <v>73</v>
      </c>
      <c r="L2093" s="11" t="s">
        <v>4462</v>
      </c>
      <c r="M2093" s="14" t="s">
        <v>4444</v>
      </c>
      <c r="Z2093" s="15">
        <v>34620</v>
      </c>
      <c r="AA2093" s="15">
        <v>25273</v>
      </c>
      <c r="AC2093" s="15">
        <v>9347</v>
      </c>
    </row>
    <row r="2094" spans="2:29" ht="19.7" customHeight="1" x14ac:dyDescent="0.2">
      <c r="B2094" s="10" t="s">
        <v>2174</v>
      </c>
      <c r="C2094" s="11" t="s">
        <v>8243</v>
      </c>
      <c r="D2094" s="11" t="s">
        <v>8236</v>
      </c>
      <c r="E2094" s="11" t="s">
        <v>8240</v>
      </c>
      <c r="F2094" s="12" t="s">
        <v>91</v>
      </c>
      <c r="G2094" s="13">
        <v>35287</v>
      </c>
      <c r="H2094" s="13">
        <v>23995</v>
      </c>
      <c r="I2094" s="13"/>
      <c r="J2094" s="13">
        <v>11292</v>
      </c>
      <c r="K2094" s="13">
        <v>68</v>
      </c>
      <c r="L2094" s="11" t="s">
        <v>4462</v>
      </c>
      <c r="M2094" s="14" t="s">
        <v>4444</v>
      </c>
      <c r="Z2094" s="15">
        <v>35287</v>
      </c>
      <c r="AA2094" s="15">
        <v>23995</v>
      </c>
      <c r="AC2094" s="15">
        <v>11292</v>
      </c>
    </row>
    <row r="2095" spans="2:29" ht="19.7" customHeight="1" x14ac:dyDescent="0.2">
      <c r="B2095" s="10" t="s">
        <v>2175</v>
      </c>
      <c r="C2095" s="11" t="s">
        <v>8244</v>
      </c>
      <c r="D2095" s="11" t="s">
        <v>8236</v>
      </c>
      <c r="E2095" s="11" t="s">
        <v>8242</v>
      </c>
      <c r="F2095" s="12" t="s">
        <v>91</v>
      </c>
      <c r="G2095" s="13">
        <v>35456</v>
      </c>
      <c r="H2095" s="13">
        <v>24110</v>
      </c>
      <c r="I2095" s="13"/>
      <c r="J2095" s="13">
        <v>11346</v>
      </c>
      <c r="K2095" s="13">
        <v>68</v>
      </c>
      <c r="L2095" s="11" t="s">
        <v>4462</v>
      </c>
      <c r="M2095" s="14" t="s">
        <v>4444</v>
      </c>
      <c r="Z2095" s="15">
        <v>35456</v>
      </c>
      <c r="AA2095" s="15">
        <v>24110</v>
      </c>
      <c r="AC2095" s="15">
        <v>11346</v>
      </c>
    </row>
    <row r="2096" spans="2:29" ht="19.7" customHeight="1" x14ac:dyDescent="0.2">
      <c r="B2096" s="10" t="s">
        <v>2176</v>
      </c>
      <c r="C2096" s="11" t="s">
        <v>8245</v>
      </c>
      <c r="D2096" s="11" t="s">
        <v>8234</v>
      </c>
      <c r="E2096" s="11" t="s">
        <v>8246</v>
      </c>
      <c r="F2096" s="12" t="s">
        <v>91</v>
      </c>
      <c r="G2096" s="13">
        <v>41293</v>
      </c>
      <c r="H2096" s="13">
        <v>32621</v>
      </c>
      <c r="I2096" s="13"/>
      <c r="J2096" s="13">
        <v>8672</v>
      </c>
      <c r="K2096" s="13">
        <v>79</v>
      </c>
      <c r="L2096" s="11" t="s">
        <v>4462</v>
      </c>
      <c r="M2096" s="14" t="s">
        <v>4444</v>
      </c>
      <c r="Z2096" s="15">
        <v>41293</v>
      </c>
      <c r="AA2096" s="15">
        <v>32621</v>
      </c>
      <c r="AC2096" s="15">
        <v>8672</v>
      </c>
    </row>
    <row r="2097" spans="2:29" ht="19.7" customHeight="1" x14ac:dyDescent="0.2">
      <c r="B2097" s="10" t="s">
        <v>2177</v>
      </c>
      <c r="C2097" s="11" t="s">
        <v>8247</v>
      </c>
      <c r="D2097" s="11" t="s">
        <v>8236</v>
      </c>
      <c r="E2097" s="11" t="s">
        <v>8246</v>
      </c>
      <c r="F2097" s="12" t="s">
        <v>91</v>
      </c>
      <c r="G2097" s="13">
        <v>41384</v>
      </c>
      <c r="H2097" s="13">
        <v>31038</v>
      </c>
      <c r="I2097" s="13"/>
      <c r="J2097" s="13">
        <v>10346</v>
      </c>
      <c r="K2097" s="13">
        <v>75</v>
      </c>
      <c r="L2097" s="11" t="s">
        <v>4462</v>
      </c>
      <c r="M2097" s="14" t="s">
        <v>4444</v>
      </c>
      <c r="Z2097" s="15">
        <v>41384</v>
      </c>
      <c r="AA2097" s="15">
        <v>31038</v>
      </c>
      <c r="AC2097" s="15">
        <v>10346</v>
      </c>
    </row>
    <row r="2098" spans="2:29" ht="19.7" customHeight="1" x14ac:dyDescent="0.2">
      <c r="B2098" s="10" t="s">
        <v>2178</v>
      </c>
      <c r="C2098" s="11" t="s">
        <v>8248</v>
      </c>
      <c r="D2098" s="11" t="s">
        <v>8249</v>
      </c>
      <c r="E2098" s="11" t="s">
        <v>8250</v>
      </c>
      <c r="F2098" s="12" t="s">
        <v>91</v>
      </c>
      <c r="G2098" s="13">
        <v>22536</v>
      </c>
      <c r="H2098" s="13">
        <v>16902</v>
      </c>
      <c r="I2098" s="13"/>
      <c r="J2098" s="13">
        <v>5634</v>
      </c>
      <c r="K2098" s="13">
        <v>75</v>
      </c>
      <c r="L2098" s="11" t="s">
        <v>4462</v>
      </c>
      <c r="M2098" s="14" t="s">
        <v>4444</v>
      </c>
      <c r="Z2098" s="15">
        <v>22536</v>
      </c>
      <c r="AA2098" s="15">
        <v>16902</v>
      </c>
      <c r="AC2098" s="15">
        <v>5634</v>
      </c>
    </row>
    <row r="2099" spans="2:29" ht="19.7" customHeight="1" x14ac:dyDescent="0.2">
      <c r="B2099" s="10" t="s">
        <v>2179</v>
      </c>
      <c r="C2099" s="11" t="s">
        <v>8251</v>
      </c>
      <c r="D2099" s="11" t="s">
        <v>8249</v>
      </c>
      <c r="E2099" s="11" t="s">
        <v>8252</v>
      </c>
      <c r="F2099" s="12" t="s">
        <v>91</v>
      </c>
      <c r="G2099" s="13">
        <v>25991</v>
      </c>
      <c r="H2099" s="13">
        <v>19233</v>
      </c>
      <c r="I2099" s="13"/>
      <c r="J2099" s="13">
        <v>6758</v>
      </c>
      <c r="K2099" s="13">
        <v>74</v>
      </c>
      <c r="L2099" s="11" t="s">
        <v>4462</v>
      </c>
      <c r="M2099" s="14" t="s">
        <v>4444</v>
      </c>
      <c r="Z2099" s="15">
        <v>25991</v>
      </c>
      <c r="AA2099" s="15">
        <v>19233</v>
      </c>
      <c r="AC2099" s="15">
        <v>6758</v>
      </c>
    </row>
    <row r="2100" spans="2:29" ht="19.7" customHeight="1" x14ac:dyDescent="0.2">
      <c r="B2100" s="10" t="s">
        <v>2180</v>
      </c>
      <c r="C2100" s="11" t="s">
        <v>8253</v>
      </c>
      <c r="D2100" s="11" t="s">
        <v>8249</v>
      </c>
      <c r="E2100" s="11" t="s">
        <v>8254</v>
      </c>
      <c r="F2100" s="12" t="s">
        <v>91</v>
      </c>
      <c r="G2100" s="13">
        <v>23136</v>
      </c>
      <c r="H2100" s="13">
        <v>17121</v>
      </c>
      <c r="I2100" s="13"/>
      <c r="J2100" s="13">
        <v>6015</v>
      </c>
      <c r="K2100" s="13">
        <v>74</v>
      </c>
      <c r="L2100" s="11" t="s">
        <v>4462</v>
      </c>
      <c r="M2100" s="14" t="s">
        <v>4444</v>
      </c>
      <c r="Z2100" s="15">
        <v>23136</v>
      </c>
      <c r="AA2100" s="15">
        <v>17121</v>
      </c>
      <c r="AC2100" s="15">
        <v>6015</v>
      </c>
    </row>
    <row r="2101" spans="2:29" ht="19.7" customHeight="1" x14ac:dyDescent="0.2">
      <c r="B2101" s="10" t="s">
        <v>2181</v>
      </c>
      <c r="C2101" s="11" t="s">
        <v>8255</v>
      </c>
      <c r="D2101" s="11" t="s">
        <v>8249</v>
      </c>
      <c r="E2101" s="11" t="s">
        <v>8256</v>
      </c>
      <c r="F2101" s="12" t="s">
        <v>91</v>
      </c>
      <c r="G2101" s="13">
        <v>24910</v>
      </c>
      <c r="H2101" s="13">
        <v>18932</v>
      </c>
      <c r="I2101" s="13"/>
      <c r="J2101" s="13">
        <v>5978</v>
      </c>
      <c r="K2101" s="13">
        <v>76</v>
      </c>
      <c r="L2101" s="11" t="s">
        <v>4462</v>
      </c>
      <c r="M2101" s="14" t="s">
        <v>4444</v>
      </c>
      <c r="Z2101" s="15">
        <v>24910</v>
      </c>
      <c r="AA2101" s="15">
        <v>18932</v>
      </c>
      <c r="AC2101" s="15">
        <v>5978</v>
      </c>
    </row>
    <row r="2102" spans="2:29" ht="19.7" customHeight="1" x14ac:dyDescent="0.2">
      <c r="B2102" s="10" t="s">
        <v>2182</v>
      </c>
      <c r="C2102" s="11" t="s">
        <v>8257</v>
      </c>
      <c r="D2102" s="11" t="s">
        <v>8258</v>
      </c>
      <c r="E2102" s="11" t="s">
        <v>8254</v>
      </c>
      <c r="F2102" s="12" t="s">
        <v>91</v>
      </c>
      <c r="G2102" s="13">
        <v>26774</v>
      </c>
      <c r="H2102" s="13">
        <v>21151</v>
      </c>
      <c r="I2102" s="13"/>
      <c r="J2102" s="13">
        <v>5623</v>
      </c>
      <c r="K2102" s="13">
        <v>79</v>
      </c>
      <c r="L2102" s="11" t="s">
        <v>4462</v>
      </c>
      <c r="M2102" s="14" t="s">
        <v>4444</v>
      </c>
      <c r="Z2102" s="15">
        <v>26774</v>
      </c>
      <c r="AA2102" s="15">
        <v>21151</v>
      </c>
      <c r="AC2102" s="15">
        <v>5623</v>
      </c>
    </row>
    <row r="2103" spans="2:29" ht="19.7" customHeight="1" x14ac:dyDescent="0.2">
      <c r="B2103" s="10" t="s">
        <v>2183</v>
      </c>
      <c r="C2103" s="11" t="s">
        <v>8259</v>
      </c>
      <c r="D2103" s="11" t="s">
        <v>8260</v>
      </c>
      <c r="E2103" s="11" t="s">
        <v>8261</v>
      </c>
      <c r="F2103" s="12" t="s">
        <v>91</v>
      </c>
      <c r="G2103" s="13">
        <v>34994</v>
      </c>
      <c r="H2103" s="13">
        <v>26945</v>
      </c>
      <c r="I2103" s="13"/>
      <c r="J2103" s="13">
        <v>8049</v>
      </c>
      <c r="K2103" s="13">
        <v>77</v>
      </c>
      <c r="L2103" s="11" t="s">
        <v>4462</v>
      </c>
      <c r="M2103" s="14" t="s">
        <v>4444</v>
      </c>
      <c r="Z2103" s="15">
        <v>34994</v>
      </c>
      <c r="AA2103" s="15">
        <v>26945</v>
      </c>
      <c r="AC2103" s="15">
        <v>8049</v>
      </c>
    </row>
    <row r="2104" spans="2:29" ht="19.7" customHeight="1" x14ac:dyDescent="0.2">
      <c r="B2104" s="16" t="s">
        <v>2184</v>
      </c>
      <c r="C2104" s="17" t="s">
        <v>8262</v>
      </c>
      <c r="D2104" s="17" t="s">
        <v>8260</v>
      </c>
      <c r="E2104" s="17" t="s">
        <v>8263</v>
      </c>
      <c r="F2104" s="18" t="s">
        <v>91</v>
      </c>
      <c r="G2104" s="19">
        <v>41603</v>
      </c>
      <c r="H2104" s="19">
        <v>31618</v>
      </c>
      <c r="I2104" s="19"/>
      <c r="J2104" s="19">
        <v>9985</v>
      </c>
      <c r="K2104" s="19">
        <v>76</v>
      </c>
      <c r="L2104" s="17" t="s">
        <v>4462</v>
      </c>
      <c r="M2104" s="20" t="s">
        <v>4444</v>
      </c>
      <c r="Z2104" s="15">
        <v>41603</v>
      </c>
      <c r="AA2104" s="15">
        <v>31618</v>
      </c>
      <c r="AC2104" s="15">
        <v>9985</v>
      </c>
    </row>
    <row r="2105" spans="2:29" ht="19.7" customHeight="1" x14ac:dyDescent="0.2">
      <c r="B2105" s="10" t="s">
        <v>2185</v>
      </c>
      <c r="C2105" s="11" t="s">
        <v>8264</v>
      </c>
      <c r="D2105" s="11" t="s">
        <v>8265</v>
      </c>
      <c r="E2105" s="11" t="s">
        <v>8266</v>
      </c>
      <c r="F2105" s="12" t="s">
        <v>91</v>
      </c>
      <c r="G2105" s="13">
        <v>35871</v>
      </c>
      <c r="H2105" s="13">
        <v>25110</v>
      </c>
      <c r="I2105" s="13"/>
      <c r="J2105" s="13">
        <v>10761</v>
      </c>
      <c r="K2105" s="13">
        <v>70</v>
      </c>
      <c r="L2105" s="11" t="s">
        <v>4462</v>
      </c>
      <c r="M2105" s="14" t="s">
        <v>4444</v>
      </c>
      <c r="Z2105" s="15">
        <v>35871</v>
      </c>
      <c r="AA2105" s="15">
        <v>25110</v>
      </c>
      <c r="AC2105" s="15">
        <v>10761</v>
      </c>
    </row>
    <row r="2106" spans="2:29" ht="19.7" customHeight="1" x14ac:dyDescent="0.2">
      <c r="B2106" s="10" t="s">
        <v>2186</v>
      </c>
      <c r="C2106" s="11" t="s">
        <v>8267</v>
      </c>
      <c r="D2106" s="11" t="s">
        <v>8265</v>
      </c>
      <c r="E2106" s="11" t="s">
        <v>8261</v>
      </c>
      <c r="F2106" s="12" t="s">
        <v>91</v>
      </c>
      <c r="G2106" s="13">
        <v>36014</v>
      </c>
      <c r="H2106" s="13">
        <v>24850</v>
      </c>
      <c r="I2106" s="13"/>
      <c r="J2106" s="13">
        <v>11164</v>
      </c>
      <c r="K2106" s="13">
        <v>69</v>
      </c>
      <c r="L2106" s="11" t="s">
        <v>4462</v>
      </c>
      <c r="M2106" s="14" t="s">
        <v>4444</v>
      </c>
      <c r="Z2106" s="15">
        <v>36014</v>
      </c>
      <c r="AA2106" s="15">
        <v>24850</v>
      </c>
      <c r="AC2106" s="15">
        <v>11164</v>
      </c>
    </row>
    <row r="2107" spans="2:29" ht="19.7" customHeight="1" x14ac:dyDescent="0.2">
      <c r="B2107" s="10" t="s">
        <v>2187</v>
      </c>
      <c r="C2107" s="11" t="s">
        <v>8268</v>
      </c>
      <c r="D2107" s="11" t="s">
        <v>8265</v>
      </c>
      <c r="E2107" s="11" t="s">
        <v>8263</v>
      </c>
      <c r="F2107" s="12" t="s">
        <v>91</v>
      </c>
      <c r="G2107" s="13">
        <v>41020</v>
      </c>
      <c r="H2107" s="13">
        <v>29124</v>
      </c>
      <c r="I2107" s="13"/>
      <c r="J2107" s="13">
        <v>11896</v>
      </c>
      <c r="K2107" s="13">
        <v>71</v>
      </c>
      <c r="L2107" s="11" t="s">
        <v>4462</v>
      </c>
      <c r="M2107" s="14" t="s">
        <v>4444</v>
      </c>
      <c r="Z2107" s="15">
        <v>41020</v>
      </c>
      <c r="AA2107" s="15">
        <v>29124</v>
      </c>
      <c r="AC2107" s="15">
        <v>11896</v>
      </c>
    </row>
    <row r="2108" spans="2:29" ht="19.7" customHeight="1" x14ac:dyDescent="0.2">
      <c r="B2108" s="10" t="s">
        <v>2188</v>
      </c>
      <c r="C2108" s="11" t="s">
        <v>8269</v>
      </c>
      <c r="D2108" s="11" t="s">
        <v>8249</v>
      </c>
      <c r="E2108" s="11" t="s">
        <v>8270</v>
      </c>
      <c r="F2108" s="12" t="s">
        <v>91</v>
      </c>
      <c r="G2108" s="13">
        <v>29030</v>
      </c>
      <c r="H2108" s="13">
        <v>21192</v>
      </c>
      <c r="I2108" s="13"/>
      <c r="J2108" s="13">
        <v>7838</v>
      </c>
      <c r="K2108" s="13">
        <v>73</v>
      </c>
      <c r="L2108" s="11" t="s">
        <v>4462</v>
      </c>
      <c r="M2108" s="14" t="s">
        <v>4444</v>
      </c>
      <c r="Z2108" s="15">
        <v>29030</v>
      </c>
      <c r="AA2108" s="15">
        <v>21192</v>
      </c>
      <c r="AC2108" s="15">
        <v>7838</v>
      </c>
    </row>
    <row r="2109" spans="2:29" ht="19.7" customHeight="1" x14ac:dyDescent="0.2">
      <c r="B2109" s="10" t="s">
        <v>2189</v>
      </c>
      <c r="C2109" s="11" t="s">
        <v>8271</v>
      </c>
      <c r="D2109" s="11" t="s">
        <v>8272</v>
      </c>
      <c r="E2109" s="11" t="s">
        <v>8273</v>
      </c>
      <c r="F2109" s="12" t="s">
        <v>91</v>
      </c>
      <c r="G2109" s="13">
        <v>37208</v>
      </c>
      <c r="H2109" s="13">
        <v>23441</v>
      </c>
      <c r="I2109" s="13"/>
      <c r="J2109" s="13">
        <v>13767</v>
      </c>
      <c r="K2109" s="13">
        <v>63</v>
      </c>
      <c r="L2109" s="11" t="s">
        <v>4462</v>
      </c>
      <c r="M2109" s="14" t="s">
        <v>4444</v>
      </c>
      <c r="Z2109" s="15">
        <v>37208</v>
      </c>
      <c r="AA2109" s="15">
        <v>23441</v>
      </c>
      <c r="AC2109" s="15">
        <v>13767</v>
      </c>
    </row>
    <row r="2110" spans="2:29" ht="19.7" customHeight="1" x14ac:dyDescent="0.2">
      <c r="B2110" s="10" t="s">
        <v>2190</v>
      </c>
      <c r="C2110" s="11" t="s">
        <v>8274</v>
      </c>
      <c r="D2110" s="11" t="s">
        <v>8272</v>
      </c>
      <c r="E2110" s="11" t="s">
        <v>8275</v>
      </c>
      <c r="F2110" s="12" t="s">
        <v>91</v>
      </c>
      <c r="G2110" s="13">
        <v>38124</v>
      </c>
      <c r="H2110" s="13">
        <v>22112</v>
      </c>
      <c r="I2110" s="13"/>
      <c r="J2110" s="13">
        <v>16012</v>
      </c>
      <c r="K2110" s="13">
        <v>58</v>
      </c>
      <c r="L2110" s="11" t="s">
        <v>4462</v>
      </c>
      <c r="M2110" s="14" t="s">
        <v>4444</v>
      </c>
      <c r="Z2110" s="15">
        <v>38124</v>
      </c>
      <c r="AA2110" s="15">
        <v>22112</v>
      </c>
      <c r="AC2110" s="15">
        <v>16012</v>
      </c>
    </row>
    <row r="2111" spans="2:29" ht="19.7" customHeight="1" x14ac:dyDescent="0.2">
      <c r="B2111" s="10" t="s">
        <v>2191</v>
      </c>
      <c r="C2111" s="11" t="s">
        <v>8276</v>
      </c>
      <c r="D2111" s="11" t="s">
        <v>8277</v>
      </c>
      <c r="E2111" s="11" t="s">
        <v>8275</v>
      </c>
      <c r="F2111" s="12" t="s">
        <v>91</v>
      </c>
      <c r="G2111" s="13">
        <v>44541</v>
      </c>
      <c r="H2111" s="13">
        <v>20043</v>
      </c>
      <c r="I2111" s="13"/>
      <c r="J2111" s="13">
        <v>24498</v>
      </c>
      <c r="K2111" s="13">
        <v>45</v>
      </c>
      <c r="L2111" s="11" t="s">
        <v>4462</v>
      </c>
      <c r="M2111" s="14" t="s">
        <v>4444</v>
      </c>
      <c r="Z2111" s="15">
        <v>44541</v>
      </c>
      <c r="AA2111" s="15">
        <v>20043</v>
      </c>
      <c r="AC2111" s="15">
        <v>24498</v>
      </c>
    </row>
    <row r="2112" spans="2:29" ht="19.7" customHeight="1" x14ac:dyDescent="0.2">
      <c r="B2112" s="10" t="s">
        <v>2192</v>
      </c>
      <c r="C2112" s="11" t="s">
        <v>8278</v>
      </c>
      <c r="D2112" s="11" t="s">
        <v>8279</v>
      </c>
      <c r="E2112" s="11" t="s">
        <v>8280</v>
      </c>
      <c r="F2112" s="12" t="s">
        <v>91</v>
      </c>
      <c r="G2112" s="13">
        <v>853</v>
      </c>
      <c r="H2112" s="13">
        <v>128</v>
      </c>
      <c r="I2112" s="13"/>
      <c r="J2112" s="13">
        <v>725</v>
      </c>
      <c r="K2112" s="13">
        <v>15</v>
      </c>
      <c r="L2112" s="11" t="s">
        <v>4462</v>
      </c>
      <c r="M2112" s="14" t="s">
        <v>4444</v>
      </c>
      <c r="Z2112" s="15">
        <v>853</v>
      </c>
      <c r="AA2112" s="15">
        <v>128</v>
      </c>
      <c r="AC2112" s="15">
        <v>725</v>
      </c>
    </row>
    <row r="2113" spans="2:29" ht="19.7" customHeight="1" x14ac:dyDescent="0.2">
      <c r="B2113" s="10" t="s">
        <v>2193</v>
      </c>
      <c r="C2113" s="11" t="s">
        <v>8281</v>
      </c>
      <c r="D2113" s="11" t="s">
        <v>8279</v>
      </c>
      <c r="E2113" s="11" t="s">
        <v>8282</v>
      </c>
      <c r="F2113" s="12" t="s">
        <v>91</v>
      </c>
      <c r="G2113" s="13">
        <v>875</v>
      </c>
      <c r="H2113" s="13">
        <v>648</v>
      </c>
      <c r="I2113" s="13"/>
      <c r="J2113" s="13">
        <v>227</v>
      </c>
      <c r="K2113" s="13">
        <v>74</v>
      </c>
      <c r="L2113" s="11" t="s">
        <v>4462</v>
      </c>
      <c r="M2113" s="14" t="s">
        <v>4444</v>
      </c>
      <c r="Z2113" s="15">
        <v>875</v>
      </c>
      <c r="AA2113" s="15">
        <v>648</v>
      </c>
      <c r="AC2113" s="15">
        <v>227</v>
      </c>
    </row>
    <row r="2114" spans="2:29" ht="19.7" customHeight="1" x14ac:dyDescent="0.2">
      <c r="B2114" s="10" t="s">
        <v>2194</v>
      </c>
      <c r="C2114" s="11" t="s">
        <v>8283</v>
      </c>
      <c r="D2114" s="11" t="s">
        <v>8284</v>
      </c>
      <c r="E2114" s="11" t="s">
        <v>8285</v>
      </c>
      <c r="F2114" s="12" t="s">
        <v>91</v>
      </c>
      <c r="G2114" s="13">
        <v>13032</v>
      </c>
      <c r="H2114" s="13">
        <v>9513</v>
      </c>
      <c r="I2114" s="13"/>
      <c r="J2114" s="13">
        <v>3519</v>
      </c>
      <c r="K2114" s="13">
        <v>73</v>
      </c>
      <c r="L2114" s="11" t="s">
        <v>4462</v>
      </c>
      <c r="M2114" s="14" t="s">
        <v>4444</v>
      </c>
      <c r="Z2114" s="15">
        <v>13032</v>
      </c>
      <c r="AA2114" s="15">
        <v>9513</v>
      </c>
      <c r="AC2114" s="15">
        <v>3519</v>
      </c>
    </row>
    <row r="2115" spans="2:29" ht="19.7" customHeight="1" x14ac:dyDescent="0.2">
      <c r="B2115" s="10" t="s">
        <v>2195</v>
      </c>
      <c r="C2115" s="11" t="s">
        <v>8286</v>
      </c>
      <c r="D2115" s="11" t="s">
        <v>8284</v>
      </c>
      <c r="E2115" s="11" t="s">
        <v>8287</v>
      </c>
      <c r="F2115" s="12" t="s">
        <v>91</v>
      </c>
      <c r="G2115" s="13">
        <v>14288</v>
      </c>
      <c r="H2115" s="13">
        <v>10144</v>
      </c>
      <c r="I2115" s="13"/>
      <c r="J2115" s="13">
        <v>4144</v>
      </c>
      <c r="K2115" s="13">
        <v>71</v>
      </c>
      <c r="L2115" s="11" t="s">
        <v>4462</v>
      </c>
      <c r="M2115" s="14" t="s">
        <v>4444</v>
      </c>
      <c r="Z2115" s="15">
        <v>14288</v>
      </c>
      <c r="AA2115" s="15">
        <v>10144</v>
      </c>
      <c r="AC2115" s="15">
        <v>4144</v>
      </c>
    </row>
    <row r="2116" spans="2:29" ht="19.7" customHeight="1" x14ac:dyDescent="0.2">
      <c r="B2116" s="10" t="s">
        <v>2196</v>
      </c>
      <c r="C2116" s="11" t="s">
        <v>8288</v>
      </c>
      <c r="D2116" s="11" t="s">
        <v>8284</v>
      </c>
      <c r="E2116" s="11" t="s">
        <v>8289</v>
      </c>
      <c r="F2116" s="12" t="s">
        <v>91</v>
      </c>
      <c r="G2116" s="13">
        <v>14967</v>
      </c>
      <c r="H2116" s="13">
        <v>9729</v>
      </c>
      <c r="I2116" s="13"/>
      <c r="J2116" s="13">
        <v>5238</v>
      </c>
      <c r="K2116" s="13">
        <v>65</v>
      </c>
      <c r="L2116" s="11" t="s">
        <v>4462</v>
      </c>
      <c r="M2116" s="14" t="s">
        <v>4444</v>
      </c>
      <c r="Z2116" s="15">
        <v>14967</v>
      </c>
      <c r="AA2116" s="15">
        <v>9729</v>
      </c>
      <c r="AC2116" s="15">
        <v>5238</v>
      </c>
    </row>
    <row r="2117" spans="2:29" ht="19.7" customHeight="1" x14ac:dyDescent="0.2">
      <c r="B2117" s="10" t="s">
        <v>2197</v>
      </c>
      <c r="C2117" s="11" t="s">
        <v>8290</v>
      </c>
      <c r="D2117" s="11" t="s">
        <v>8291</v>
      </c>
      <c r="E2117" s="11" t="s">
        <v>8292</v>
      </c>
      <c r="F2117" s="12" t="s">
        <v>91</v>
      </c>
      <c r="G2117" s="13">
        <v>15126</v>
      </c>
      <c r="H2117" s="13">
        <v>10134</v>
      </c>
      <c r="I2117" s="13"/>
      <c r="J2117" s="13">
        <v>4992</v>
      </c>
      <c r="K2117" s="13">
        <v>67</v>
      </c>
      <c r="L2117" s="11" t="s">
        <v>4462</v>
      </c>
      <c r="M2117" s="14" t="s">
        <v>4444</v>
      </c>
      <c r="Z2117" s="15">
        <v>15126</v>
      </c>
      <c r="AA2117" s="15">
        <v>10134</v>
      </c>
      <c r="AC2117" s="15">
        <v>4992</v>
      </c>
    </row>
    <row r="2118" spans="2:29" ht="19.7" customHeight="1" x14ac:dyDescent="0.2">
      <c r="B2118" s="10" t="s">
        <v>2198</v>
      </c>
      <c r="C2118" s="11" t="s">
        <v>8293</v>
      </c>
      <c r="D2118" s="11" t="s">
        <v>8291</v>
      </c>
      <c r="E2118" s="11" t="s">
        <v>8289</v>
      </c>
      <c r="F2118" s="12" t="s">
        <v>91</v>
      </c>
      <c r="G2118" s="13">
        <v>16176</v>
      </c>
      <c r="H2118" s="13">
        <v>10353</v>
      </c>
      <c r="I2118" s="13"/>
      <c r="J2118" s="13">
        <v>5823</v>
      </c>
      <c r="K2118" s="13">
        <v>64</v>
      </c>
      <c r="L2118" s="11" t="s">
        <v>4462</v>
      </c>
      <c r="M2118" s="14" t="s">
        <v>4444</v>
      </c>
      <c r="Z2118" s="15">
        <v>16176</v>
      </c>
      <c r="AA2118" s="15">
        <v>10353</v>
      </c>
      <c r="AC2118" s="15">
        <v>5823</v>
      </c>
    </row>
    <row r="2119" spans="2:29" ht="19.7" customHeight="1" x14ac:dyDescent="0.2">
      <c r="B2119" s="10" t="s">
        <v>2199</v>
      </c>
      <c r="C2119" s="11" t="s">
        <v>8294</v>
      </c>
      <c r="D2119" s="11" t="s">
        <v>8284</v>
      </c>
      <c r="E2119" s="11" t="s">
        <v>8295</v>
      </c>
      <c r="F2119" s="12" t="s">
        <v>91</v>
      </c>
      <c r="G2119" s="13">
        <v>11161</v>
      </c>
      <c r="H2119" s="13">
        <v>7701</v>
      </c>
      <c r="I2119" s="13"/>
      <c r="J2119" s="13">
        <v>3460</v>
      </c>
      <c r="K2119" s="13">
        <v>69</v>
      </c>
      <c r="L2119" s="11" t="s">
        <v>4462</v>
      </c>
      <c r="M2119" s="14" t="s">
        <v>4444</v>
      </c>
      <c r="Z2119" s="15">
        <v>11161</v>
      </c>
      <c r="AA2119" s="15">
        <v>7701</v>
      </c>
      <c r="AC2119" s="15">
        <v>3460</v>
      </c>
    </row>
    <row r="2120" spans="2:29" ht="19.7" customHeight="1" x14ac:dyDescent="0.2">
      <c r="B2120" s="10" t="s">
        <v>2200</v>
      </c>
      <c r="C2120" s="11" t="s">
        <v>8296</v>
      </c>
      <c r="D2120" s="11" t="s">
        <v>8284</v>
      </c>
      <c r="E2120" s="11" t="s">
        <v>8297</v>
      </c>
      <c r="F2120" s="12" t="s">
        <v>91</v>
      </c>
      <c r="G2120" s="13">
        <v>11806</v>
      </c>
      <c r="H2120" s="13">
        <v>7674</v>
      </c>
      <c r="I2120" s="13"/>
      <c r="J2120" s="13">
        <v>4132</v>
      </c>
      <c r="K2120" s="13">
        <v>65</v>
      </c>
      <c r="L2120" s="11" t="s">
        <v>4462</v>
      </c>
      <c r="M2120" s="14" t="s">
        <v>4444</v>
      </c>
      <c r="Z2120" s="15">
        <v>11806</v>
      </c>
      <c r="AA2120" s="15">
        <v>7674</v>
      </c>
      <c r="AC2120" s="15">
        <v>4132</v>
      </c>
    </row>
    <row r="2121" spans="2:29" ht="19.7" customHeight="1" x14ac:dyDescent="0.2">
      <c r="B2121" s="10" t="s">
        <v>2201</v>
      </c>
      <c r="C2121" s="11" t="s">
        <v>8298</v>
      </c>
      <c r="D2121" s="11" t="s">
        <v>8284</v>
      </c>
      <c r="E2121" s="11" t="s">
        <v>8299</v>
      </c>
      <c r="F2121" s="12" t="s">
        <v>91</v>
      </c>
      <c r="G2121" s="13">
        <v>12310</v>
      </c>
      <c r="H2121" s="13">
        <v>7386</v>
      </c>
      <c r="I2121" s="13"/>
      <c r="J2121" s="13">
        <v>4924</v>
      </c>
      <c r="K2121" s="13">
        <v>60</v>
      </c>
      <c r="L2121" s="11" t="s">
        <v>4462</v>
      </c>
      <c r="M2121" s="14" t="s">
        <v>4444</v>
      </c>
      <c r="Z2121" s="15">
        <v>12310</v>
      </c>
      <c r="AA2121" s="15">
        <v>7386</v>
      </c>
      <c r="AC2121" s="15">
        <v>4924</v>
      </c>
    </row>
    <row r="2122" spans="2:29" ht="19.7" customHeight="1" x14ac:dyDescent="0.2">
      <c r="B2122" s="10" t="s">
        <v>2202</v>
      </c>
      <c r="C2122" s="11" t="s">
        <v>8300</v>
      </c>
      <c r="D2122" s="11" t="s">
        <v>8291</v>
      </c>
      <c r="E2122" s="11" t="s">
        <v>8297</v>
      </c>
      <c r="F2122" s="12" t="s">
        <v>91</v>
      </c>
      <c r="G2122" s="13">
        <v>12939</v>
      </c>
      <c r="H2122" s="13">
        <v>8022</v>
      </c>
      <c r="I2122" s="13"/>
      <c r="J2122" s="13">
        <v>4917</v>
      </c>
      <c r="K2122" s="13">
        <v>62</v>
      </c>
      <c r="L2122" s="11" t="s">
        <v>4462</v>
      </c>
      <c r="M2122" s="14" t="s">
        <v>4444</v>
      </c>
      <c r="Z2122" s="15">
        <v>12939</v>
      </c>
      <c r="AA2122" s="15">
        <v>8022</v>
      </c>
      <c r="AC2122" s="15">
        <v>4917</v>
      </c>
    </row>
    <row r="2123" spans="2:29" ht="19.7" customHeight="1" x14ac:dyDescent="0.2">
      <c r="B2123" s="10" t="s">
        <v>2203</v>
      </c>
      <c r="C2123" s="11" t="s">
        <v>8301</v>
      </c>
      <c r="D2123" s="11" t="s">
        <v>8291</v>
      </c>
      <c r="E2123" s="11" t="s">
        <v>8299</v>
      </c>
      <c r="F2123" s="12" t="s">
        <v>91</v>
      </c>
      <c r="G2123" s="13">
        <v>13306</v>
      </c>
      <c r="H2123" s="13">
        <v>7584</v>
      </c>
      <c r="I2123" s="13"/>
      <c r="J2123" s="13">
        <v>5722</v>
      </c>
      <c r="K2123" s="13">
        <v>57</v>
      </c>
      <c r="L2123" s="11" t="s">
        <v>4462</v>
      </c>
      <c r="M2123" s="14" t="s">
        <v>4444</v>
      </c>
      <c r="Z2123" s="15">
        <v>13306</v>
      </c>
      <c r="AA2123" s="15">
        <v>7584</v>
      </c>
      <c r="AC2123" s="15">
        <v>5722</v>
      </c>
    </row>
    <row r="2124" spans="2:29" ht="19.7" customHeight="1" x14ac:dyDescent="0.2">
      <c r="B2124" s="10" t="s">
        <v>2204</v>
      </c>
      <c r="C2124" s="11" t="s">
        <v>8302</v>
      </c>
      <c r="D2124" s="11" t="s">
        <v>8303</v>
      </c>
      <c r="E2124" s="11" t="s">
        <v>8304</v>
      </c>
      <c r="F2124" s="12" t="s">
        <v>91</v>
      </c>
      <c r="G2124" s="13">
        <v>31099</v>
      </c>
      <c r="H2124" s="13">
        <v>18659</v>
      </c>
      <c r="I2124" s="13"/>
      <c r="J2124" s="13">
        <v>12440</v>
      </c>
      <c r="K2124" s="13">
        <v>60</v>
      </c>
      <c r="L2124" s="11" t="s">
        <v>4462</v>
      </c>
      <c r="M2124" s="14" t="s">
        <v>4444</v>
      </c>
      <c r="Z2124" s="15">
        <v>31099</v>
      </c>
      <c r="AA2124" s="15">
        <v>18659</v>
      </c>
      <c r="AC2124" s="15">
        <v>12440</v>
      </c>
    </row>
    <row r="2125" spans="2:29" ht="19.7" customHeight="1" x14ac:dyDescent="0.2">
      <c r="B2125" s="10" t="s">
        <v>2205</v>
      </c>
      <c r="C2125" s="11" t="s">
        <v>8305</v>
      </c>
      <c r="D2125" s="11" t="s">
        <v>8306</v>
      </c>
      <c r="E2125" s="11" t="s">
        <v>8304</v>
      </c>
      <c r="F2125" s="12" t="s">
        <v>91</v>
      </c>
      <c r="G2125" s="13">
        <v>36459</v>
      </c>
      <c r="H2125" s="13">
        <v>19688</v>
      </c>
      <c r="I2125" s="13"/>
      <c r="J2125" s="13">
        <v>16771</v>
      </c>
      <c r="K2125" s="13">
        <v>54</v>
      </c>
      <c r="L2125" s="11" t="s">
        <v>4462</v>
      </c>
      <c r="M2125" s="14" t="s">
        <v>4444</v>
      </c>
      <c r="Z2125" s="15">
        <v>36459</v>
      </c>
      <c r="AA2125" s="15">
        <v>19688</v>
      </c>
      <c r="AC2125" s="15">
        <v>16771</v>
      </c>
    </row>
    <row r="2126" spans="2:29" ht="19.7" customHeight="1" x14ac:dyDescent="0.2">
      <c r="B2126" s="10" t="s">
        <v>2206</v>
      </c>
      <c r="C2126" s="11" t="s">
        <v>8307</v>
      </c>
      <c r="D2126" s="11" t="s">
        <v>8308</v>
      </c>
      <c r="E2126" s="11" t="s">
        <v>8304</v>
      </c>
      <c r="F2126" s="12" t="s">
        <v>91</v>
      </c>
      <c r="G2126" s="13">
        <v>37838</v>
      </c>
      <c r="H2126" s="13">
        <v>18541</v>
      </c>
      <c r="I2126" s="13"/>
      <c r="J2126" s="13">
        <v>19297</v>
      </c>
      <c r="K2126" s="13">
        <v>49</v>
      </c>
      <c r="L2126" s="11" t="s">
        <v>4462</v>
      </c>
      <c r="M2126" s="14" t="s">
        <v>4444</v>
      </c>
      <c r="Z2126" s="15">
        <v>37838</v>
      </c>
      <c r="AA2126" s="15">
        <v>18541</v>
      </c>
      <c r="AC2126" s="15">
        <v>19297</v>
      </c>
    </row>
    <row r="2127" spans="2:29" ht="19.7" customHeight="1" x14ac:dyDescent="0.2">
      <c r="B2127" s="10" t="s">
        <v>2207</v>
      </c>
      <c r="C2127" s="11" t="s">
        <v>8309</v>
      </c>
      <c r="D2127" s="11" t="s">
        <v>8310</v>
      </c>
      <c r="E2127" s="11" t="s">
        <v>8311</v>
      </c>
      <c r="F2127" s="12" t="s">
        <v>91</v>
      </c>
      <c r="G2127" s="13">
        <v>29904</v>
      </c>
      <c r="H2127" s="13">
        <v>18241</v>
      </c>
      <c r="I2127" s="13"/>
      <c r="J2127" s="13">
        <v>11663</v>
      </c>
      <c r="K2127" s="13">
        <v>61</v>
      </c>
      <c r="L2127" s="11" t="s">
        <v>4462</v>
      </c>
      <c r="M2127" s="14" t="s">
        <v>4444</v>
      </c>
      <c r="Z2127" s="15">
        <v>29904</v>
      </c>
      <c r="AA2127" s="15">
        <v>18241</v>
      </c>
      <c r="AC2127" s="15">
        <v>11663</v>
      </c>
    </row>
    <row r="2128" spans="2:29" ht="19.7" customHeight="1" x14ac:dyDescent="0.2">
      <c r="B2128" s="10" t="s">
        <v>2208</v>
      </c>
      <c r="C2128" s="11" t="s">
        <v>8312</v>
      </c>
      <c r="D2128" s="11" t="s">
        <v>8310</v>
      </c>
      <c r="E2128" s="11" t="s">
        <v>8313</v>
      </c>
      <c r="F2128" s="12" t="s">
        <v>91</v>
      </c>
      <c r="G2128" s="13">
        <v>31220</v>
      </c>
      <c r="H2128" s="13">
        <v>18420</v>
      </c>
      <c r="I2128" s="13"/>
      <c r="J2128" s="13">
        <v>12800</v>
      </c>
      <c r="K2128" s="13">
        <v>59</v>
      </c>
      <c r="L2128" s="11" t="s">
        <v>4462</v>
      </c>
      <c r="M2128" s="14" t="s">
        <v>4444</v>
      </c>
      <c r="Z2128" s="15">
        <v>31220</v>
      </c>
      <c r="AA2128" s="15">
        <v>18420</v>
      </c>
      <c r="AC2128" s="15">
        <v>12800</v>
      </c>
    </row>
    <row r="2129" spans="2:29" ht="19.7" customHeight="1" x14ac:dyDescent="0.2">
      <c r="B2129" s="16" t="s">
        <v>2209</v>
      </c>
      <c r="C2129" s="17" t="s">
        <v>8314</v>
      </c>
      <c r="D2129" s="17" t="s">
        <v>8310</v>
      </c>
      <c r="E2129" s="17" t="s">
        <v>8315</v>
      </c>
      <c r="F2129" s="18" t="s">
        <v>91</v>
      </c>
      <c r="G2129" s="19">
        <v>32719</v>
      </c>
      <c r="H2129" s="19">
        <v>19631</v>
      </c>
      <c r="I2129" s="19"/>
      <c r="J2129" s="19">
        <v>13088</v>
      </c>
      <c r="K2129" s="19">
        <v>60</v>
      </c>
      <c r="L2129" s="17" t="s">
        <v>4462</v>
      </c>
      <c r="M2129" s="20" t="s">
        <v>4444</v>
      </c>
      <c r="Z2129" s="15">
        <v>32719</v>
      </c>
      <c r="AA2129" s="15">
        <v>19631</v>
      </c>
      <c r="AC2129" s="15">
        <v>13088</v>
      </c>
    </row>
    <row r="2130" spans="2:29" ht="19.7" customHeight="1" x14ac:dyDescent="0.2">
      <c r="B2130" s="10" t="s">
        <v>2210</v>
      </c>
      <c r="C2130" s="11" t="s">
        <v>8316</v>
      </c>
      <c r="D2130" s="11" t="s">
        <v>8317</v>
      </c>
      <c r="E2130" s="11" t="s">
        <v>8318</v>
      </c>
      <c r="F2130" s="12" t="s">
        <v>91</v>
      </c>
      <c r="G2130" s="13">
        <v>61032</v>
      </c>
      <c r="H2130" s="13">
        <v>32347</v>
      </c>
      <c r="I2130" s="13"/>
      <c r="J2130" s="13">
        <v>28685</v>
      </c>
      <c r="K2130" s="13">
        <v>53</v>
      </c>
      <c r="L2130" s="11" t="s">
        <v>4462</v>
      </c>
      <c r="M2130" s="14" t="s">
        <v>4444</v>
      </c>
      <c r="Z2130" s="15">
        <v>61032</v>
      </c>
      <c r="AA2130" s="15">
        <v>32347</v>
      </c>
      <c r="AC2130" s="15">
        <v>28685</v>
      </c>
    </row>
    <row r="2131" spans="2:29" ht="19.7" customHeight="1" x14ac:dyDescent="0.2">
      <c r="B2131" s="10" t="s">
        <v>2211</v>
      </c>
      <c r="C2131" s="11" t="s">
        <v>8319</v>
      </c>
      <c r="D2131" s="11" t="s">
        <v>8317</v>
      </c>
      <c r="E2131" s="11" t="s">
        <v>8320</v>
      </c>
      <c r="F2131" s="12" t="s">
        <v>91</v>
      </c>
      <c r="G2131" s="13">
        <v>65142</v>
      </c>
      <c r="H2131" s="13">
        <v>34525</v>
      </c>
      <c r="I2131" s="13"/>
      <c r="J2131" s="13">
        <v>30617</v>
      </c>
      <c r="K2131" s="13">
        <v>53</v>
      </c>
      <c r="L2131" s="11" t="s">
        <v>4462</v>
      </c>
      <c r="M2131" s="14" t="s">
        <v>4444</v>
      </c>
      <c r="Z2131" s="15">
        <v>65142</v>
      </c>
      <c r="AA2131" s="15">
        <v>34525</v>
      </c>
      <c r="AC2131" s="15">
        <v>30617</v>
      </c>
    </row>
    <row r="2132" spans="2:29" ht="19.7" customHeight="1" x14ac:dyDescent="0.2">
      <c r="B2132" s="10" t="s">
        <v>2212</v>
      </c>
      <c r="C2132" s="11" t="s">
        <v>8321</v>
      </c>
      <c r="D2132" s="11" t="s">
        <v>8317</v>
      </c>
      <c r="E2132" s="11" t="s">
        <v>8322</v>
      </c>
      <c r="F2132" s="12" t="s">
        <v>91</v>
      </c>
      <c r="G2132" s="13">
        <v>67399</v>
      </c>
      <c r="H2132" s="13">
        <v>35721</v>
      </c>
      <c r="I2132" s="13"/>
      <c r="J2132" s="13">
        <v>31678</v>
      </c>
      <c r="K2132" s="13">
        <v>53</v>
      </c>
      <c r="L2132" s="11" t="s">
        <v>4462</v>
      </c>
      <c r="M2132" s="14" t="s">
        <v>4444</v>
      </c>
      <c r="Z2132" s="15">
        <v>67399</v>
      </c>
      <c r="AA2132" s="15">
        <v>35721</v>
      </c>
      <c r="AC2132" s="15">
        <v>31678</v>
      </c>
    </row>
    <row r="2133" spans="2:29" ht="19.7" customHeight="1" x14ac:dyDescent="0.2">
      <c r="B2133" s="10" t="s">
        <v>2213</v>
      </c>
      <c r="C2133" s="11" t="s">
        <v>8323</v>
      </c>
      <c r="D2133" s="11" t="s">
        <v>8317</v>
      </c>
      <c r="E2133" s="11" t="s">
        <v>8324</v>
      </c>
      <c r="F2133" s="12" t="s">
        <v>91</v>
      </c>
      <c r="G2133" s="13">
        <v>67231</v>
      </c>
      <c r="H2133" s="13">
        <v>34288</v>
      </c>
      <c r="I2133" s="13"/>
      <c r="J2133" s="13">
        <v>32943</v>
      </c>
      <c r="K2133" s="13">
        <v>51</v>
      </c>
      <c r="L2133" s="11" t="s">
        <v>4462</v>
      </c>
      <c r="M2133" s="14" t="s">
        <v>4444</v>
      </c>
      <c r="Z2133" s="15">
        <v>67231</v>
      </c>
      <c r="AA2133" s="15">
        <v>34288</v>
      </c>
      <c r="AC2133" s="15">
        <v>32943</v>
      </c>
    </row>
    <row r="2134" spans="2:29" ht="19.7" customHeight="1" x14ac:dyDescent="0.2">
      <c r="B2134" s="10" t="s">
        <v>2214</v>
      </c>
      <c r="C2134" s="11" t="s">
        <v>8325</v>
      </c>
      <c r="D2134" s="11" t="s">
        <v>8317</v>
      </c>
      <c r="E2134" s="11" t="s">
        <v>8326</v>
      </c>
      <c r="F2134" s="12" t="s">
        <v>91</v>
      </c>
      <c r="G2134" s="13">
        <v>68076</v>
      </c>
      <c r="H2134" s="13">
        <v>34719</v>
      </c>
      <c r="I2134" s="13"/>
      <c r="J2134" s="13">
        <v>33357</v>
      </c>
      <c r="K2134" s="13">
        <v>51</v>
      </c>
      <c r="L2134" s="11" t="s">
        <v>4462</v>
      </c>
      <c r="M2134" s="14" t="s">
        <v>4444</v>
      </c>
      <c r="Z2134" s="15">
        <v>68076</v>
      </c>
      <c r="AA2134" s="15">
        <v>34719</v>
      </c>
      <c r="AC2134" s="15">
        <v>33357</v>
      </c>
    </row>
    <row r="2135" spans="2:29" ht="19.7" customHeight="1" x14ac:dyDescent="0.2">
      <c r="B2135" s="10" t="s">
        <v>2215</v>
      </c>
      <c r="C2135" s="11" t="s">
        <v>8327</v>
      </c>
      <c r="D2135" s="11" t="s">
        <v>8317</v>
      </c>
      <c r="E2135" s="11" t="s">
        <v>8328</v>
      </c>
      <c r="F2135" s="12" t="s">
        <v>91</v>
      </c>
      <c r="G2135" s="13">
        <v>69570</v>
      </c>
      <c r="H2135" s="13">
        <v>35481</v>
      </c>
      <c r="I2135" s="13"/>
      <c r="J2135" s="13">
        <v>34089</v>
      </c>
      <c r="K2135" s="13">
        <v>51</v>
      </c>
      <c r="L2135" s="11" t="s">
        <v>4462</v>
      </c>
      <c r="M2135" s="14" t="s">
        <v>4444</v>
      </c>
      <c r="Z2135" s="15">
        <v>69570</v>
      </c>
      <c r="AA2135" s="15">
        <v>35481</v>
      </c>
      <c r="AC2135" s="15">
        <v>34089</v>
      </c>
    </row>
    <row r="2136" spans="2:29" ht="19.7" customHeight="1" x14ac:dyDescent="0.2">
      <c r="B2136" s="10" t="s">
        <v>2216</v>
      </c>
      <c r="C2136" s="11" t="s">
        <v>8329</v>
      </c>
      <c r="D2136" s="11" t="s">
        <v>8330</v>
      </c>
      <c r="E2136" s="11" t="s">
        <v>8331</v>
      </c>
      <c r="F2136" s="12" t="s">
        <v>91</v>
      </c>
      <c r="G2136" s="13">
        <v>2742</v>
      </c>
      <c r="H2136" s="13">
        <v>2221</v>
      </c>
      <c r="I2136" s="13"/>
      <c r="J2136" s="13">
        <v>521</v>
      </c>
      <c r="K2136" s="13">
        <v>81</v>
      </c>
      <c r="L2136" s="11" t="s">
        <v>4462</v>
      </c>
      <c r="M2136" s="14" t="s">
        <v>4444</v>
      </c>
      <c r="Z2136" s="15">
        <v>2742</v>
      </c>
      <c r="AA2136" s="15">
        <v>2221</v>
      </c>
      <c r="AC2136" s="15">
        <v>521</v>
      </c>
    </row>
    <row r="2137" spans="2:29" ht="19.7" customHeight="1" x14ac:dyDescent="0.2">
      <c r="B2137" s="10" t="s">
        <v>2217</v>
      </c>
      <c r="C2137" s="11" t="s">
        <v>8332</v>
      </c>
      <c r="D2137" s="11" t="s">
        <v>8330</v>
      </c>
      <c r="E2137" s="11" t="s">
        <v>8333</v>
      </c>
      <c r="F2137" s="12" t="s">
        <v>91</v>
      </c>
      <c r="G2137" s="13">
        <v>5390</v>
      </c>
      <c r="H2137" s="13">
        <v>3827</v>
      </c>
      <c r="I2137" s="13"/>
      <c r="J2137" s="13">
        <v>1563</v>
      </c>
      <c r="K2137" s="13">
        <v>71</v>
      </c>
      <c r="L2137" s="11" t="s">
        <v>4462</v>
      </c>
      <c r="M2137" s="14" t="s">
        <v>4444</v>
      </c>
      <c r="Z2137" s="15">
        <v>5390</v>
      </c>
      <c r="AA2137" s="15">
        <v>3827</v>
      </c>
      <c r="AC2137" s="15">
        <v>1563</v>
      </c>
    </row>
    <row r="2138" spans="2:29" ht="19.7" customHeight="1" x14ac:dyDescent="0.2">
      <c r="B2138" s="10" t="s">
        <v>2218</v>
      </c>
      <c r="C2138" s="11" t="s">
        <v>8334</v>
      </c>
      <c r="D2138" s="11" t="s">
        <v>8330</v>
      </c>
      <c r="E2138" s="11" t="s">
        <v>8335</v>
      </c>
      <c r="F2138" s="12" t="s">
        <v>91</v>
      </c>
      <c r="G2138" s="13">
        <v>7145</v>
      </c>
      <c r="H2138" s="13">
        <v>5502</v>
      </c>
      <c r="I2138" s="13"/>
      <c r="J2138" s="13">
        <v>1643</v>
      </c>
      <c r="K2138" s="13">
        <v>77</v>
      </c>
      <c r="L2138" s="11" t="s">
        <v>4462</v>
      </c>
      <c r="M2138" s="14" t="s">
        <v>4444</v>
      </c>
      <c r="Z2138" s="15">
        <v>7145</v>
      </c>
      <c r="AA2138" s="15">
        <v>5502</v>
      </c>
      <c r="AC2138" s="15">
        <v>1643</v>
      </c>
    </row>
    <row r="2139" spans="2:29" ht="19.7" customHeight="1" x14ac:dyDescent="0.2">
      <c r="B2139" s="10" t="s">
        <v>2219</v>
      </c>
      <c r="C2139" s="11" t="s">
        <v>8336</v>
      </c>
      <c r="D2139" s="11" t="s">
        <v>8330</v>
      </c>
      <c r="E2139" s="11" t="s">
        <v>8337</v>
      </c>
      <c r="F2139" s="12" t="s">
        <v>91</v>
      </c>
      <c r="G2139" s="13">
        <v>2384</v>
      </c>
      <c r="H2139" s="13">
        <v>1454</v>
      </c>
      <c r="I2139" s="13"/>
      <c r="J2139" s="13">
        <v>930</v>
      </c>
      <c r="K2139" s="13">
        <v>61</v>
      </c>
      <c r="L2139" s="11" t="s">
        <v>4462</v>
      </c>
      <c r="M2139" s="14" t="s">
        <v>4444</v>
      </c>
      <c r="Z2139" s="15">
        <v>2384</v>
      </c>
      <c r="AA2139" s="15">
        <v>1454</v>
      </c>
      <c r="AC2139" s="15">
        <v>930</v>
      </c>
    </row>
    <row r="2140" spans="2:29" ht="19.7" customHeight="1" x14ac:dyDescent="0.2">
      <c r="B2140" s="10" t="s">
        <v>2220</v>
      </c>
      <c r="C2140" s="11" t="s">
        <v>8338</v>
      </c>
      <c r="D2140" s="11" t="s">
        <v>8330</v>
      </c>
      <c r="E2140" s="11" t="s">
        <v>8339</v>
      </c>
      <c r="F2140" s="12" t="s">
        <v>91</v>
      </c>
      <c r="G2140" s="13">
        <v>3652</v>
      </c>
      <c r="H2140" s="13">
        <v>1789</v>
      </c>
      <c r="I2140" s="13"/>
      <c r="J2140" s="13">
        <v>1863</v>
      </c>
      <c r="K2140" s="13">
        <v>49</v>
      </c>
      <c r="L2140" s="11" t="s">
        <v>4462</v>
      </c>
      <c r="M2140" s="14" t="s">
        <v>4444</v>
      </c>
      <c r="Z2140" s="15">
        <v>3652</v>
      </c>
      <c r="AA2140" s="15">
        <v>1789</v>
      </c>
      <c r="AC2140" s="15">
        <v>1863</v>
      </c>
    </row>
    <row r="2141" spans="2:29" ht="19.7" customHeight="1" x14ac:dyDescent="0.2">
      <c r="B2141" s="10" t="s">
        <v>2221</v>
      </c>
      <c r="C2141" s="11" t="s">
        <v>8340</v>
      </c>
      <c r="D2141" s="11" t="s">
        <v>8341</v>
      </c>
      <c r="E2141" s="11" t="s">
        <v>8331</v>
      </c>
      <c r="F2141" s="12" t="s">
        <v>91</v>
      </c>
      <c r="G2141" s="13">
        <v>4550</v>
      </c>
      <c r="H2141" s="13">
        <v>2867</v>
      </c>
      <c r="I2141" s="13"/>
      <c r="J2141" s="13">
        <v>1683</v>
      </c>
      <c r="K2141" s="13">
        <v>63</v>
      </c>
      <c r="L2141" s="11" t="s">
        <v>4462</v>
      </c>
      <c r="M2141" s="14" t="s">
        <v>4444</v>
      </c>
      <c r="Z2141" s="15">
        <v>4550</v>
      </c>
      <c r="AA2141" s="15">
        <v>2867</v>
      </c>
      <c r="AC2141" s="15">
        <v>1683</v>
      </c>
    </row>
    <row r="2142" spans="2:29" ht="19.7" customHeight="1" x14ac:dyDescent="0.2">
      <c r="B2142" s="10" t="s">
        <v>2222</v>
      </c>
      <c r="C2142" s="11" t="s">
        <v>8342</v>
      </c>
      <c r="D2142" s="11" t="s">
        <v>8341</v>
      </c>
      <c r="E2142" s="11" t="s">
        <v>8333</v>
      </c>
      <c r="F2142" s="12" t="s">
        <v>91</v>
      </c>
      <c r="G2142" s="13">
        <v>6488</v>
      </c>
      <c r="H2142" s="13">
        <v>3374</v>
      </c>
      <c r="I2142" s="13"/>
      <c r="J2142" s="13">
        <v>3114</v>
      </c>
      <c r="K2142" s="13">
        <v>52</v>
      </c>
      <c r="L2142" s="11" t="s">
        <v>4462</v>
      </c>
      <c r="M2142" s="14" t="s">
        <v>4444</v>
      </c>
      <c r="Z2142" s="15">
        <v>6488</v>
      </c>
      <c r="AA2142" s="15">
        <v>3374</v>
      </c>
      <c r="AC2142" s="15">
        <v>3114</v>
      </c>
    </row>
    <row r="2143" spans="2:29" ht="19.7" customHeight="1" x14ac:dyDescent="0.2">
      <c r="B2143" s="10" t="s">
        <v>2223</v>
      </c>
      <c r="C2143" s="11" t="s">
        <v>8343</v>
      </c>
      <c r="D2143" s="11" t="s">
        <v>8344</v>
      </c>
      <c r="E2143" s="11" t="s">
        <v>8345</v>
      </c>
      <c r="F2143" s="12" t="s">
        <v>91</v>
      </c>
      <c r="G2143" s="13">
        <v>5608</v>
      </c>
      <c r="H2143" s="13">
        <v>4430</v>
      </c>
      <c r="I2143" s="13"/>
      <c r="J2143" s="13">
        <v>1178</v>
      </c>
      <c r="K2143" s="13">
        <v>79</v>
      </c>
      <c r="L2143" s="11" t="s">
        <v>4462</v>
      </c>
      <c r="M2143" s="14" t="s">
        <v>4444</v>
      </c>
      <c r="Z2143" s="15">
        <v>5608</v>
      </c>
      <c r="AA2143" s="15">
        <v>4430</v>
      </c>
      <c r="AC2143" s="15">
        <v>1178</v>
      </c>
    </row>
    <row r="2144" spans="2:29" ht="19.7" customHeight="1" x14ac:dyDescent="0.2">
      <c r="B2144" s="10" t="s">
        <v>2224</v>
      </c>
      <c r="C2144" s="11" t="s">
        <v>8346</v>
      </c>
      <c r="D2144" s="11" t="s">
        <v>8344</v>
      </c>
      <c r="E2144" s="11" t="s">
        <v>8347</v>
      </c>
      <c r="F2144" s="12" t="s">
        <v>91</v>
      </c>
      <c r="G2144" s="13">
        <v>6701</v>
      </c>
      <c r="H2144" s="13">
        <v>5428</v>
      </c>
      <c r="I2144" s="13"/>
      <c r="J2144" s="13">
        <v>1273</v>
      </c>
      <c r="K2144" s="13">
        <v>81</v>
      </c>
      <c r="L2144" s="11" t="s">
        <v>4462</v>
      </c>
      <c r="M2144" s="14" t="s">
        <v>4444</v>
      </c>
      <c r="Z2144" s="15">
        <v>6701</v>
      </c>
      <c r="AA2144" s="15">
        <v>5428</v>
      </c>
      <c r="AC2144" s="15">
        <v>1273</v>
      </c>
    </row>
    <row r="2145" spans="2:29" ht="19.7" customHeight="1" x14ac:dyDescent="0.2">
      <c r="B2145" s="10" t="s">
        <v>2225</v>
      </c>
      <c r="C2145" s="11" t="s">
        <v>8348</v>
      </c>
      <c r="D2145" s="11" t="s">
        <v>8344</v>
      </c>
      <c r="E2145" s="11" t="s">
        <v>8349</v>
      </c>
      <c r="F2145" s="12" t="s">
        <v>91</v>
      </c>
      <c r="G2145" s="13">
        <v>4050</v>
      </c>
      <c r="H2145" s="13">
        <v>3119</v>
      </c>
      <c r="I2145" s="13"/>
      <c r="J2145" s="13">
        <v>931</v>
      </c>
      <c r="K2145" s="13">
        <v>77</v>
      </c>
      <c r="L2145" s="11" t="s">
        <v>4462</v>
      </c>
      <c r="M2145" s="14" t="s">
        <v>4444</v>
      </c>
      <c r="Z2145" s="15">
        <v>4050</v>
      </c>
      <c r="AA2145" s="15">
        <v>3119</v>
      </c>
      <c r="AC2145" s="15">
        <v>931</v>
      </c>
    </row>
    <row r="2146" spans="2:29" ht="19.7" customHeight="1" x14ac:dyDescent="0.2">
      <c r="B2146" s="10" t="s">
        <v>2226</v>
      </c>
      <c r="C2146" s="11" t="s">
        <v>8350</v>
      </c>
      <c r="D2146" s="11" t="s">
        <v>8344</v>
      </c>
      <c r="E2146" s="11" t="s">
        <v>8351</v>
      </c>
      <c r="F2146" s="12" t="s">
        <v>91</v>
      </c>
      <c r="G2146" s="13">
        <v>5904</v>
      </c>
      <c r="H2146" s="13">
        <v>4546</v>
      </c>
      <c r="I2146" s="13"/>
      <c r="J2146" s="13">
        <v>1358</v>
      </c>
      <c r="K2146" s="13">
        <v>77</v>
      </c>
      <c r="L2146" s="11" t="s">
        <v>4462</v>
      </c>
      <c r="M2146" s="14" t="s">
        <v>4444</v>
      </c>
      <c r="Z2146" s="15">
        <v>5904</v>
      </c>
      <c r="AA2146" s="15">
        <v>4546</v>
      </c>
      <c r="AC2146" s="15">
        <v>1358</v>
      </c>
    </row>
    <row r="2147" spans="2:29" ht="19.7" customHeight="1" x14ac:dyDescent="0.2">
      <c r="B2147" s="10" t="s">
        <v>2227</v>
      </c>
      <c r="C2147" s="11" t="s">
        <v>8352</v>
      </c>
      <c r="D2147" s="11" t="s">
        <v>8344</v>
      </c>
      <c r="E2147" s="11" t="s">
        <v>8353</v>
      </c>
      <c r="F2147" s="12" t="s">
        <v>91</v>
      </c>
      <c r="G2147" s="13">
        <v>1791</v>
      </c>
      <c r="H2147" s="13">
        <v>430</v>
      </c>
      <c r="I2147" s="13"/>
      <c r="J2147" s="13">
        <v>1361</v>
      </c>
      <c r="K2147" s="13">
        <v>24</v>
      </c>
      <c r="L2147" s="11" t="s">
        <v>4462</v>
      </c>
      <c r="M2147" s="14" t="s">
        <v>4444</v>
      </c>
      <c r="Z2147" s="15">
        <v>1791</v>
      </c>
      <c r="AA2147" s="15">
        <v>430</v>
      </c>
      <c r="AC2147" s="15">
        <v>1361</v>
      </c>
    </row>
    <row r="2148" spans="2:29" ht="19.7" customHeight="1" x14ac:dyDescent="0.2">
      <c r="B2148" s="10" t="s">
        <v>2228</v>
      </c>
      <c r="C2148" s="11" t="s">
        <v>8354</v>
      </c>
      <c r="D2148" s="11" t="s">
        <v>8344</v>
      </c>
      <c r="E2148" s="11" t="s">
        <v>8355</v>
      </c>
      <c r="F2148" s="12" t="s">
        <v>91</v>
      </c>
      <c r="G2148" s="13">
        <v>7652</v>
      </c>
      <c r="H2148" s="13">
        <v>6122</v>
      </c>
      <c r="I2148" s="13"/>
      <c r="J2148" s="13">
        <v>1530</v>
      </c>
      <c r="K2148" s="13">
        <v>80</v>
      </c>
      <c r="L2148" s="11" t="s">
        <v>4462</v>
      </c>
      <c r="M2148" s="14" t="s">
        <v>4444</v>
      </c>
      <c r="Z2148" s="15">
        <v>7652</v>
      </c>
      <c r="AA2148" s="15">
        <v>6122</v>
      </c>
      <c r="AC2148" s="15">
        <v>1530</v>
      </c>
    </row>
    <row r="2149" spans="2:29" ht="19.7" customHeight="1" x14ac:dyDescent="0.2">
      <c r="B2149" s="10" t="s">
        <v>2229</v>
      </c>
      <c r="C2149" s="11" t="s">
        <v>8356</v>
      </c>
      <c r="D2149" s="11" t="s">
        <v>8344</v>
      </c>
      <c r="E2149" s="11" t="s">
        <v>8357</v>
      </c>
      <c r="F2149" s="12" t="s">
        <v>91</v>
      </c>
      <c r="G2149" s="13">
        <v>9140</v>
      </c>
      <c r="H2149" s="13">
        <v>7403</v>
      </c>
      <c r="I2149" s="13"/>
      <c r="J2149" s="13">
        <v>1737</v>
      </c>
      <c r="K2149" s="13">
        <v>81</v>
      </c>
      <c r="L2149" s="11" t="s">
        <v>4462</v>
      </c>
      <c r="M2149" s="14" t="s">
        <v>4444</v>
      </c>
      <c r="Z2149" s="15">
        <v>9140</v>
      </c>
      <c r="AA2149" s="15">
        <v>7403</v>
      </c>
      <c r="AC2149" s="15">
        <v>1737</v>
      </c>
    </row>
    <row r="2150" spans="2:29" ht="19.7" customHeight="1" x14ac:dyDescent="0.2">
      <c r="B2150" s="10" t="s">
        <v>2230</v>
      </c>
      <c r="C2150" s="11" t="s">
        <v>8358</v>
      </c>
      <c r="D2150" s="11" t="s">
        <v>8344</v>
      </c>
      <c r="E2150" s="11" t="s">
        <v>8359</v>
      </c>
      <c r="F2150" s="12" t="s">
        <v>91</v>
      </c>
      <c r="G2150" s="13">
        <v>6931</v>
      </c>
      <c r="H2150" s="13">
        <v>5337</v>
      </c>
      <c r="I2150" s="13"/>
      <c r="J2150" s="13">
        <v>1594</v>
      </c>
      <c r="K2150" s="13">
        <v>77</v>
      </c>
      <c r="L2150" s="11" t="s">
        <v>4462</v>
      </c>
      <c r="M2150" s="14" t="s">
        <v>4444</v>
      </c>
      <c r="Z2150" s="15">
        <v>6931</v>
      </c>
      <c r="AA2150" s="15">
        <v>5337</v>
      </c>
      <c r="AC2150" s="15">
        <v>1594</v>
      </c>
    </row>
    <row r="2151" spans="2:29" ht="19.7" customHeight="1" x14ac:dyDescent="0.2">
      <c r="B2151" s="10" t="s">
        <v>2231</v>
      </c>
      <c r="C2151" s="11" t="s">
        <v>8360</v>
      </c>
      <c r="D2151" s="11" t="s">
        <v>8344</v>
      </c>
      <c r="E2151" s="11" t="s">
        <v>8361</v>
      </c>
      <c r="F2151" s="12" t="s">
        <v>91</v>
      </c>
      <c r="G2151" s="13">
        <v>8181</v>
      </c>
      <c r="H2151" s="13">
        <v>6381</v>
      </c>
      <c r="I2151" s="13"/>
      <c r="J2151" s="13">
        <v>1800</v>
      </c>
      <c r="K2151" s="13">
        <v>78</v>
      </c>
      <c r="L2151" s="11" t="s">
        <v>4462</v>
      </c>
      <c r="M2151" s="14" t="s">
        <v>4444</v>
      </c>
      <c r="Z2151" s="15">
        <v>8181</v>
      </c>
      <c r="AA2151" s="15">
        <v>6381</v>
      </c>
      <c r="AC2151" s="15">
        <v>1800</v>
      </c>
    </row>
    <row r="2152" spans="2:29" ht="19.7" customHeight="1" x14ac:dyDescent="0.2">
      <c r="B2152" s="10" t="s">
        <v>2232</v>
      </c>
      <c r="C2152" s="11" t="s">
        <v>8362</v>
      </c>
      <c r="D2152" s="11" t="s">
        <v>8363</v>
      </c>
      <c r="E2152" s="11" t="s">
        <v>8364</v>
      </c>
      <c r="F2152" s="12" t="s">
        <v>91</v>
      </c>
      <c r="G2152" s="13">
        <v>5007</v>
      </c>
      <c r="H2152" s="13">
        <v>4306</v>
      </c>
      <c r="I2152" s="13"/>
      <c r="J2152" s="13">
        <v>701</v>
      </c>
      <c r="K2152" s="13">
        <v>86</v>
      </c>
      <c r="L2152" s="11" t="s">
        <v>4462</v>
      </c>
      <c r="M2152" s="14" t="s">
        <v>4444</v>
      </c>
      <c r="Z2152" s="15">
        <v>5007</v>
      </c>
      <c r="AA2152" s="15">
        <v>4306</v>
      </c>
      <c r="AC2152" s="15">
        <v>701</v>
      </c>
    </row>
    <row r="2153" spans="2:29" ht="19.7" customHeight="1" x14ac:dyDescent="0.2">
      <c r="B2153" s="10" t="s">
        <v>2233</v>
      </c>
      <c r="C2153" s="11" t="s">
        <v>8365</v>
      </c>
      <c r="D2153" s="11" t="s">
        <v>8363</v>
      </c>
      <c r="E2153" s="11" t="s">
        <v>8366</v>
      </c>
      <c r="F2153" s="12" t="s">
        <v>91</v>
      </c>
      <c r="G2153" s="13">
        <v>6227</v>
      </c>
      <c r="H2153" s="13">
        <v>5293</v>
      </c>
      <c r="I2153" s="13"/>
      <c r="J2153" s="13">
        <v>934</v>
      </c>
      <c r="K2153" s="13">
        <v>85</v>
      </c>
      <c r="L2153" s="11" t="s">
        <v>4462</v>
      </c>
      <c r="M2153" s="14" t="s">
        <v>4444</v>
      </c>
      <c r="Z2153" s="15">
        <v>6227</v>
      </c>
      <c r="AA2153" s="15">
        <v>5293</v>
      </c>
      <c r="AC2153" s="15">
        <v>934</v>
      </c>
    </row>
    <row r="2154" spans="2:29" ht="19.7" customHeight="1" x14ac:dyDescent="0.2">
      <c r="B2154" s="16" t="s">
        <v>2234</v>
      </c>
      <c r="C2154" s="17" t="s">
        <v>8367</v>
      </c>
      <c r="D2154" s="17" t="s">
        <v>8363</v>
      </c>
      <c r="E2154" s="17" t="s">
        <v>8368</v>
      </c>
      <c r="F2154" s="18" t="s">
        <v>91</v>
      </c>
      <c r="G2154" s="19">
        <v>4831</v>
      </c>
      <c r="H2154" s="19">
        <v>4058</v>
      </c>
      <c r="I2154" s="19"/>
      <c r="J2154" s="19">
        <v>773</v>
      </c>
      <c r="K2154" s="19">
        <v>84</v>
      </c>
      <c r="L2154" s="17" t="s">
        <v>4462</v>
      </c>
      <c r="M2154" s="20" t="s">
        <v>4444</v>
      </c>
      <c r="Z2154" s="15">
        <v>4831</v>
      </c>
      <c r="AA2154" s="15">
        <v>4058</v>
      </c>
      <c r="AC2154" s="15">
        <v>773</v>
      </c>
    </row>
    <row r="2155" spans="2:29" ht="19.7" customHeight="1" x14ac:dyDescent="0.2">
      <c r="B2155" s="10" t="s">
        <v>2235</v>
      </c>
      <c r="C2155" s="11" t="s">
        <v>8369</v>
      </c>
      <c r="D2155" s="11" t="s">
        <v>8363</v>
      </c>
      <c r="E2155" s="11" t="s">
        <v>8370</v>
      </c>
      <c r="F2155" s="12" t="s">
        <v>91</v>
      </c>
      <c r="G2155" s="13">
        <v>5695</v>
      </c>
      <c r="H2155" s="13">
        <v>4727</v>
      </c>
      <c r="I2155" s="13"/>
      <c r="J2155" s="13">
        <v>968</v>
      </c>
      <c r="K2155" s="13">
        <v>83</v>
      </c>
      <c r="L2155" s="11" t="s">
        <v>4462</v>
      </c>
      <c r="M2155" s="14" t="s">
        <v>4444</v>
      </c>
      <c r="Z2155" s="15">
        <v>5695</v>
      </c>
      <c r="AA2155" s="15">
        <v>4727</v>
      </c>
      <c r="AC2155" s="15">
        <v>968</v>
      </c>
    </row>
    <row r="2156" spans="2:29" ht="19.7" customHeight="1" x14ac:dyDescent="0.2">
      <c r="B2156" s="10" t="s">
        <v>2236</v>
      </c>
      <c r="C2156" s="11" t="s">
        <v>8371</v>
      </c>
      <c r="D2156" s="11" t="s">
        <v>8363</v>
      </c>
      <c r="E2156" s="11" t="s">
        <v>8372</v>
      </c>
      <c r="F2156" s="12" t="s">
        <v>91</v>
      </c>
      <c r="G2156" s="13">
        <v>5167</v>
      </c>
      <c r="H2156" s="13">
        <v>4444</v>
      </c>
      <c r="I2156" s="13"/>
      <c r="J2156" s="13">
        <v>723</v>
      </c>
      <c r="K2156" s="13">
        <v>86</v>
      </c>
      <c r="L2156" s="11" t="s">
        <v>4462</v>
      </c>
      <c r="M2156" s="14" t="s">
        <v>4444</v>
      </c>
      <c r="Z2156" s="15">
        <v>5167</v>
      </c>
      <c r="AA2156" s="15">
        <v>4444</v>
      </c>
      <c r="AC2156" s="15">
        <v>723</v>
      </c>
    </row>
    <row r="2157" spans="2:29" ht="19.7" customHeight="1" x14ac:dyDescent="0.2">
      <c r="B2157" s="10" t="s">
        <v>2237</v>
      </c>
      <c r="C2157" s="11" t="s">
        <v>8373</v>
      </c>
      <c r="D2157" s="11" t="s">
        <v>8363</v>
      </c>
      <c r="E2157" s="11" t="s">
        <v>8374</v>
      </c>
      <c r="F2157" s="12" t="s">
        <v>91</v>
      </c>
      <c r="G2157" s="13">
        <v>6408</v>
      </c>
      <c r="H2157" s="13">
        <v>5575</v>
      </c>
      <c r="I2157" s="13"/>
      <c r="J2157" s="13">
        <v>833</v>
      </c>
      <c r="K2157" s="13">
        <v>87</v>
      </c>
      <c r="L2157" s="11" t="s">
        <v>4462</v>
      </c>
      <c r="M2157" s="14" t="s">
        <v>4444</v>
      </c>
      <c r="Z2157" s="15">
        <v>6408</v>
      </c>
      <c r="AA2157" s="15">
        <v>5575</v>
      </c>
      <c r="AC2157" s="15">
        <v>833</v>
      </c>
    </row>
    <row r="2158" spans="2:29" ht="19.7" customHeight="1" x14ac:dyDescent="0.2">
      <c r="B2158" s="10" t="s">
        <v>2238</v>
      </c>
      <c r="C2158" s="11" t="s">
        <v>8375</v>
      </c>
      <c r="D2158" s="11" t="s">
        <v>8363</v>
      </c>
      <c r="E2158" s="11" t="s">
        <v>8376</v>
      </c>
      <c r="F2158" s="12" t="s">
        <v>91</v>
      </c>
      <c r="G2158" s="13">
        <v>5627</v>
      </c>
      <c r="H2158" s="13">
        <v>4727</v>
      </c>
      <c r="I2158" s="13"/>
      <c r="J2158" s="13">
        <v>900</v>
      </c>
      <c r="K2158" s="13">
        <v>84</v>
      </c>
      <c r="L2158" s="11" t="s">
        <v>4462</v>
      </c>
      <c r="M2158" s="14" t="s">
        <v>4444</v>
      </c>
      <c r="Z2158" s="15">
        <v>5627</v>
      </c>
      <c r="AA2158" s="15">
        <v>4727</v>
      </c>
      <c r="AC2158" s="15">
        <v>900</v>
      </c>
    </row>
    <row r="2159" spans="2:29" ht="19.7" customHeight="1" x14ac:dyDescent="0.2">
      <c r="B2159" s="10" t="s">
        <v>2239</v>
      </c>
      <c r="C2159" s="11" t="s">
        <v>8377</v>
      </c>
      <c r="D2159" s="11" t="s">
        <v>8363</v>
      </c>
      <c r="E2159" s="11" t="s">
        <v>8378</v>
      </c>
      <c r="F2159" s="12" t="s">
        <v>91</v>
      </c>
      <c r="G2159" s="13">
        <v>8747</v>
      </c>
      <c r="H2159" s="13">
        <v>7260</v>
      </c>
      <c r="I2159" s="13"/>
      <c r="J2159" s="13">
        <v>1487</v>
      </c>
      <c r="K2159" s="13">
        <v>83</v>
      </c>
      <c r="L2159" s="11" t="s">
        <v>4462</v>
      </c>
      <c r="M2159" s="14" t="s">
        <v>4444</v>
      </c>
      <c r="Z2159" s="15">
        <v>8747</v>
      </c>
      <c r="AA2159" s="15">
        <v>7260</v>
      </c>
      <c r="AC2159" s="15">
        <v>1487</v>
      </c>
    </row>
    <row r="2160" spans="2:29" ht="19.7" customHeight="1" x14ac:dyDescent="0.2">
      <c r="B2160" s="10" t="s">
        <v>2240</v>
      </c>
      <c r="C2160" s="11" t="s">
        <v>8379</v>
      </c>
      <c r="D2160" s="11" t="s">
        <v>8380</v>
      </c>
      <c r="E2160" s="11" t="s">
        <v>8381</v>
      </c>
      <c r="F2160" s="12" t="s">
        <v>91</v>
      </c>
      <c r="G2160" s="13">
        <v>8220</v>
      </c>
      <c r="H2160" s="13">
        <v>6576</v>
      </c>
      <c r="I2160" s="13"/>
      <c r="J2160" s="13">
        <v>1644</v>
      </c>
      <c r="K2160" s="13">
        <v>80</v>
      </c>
      <c r="L2160" s="11" t="s">
        <v>4462</v>
      </c>
      <c r="M2160" s="14" t="s">
        <v>4444</v>
      </c>
      <c r="Z2160" s="15">
        <v>8220</v>
      </c>
      <c r="AA2160" s="15">
        <v>6576</v>
      </c>
      <c r="AC2160" s="15">
        <v>1644</v>
      </c>
    </row>
    <row r="2161" spans="2:29" ht="19.7" customHeight="1" x14ac:dyDescent="0.2">
      <c r="B2161" s="10" t="s">
        <v>2241</v>
      </c>
      <c r="C2161" s="11" t="s">
        <v>8382</v>
      </c>
      <c r="D2161" s="11" t="s">
        <v>8383</v>
      </c>
      <c r="E2161" s="11" t="s">
        <v>8384</v>
      </c>
      <c r="F2161" s="12" t="s">
        <v>91</v>
      </c>
      <c r="G2161" s="13">
        <v>3642</v>
      </c>
      <c r="H2161" s="13">
        <v>3351</v>
      </c>
      <c r="I2161" s="13"/>
      <c r="J2161" s="13">
        <v>291</v>
      </c>
      <c r="K2161" s="13">
        <v>92</v>
      </c>
      <c r="L2161" s="11" t="s">
        <v>4462</v>
      </c>
      <c r="M2161" s="14" t="s">
        <v>4444</v>
      </c>
      <c r="Z2161" s="15">
        <v>3642</v>
      </c>
      <c r="AA2161" s="15">
        <v>3351</v>
      </c>
      <c r="AC2161" s="15">
        <v>291</v>
      </c>
    </row>
    <row r="2162" spans="2:29" ht="19.7" customHeight="1" x14ac:dyDescent="0.2">
      <c r="B2162" s="10" t="s">
        <v>2242</v>
      </c>
      <c r="C2162" s="11" t="s">
        <v>8385</v>
      </c>
      <c r="D2162" s="11" t="s">
        <v>8383</v>
      </c>
      <c r="E2162" s="11" t="s">
        <v>8386</v>
      </c>
      <c r="F2162" s="12" t="s">
        <v>91</v>
      </c>
      <c r="G2162" s="13">
        <v>6750</v>
      </c>
      <c r="H2162" s="13">
        <v>6278</v>
      </c>
      <c r="I2162" s="13"/>
      <c r="J2162" s="13">
        <v>472</v>
      </c>
      <c r="K2162" s="13">
        <v>93</v>
      </c>
      <c r="L2162" s="11" t="s">
        <v>4462</v>
      </c>
      <c r="M2162" s="14" t="s">
        <v>4444</v>
      </c>
      <c r="Z2162" s="15">
        <v>6750</v>
      </c>
      <c r="AA2162" s="15">
        <v>6278</v>
      </c>
      <c r="AC2162" s="15">
        <v>472</v>
      </c>
    </row>
    <row r="2163" spans="2:29" ht="19.7" customHeight="1" x14ac:dyDescent="0.2">
      <c r="B2163" s="10" t="s">
        <v>2243</v>
      </c>
      <c r="C2163" s="11" t="s">
        <v>8387</v>
      </c>
      <c r="D2163" s="11" t="s">
        <v>8383</v>
      </c>
      <c r="E2163" s="11" t="s">
        <v>8388</v>
      </c>
      <c r="F2163" s="12" t="s">
        <v>91</v>
      </c>
      <c r="G2163" s="13">
        <v>8491</v>
      </c>
      <c r="H2163" s="13">
        <v>7727</v>
      </c>
      <c r="I2163" s="13"/>
      <c r="J2163" s="13">
        <v>764</v>
      </c>
      <c r="K2163" s="13">
        <v>91</v>
      </c>
      <c r="L2163" s="11" t="s">
        <v>4462</v>
      </c>
      <c r="M2163" s="14" t="s">
        <v>4444</v>
      </c>
      <c r="Z2163" s="15">
        <v>8491</v>
      </c>
      <c r="AA2163" s="15">
        <v>7727</v>
      </c>
      <c r="AC2163" s="15">
        <v>764</v>
      </c>
    </row>
    <row r="2164" spans="2:29" ht="19.7" customHeight="1" x14ac:dyDescent="0.2">
      <c r="B2164" s="10" t="s">
        <v>2244</v>
      </c>
      <c r="C2164" s="11" t="s">
        <v>8389</v>
      </c>
      <c r="D2164" s="11" t="s">
        <v>8390</v>
      </c>
      <c r="E2164" s="11" t="s">
        <v>8391</v>
      </c>
      <c r="F2164" s="12" t="s">
        <v>91</v>
      </c>
      <c r="G2164" s="13">
        <v>4738</v>
      </c>
      <c r="H2164" s="13">
        <v>2369</v>
      </c>
      <c r="I2164" s="13"/>
      <c r="J2164" s="13">
        <v>2369</v>
      </c>
      <c r="K2164" s="13">
        <v>50</v>
      </c>
      <c r="L2164" s="11" t="s">
        <v>4462</v>
      </c>
      <c r="M2164" s="14" t="s">
        <v>4444</v>
      </c>
      <c r="Z2164" s="15">
        <v>4738</v>
      </c>
      <c r="AA2164" s="15">
        <v>2369</v>
      </c>
      <c r="AC2164" s="15">
        <v>2369</v>
      </c>
    </row>
    <row r="2165" spans="2:29" ht="19.7" customHeight="1" x14ac:dyDescent="0.2">
      <c r="B2165" s="10" t="s">
        <v>2245</v>
      </c>
      <c r="C2165" s="11" t="s">
        <v>8392</v>
      </c>
      <c r="D2165" s="11" t="s">
        <v>8390</v>
      </c>
      <c r="E2165" s="11" t="s">
        <v>8393</v>
      </c>
      <c r="F2165" s="12" t="s">
        <v>91</v>
      </c>
      <c r="G2165" s="13">
        <v>6902</v>
      </c>
      <c r="H2165" s="13">
        <v>2968</v>
      </c>
      <c r="I2165" s="13"/>
      <c r="J2165" s="13">
        <v>3934</v>
      </c>
      <c r="K2165" s="13">
        <v>43</v>
      </c>
      <c r="L2165" s="11" t="s">
        <v>4462</v>
      </c>
      <c r="M2165" s="14" t="s">
        <v>4444</v>
      </c>
      <c r="Z2165" s="15">
        <v>6902</v>
      </c>
      <c r="AA2165" s="15">
        <v>2968</v>
      </c>
      <c r="AC2165" s="15">
        <v>3934</v>
      </c>
    </row>
    <row r="2166" spans="2:29" ht="19.7" customHeight="1" x14ac:dyDescent="0.2">
      <c r="B2166" s="10" t="s">
        <v>2246</v>
      </c>
      <c r="C2166" s="11" t="s">
        <v>8394</v>
      </c>
      <c r="D2166" s="11" t="s">
        <v>8395</v>
      </c>
      <c r="E2166" s="11" t="s">
        <v>4505</v>
      </c>
      <c r="F2166" s="12" t="s">
        <v>91</v>
      </c>
      <c r="G2166" s="13">
        <v>2594</v>
      </c>
      <c r="H2166" s="13">
        <v>2516</v>
      </c>
      <c r="I2166" s="13"/>
      <c r="J2166" s="13">
        <v>78</v>
      </c>
      <c r="K2166" s="13">
        <v>97</v>
      </c>
      <c r="L2166" s="11" t="s">
        <v>4462</v>
      </c>
      <c r="M2166" s="14" t="s">
        <v>4444</v>
      </c>
      <c r="Z2166" s="15">
        <v>2594</v>
      </c>
      <c r="AA2166" s="15">
        <v>2516</v>
      </c>
      <c r="AC2166" s="15">
        <v>78</v>
      </c>
    </row>
    <row r="2167" spans="2:29" ht="19.7" customHeight="1" x14ac:dyDescent="0.2">
      <c r="B2167" s="10" t="s">
        <v>2247</v>
      </c>
      <c r="C2167" s="11" t="s">
        <v>8396</v>
      </c>
      <c r="D2167" s="11" t="s">
        <v>8395</v>
      </c>
      <c r="E2167" s="11" t="s">
        <v>4508</v>
      </c>
      <c r="F2167" s="12" t="s">
        <v>91</v>
      </c>
      <c r="G2167" s="13">
        <v>4821</v>
      </c>
      <c r="H2167" s="13">
        <v>4725</v>
      </c>
      <c r="I2167" s="13"/>
      <c r="J2167" s="13">
        <v>96</v>
      </c>
      <c r="K2167" s="13">
        <v>98</v>
      </c>
      <c r="L2167" s="11" t="s">
        <v>4462</v>
      </c>
      <c r="M2167" s="14" t="s">
        <v>4444</v>
      </c>
      <c r="Z2167" s="15">
        <v>4821</v>
      </c>
      <c r="AA2167" s="15">
        <v>4725</v>
      </c>
      <c r="AC2167" s="15">
        <v>96</v>
      </c>
    </row>
    <row r="2168" spans="2:29" ht="19.7" customHeight="1" x14ac:dyDescent="0.2">
      <c r="B2168" s="10" t="s">
        <v>2248</v>
      </c>
      <c r="C2168" s="11" t="s">
        <v>8397</v>
      </c>
      <c r="D2168" s="11" t="s">
        <v>8398</v>
      </c>
      <c r="E2168" s="11" t="s">
        <v>8399</v>
      </c>
      <c r="F2168" s="12" t="s">
        <v>91</v>
      </c>
      <c r="G2168" s="13">
        <v>4433</v>
      </c>
      <c r="H2168" s="13">
        <v>3147</v>
      </c>
      <c r="I2168" s="13"/>
      <c r="J2168" s="13">
        <v>1286</v>
      </c>
      <c r="K2168" s="13">
        <v>71</v>
      </c>
      <c r="L2168" s="11" t="s">
        <v>4462</v>
      </c>
      <c r="M2168" s="14" t="s">
        <v>4444</v>
      </c>
      <c r="Z2168" s="15">
        <v>4433</v>
      </c>
      <c r="AA2168" s="15">
        <v>3147</v>
      </c>
      <c r="AC2168" s="15">
        <v>1286</v>
      </c>
    </row>
    <row r="2169" spans="2:29" ht="19.7" customHeight="1" x14ac:dyDescent="0.2">
      <c r="B2169" s="10" t="s">
        <v>2249</v>
      </c>
      <c r="C2169" s="11" t="s">
        <v>8400</v>
      </c>
      <c r="D2169" s="11" t="s">
        <v>8401</v>
      </c>
      <c r="E2169" s="11" t="s">
        <v>8402</v>
      </c>
      <c r="F2169" s="12" t="s">
        <v>91</v>
      </c>
      <c r="G2169" s="13">
        <v>6661</v>
      </c>
      <c r="H2169" s="13">
        <v>3197</v>
      </c>
      <c r="I2169" s="13"/>
      <c r="J2169" s="13">
        <v>3464</v>
      </c>
      <c r="K2169" s="13">
        <v>48</v>
      </c>
      <c r="L2169" s="11" t="s">
        <v>4462</v>
      </c>
      <c r="M2169" s="14" t="s">
        <v>4444</v>
      </c>
      <c r="Z2169" s="15">
        <v>6661</v>
      </c>
      <c r="AA2169" s="15">
        <v>3197</v>
      </c>
      <c r="AC2169" s="15">
        <v>3464</v>
      </c>
    </row>
    <row r="2170" spans="2:29" ht="19.7" customHeight="1" x14ac:dyDescent="0.2">
      <c r="B2170" s="10" t="s">
        <v>2250</v>
      </c>
      <c r="C2170" s="11" t="s">
        <v>8403</v>
      </c>
      <c r="D2170" s="11" t="s">
        <v>8401</v>
      </c>
      <c r="E2170" s="11" t="s">
        <v>8404</v>
      </c>
      <c r="F2170" s="12" t="s">
        <v>91</v>
      </c>
      <c r="G2170" s="13">
        <v>7480</v>
      </c>
      <c r="H2170" s="13">
        <v>3890</v>
      </c>
      <c r="I2170" s="13"/>
      <c r="J2170" s="13">
        <v>3590</v>
      </c>
      <c r="K2170" s="13">
        <v>52</v>
      </c>
      <c r="L2170" s="11" t="s">
        <v>4462</v>
      </c>
      <c r="M2170" s="14" t="s">
        <v>4444</v>
      </c>
      <c r="Z2170" s="15">
        <v>7480</v>
      </c>
      <c r="AA2170" s="15">
        <v>3890</v>
      </c>
      <c r="AC2170" s="15">
        <v>3590</v>
      </c>
    </row>
    <row r="2171" spans="2:29" ht="19.7" customHeight="1" x14ac:dyDescent="0.2">
      <c r="B2171" s="10" t="s">
        <v>2251</v>
      </c>
      <c r="C2171" s="11" t="s">
        <v>8405</v>
      </c>
      <c r="D2171" s="11" t="s">
        <v>8401</v>
      </c>
      <c r="E2171" s="11" t="s">
        <v>8406</v>
      </c>
      <c r="F2171" s="12" t="s">
        <v>91</v>
      </c>
      <c r="G2171" s="13">
        <v>7840</v>
      </c>
      <c r="H2171" s="13">
        <v>4547</v>
      </c>
      <c r="I2171" s="13"/>
      <c r="J2171" s="13">
        <v>3293</v>
      </c>
      <c r="K2171" s="13">
        <v>58</v>
      </c>
      <c r="L2171" s="11" t="s">
        <v>4462</v>
      </c>
      <c r="M2171" s="14" t="s">
        <v>4444</v>
      </c>
      <c r="Z2171" s="15">
        <v>7840</v>
      </c>
      <c r="AA2171" s="15">
        <v>4547</v>
      </c>
      <c r="AC2171" s="15">
        <v>3293</v>
      </c>
    </row>
    <row r="2172" spans="2:29" ht="19.7" customHeight="1" x14ac:dyDescent="0.2">
      <c r="B2172" s="10" t="s">
        <v>2252</v>
      </c>
      <c r="C2172" s="11" t="s">
        <v>8407</v>
      </c>
      <c r="D2172" s="11" t="s">
        <v>8401</v>
      </c>
      <c r="E2172" s="11" t="s">
        <v>8408</v>
      </c>
      <c r="F2172" s="12" t="s">
        <v>91</v>
      </c>
      <c r="G2172" s="13">
        <v>8604</v>
      </c>
      <c r="H2172" s="13">
        <v>5334</v>
      </c>
      <c r="I2172" s="13"/>
      <c r="J2172" s="13">
        <v>3270</v>
      </c>
      <c r="K2172" s="13">
        <v>62</v>
      </c>
      <c r="L2172" s="11" t="s">
        <v>4462</v>
      </c>
      <c r="M2172" s="14" t="s">
        <v>4444</v>
      </c>
      <c r="Z2172" s="15">
        <v>8604</v>
      </c>
      <c r="AA2172" s="15">
        <v>5334</v>
      </c>
      <c r="AC2172" s="15">
        <v>3270</v>
      </c>
    </row>
    <row r="2173" spans="2:29" ht="19.7" customHeight="1" x14ac:dyDescent="0.2">
      <c r="B2173" s="10" t="s">
        <v>2253</v>
      </c>
      <c r="C2173" s="11" t="s">
        <v>8409</v>
      </c>
      <c r="D2173" s="11" t="s">
        <v>8410</v>
      </c>
      <c r="E2173" s="11" t="s">
        <v>8411</v>
      </c>
      <c r="F2173" s="12" t="s">
        <v>91</v>
      </c>
      <c r="G2173" s="13">
        <v>8466</v>
      </c>
      <c r="H2173" s="13">
        <v>5164</v>
      </c>
      <c r="I2173" s="13"/>
      <c r="J2173" s="13">
        <v>3302</v>
      </c>
      <c r="K2173" s="13">
        <v>61</v>
      </c>
      <c r="L2173" s="11" t="s">
        <v>4462</v>
      </c>
      <c r="M2173" s="14" t="s">
        <v>4444</v>
      </c>
      <c r="Z2173" s="15">
        <v>8466</v>
      </c>
      <c r="AA2173" s="15">
        <v>5164</v>
      </c>
      <c r="AC2173" s="15">
        <v>3302</v>
      </c>
    </row>
    <row r="2174" spans="2:29" ht="19.7" customHeight="1" x14ac:dyDescent="0.2">
      <c r="B2174" s="10" t="s">
        <v>2254</v>
      </c>
      <c r="C2174" s="11" t="s">
        <v>8412</v>
      </c>
      <c r="D2174" s="11" t="s">
        <v>8410</v>
      </c>
      <c r="E2174" s="11" t="s">
        <v>8413</v>
      </c>
      <c r="F2174" s="12" t="s">
        <v>91</v>
      </c>
      <c r="G2174" s="13">
        <v>8534</v>
      </c>
      <c r="H2174" s="13">
        <v>4950</v>
      </c>
      <c r="I2174" s="13"/>
      <c r="J2174" s="13">
        <v>3584</v>
      </c>
      <c r="K2174" s="13">
        <v>58</v>
      </c>
      <c r="L2174" s="11" t="s">
        <v>4462</v>
      </c>
      <c r="M2174" s="14" t="s">
        <v>4444</v>
      </c>
      <c r="Z2174" s="15">
        <v>8534</v>
      </c>
      <c r="AA2174" s="15">
        <v>4950</v>
      </c>
      <c r="AC2174" s="15">
        <v>3584</v>
      </c>
    </row>
    <row r="2175" spans="2:29" ht="19.7" customHeight="1" x14ac:dyDescent="0.2">
      <c r="B2175" s="10" t="s">
        <v>2255</v>
      </c>
      <c r="C2175" s="11" t="s">
        <v>8414</v>
      </c>
      <c r="D2175" s="11" t="s">
        <v>8410</v>
      </c>
      <c r="E2175" s="11" t="s">
        <v>8415</v>
      </c>
      <c r="F2175" s="12" t="s">
        <v>91</v>
      </c>
      <c r="G2175" s="13">
        <v>10886</v>
      </c>
      <c r="H2175" s="13">
        <v>6749</v>
      </c>
      <c r="I2175" s="13"/>
      <c r="J2175" s="13">
        <v>4137</v>
      </c>
      <c r="K2175" s="13">
        <v>62</v>
      </c>
      <c r="L2175" s="11" t="s">
        <v>4462</v>
      </c>
      <c r="M2175" s="14" t="s">
        <v>4444</v>
      </c>
      <c r="Z2175" s="15">
        <v>10886</v>
      </c>
      <c r="AA2175" s="15">
        <v>6749</v>
      </c>
      <c r="AC2175" s="15">
        <v>4137</v>
      </c>
    </row>
    <row r="2176" spans="2:29" ht="19.7" customHeight="1" x14ac:dyDescent="0.2">
      <c r="B2176" s="10" t="s">
        <v>2256</v>
      </c>
      <c r="C2176" s="11" t="s">
        <v>8416</v>
      </c>
      <c r="D2176" s="11" t="s">
        <v>8417</v>
      </c>
      <c r="E2176" s="11" t="s">
        <v>8418</v>
      </c>
      <c r="F2176" s="12" t="s">
        <v>7</v>
      </c>
      <c r="G2176" s="13">
        <v>5334</v>
      </c>
      <c r="H2176" s="13">
        <v>5334</v>
      </c>
      <c r="I2176" s="13"/>
      <c r="J2176" s="13"/>
      <c r="K2176" s="13">
        <v>100</v>
      </c>
      <c r="L2176" s="11" t="s">
        <v>4462</v>
      </c>
      <c r="M2176" s="14" t="s">
        <v>4444</v>
      </c>
      <c r="Z2176" s="15">
        <v>5334</v>
      </c>
      <c r="AA2176" s="15">
        <v>5334</v>
      </c>
    </row>
    <row r="2177" spans="2:29" ht="19.7" customHeight="1" x14ac:dyDescent="0.2">
      <c r="B2177" s="10" t="s">
        <v>2257</v>
      </c>
      <c r="C2177" s="11" t="s">
        <v>8419</v>
      </c>
      <c r="D2177" s="11" t="s">
        <v>8420</v>
      </c>
      <c r="E2177" s="11" t="s">
        <v>8418</v>
      </c>
      <c r="F2177" s="12" t="s">
        <v>7</v>
      </c>
      <c r="G2177" s="13">
        <v>6354</v>
      </c>
      <c r="H2177" s="13">
        <v>6354</v>
      </c>
      <c r="I2177" s="13"/>
      <c r="J2177" s="13"/>
      <c r="K2177" s="13">
        <v>100</v>
      </c>
      <c r="L2177" s="11" t="s">
        <v>4462</v>
      </c>
      <c r="M2177" s="14" t="s">
        <v>4444</v>
      </c>
      <c r="Z2177" s="15">
        <v>6354</v>
      </c>
      <c r="AA2177" s="15">
        <v>6354</v>
      </c>
    </row>
    <row r="2178" spans="2:29" ht="19.7" customHeight="1" x14ac:dyDescent="0.2">
      <c r="B2178" s="10" t="s">
        <v>2258</v>
      </c>
      <c r="C2178" s="11" t="s">
        <v>8421</v>
      </c>
      <c r="D2178" s="11" t="s">
        <v>8422</v>
      </c>
      <c r="E2178" s="11" t="s">
        <v>8423</v>
      </c>
      <c r="F2178" s="12" t="s">
        <v>91</v>
      </c>
      <c r="G2178" s="13">
        <v>8458</v>
      </c>
      <c r="H2178" s="13">
        <v>1438</v>
      </c>
      <c r="I2178" s="13"/>
      <c r="J2178" s="13">
        <v>7020</v>
      </c>
      <c r="K2178" s="13">
        <v>17</v>
      </c>
      <c r="L2178" s="11" t="s">
        <v>4462</v>
      </c>
      <c r="M2178" s="14" t="s">
        <v>4444</v>
      </c>
      <c r="Z2178" s="15">
        <v>8458</v>
      </c>
      <c r="AA2178" s="15">
        <v>1438</v>
      </c>
      <c r="AC2178" s="15">
        <v>7020</v>
      </c>
    </row>
    <row r="2179" spans="2:29" ht="19.7" customHeight="1" x14ac:dyDescent="0.2">
      <c r="B2179" s="16" t="s">
        <v>2259</v>
      </c>
      <c r="C2179" s="17" t="s">
        <v>8424</v>
      </c>
      <c r="D2179" s="17" t="s">
        <v>8422</v>
      </c>
      <c r="E2179" s="17" t="s">
        <v>8425</v>
      </c>
      <c r="F2179" s="18" t="s">
        <v>91</v>
      </c>
      <c r="G2179" s="19">
        <v>12098</v>
      </c>
      <c r="H2179" s="19">
        <v>1573</v>
      </c>
      <c r="I2179" s="19"/>
      <c r="J2179" s="19">
        <v>10525</v>
      </c>
      <c r="K2179" s="19">
        <v>13</v>
      </c>
      <c r="L2179" s="17" t="s">
        <v>4462</v>
      </c>
      <c r="M2179" s="20" t="s">
        <v>4444</v>
      </c>
      <c r="Z2179" s="15">
        <v>12098</v>
      </c>
      <c r="AA2179" s="15">
        <v>1573</v>
      </c>
      <c r="AC2179" s="15">
        <v>10525</v>
      </c>
    </row>
    <row r="2180" spans="2:29" ht="19.7" customHeight="1" x14ac:dyDescent="0.2">
      <c r="B2180" s="10" t="s">
        <v>2260</v>
      </c>
      <c r="C2180" s="11" t="s">
        <v>8426</v>
      </c>
      <c r="D2180" s="11" t="s">
        <v>8427</v>
      </c>
      <c r="E2180" s="11" t="s">
        <v>8423</v>
      </c>
      <c r="F2180" s="12" t="s">
        <v>91</v>
      </c>
      <c r="G2180" s="13">
        <v>16215</v>
      </c>
      <c r="H2180" s="13">
        <v>1784</v>
      </c>
      <c r="I2180" s="13"/>
      <c r="J2180" s="13">
        <v>14431</v>
      </c>
      <c r="K2180" s="13">
        <v>11</v>
      </c>
      <c r="L2180" s="11" t="s">
        <v>4462</v>
      </c>
      <c r="M2180" s="14" t="s">
        <v>4444</v>
      </c>
      <c r="Z2180" s="15">
        <v>16215</v>
      </c>
      <c r="AA2180" s="15">
        <v>1784</v>
      </c>
      <c r="AC2180" s="15">
        <v>14431</v>
      </c>
    </row>
    <row r="2181" spans="2:29" ht="19.7" customHeight="1" x14ac:dyDescent="0.2">
      <c r="B2181" s="10" t="s">
        <v>2261</v>
      </c>
      <c r="C2181" s="11" t="s">
        <v>8428</v>
      </c>
      <c r="D2181" s="11" t="s">
        <v>8429</v>
      </c>
      <c r="E2181" s="11" t="s">
        <v>8430</v>
      </c>
      <c r="F2181" s="12" t="s">
        <v>91</v>
      </c>
      <c r="G2181" s="13">
        <v>4974</v>
      </c>
      <c r="H2181" s="13">
        <v>2288</v>
      </c>
      <c r="I2181" s="13"/>
      <c r="J2181" s="13">
        <v>2686</v>
      </c>
      <c r="K2181" s="13">
        <v>46</v>
      </c>
      <c r="L2181" s="11" t="s">
        <v>4462</v>
      </c>
      <c r="M2181" s="14" t="s">
        <v>4444</v>
      </c>
      <c r="Z2181" s="15">
        <v>4974</v>
      </c>
      <c r="AA2181" s="15">
        <v>2288</v>
      </c>
      <c r="AC2181" s="15">
        <v>2686</v>
      </c>
    </row>
    <row r="2182" spans="2:29" ht="19.7" customHeight="1" x14ac:dyDescent="0.2">
      <c r="B2182" s="10" t="s">
        <v>2262</v>
      </c>
      <c r="C2182" s="11" t="s">
        <v>8431</v>
      </c>
      <c r="D2182" s="11" t="s">
        <v>8429</v>
      </c>
      <c r="E2182" s="11" t="s">
        <v>8432</v>
      </c>
      <c r="F2182" s="12" t="s">
        <v>91</v>
      </c>
      <c r="G2182" s="13">
        <v>4422</v>
      </c>
      <c r="H2182" s="13">
        <v>3361</v>
      </c>
      <c r="I2182" s="13"/>
      <c r="J2182" s="13">
        <v>1061</v>
      </c>
      <c r="K2182" s="13">
        <v>76</v>
      </c>
      <c r="L2182" s="11" t="s">
        <v>4462</v>
      </c>
      <c r="M2182" s="14" t="s">
        <v>4444</v>
      </c>
      <c r="Z2182" s="15">
        <v>4422</v>
      </c>
      <c r="AA2182" s="15">
        <v>3361</v>
      </c>
      <c r="AC2182" s="15">
        <v>1061</v>
      </c>
    </row>
    <row r="2183" spans="2:29" ht="19.7" customHeight="1" x14ac:dyDescent="0.2">
      <c r="B2183" s="10" t="s">
        <v>2263</v>
      </c>
      <c r="C2183" s="11" t="s">
        <v>8433</v>
      </c>
      <c r="D2183" s="11" t="s">
        <v>8429</v>
      </c>
      <c r="E2183" s="11" t="s">
        <v>8434</v>
      </c>
      <c r="F2183" s="12" t="s">
        <v>91</v>
      </c>
      <c r="G2183" s="13">
        <v>5156</v>
      </c>
      <c r="H2183" s="13">
        <v>3351</v>
      </c>
      <c r="I2183" s="13"/>
      <c r="J2183" s="13">
        <v>1805</v>
      </c>
      <c r="K2183" s="13">
        <v>65</v>
      </c>
      <c r="L2183" s="11" t="s">
        <v>4462</v>
      </c>
      <c r="M2183" s="14" t="s">
        <v>4444</v>
      </c>
      <c r="Z2183" s="15">
        <v>5156</v>
      </c>
      <c r="AA2183" s="15">
        <v>3351</v>
      </c>
      <c r="AC2183" s="15">
        <v>1805</v>
      </c>
    </row>
    <row r="2184" spans="2:29" ht="19.7" customHeight="1" x14ac:dyDescent="0.2">
      <c r="B2184" s="10" t="s">
        <v>2264</v>
      </c>
      <c r="C2184" s="11" t="s">
        <v>8435</v>
      </c>
      <c r="D2184" s="11" t="s">
        <v>8436</v>
      </c>
      <c r="E2184" s="11" t="s">
        <v>8430</v>
      </c>
      <c r="F2184" s="12" t="s">
        <v>91</v>
      </c>
      <c r="G2184" s="13">
        <v>4196</v>
      </c>
      <c r="H2184" s="13">
        <v>1762</v>
      </c>
      <c r="I2184" s="13"/>
      <c r="J2184" s="13">
        <v>2434</v>
      </c>
      <c r="K2184" s="13">
        <v>42</v>
      </c>
      <c r="L2184" s="11" t="s">
        <v>4462</v>
      </c>
      <c r="M2184" s="14" t="s">
        <v>4444</v>
      </c>
      <c r="Z2184" s="15">
        <v>4196</v>
      </c>
      <c r="AA2184" s="15">
        <v>1762</v>
      </c>
      <c r="AC2184" s="15">
        <v>2434</v>
      </c>
    </row>
    <row r="2185" spans="2:29" ht="19.7" customHeight="1" x14ac:dyDescent="0.2">
      <c r="B2185" s="10" t="s">
        <v>2265</v>
      </c>
      <c r="C2185" s="11" t="s">
        <v>8437</v>
      </c>
      <c r="D2185" s="11" t="s">
        <v>8436</v>
      </c>
      <c r="E2185" s="11" t="s">
        <v>8438</v>
      </c>
      <c r="F2185" s="12" t="s">
        <v>91</v>
      </c>
      <c r="G2185" s="13">
        <v>4414</v>
      </c>
      <c r="H2185" s="13">
        <v>1898</v>
      </c>
      <c r="I2185" s="13"/>
      <c r="J2185" s="13">
        <v>2516</v>
      </c>
      <c r="K2185" s="13">
        <v>43</v>
      </c>
      <c r="L2185" s="11" t="s">
        <v>4462</v>
      </c>
      <c r="M2185" s="14" t="s">
        <v>4444</v>
      </c>
      <c r="Z2185" s="15">
        <v>4414</v>
      </c>
      <c r="AA2185" s="15">
        <v>1898</v>
      </c>
      <c r="AC2185" s="15">
        <v>2516</v>
      </c>
    </row>
    <row r="2186" spans="2:29" ht="19.7" customHeight="1" x14ac:dyDescent="0.2">
      <c r="B2186" s="10" t="s">
        <v>2266</v>
      </c>
      <c r="C2186" s="11" t="s">
        <v>8439</v>
      </c>
      <c r="D2186" s="11" t="s">
        <v>8436</v>
      </c>
      <c r="E2186" s="11" t="s">
        <v>8432</v>
      </c>
      <c r="F2186" s="12" t="s">
        <v>91</v>
      </c>
      <c r="G2186" s="13">
        <v>3305</v>
      </c>
      <c r="H2186" s="13">
        <v>2214</v>
      </c>
      <c r="I2186" s="13"/>
      <c r="J2186" s="13">
        <v>1091</v>
      </c>
      <c r="K2186" s="13">
        <v>67</v>
      </c>
      <c r="L2186" s="11" t="s">
        <v>4462</v>
      </c>
      <c r="M2186" s="14" t="s">
        <v>4444</v>
      </c>
      <c r="Z2186" s="15">
        <v>3305</v>
      </c>
      <c r="AA2186" s="15">
        <v>2214</v>
      </c>
      <c r="AC2186" s="15">
        <v>1091</v>
      </c>
    </row>
    <row r="2187" spans="2:29" ht="19.7" customHeight="1" x14ac:dyDescent="0.2">
      <c r="B2187" s="10" t="s">
        <v>2267</v>
      </c>
      <c r="C2187" s="11" t="s">
        <v>8440</v>
      </c>
      <c r="D2187" s="11" t="s">
        <v>8436</v>
      </c>
      <c r="E2187" s="11" t="s">
        <v>8434</v>
      </c>
      <c r="F2187" s="12" t="s">
        <v>91</v>
      </c>
      <c r="G2187" s="13">
        <v>4055</v>
      </c>
      <c r="H2187" s="13">
        <v>2311</v>
      </c>
      <c r="I2187" s="13"/>
      <c r="J2187" s="13">
        <v>1744</v>
      </c>
      <c r="K2187" s="13">
        <v>57</v>
      </c>
      <c r="L2187" s="11" t="s">
        <v>4462</v>
      </c>
      <c r="M2187" s="14" t="s">
        <v>4444</v>
      </c>
      <c r="Z2187" s="15">
        <v>4055</v>
      </c>
      <c r="AA2187" s="15">
        <v>2311</v>
      </c>
      <c r="AC2187" s="15">
        <v>1744</v>
      </c>
    </row>
    <row r="2188" spans="2:29" ht="19.7" customHeight="1" x14ac:dyDescent="0.2">
      <c r="B2188" s="10" t="s">
        <v>2268</v>
      </c>
      <c r="C2188" s="11" t="s">
        <v>8441</v>
      </c>
      <c r="D2188" s="11" t="s">
        <v>8442</v>
      </c>
      <c r="E2188" s="11" t="s">
        <v>8443</v>
      </c>
      <c r="F2188" s="12" t="s">
        <v>91</v>
      </c>
      <c r="G2188" s="13">
        <v>5657</v>
      </c>
      <c r="H2188" s="13">
        <v>4469</v>
      </c>
      <c r="I2188" s="13"/>
      <c r="J2188" s="13">
        <v>1188</v>
      </c>
      <c r="K2188" s="13">
        <v>79</v>
      </c>
      <c r="L2188" s="11" t="s">
        <v>4462</v>
      </c>
      <c r="M2188" s="14" t="s">
        <v>4444</v>
      </c>
      <c r="Z2188" s="15">
        <v>5657</v>
      </c>
      <c r="AA2188" s="15">
        <v>4469</v>
      </c>
      <c r="AC2188" s="15">
        <v>1188</v>
      </c>
    </row>
    <row r="2189" spans="2:29" ht="19.7" customHeight="1" x14ac:dyDescent="0.2">
      <c r="B2189" s="10" t="s">
        <v>2269</v>
      </c>
      <c r="C2189" s="11" t="s">
        <v>8444</v>
      </c>
      <c r="D2189" s="11" t="s">
        <v>8442</v>
      </c>
      <c r="E2189" s="11" t="s">
        <v>8430</v>
      </c>
      <c r="F2189" s="12" t="s">
        <v>91</v>
      </c>
      <c r="G2189" s="13">
        <v>7448</v>
      </c>
      <c r="H2189" s="13">
        <v>3947</v>
      </c>
      <c r="I2189" s="13"/>
      <c r="J2189" s="13">
        <v>3501</v>
      </c>
      <c r="K2189" s="13">
        <v>53</v>
      </c>
      <c r="L2189" s="11" t="s">
        <v>4462</v>
      </c>
      <c r="M2189" s="14" t="s">
        <v>4444</v>
      </c>
      <c r="Z2189" s="15">
        <v>7448</v>
      </c>
      <c r="AA2189" s="15">
        <v>3947</v>
      </c>
      <c r="AC2189" s="15">
        <v>3501</v>
      </c>
    </row>
    <row r="2190" spans="2:29" ht="19.7" customHeight="1" x14ac:dyDescent="0.2">
      <c r="B2190" s="10" t="s">
        <v>2270</v>
      </c>
      <c r="C2190" s="11" t="s">
        <v>8445</v>
      </c>
      <c r="D2190" s="11" t="s">
        <v>8442</v>
      </c>
      <c r="E2190" s="11" t="s">
        <v>8434</v>
      </c>
      <c r="F2190" s="12" t="s">
        <v>91</v>
      </c>
      <c r="G2190" s="13">
        <v>5611</v>
      </c>
      <c r="H2190" s="13">
        <v>3759</v>
      </c>
      <c r="I2190" s="13"/>
      <c r="J2190" s="13">
        <v>1852</v>
      </c>
      <c r="K2190" s="13">
        <v>67</v>
      </c>
      <c r="L2190" s="11" t="s">
        <v>4462</v>
      </c>
      <c r="M2190" s="14" t="s">
        <v>4444</v>
      </c>
      <c r="Z2190" s="15">
        <v>5611</v>
      </c>
      <c r="AA2190" s="15">
        <v>3759</v>
      </c>
      <c r="AC2190" s="15">
        <v>1852</v>
      </c>
    </row>
    <row r="2191" spans="2:29" ht="19.7" customHeight="1" x14ac:dyDescent="0.2">
      <c r="B2191" s="10" t="s">
        <v>2271</v>
      </c>
      <c r="C2191" s="11" t="s">
        <v>8446</v>
      </c>
      <c r="D2191" s="11" t="s">
        <v>8447</v>
      </c>
      <c r="E2191" s="11" t="s">
        <v>8443</v>
      </c>
      <c r="F2191" s="12" t="s">
        <v>91</v>
      </c>
      <c r="G2191" s="13">
        <v>2968</v>
      </c>
      <c r="H2191" s="13">
        <v>2167</v>
      </c>
      <c r="I2191" s="13"/>
      <c r="J2191" s="13">
        <v>801</v>
      </c>
      <c r="K2191" s="13">
        <v>73</v>
      </c>
      <c r="L2191" s="11" t="s">
        <v>4462</v>
      </c>
      <c r="M2191" s="14" t="s">
        <v>4444</v>
      </c>
      <c r="Z2191" s="15">
        <v>2968</v>
      </c>
      <c r="AA2191" s="15">
        <v>2167</v>
      </c>
      <c r="AC2191" s="15">
        <v>801</v>
      </c>
    </row>
    <row r="2192" spans="2:29" ht="19.7" customHeight="1" x14ac:dyDescent="0.2">
      <c r="B2192" s="10" t="s">
        <v>2272</v>
      </c>
      <c r="C2192" s="11" t="s">
        <v>8448</v>
      </c>
      <c r="D2192" s="11" t="s">
        <v>8447</v>
      </c>
      <c r="E2192" s="11" t="s">
        <v>8449</v>
      </c>
      <c r="F2192" s="12" t="s">
        <v>91</v>
      </c>
      <c r="G2192" s="13">
        <v>3426</v>
      </c>
      <c r="H2192" s="13">
        <v>2432</v>
      </c>
      <c r="I2192" s="13"/>
      <c r="J2192" s="13">
        <v>994</v>
      </c>
      <c r="K2192" s="13">
        <v>71</v>
      </c>
      <c r="L2192" s="11" t="s">
        <v>4462</v>
      </c>
      <c r="M2192" s="14" t="s">
        <v>4444</v>
      </c>
      <c r="Z2192" s="15">
        <v>3426</v>
      </c>
      <c r="AA2192" s="15">
        <v>2432</v>
      </c>
      <c r="AC2192" s="15">
        <v>994</v>
      </c>
    </row>
    <row r="2193" spans="2:29" ht="19.7" customHeight="1" x14ac:dyDescent="0.2">
      <c r="B2193" s="10" t="s">
        <v>2273</v>
      </c>
      <c r="C2193" s="11" t="s">
        <v>8450</v>
      </c>
      <c r="D2193" s="11" t="s">
        <v>8447</v>
      </c>
      <c r="E2193" s="11" t="s">
        <v>8430</v>
      </c>
      <c r="F2193" s="12" t="s">
        <v>91</v>
      </c>
      <c r="G2193" s="13">
        <v>4654</v>
      </c>
      <c r="H2193" s="13">
        <v>2187</v>
      </c>
      <c r="I2193" s="13"/>
      <c r="J2193" s="13">
        <v>2467</v>
      </c>
      <c r="K2193" s="13">
        <v>47</v>
      </c>
      <c r="L2193" s="11" t="s">
        <v>4462</v>
      </c>
      <c r="M2193" s="14" t="s">
        <v>4444</v>
      </c>
      <c r="Z2193" s="15">
        <v>4654</v>
      </c>
      <c r="AA2193" s="15">
        <v>2187</v>
      </c>
      <c r="AC2193" s="15">
        <v>2467</v>
      </c>
    </row>
    <row r="2194" spans="2:29" ht="19.7" customHeight="1" x14ac:dyDescent="0.2">
      <c r="B2194" s="10" t="s">
        <v>2274</v>
      </c>
      <c r="C2194" s="11" t="s">
        <v>8451</v>
      </c>
      <c r="D2194" s="11" t="s">
        <v>8447</v>
      </c>
      <c r="E2194" s="11" t="s">
        <v>8438</v>
      </c>
      <c r="F2194" s="12" t="s">
        <v>91</v>
      </c>
      <c r="G2194" s="13">
        <v>4889</v>
      </c>
      <c r="H2194" s="13">
        <v>2445</v>
      </c>
      <c r="I2194" s="13"/>
      <c r="J2194" s="13">
        <v>2444</v>
      </c>
      <c r="K2194" s="13">
        <v>50</v>
      </c>
      <c r="L2194" s="11" t="s">
        <v>4462</v>
      </c>
      <c r="M2194" s="14" t="s">
        <v>4444</v>
      </c>
      <c r="Z2194" s="15">
        <v>4889</v>
      </c>
      <c r="AA2194" s="15">
        <v>2445</v>
      </c>
      <c r="AC2194" s="15">
        <v>2444</v>
      </c>
    </row>
    <row r="2195" spans="2:29" ht="19.7" customHeight="1" x14ac:dyDescent="0.2">
      <c r="B2195" s="10" t="s">
        <v>2275</v>
      </c>
      <c r="C2195" s="11" t="s">
        <v>8452</v>
      </c>
      <c r="D2195" s="11" t="s">
        <v>8447</v>
      </c>
      <c r="E2195" s="11" t="s">
        <v>8434</v>
      </c>
      <c r="F2195" s="12" t="s">
        <v>91</v>
      </c>
      <c r="G2195" s="13">
        <v>4163</v>
      </c>
      <c r="H2195" s="13">
        <v>2498</v>
      </c>
      <c r="I2195" s="13"/>
      <c r="J2195" s="13">
        <v>1665</v>
      </c>
      <c r="K2195" s="13">
        <v>60</v>
      </c>
      <c r="L2195" s="11" t="s">
        <v>4462</v>
      </c>
      <c r="M2195" s="14" t="s">
        <v>4444</v>
      </c>
      <c r="Z2195" s="15">
        <v>4163</v>
      </c>
      <c r="AA2195" s="15">
        <v>2498</v>
      </c>
      <c r="AC2195" s="15">
        <v>1665</v>
      </c>
    </row>
    <row r="2196" spans="2:29" ht="19.7" customHeight="1" x14ac:dyDescent="0.2">
      <c r="B2196" s="10" t="s">
        <v>2276</v>
      </c>
      <c r="C2196" s="11" t="s">
        <v>8453</v>
      </c>
      <c r="D2196" s="11" t="s">
        <v>8454</v>
      </c>
      <c r="E2196" s="11" t="s">
        <v>8455</v>
      </c>
      <c r="F2196" s="12" t="s">
        <v>91</v>
      </c>
      <c r="G2196" s="13">
        <v>7437</v>
      </c>
      <c r="H2196" s="13">
        <v>5950</v>
      </c>
      <c r="I2196" s="13"/>
      <c r="J2196" s="13">
        <v>1487</v>
      </c>
      <c r="K2196" s="13">
        <v>80</v>
      </c>
      <c r="L2196" s="11" t="s">
        <v>4462</v>
      </c>
      <c r="M2196" s="14" t="s">
        <v>4444</v>
      </c>
      <c r="Z2196" s="15">
        <v>7437</v>
      </c>
      <c r="AA2196" s="15">
        <v>5950</v>
      </c>
      <c r="AC2196" s="15">
        <v>1487</v>
      </c>
    </row>
    <row r="2197" spans="2:29" ht="19.7" customHeight="1" x14ac:dyDescent="0.2">
      <c r="B2197" s="10" t="s">
        <v>2277</v>
      </c>
      <c r="C2197" s="11" t="s">
        <v>8456</v>
      </c>
      <c r="D2197" s="11" t="s">
        <v>8454</v>
      </c>
      <c r="E2197" s="11" t="s">
        <v>8457</v>
      </c>
      <c r="F2197" s="12" t="s">
        <v>91</v>
      </c>
      <c r="G2197" s="13">
        <v>7922</v>
      </c>
      <c r="H2197" s="13">
        <v>6100</v>
      </c>
      <c r="I2197" s="13"/>
      <c r="J2197" s="13">
        <v>1822</v>
      </c>
      <c r="K2197" s="13">
        <v>77</v>
      </c>
      <c r="L2197" s="11" t="s">
        <v>4462</v>
      </c>
      <c r="M2197" s="14" t="s">
        <v>4444</v>
      </c>
      <c r="Z2197" s="15">
        <v>7922</v>
      </c>
      <c r="AA2197" s="15">
        <v>6100</v>
      </c>
      <c r="AC2197" s="15">
        <v>1822</v>
      </c>
    </row>
    <row r="2198" spans="2:29" ht="19.7" customHeight="1" x14ac:dyDescent="0.2">
      <c r="B2198" s="10" t="s">
        <v>2278</v>
      </c>
      <c r="C2198" s="11" t="s">
        <v>8458</v>
      </c>
      <c r="D2198" s="11" t="s">
        <v>8454</v>
      </c>
      <c r="E2198" s="11" t="s">
        <v>8459</v>
      </c>
      <c r="F2198" s="12" t="s">
        <v>91</v>
      </c>
      <c r="G2198" s="13">
        <v>8510</v>
      </c>
      <c r="H2198" s="13">
        <v>6383</v>
      </c>
      <c r="I2198" s="13"/>
      <c r="J2198" s="13">
        <v>2127</v>
      </c>
      <c r="K2198" s="13">
        <v>75</v>
      </c>
      <c r="L2198" s="11" t="s">
        <v>4462</v>
      </c>
      <c r="M2198" s="14" t="s">
        <v>4444</v>
      </c>
      <c r="Z2198" s="15">
        <v>8510</v>
      </c>
      <c r="AA2198" s="15">
        <v>6383</v>
      </c>
      <c r="AC2198" s="15">
        <v>2127</v>
      </c>
    </row>
    <row r="2199" spans="2:29" ht="19.7" customHeight="1" x14ac:dyDescent="0.2">
      <c r="B2199" s="10" t="s">
        <v>2279</v>
      </c>
      <c r="C2199" s="11" t="s">
        <v>8460</v>
      </c>
      <c r="D2199" s="11" t="s">
        <v>8454</v>
      </c>
      <c r="E2199" s="11" t="s">
        <v>8461</v>
      </c>
      <c r="F2199" s="12" t="s">
        <v>91</v>
      </c>
      <c r="G2199" s="13">
        <v>8677</v>
      </c>
      <c r="H2199" s="13">
        <v>6247</v>
      </c>
      <c r="I2199" s="13"/>
      <c r="J2199" s="13">
        <v>2430</v>
      </c>
      <c r="K2199" s="13">
        <v>72</v>
      </c>
      <c r="L2199" s="11" t="s">
        <v>4462</v>
      </c>
      <c r="M2199" s="14" t="s">
        <v>4444</v>
      </c>
      <c r="Z2199" s="15">
        <v>8677</v>
      </c>
      <c r="AA2199" s="15">
        <v>6247</v>
      </c>
      <c r="AC2199" s="15">
        <v>2430</v>
      </c>
    </row>
    <row r="2200" spans="2:29" ht="19.7" customHeight="1" x14ac:dyDescent="0.2">
      <c r="B2200" s="10" t="s">
        <v>2280</v>
      </c>
      <c r="C2200" s="11" t="s">
        <v>8462</v>
      </c>
      <c r="D2200" s="11" t="s">
        <v>8454</v>
      </c>
      <c r="E2200" s="11" t="s">
        <v>8463</v>
      </c>
      <c r="F2200" s="12" t="s">
        <v>91</v>
      </c>
      <c r="G2200" s="13">
        <v>8428</v>
      </c>
      <c r="H2200" s="13">
        <v>6068</v>
      </c>
      <c r="I2200" s="13"/>
      <c r="J2200" s="13">
        <v>2360</v>
      </c>
      <c r="K2200" s="13">
        <v>72</v>
      </c>
      <c r="L2200" s="11" t="s">
        <v>4462</v>
      </c>
      <c r="M2200" s="14" t="s">
        <v>4444</v>
      </c>
      <c r="Z2200" s="15">
        <v>8428</v>
      </c>
      <c r="AA2200" s="15">
        <v>6068</v>
      </c>
      <c r="AC2200" s="15">
        <v>2360</v>
      </c>
    </row>
    <row r="2201" spans="2:29" ht="19.7" customHeight="1" x14ac:dyDescent="0.2">
      <c r="B2201" s="10" t="s">
        <v>2281</v>
      </c>
      <c r="C2201" s="11" t="s">
        <v>8464</v>
      </c>
      <c r="D2201" s="11" t="s">
        <v>8454</v>
      </c>
      <c r="E2201" s="11" t="s">
        <v>8465</v>
      </c>
      <c r="F2201" s="12" t="s">
        <v>91</v>
      </c>
      <c r="G2201" s="13">
        <v>9835</v>
      </c>
      <c r="H2201" s="13">
        <v>6294</v>
      </c>
      <c r="I2201" s="13"/>
      <c r="J2201" s="13">
        <v>3541</v>
      </c>
      <c r="K2201" s="13">
        <v>64</v>
      </c>
      <c r="L2201" s="11" t="s">
        <v>4462</v>
      </c>
      <c r="M2201" s="14" t="s">
        <v>4444</v>
      </c>
      <c r="Z2201" s="15">
        <v>9835</v>
      </c>
      <c r="AA2201" s="15">
        <v>6294</v>
      </c>
      <c r="AC2201" s="15">
        <v>3541</v>
      </c>
    </row>
    <row r="2202" spans="2:29" ht="19.7" customHeight="1" x14ac:dyDescent="0.2">
      <c r="B2202" s="10" t="s">
        <v>2282</v>
      </c>
      <c r="C2202" s="11" t="s">
        <v>8466</v>
      </c>
      <c r="D2202" s="11" t="s">
        <v>8467</v>
      </c>
      <c r="E2202" s="11" t="s">
        <v>8455</v>
      </c>
      <c r="F2202" s="12" t="s">
        <v>91</v>
      </c>
      <c r="G2202" s="13">
        <v>13026</v>
      </c>
      <c r="H2202" s="13">
        <v>11463</v>
      </c>
      <c r="I2202" s="13"/>
      <c r="J2202" s="13">
        <v>1563</v>
      </c>
      <c r="K2202" s="13">
        <v>88</v>
      </c>
      <c r="L2202" s="11" t="s">
        <v>4462</v>
      </c>
      <c r="M2202" s="14" t="s">
        <v>4444</v>
      </c>
      <c r="Z2202" s="15">
        <v>13026</v>
      </c>
      <c r="AA2202" s="15">
        <v>11463</v>
      </c>
      <c r="AC2202" s="15">
        <v>1563</v>
      </c>
    </row>
    <row r="2203" spans="2:29" ht="19.7" customHeight="1" x14ac:dyDescent="0.2">
      <c r="B2203" s="10" t="s">
        <v>2283</v>
      </c>
      <c r="C2203" s="11" t="s">
        <v>8468</v>
      </c>
      <c r="D2203" s="11" t="s">
        <v>8467</v>
      </c>
      <c r="E2203" s="11" t="s">
        <v>8457</v>
      </c>
      <c r="F2203" s="12" t="s">
        <v>91</v>
      </c>
      <c r="G2203" s="13">
        <v>13530</v>
      </c>
      <c r="H2203" s="13">
        <v>11771</v>
      </c>
      <c r="I2203" s="13"/>
      <c r="J2203" s="13">
        <v>1759</v>
      </c>
      <c r="K2203" s="13">
        <v>87</v>
      </c>
      <c r="L2203" s="11" t="s">
        <v>4462</v>
      </c>
      <c r="M2203" s="14" t="s">
        <v>4444</v>
      </c>
      <c r="Z2203" s="15">
        <v>13530</v>
      </c>
      <c r="AA2203" s="15">
        <v>11771</v>
      </c>
      <c r="AC2203" s="15">
        <v>1759</v>
      </c>
    </row>
    <row r="2204" spans="2:29" ht="19.7" customHeight="1" x14ac:dyDescent="0.2">
      <c r="B2204" s="16" t="s">
        <v>2284</v>
      </c>
      <c r="C2204" s="17" t="s">
        <v>8469</v>
      </c>
      <c r="D2204" s="17" t="s">
        <v>8467</v>
      </c>
      <c r="E2204" s="17" t="s">
        <v>8459</v>
      </c>
      <c r="F2204" s="18" t="s">
        <v>91</v>
      </c>
      <c r="G2204" s="19">
        <v>13657</v>
      </c>
      <c r="H2204" s="19">
        <v>11745</v>
      </c>
      <c r="I2204" s="19"/>
      <c r="J2204" s="19">
        <v>1912</v>
      </c>
      <c r="K2204" s="19">
        <v>86</v>
      </c>
      <c r="L2204" s="17" t="s">
        <v>4462</v>
      </c>
      <c r="M2204" s="20" t="s">
        <v>4444</v>
      </c>
      <c r="Z2204" s="15">
        <v>13657</v>
      </c>
      <c r="AA2204" s="15">
        <v>11745</v>
      </c>
      <c r="AC2204" s="15">
        <v>1912</v>
      </c>
    </row>
    <row r="2205" spans="2:29" ht="19.7" customHeight="1" x14ac:dyDescent="0.2">
      <c r="B2205" s="10" t="s">
        <v>2285</v>
      </c>
      <c r="C2205" s="11" t="s">
        <v>8470</v>
      </c>
      <c r="D2205" s="11" t="s">
        <v>8467</v>
      </c>
      <c r="E2205" s="11" t="s">
        <v>8471</v>
      </c>
      <c r="F2205" s="12" t="s">
        <v>91</v>
      </c>
      <c r="G2205" s="13">
        <v>14283</v>
      </c>
      <c r="H2205" s="13">
        <v>11855</v>
      </c>
      <c r="I2205" s="13"/>
      <c r="J2205" s="13">
        <v>2428</v>
      </c>
      <c r="K2205" s="13">
        <v>83</v>
      </c>
      <c r="L2205" s="11" t="s">
        <v>4462</v>
      </c>
      <c r="M2205" s="14" t="s">
        <v>4444</v>
      </c>
      <c r="Z2205" s="15">
        <v>14283</v>
      </c>
      <c r="AA2205" s="15">
        <v>11855</v>
      </c>
      <c r="AC2205" s="15">
        <v>2428</v>
      </c>
    </row>
    <row r="2206" spans="2:29" ht="19.7" customHeight="1" x14ac:dyDescent="0.2">
      <c r="B2206" s="10" t="s">
        <v>2286</v>
      </c>
      <c r="C2206" s="11" t="s">
        <v>8472</v>
      </c>
      <c r="D2206" s="11" t="s">
        <v>8467</v>
      </c>
      <c r="E2206" s="11" t="s">
        <v>8473</v>
      </c>
      <c r="F2206" s="12" t="s">
        <v>91</v>
      </c>
      <c r="G2206" s="13">
        <v>14034</v>
      </c>
      <c r="H2206" s="13">
        <v>11789</v>
      </c>
      <c r="I2206" s="13"/>
      <c r="J2206" s="13">
        <v>2245</v>
      </c>
      <c r="K2206" s="13">
        <v>84</v>
      </c>
      <c r="L2206" s="11" t="s">
        <v>4462</v>
      </c>
      <c r="M2206" s="14" t="s">
        <v>4444</v>
      </c>
      <c r="Z2206" s="15">
        <v>14034</v>
      </c>
      <c r="AA2206" s="15">
        <v>11789</v>
      </c>
      <c r="AC2206" s="15">
        <v>2245</v>
      </c>
    </row>
    <row r="2207" spans="2:29" ht="19.7" customHeight="1" x14ac:dyDescent="0.2">
      <c r="B2207" s="10" t="s">
        <v>2287</v>
      </c>
      <c r="C2207" s="11" t="s">
        <v>8474</v>
      </c>
      <c r="D2207" s="11" t="s">
        <v>8467</v>
      </c>
      <c r="E2207" s="11" t="s">
        <v>8475</v>
      </c>
      <c r="F2207" s="12" t="s">
        <v>91</v>
      </c>
      <c r="G2207" s="13">
        <v>15440</v>
      </c>
      <c r="H2207" s="13">
        <v>12043</v>
      </c>
      <c r="I2207" s="13"/>
      <c r="J2207" s="13">
        <v>3397</v>
      </c>
      <c r="K2207" s="13">
        <v>78</v>
      </c>
      <c r="L2207" s="11" t="s">
        <v>4462</v>
      </c>
      <c r="M2207" s="14" t="s">
        <v>4444</v>
      </c>
      <c r="Z2207" s="15">
        <v>15440</v>
      </c>
      <c r="AA2207" s="15">
        <v>12043</v>
      </c>
      <c r="AC2207" s="15">
        <v>3397</v>
      </c>
    </row>
    <row r="2208" spans="2:29" ht="19.7" customHeight="1" x14ac:dyDescent="0.2">
      <c r="B2208" s="10" t="s">
        <v>2288</v>
      </c>
      <c r="C2208" s="11" t="s">
        <v>8476</v>
      </c>
      <c r="D2208" s="11" t="s">
        <v>8454</v>
      </c>
      <c r="E2208" s="11" t="s">
        <v>8477</v>
      </c>
      <c r="F2208" s="12" t="s">
        <v>91</v>
      </c>
      <c r="G2208" s="13">
        <v>9222</v>
      </c>
      <c r="H2208" s="13">
        <v>7735</v>
      </c>
      <c r="I2208" s="13"/>
      <c r="J2208" s="13">
        <v>1487</v>
      </c>
      <c r="K2208" s="13">
        <v>83.88</v>
      </c>
      <c r="L2208" s="11" t="s">
        <v>4462</v>
      </c>
      <c r="M2208" s="14" t="s">
        <v>4444</v>
      </c>
      <c r="Z2208" s="15">
        <v>9222</v>
      </c>
      <c r="AA2208" s="15">
        <v>7735</v>
      </c>
      <c r="AC2208" s="15">
        <v>1487</v>
      </c>
    </row>
    <row r="2209" spans="2:29" ht="19.7" customHeight="1" x14ac:dyDescent="0.2">
      <c r="B2209" s="10" t="s">
        <v>2289</v>
      </c>
      <c r="C2209" s="11" t="s">
        <v>8478</v>
      </c>
      <c r="D2209" s="11" t="s">
        <v>8454</v>
      </c>
      <c r="E2209" s="11" t="s">
        <v>8479</v>
      </c>
      <c r="F2209" s="12" t="s">
        <v>91</v>
      </c>
      <c r="G2209" s="13">
        <v>9752</v>
      </c>
      <c r="H2209" s="13">
        <v>7930</v>
      </c>
      <c r="I2209" s="13"/>
      <c r="J2209" s="13">
        <v>1822</v>
      </c>
      <c r="K2209" s="13">
        <v>81.319999999999993</v>
      </c>
      <c r="L2209" s="11" t="s">
        <v>4462</v>
      </c>
      <c r="M2209" s="14" t="s">
        <v>4444</v>
      </c>
      <c r="Z2209" s="15">
        <v>9752</v>
      </c>
      <c r="AA2209" s="15">
        <v>7930</v>
      </c>
      <c r="AC2209" s="15">
        <v>1822</v>
      </c>
    </row>
    <row r="2210" spans="2:29" ht="19.7" customHeight="1" x14ac:dyDescent="0.2">
      <c r="B2210" s="10" t="s">
        <v>2290</v>
      </c>
      <c r="C2210" s="11" t="s">
        <v>8480</v>
      </c>
      <c r="D2210" s="11" t="s">
        <v>8454</v>
      </c>
      <c r="E2210" s="11" t="s">
        <v>8481</v>
      </c>
      <c r="F2210" s="12" t="s">
        <v>91</v>
      </c>
      <c r="G2210" s="13">
        <v>10424</v>
      </c>
      <c r="H2210" s="13">
        <v>8298</v>
      </c>
      <c r="I2210" s="13"/>
      <c r="J2210" s="13">
        <v>2126</v>
      </c>
      <c r="K2210" s="13">
        <v>79.599999999999994</v>
      </c>
      <c r="L2210" s="11" t="s">
        <v>4462</v>
      </c>
      <c r="M2210" s="14" t="s">
        <v>4444</v>
      </c>
      <c r="Z2210" s="15">
        <v>10424</v>
      </c>
      <c r="AA2210" s="15">
        <v>8298</v>
      </c>
      <c r="AC2210" s="15">
        <v>2126</v>
      </c>
    </row>
    <row r="2211" spans="2:29" ht="19.7" customHeight="1" x14ac:dyDescent="0.2">
      <c r="B2211" s="10" t="s">
        <v>2291</v>
      </c>
      <c r="C2211" s="11" t="s">
        <v>8482</v>
      </c>
      <c r="D2211" s="11" t="s">
        <v>8454</v>
      </c>
      <c r="E2211" s="11" t="s">
        <v>8483</v>
      </c>
      <c r="F2211" s="12" t="s">
        <v>91</v>
      </c>
      <c r="G2211" s="13">
        <v>10551</v>
      </c>
      <c r="H2211" s="13">
        <v>8121</v>
      </c>
      <c r="I2211" s="13"/>
      <c r="J2211" s="13">
        <v>2430</v>
      </c>
      <c r="K2211" s="13">
        <v>76.97</v>
      </c>
      <c r="L2211" s="11" t="s">
        <v>4462</v>
      </c>
      <c r="M2211" s="14" t="s">
        <v>4444</v>
      </c>
      <c r="Z2211" s="15">
        <v>10551</v>
      </c>
      <c r="AA2211" s="15">
        <v>8121</v>
      </c>
      <c r="AC2211" s="15">
        <v>2430</v>
      </c>
    </row>
    <row r="2212" spans="2:29" ht="19.7" customHeight="1" x14ac:dyDescent="0.2">
      <c r="B2212" s="10" t="s">
        <v>2292</v>
      </c>
      <c r="C2212" s="11" t="s">
        <v>8484</v>
      </c>
      <c r="D2212" s="11" t="s">
        <v>8454</v>
      </c>
      <c r="E2212" s="11" t="s">
        <v>8485</v>
      </c>
      <c r="F2212" s="12" t="s">
        <v>91</v>
      </c>
      <c r="G2212" s="13">
        <v>10248</v>
      </c>
      <c r="H2212" s="13">
        <v>7888</v>
      </c>
      <c r="I2212" s="13"/>
      <c r="J2212" s="13">
        <v>2360</v>
      </c>
      <c r="K2212" s="13">
        <v>76.97</v>
      </c>
      <c r="L2212" s="11" t="s">
        <v>4462</v>
      </c>
      <c r="M2212" s="14" t="s">
        <v>4444</v>
      </c>
      <c r="Z2212" s="15">
        <v>10248</v>
      </c>
      <c r="AA2212" s="15">
        <v>7888</v>
      </c>
      <c r="AC2212" s="15">
        <v>2360</v>
      </c>
    </row>
    <row r="2213" spans="2:29" ht="19.7" customHeight="1" x14ac:dyDescent="0.2">
      <c r="B2213" s="10" t="s">
        <v>2294</v>
      </c>
      <c r="C2213" s="11" t="s">
        <v>8486</v>
      </c>
      <c r="D2213" s="11" t="s">
        <v>8454</v>
      </c>
      <c r="E2213" s="11" t="s">
        <v>8487</v>
      </c>
      <c r="F2213" s="12" t="s">
        <v>91</v>
      </c>
      <c r="G2213" s="13">
        <v>11723</v>
      </c>
      <c r="H2213" s="13">
        <v>8181</v>
      </c>
      <c r="I2213" s="13"/>
      <c r="J2213" s="13">
        <v>3542</v>
      </c>
      <c r="K2213" s="13">
        <v>69.790000000000006</v>
      </c>
      <c r="L2213" s="11" t="s">
        <v>4462</v>
      </c>
      <c r="M2213" s="14" t="s">
        <v>4444</v>
      </c>
      <c r="Z2213" s="15">
        <v>11723</v>
      </c>
      <c r="AA2213" s="15">
        <v>8181</v>
      </c>
      <c r="AC2213" s="15">
        <v>3542</v>
      </c>
    </row>
    <row r="2214" spans="2:29" ht="19.7" customHeight="1" x14ac:dyDescent="0.2">
      <c r="B2214" s="10" t="s">
        <v>2295</v>
      </c>
      <c r="C2214" s="11" t="s">
        <v>8488</v>
      </c>
      <c r="D2214" s="11" t="s">
        <v>8467</v>
      </c>
      <c r="E2214" s="11" t="s">
        <v>8477</v>
      </c>
      <c r="F2214" s="12" t="s">
        <v>91</v>
      </c>
      <c r="G2214" s="13">
        <v>16464</v>
      </c>
      <c r="H2214" s="13">
        <v>14902</v>
      </c>
      <c r="I2214" s="13"/>
      <c r="J2214" s="13">
        <v>1562</v>
      </c>
      <c r="K2214" s="13">
        <v>90.51</v>
      </c>
      <c r="L2214" s="11" t="s">
        <v>4462</v>
      </c>
      <c r="M2214" s="14" t="s">
        <v>4444</v>
      </c>
      <c r="Z2214" s="15">
        <v>16464</v>
      </c>
      <c r="AA2214" s="15">
        <v>14902</v>
      </c>
      <c r="AC2214" s="15">
        <v>1562</v>
      </c>
    </row>
    <row r="2215" spans="2:29" ht="19.7" customHeight="1" x14ac:dyDescent="0.2">
      <c r="B2215" s="10" t="s">
        <v>2297</v>
      </c>
      <c r="C2215" s="11" t="s">
        <v>8489</v>
      </c>
      <c r="D2215" s="11" t="s">
        <v>8467</v>
      </c>
      <c r="E2215" s="11" t="s">
        <v>8479</v>
      </c>
      <c r="F2215" s="12" t="s">
        <v>91</v>
      </c>
      <c r="G2215" s="13">
        <v>17061</v>
      </c>
      <c r="H2215" s="13">
        <v>15302</v>
      </c>
      <c r="I2215" s="13"/>
      <c r="J2215" s="13">
        <v>1759</v>
      </c>
      <c r="K2215" s="13">
        <v>89.69</v>
      </c>
      <c r="L2215" s="11" t="s">
        <v>4462</v>
      </c>
      <c r="M2215" s="14" t="s">
        <v>4444</v>
      </c>
      <c r="Z2215" s="15">
        <v>17061</v>
      </c>
      <c r="AA2215" s="15">
        <v>15302</v>
      </c>
      <c r="AC2215" s="15">
        <v>1759</v>
      </c>
    </row>
    <row r="2216" spans="2:29" ht="19.7" customHeight="1" x14ac:dyDescent="0.2">
      <c r="B2216" s="10" t="s">
        <v>2299</v>
      </c>
      <c r="C2216" s="11" t="s">
        <v>8490</v>
      </c>
      <c r="D2216" s="11" t="s">
        <v>8467</v>
      </c>
      <c r="E2216" s="11" t="s">
        <v>8481</v>
      </c>
      <c r="F2216" s="12" t="s">
        <v>91</v>
      </c>
      <c r="G2216" s="13">
        <v>17180</v>
      </c>
      <c r="H2216" s="13">
        <v>15268</v>
      </c>
      <c r="I2216" s="13"/>
      <c r="J2216" s="13">
        <v>1912</v>
      </c>
      <c r="K2216" s="13">
        <v>88.87</v>
      </c>
      <c r="L2216" s="11" t="s">
        <v>4462</v>
      </c>
      <c r="M2216" s="14" t="s">
        <v>4444</v>
      </c>
      <c r="Z2216" s="15">
        <v>17180</v>
      </c>
      <c r="AA2216" s="15">
        <v>15268</v>
      </c>
      <c r="AC2216" s="15">
        <v>1912</v>
      </c>
    </row>
    <row r="2217" spans="2:29" ht="19.7" customHeight="1" x14ac:dyDescent="0.2">
      <c r="B2217" s="10" t="s">
        <v>2300</v>
      </c>
      <c r="C2217" s="11" t="s">
        <v>8491</v>
      </c>
      <c r="D2217" s="11" t="s">
        <v>8467</v>
      </c>
      <c r="E2217" s="11" t="s">
        <v>8483</v>
      </c>
      <c r="F2217" s="12" t="s">
        <v>91</v>
      </c>
      <c r="G2217" s="13">
        <v>17839</v>
      </c>
      <c r="H2217" s="13">
        <v>15411</v>
      </c>
      <c r="I2217" s="13"/>
      <c r="J2217" s="13">
        <v>2428</v>
      </c>
      <c r="K2217" s="13">
        <v>86.39</v>
      </c>
      <c r="L2217" s="11" t="s">
        <v>4462</v>
      </c>
      <c r="M2217" s="14" t="s">
        <v>4444</v>
      </c>
      <c r="Z2217" s="15">
        <v>17839</v>
      </c>
      <c r="AA2217" s="15">
        <v>15411</v>
      </c>
      <c r="AC2217" s="15">
        <v>2428</v>
      </c>
    </row>
    <row r="2218" spans="2:29" ht="19.7" customHeight="1" x14ac:dyDescent="0.2">
      <c r="B2218" s="10" t="s">
        <v>2302</v>
      </c>
      <c r="C2218" s="11" t="s">
        <v>8492</v>
      </c>
      <c r="D2218" s="11" t="s">
        <v>8467</v>
      </c>
      <c r="E2218" s="11" t="s">
        <v>8485</v>
      </c>
      <c r="F2218" s="12" t="s">
        <v>91</v>
      </c>
      <c r="G2218" s="13">
        <v>17570</v>
      </c>
      <c r="H2218" s="13">
        <v>15325</v>
      </c>
      <c r="I2218" s="13"/>
      <c r="J2218" s="13">
        <v>2245</v>
      </c>
      <c r="K2218" s="13">
        <v>87.22</v>
      </c>
      <c r="L2218" s="11" t="s">
        <v>4462</v>
      </c>
      <c r="M2218" s="14" t="s">
        <v>4444</v>
      </c>
      <c r="Z2218" s="15">
        <v>17570</v>
      </c>
      <c r="AA2218" s="15">
        <v>15325</v>
      </c>
      <c r="AC2218" s="15">
        <v>2245</v>
      </c>
    </row>
    <row r="2219" spans="2:29" ht="19.7" customHeight="1" x14ac:dyDescent="0.2">
      <c r="B2219" s="10" t="s">
        <v>2303</v>
      </c>
      <c r="C2219" s="11" t="s">
        <v>8493</v>
      </c>
      <c r="D2219" s="11" t="s">
        <v>8467</v>
      </c>
      <c r="E2219" s="11" t="s">
        <v>8494</v>
      </c>
      <c r="F2219" s="12" t="s">
        <v>91</v>
      </c>
      <c r="G2219" s="13">
        <v>19052</v>
      </c>
      <c r="H2219" s="13">
        <v>15655</v>
      </c>
      <c r="I2219" s="13"/>
      <c r="J2219" s="13">
        <v>3397</v>
      </c>
      <c r="K2219" s="13">
        <v>82.17</v>
      </c>
      <c r="L2219" s="11" t="s">
        <v>4462</v>
      </c>
      <c r="M2219" s="14" t="s">
        <v>4444</v>
      </c>
      <c r="Z2219" s="15">
        <v>19052</v>
      </c>
      <c r="AA2219" s="15">
        <v>15655</v>
      </c>
      <c r="AC2219" s="15">
        <v>3397</v>
      </c>
    </row>
    <row r="2220" spans="2:29" ht="19.7" customHeight="1" x14ac:dyDescent="0.2">
      <c r="B2220" s="10" t="s">
        <v>2304</v>
      </c>
      <c r="C2220" s="11" t="s">
        <v>8495</v>
      </c>
      <c r="D2220" s="11" t="s">
        <v>8496</v>
      </c>
      <c r="E2220" s="11" t="s">
        <v>8497</v>
      </c>
      <c r="F2220" s="12" t="s">
        <v>91</v>
      </c>
      <c r="G2220" s="13">
        <v>7247</v>
      </c>
      <c r="H2220" s="13">
        <v>4855</v>
      </c>
      <c r="I2220" s="13"/>
      <c r="J2220" s="13">
        <v>2392</v>
      </c>
      <c r="K2220" s="13">
        <v>67</v>
      </c>
      <c r="L2220" s="11" t="s">
        <v>4462</v>
      </c>
      <c r="M2220" s="14" t="s">
        <v>4444</v>
      </c>
      <c r="Z2220" s="15">
        <v>7247</v>
      </c>
      <c r="AA2220" s="15">
        <v>4855</v>
      </c>
      <c r="AC2220" s="15">
        <v>2392</v>
      </c>
    </row>
    <row r="2221" spans="2:29" ht="19.7" customHeight="1" x14ac:dyDescent="0.2">
      <c r="B2221" s="10" t="s">
        <v>2305</v>
      </c>
      <c r="C2221" s="11" t="s">
        <v>8498</v>
      </c>
      <c r="D2221" s="11" t="s">
        <v>8496</v>
      </c>
      <c r="E2221" s="11" t="s">
        <v>8499</v>
      </c>
      <c r="F2221" s="12" t="s">
        <v>91</v>
      </c>
      <c r="G2221" s="13">
        <v>7609</v>
      </c>
      <c r="H2221" s="13">
        <v>4794</v>
      </c>
      <c r="I2221" s="13"/>
      <c r="J2221" s="13">
        <v>2815</v>
      </c>
      <c r="K2221" s="13">
        <v>63</v>
      </c>
      <c r="L2221" s="11" t="s">
        <v>4462</v>
      </c>
      <c r="M2221" s="14" t="s">
        <v>4444</v>
      </c>
      <c r="Z2221" s="15">
        <v>7609</v>
      </c>
      <c r="AA2221" s="15">
        <v>4794</v>
      </c>
      <c r="AC2221" s="15">
        <v>2815</v>
      </c>
    </row>
    <row r="2222" spans="2:29" ht="19.7" customHeight="1" x14ac:dyDescent="0.2">
      <c r="B2222" s="10" t="s">
        <v>2306</v>
      </c>
      <c r="C2222" s="11" t="s">
        <v>8500</v>
      </c>
      <c r="D2222" s="11" t="s">
        <v>8496</v>
      </c>
      <c r="E2222" s="11" t="s">
        <v>8501</v>
      </c>
      <c r="F2222" s="12" t="s">
        <v>91</v>
      </c>
      <c r="G2222" s="13">
        <v>7895</v>
      </c>
      <c r="H2222" s="13">
        <v>4974</v>
      </c>
      <c r="I2222" s="13"/>
      <c r="J2222" s="13">
        <v>2921</v>
      </c>
      <c r="K2222" s="13">
        <v>63</v>
      </c>
      <c r="L2222" s="11" t="s">
        <v>4462</v>
      </c>
      <c r="M2222" s="14" t="s">
        <v>4444</v>
      </c>
      <c r="Z2222" s="15">
        <v>7895</v>
      </c>
      <c r="AA2222" s="15">
        <v>4974</v>
      </c>
      <c r="AC2222" s="15">
        <v>2921</v>
      </c>
    </row>
    <row r="2223" spans="2:29" ht="19.7" customHeight="1" x14ac:dyDescent="0.2">
      <c r="B2223" s="10" t="s">
        <v>2307</v>
      </c>
      <c r="C2223" s="11" t="s">
        <v>8502</v>
      </c>
      <c r="D2223" s="11" t="s">
        <v>8496</v>
      </c>
      <c r="E2223" s="11" t="s">
        <v>8503</v>
      </c>
      <c r="F2223" s="12" t="s">
        <v>91</v>
      </c>
      <c r="G2223" s="13">
        <v>8539</v>
      </c>
      <c r="H2223" s="13">
        <v>5123</v>
      </c>
      <c r="I2223" s="13"/>
      <c r="J2223" s="13">
        <v>3416</v>
      </c>
      <c r="K2223" s="13">
        <v>60</v>
      </c>
      <c r="L2223" s="11" t="s">
        <v>4462</v>
      </c>
      <c r="M2223" s="14" t="s">
        <v>4444</v>
      </c>
      <c r="Z2223" s="15">
        <v>8539</v>
      </c>
      <c r="AA2223" s="15">
        <v>5123</v>
      </c>
      <c r="AC2223" s="15">
        <v>3416</v>
      </c>
    </row>
    <row r="2224" spans="2:29" ht="19.7" customHeight="1" x14ac:dyDescent="0.2">
      <c r="B2224" s="10" t="s">
        <v>2308</v>
      </c>
      <c r="C2224" s="11" t="s">
        <v>8504</v>
      </c>
      <c r="D2224" s="11" t="s">
        <v>8496</v>
      </c>
      <c r="E2224" s="11" t="s">
        <v>8505</v>
      </c>
      <c r="F2224" s="12" t="s">
        <v>91</v>
      </c>
      <c r="G2224" s="13">
        <v>8285</v>
      </c>
      <c r="H2224" s="13">
        <v>4971</v>
      </c>
      <c r="I2224" s="13"/>
      <c r="J2224" s="13">
        <v>3314</v>
      </c>
      <c r="K2224" s="13">
        <v>60</v>
      </c>
      <c r="L2224" s="11" t="s">
        <v>4462</v>
      </c>
      <c r="M2224" s="14" t="s">
        <v>4444</v>
      </c>
      <c r="Z2224" s="15">
        <v>8285</v>
      </c>
      <c r="AA2224" s="15">
        <v>4971</v>
      </c>
      <c r="AC2224" s="15">
        <v>3314</v>
      </c>
    </row>
    <row r="2225" spans="2:29" ht="19.7" customHeight="1" x14ac:dyDescent="0.2">
      <c r="B2225" s="10" t="s">
        <v>2309</v>
      </c>
      <c r="C2225" s="11" t="s">
        <v>8506</v>
      </c>
      <c r="D2225" s="11" t="s">
        <v>8496</v>
      </c>
      <c r="E2225" s="11" t="s">
        <v>8507</v>
      </c>
      <c r="F2225" s="12" t="s">
        <v>91</v>
      </c>
      <c r="G2225" s="13">
        <v>9639</v>
      </c>
      <c r="H2225" s="13">
        <v>5109</v>
      </c>
      <c r="I2225" s="13"/>
      <c r="J2225" s="13">
        <v>4530</v>
      </c>
      <c r="K2225" s="13">
        <v>53</v>
      </c>
      <c r="L2225" s="11" t="s">
        <v>4462</v>
      </c>
      <c r="M2225" s="14" t="s">
        <v>4444</v>
      </c>
      <c r="Z2225" s="15">
        <v>9639</v>
      </c>
      <c r="AA2225" s="15">
        <v>5109</v>
      </c>
      <c r="AC2225" s="15">
        <v>4530</v>
      </c>
    </row>
    <row r="2226" spans="2:29" ht="19.7" customHeight="1" x14ac:dyDescent="0.2">
      <c r="B2226" s="10" t="s">
        <v>2310</v>
      </c>
      <c r="C2226" s="11" t="s">
        <v>8508</v>
      </c>
      <c r="D2226" s="11" t="s">
        <v>8496</v>
      </c>
      <c r="E2226" s="11" t="s">
        <v>8509</v>
      </c>
      <c r="F2226" s="12" t="s">
        <v>91</v>
      </c>
      <c r="G2226" s="13">
        <v>8703</v>
      </c>
      <c r="H2226" s="13">
        <v>6311</v>
      </c>
      <c r="I2226" s="13"/>
      <c r="J2226" s="13">
        <v>2392</v>
      </c>
      <c r="K2226" s="13">
        <v>72.52</v>
      </c>
      <c r="L2226" s="11" t="s">
        <v>4462</v>
      </c>
      <c r="M2226" s="14" t="s">
        <v>4444</v>
      </c>
      <c r="Z2226" s="15">
        <v>8703</v>
      </c>
      <c r="AA2226" s="15">
        <v>6311</v>
      </c>
      <c r="AC2226" s="15">
        <v>2392</v>
      </c>
    </row>
    <row r="2227" spans="2:29" ht="19.7" customHeight="1" x14ac:dyDescent="0.2">
      <c r="B2227" s="10" t="s">
        <v>2311</v>
      </c>
      <c r="C2227" s="11" t="s">
        <v>8510</v>
      </c>
      <c r="D2227" s="11" t="s">
        <v>8496</v>
      </c>
      <c r="E2227" s="11" t="s">
        <v>8511</v>
      </c>
      <c r="F2227" s="12" t="s">
        <v>91</v>
      </c>
      <c r="G2227" s="13">
        <v>9047</v>
      </c>
      <c r="H2227" s="13">
        <v>6232</v>
      </c>
      <c r="I2227" s="13"/>
      <c r="J2227" s="13">
        <v>2815</v>
      </c>
      <c r="K2227" s="13">
        <v>68.88</v>
      </c>
      <c r="L2227" s="11" t="s">
        <v>4462</v>
      </c>
      <c r="M2227" s="14" t="s">
        <v>4444</v>
      </c>
      <c r="Z2227" s="15">
        <v>9047</v>
      </c>
      <c r="AA2227" s="15">
        <v>6232</v>
      </c>
      <c r="AC2227" s="15">
        <v>2815</v>
      </c>
    </row>
    <row r="2228" spans="2:29" ht="19.7" customHeight="1" x14ac:dyDescent="0.2">
      <c r="B2228" s="10" t="s">
        <v>2312</v>
      </c>
      <c r="C2228" s="11" t="s">
        <v>8512</v>
      </c>
      <c r="D2228" s="11" t="s">
        <v>8496</v>
      </c>
      <c r="E2228" s="11" t="s">
        <v>8513</v>
      </c>
      <c r="F2228" s="12" t="s">
        <v>91</v>
      </c>
      <c r="G2228" s="13">
        <v>9387</v>
      </c>
      <c r="H2228" s="13">
        <v>6466</v>
      </c>
      <c r="I2228" s="13"/>
      <c r="J2228" s="13">
        <v>2921</v>
      </c>
      <c r="K2228" s="13">
        <v>68.88</v>
      </c>
      <c r="L2228" s="11" t="s">
        <v>4462</v>
      </c>
      <c r="M2228" s="14" t="s">
        <v>4444</v>
      </c>
      <c r="Z2228" s="15">
        <v>9387</v>
      </c>
      <c r="AA2228" s="15">
        <v>6466</v>
      </c>
      <c r="AC2228" s="15">
        <v>2921</v>
      </c>
    </row>
    <row r="2229" spans="2:29" ht="19.7" customHeight="1" x14ac:dyDescent="0.2">
      <c r="B2229" s="16" t="s">
        <v>2313</v>
      </c>
      <c r="C2229" s="17" t="s">
        <v>8514</v>
      </c>
      <c r="D2229" s="17" t="s">
        <v>8496</v>
      </c>
      <c r="E2229" s="17" t="s">
        <v>8515</v>
      </c>
      <c r="F2229" s="18" t="s">
        <v>91</v>
      </c>
      <c r="G2229" s="19">
        <v>10075</v>
      </c>
      <c r="H2229" s="19">
        <v>6659</v>
      </c>
      <c r="I2229" s="19"/>
      <c r="J2229" s="19">
        <v>3416</v>
      </c>
      <c r="K2229" s="19">
        <v>66.09</v>
      </c>
      <c r="L2229" s="17" t="s">
        <v>4462</v>
      </c>
      <c r="M2229" s="20" t="s">
        <v>4444</v>
      </c>
      <c r="Z2229" s="15">
        <v>10075</v>
      </c>
      <c r="AA2229" s="15">
        <v>6659</v>
      </c>
      <c r="AC2229" s="15">
        <v>3416</v>
      </c>
    </row>
    <row r="2230" spans="2:29" ht="19.7" customHeight="1" x14ac:dyDescent="0.2">
      <c r="B2230" s="10" t="s">
        <v>2314</v>
      </c>
      <c r="C2230" s="11" t="s">
        <v>8516</v>
      </c>
      <c r="D2230" s="11" t="s">
        <v>8496</v>
      </c>
      <c r="E2230" s="11" t="s">
        <v>8517</v>
      </c>
      <c r="F2230" s="12" t="s">
        <v>91</v>
      </c>
      <c r="G2230" s="13">
        <v>9776</v>
      </c>
      <c r="H2230" s="13">
        <v>6462</v>
      </c>
      <c r="I2230" s="13"/>
      <c r="J2230" s="13">
        <v>3314</v>
      </c>
      <c r="K2230" s="13">
        <v>66.099999999999994</v>
      </c>
      <c r="L2230" s="11" t="s">
        <v>4462</v>
      </c>
      <c r="M2230" s="14" t="s">
        <v>4444</v>
      </c>
      <c r="Z2230" s="15">
        <v>9776</v>
      </c>
      <c r="AA2230" s="15">
        <v>6462</v>
      </c>
      <c r="AC2230" s="15">
        <v>3314</v>
      </c>
    </row>
    <row r="2231" spans="2:29" ht="19.7" customHeight="1" x14ac:dyDescent="0.2">
      <c r="B2231" s="10" t="s">
        <v>2315</v>
      </c>
      <c r="C2231" s="11" t="s">
        <v>8518</v>
      </c>
      <c r="D2231" s="11" t="s">
        <v>8496</v>
      </c>
      <c r="E2231" s="11" t="s">
        <v>8519</v>
      </c>
      <c r="F2231" s="12" t="s">
        <v>91</v>
      </c>
      <c r="G2231" s="13">
        <v>11171</v>
      </c>
      <c r="H2231" s="13">
        <v>6641</v>
      </c>
      <c r="I2231" s="13"/>
      <c r="J2231" s="13">
        <v>4530</v>
      </c>
      <c r="K2231" s="13">
        <v>59.45</v>
      </c>
      <c r="L2231" s="11" t="s">
        <v>4462</v>
      </c>
      <c r="M2231" s="14" t="s">
        <v>4444</v>
      </c>
      <c r="Z2231" s="15">
        <v>11171</v>
      </c>
      <c r="AA2231" s="15">
        <v>6641</v>
      </c>
      <c r="AC2231" s="15">
        <v>4530</v>
      </c>
    </row>
    <row r="2232" spans="2:29" ht="19.7" customHeight="1" x14ac:dyDescent="0.2">
      <c r="B2232" s="10" t="s">
        <v>2316</v>
      </c>
      <c r="C2232" s="11" t="s">
        <v>8520</v>
      </c>
      <c r="D2232" s="11" t="s">
        <v>8521</v>
      </c>
      <c r="E2232" s="11" t="s">
        <v>8522</v>
      </c>
      <c r="F2232" s="12" t="s">
        <v>91</v>
      </c>
      <c r="G2232" s="13">
        <v>6803</v>
      </c>
      <c r="H2232" s="13">
        <v>6123</v>
      </c>
      <c r="I2232" s="13"/>
      <c r="J2232" s="13">
        <v>680</v>
      </c>
      <c r="K2232" s="13">
        <v>90</v>
      </c>
      <c r="L2232" s="11" t="s">
        <v>4462</v>
      </c>
      <c r="M2232" s="14" t="s">
        <v>4444</v>
      </c>
      <c r="Z2232" s="15">
        <v>6803</v>
      </c>
      <c r="AA2232" s="15">
        <v>6123</v>
      </c>
      <c r="AC2232" s="15">
        <v>680</v>
      </c>
    </row>
    <row r="2233" spans="2:29" ht="19.7" customHeight="1" x14ac:dyDescent="0.2">
      <c r="B2233" s="10" t="s">
        <v>2317</v>
      </c>
      <c r="C2233" s="11" t="s">
        <v>8523</v>
      </c>
      <c r="D2233" s="11" t="s">
        <v>8521</v>
      </c>
      <c r="E2233" s="11" t="s">
        <v>8524</v>
      </c>
      <c r="F2233" s="12" t="s">
        <v>91</v>
      </c>
      <c r="G2233" s="13">
        <v>8583</v>
      </c>
      <c r="H2233" s="13">
        <v>7038</v>
      </c>
      <c r="I2233" s="13"/>
      <c r="J2233" s="13">
        <v>1545</v>
      </c>
      <c r="K2233" s="13">
        <v>82</v>
      </c>
      <c r="L2233" s="11" t="s">
        <v>4462</v>
      </c>
      <c r="M2233" s="14" t="s">
        <v>4444</v>
      </c>
      <c r="Z2233" s="15">
        <v>8583</v>
      </c>
      <c r="AA2233" s="15">
        <v>7038</v>
      </c>
      <c r="AC2233" s="15">
        <v>1545</v>
      </c>
    </row>
    <row r="2234" spans="2:29" ht="19.7" customHeight="1" x14ac:dyDescent="0.2">
      <c r="B2234" s="10" t="s">
        <v>2318</v>
      </c>
      <c r="C2234" s="11" t="s">
        <v>8525</v>
      </c>
      <c r="D2234" s="11" t="s">
        <v>8521</v>
      </c>
      <c r="E2234" s="11" t="s">
        <v>8526</v>
      </c>
      <c r="F2234" s="12" t="s">
        <v>91</v>
      </c>
      <c r="G2234" s="13">
        <v>8691</v>
      </c>
      <c r="H2234" s="13">
        <v>6866</v>
      </c>
      <c r="I2234" s="13"/>
      <c r="J2234" s="13">
        <v>1825</v>
      </c>
      <c r="K2234" s="13">
        <v>79</v>
      </c>
      <c r="L2234" s="11" t="s">
        <v>4462</v>
      </c>
      <c r="M2234" s="14" t="s">
        <v>4444</v>
      </c>
      <c r="Z2234" s="15">
        <v>8691</v>
      </c>
      <c r="AA2234" s="15">
        <v>6866</v>
      </c>
      <c r="AC2234" s="15">
        <v>1825</v>
      </c>
    </row>
    <row r="2235" spans="2:29" ht="19.7" customHeight="1" x14ac:dyDescent="0.2">
      <c r="B2235" s="10" t="s">
        <v>2319</v>
      </c>
      <c r="C2235" s="11" t="s">
        <v>8527</v>
      </c>
      <c r="D2235" s="11" t="s">
        <v>8521</v>
      </c>
      <c r="E2235" s="11" t="s">
        <v>8528</v>
      </c>
      <c r="F2235" s="12" t="s">
        <v>91</v>
      </c>
      <c r="G2235" s="13">
        <v>8710</v>
      </c>
      <c r="H2235" s="13">
        <v>6358</v>
      </c>
      <c r="I2235" s="13"/>
      <c r="J2235" s="13">
        <v>2352</v>
      </c>
      <c r="K2235" s="13">
        <v>73</v>
      </c>
      <c r="L2235" s="11" t="s">
        <v>4462</v>
      </c>
      <c r="M2235" s="14" t="s">
        <v>4444</v>
      </c>
      <c r="Z2235" s="15">
        <v>8710</v>
      </c>
      <c r="AA2235" s="15">
        <v>6358</v>
      </c>
      <c r="AC2235" s="15">
        <v>2352</v>
      </c>
    </row>
    <row r="2236" spans="2:29" ht="19.7" customHeight="1" x14ac:dyDescent="0.2">
      <c r="B2236" s="10" t="s">
        <v>2320</v>
      </c>
      <c r="C2236" s="11" t="s">
        <v>8529</v>
      </c>
      <c r="D2236" s="11" t="s">
        <v>8530</v>
      </c>
      <c r="E2236" s="11" t="s">
        <v>8531</v>
      </c>
      <c r="F2236" s="12" t="s">
        <v>91</v>
      </c>
      <c r="G2236" s="13">
        <v>12886</v>
      </c>
      <c r="H2236" s="13">
        <v>7474</v>
      </c>
      <c r="I2236" s="13"/>
      <c r="J2236" s="13">
        <v>5412</v>
      </c>
      <c r="K2236" s="13">
        <v>58</v>
      </c>
      <c r="L2236" s="11" t="s">
        <v>4462</v>
      </c>
      <c r="M2236" s="14" t="s">
        <v>4444</v>
      </c>
      <c r="Z2236" s="15">
        <v>12886</v>
      </c>
      <c r="AA2236" s="15">
        <v>7474</v>
      </c>
      <c r="AC2236" s="15">
        <v>5412</v>
      </c>
    </row>
    <row r="2237" spans="2:29" ht="19.7" customHeight="1" x14ac:dyDescent="0.2">
      <c r="B2237" s="10" t="s">
        <v>2321</v>
      </c>
      <c r="C2237" s="11" t="s">
        <v>8532</v>
      </c>
      <c r="D2237" s="11" t="s">
        <v>8533</v>
      </c>
      <c r="E2237" s="11" t="s">
        <v>8534</v>
      </c>
      <c r="F2237" s="12" t="s">
        <v>91</v>
      </c>
      <c r="G2237" s="13">
        <v>14249</v>
      </c>
      <c r="H2237" s="13">
        <v>7267</v>
      </c>
      <c r="I2237" s="13"/>
      <c r="J2237" s="13">
        <v>6982</v>
      </c>
      <c r="K2237" s="13">
        <v>51</v>
      </c>
      <c r="L2237" s="11" t="s">
        <v>4462</v>
      </c>
      <c r="M2237" s="14" t="s">
        <v>4444</v>
      </c>
      <c r="Z2237" s="15">
        <v>14249</v>
      </c>
      <c r="AA2237" s="15">
        <v>7267</v>
      </c>
      <c r="AC2237" s="15">
        <v>6982</v>
      </c>
    </row>
    <row r="2238" spans="2:29" ht="19.7" customHeight="1" x14ac:dyDescent="0.2">
      <c r="B2238" s="10" t="s">
        <v>2322</v>
      </c>
      <c r="C2238" s="11" t="s">
        <v>8535</v>
      </c>
      <c r="D2238" s="11" t="s">
        <v>8533</v>
      </c>
      <c r="E2238" s="11" t="s">
        <v>8536</v>
      </c>
      <c r="F2238" s="12" t="s">
        <v>91</v>
      </c>
      <c r="G2238" s="13">
        <v>17225</v>
      </c>
      <c r="H2238" s="13">
        <v>7579</v>
      </c>
      <c r="I2238" s="13"/>
      <c r="J2238" s="13">
        <v>9646</v>
      </c>
      <c r="K2238" s="13">
        <v>44</v>
      </c>
      <c r="L2238" s="11" t="s">
        <v>4462</v>
      </c>
      <c r="M2238" s="14" t="s">
        <v>4444</v>
      </c>
      <c r="Z2238" s="15">
        <v>17225</v>
      </c>
      <c r="AA2238" s="15">
        <v>7579</v>
      </c>
      <c r="AC2238" s="15">
        <v>9646</v>
      </c>
    </row>
    <row r="2239" spans="2:29" ht="19.7" customHeight="1" x14ac:dyDescent="0.2">
      <c r="B2239" s="10" t="s">
        <v>2323</v>
      </c>
      <c r="C2239" s="11" t="s">
        <v>8537</v>
      </c>
      <c r="D2239" s="11" t="s">
        <v>8533</v>
      </c>
      <c r="E2239" s="11" t="s">
        <v>8538</v>
      </c>
      <c r="F2239" s="12" t="s">
        <v>91</v>
      </c>
      <c r="G2239" s="13">
        <v>16456</v>
      </c>
      <c r="H2239" s="13">
        <v>6582</v>
      </c>
      <c r="I2239" s="13"/>
      <c r="J2239" s="13">
        <v>9874</v>
      </c>
      <c r="K2239" s="13">
        <v>40</v>
      </c>
      <c r="L2239" s="11" t="s">
        <v>4462</v>
      </c>
      <c r="M2239" s="14" t="s">
        <v>4444</v>
      </c>
      <c r="Z2239" s="15">
        <v>16456</v>
      </c>
      <c r="AA2239" s="15">
        <v>6582</v>
      </c>
      <c r="AC2239" s="15">
        <v>9874</v>
      </c>
    </row>
    <row r="2240" spans="2:29" ht="19.7" customHeight="1" x14ac:dyDescent="0.2">
      <c r="B2240" s="10" t="s">
        <v>2324</v>
      </c>
      <c r="C2240" s="11" t="s">
        <v>8539</v>
      </c>
      <c r="D2240" s="11" t="s">
        <v>8540</v>
      </c>
      <c r="E2240" s="11" t="s">
        <v>8524</v>
      </c>
      <c r="F2240" s="12" t="s">
        <v>91</v>
      </c>
      <c r="G2240" s="13">
        <v>12751</v>
      </c>
      <c r="H2240" s="13">
        <v>10328</v>
      </c>
      <c r="I2240" s="13"/>
      <c r="J2240" s="13">
        <v>2423</v>
      </c>
      <c r="K2240" s="13">
        <v>81</v>
      </c>
      <c r="L2240" s="11" t="s">
        <v>4462</v>
      </c>
      <c r="M2240" s="14" t="s">
        <v>4444</v>
      </c>
      <c r="Z2240" s="15">
        <v>12751</v>
      </c>
      <c r="AA2240" s="15">
        <v>10328</v>
      </c>
      <c r="AC2240" s="15">
        <v>2423</v>
      </c>
    </row>
    <row r="2241" spans="2:29" ht="19.7" customHeight="1" x14ac:dyDescent="0.2">
      <c r="B2241" s="10" t="s">
        <v>2325</v>
      </c>
      <c r="C2241" s="11" t="s">
        <v>8541</v>
      </c>
      <c r="D2241" s="11" t="s">
        <v>8540</v>
      </c>
      <c r="E2241" s="11" t="s">
        <v>8526</v>
      </c>
      <c r="F2241" s="12" t="s">
        <v>91</v>
      </c>
      <c r="G2241" s="13">
        <v>13706</v>
      </c>
      <c r="H2241" s="13">
        <v>10965</v>
      </c>
      <c r="I2241" s="13"/>
      <c r="J2241" s="13">
        <v>2741</v>
      </c>
      <c r="K2241" s="13">
        <v>80</v>
      </c>
      <c r="L2241" s="11" t="s">
        <v>4462</v>
      </c>
      <c r="M2241" s="14" t="s">
        <v>4444</v>
      </c>
      <c r="Z2241" s="15">
        <v>13706</v>
      </c>
      <c r="AA2241" s="15">
        <v>10965</v>
      </c>
      <c r="AC2241" s="15">
        <v>2741</v>
      </c>
    </row>
    <row r="2242" spans="2:29" ht="19.7" customHeight="1" x14ac:dyDescent="0.2">
      <c r="B2242" s="10" t="s">
        <v>2326</v>
      </c>
      <c r="C2242" s="11" t="s">
        <v>8542</v>
      </c>
      <c r="D2242" s="11" t="s">
        <v>8540</v>
      </c>
      <c r="E2242" s="11" t="s">
        <v>8543</v>
      </c>
      <c r="F2242" s="12" t="s">
        <v>91</v>
      </c>
      <c r="G2242" s="13">
        <v>14103</v>
      </c>
      <c r="H2242" s="13">
        <v>11423</v>
      </c>
      <c r="I2242" s="13"/>
      <c r="J2242" s="13">
        <v>2680</v>
      </c>
      <c r="K2242" s="13">
        <v>81</v>
      </c>
      <c r="L2242" s="11" t="s">
        <v>4462</v>
      </c>
      <c r="M2242" s="14" t="s">
        <v>4444</v>
      </c>
      <c r="Z2242" s="15">
        <v>14103</v>
      </c>
      <c r="AA2242" s="15">
        <v>11423</v>
      </c>
      <c r="AC2242" s="15">
        <v>2680</v>
      </c>
    </row>
    <row r="2243" spans="2:29" ht="19.7" customHeight="1" x14ac:dyDescent="0.2">
      <c r="B2243" s="10" t="s">
        <v>2327</v>
      </c>
      <c r="C2243" s="11" t="s">
        <v>8544</v>
      </c>
      <c r="D2243" s="11" t="s">
        <v>8540</v>
      </c>
      <c r="E2243" s="11" t="s">
        <v>8545</v>
      </c>
      <c r="F2243" s="12" t="s">
        <v>91</v>
      </c>
      <c r="G2243" s="13">
        <v>14845</v>
      </c>
      <c r="H2243" s="13">
        <v>12024</v>
      </c>
      <c r="I2243" s="13"/>
      <c r="J2243" s="13">
        <v>2821</v>
      </c>
      <c r="K2243" s="13">
        <v>81</v>
      </c>
      <c r="L2243" s="11" t="s">
        <v>4462</v>
      </c>
      <c r="M2243" s="14" t="s">
        <v>4444</v>
      </c>
      <c r="Z2243" s="15">
        <v>14845</v>
      </c>
      <c r="AA2243" s="15">
        <v>12024</v>
      </c>
      <c r="AC2243" s="15">
        <v>2821</v>
      </c>
    </row>
    <row r="2244" spans="2:29" ht="19.7" customHeight="1" x14ac:dyDescent="0.2">
      <c r="B2244" s="10" t="s">
        <v>2328</v>
      </c>
      <c r="C2244" s="11" t="s">
        <v>8546</v>
      </c>
      <c r="D2244" s="11" t="s">
        <v>8547</v>
      </c>
      <c r="E2244" s="11" t="s">
        <v>8548</v>
      </c>
      <c r="F2244" s="12" t="s">
        <v>91</v>
      </c>
      <c r="G2244" s="13">
        <v>3443</v>
      </c>
      <c r="H2244" s="13">
        <v>930</v>
      </c>
      <c r="I2244" s="13"/>
      <c r="J2244" s="13">
        <v>2513</v>
      </c>
      <c r="K2244" s="13">
        <v>27</v>
      </c>
      <c r="L2244" s="11" t="s">
        <v>4462</v>
      </c>
      <c r="M2244" s="14" t="s">
        <v>4444</v>
      </c>
      <c r="Z2244" s="15">
        <v>3443</v>
      </c>
      <c r="AA2244" s="15">
        <v>930</v>
      </c>
      <c r="AC2244" s="15">
        <v>2513</v>
      </c>
    </row>
    <row r="2245" spans="2:29" ht="19.7" customHeight="1" x14ac:dyDescent="0.2">
      <c r="B2245" s="10" t="s">
        <v>2329</v>
      </c>
      <c r="C2245" s="11" t="s">
        <v>8549</v>
      </c>
      <c r="D2245" s="11" t="s">
        <v>8547</v>
      </c>
      <c r="E2245" s="11" t="s">
        <v>8550</v>
      </c>
      <c r="F2245" s="12" t="s">
        <v>91</v>
      </c>
      <c r="G2245" s="13">
        <v>4483</v>
      </c>
      <c r="H2245" s="13">
        <v>1121</v>
      </c>
      <c r="I2245" s="13"/>
      <c r="J2245" s="13">
        <v>3362</v>
      </c>
      <c r="K2245" s="13">
        <v>25</v>
      </c>
      <c r="L2245" s="11" t="s">
        <v>4462</v>
      </c>
      <c r="M2245" s="14" t="s">
        <v>4444</v>
      </c>
      <c r="Z2245" s="15">
        <v>4483</v>
      </c>
      <c r="AA2245" s="15">
        <v>1121</v>
      </c>
      <c r="AC2245" s="15">
        <v>3362</v>
      </c>
    </row>
    <row r="2246" spans="2:29" ht="19.7" customHeight="1" x14ac:dyDescent="0.2">
      <c r="B2246" s="10" t="s">
        <v>2330</v>
      </c>
      <c r="C2246" s="11" t="s">
        <v>8551</v>
      </c>
      <c r="D2246" s="11" t="s">
        <v>8547</v>
      </c>
      <c r="E2246" s="11" t="s">
        <v>8552</v>
      </c>
      <c r="F2246" s="12" t="s">
        <v>91</v>
      </c>
      <c r="G2246" s="13">
        <v>5886</v>
      </c>
      <c r="H2246" s="13">
        <v>1059</v>
      </c>
      <c r="I2246" s="13"/>
      <c r="J2246" s="13">
        <v>4827</v>
      </c>
      <c r="K2246" s="13">
        <v>18</v>
      </c>
      <c r="L2246" s="11" t="s">
        <v>4462</v>
      </c>
      <c r="M2246" s="14" t="s">
        <v>4444</v>
      </c>
      <c r="Z2246" s="15">
        <v>5886</v>
      </c>
      <c r="AA2246" s="15">
        <v>1059</v>
      </c>
      <c r="AC2246" s="15">
        <v>4827</v>
      </c>
    </row>
    <row r="2247" spans="2:29" ht="19.7" customHeight="1" x14ac:dyDescent="0.2">
      <c r="B2247" s="10" t="s">
        <v>2331</v>
      </c>
      <c r="C2247" s="11" t="s">
        <v>8553</v>
      </c>
      <c r="D2247" s="11" t="s">
        <v>8547</v>
      </c>
      <c r="E2247" s="11" t="s">
        <v>8554</v>
      </c>
      <c r="F2247" s="12" t="s">
        <v>91</v>
      </c>
      <c r="G2247" s="13">
        <v>7279</v>
      </c>
      <c r="H2247" s="13">
        <v>1165</v>
      </c>
      <c r="I2247" s="13"/>
      <c r="J2247" s="13">
        <v>6114</v>
      </c>
      <c r="K2247" s="13">
        <v>16</v>
      </c>
      <c r="L2247" s="11" t="s">
        <v>4462</v>
      </c>
      <c r="M2247" s="14" t="s">
        <v>4444</v>
      </c>
      <c r="Z2247" s="15">
        <v>7279</v>
      </c>
      <c r="AA2247" s="15">
        <v>1165</v>
      </c>
      <c r="AC2247" s="15">
        <v>6114</v>
      </c>
    </row>
    <row r="2248" spans="2:29" ht="19.7" customHeight="1" x14ac:dyDescent="0.2">
      <c r="B2248" s="10" t="s">
        <v>2332</v>
      </c>
      <c r="C2248" s="11" t="s">
        <v>8555</v>
      </c>
      <c r="D2248" s="11" t="s">
        <v>8547</v>
      </c>
      <c r="E2248" s="11" t="s">
        <v>8556</v>
      </c>
      <c r="F2248" s="12" t="s">
        <v>91</v>
      </c>
      <c r="G2248" s="13">
        <v>7297</v>
      </c>
      <c r="H2248" s="13">
        <v>1095</v>
      </c>
      <c r="I2248" s="13"/>
      <c r="J2248" s="13">
        <v>6202</v>
      </c>
      <c r="K2248" s="13">
        <v>15</v>
      </c>
      <c r="L2248" s="11" t="s">
        <v>4462</v>
      </c>
      <c r="M2248" s="14" t="s">
        <v>4444</v>
      </c>
      <c r="Z2248" s="15">
        <v>7297</v>
      </c>
      <c r="AA2248" s="15">
        <v>1095</v>
      </c>
      <c r="AC2248" s="15">
        <v>6202</v>
      </c>
    </row>
    <row r="2249" spans="2:29" ht="19.7" customHeight="1" x14ac:dyDescent="0.2">
      <c r="B2249" s="10" t="s">
        <v>2333</v>
      </c>
      <c r="C2249" s="11" t="s">
        <v>8557</v>
      </c>
      <c r="D2249" s="11" t="s">
        <v>8547</v>
      </c>
      <c r="E2249" s="11" t="s">
        <v>8558</v>
      </c>
      <c r="F2249" s="12" t="s">
        <v>91</v>
      </c>
      <c r="G2249" s="13">
        <v>9531</v>
      </c>
      <c r="H2249" s="13">
        <v>6005</v>
      </c>
      <c r="I2249" s="13"/>
      <c r="J2249" s="13">
        <v>3526</v>
      </c>
      <c r="K2249" s="13">
        <v>63</v>
      </c>
      <c r="L2249" s="11" t="s">
        <v>4462</v>
      </c>
      <c r="M2249" s="14" t="s">
        <v>4444</v>
      </c>
      <c r="Z2249" s="15">
        <v>9531</v>
      </c>
      <c r="AA2249" s="15">
        <v>6005</v>
      </c>
      <c r="AC2249" s="15">
        <v>3526</v>
      </c>
    </row>
    <row r="2250" spans="2:29" ht="19.7" customHeight="1" x14ac:dyDescent="0.2">
      <c r="B2250" s="10" t="s">
        <v>2334</v>
      </c>
      <c r="C2250" s="11" t="s">
        <v>8559</v>
      </c>
      <c r="D2250" s="11" t="s">
        <v>8560</v>
      </c>
      <c r="E2250" s="11" t="s">
        <v>8561</v>
      </c>
      <c r="F2250" s="12" t="s">
        <v>91</v>
      </c>
      <c r="G2250" s="13">
        <v>3456</v>
      </c>
      <c r="H2250" s="13">
        <v>3110</v>
      </c>
      <c r="I2250" s="13"/>
      <c r="J2250" s="13">
        <v>346</v>
      </c>
      <c r="K2250" s="13">
        <v>90</v>
      </c>
      <c r="L2250" s="11" t="s">
        <v>4462</v>
      </c>
      <c r="M2250" s="14" t="s">
        <v>4444</v>
      </c>
      <c r="Z2250" s="15">
        <v>3456</v>
      </c>
      <c r="AA2250" s="15">
        <v>3110</v>
      </c>
      <c r="AC2250" s="15">
        <v>346</v>
      </c>
    </row>
    <row r="2251" spans="2:29" ht="19.7" customHeight="1" x14ac:dyDescent="0.2">
      <c r="B2251" s="10" t="s">
        <v>2335</v>
      </c>
      <c r="C2251" s="11" t="s">
        <v>8562</v>
      </c>
      <c r="D2251" s="11" t="s">
        <v>8560</v>
      </c>
      <c r="E2251" s="11" t="s">
        <v>8563</v>
      </c>
      <c r="F2251" s="12" t="s">
        <v>91</v>
      </c>
      <c r="G2251" s="13">
        <v>5048</v>
      </c>
      <c r="H2251" s="13">
        <v>3786</v>
      </c>
      <c r="I2251" s="13"/>
      <c r="J2251" s="13">
        <v>1262</v>
      </c>
      <c r="K2251" s="13">
        <v>75</v>
      </c>
      <c r="L2251" s="11" t="s">
        <v>4462</v>
      </c>
      <c r="M2251" s="14" t="s">
        <v>4444</v>
      </c>
      <c r="Z2251" s="15">
        <v>5048</v>
      </c>
      <c r="AA2251" s="15">
        <v>3786</v>
      </c>
      <c r="AC2251" s="15">
        <v>1262</v>
      </c>
    </row>
    <row r="2252" spans="2:29" ht="19.7" customHeight="1" x14ac:dyDescent="0.2">
      <c r="B2252" s="10" t="s">
        <v>2336</v>
      </c>
      <c r="C2252" s="11" t="s">
        <v>8564</v>
      </c>
      <c r="D2252" s="11" t="s">
        <v>8560</v>
      </c>
      <c r="E2252" s="11" t="s">
        <v>8565</v>
      </c>
      <c r="F2252" s="12" t="s">
        <v>91</v>
      </c>
      <c r="G2252" s="13">
        <v>5441</v>
      </c>
      <c r="H2252" s="13">
        <v>3863</v>
      </c>
      <c r="I2252" s="13"/>
      <c r="J2252" s="13">
        <v>1578</v>
      </c>
      <c r="K2252" s="13">
        <v>71</v>
      </c>
      <c r="L2252" s="11" t="s">
        <v>4462</v>
      </c>
      <c r="M2252" s="14" t="s">
        <v>4444</v>
      </c>
      <c r="Z2252" s="15">
        <v>5441</v>
      </c>
      <c r="AA2252" s="15">
        <v>3863</v>
      </c>
      <c r="AC2252" s="15">
        <v>1578</v>
      </c>
    </row>
    <row r="2253" spans="2:29" ht="19.7" customHeight="1" x14ac:dyDescent="0.2">
      <c r="B2253" s="10" t="s">
        <v>2337</v>
      </c>
      <c r="C2253" s="11" t="s">
        <v>8566</v>
      </c>
      <c r="D2253" s="11" t="s">
        <v>8560</v>
      </c>
      <c r="E2253" s="11" t="s">
        <v>8567</v>
      </c>
      <c r="F2253" s="12" t="s">
        <v>91</v>
      </c>
      <c r="G2253" s="13">
        <v>5932</v>
      </c>
      <c r="H2253" s="13">
        <v>3915</v>
      </c>
      <c r="I2253" s="13"/>
      <c r="J2253" s="13">
        <v>2017</v>
      </c>
      <c r="K2253" s="13">
        <v>66</v>
      </c>
      <c r="L2253" s="11" t="s">
        <v>4462</v>
      </c>
      <c r="M2253" s="14" t="s">
        <v>4444</v>
      </c>
      <c r="Z2253" s="15">
        <v>5932</v>
      </c>
      <c r="AA2253" s="15">
        <v>3915</v>
      </c>
      <c r="AC2253" s="15">
        <v>2017</v>
      </c>
    </row>
    <row r="2254" spans="2:29" ht="19.7" customHeight="1" x14ac:dyDescent="0.2">
      <c r="B2254" s="16" t="s">
        <v>2338</v>
      </c>
      <c r="C2254" s="17" t="s">
        <v>8568</v>
      </c>
      <c r="D2254" s="17" t="s">
        <v>8560</v>
      </c>
      <c r="E2254" s="17" t="s">
        <v>8569</v>
      </c>
      <c r="F2254" s="18" t="s">
        <v>91</v>
      </c>
      <c r="G2254" s="19">
        <v>6992</v>
      </c>
      <c r="H2254" s="19">
        <v>4545</v>
      </c>
      <c r="I2254" s="19"/>
      <c r="J2254" s="19">
        <v>2447</v>
      </c>
      <c r="K2254" s="19">
        <v>65</v>
      </c>
      <c r="L2254" s="17" t="s">
        <v>4462</v>
      </c>
      <c r="M2254" s="20" t="s">
        <v>4444</v>
      </c>
      <c r="Z2254" s="15">
        <v>6992</v>
      </c>
      <c r="AA2254" s="15">
        <v>4545</v>
      </c>
      <c r="AC2254" s="15">
        <v>2447</v>
      </c>
    </row>
    <row r="2255" spans="2:29" ht="19.7" customHeight="1" x14ac:dyDescent="0.2">
      <c r="B2255" s="10" t="s">
        <v>2339</v>
      </c>
      <c r="C2255" s="11" t="s">
        <v>8570</v>
      </c>
      <c r="D2255" s="11" t="s">
        <v>8571</v>
      </c>
      <c r="E2255" s="11" t="s">
        <v>8572</v>
      </c>
      <c r="F2255" s="12" t="s">
        <v>91</v>
      </c>
      <c r="G2255" s="13">
        <v>9968</v>
      </c>
      <c r="H2255" s="13">
        <v>3289</v>
      </c>
      <c r="I2255" s="13"/>
      <c r="J2255" s="13">
        <v>6679</v>
      </c>
      <c r="K2255" s="13">
        <v>33</v>
      </c>
      <c r="L2255" s="11" t="s">
        <v>4462</v>
      </c>
      <c r="M2255" s="14" t="s">
        <v>4444</v>
      </c>
      <c r="Z2255" s="15">
        <v>9968</v>
      </c>
      <c r="AA2255" s="15">
        <v>3289</v>
      </c>
      <c r="AC2255" s="15">
        <v>6679</v>
      </c>
    </row>
    <row r="2256" spans="2:29" ht="19.7" customHeight="1" x14ac:dyDescent="0.2">
      <c r="B2256" s="10" t="s">
        <v>2340</v>
      </c>
      <c r="C2256" s="11" t="s">
        <v>8573</v>
      </c>
      <c r="D2256" s="11" t="s">
        <v>8571</v>
      </c>
      <c r="E2256" s="11" t="s">
        <v>8574</v>
      </c>
      <c r="F2256" s="12" t="s">
        <v>91</v>
      </c>
      <c r="G2256" s="13">
        <v>13134</v>
      </c>
      <c r="H2256" s="13">
        <v>4334</v>
      </c>
      <c r="I2256" s="13"/>
      <c r="J2256" s="13">
        <v>8800</v>
      </c>
      <c r="K2256" s="13">
        <v>33</v>
      </c>
      <c r="L2256" s="11" t="s">
        <v>4462</v>
      </c>
      <c r="M2256" s="14" t="s">
        <v>4444</v>
      </c>
      <c r="Z2256" s="15">
        <v>13134</v>
      </c>
      <c r="AA2256" s="15">
        <v>4334</v>
      </c>
      <c r="AC2256" s="15">
        <v>8800</v>
      </c>
    </row>
    <row r="2257" spans="2:29" ht="19.7" customHeight="1" x14ac:dyDescent="0.2">
      <c r="B2257" s="10" t="s">
        <v>2341</v>
      </c>
      <c r="C2257" s="11" t="s">
        <v>8575</v>
      </c>
      <c r="D2257" s="11" t="s">
        <v>8571</v>
      </c>
      <c r="E2257" s="11" t="s">
        <v>8576</v>
      </c>
      <c r="F2257" s="12" t="s">
        <v>91</v>
      </c>
      <c r="G2257" s="13">
        <v>14064</v>
      </c>
      <c r="H2257" s="13">
        <v>4079</v>
      </c>
      <c r="I2257" s="13"/>
      <c r="J2257" s="13">
        <v>9985</v>
      </c>
      <c r="K2257" s="13">
        <v>29</v>
      </c>
      <c r="L2257" s="11" t="s">
        <v>4462</v>
      </c>
      <c r="M2257" s="14" t="s">
        <v>4444</v>
      </c>
      <c r="Z2257" s="15">
        <v>14064</v>
      </c>
      <c r="AA2257" s="15">
        <v>4079</v>
      </c>
      <c r="AC2257" s="15">
        <v>9985</v>
      </c>
    </row>
    <row r="2258" spans="2:29" ht="19.7" customHeight="1" x14ac:dyDescent="0.2">
      <c r="B2258" s="10" t="s">
        <v>2342</v>
      </c>
      <c r="C2258" s="11" t="s">
        <v>8577</v>
      </c>
      <c r="D2258" s="11" t="s">
        <v>8571</v>
      </c>
      <c r="E2258" s="11" t="s">
        <v>8578</v>
      </c>
      <c r="F2258" s="12" t="s">
        <v>91</v>
      </c>
      <c r="G2258" s="13">
        <v>14941</v>
      </c>
      <c r="H2258" s="13">
        <v>3735</v>
      </c>
      <c r="I2258" s="13"/>
      <c r="J2258" s="13">
        <v>11206</v>
      </c>
      <c r="K2258" s="13">
        <v>25</v>
      </c>
      <c r="L2258" s="11" t="s">
        <v>4462</v>
      </c>
      <c r="M2258" s="14" t="s">
        <v>4444</v>
      </c>
      <c r="Z2258" s="15">
        <v>14941</v>
      </c>
      <c r="AA2258" s="15">
        <v>3735</v>
      </c>
      <c r="AC2258" s="15">
        <v>11206</v>
      </c>
    </row>
    <row r="2259" spans="2:29" ht="19.7" customHeight="1" x14ac:dyDescent="0.2">
      <c r="B2259" s="10" t="s">
        <v>2344</v>
      </c>
      <c r="C2259" s="11" t="s">
        <v>8579</v>
      </c>
      <c r="D2259" s="11" t="s">
        <v>8547</v>
      </c>
      <c r="E2259" s="11" t="s">
        <v>8580</v>
      </c>
      <c r="F2259" s="12" t="s">
        <v>91</v>
      </c>
      <c r="G2259" s="13">
        <v>3460</v>
      </c>
      <c r="H2259" s="13">
        <v>900</v>
      </c>
      <c r="I2259" s="13"/>
      <c r="J2259" s="13">
        <v>2560</v>
      </c>
      <c r="K2259" s="13">
        <v>26</v>
      </c>
      <c r="L2259" s="11" t="s">
        <v>4462</v>
      </c>
      <c r="M2259" s="14" t="s">
        <v>4444</v>
      </c>
      <c r="Z2259" s="15">
        <v>3460</v>
      </c>
      <c r="AA2259" s="15">
        <v>900</v>
      </c>
      <c r="AC2259" s="15">
        <v>2560</v>
      </c>
    </row>
    <row r="2260" spans="2:29" ht="19.7" customHeight="1" x14ac:dyDescent="0.2">
      <c r="B2260" s="10" t="s">
        <v>2346</v>
      </c>
      <c r="C2260" s="11" t="s">
        <v>8581</v>
      </c>
      <c r="D2260" s="11" t="s">
        <v>8560</v>
      </c>
      <c r="E2260" s="11" t="s">
        <v>8582</v>
      </c>
      <c r="F2260" s="12" t="s">
        <v>91</v>
      </c>
      <c r="G2260" s="13">
        <v>2275</v>
      </c>
      <c r="H2260" s="13">
        <v>1047</v>
      </c>
      <c r="I2260" s="13"/>
      <c r="J2260" s="13">
        <v>1228</v>
      </c>
      <c r="K2260" s="13">
        <v>46</v>
      </c>
      <c r="L2260" s="11" t="s">
        <v>4462</v>
      </c>
      <c r="M2260" s="14" t="s">
        <v>4444</v>
      </c>
      <c r="Z2260" s="15">
        <v>2275</v>
      </c>
      <c r="AA2260" s="15">
        <v>1047</v>
      </c>
      <c r="AC2260" s="15">
        <v>1228</v>
      </c>
    </row>
    <row r="2261" spans="2:29" ht="19.7" customHeight="1" x14ac:dyDescent="0.2">
      <c r="B2261" s="10" t="s">
        <v>2348</v>
      </c>
      <c r="C2261" s="11" t="s">
        <v>8583</v>
      </c>
      <c r="D2261" s="11" t="s">
        <v>8584</v>
      </c>
      <c r="E2261" s="11" t="s">
        <v>8585</v>
      </c>
      <c r="F2261" s="12" t="s">
        <v>91</v>
      </c>
      <c r="G2261" s="13">
        <v>2385</v>
      </c>
      <c r="H2261" s="13">
        <v>978</v>
      </c>
      <c r="I2261" s="13"/>
      <c r="J2261" s="13">
        <v>1407</v>
      </c>
      <c r="K2261" s="13">
        <v>41</v>
      </c>
      <c r="L2261" s="11" t="s">
        <v>4462</v>
      </c>
      <c r="M2261" s="14" t="s">
        <v>4444</v>
      </c>
      <c r="Z2261" s="15">
        <v>2385</v>
      </c>
      <c r="AA2261" s="15">
        <v>978</v>
      </c>
      <c r="AC2261" s="15">
        <v>1407</v>
      </c>
    </row>
    <row r="2262" spans="2:29" ht="19.7" customHeight="1" x14ac:dyDescent="0.2">
      <c r="B2262" s="10" t="s">
        <v>2350</v>
      </c>
      <c r="C2262" s="11" t="s">
        <v>8586</v>
      </c>
      <c r="D2262" s="11" t="s">
        <v>8560</v>
      </c>
      <c r="E2262" s="11" t="s">
        <v>8587</v>
      </c>
      <c r="F2262" s="12" t="s">
        <v>91</v>
      </c>
      <c r="G2262" s="13">
        <v>2762</v>
      </c>
      <c r="H2262" s="13">
        <v>994</v>
      </c>
      <c r="I2262" s="13"/>
      <c r="J2262" s="13">
        <v>1768</v>
      </c>
      <c r="K2262" s="13">
        <v>36</v>
      </c>
      <c r="L2262" s="11" t="s">
        <v>4462</v>
      </c>
      <c r="M2262" s="14" t="s">
        <v>4444</v>
      </c>
      <c r="Z2262" s="15">
        <v>2762</v>
      </c>
      <c r="AA2262" s="15">
        <v>994</v>
      </c>
      <c r="AC2262" s="15">
        <v>1768</v>
      </c>
    </row>
    <row r="2263" spans="2:29" ht="19.7" customHeight="1" x14ac:dyDescent="0.2">
      <c r="B2263" s="10" t="s">
        <v>2352</v>
      </c>
      <c r="C2263" s="11" t="s">
        <v>8588</v>
      </c>
      <c r="D2263" s="11" t="s">
        <v>8589</v>
      </c>
      <c r="E2263" s="11" t="s">
        <v>8590</v>
      </c>
      <c r="F2263" s="12" t="s">
        <v>91</v>
      </c>
      <c r="G2263" s="13">
        <v>4507</v>
      </c>
      <c r="H2263" s="13">
        <v>3696</v>
      </c>
      <c r="I2263" s="13"/>
      <c r="J2263" s="13">
        <v>811</v>
      </c>
      <c r="K2263" s="13">
        <v>82</v>
      </c>
      <c r="L2263" s="11" t="s">
        <v>4462</v>
      </c>
      <c r="M2263" s="14" t="s">
        <v>4444</v>
      </c>
      <c r="Z2263" s="15">
        <v>4507</v>
      </c>
      <c r="AA2263" s="15">
        <v>3696</v>
      </c>
      <c r="AC2263" s="15">
        <v>811</v>
      </c>
    </row>
    <row r="2264" spans="2:29" ht="19.7" customHeight="1" x14ac:dyDescent="0.2">
      <c r="B2264" s="10" t="s">
        <v>2354</v>
      </c>
      <c r="C2264" s="11" t="s">
        <v>8591</v>
      </c>
      <c r="D2264" s="11" t="s">
        <v>8589</v>
      </c>
      <c r="E2264" s="11" t="s">
        <v>8592</v>
      </c>
      <c r="F2264" s="12" t="s">
        <v>91</v>
      </c>
      <c r="G2264" s="13">
        <v>4525</v>
      </c>
      <c r="H2264" s="13">
        <v>3394</v>
      </c>
      <c r="I2264" s="13"/>
      <c r="J2264" s="13">
        <v>1131</v>
      </c>
      <c r="K2264" s="13">
        <v>75</v>
      </c>
      <c r="L2264" s="11" t="s">
        <v>4462</v>
      </c>
      <c r="M2264" s="14" t="s">
        <v>4444</v>
      </c>
      <c r="Z2264" s="15">
        <v>4525</v>
      </c>
      <c r="AA2264" s="15">
        <v>3394</v>
      </c>
      <c r="AC2264" s="15">
        <v>1131</v>
      </c>
    </row>
    <row r="2265" spans="2:29" ht="19.7" customHeight="1" x14ac:dyDescent="0.2">
      <c r="B2265" s="10" t="s">
        <v>2356</v>
      </c>
      <c r="C2265" s="11" t="s">
        <v>8593</v>
      </c>
      <c r="D2265" s="11" t="s">
        <v>8594</v>
      </c>
      <c r="E2265" s="11" t="s">
        <v>8595</v>
      </c>
      <c r="F2265" s="12" t="s">
        <v>91</v>
      </c>
      <c r="G2265" s="13">
        <v>5296</v>
      </c>
      <c r="H2265" s="13">
        <v>2913</v>
      </c>
      <c r="I2265" s="13"/>
      <c r="J2265" s="13">
        <v>2383</v>
      </c>
      <c r="K2265" s="13">
        <v>55</v>
      </c>
      <c r="L2265" s="11" t="s">
        <v>4462</v>
      </c>
      <c r="M2265" s="14" t="s">
        <v>4444</v>
      </c>
      <c r="Z2265" s="15">
        <v>5296</v>
      </c>
      <c r="AA2265" s="15">
        <v>2913</v>
      </c>
      <c r="AC2265" s="15">
        <v>2383</v>
      </c>
    </row>
    <row r="2266" spans="2:29" ht="19.7" customHeight="1" x14ac:dyDescent="0.2">
      <c r="B2266" s="10" t="s">
        <v>2358</v>
      </c>
      <c r="C2266" s="11" t="s">
        <v>8596</v>
      </c>
      <c r="D2266" s="11" t="s">
        <v>8594</v>
      </c>
      <c r="E2266" s="11" t="s">
        <v>8597</v>
      </c>
      <c r="F2266" s="12" t="s">
        <v>91</v>
      </c>
      <c r="G2266" s="13">
        <v>5373</v>
      </c>
      <c r="H2266" s="13">
        <v>2633</v>
      </c>
      <c r="I2266" s="13"/>
      <c r="J2266" s="13">
        <v>2740</v>
      </c>
      <c r="K2266" s="13">
        <v>49</v>
      </c>
      <c r="L2266" s="11" t="s">
        <v>4462</v>
      </c>
      <c r="M2266" s="14" t="s">
        <v>4444</v>
      </c>
      <c r="Z2266" s="15">
        <v>5373</v>
      </c>
      <c r="AA2266" s="15">
        <v>2633</v>
      </c>
      <c r="AC2266" s="15">
        <v>2740</v>
      </c>
    </row>
    <row r="2267" spans="2:29" ht="19.7" customHeight="1" x14ac:dyDescent="0.2">
      <c r="B2267" s="10" t="s">
        <v>2359</v>
      </c>
      <c r="C2267" s="11" t="s">
        <v>8598</v>
      </c>
      <c r="D2267" s="11" t="s">
        <v>8594</v>
      </c>
      <c r="E2267" s="11" t="s">
        <v>8599</v>
      </c>
      <c r="F2267" s="12" t="s">
        <v>91</v>
      </c>
      <c r="G2267" s="13">
        <v>6215</v>
      </c>
      <c r="H2267" s="13">
        <v>2362</v>
      </c>
      <c r="I2267" s="13"/>
      <c r="J2267" s="13">
        <v>3853</v>
      </c>
      <c r="K2267" s="13">
        <v>38</v>
      </c>
      <c r="L2267" s="11" t="s">
        <v>4462</v>
      </c>
      <c r="M2267" s="14" t="s">
        <v>4444</v>
      </c>
      <c r="Z2267" s="15">
        <v>6215</v>
      </c>
      <c r="AA2267" s="15">
        <v>2362</v>
      </c>
      <c r="AC2267" s="15">
        <v>3853</v>
      </c>
    </row>
    <row r="2268" spans="2:29" ht="19.7" customHeight="1" x14ac:dyDescent="0.2">
      <c r="B2268" s="10" t="s">
        <v>2360</v>
      </c>
      <c r="C2268" s="11" t="s">
        <v>8600</v>
      </c>
      <c r="D2268" s="11" t="s">
        <v>8601</v>
      </c>
      <c r="E2268" s="11" t="s">
        <v>8602</v>
      </c>
      <c r="F2268" s="12" t="s">
        <v>7</v>
      </c>
      <c r="G2268" s="13">
        <v>10363</v>
      </c>
      <c r="H2268" s="13">
        <v>6632</v>
      </c>
      <c r="I2268" s="13"/>
      <c r="J2268" s="13">
        <v>3731</v>
      </c>
      <c r="K2268" s="13">
        <v>64</v>
      </c>
      <c r="L2268" s="11" t="s">
        <v>4462</v>
      </c>
      <c r="M2268" s="14" t="s">
        <v>4444</v>
      </c>
      <c r="Z2268" s="15">
        <v>10363</v>
      </c>
      <c r="AA2268" s="15">
        <v>6632</v>
      </c>
      <c r="AC2268" s="15">
        <v>3731</v>
      </c>
    </row>
    <row r="2269" spans="2:29" ht="19.7" customHeight="1" x14ac:dyDescent="0.2">
      <c r="B2269" s="10" t="s">
        <v>2361</v>
      </c>
      <c r="C2269" s="11" t="s">
        <v>8603</v>
      </c>
      <c r="D2269" s="11" t="s">
        <v>8601</v>
      </c>
      <c r="E2269" s="11" t="s">
        <v>8604</v>
      </c>
      <c r="F2269" s="12" t="s">
        <v>7</v>
      </c>
      <c r="G2269" s="13">
        <v>10946</v>
      </c>
      <c r="H2269" s="13">
        <v>6896</v>
      </c>
      <c r="I2269" s="13"/>
      <c r="J2269" s="13">
        <v>4050</v>
      </c>
      <c r="K2269" s="13">
        <v>63</v>
      </c>
      <c r="L2269" s="11" t="s">
        <v>4462</v>
      </c>
      <c r="M2269" s="14" t="s">
        <v>4444</v>
      </c>
      <c r="Z2269" s="15">
        <v>10946</v>
      </c>
      <c r="AA2269" s="15">
        <v>6896</v>
      </c>
      <c r="AC2269" s="15">
        <v>4050</v>
      </c>
    </row>
    <row r="2270" spans="2:29" ht="19.7" customHeight="1" x14ac:dyDescent="0.2">
      <c r="B2270" s="10" t="s">
        <v>2362</v>
      </c>
      <c r="C2270" s="11" t="s">
        <v>8605</v>
      </c>
      <c r="D2270" s="11" t="s">
        <v>8601</v>
      </c>
      <c r="E2270" s="11" t="s">
        <v>8606</v>
      </c>
      <c r="F2270" s="12" t="s">
        <v>7</v>
      </c>
      <c r="G2270" s="13">
        <v>13548</v>
      </c>
      <c r="H2270" s="13">
        <v>9077</v>
      </c>
      <c r="I2270" s="13"/>
      <c r="J2270" s="13">
        <v>4471</v>
      </c>
      <c r="K2270" s="13">
        <v>67</v>
      </c>
      <c r="L2270" s="11" t="s">
        <v>4462</v>
      </c>
      <c r="M2270" s="14" t="s">
        <v>4444</v>
      </c>
      <c r="Z2270" s="15">
        <v>13548</v>
      </c>
      <c r="AA2270" s="15">
        <v>9077</v>
      </c>
      <c r="AC2270" s="15">
        <v>4471</v>
      </c>
    </row>
    <row r="2271" spans="2:29" ht="19.7" customHeight="1" x14ac:dyDescent="0.2">
      <c r="B2271" s="10" t="s">
        <v>2363</v>
      </c>
      <c r="C2271" s="11" t="s">
        <v>8607</v>
      </c>
      <c r="D2271" s="11" t="s">
        <v>8601</v>
      </c>
      <c r="E2271" s="11" t="s">
        <v>8608</v>
      </c>
      <c r="F2271" s="12" t="s">
        <v>7</v>
      </c>
      <c r="G2271" s="13">
        <v>15774</v>
      </c>
      <c r="H2271" s="13">
        <v>9938</v>
      </c>
      <c r="I2271" s="13"/>
      <c r="J2271" s="13">
        <v>5836</v>
      </c>
      <c r="K2271" s="13">
        <v>63</v>
      </c>
      <c r="L2271" s="11" t="s">
        <v>4462</v>
      </c>
      <c r="M2271" s="14" t="s">
        <v>4444</v>
      </c>
      <c r="Z2271" s="15">
        <v>15774</v>
      </c>
      <c r="AA2271" s="15">
        <v>9938</v>
      </c>
      <c r="AC2271" s="15">
        <v>5836</v>
      </c>
    </row>
    <row r="2272" spans="2:29" ht="19.7" customHeight="1" x14ac:dyDescent="0.2">
      <c r="B2272" s="10" t="s">
        <v>2364</v>
      </c>
      <c r="C2272" s="11" t="s">
        <v>8609</v>
      </c>
      <c r="D2272" s="11" t="s">
        <v>8610</v>
      </c>
      <c r="E2272" s="11" t="s">
        <v>8611</v>
      </c>
      <c r="F2272" s="12" t="s">
        <v>7</v>
      </c>
      <c r="G2272" s="13">
        <v>1437</v>
      </c>
      <c r="H2272" s="13">
        <v>934</v>
      </c>
      <c r="I2272" s="13"/>
      <c r="J2272" s="13">
        <v>503</v>
      </c>
      <c r="K2272" s="13">
        <v>65</v>
      </c>
      <c r="L2272" s="11" t="s">
        <v>4462</v>
      </c>
      <c r="M2272" s="14" t="s">
        <v>4444</v>
      </c>
      <c r="Z2272" s="15">
        <v>1437</v>
      </c>
      <c r="AA2272" s="15">
        <v>934</v>
      </c>
      <c r="AC2272" s="15">
        <v>503</v>
      </c>
    </row>
    <row r="2273" spans="2:29" ht="19.7" customHeight="1" x14ac:dyDescent="0.2">
      <c r="B2273" s="10" t="s">
        <v>2365</v>
      </c>
      <c r="C2273" s="11" t="s">
        <v>8612</v>
      </c>
      <c r="D2273" s="11" t="s">
        <v>8610</v>
      </c>
      <c r="E2273" s="11" t="s">
        <v>8613</v>
      </c>
      <c r="F2273" s="12" t="s">
        <v>7</v>
      </c>
      <c r="G2273" s="13">
        <v>1483</v>
      </c>
      <c r="H2273" s="13">
        <v>919</v>
      </c>
      <c r="I2273" s="13"/>
      <c r="J2273" s="13">
        <v>564</v>
      </c>
      <c r="K2273" s="13">
        <v>62</v>
      </c>
      <c r="L2273" s="11" t="s">
        <v>4462</v>
      </c>
      <c r="M2273" s="14" t="s">
        <v>4444</v>
      </c>
      <c r="Z2273" s="15">
        <v>1483</v>
      </c>
      <c r="AA2273" s="15">
        <v>919</v>
      </c>
      <c r="AC2273" s="15">
        <v>564</v>
      </c>
    </row>
    <row r="2274" spans="2:29" ht="19.7" customHeight="1" x14ac:dyDescent="0.2">
      <c r="B2274" s="10" t="s">
        <v>2367</v>
      </c>
      <c r="C2274" s="11" t="s">
        <v>8614</v>
      </c>
      <c r="D2274" s="11" t="s">
        <v>8610</v>
      </c>
      <c r="E2274" s="11" t="s">
        <v>8615</v>
      </c>
      <c r="F2274" s="12" t="s">
        <v>7</v>
      </c>
      <c r="G2274" s="13">
        <v>1550</v>
      </c>
      <c r="H2274" s="13">
        <v>992</v>
      </c>
      <c r="I2274" s="13"/>
      <c r="J2274" s="13">
        <v>558</v>
      </c>
      <c r="K2274" s="13">
        <v>64</v>
      </c>
      <c r="L2274" s="11" t="s">
        <v>4462</v>
      </c>
      <c r="M2274" s="14" t="s">
        <v>4444</v>
      </c>
      <c r="Z2274" s="15">
        <v>1550</v>
      </c>
      <c r="AA2274" s="15">
        <v>992</v>
      </c>
      <c r="AC2274" s="15">
        <v>558</v>
      </c>
    </row>
    <row r="2275" spans="2:29" ht="19.7" customHeight="1" x14ac:dyDescent="0.2">
      <c r="B2275" s="10" t="s">
        <v>2369</v>
      </c>
      <c r="C2275" s="11" t="s">
        <v>8616</v>
      </c>
      <c r="D2275" s="11" t="s">
        <v>8617</v>
      </c>
      <c r="E2275" s="11" t="s">
        <v>8618</v>
      </c>
      <c r="F2275" s="12" t="s">
        <v>7</v>
      </c>
      <c r="G2275" s="13">
        <v>5772</v>
      </c>
      <c r="H2275" s="13">
        <v>2367</v>
      </c>
      <c r="I2275" s="13"/>
      <c r="J2275" s="13">
        <v>3405</v>
      </c>
      <c r="K2275" s="13">
        <v>41</v>
      </c>
      <c r="L2275" s="11" t="s">
        <v>4462</v>
      </c>
      <c r="M2275" s="14" t="s">
        <v>4444</v>
      </c>
      <c r="Z2275" s="15">
        <v>5772</v>
      </c>
      <c r="AA2275" s="15">
        <v>2367</v>
      </c>
      <c r="AC2275" s="15">
        <v>3405</v>
      </c>
    </row>
    <row r="2276" spans="2:29" ht="19.7" customHeight="1" x14ac:dyDescent="0.2">
      <c r="B2276" s="10" t="s">
        <v>2371</v>
      </c>
      <c r="C2276" s="11" t="s">
        <v>8619</v>
      </c>
      <c r="D2276" s="11" t="s">
        <v>8620</v>
      </c>
      <c r="E2276" s="11" t="s">
        <v>8618</v>
      </c>
      <c r="F2276" s="12" t="s">
        <v>7</v>
      </c>
      <c r="G2276" s="13">
        <v>5788</v>
      </c>
      <c r="H2276" s="13">
        <v>3010</v>
      </c>
      <c r="I2276" s="13"/>
      <c r="J2276" s="13">
        <v>2778</v>
      </c>
      <c r="K2276" s="13">
        <v>52</v>
      </c>
      <c r="L2276" s="11" t="s">
        <v>4462</v>
      </c>
      <c r="M2276" s="14" t="s">
        <v>4444</v>
      </c>
      <c r="Z2276" s="15">
        <v>5788</v>
      </c>
      <c r="AA2276" s="15">
        <v>3010</v>
      </c>
      <c r="AC2276" s="15">
        <v>2778</v>
      </c>
    </row>
    <row r="2277" spans="2:29" ht="19.7" customHeight="1" x14ac:dyDescent="0.2">
      <c r="B2277" s="10" t="s">
        <v>2373</v>
      </c>
      <c r="C2277" s="11" t="s">
        <v>8621</v>
      </c>
      <c r="D2277" s="11" t="s">
        <v>8617</v>
      </c>
      <c r="E2277" s="11" t="s">
        <v>8622</v>
      </c>
      <c r="F2277" s="12" t="s">
        <v>7</v>
      </c>
      <c r="G2277" s="13">
        <v>4753</v>
      </c>
      <c r="H2277" s="13">
        <v>1996</v>
      </c>
      <c r="I2277" s="13"/>
      <c r="J2277" s="13">
        <v>2757</v>
      </c>
      <c r="K2277" s="13">
        <v>42</v>
      </c>
      <c r="L2277" s="11" t="s">
        <v>4462</v>
      </c>
      <c r="M2277" s="14" t="s">
        <v>4444</v>
      </c>
      <c r="Z2277" s="15">
        <v>4753</v>
      </c>
      <c r="AA2277" s="15">
        <v>1996</v>
      </c>
      <c r="AC2277" s="15">
        <v>2757</v>
      </c>
    </row>
    <row r="2278" spans="2:29" ht="19.7" customHeight="1" x14ac:dyDescent="0.2">
      <c r="B2278" s="10" t="s">
        <v>2374</v>
      </c>
      <c r="C2278" s="11" t="s">
        <v>8623</v>
      </c>
      <c r="D2278" s="11" t="s">
        <v>8620</v>
      </c>
      <c r="E2278" s="11" t="s">
        <v>8622</v>
      </c>
      <c r="F2278" s="12" t="s">
        <v>7</v>
      </c>
      <c r="G2278" s="13">
        <v>5018</v>
      </c>
      <c r="H2278" s="13">
        <v>2559</v>
      </c>
      <c r="I2278" s="13"/>
      <c r="J2278" s="13">
        <v>2459</v>
      </c>
      <c r="K2278" s="13">
        <v>51</v>
      </c>
      <c r="L2278" s="11" t="s">
        <v>4462</v>
      </c>
      <c r="M2278" s="14" t="s">
        <v>4444</v>
      </c>
      <c r="Z2278" s="15">
        <v>5018</v>
      </c>
      <c r="AA2278" s="15">
        <v>2559</v>
      </c>
      <c r="AC2278" s="15">
        <v>2459</v>
      </c>
    </row>
    <row r="2279" spans="2:29" ht="19.7" customHeight="1" x14ac:dyDescent="0.2">
      <c r="B2279" s="16" t="s">
        <v>2375</v>
      </c>
      <c r="C2279" s="17" t="s">
        <v>8624</v>
      </c>
      <c r="D2279" s="17" t="s">
        <v>8617</v>
      </c>
      <c r="E2279" s="17" t="s">
        <v>8625</v>
      </c>
      <c r="F2279" s="18" t="s">
        <v>7</v>
      </c>
      <c r="G2279" s="19">
        <v>7003</v>
      </c>
      <c r="H2279" s="19">
        <v>2311</v>
      </c>
      <c r="I2279" s="19"/>
      <c r="J2279" s="19">
        <v>4692</v>
      </c>
      <c r="K2279" s="19">
        <v>33</v>
      </c>
      <c r="L2279" s="17" t="s">
        <v>4462</v>
      </c>
      <c r="M2279" s="20" t="s">
        <v>4444</v>
      </c>
      <c r="Z2279" s="15">
        <v>7003</v>
      </c>
      <c r="AA2279" s="15">
        <v>2311</v>
      </c>
      <c r="AC2279" s="15">
        <v>4692</v>
      </c>
    </row>
    <row r="2280" spans="2:29" ht="19.7" customHeight="1" x14ac:dyDescent="0.2">
      <c r="B2280" s="10" t="s">
        <v>2376</v>
      </c>
      <c r="C2280" s="11" t="s">
        <v>8626</v>
      </c>
      <c r="D2280" s="11" t="s">
        <v>8620</v>
      </c>
      <c r="E2280" s="11" t="s">
        <v>8625</v>
      </c>
      <c r="F2280" s="12" t="s">
        <v>7</v>
      </c>
      <c r="G2280" s="13">
        <v>6856</v>
      </c>
      <c r="H2280" s="13">
        <v>3565</v>
      </c>
      <c r="I2280" s="13"/>
      <c r="J2280" s="13">
        <v>3291</v>
      </c>
      <c r="K2280" s="13">
        <v>52</v>
      </c>
      <c r="L2280" s="11" t="s">
        <v>4462</v>
      </c>
      <c r="M2280" s="14" t="s">
        <v>4444</v>
      </c>
      <c r="Z2280" s="15">
        <v>6856</v>
      </c>
      <c r="AA2280" s="15">
        <v>3565</v>
      </c>
      <c r="AC2280" s="15">
        <v>3291</v>
      </c>
    </row>
    <row r="2281" spans="2:29" ht="19.7" customHeight="1" x14ac:dyDescent="0.2">
      <c r="B2281" s="10" t="s">
        <v>2377</v>
      </c>
      <c r="C2281" s="11" t="s">
        <v>8627</v>
      </c>
      <c r="D2281" s="11" t="s">
        <v>8617</v>
      </c>
      <c r="E2281" s="11" t="s">
        <v>8628</v>
      </c>
      <c r="F2281" s="12" t="s">
        <v>7</v>
      </c>
      <c r="G2281" s="13">
        <v>7357</v>
      </c>
      <c r="H2281" s="13">
        <v>2207</v>
      </c>
      <c r="I2281" s="13"/>
      <c r="J2281" s="13">
        <v>5150</v>
      </c>
      <c r="K2281" s="13">
        <v>30</v>
      </c>
      <c r="L2281" s="11" t="s">
        <v>4462</v>
      </c>
      <c r="M2281" s="14" t="s">
        <v>4444</v>
      </c>
      <c r="Z2281" s="15">
        <v>7357</v>
      </c>
      <c r="AA2281" s="15">
        <v>2207</v>
      </c>
      <c r="AC2281" s="15">
        <v>5150</v>
      </c>
    </row>
    <row r="2282" spans="2:29" ht="19.7" customHeight="1" x14ac:dyDescent="0.2">
      <c r="B2282" s="10" t="s">
        <v>2378</v>
      </c>
      <c r="C2282" s="11" t="s">
        <v>8629</v>
      </c>
      <c r="D2282" s="11" t="s">
        <v>8620</v>
      </c>
      <c r="E2282" s="11" t="s">
        <v>8628</v>
      </c>
      <c r="F2282" s="12" t="s">
        <v>7</v>
      </c>
      <c r="G2282" s="13">
        <v>7194</v>
      </c>
      <c r="H2282" s="13">
        <v>3597</v>
      </c>
      <c r="I2282" s="13"/>
      <c r="J2282" s="13">
        <v>3597</v>
      </c>
      <c r="K2282" s="13">
        <v>50</v>
      </c>
      <c r="L2282" s="11" t="s">
        <v>4462</v>
      </c>
      <c r="M2282" s="14" t="s">
        <v>4444</v>
      </c>
      <c r="Z2282" s="15">
        <v>7194</v>
      </c>
      <c r="AA2282" s="15">
        <v>3597</v>
      </c>
      <c r="AC2282" s="15">
        <v>3597</v>
      </c>
    </row>
    <row r="2283" spans="2:29" ht="19.7" customHeight="1" x14ac:dyDescent="0.2">
      <c r="B2283" s="10" t="s">
        <v>2379</v>
      </c>
      <c r="C2283" s="11" t="s">
        <v>8630</v>
      </c>
      <c r="D2283" s="11" t="s">
        <v>8631</v>
      </c>
      <c r="E2283" s="11" t="s">
        <v>8632</v>
      </c>
      <c r="F2283" s="12" t="s">
        <v>7</v>
      </c>
      <c r="G2283" s="13">
        <v>1864</v>
      </c>
      <c r="H2283" s="13">
        <v>1417</v>
      </c>
      <c r="I2283" s="13"/>
      <c r="J2283" s="13">
        <v>447</v>
      </c>
      <c r="K2283" s="13">
        <v>76</v>
      </c>
      <c r="L2283" s="11" t="s">
        <v>4462</v>
      </c>
      <c r="M2283" s="14" t="s">
        <v>4444</v>
      </c>
      <c r="Z2283" s="15">
        <v>1864</v>
      </c>
      <c r="AA2283" s="15">
        <v>1417</v>
      </c>
      <c r="AC2283" s="15">
        <v>447</v>
      </c>
    </row>
    <row r="2284" spans="2:29" ht="19.7" customHeight="1" x14ac:dyDescent="0.2">
      <c r="B2284" s="10" t="s">
        <v>2380</v>
      </c>
      <c r="C2284" s="11" t="s">
        <v>8633</v>
      </c>
      <c r="D2284" s="11" t="s">
        <v>8634</v>
      </c>
      <c r="E2284" s="11" t="s">
        <v>8635</v>
      </c>
      <c r="F2284" s="12" t="s">
        <v>7</v>
      </c>
      <c r="G2284" s="13">
        <v>1876</v>
      </c>
      <c r="H2284" s="13">
        <v>1557</v>
      </c>
      <c r="I2284" s="13"/>
      <c r="J2284" s="13">
        <v>319</v>
      </c>
      <c r="K2284" s="13">
        <v>83</v>
      </c>
      <c r="L2284" s="11" t="s">
        <v>4462</v>
      </c>
      <c r="M2284" s="14" t="s">
        <v>4444</v>
      </c>
      <c r="Z2284" s="15">
        <v>1876</v>
      </c>
      <c r="AA2284" s="15">
        <v>1557</v>
      </c>
      <c r="AC2284" s="15">
        <v>319</v>
      </c>
    </row>
    <row r="2285" spans="2:29" ht="19.7" customHeight="1" x14ac:dyDescent="0.2">
      <c r="B2285" s="10" t="s">
        <v>2381</v>
      </c>
      <c r="C2285" s="11" t="s">
        <v>8636</v>
      </c>
      <c r="D2285" s="11" t="s">
        <v>8631</v>
      </c>
      <c r="E2285" s="11" t="s">
        <v>8637</v>
      </c>
      <c r="F2285" s="12" t="s">
        <v>7</v>
      </c>
      <c r="G2285" s="13">
        <v>1769</v>
      </c>
      <c r="H2285" s="13">
        <v>955</v>
      </c>
      <c r="I2285" s="13"/>
      <c r="J2285" s="13">
        <v>814</v>
      </c>
      <c r="K2285" s="13">
        <v>54</v>
      </c>
      <c r="L2285" s="11" t="s">
        <v>4462</v>
      </c>
      <c r="M2285" s="14" t="s">
        <v>4444</v>
      </c>
      <c r="Z2285" s="15">
        <v>1769</v>
      </c>
      <c r="AA2285" s="15">
        <v>955</v>
      </c>
      <c r="AC2285" s="15">
        <v>814</v>
      </c>
    </row>
    <row r="2286" spans="2:29" ht="19.7" customHeight="1" x14ac:dyDescent="0.2">
      <c r="B2286" s="10" t="s">
        <v>2382</v>
      </c>
      <c r="C2286" s="11" t="s">
        <v>8638</v>
      </c>
      <c r="D2286" s="11" t="s">
        <v>8631</v>
      </c>
      <c r="E2286" s="11" t="s">
        <v>8639</v>
      </c>
      <c r="F2286" s="12" t="s">
        <v>7</v>
      </c>
      <c r="G2286" s="13">
        <v>2057</v>
      </c>
      <c r="H2286" s="13">
        <v>987</v>
      </c>
      <c r="I2286" s="13"/>
      <c r="J2286" s="13">
        <v>1070</v>
      </c>
      <c r="K2286" s="13">
        <v>48</v>
      </c>
      <c r="L2286" s="11" t="s">
        <v>4462</v>
      </c>
      <c r="M2286" s="14" t="s">
        <v>4444</v>
      </c>
      <c r="Z2286" s="15">
        <v>2057</v>
      </c>
      <c r="AA2286" s="15">
        <v>987</v>
      </c>
      <c r="AC2286" s="15">
        <v>1070</v>
      </c>
    </row>
    <row r="2287" spans="2:29" ht="19.7" customHeight="1" x14ac:dyDescent="0.2">
      <c r="B2287" s="10" t="s">
        <v>2383</v>
      </c>
      <c r="C2287" s="11" t="s">
        <v>8640</v>
      </c>
      <c r="D2287" s="11" t="s">
        <v>8631</v>
      </c>
      <c r="E2287" s="11" t="s">
        <v>8641</v>
      </c>
      <c r="F2287" s="12" t="s">
        <v>7</v>
      </c>
      <c r="G2287" s="13">
        <v>2379</v>
      </c>
      <c r="H2287" s="13">
        <v>1166</v>
      </c>
      <c r="I2287" s="13"/>
      <c r="J2287" s="13">
        <v>1213</v>
      </c>
      <c r="K2287" s="13">
        <v>49</v>
      </c>
      <c r="L2287" s="11" t="s">
        <v>4462</v>
      </c>
      <c r="M2287" s="14" t="s">
        <v>4444</v>
      </c>
      <c r="Z2287" s="15">
        <v>2379</v>
      </c>
      <c r="AA2287" s="15">
        <v>1166</v>
      </c>
      <c r="AC2287" s="15">
        <v>1213</v>
      </c>
    </row>
    <row r="2288" spans="2:29" ht="19.7" customHeight="1" x14ac:dyDescent="0.2">
      <c r="B2288" s="10" t="s">
        <v>2384</v>
      </c>
      <c r="C2288" s="11" t="s">
        <v>8642</v>
      </c>
      <c r="D2288" s="11" t="s">
        <v>8631</v>
      </c>
      <c r="E2288" s="11" t="s">
        <v>8643</v>
      </c>
      <c r="F2288" s="12" t="s">
        <v>7</v>
      </c>
      <c r="G2288" s="13">
        <v>3674</v>
      </c>
      <c r="H2288" s="13">
        <v>1212</v>
      </c>
      <c r="I2288" s="13"/>
      <c r="J2288" s="13">
        <v>2462</v>
      </c>
      <c r="K2288" s="13">
        <v>33</v>
      </c>
      <c r="L2288" s="11" t="s">
        <v>4462</v>
      </c>
      <c r="M2288" s="14" t="s">
        <v>4444</v>
      </c>
      <c r="Z2288" s="15">
        <v>3674</v>
      </c>
      <c r="AA2288" s="15">
        <v>1212</v>
      </c>
      <c r="AC2288" s="15">
        <v>2462</v>
      </c>
    </row>
    <row r="2289" spans="2:29" ht="19.7" customHeight="1" x14ac:dyDescent="0.2">
      <c r="B2289" s="10" t="s">
        <v>2385</v>
      </c>
      <c r="C2289" s="11" t="s">
        <v>8644</v>
      </c>
      <c r="D2289" s="11" t="s">
        <v>8631</v>
      </c>
      <c r="E2289" s="11" t="s">
        <v>8645</v>
      </c>
      <c r="F2289" s="12" t="s">
        <v>7</v>
      </c>
      <c r="G2289" s="13">
        <v>4013</v>
      </c>
      <c r="H2289" s="13">
        <v>1244</v>
      </c>
      <c r="I2289" s="13"/>
      <c r="J2289" s="13">
        <v>2769</v>
      </c>
      <c r="K2289" s="13">
        <v>31</v>
      </c>
      <c r="L2289" s="11" t="s">
        <v>4462</v>
      </c>
      <c r="M2289" s="14" t="s">
        <v>4444</v>
      </c>
      <c r="Z2289" s="15">
        <v>4013</v>
      </c>
      <c r="AA2289" s="15">
        <v>1244</v>
      </c>
      <c r="AC2289" s="15">
        <v>2769</v>
      </c>
    </row>
    <row r="2290" spans="2:29" ht="19.7" customHeight="1" x14ac:dyDescent="0.2">
      <c r="B2290" s="10" t="s">
        <v>2386</v>
      </c>
      <c r="C2290" s="11" t="s">
        <v>8646</v>
      </c>
      <c r="D2290" s="11" t="s">
        <v>8631</v>
      </c>
      <c r="E2290" s="11" t="s">
        <v>8647</v>
      </c>
      <c r="F2290" s="12" t="s">
        <v>7</v>
      </c>
      <c r="G2290" s="13">
        <v>2382</v>
      </c>
      <c r="H2290" s="13">
        <v>1000</v>
      </c>
      <c r="I2290" s="13"/>
      <c r="J2290" s="13">
        <v>1382</v>
      </c>
      <c r="K2290" s="13">
        <v>42</v>
      </c>
      <c r="L2290" s="11" t="s">
        <v>4462</v>
      </c>
      <c r="M2290" s="14" t="s">
        <v>4444</v>
      </c>
      <c r="Z2290" s="15">
        <v>2382</v>
      </c>
      <c r="AA2290" s="15">
        <v>1000</v>
      </c>
      <c r="AC2290" s="15">
        <v>1382</v>
      </c>
    </row>
    <row r="2291" spans="2:29" ht="19.7" customHeight="1" x14ac:dyDescent="0.2">
      <c r="B2291" s="10" t="s">
        <v>2387</v>
      </c>
      <c r="C2291" s="11" t="s">
        <v>8648</v>
      </c>
      <c r="D2291" s="11" t="s">
        <v>8631</v>
      </c>
      <c r="E2291" s="11" t="s">
        <v>8649</v>
      </c>
      <c r="F2291" s="12" t="s">
        <v>7</v>
      </c>
      <c r="G2291" s="13">
        <v>5836</v>
      </c>
      <c r="H2291" s="13">
        <v>2393</v>
      </c>
      <c r="I2291" s="13"/>
      <c r="J2291" s="13">
        <v>3443</v>
      </c>
      <c r="K2291" s="13">
        <v>41</v>
      </c>
      <c r="L2291" s="11" t="s">
        <v>4462</v>
      </c>
      <c r="M2291" s="14" t="s">
        <v>4444</v>
      </c>
      <c r="Z2291" s="15">
        <v>5836</v>
      </c>
      <c r="AA2291" s="15">
        <v>2393</v>
      </c>
      <c r="AC2291" s="15">
        <v>3443</v>
      </c>
    </row>
    <row r="2292" spans="2:29" ht="19.7" customHeight="1" x14ac:dyDescent="0.2">
      <c r="B2292" s="10" t="s">
        <v>2388</v>
      </c>
      <c r="C2292" s="11" t="s">
        <v>8650</v>
      </c>
      <c r="D2292" s="11" t="s">
        <v>8651</v>
      </c>
      <c r="E2292" s="11" t="s">
        <v>8652</v>
      </c>
      <c r="F2292" s="12" t="s">
        <v>38</v>
      </c>
      <c r="G2292" s="13">
        <v>52092</v>
      </c>
      <c r="H2292" s="13">
        <v>20316</v>
      </c>
      <c r="I2292" s="13"/>
      <c r="J2292" s="13">
        <v>31776</v>
      </c>
      <c r="K2292" s="13">
        <v>39</v>
      </c>
      <c r="L2292" s="11" t="s">
        <v>4462</v>
      </c>
      <c r="M2292" s="14" t="s">
        <v>4444</v>
      </c>
      <c r="Z2292" s="15">
        <v>52092</v>
      </c>
      <c r="AA2292" s="15">
        <v>20316</v>
      </c>
      <c r="AC2292" s="15">
        <v>31776</v>
      </c>
    </row>
    <row r="2293" spans="2:29" ht="19.7" customHeight="1" x14ac:dyDescent="0.2">
      <c r="B2293" s="10" t="s">
        <v>2389</v>
      </c>
      <c r="C2293" s="11" t="s">
        <v>8653</v>
      </c>
      <c r="D2293" s="11" t="s">
        <v>8651</v>
      </c>
      <c r="E2293" s="11" t="s">
        <v>8654</v>
      </c>
      <c r="F2293" s="12" t="s">
        <v>38</v>
      </c>
      <c r="G2293" s="13">
        <v>64220</v>
      </c>
      <c r="H2293" s="13">
        <v>25688</v>
      </c>
      <c r="I2293" s="13"/>
      <c r="J2293" s="13">
        <v>38532</v>
      </c>
      <c r="K2293" s="13">
        <v>40</v>
      </c>
      <c r="L2293" s="11" t="s">
        <v>4462</v>
      </c>
      <c r="M2293" s="14" t="s">
        <v>4444</v>
      </c>
      <c r="Z2293" s="15">
        <v>64220</v>
      </c>
      <c r="AA2293" s="15">
        <v>25688</v>
      </c>
      <c r="AC2293" s="15">
        <v>38532</v>
      </c>
    </row>
    <row r="2294" spans="2:29" ht="19.7" customHeight="1" x14ac:dyDescent="0.2">
      <c r="B2294" s="10" t="s">
        <v>2390</v>
      </c>
      <c r="C2294" s="11" t="s">
        <v>8655</v>
      </c>
      <c r="D2294" s="11" t="s">
        <v>8651</v>
      </c>
      <c r="E2294" s="11" t="s">
        <v>8656</v>
      </c>
      <c r="F2294" s="12" t="s">
        <v>38</v>
      </c>
      <c r="G2294" s="13">
        <v>79989</v>
      </c>
      <c r="H2294" s="13">
        <v>31996</v>
      </c>
      <c r="I2294" s="13"/>
      <c r="J2294" s="13">
        <v>47993</v>
      </c>
      <c r="K2294" s="13">
        <v>40</v>
      </c>
      <c r="L2294" s="11" t="s">
        <v>4462</v>
      </c>
      <c r="M2294" s="14" t="s">
        <v>4444</v>
      </c>
      <c r="Z2294" s="15">
        <v>79989</v>
      </c>
      <c r="AA2294" s="15">
        <v>31996</v>
      </c>
      <c r="AC2294" s="15">
        <v>47993</v>
      </c>
    </row>
    <row r="2295" spans="2:29" ht="19.7" customHeight="1" x14ac:dyDescent="0.2">
      <c r="B2295" s="10" t="s">
        <v>2391</v>
      </c>
      <c r="C2295" s="11" t="s">
        <v>8657</v>
      </c>
      <c r="D2295" s="11" t="s">
        <v>8651</v>
      </c>
      <c r="E2295" s="11" t="s">
        <v>8658</v>
      </c>
      <c r="F2295" s="12" t="s">
        <v>38</v>
      </c>
      <c r="G2295" s="13">
        <v>100393</v>
      </c>
      <c r="H2295" s="13">
        <v>40157</v>
      </c>
      <c r="I2295" s="13"/>
      <c r="J2295" s="13">
        <v>60236</v>
      </c>
      <c r="K2295" s="13">
        <v>40</v>
      </c>
      <c r="L2295" s="11" t="s">
        <v>4462</v>
      </c>
      <c r="M2295" s="14" t="s">
        <v>4444</v>
      </c>
      <c r="Z2295" s="15">
        <v>100393</v>
      </c>
      <c r="AA2295" s="15">
        <v>40157</v>
      </c>
      <c r="AC2295" s="15">
        <v>60236</v>
      </c>
    </row>
    <row r="2296" spans="2:29" ht="19.7" customHeight="1" x14ac:dyDescent="0.2">
      <c r="B2296" s="10" t="s">
        <v>2392</v>
      </c>
      <c r="C2296" s="11" t="s">
        <v>8659</v>
      </c>
      <c r="D2296" s="11" t="s">
        <v>8660</v>
      </c>
      <c r="E2296" s="11" t="s">
        <v>8652</v>
      </c>
      <c r="F2296" s="12" t="s">
        <v>38</v>
      </c>
      <c r="G2296" s="13">
        <v>52092</v>
      </c>
      <c r="H2296" s="13">
        <v>19274</v>
      </c>
      <c r="I2296" s="13"/>
      <c r="J2296" s="13">
        <v>32818</v>
      </c>
      <c r="K2296" s="13">
        <v>37</v>
      </c>
      <c r="L2296" s="11" t="s">
        <v>4462</v>
      </c>
      <c r="M2296" s="14" t="s">
        <v>4444</v>
      </c>
      <c r="Z2296" s="15">
        <v>52092</v>
      </c>
      <c r="AA2296" s="15">
        <v>19274</v>
      </c>
      <c r="AC2296" s="15">
        <v>32818</v>
      </c>
    </row>
    <row r="2297" spans="2:29" ht="19.7" customHeight="1" x14ac:dyDescent="0.2">
      <c r="B2297" s="10" t="s">
        <v>2393</v>
      </c>
      <c r="C2297" s="11" t="s">
        <v>8661</v>
      </c>
      <c r="D2297" s="11" t="s">
        <v>8660</v>
      </c>
      <c r="E2297" s="11" t="s">
        <v>8654</v>
      </c>
      <c r="F2297" s="12" t="s">
        <v>38</v>
      </c>
      <c r="G2297" s="13">
        <v>61990</v>
      </c>
      <c r="H2297" s="13">
        <v>22936</v>
      </c>
      <c r="I2297" s="13"/>
      <c r="J2297" s="13">
        <v>39054</v>
      </c>
      <c r="K2297" s="13">
        <v>37</v>
      </c>
      <c r="L2297" s="11" t="s">
        <v>4462</v>
      </c>
      <c r="M2297" s="14" t="s">
        <v>4444</v>
      </c>
      <c r="Z2297" s="15">
        <v>61990</v>
      </c>
      <c r="AA2297" s="15">
        <v>22936</v>
      </c>
      <c r="AC2297" s="15">
        <v>39054</v>
      </c>
    </row>
    <row r="2298" spans="2:29" ht="19.7" customHeight="1" x14ac:dyDescent="0.2">
      <c r="B2298" s="10" t="s">
        <v>2394</v>
      </c>
      <c r="C2298" s="11" t="s">
        <v>8662</v>
      </c>
      <c r="D2298" s="11" t="s">
        <v>8660</v>
      </c>
      <c r="E2298" s="11" t="s">
        <v>8656</v>
      </c>
      <c r="F2298" s="12" t="s">
        <v>38</v>
      </c>
      <c r="G2298" s="13">
        <v>65741</v>
      </c>
      <c r="H2298" s="13">
        <v>24324</v>
      </c>
      <c r="I2298" s="13"/>
      <c r="J2298" s="13">
        <v>41417</v>
      </c>
      <c r="K2298" s="13">
        <v>37</v>
      </c>
      <c r="L2298" s="11" t="s">
        <v>4462</v>
      </c>
      <c r="M2298" s="14" t="s">
        <v>4444</v>
      </c>
      <c r="Z2298" s="15">
        <v>65741</v>
      </c>
      <c r="AA2298" s="15">
        <v>24324</v>
      </c>
      <c r="AC2298" s="15">
        <v>41417</v>
      </c>
    </row>
    <row r="2299" spans="2:29" ht="19.7" customHeight="1" x14ac:dyDescent="0.2">
      <c r="B2299" s="10" t="s">
        <v>2395</v>
      </c>
      <c r="C2299" s="11" t="s">
        <v>8663</v>
      </c>
      <c r="D2299" s="11" t="s">
        <v>8664</v>
      </c>
      <c r="E2299" s="11" t="s">
        <v>8665</v>
      </c>
      <c r="F2299" s="12" t="s">
        <v>91</v>
      </c>
      <c r="G2299" s="13">
        <v>11933</v>
      </c>
      <c r="H2299" s="13">
        <v>5251</v>
      </c>
      <c r="I2299" s="13"/>
      <c r="J2299" s="13">
        <v>6682</v>
      </c>
      <c r="K2299" s="13">
        <v>44</v>
      </c>
      <c r="L2299" s="11" t="s">
        <v>4462</v>
      </c>
      <c r="M2299" s="14" t="s">
        <v>4444</v>
      </c>
      <c r="Z2299" s="15">
        <v>11933</v>
      </c>
      <c r="AA2299" s="15">
        <v>5251</v>
      </c>
      <c r="AC2299" s="15">
        <v>6682</v>
      </c>
    </row>
    <row r="2300" spans="2:29" ht="19.7" customHeight="1" x14ac:dyDescent="0.2">
      <c r="B2300" s="10" t="s">
        <v>2396</v>
      </c>
      <c r="C2300" s="11" t="s">
        <v>8666</v>
      </c>
      <c r="D2300" s="11" t="s">
        <v>8664</v>
      </c>
      <c r="E2300" s="11" t="s">
        <v>8667</v>
      </c>
      <c r="F2300" s="12" t="s">
        <v>91</v>
      </c>
      <c r="G2300" s="13">
        <v>13125</v>
      </c>
      <c r="H2300" s="13">
        <v>4988</v>
      </c>
      <c r="I2300" s="13"/>
      <c r="J2300" s="13">
        <v>8137</v>
      </c>
      <c r="K2300" s="13">
        <v>38</v>
      </c>
      <c r="L2300" s="11" t="s">
        <v>4462</v>
      </c>
      <c r="M2300" s="14" t="s">
        <v>4444</v>
      </c>
      <c r="Z2300" s="15">
        <v>13125</v>
      </c>
      <c r="AA2300" s="15">
        <v>4988</v>
      </c>
      <c r="AC2300" s="15">
        <v>8137</v>
      </c>
    </row>
    <row r="2301" spans="2:29" ht="19.7" customHeight="1" x14ac:dyDescent="0.2">
      <c r="B2301" s="10" t="s">
        <v>2397</v>
      </c>
      <c r="C2301" s="11" t="s">
        <v>8668</v>
      </c>
      <c r="D2301" s="11" t="s">
        <v>8669</v>
      </c>
      <c r="E2301" s="11" t="s">
        <v>8670</v>
      </c>
      <c r="F2301" s="12" t="s">
        <v>91</v>
      </c>
      <c r="G2301" s="13">
        <v>27790</v>
      </c>
      <c r="H2301" s="13">
        <v>11950</v>
      </c>
      <c r="I2301" s="13"/>
      <c r="J2301" s="13">
        <v>15840</v>
      </c>
      <c r="K2301" s="13">
        <v>43</v>
      </c>
      <c r="L2301" s="11" t="s">
        <v>4462</v>
      </c>
      <c r="M2301" s="14" t="s">
        <v>4444</v>
      </c>
      <c r="Z2301" s="15">
        <v>27790</v>
      </c>
      <c r="AA2301" s="15">
        <v>11950</v>
      </c>
      <c r="AC2301" s="15">
        <v>15840</v>
      </c>
    </row>
    <row r="2302" spans="2:29" ht="19.7" customHeight="1" x14ac:dyDescent="0.2">
      <c r="B2302" s="10" t="s">
        <v>2398</v>
      </c>
      <c r="C2302" s="11" t="s">
        <v>8671</v>
      </c>
      <c r="D2302" s="11" t="s">
        <v>8669</v>
      </c>
      <c r="E2302" s="11" t="s">
        <v>8672</v>
      </c>
      <c r="F2302" s="12" t="s">
        <v>91</v>
      </c>
      <c r="G2302" s="13">
        <v>45948</v>
      </c>
      <c r="H2302" s="13">
        <v>12865</v>
      </c>
      <c r="I2302" s="13"/>
      <c r="J2302" s="13">
        <v>33083</v>
      </c>
      <c r="K2302" s="13">
        <v>28</v>
      </c>
      <c r="L2302" s="11" t="s">
        <v>4462</v>
      </c>
      <c r="M2302" s="14" t="s">
        <v>4444</v>
      </c>
      <c r="Z2302" s="15">
        <v>45948</v>
      </c>
      <c r="AA2302" s="15">
        <v>12865</v>
      </c>
      <c r="AC2302" s="15">
        <v>33083</v>
      </c>
    </row>
    <row r="2303" spans="2:29" ht="19.7" customHeight="1" x14ac:dyDescent="0.2">
      <c r="B2303" s="10" t="s">
        <v>2399</v>
      </c>
      <c r="C2303" s="11" t="s">
        <v>8673</v>
      </c>
      <c r="D2303" s="11" t="s">
        <v>8674</v>
      </c>
      <c r="E2303" s="11" t="s">
        <v>8670</v>
      </c>
      <c r="F2303" s="12" t="s">
        <v>91</v>
      </c>
      <c r="G2303" s="13">
        <v>27699</v>
      </c>
      <c r="H2303" s="13">
        <v>8310</v>
      </c>
      <c r="I2303" s="13"/>
      <c r="J2303" s="13">
        <v>19389</v>
      </c>
      <c r="K2303" s="13">
        <v>30</v>
      </c>
      <c r="L2303" s="11" t="s">
        <v>4462</v>
      </c>
      <c r="M2303" s="14" t="s">
        <v>4444</v>
      </c>
      <c r="Z2303" s="15">
        <v>27699</v>
      </c>
      <c r="AA2303" s="15">
        <v>8310</v>
      </c>
      <c r="AC2303" s="15">
        <v>19389</v>
      </c>
    </row>
    <row r="2304" spans="2:29" ht="19.7" customHeight="1" x14ac:dyDescent="0.2">
      <c r="B2304" s="16" t="s">
        <v>2400</v>
      </c>
      <c r="C2304" s="17" t="s">
        <v>8675</v>
      </c>
      <c r="D2304" s="17" t="s">
        <v>8674</v>
      </c>
      <c r="E2304" s="17" t="s">
        <v>8676</v>
      </c>
      <c r="F2304" s="18" t="s">
        <v>91</v>
      </c>
      <c r="G2304" s="19">
        <v>29579</v>
      </c>
      <c r="H2304" s="19">
        <v>8578</v>
      </c>
      <c r="I2304" s="19"/>
      <c r="J2304" s="19">
        <v>21001</v>
      </c>
      <c r="K2304" s="19">
        <v>29</v>
      </c>
      <c r="L2304" s="17" t="s">
        <v>4462</v>
      </c>
      <c r="M2304" s="20" t="s">
        <v>4444</v>
      </c>
      <c r="Z2304" s="15">
        <v>29579</v>
      </c>
      <c r="AA2304" s="15">
        <v>8578</v>
      </c>
      <c r="AC2304" s="15">
        <v>21001</v>
      </c>
    </row>
    <row r="2305" spans="2:29" ht="19.7" customHeight="1" x14ac:dyDescent="0.2">
      <c r="B2305" s="10" t="s">
        <v>2401</v>
      </c>
      <c r="C2305" s="11" t="s">
        <v>8677</v>
      </c>
      <c r="D2305" s="11" t="s">
        <v>8674</v>
      </c>
      <c r="E2305" s="11" t="s">
        <v>8678</v>
      </c>
      <c r="F2305" s="12" t="s">
        <v>91</v>
      </c>
      <c r="G2305" s="13">
        <v>44236</v>
      </c>
      <c r="H2305" s="13">
        <v>7962</v>
      </c>
      <c r="I2305" s="13"/>
      <c r="J2305" s="13">
        <v>36274</v>
      </c>
      <c r="K2305" s="13">
        <v>18</v>
      </c>
      <c r="L2305" s="11" t="s">
        <v>4462</v>
      </c>
      <c r="M2305" s="14" t="s">
        <v>4444</v>
      </c>
      <c r="Z2305" s="15">
        <v>44236</v>
      </c>
      <c r="AA2305" s="15">
        <v>7962</v>
      </c>
      <c r="AC2305" s="15">
        <v>36274</v>
      </c>
    </row>
    <row r="2306" spans="2:29" ht="19.7" customHeight="1" x14ac:dyDescent="0.2">
      <c r="B2306" s="10" t="s">
        <v>2402</v>
      </c>
      <c r="C2306" s="11" t="s">
        <v>8679</v>
      </c>
      <c r="D2306" s="11" t="s">
        <v>8680</v>
      </c>
      <c r="E2306" s="11" t="s">
        <v>8681</v>
      </c>
      <c r="F2306" s="12" t="s">
        <v>7</v>
      </c>
      <c r="G2306" s="13">
        <v>20591</v>
      </c>
      <c r="H2306" s="13">
        <v>8648</v>
      </c>
      <c r="I2306" s="13"/>
      <c r="J2306" s="13">
        <v>11943</v>
      </c>
      <c r="K2306" s="13">
        <v>42</v>
      </c>
      <c r="L2306" s="11" t="s">
        <v>4462</v>
      </c>
      <c r="M2306" s="14" t="s">
        <v>4444</v>
      </c>
      <c r="Z2306" s="15">
        <v>20591</v>
      </c>
      <c r="AA2306" s="15">
        <v>8648</v>
      </c>
      <c r="AC2306" s="15">
        <v>11943</v>
      </c>
    </row>
    <row r="2307" spans="2:29" ht="19.7" customHeight="1" x14ac:dyDescent="0.2">
      <c r="B2307" s="10" t="s">
        <v>2403</v>
      </c>
      <c r="C2307" s="11" t="s">
        <v>8682</v>
      </c>
      <c r="D2307" s="11" t="s">
        <v>8680</v>
      </c>
      <c r="E2307" s="11" t="s">
        <v>8683</v>
      </c>
      <c r="F2307" s="12" t="s">
        <v>7</v>
      </c>
      <c r="G2307" s="13">
        <v>21087</v>
      </c>
      <c r="H2307" s="13">
        <v>8857</v>
      </c>
      <c r="I2307" s="13"/>
      <c r="J2307" s="13">
        <v>12230</v>
      </c>
      <c r="K2307" s="13">
        <v>42</v>
      </c>
      <c r="L2307" s="11" t="s">
        <v>4462</v>
      </c>
      <c r="M2307" s="14" t="s">
        <v>4444</v>
      </c>
      <c r="Z2307" s="15">
        <v>21087</v>
      </c>
      <c r="AA2307" s="15">
        <v>8857</v>
      </c>
      <c r="AC2307" s="15">
        <v>12230</v>
      </c>
    </row>
    <row r="2308" spans="2:29" ht="19.7" customHeight="1" x14ac:dyDescent="0.2">
      <c r="B2308" s="10" t="s">
        <v>2404</v>
      </c>
      <c r="C2308" s="11" t="s">
        <v>8684</v>
      </c>
      <c r="D2308" s="11" t="s">
        <v>8685</v>
      </c>
      <c r="E2308" s="11" t="s">
        <v>8686</v>
      </c>
      <c r="F2308" s="12" t="s">
        <v>7</v>
      </c>
      <c r="G2308" s="13">
        <v>10123</v>
      </c>
      <c r="H2308" s="13">
        <v>8200</v>
      </c>
      <c r="I2308" s="13"/>
      <c r="J2308" s="13">
        <v>1923</v>
      </c>
      <c r="K2308" s="13">
        <v>81</v>
      </c>
      <c r="L2308" s="11" t="s">
        <v>4462</v>
      </c>
      <c r="M2308" s="14" t="s">
        <v>4444</v>
      </c>
      <c r="Z2308" s="15">
        <v>10123</v>
      </c>
      <c r="AA2308" s="15">
        <v>8200</v>
      </c>
      <c r="AC2308" s="15">
        <v>1923</v>
      </c>
    </row>
    <row r="2309" spans="2:29" ht="19.7" customHeight="1" x14ac:dyDescent="0.2">
      <c r="B2309" s="10" t="s">
        <v>2405</v>
      </c>
      <c r="C2309" s="11" t="s">
        <v>8687</v>
      </c>
      <c r="D2309" s="11" t="s">
        <v>8685</v>
      </c>
      <c r="E2309" s="11" t="s">
        <v>8688</v>
      </c>
      <c r="F2309" s="12" t="s">
        <v>7</v>
      </c>
      <c r="G2309" s="13">
        <v>17499</v>
      </c>
      <c r="H2309" s="13">
        <v>10849</v>
      </c>
      <c r="I2309" s="13"/>
      <c r="J2309" s="13">
        <v>6650</v>
      </c>
      <c r="K2309" s="13">
        <v>62</v>
      </c>
      <c r="L2309" s="11" t="s">
        <v>4462</v>
      </c>
      <c r="M2309" s="14" t="s">
        <v>4444</v>
      </c>
      <c r="Z2309" s="15">
        <v>17499</v>
      </c>
      <c r="AA2309" s="15">
        <v>10849</v>
      </c>
      <c r="AC2309" s="15">
        <v>6650</v>
      </c>
    </row>
    <row r="2310" spans="2:29" ht="19.7" customHeight="1" x14ac:dyDescent="0.2">
      <c r="B2310" s="10" t="s">
        <v>2406</v>
      </c>
      <c r="C2310" s="11" t="s">
        <v>8689</v>
      </c>
      <c r="D2310" s="11" t="s">
        <v>8685</v>
      </c>
      <c r="E2310" s="11" t="s">
        <v>8690</v>
      </c>
      <c r="F2310" s="12" t="s">
        <v>7</v>
      </c>
      <c r="G2310" s="13">
        <v>20011</v>
      </c>
      <c r="H2310" s="13">
        <v>11606</v>
      </c>
      <c r="I2310" s="13"/>
      <c r="J2310" s="13">
        <v>8405</v>
      </c>
      <c r="K2310" s="13">
        <v>58</v>
      </c>
      <c r="L2310" s="11" t="s">
        <v>4462</v>
      </c>
      <c r="M2310" s="14" t="s">
        <v>4444</v>
      </c>
      <c r="Z2310" s="15">
        <v>20011</v>
      </c>
      <c r="AA2310" s="15">
        <v>11606</v>
      </c>
      <c r="AC2310" s="15">
        <v>8405</v>
      </c>
    </row>
    <row r="2311" spans="2:29" ht="19.7" customHeight="1" x14ac:dyDescent="0.2">
      <c r="B2311" s="10" t="s">
        <v>2407</v>
      </c>
      <c r="C2311" s="11" t="s">
        <v>8691</v>
      </c>
      <c r="D2311" s="11" t="s">
        <v>8685</v>
      </c>
      <c r="E2311" s="11" t="s">
        <v>8692</v>
      </c>
      <c r="F2311" s="12" t="s">
        <v>7</v>
      </c>
      <c r="G2311" s="13">
        <v>7211</v>
      </c>
      <c r="H2311" s="13">
        <v>5625</v>
      </c>
      <c r="I2311" s="13"/>
      <c r="J2311" s="13">
        <v>1586</v>
      </c>
      <c r="K2311" s="13">
        <v>78</v>
      </c>
      <c r="L2311" s="11" t="s">
        <v>4462</v>
      </c>
      <c r="M2311" s="14" t="s">
        <v>4444</v>
      </c>
      <c r="Z2311" s="15">
        <v>7211</v>
      </c>
      <c r="AA2311" s="15">
        <v>5625</v>
      </c>
      <c r="AC2311" s="15">
        <v>1586</v>
      </c>
    </row>
    <row r="2312" spans="2:29" ht="19.7" customHeight="1" x14ac:dyDescent="0.2">
      <c r="B2312" s="10" t="s">
        <v>2408</v>
      </c>
      <c r="C2312" s="11" t="s">
        <v>8693</v>
      </c>
      <c r="D2312" s="11" t="s">
        <v>8685</v>
      </c>
      <c r="E2312" s="11" t="s">
        <v>8694</v>
      </c>
      <c r="F2312" s="12" t="s">
        <v>7</v>
      </c>
      <c r="G2312" s="13">
        <v>12220</v>
      </c>
      <c r="H2312" s="13">
        <v>6232</v>
      </c>
      <c r="I2312" s="13"/>
      <c r="J2312" s="13">
        <v>5988</v>
      </c>
      <c r="K2312" s="13">
        <v>51</v>
      </c>
      <c r="L2312" s="11" t="s">
        <v>4462</v>
      </c>
      <c r="M2312" s="14" t="s">
        <v>4444</v>
      </c>
      <c r="Z2312" s="15">
        <v>12220</v>
      </c>
      <c r="AA2312" s="15">
        <v>6232</v>
      </c>
      <c r="AC2312" s="15">
        <v>5988</v>
      </c>
    </row>
    <row r="2313" spans="2:29" ht="19.7" customHeight="1" x14ac:dyDescent="0.2">
      <c r="B2313" s="10" t="s">
        <v>2409</v>
      </c>
      <c r="C2313" s="11" t="s">
        <v>8695</v>
      </c>
      <c r="D2313" s="11" t="s">
        <v>8685</v>
      </c>
      <c r="E2313" s="11" t="s">
        <v>8696</v>
      </c>
      <c r="F2313" s="12" t="s">
        <v>7</v>
      </c>
      <c r="G2313" s="13">
        <v>13917</v>
      </c>
      <c r="H2313" s="13">
        <v>6541</v>
      </c>
      <c r="I2313" s="13"/>
      <c r="J2313" s="13">
        <v>7376</v>
      </c>
      <c r="K2313" s="13">
        <v>47</v>
      </c>
      <c r="L2313" s="11" t="s">
        <v>4462</v>
      </c>
      <c r="M2313" s="14" t="s">
        <v>4444</v>
      </c>
      <c r="Z2313" s="15">
        <v>13917</v>
      </c>
      <c r="AA2313" s="15">
        <v>6541</v>
      </c>
      <c r="AC2313" s="15">
        <v>7376</v>
      </c>
    </row>
    <row r="2314" spans="2:29" ht="19.7" customHeight="1" x14ac:dyDescent="0.2">
      <c r="B2314" s="10" t="s">
        <v>2410</v>
      </c>
      <c r="C2314" s="11" t="s">
        <v>8697</v>
      </c>
      <c r="D2314" s="11" t="s">
        <v>8698</v>
      </c>
      <c r="E2314" s="11" t="s">
        <v>8699</v>
      </c>
      <c r="F2314" s="12" t="s">
        <v>7</v>
      </c>
      <c r="G2314" s="13">
        <v>1813</v>
      </c>
      <c r="H2314" s="13">
        <v>925</v>
      </c>
      <c r="I2314" s="13"/>
      <c r="J2314" s="13">
        <v>888</v>
      </c>
      <c r="K2314" s="13">
        <v>51</v>
      </c>
      <c r="L2314" s="11" t="s">
        <v>4462</v>
      </c>
      <c r="M2314" s="14" t="s">
        <v>4444</v>
      </c>
      <c r="Z2314" s="15">
        <v>1813</v>
      </c>
      <c r="AA2314" s="15">
        <v>925</v>
      </c>
      <c r="AC2314" s="15">
        <v>888</v>
      </c>
    </row>
    <row r="2315" spans="2:29" ht="19.7" customHeight="1" x14ac:dyDescent="0.2">
      <c r="B2315" s="10" t="s">
        <v>2411</v>
      </c>
      <c r="C2315" s="11" t="s">
        <v>8700</v>
      </c>
      <c r="D2315" s="11" t="s">
        <v>8698</v>
      </c>
      <c r="E2315" s="11" t="s">
        <v>8701</v>
      </c>
      <c r="F2315" s="12" t="s">
        <v>7</v>
      </c>
      <c r="G2315" s="13">
        <v>1891</v>
      </c>
      <c r="H2315" s="13">
        <v>1021</v>
      </c>
      <c r="I2315" s="13"/>
      <c r="J2315" s="13">
        <v>870</v>
      </c>
      <c r="K2315" s="13">
        <v>54</v>
      </c>
      <c r="L2315" s="11" t="s">
        <v>4462</v>
      </c>
      <c r="M2315" s="14" t="s">
        <v>4444</v>
      </c>
      <c r="Z2315" s="15">
        <v>1891</v>
      </c>
      <c r="AA2315" s="15">
        <v>1021</v>
      </c>
      <c r="AC2315" s="15">
        <v>870</v>
      </c>
    </row>
    <row r="2316" spans="2:29" ht="19.7" customHeight="1" x14ac:dyDescent="0.2">
      <c r="B2316" s="10" t="s">
        <v>2412</v>
      </c>
      <c r="C2316" s="11" t="s">
        <v>8702</v>
      </c>
      <c r="D2316" s="11" t="s">
        <v>8698</v>
      </c>
      <c r="E2316" s="11" t="s">
        <v>8703</v>
      </c>
      <c r="F2316" s="12" t="s">
        <v>7</v>
      </c>
      <c r="G2316" s="13">
        <v>3521</v>
      </c>
      <c r="H2316" s="13">
        <v>1162</v>
      </c>
      <c r="I2316" s="13"/>
      <c r="J2316" s="13">
        <v>2359</v>
      </c>
      <c r="K2316" s="13">
        <v>33</v>
      </c>
      <c r="L2316" s="11" t="s">
        <v>4462</v>
      </c>
      <c r="M2316" s="14" t="s">
        <v>4444</v>
      </c>
      <c r="Z2316" s="15">
        <v>3521</v>
      </c>
      <c r="AA2316" s="15">
        <v>1162</v>
      </c>
      <c r="AC2316" s="15">
        <v>2359</v>
      </c>
    </row>
    <row r="2317" spans="2:29" ht="19.7" customHeight="1" x14ac:dyDescent="0.2">
      <c r="B2317" s="10" t="s">
        <v>2413</v>
      </c>
      <c r="C2317" s="11" t="s">
        <v>8704</v>
      </c>
      <c r="D2317" s="11" t="s">
        <v>8705</v>
      </c>
      <c r="E2317" s="11" t="s">
        <v>7932</v>
      </c>
      <c r="F2317" s="12" t="s">
        <v>91</v>
      </c>
      <c r="G2317" s="13">
        <v>29843</v>
      </c>
      <c r="H2317" s="13">
        <v>17011</v>
      </c>
      <c r="I2317" s="13"/>
      <c r="J2317" s="13">
        <v>12832</v>
      </c>
      <c r="K2317" s="13">
        <v>57</v>
      </c>
      <c r="L2317" s="11" t="s">
        <v>4462</v>
      </c>
      <c r="M2317" s="14" t="s">
        <v>4444</v>
      </c>
      <c r="Z2317" s="15">
        <v>29843</v>
      </c>
      <c r="AA2317" s="15">
        <v>17011</v>
      </c>
      <c r="AC2317" s="15">
        <v>12832</v>
      </c>
    </row>
    <row r="2318" spans="2:29" ht="19.7" customHeight="1" x14ac:dyDescent="0.2">
      <c r="B2318" s="10" t="s">
        <v>2414</v>
      </c>
      <c r="C2318" s="11" t="s">
        <v>8706</v>
      </c>
      <c r="D2318" s="11" t="s">
        <v>8705</v>
      </c>
      <c r="E2318" s="11" t="s">
        <v>7934</v>
      </c>
      <c r="F2318" s="12" t="s">
        <v>91</v>
      </c>
      <c r="G2318" s="13">
        <v>32478</v>
      </c>
      <c r="H2318" s="13">
        <v>20136</v>
      </c>
      <c r="I2318" s="13"/>
      <c r="J2318" s="13">
        <v>12342</v>
      </c>
      <c r="K2318" s="13">
        <v>62</v>
      </c>
      <c r="L2318" s="11" t="s">
        <v>4462</v>
      </c>
      <c r="M2318" s="14" t="s">
        <v>4444</v>
      </c>
      <c r="Z2318" s="15">
        <v>32478</v>
      </c>
      <c r="AA2318" s="15">
        <v>20136</v>
      </c>
      <c r="AC2318" s="15">
        <v>12342</v>
      </c>
    </row>
    <row r="2319" spans="2:29" ht="19.7" customHeight="1" x14ac:dyDescent="0.2">
      <c r="B2319" s="10" t="s">
        <v>2415</v>
      </c>
      <c r="C2319" s="11" t="s">
        <v>8707</v>
      </c>
      <c r="D2319" s="11" t="s">
        <v>8708</v>
      </c>
      <c r="E2319" s="11" t="s">
        <v>72</v>
      </c>
      <c r="F2319" s="12" t="s">
        <v>38</v>
      </c>
      <c r="G2319" s="13">
        <v>3581</v>
      </c>
      <c r="H2319" s="13">
        <v>3581</v>
      </c>
      <c r="I2319" s="13"/>
      <c r="J2319" s="13"/>
      <c r="K2319" s="13">
        <v>100</v>
      </c>
      <c r="L2319" s="11" t="s">
        <v>4462</v>
      </c>
      <c r="M2319" s="14" t="s">
        <v>4444</v>
      </c>
      <c r="Z2319" s="15">
        <v>3581</v>
      </c>
      <c r="AA2319" s="15">
        <v>3581</v>
      </c>
    </row>
    <row r="2320" spans="2:29" ht="19.7" customHeight="1" x14ac:dyDescent="0.2">
      <c r="B2320" s="10" t="s">
        <v>2416</v>
      </c>
      <c r="C2320" s="11" t="s">
        <v>8709</v>
      </c>
      <c r="D2320" s="11" t="s">
        <v>8710</v>
      </c>
      <c r="E2320" s="11" t="s">
        <v>8711</v>
      </c>
      <c r="F2320" s="12" t="s">
        <v>8712</v>
      </c>
      <c r="G2320" s="13">
        <v>1474</v>
      </c>
      <c r="H2320" s="13">
        <v>1474</v>
      </c>
      <c r="I2320" s="13"/>
      <c r="J2320" s="13"/>
      <c r="K2320" s="13">
        <v>100</v>
      </c>
      <c r="L2320" s="11" t="s">
        <v>4462</v>
      </c>
      <c r="M2320" s="14" t="s">
        <v>4444</v>
      </c>
      <c r="Z2320" s="15">
        <v>1474</v>
      </c>
      <c r="AA2320" s="15">
        <v>1474</v>
      </c>
    </row>
    <row r="2321" spans="2:29" ht="19.7" customHeight="1" x14ac:dyDescent="0.2">
      <c r="B2321" s="10" t="s">
        <v>2417</v>
      </c>
      <c r="C2321" s="11" t="s">
        <v>72</v>
      </c>
      <c r="D2321" s="11" t="s">
        <v>8713</v>
      </c>
      <c r="E2321" s="11" t="s">
        <v>72</v>
      </c>
      <c r="F2321" s="12" t="s">
        <v>72</v>
      </c>
      <c r="G2321" s="13"/>
      <c r="H2321" s="13"/>
      <c r="I2321" s="13"/>
      <c r="J2321" s="13"/>
      <c r="K2321" s="13"/>
      <c r="L2321" s="11" t="s">
        <v>72</v>
      </c>
      <c r="M2321" s="14" t="s">
        <v>4444</v>
      </c>
    </row>
    <row r="2322" spans="2:29" ht="19.7" customHeight="1" x14ac:dyDescent="0.2">
      <c r="B2322" s="10" t="s">
        <v>2418</v>
      </c>
      <c r="C2322" s="11" t="s">
        <v>8714</v>
      </c>
      <c r="D2322" s="11" t="s">
        <v>8715</v>
      </c>
      <c r="E2322" s="11" t="s">
        <v>8716</v>
      </c>
      <c r="F2322" s="12" t="s">
        <v>7</v>
      </c>
      <c r="G2322" s="13">
        <v>5833</v>
      </c>
      <c r="H2322" s="13">
        <v>5658</v>
      </c>
      <c r="I2322" s="13"/>
      <c r="J2322" s="13">
        <v>175</v>
      </c>
      <c r="K2322" s="13">
        <v>97</v>
      </c>
      <c r="L2322" s="11" t="s">
        <v>4462</v>
      </c>
      <c r="M2322" s="14" t="s">
        <v>4444</v>
      </c>
      <c r="Z2322" s="15">
        <v>5833</v>
      </c>
      <c r="AA2322" s="15">
        <v>5658</v>
      </c>
      <c r="AC2322" s="15">
        <v>175</v>
      </c>
    </row>
    <row r="2323" spans="2:29" ht="19.7" customHeight="1" x14ac:dyDescent="0.2">
      <c r="B2323" s="10" t="s">
        <v>2419</v>
      </c>
      <c r="C2323" s="11" t="s">
        <v>8717</v>
      </c>
      <c r="D2323" s="11" t="s">
        <v>8715</v>
      </c>
      <c r="E2323" s="11" t="s">
        <v>8718</v>
      </c>
      <c r="F2323" s="12" t="s">
        <v>7</v>
      </c>
      <c r="G2323" s="13">
        <v>7526</v>
      </c>
      <c r="H2323" s="13">
        <v>7300</v>
      </c>
      <c r="I2323" s="13"/>
      <c r="J2323" s="13">
        <v>226</v>
      </c>
      <c r="K2323" s="13">
        <v>97</v>
      </c>
      <c r="L2323" s="11" t="s">
        <v>4462</v>
      </c>
      <c r="M2323" s="14" t="s">
        <v>4444</v>
      </c>
      <c r="Z2323" s="15">
        <v>7526</v>
      </c>
      <c r="AA2323" s="15">
        <v>7300</v>
      </c>
      <c r="AC2323" s="15">
        <v>226</v>
      </c>
    </row>
    <row r="2324" spans="2:29" ht="19.7" customHeight="1" x14ac:dyDescent="0.2">
      <c r="B2324" s="10" t="s">
        <v>2420</v>
      </c>
      <c r="C2324" s="11" t="s">
        <v>8719</v>
      </c>
      <c r="D2324" s="11" t="s">
        <v>8715</v>
      </c>
      <c r="E2324" s="11" t="s">
        <v>8720</v>
      </c>
      <c r="F2324" s="12" t="s">
        <v>7</v>
      </c>
      <c r="G2324" s="13">
        <v>9963</v>
      </c>
      <c r="H2324" s="13">
        <v>9664</v>
      </c>
      <c r="I2324" s="13"/>
      <c r="J2324" s="13">
        <v>299</v>
      </c>
      <c r="K2324" s="13">
        <v>97</v>
      </c>
      <c r="L2324" s="11" t="s">
        <v>4462</v>
      </c>
      <c r="M2324" s="14" t="s">
        <v>4444</v>
      </c>
      <c r="Z2324" s="15">
        <v>9963</v>
      </c>
      <c r="AA2324" s="15">
        <v>9664</v>
      </c>
      <c r="AC2324" s="15">
        <v>299</v>
      </c>
    </row>
    <row r="2325" spans="2:29" ht="19.7" customHeight="1" x14ac:dyDescent="0.2">
      <c r="B2325" s="10" t="s">
        <v>2421</v>
      </c>
      <c r="C2325" s="11" t="s">
        <v>8721</v>
      </c>
      <c r="D2325" s="11" t="s">
        <v>8715</v>
      </c>
      <c r="E2325" s="11" t="s">
        <v>8722</v>
      </c>
      <c r="F2325" s="12" t="s">
        <v>7</v>
      </c>
      <c r="G2325" s="13">
        <v>12117</v>
      </c>
      <c r="H2325" s="13">
        <v>11753</v>
      </c>
      <c r="I2325" s="13"/>
      <c r="J2325" s="13">
        <v>364</v>
      </c>
      <c r="K2325" s="13">
        <v>97</v>
      </c>
      <c r="L2325" s="11" t="s">
        <v>4462</v>
      </c>
      <c r="M2325" s="14" t="s">
        <v>4444</v>
      </c>
      <c r="Z2325" s="15">
        <v>12117</v>
      </c>
      <c r="AA2325" s="15">
        <v>11753</v>
      </c>
      <c r="AC2325" s="15">
        <v>364</v>
      </c>
    </row>
    <row r="2326" spans="2:29" ht="19.7" customHeight="1" x14ac:dyDescent="0.2">
      <c r="B2326" s="10" t="s">
        <v>2422</v>
      </c>
      <c r="C2326" s="11" t="s">
        <v>8723</v>
      </c>
      <c r="D2326" s="11" t="s">
        <v>8715</v>
      </c>
      <c r="E2326" s="11" t="s">
        <v>8724</v>
      </c>
      <c r="F2326" s="12" t="s">
        <v>7</v>
      </c>
      <c r="G2326" s="13">
        <v>16158</v>
      </c>
      <c r="H2326" s="13">
        <v>15673</v>
      </c>
      <c r="I2326" s="13"/>
      <c r="J2326" s="13">
        <v>485</v>
      </c>
      <c r="K2326" s="13">
        <v>97</v>
      </c>
      <c r="L2326" s="11" t="s">
        <v>4462</v>
      </c>
      <c r="M2326" s="14" t="s">
        <v>4444</v>
      </c>
      <c r="Z2326" s="15">
        <v>16158</v>
      </c>
      <c r="AA2326" s="15">
        <v>15673</v>
      </c>
      <c r="AC2326" s="15">
        <v>485</v>
      </c>
    </row>
    <row r="2327" spans="2:29" ht="19.7" customHeight="1" x14ac:dyDescent="0.2">
      <c r="B2327" s="10" t="s">
        <v>2423</v>
      </c>
      <c r="C2327" s="11" t="s">
        <v>8725</v>
      </c>
      <c r="D2327" s="11" t="s">
        <v>8715</v>
      </c>
      <c r="E2327" s="11" t="s">
        <v>8726</v>
      </c>
      <c r="F2327" s="12" t="s">
        <v>7</v>
      </c>
      <c r="G2327" s="13">
        <v>22348</v>
      </c>
      <c r="H2327" s="13">
        <v>21678</v>
      </c>
      <c r="I2327" s="13"/>
      <c r="J2327" s="13">
        <v>670</v>
      </c>
      <c r="K2327" s="13">
        <v>97</v>
      </c>
      <c r="L2327" s="11" t="s">
        <v>4462</v>
      </c>
      <c r="M2327" s="14" t="s">
        <v>4444</v>
      </c>
      <c r="Z2327" s="15">
        <v>22348</v>
      </c>
      <c r="AA2327" s="15">
        <v>21678</v>
      </c>
      <c r="AC2327" s="15">
        <v>670</v>
      </c>
    </row>
    <row r="2328" spans="2:29" ht="19.7" customHeight="1" x14ac:dyDescent="0.2">
      <c r="B2328" s="10" t="s">
        <v>2424</v>
      </c>
      <c r="C2328" s="11" t="s">
        <v>8727</v>
      </c>
      <c r="D2328" s="11" t="s">
        <v>8715</v>
      </c>
      <c r="E2328" s="11" t="s">
        <v>8728</v>
      </c>
      <c r="F2328" s="12" t="s">
        <v>7</v>
      </c>
      <c r="G2328" s="13">
        <v>26384</v>
      </c>
      <c r="H2328" s="13">
        <v>25592</v>
      </c>
      <c r="I2328" s="13"/>
      <c r="J2328" s="13">
        <v>792</v>
      </c>
      <c r="K2328" s="13">
        <v>97</v>
      </c>
      <c r="L2328" s="11" t="s">
        <v>4462</v>
      </c>
      <c r="M2328" s="14" t="s">
        <v>4444</v>
      </c>
      <c r="Z2328" s="15">
        <v>26384</v>
      </c>
      <c r="AA2328" s="15">
        <v>25592</v>
      </c>
      <c r="AC2328" s="15">
        <v>792</v>
      </c>
    </row>
    <row r="2329" spans="2:29" ht="19.7" customHeight="1" x14ac:dyDescent="0.2">
      <c r="B2329" s="16" t="s">
        <v>2425</v>
      </c>
      <c r="C2329" s="17" t="s">
        <v>8729</v>
      </c>
      <c r="D2329" s="17" t="s">
        <v>8730</v>
      </c>
      <c r="E2329" s="17" t="s">
        <v>8731</v>
      </c>
      <c r="F2329" s="18" t="s">
        <v>7</v>
      </c>
      <c r="G2329" s="19">
        <v>4665</v>
      </c>
      <c r="H2329" s="19">
        <v>4525</v>
      </c>
      <c r="I2329" s="19"/>
      <c r="J2329" s="19">
        <v>140</v>
      </c>
      <c r="K2329" s="19">
        <v>97</v>
      </c>
      <c r="L2329" s="17" t="s">
        <v>4462</v>
      </c>
      <c r="M2329" s="20" t="s">
        <v>4444</v>
      </c>
      <c r="Z2329" s="15">
        <v>4665</v>
      </c>
      <c r="AA2329" s="15">
        <v>4525</v>
      </c>
      <c r="AC2329" s="15">
        <v>140</v>
      </c>
    </row>
    <row r="2330" spans="2:29" ht="19.7" customHeight="1" x14ac:dyDescent="0.2">
      <c r="B2330" s="10" t="s">
        <v>2426</v>
      </c>
      <c r="C2330" s="11" t="s">
        <v>8732</v>
      </c>
      <c r="D2330" s="11" t="s">
        <v>8730</v>
      </c>
      <c r="E2330" s="11" t="s">
        <v>8733</v>
      </c>
      <c r="F2330" s="12" t="s">
        <v>7</v>
      </c>
      <c r="G2330" s="13">
        <v>4772</v>
      </c>
      <c r="H2330" s="13">
        <v>4629</v>
      </c>
      <c r="I2330" s="13"/>
      <c r="J2330" s="13">
        <v>143</v>
      </c>
      <c r="K2330" s="13">
        <v>97</v>
      </c>
      <c r="L2330" s="11" t="s">
        <v>4462</v>
      </c>
      <c r="M2330" s="14" t="s">
        <v>4444</v>
      </c>
      <c r="Z2330" s="15">
        <v>4772</v>
      </c>
      <c r="AA2330" s="15">
        <v>4629</v>
      </c>
      <c r="AC2330" s="15">
        <v>143</v>
      </c>
    </row>
    <row r="2331" spans="2:29" ht="19.7" customHeight="1" x14ac:dyDescent="0.2">
      <c r="B2331" s="10" t="s">
        <v>2427</v>
      </c>
      <c r="C2331" s="11" t="s">
        <v>8734</v>
      </c>
      <c r="D2331" s="11" t="s">
        <v>8730</v>
      </c>
      <c r="E2331" s="11" t="s">
        <v>8735</v>
      </c>
      <c r="F2331" s="12" t="s">
        <v>7</v>
      </c>
      <c r="G2331" s="13">
        <v>5883</v>
      </c>
      <c r="H2331" s="13">
        <v>5707</v>
      </c>
      <c r="I2331" s="13"/>
      <c r="J2331" s="13">
        <v>176</v>
      </c>
      <c r="K2331" s="13">
        <v>97</v>
      </c>
      <c r="L2331" s="11" t="s">
        <v>4462</v>
      </c>
      <c r="M2331" s="14" t="s">
        <v>4444</v>
      </c>
      <c r="Z2331" s="15">
        <v>5883</v>
      </c>
      <c r="AA2331" s="15">
        <v>5707</v>
      </c>
      <c r="AC2331" s="15">
        <v>176</v>
      </c>
    </row>
    <row r="2332" spans="2:29" ht="19.7" customHeight="1" x14ac:dyDescent="0.2">
      <c r="B2332" s="10" t="s">
        <v>2428</v>
      </c>
      <c r="C2332" s="11" t="s">
        <v>8736</v>
      </c>
      <c r="D2332" s="11" t="s">
        <v>8730</v>
      </c>
      <c r="E2332" s="11" t="s">
        <v>8716</v>
      </c>
      <c r="F2332" s="12" t="s">
        <v>7</v>
      </c>
      <c r="G2332" s="13">
        <v>8891</v>
      </c>
      <c r="H2332" s="13">
        <v>8624</v>
      </c>
      <c r="I2332" s="13"/>
      <c r="J2332" s="13">
        <v>267</v>
      </c>
      <c r="K2332" s="13">
        <v>97</v>
      </c>
      <c r="L2332" s="11" t="s">
        <v>4462</v>
      </c>
      <c r="M2332" s="14" t="s">
        <v>4444</v>
      </c>
      <c r="Z2332" s="15">
        <v>8891</v>
      </c>
      <c r="AA2332" s="15">
        <v>8624</v>
      </c>
      <c r="AC2332" s="15">
        <v>267</v>
      </c>
    </row>
    <row r="2333" spans="2:29" ht="19.7" customHeight="1" x14ac:dyDescent="0.2">
      <c r="B2333" s="10" t="s">
        <v>2429</v>
      </c>
      <c r="C2333" s="11" t="s">
        <v>8737</v>
      </c>
      <c r="D2333" s="11" t="s">
        <v>8730</v>
      </c>
      <c r="E2333" s="11" t="s">
        <v>8718</v>
      </c>
      <c r="F2333" s="12" t="s">
        <v>7</v>
      </c>
      <c r="G2333" s="13">
        <v>14701</v>
      </c>
      <c r="H2333" s="13">
        <v>14260</v>
      </c>
      <c r="I2333" s="13"/>
      <c r="J2333" s="13">
        <v>441</v>
      </c>
      <c r="K2333" s="13">
        <v>97</v>
      </c>
      <c r="L2333" s="11" t="s">
        <v>4462</v>
      </c>
      <c r="M2333" s="14" t="s">
        <v>4444</v>
      </c>
      <c r="Z2333" s="15">
        <v>14701</v>
      </c>
      <c r="AA2333" s="15">
        <v>14260</v>
      </c>
      <c r="AC2333" s="15">
        <v>441</v>
      </c>
    </row>
    <row r="2334" spans="2:29" ht="19.7" customHeight="1" x14ac:dyDescent="0.2">
      <c r="B2334" s="10" t="s">
        <v>2430</v>
      </c>
      <c r="C2334" s="11" t="s">
        <v>8738</v>
      </c>
      <c r="D2334" s="11" t="s">
        <v>8730</v>
      </c>
      <c r="E2334" s="11" t="s">
        <v>8720</v>
      </c>
      <c r="F2334" s="12" t="s">
        <v>7</v>
      </c>
      <c r="G2334" s="13">
        <v>16453</v>
      </c>
      <c r="H2334" s="13">
        <v>15959</v>
      </c>
      <c r="I2334" s="13"/>
      <c r="J2334" s="13">
        <v>494</v>
      </c>
      <c r="K2334" s="13">
        <v>97</v>
      </c>
      <c r="L2334" s="11" t="s">
        <v>4462</v>
      </c>
      <c r="M2334" s="14" t="s">
        <v>4444</v>
      </c>
      <c r="Z2334" s="15">
        <v>16453</v>
      </c>
      <c r="AA2334" s="15">
        <v>15959</v>
      </c>
      <c r="AC2334" s="15">
        <v>494</v>
      </c>
    </row>
    <row r="2335" spans="2:29" ht="19.7" customHeight="1" x14ac:dyDescent="0.2">
      <c r="B2335" s="10" t="s">
        <v>2431</v>
      </c>
      <c r="C2335" s="11" t="s">
        <v>8739</v>
      </c>
      <c r="D2335" s="11" t="s">
        <v>8730</v>
      </c>
      <c r="E2335" s="11" t="s">
        <v>8722</v>
      </c>
      <c r="F2335" s="12" t="s">
        <v>7</v>
      </c>
      <c r="G2335" s="13">
        <v>18575</v>
      </c>
      <c r="H2335" s="13">
        <v>18018</v>
      </c>
      <c r="I2335" s="13"/>
      <c r="J2335" s="13">
        <v>557</v>
      </c>
      <c r="K2335" s="13">
        <v>97</v>
      </c>
      <c r="L2335" s="11" t="s">
        <v>4462</v>
      </c>
      <c r="M2335" s="14" t="s">
        <v>4444</v>
      </c>
      <c r="Z2335" s="15">
        <v>18575</v>
      </c>
      <c r="AA2335" s="15">
        <v>18018</v>
      </c>
      <c r="AC2335" s="15">
        <v>557</v>
      </c>
    </row>
    <row r="2336" spans="2:29" ht="19.7" customHeight="1" x14ac:dyDescent="0.2">
      <c r="B2336" s="10" t="s">
        <v>2432</v>
      </c>
      <c r="C2336" s="11" t="s">
        <v>8740</v>
      </c>
      <c r="D2336" s="11" t="s">
        <v>8730</v>
      </c>
      <c r="E2336" s="11" t="s">
        <v>8724</v>
      </c>
      <c r="F2336" s="12" t="s">
        <v>7</v>
      </c>
      <c r="G2336" s="13">
        <v>22601</v>
      </c>
      <c r="H2336" s="13">
        <v>21923</v>
      </c>
      <c r="I2336" s="13"/>
      <c r="J2336" s="13">
        <v>678</v>
      </c>
      <c r="K2336" s="13">
        <v>97</v>
      </c>
      <c r="L2336" s="11" t="s">
        <v>4462</v>
      </c>
      <c r="M2336" s="14" t="s">
        <v>4444</v>
      </c>
      <c r="Z2336" s="15">
        <v>22601</v>
      </c>
      <c r="AA2336" s="15">
        <v>21923</v>
      </c>
      <c r="AC2336" s="15">
        <v>678</v>
      </c>
    </row>
    <row r="2337" spans="2:29" ht="19.7" customHeight="1" x14ac:dyDescent="0.2">
      <c r="B2337" s="10" t="s">
        <v>2433</v>
      </c>
      <c r="C2337" s="11" t="s">
        <v>8741</v>
      </c>
      <c r="D2337" s="11" t="s">
        <v>8730</v>
      </c>
      <c r="E2337" s="11" t="s">
        <v>8728</v>
      </c>
      <c r="F2337" s="12" t="s">
        <v>7</v>
      </c>
      <c r="G2337" s="13">
        <v>35393</v>
      </c>
      <c r="H2337" s="13">
        <v>34331</v>
      </c>
      <c r="I2337" s="13"/>
      <c r="J2337" s="13">
        <v>1062</v>
      </c>
      <c r="K2337" s="13">
        <v>97</v>
      </c>
      <c r="L2337" s="11" t="s">
        <v>4462</v>
      </c>
      <c r="M2337" s="14" t="s">
        <v>4444</v>
      </c>
      <c r="Z2337" s="15">
        <v>35393</v>
      </c>
      <c r="AA2337" s="15">
        <v>34331</v>
      </c>
      <c r="AC2337" s="15">
        <v>1062</v>
      </c>
    </row>
    <row r="2338" spans="2:29" ht="19.7" customHeight="1" x14ac:dyDescent="0.2">
      <c r="B2338" s="10" t="s">
        <v>2434</v>
      </c>
      <c r="C2338" s="11" t="s">
        <v>8742</v>
      </c>
      <c r="D2338" s="11" t="s">
        <v>8743</v>
      </c>
      <c r="E2338" s="11" t="s">
        <v>8744</v>
      </c>
      <c r="F2338" s="12" t="s">
        <v>7</v>
      </c>
      <c r="G2338" s="13">
        <v>2999</v>
      </c>
      <c r="H2338" s="13">
        <v>2879</v>
      </c>
      <c r="I2338" s="13"/>
      <c r="J2338" s="13">
        <v>120</v>
      </c>
      <c r="K2338" s="13">
        <v>96</v>
      </c>
      <c r="L2338" s="11" t="s">
        <v>4462</v>
      </c>
      <c r="M2338" s="14" t="s">
        <v>4444</v>
      </c>
      <c r="Z2338" s="15">
        <v>2999</v>
      </c>
      <c r="AA2338" s="15">
        <v>2879</v>
      </c>
      <c r="AC2338" s="15">
        <v>120</v>
      </c>
    </row>
    <row r="2339" spans="2:29" ht="19.7" customHeight="1" x14ac:dyDescent="0.2">
      <c r="B2339" s="10" t="s">
        <v>2435</v>
      </c>
      <c r="C2339" s="11" t="s">
        <v>8745</v>
      </c>
      <c r="D2339" s="11" t="s">
        <v>8743</v>
      </c>
      <c r="E2339" s="11" t="s">
        <v>8746</v>
      </c>
      <c r="F2339" s="12" t="s">
        <v>7</v>
      </c>
      <c r="G2339" s="13">
        <v>3401</v>
      </c>
      <c r="H2339" s="13">
        <v>3265</v>
      </c>
      <c r="I2339" s="13"/>
      <c r="J2339" s="13">
        <v>136</v>
      </c>
      <c r="K2339" s="13">
        <v>96</v>
      </c>
      <c r="L2339" s="11" t="s">
        <v>4462</v>
      </c>
      <c r="M2339" s="14" t="s">
        <v>4444</v>
      </c>
      <c r="Z2339" s="15">
        <v>3401</v>
      </c>
      <c r="AA2339" s="15">
        <v>3265</v>
      </c>
      <c r="AC2339" s="15">
        <v>136</v>
      </c>
    </row>
    <row r="2340" spans="2:29" ht="19.7" customHeight="1" x14ac:dyDescent="0.2">
      <c r="B2340" s="10" t="s">
        <v>2436</v>
      </c>
      <c r="C2340" s="11" t="s">
        <v>8747</v>
      </c>
      <c r="D2340" s="11" t="s">
        <v>8743</v>
      </c>
      <c r="E2340" s="11" t="s">
        <v>8748</v>
      </c>
      <c r="F2340" s="12" t="s">
        <v>7</v>
      </c>
      <c r="G2340" s="13">
        <v>4522</v>
      </c>
      <c r="H2340" s="13">
        <v>4341</v>
      </c>
      <c r="I2340" s="13"/>
      <c r="J2340" s="13">
        <v>181</v>
      </c>
      <c r="K2340" s="13">
        <v>96</v>
      </c>
      <c r="L2340" s="11" t="s">
        <v>4462</v>
      </c>
      <c r="M2340" s="14" t="s">
        <v>4444</v>
      </c>
      <c r="Z2340" s="15">
        <v>4522</v>
      </c>
      <c r="AA2340" s="15">
        <v>4341</v>
      </c>
      <c r="AC2340" s="15">
        <v>181</v>
      </c>
    </row>
    <row r="2341" spans="2:29" ht="19.7" customHeight="1" x14ac:dyDescent="0.2">
      <c r="B2341" s="10" t="s">
        <v>2437</v>
      </c>
      <c r="C2341" s="11" t="s">
        <v>8749</v>
      </c>
      <c r="D2341" s="11" t="s">
        <v>8743</v>
      </c>
      <c r="E2341" s="11" t="s">
        <v>8750</v>
      </c>
      <c r="F2341" s="12" t="s">
        <v>7</v>
      </c>
      <c r="G2341" s="13">
        <v>5720</v>
      </c>
      <c r="H2341" s="13">
        <v>5491</v>
      </c>
      <c r="I2341" s="13"/>
      <c r="J2341" s="13">
        <v>229</v>
      </c>
      <c r="K2341" s="13">
        <v>96</v>
      </c>
      <c r="L2341" s="11" t="s">
        <v>4462</v>
      </c>
      <c r="M2341" s="14" t="s">
        <v>4444</v>
      </c>
      <c r="Z2341" s="15">
        <v>5720</v>
      </c>
      <c r="AA2341" s="15">
        <v>5491</v>
      </c>
      <c r="AC2341" s="15">
        <v>229</v>
      </c>
    </row>
    <row r="2342" spans="2:29" ht="19.7" customHeight="1" x14ac:dyDescent="0.2">
      <c r="B2342" s="10" t="s">
        <v>2438</v>
      </c>
      <c r="C2342" s="11" t="s">
        <v>8751</v>
      </c>
      <c r="D2342" s="11" t="s">
        <v>8743</v>
      </c>
      <c r="E2342" s="11" t="s">
        <v>8752</v>
      </c>
      <c r="F2342" s="12" t="s">
        <v>7</v>
      </c>
      <c r="G2342" s="13">
        <v>5805</v>
      </c>
      <c r="H2342" s="13">
        <v>5631</v>
      </c>
      <c r="I2342" s="13"/>
      <c r="J2342" s="13">
        <v>174</v>
      </c>
      <c r="K2342" s="13">
        <v>97</v>
      </c>
      <c r="L2342" s="11" t="s">
        <v>4462</v>
      </c>
      <c r="M2342" s="14" t="s">
        <v>4444</v>
      </c>
      <c r="Z2342" s="15">
        <v>5805</v>
      </c>
      <c r="AA2342" s="15">
        <v>5631</v>
      </c>
      <c r="AC2342" s="15">
        <v>174</v>
      </c>
    </row>
    <row r="2343" spans="2:29" ht="19.7" customHeight="1" x14ac:dyDescent="0.2">
      <c r="B2343" s="10" t="s">
        <v>2439</v>
      </c>
      <c r="C2343" s="11" t="s">
        <v>8753</v>
      </c>
      <c r="D2343" s="11" t="s">
        <v>8743</v>
      </c>
      <c r="E2343" s="11" t="s">
        <v>8754</v>
      </c>
      <c r="F2343" s="12" t="s">
        <v>7</v>
      </c>
      <c r="G2343" s="13">
        <v>7417</v>
      </c>
      <c r="H2343" s="13">
        <v>7194</v>
      </c>
      <c r="I2343" s="13"/>
      <c r="J2343" s="13">
        <v>223</v>
      </c>
      <c r="K2343" s="13">
        <v>97</v>
      </c>
      <c r="L2343" s="11" t="s">
        <v>4462</v>
      </c>
      <c r="M2343" s="14" t="s">
        <v>4444</v>
      </c>
      <c r="Z2343" s="15">
        <v>7417</v>
      </c>
      <c r="AA2343" s="15">
        <v>7194</v>
      </c>
      <c r="AC2343" s="15">
        <v>223</v>
      </c>
    </row>
    <row r="2344" spans="2:29" ht="19.7" customHeight="1" x14ac:dyDescent="0.2">
      <c r="B2344" s="10" t="s">
        <v>2440</v>
      </c>
      <c r="C2344" s="11" t="s">
        <v>8755</v>
      </c>
      <c r="D2344" s="11" t="s">
        <v>8743</v>
      </c>
      <c r="E2344" s="11" t="s">
        <v>8756</v>
      </c>
      <c r="F2344" s="12" t="s">
        <v>7</v>
      </c>
      <c r="G2344" s="13">
        <v>9541</v>
      </c>
      <c r="H2344" s="13">
        <v>9255</v>
      </c>
      <c r="I2344" s="13"/>
      <c r="J2344" s="13">
        <v>286</v>
      </c>
      <c r="K2344" s="13">
        <v>97</v>
      </c>
      <c r="L2344" s="11" t="s">
        <v>4462</v>
      </c>
      <c r="M2344" s="14" t="s">
        <v>4444</v>
      </c>
      <c r="Z2344" s="15">
        <v>9541</v>
      </c>
      <c r="AA2344" s="15">
        <v>9255</v>
      </c>
      <c r="AC2344" s="15">
        <v>286</v>
      </c>
    </row>
    <row r="2345" spans="2:29" ht="19.7" customHeight="1" x14ac:dyDescent="0.2">
      <c r="B2345" s="10" t="s">
        <v>2441</v>
      </c>
      <c r="C2345" s="11" t="s">
        <v>8757</v>
      </c>
      <c r="D2345" s="11" t="s">
        <v>8743</v>
      </c>
      <c r="E2345" s="11" t="s">
        <v>8758</v>
      </c>
      <c r="F2345" s="12" t="s">
        <v>7</v>
      </c>
      <c r="G2345" s="13">
        <v>10762</v>
      </c>
      <c r="H2345" s="13">
        <v>10439</v>
      </c>
      <c r="I2345" s="13"/>
      <c r="J2345" s="13">
        <v>323</v>
      </c>
      <c r="K2345" s="13">
        <v>97</v>
      </c>
      <c r="L2345" s="11" t="s">
        <v>4462</v>
      </c>
      <c r="M2345" s="14" t="s">
        <v>4444</v>
      </c>
      <c r="Z2345" s="15">
        <v>10762</v>
      </c>
      <c r="AA2345" s="15">
        <v>10439</v>
      </c>
      <c r="AC2345" s="15">
        <v>323</v>
      </c>
    </row>
    <row r="2346" spans="2:29" ht="19.7" customHeight="1" x14ac:dyDescent="0.2">
      <c r="B2346" s="10" t="s">
        <v>2442</v>
      </c>
      <c r="C2346" s="11" t="s">
        <v>8759</v>
      </c>
      <c r="D2346" s="11" t="s">
        <v>8743</v>
      </c>
      <c r="E2346" s="11" t="s">
        <v>8760</v>
      </c>
      <c r="F2346" s="12" t="s">
        <v>7</v>
      </c>
      <c r="G2346" s="13">
        <v>16240</v>
      </c>
      <c r="H2346" s="13">
        <v>15753</v>
      </c>
      <c r="I2346" s="13"/>
      <c r="J2346" s="13">
        <v>487</v>
      </c>
      <c r="K2346" s="13">
        <v>97</v>
      </c>
      <c r="L2346" s="11" t="s">
        <v>4462</v>
      </c>
      <c r="M2346" s="14" t="s">
        <v>4444</v>
      </c>
      <c r="Z2346" s="15">
        <v>16240</v>
      </c>
      <c r="AA2346" s="15">
        <v>15753</v>
      </c>
      <c r="AC2346" s="15">
        <v>487</v>
      </c>
    </row>
    <row r="2347" spans="2:29" ht="19.7" customHeight="1" x14ac:dyDescent="0.2">
      <c r="B2347" s="10" t="s">
        <v>2443</v>
      </c>
      <c r="C2347" s="11" t="s">
        <v>8761</v>
      </c>
      <c r="D2347" s="11" t="s">
        <v>8762</v>
      </c>
      <c r="E2347" s="11" t="s">
        <v>8744</v>
      </c>
      <c r="F2347" s="12" t="s">
        <v>7</v>
      </c>
      <c r="G2347" s="13">
        <v>2770</v>
      </c>
      <c r="H2347" s="13">
        <v>2659</v>
      </c>
      <c r="I2347" s="13"/>
      <c r="J2347" s="13">
        <v>111</v>
      </c>
      <c r="K2347" s="13">
        <v>96</v>
      </c>
      <c r="L2347" s="11" t="s">
        <v>4462</v>
      </c>
      <c r="M2347" s="14" t="s">
        <v>4444</v>
      </c>
      <c r="Z2347" s="15">
        <v>2770</v>
      </c>
      <c r="AA2347" s="15">
        <v>2659</v>
      </c>
      <c r="AC2347" s="15">
        <v>111</v>
      </c>
    </row>
    <row r="2348" spans="2:29" ht="19.7" customHeight="1" x14ac:dyDescent="0.2">
      <c r="B2348" s="10" t="s">
        <v>2444</v>
      </c>
      <c r="C2348" s="11" t="s">
        <v>8763</v>
      </c>
      <c r="D2348" s="11" t="s">
        <v>8762</v>
      </c>
      <c r="E2348" s="11" t="s">
        <v>8746</v>
      </c>
      <c r="F2348" s="12" t="s">
        <v>7</v>
      </c>
      <c r="G2348" s="13">
        <v>3501</v>
      </c>
      <c r="H2348" s="13">
        <v>3361</v>
      </c>
      <c r="I2348" s="13"/>
      <c r="J2348" s="13">
        <v>140</v>
      </c>
      <c r="K2348" s="13">
        <v>96</v>
      </c>
      <c r="L2348" s="11" t="s">
        <v>4462</v>
      </c>
      <c r="M2348" s="14" t="s">
        <v>4444</v>
      </c>
      <c r="Z2348" s="15">
        <v>3501</v>
      </c>
      <c r="AA2348" s="15">
        <v>3361</v>
      </c>
      <c r="AC2348" s="15">
        <v>140</v>
      </c>
    </row>
    <row r="2349" spans="2:29" ht="19.7" customHeight="1" x14ac:dyDescent="0.2">
      <c r="B2349" s="10" t="s">
        <v>2445</v>
      </c>
      <c r="C2349" s="11" t="s">
        <v>8764</v>
      </c>
      <c r="D2349" s="11" t="s">
        <v>8762</v>
      </c>
      <c r="E2349" s="11" t="s">
        <v>8750</v>
      </c>
      <c r="F2349" s="12" t="s">
        <v>7</v>
      </c>
      <c r="G2349" s="13">
        <v>4995</v>
      </c>
      <c r="H2349" s="13">
        <v>4845</v>
      </c>
      <c r="I2349" s="13"/>
      <c r="J2349" s="13">
        <v>150</v>
      </c>
      <c r="K2349" s="13">
        <v>97</v>
      </c>
      <c r="L2349" s="11" t="s">
        <v>4462</v>
      </c>
      <c r="M2349" s="14" t="s">
        <v>4444</v>
      </c>
      <c r="Z2349" s="15">
        <v>4995</v>
      </c>
      <c r="AA2349" s="15">
        <v>4845</v>
      </c>
      <c r="AC2349" s="15">
        <v>150</v>
      </c>
    </row>
    <row r="2350" spans="2:29" ht="19.7" customHeight="1" x14ac:dyDescent="0.2">
      <c r="B2350" s="10" t="s">
        <v>2446</v>
      </c>
      <c r="C2350" s="11" t="s">
        <v>8765</v>
      </c>
      <c r="D2350" s="11" t="s">
        <v>8762</v>
      </c>
      <c r="E2350" s="11" t="s">
        <v>8754</v>
      </c>
      <c r="F2350" s="12" t="s">
        <v>7</v>
      </c>
      <c r="G2350" s="13">
        <v>6353</v>
      </c>
      <c r="H2350" s="13">
        <v>6162</v>
      </c>
      <c r="I2350" s="13"/>
      <c r="J2350" s="13">
        <v>191</v>
      </c>
      <c r="K2350" s="13">
        <v>97</v>
      </c>
      <c r="L2350" s="11" t="s">
        <v>4462</v>
      </c>
      <c r="M2350" s="14" t="s">
        <v>4444</v>
      </c>
      <c r="Z2350" s="15">
        <v>6353</v>
      </c>
      <c r="AA2350" s="15">
        <v>6162</v>
      </c>
      <c r="AC2350" s="15">
        <v>191</v>
      </c>
    </row>
    <row r="2351" spans="2:29" ht="19.7" customHeight="1" x14ac:dyDescent="0.2">
      <c r="B2351" s="10" t="s">
        <v>2447</v>
      </c>
      <c r="C2351" s="11" t="s">
        <v>8766</v>
      </c>
      <c r="D2351" s="11" t="s">
        <v>8762</v>
      </c>
      <c r="E2351" s="11" t="s">
        <v>8756</v>
      </c>
      <c r="F2351" s="12" t="s">
        <v>7</v>
      </c>
      <c r="G2351" s="13">
        <v>8429</v>
      </c>
      <c r="H2351" s="13">
        <v>8176</v>
      </c>
      <c r="I2351" s="13"/>
      <c r="J2351" s="13">
        <v>253</v>
      </c>
      <c r="K2351" s="13">
        <v>97</v>
      </c>
      <c r="L2351" s="11" t="s">
        <v>4462</v>
      </c>
      <c r="M2351" s="14" t="s">
        <v>4444</v>
      </c>
      <c r="Z2351" s="15">
        <v>8429</v>
      </c>
      <c r="AA2351" s="15">
        <v>8176</v>
      </c>
      <c r="AC2351" s="15">
        <v>253</v>
      </c>
    </row>
    <row r="2352" spans="2:29" ht="19.7" customHeight="1" x14ac:dyDescent="0.2">
      <c r="B2352" s="10" t="s">
        <v>2448</v>
      </c>
      <c r="C2352" s="11" t="s">
        <v>8767</v>
      </c>
      <c r="D2352" s="11" t="s">
        <v>8762</v>
      </c>
      <c r="E2352" s="11" t="s">
        <v>8758</v>
      </c>
      <c r="F2352" s="12" t="s">
        <v>7</v>
      </c>
      <c r="G2352" s="13">
        <v>10244</v>
      </c>
      <c r="H2352" s="13">
        <v>9937</v>
      </c>
      <c r="I2352" s="13"/>
      <c r="J2352" s="13">
        <v>307</v>
      </c>
      <c r="K2352" s="13">
        <v>97</v>
      </c>
      <c r="L2352" s="11" t="s">
        <v>4462</v>
      </c>
      <c r="M2352" s="14" t="s">
        <v>4444</v>
      </c>
      <c r="Z2352" s="15">
        <v>10244</v>
      </c>
      <c r="AA2352" s="15">
        <v>9937</v>
      </c>
      <c r="AC2352" s="15">
        <v>307</v>
      </c>
    </row>
    <row r="2353" spans="2:29" ht="19.7" customHeight="1" x14ac:dyDescent="0.2">
      <c r="B2353" s="10" t="s">
        <v>2449</v>
      </c>
      <c r="C2353" s="11" t="s">
        <v>8768</v>
      </c>
      <c r="D2353" s="11" t="s">
        <v>8762</v>
      </c>
      <c r="E2353" s="11" t="s">
        <v>8769</v>
      </c>
      <c r="F2353" s="12" t="s">
        <v>7</v>
      </c>
      <c r="G2353" s="13">
        <v>26402</v>
      </c>
      <c r="H2353" s="13">
        <v>25610</v>
      </c>
      <c r="I2353" s="13"/>
      <c r="J2353" s="13">
        <v>792</v>
      </c>
      <c r="K2353" s="13">
        <v>97</v>
      </c>
      <c r="L2353" s="11" t="s">
        <v>4462</v>
      </c>
      <c r="M2353" s="14" t="s">
        <v>4444</v>
      </c>
      <c r="Z2353" s="15">
        <v>26402</v>
      </c>
      <c r="AA2353" s="15">
        <v>25610</v>
      </c>
      <c r="AC2353" s="15">
        <v>792</v>
      </c>
    </row>
    <row r="2354" spans="2:29" ht="19.7" customHeight="1" x14ac:dyDescent="0.2">
      <c r="B2354" s="16" t="s">
        <v>2450</v>
      </c>
      <c r="C2354" s="17" t="s">
        <v>8770</v>
      </c>
      <c r="D2354" s="17" t="s">
        <v>8771</v>
      </c>
      <c r="E2354" s="17" t="s">
        <v>8744</v>
      </c>
      <c r="F2354" s="18" t="s">
        <v>7</v>
      </c>
      <c r="G2354" s="19">
        <v>3911</v>
      </c>
      <c r="H2354" s="19">
        <v>3755</v>
      </c>
      <c r="I2354" s="19"/>
      <c r="J2354" s="19">
        <v>156</v>
      </c>
      <c r="K2354" s="19">
        <v>96</v>
      </c>
      <c r="L2354" s="17" t="s">
        <v>4462</v>
      </c>
      <c r="M2354" s="20" t="s">
        <v>4444</v>
      </c>
      <c r="Z2354" s="15">
        <v>3911</v>
      </c>
      <c r="AA2354" s="15">
        <v>3755</v>
      </c>
      <c r="AC2354" s="15">
        <v>156</v>
      </c>
    </row>
    <row r="2355" spans="2:29" ht="19.7" customHeight="1" x14ac:dyDescent="0.2">
      <c r="B2355" s="10" t="s">
        <v>2451</v>
      </c>
      <c r="C2355" s="11" t="s">
        <v>8772</v>
      </c>
      <c r="D2355" s="11" t="s">
        <v>8771</v>
      </c>
      <c r="E2355" s="11" t="s">
        <v>8746</v>
      </c>
      <c r="F2355" s="12" t="s">
        <v>7</v>
      </c>
      <c r="G2355" s="13">
        <v>4490</v>
      </c>
      <c r="H2355" s="13">
        <v>4310</v>
      </c>
      <c r="I2355" s="13"/>
      <c r="J2355" s="13">
        <v>180</v>
      </c>
      <c r="K2355" s="13">
        <v>96</v>
      </c>
      <c r="L2355" s="11" t="s">
        <v>4462</v>
      </c>
      <c r="M2355" s="14" t="s">
        <v>4444</v>
      </c>
      <c r="Z2355" s="15">
        <v>4490</v>
      </c>
      <c r="AA2355" s="15">
        <v>4310</v>
      </c>
      <c r="AC2355" s="15">
        <v>180</v>
      </c>
    </row>
    <row r="2356" spans="2:29" ht="19.7" customHeight="1" x14ac:dyDescent="0.2">
      <c r="B2356" s="10" t="s">
        <v>2452</v>
      </c>
      <c r="C2356" s="11" t="s">
        <v>8773</v>
      </c>
      <c r="D2356" s="11" t="s">
        <v>8771</v>
      </c>
      <c r="E2356" s="11" t="s">
        <v>8748</v>
      </c>
      <c r="F2356" s="12" t="s">
        <v>7</v>
      </c>
      <c r="G2356" s="13">
        <v>5834</v>
      </c>
      <c r="H2356" s="13">
        <v>5601</v>
      </c>
      <c r="I2356" s="13"/>
      <c r="J2356" s="13">
        <v>233</v>
      </c>
      <c r="K2356" s="13">
        <v>96</v>
      </c>
      <c r="L2356" s="11" t="s">
        <v>4462</v>
      </c>
      <c r="M2356" s="14" t="s">
        <v>4444</v>
      </c>
      <c r="Z2356" s="15">
        <v>5834</v>
      </c>
      <c r="AA2356" s="15">
        <v>5601</v>
      </c>
      <c r="AC2356" s="15">
        <v>233</v>
      </c>
    </row>
    <row r="2357" spans="2:29" ht="19.7" customHeight="1" x14ac:dyDescent="0.2">
      <c r="B2357" s="10" t="s">
        <v>2453</v>
      </c>
      <c r="C2357" s="11" t="s">
        <v>8774</v>
      </c>
      <c r="D2357" s="11" t="s">
        <v>8771</v>
      </c>
      <c r="E2357" s="11" t="s">
        <v>8752</v>
      </c>
      <c r="F2357" s="12" t="s">
        <v>7</v>
      </c>
      <c r="G2357" s="13">
        <v>8231</v>
      </c>
      <c r="H2357" s="13">
        <v>7902</v>
      </c>
      <c r="I2357" s="13"/>
      <c r="J2357" s="13">
        <v>329</v>
      </c>
      <c r="K2357" s="13">
        <v>96</v>
      </c>
      <c r="L2357" s="11" t="s">
        <v>4462</v>
      </c>
      <c r="M2357" s="14" t="s">
        <v>4444</v>
      </c>
      <c r="Z2357" s="15">
        <v>8231</v>
      </c>
      <c r="AA2357" s="15">
        <v>7902</v>
      </c>
      <c r="AC2357" s="15">
        <v>329</v>
      </c>
    </row>
    <row r="2358" spans="2:29" ht="19.7" customHeight="1" x14ac:dyDescent="0.2">
      <c r="B2358" s="10" t="s">
        <v>2454</v>
      </c>
      <c r="C2358" s="11" t="s">
        <v>8775</v>
      </c>
      <c r="D2358" s="11" t="s">
        <v>8771</v>
      </c>
      <c r="E2358" s="11" t="s">
        <v>8754</v>
      </c>
      <c r="F2358" s="12" t="s">
        <v>7</v>
      </c>
      <c r="G2358" s="13">
        <v>10039</v>
      </c>
      <c r="H2358" s="13">
        <v>9738</v>
      </c>
      <c r="I2358" s="13"/>
      <c r="J2358" s="13">
        <v>301</v>
      </c>
      <c r="K2358" s="13">
        <v>97</v>
      </c>
      <c r="L2358" s="11" t="s">
        <v>4462</v>
      </c>
      <c r="M2358" s="14" t="s">
        <v>4444</v>
      </c>
      <c r="Z2358" s="15">
        <v>10039</v>
      </c>
      <c r="AA2358" s="15">
        <v>9738</v>
      </c>
      <c r="AC2358" s="15">
        <v>301</v>
      </c>
    </row>
    <row r="2359" spans="2:29" ht="19.7" customHeight="1" x14ac:dyDescent="0.2">
      <c r="B2359" s="10" t="s">
        <v>2455</v>
      </c>
      <c r="C2359" s="11" t="s">
        <v>8776</v>
      </c>
      <c r="D2359" s="11" t="s">
        <v>8771</v>
      </c>
      <c r="E2359" s="11" t="s">
        <v>8756</v>
      </c>
      <c r="F2359" s="12" t="s">
        <v>7</v>
      </c>
      <c r="G2359" s="13">
        <v>13378</v>
      </c>
      <c r="H2359" s="13">
        <v>12977</v>
      </c>
      <c r="I2359" s="13"/>
      <c r="J2359" s="13">
        <v>401</v>
      </c>
      <c r="K2359" s="13">
        <v>97</v>
      </c>
      <c r="L2359" s="11" t="s">
        <v>4462</v>
      </c>
      <c r="M2359" s="14" t="s">
        <v>4444</v>
      </c>
      <c r="Z2359" s="15">
        <v>13378</v>
      </c>
      <c r="AA2359" s="15">
        <v>12977</v>
      </c>
      <c r="AC2359" s="15">
        <v>401</v>
      </c>
    </row>
    <row r="2360" spans="2:29" ht="19.7" customHeight="1" x14ac:dyDescent="0.2">
      <c r="B2360" s="10" t="s">
        <v>2456</v>
      </c>
      <c r="C2360" s="11" t="s">
        <v>8777</v>
      </c>
      <c r="D2360" s="11" t="s">
        <v>8771</v>
      </c>
      <c r="E2360" s="11" t="s">
        <v>8758</v>
      </c>
      <c r="F2360" s="12" t="s">
        <v>7</v>
      </c>
      <c r="G2360" s="13">
        <v>14089</v>
      </c>
      <c r="H2360" s="13">
        <v>13666</v>
      </c>
      <c r="I2360" s="13"/>
      <c r="J2360" s="13">
        <v>423</v>
      </c>
      <c r="K2360" s="13">
        <v>97</v>
      </c>
      <c r="L2360" s="11" t="s">
        <v>4462</v>
      </c>
      <c r="M2360" s="14" t="s">
        <v>4444</v>
      </c>
      <c r="Z2360" s="15">
        <v>14089</v>
      </c>
      <c r="AA2360" s="15">
        <v>13666</v>
      </c>
      <c r="AC2360" s="15">
        <v>423</v>
      </c>
    </row>
    <row r="2361" spans="2:29" ht="19.7" customHeight="1" x14ac:dyDescent="0.2">
      <c r="B2361" s="10" t="s">
        <v>2457</v>
      </c>
      <c r="C2361" s="11" t="s">
        <v>8778</v>
      </c>
      <c r="D2361" s="11" t="s">
        <v>8771</v>
      </c>
      <c r="E2361" s="11" t="s">
        <v>8760</v>
      </c>
      <c r="F2361" s="12" t="s">
        <v>7</v>
      </c>
      <c r="G2361" s="13">
        <v>23184</v>
      </c>
      <c r="H2361" s="13">
        <v>22488</v>
      </c>
      <c r="I2361" s="13"/>
      <c r="J2361" s="13">
        <v>696</v>
      </c>
      <c r="K2361" s="13">
        <v>97</v>
      </c>
      <c r="L2361" s="11" t="s">
        <v>4462</v>
      </c>
      <c r="M2361" s="14" t="s">
        <v>4444</v>
      </c>
      <c r="Z2361" s="15">
        <v>23184</v>
      </c>
      <c r="AA2361" s="15">
        <v>22488</v>
      </c>
      <c r="AC2361" s="15">
        <v>696</v>
      </c>
    </row>
    <row r="2362" spans="2:29" ht="19.7" customHeight="1" x14ac:dyDescent="0.2">
      <c r="B2362" s="10" t="s">
        <v>2458</v>
      </c>
      <c r="C2362" s="11" t="s">
        <v>8779</v>
      </c>
      <c r="D2362" s="11" t="s">
        <v>8771</v>
      </c>
      <c r="E2362" s="11" t="s">
        <v>8780</v>
      </c>
      <c r="F2362" s="12" t="s">
        <v>7</v>
      </c>
      <c r="G2362" s="13">
        <v>33619</v>
      </c>
      <c r="H2362" s="13">
        <v>32610</v>
      </c>
      <c r="I2362" s="13"/>
      <c r="J2362" s="13">
        <v>1009</v>
      </c>
      <c r="K2362" s="13">
        <v>97</v>
      </c>
      <c r="L2362" s="11" t="s">
        <v>4462</v>
      </c>
      <c r="M2362" s="14" t="s">
        <v>4444</v>
      </c>
      <c r="Z2362" s="15">
        <v>33619</v>
      </c>
      <c r="AA2362" s="15">
        <v>32610</v>
      </c>
      <c r="AC2362" s="15">
        <v>1009</v>
      </c>
    </row>
    <row r="2363" spans="2:29" ht="19.7" customHeight="1" x14ac:dyDescent="0.2">
      <c r="B2363" s="10" t="s">
        <v>2459</v>
      </c>
      <c r="C2363" s="11" t="s">
        <v>8781</v>
      </c>
      <c r="D2363" s="11" t="s">
        <v>8771</v>
      </c>
      <c r="E2363" s="11" t="s">
        <v>8769</v>
      </c>
      <c r="F2363" s="12" t="s">
        <v>7</v>
      </c>
      <c r="G2363" s="13">
        <v>39678</v>
      </c>
      <c r="H2363" s="13">
        <v>38488</v>
      </c>
      <c r="I2363" s="13"/>
      <c r="J2363" s="13">
        <v>1190</v>
      </c>
      <c r="K2363" s="13">
        <v>97</v>
      </c>
      <c r="L2363" s="11" t="s">
        <v>4462</v>
      </c>
      <c r="M2363" s="14" t="s">
        <v>4444</v>
      </c>
      <c r="Z2363" s="15">
        <v>39678</v>
      </c>
      <c r="AA2363" s="15">
        <v>38488</v>
      </c>
      <c r="AC2363" s="15">
        <v>1190</v>
      </c>
    </row>
    <row r="2364" spans="2:29" ht="19.7" customHeight="1" x14ac:dyDescent="0.2">
      <c r="B2364" s="10" t="s">
        <v>2460</v>
      </c>
      <c r="C2364" s="11" t="s">
        <v>8782</v>
      </c>
      <c r="D2364" s="11" t="s">
        <v>8771</v>
      </c>
      <c r="E2364" s="11" t="s">
        <v>8783</v>
      </c>
      <c r="F2364" s="12" t="s">
        <v>7</v>
      </c>
      <c r="G2364" s="13">
        <v>56009</v>
      </c>
      <c r="H2364" s="13">
        <v>54329</v>
      </c>
      <c r="I2364" s="13"/>
      <c r="J2364" s="13">
        <v>1680</v>
      </c>
      <c r="K2364" s="13">
        <v>97</v>
      </c>
      <c r="L2364" s="11" t="s">
        <v>4462</v>
      </c>
      <c r="M2364" s="14" t="s">
        <v>4444</v>
      </c>
      <c r="Z2364" s="15">
        <v>56009</v>
      </c>
      <c r="AA2364" s="15">
        <v>54329</v>
      </c>
      <c r="AC2364" s="15">
        <v>1680</v>
      </c>
    </row>
    <row r="2365" spans="2:29" ht="19.7" customHeight="1" x14ac:dyDescent="0.2">
      <c r="B2365" s="10" t="s">
        <v>2461</v>
      </c>
      <c r="C2365" s="11" t="s">
        <v>8784</v>
      </c>
      <c r="D2365" s="11" t="s">
        <v>8771</v>
      </c>
      <c r="E2365" s="11" t="s">
        <v>8785</v>
      </c>
      <c r="F2365" s="12" t="s">
        <v>7</v>
      </c>
      <c r="G2365" s="13">
        <v>62744</v>
      </c>
      <c r="H2365" s="13">
        <v>60862</v>
      </c>
      <c r="I2365" s="13"/>
      <c r="J2365" s="13">
        <v>1882</v>
      </c>
      <c r="K2365" s="13">
        <v>97</v>
      </c>
      <c r="L2365" s="11" t="s">
        <v>4462</v>
      </c>
      <c r="M2365" s="14" t="s">
        <v>4444</v>
      </c>
      <c r="Z2365" s="15">
        <v>62744</v>
      </c>
      <c r="AA2365" s="15">
        <v>60862</v>
      </c>
      <c r="AC2365" s="15">
        <v>1882</v>
      </c>
    </row>
    <row r="2366" spans="2:29" ht="19.7" customHeight="1" x14ac:dyDescent="0.2">
      <c r="B2366" s="10" t="s">
        <v>2463</v>
      </c>
      <c r="C2366" s="11" t="s">
        <v>8786</v>
      </c>
      <c r="D2366" s="11" t="s">
        <v>8743</v>
      </c>
      <c r="E2366" s="11" t="s">
        <v>8787</v>
      </c>
      <c r="F2366" s="12" t="s">
        <v>7</v>
      </c>
      <c r="G2366" s="13">
        <v>2780</v>
      </c>
      <c r="H2366" s="13">
        <v>2669</v>
      </c>
      <c r="I2366" s="13"/>
      <c r="J2366" s="13">
        <v>111</v>
      </c>
      <c r="K2366" s="13">
        <v>96</v>
      </c>
      <c r="L2366" s="11" t="s">
        <v>4462</v>
      </c>
      <c r="M2366" s="14" t="s">
        <v>4444</v>
      </c>
      <c r="Z2366" s="15">
        <v>2780</v>
      </c>
      <c r="AA2366" s="15">
        <v>2669</v>
      </c>
      <c r="AC2366" s="15">
        <v>111</v>
      </c>
    </row>
    <row r="2367" spans="2:29" ht="19.7" customHeight="1" x14ac:dyDescent="0.2">
      <c r="B2367" s="10" t="s">
        <v>2464</v>
      </c>
      <c r="C2367" s="11" t="s">
        <v>8788</v>
      </c>
      <c r="D2367" s="11" t="s">
        <v>8743</v>
      </c>
      <c r="E2367" s="11" t="s">
        <v>8789</v>
      </c>
      <c r="F2367" s="12" t="s">
        <v>7</v>
      </c>
      <c r="G2367" s="13">
        <v>3220</v>
      </c>
      <c r="H2367" s="13">
        <v>3091</v>
      </c>
      <c r="I2367" s="13"/>
      <c r="J2367" s="13">
        <v>129</v>
      </c>
      <c r="K2367" s="13">
        <v>96</v>
      </c>
      <c r="L2367" s="11" t="s">
        <v>4462</v>
      </c>
      <c r="M2367" s="14" t="s">
        <v>4444</v>
      </c>
      <c r="Z2367" s="15">
        <v>3220</v>
      </c>
      <c r="AA2367" s="15">
        <v>3091</v>
      </c>
      <c r="AC2367" s="15">
        <v>129</v>
      </c>
    </row>
    <row r="2368" spans="2:29" ht="19.7" customHeight="1" x14ac:dyDescent="0.2">
      <c r="B2368" s="10" t="s">
        <v>2465</v>
      </c>
      <c r="C2368" s="11" t="s">
        <v>8790</v>
      </c>
      <c r="D2368" s="11" t="s">
        <v>8743</v>
      </c>
      <c r="E2368" s="11" t="s">
        <v>8791</v>
      </c>
      <c r="F2368" s="12" t="s">
        <v>7</v>
      </c>
      <c r="G2368" s="13">
        <v>4016</v>
      </c>
      <c r="H2368" s="13">
        <v>3855</v>
      </c>
      <c r="I2368" s="13"/>
      <c r="J2368" s="13">
        <v>161</v>
      </c>
      <c r="K2368" s="13">
        <v>96</v>
      </c>
      <c r="L2368" s="11" t="s">
        <v>4462</v>
      </c>
      <c r="M2368" s="14" t="s">
        <v>4444</v>
      </c>
      <c r="Z2368" s="15">
        <v>4016</v>
      </c>
      <c r="AA2368" s="15">
        <v>3855</v>
      </c>
      <c r="AC2368" s="15">
        <v>161</v>
      </c>
    </row>
    <row r="2369" spans="2:29" ht="19.7" customHeight="1" x14ac:dyDescent="0.2">
      <c r="B2369" s="10" t="s">
        <v>2466</v>
      </c>
      <c r="C2369" s="11" t="s">
        <v>8792</v>
      </c>
      <c r="D2369" s="11" t="s">
        <v>8743</v>
      </c>
      <c r="E2369" s="11" t="s">
        <v>8793</v>
      </c>
      <c r="F2369" s="12" t="s">
        <v>7</v>
      </c>
      <c r="G2369" s="13">
        <v>5048</v>
      </c>
      <c r="H2369" s="13">
        <v>4846</v>
      </c>
      <c r="I2369" s="13"/>
      <c r="J2369" s="13">
        <v>202</v>
      </c>
      <c r="K2369" s="13">
        <v>96</v>
      </c>
      <c r="L2369" s="11" t="s">
        <v>4462</v>
      </c>
      <c r="M2369" s="14" t="s">
        <v>4444</v>
      </c>
      <c r="Z2369" s="15">
        <v>5048</v>
      </c>
      <c r="AA2369" s="15">
        <v>4846</v>
      </c>
      <c r="AC2369" s="15">
        <v>202</v>
      </c>
    </row>
    <row r="2370" spans="2:29" ht="19.7" customHeight="1" x14ac:dyDescent="0.2">
      <c r="B2370" s="10" t="s">
        <v>2467</v>
      </c>
      <c r="C2370" s="11" t="s">
        <v>8794</v>
      </c>
      <c r="D2370" s="11" t="s">
        <v>8743</v>
      </c>
      <c r="E2370" s="11" t="s">
        <v>8795</v>
      </c>
      <c r="F2370" s="12" t="s">
        <v>7</v>
      </c>
      <c r="G2370" s="13">
        <v>5647</v>
      </c>
      <c r="H2370" s="13">
        <v>5421</v>
      </c>
      <c r="I2370" s="13"/>
      <c r="J2370" s="13">
        <v>226</v>
      </c>
      <c r="K2370" s="13">
        <v>96</v>
      </c>
      <c r="L2370" s="11" t="s">
        <v>4462</v>
      </c>
      <c r="M2370" s="14" t="s">
        <v>4444</v>
      </c>
      <c r="Z2370" s="15">
        <v>5647</v>
      </c>
      <c r="AA2370" s="15">
        <v>5421</v>
      </c>
      <c r="AC2370" s="15">
        <v>226</v>
      </c>
    </row>
    <row r="2371" spans="2:29" ht="19.7" customHeight="1" x14ac:dyDescent="0.2">
      <c r="B2371" s="10" t="s">
        <v>2468</v>
      </c>
      <c r="C2371" s="11" t="s">
        <v>8796</v>
      </c>
      <c r="D2371" s="11" t="s">
        <v>8743</v>
      </c>
      <c r="E2371" s="11" t="s">
        <v>8797</v>
      </c>
      <c r="F2371" s="12" t="s">
        <v>7</v>
      </c>
      <c r="G2371" s="13">
        <v>7139</v>
      </c>
      <c r="H2371" s="13">
        <v>6925</v>
      </c>
      <c r="I2371" s="13"/>
      <c r="J2371" s="13">
        <v>214</v>
      </c>
      <c r="K2371" s="13">
        <v>97</v>
      </c>
      <c r="L2371" s="11" t="s">
        <v>4462</v>
      </c>
      <c r="M2371" s="14" t="s">
        <v>4444</v>
      </c>
      <c r="Z2371" s="15">
        <v>7139</v>
      </c>
      <c r="AA2371" s="15">
        <v>6925</v>
      </c>
      <c r="AC2371" s="15">
        <v>214</v>
      </c>
    </row>
    <row r="2372" spans="2:29" ht="19.7" customHeight="1" x14ac:dyDescent="0.2">
      <c r="B2372" s="10" t="s">
        <v>2469</v>
      </c>
      <c r="C2372" s="11" t="s">
        <v>8798</v>
      </c>
      <c r="D2372" s="11" t="s">
        <v>8743</v>
      </c>
      <c r="E2372" s="11" t="s">
        <v>8799</v>
      </c>
      <c r="F2372" s="12" t="s">
        <v>7</v>
      </c>
      <c r="G2372" s="13">
        <v>9333</v>
      </c>
      <c r="H2372" s="13">
        <v>9053</v>
      </c>
      <c r="I2372" s="13"/>
      <c r="J2372" s="13">
        <v>280</v>
      </c>
      <c r="K2372" s="13">
        <v>97</v>
      </c>
      <c r="L2372" s="11" t="s">
        <v>4462</v>
      </c>
      <c r="M2372" s="14" t="s">
        <v>4444</v>
      </c>
      <c r="Z2372" s="15">
        <v>9333</v>
      </c>
      <c r="AA2372" s="15">
        <v>9053</v>
      </c>
      <c r="AC2372" s="15">
        <v>280</v>
      </c>
    </row>
    <row r="2373" spans="2:29" ht="19.7" customHeight="1" x14ac:dyDescent="0.2">
      <c r="B2373" s="10" t="s">
        <v>2470</v>
      </c>
      <c r="C2373" s="11" t="s">
        <v>8800</v>
      </c>
      <c r="D2373" s="11" t="s">
        <v>8743</v>
      </c>
      <c r="E2373" s="11" t="s">
        <v>8801</v>
      </c>
      <c r="F2373" s="12" t="s">
        <v>7</v>
      </c>
      <c r="G2373" s="13">
        <v>11035</v>
      </c>
      <c r="H2373" s="13">
        <v>10704</v>
      </c>
      <c r="I2373" s="13"/>
      <c r="J2373" s="13">
        <v>331</v>
      </c>
      <c r="K2373" s="13">
        <v>97</v>
      </c>
      <c r="L2373" s="11" t="s">
        <v>4462</v>
      </c>
      <c r="M2373" s="14" t="s">
        <v>4444</v>
      </c>
      <c r="Z2373" s="15">
        <v>11035</v>
      </c>
      <c r="AA2373" s="15">
        <v>10704</v>
      </c>
      <c r="AC2373" s="15">
        <v>331</v>
      </c>
    </row>
    <row r="2374" spans="2:29" ht="19.7" customHeight="1" x14ac:dyDescent="0.2">
      <c r="B2374" s="10" t="s">
        <v>2471</v>
      </c>
      <c r="C2374" s="11" t="s">
        <v>8802</v>
      </c>
      <c r="D2374" s="11" t="s">
        <v>8803</v>
      </c>
      <c r="E2374" s="11" t="s">
        <v>8787</v>
      </c>
      <c r="F2374" s="12" t="s">
        <v>7</v>
      </c>
      <c r="G2374" s="13">
        <v>3481</v>
      </c>
      <c r="H2374" s="13">
        <v>3342</v>
      </c>
      <c r="I2374" s="13"/>
      <c r="J2374" s="13">
        <v>139</v>
      </c>
      <c r="K2374" s="13">
        <v>96</v>
      </c>
      <c r="L2374" s="11" t="s">
        <v>4462</v>
      </c>
      <c r="M2374" s="14" t="s">
        <v>4444</v>
      </c>
      <c r="Z2374" s="15">
        <v>3481</v>
      </c>
      <c r="AA2374" s="15">
        <v>3342</v>
      </c>
      <c r="AC2374" s="15">
        <v>139</v>
      </c>
    </row>
    <row r="2375" spans="2:29" ht="19.7" customHeight="1" x14ac:dyDescent="0.2">
      <c r="B2375" s="10" t="s">
        <v>2472</v>
      </c>
      <c r="C2375" s="11" t="s">
        <v>8804</v>
      </c>
      <c r="D2375" s="11" t="s">
        <v>8803</v>
      </c>
      <c r="E2375" s="11" t="s">
        <v>8789</v>
      </c>
      <c r="F2375" s="12" t="s">
        <v>7</v>
      </c>
      <c r="G2375" s="13">
        <v>4080</v>
      </c>
      <c r="H2375" s="13">
        <v>3917</v>
      </c>
      <c r="I2375" s="13"/>
      <c r="J2375" s="13">
        <v>163</v>
      </c>
      <c r="K2375" s="13">
        <v>96</v>
      </c>
      <c r="L2375" s="11" t="s">
        <v>4462</v>
      </c>
      <c r="M2375" s="14" t="s">
        <v>4444</v>
      </c>
      <c r="Z2375" s="15">
        <v>4080</v>
      </c>
      <c r="AA2375" s="15">
        <v>3917</v>
      </c>
      <c r="AC2375" s="15">
        <v>163</v>
      </c>
    </row>
    <row r="2376" spans="2:29" ht="19.7" customHeight="1" x14ac:dyDescent="0.2">
      <c r="B2376" s="10" t="s">
        <v>2473</v>
      </c>
      <c r="C2376" s="11" t="s">
        <v>8805</v>
      </c>
      <c r="D2376" s="11" t="s">
        <v>8803</v>
      </c>
      <c r="E2376" s="11" t="s">
        <v>8791</v>
      </c>
      <c r="F2376" s="12" t="s">
        <v>7</v>
      </c>
      <c r="G2376" s="13">
        <v>5050</v>
      </c>
      <c r="H2376" s="13">
        <v>4848</v>
      </c>
      <c r="I2376" s="13"/>
      <c r="J2376" s="13">
        <v>202</v>
      </c>
      <c r="K2376" s="13">
        <v>96</v>
      </c>
      <c r="L2376" s="11" t="s">
        <v>4462</v>
      </c>
      <c r="M2376" s="14" t="s">
        <v>4444</v>
      </c>
      <c r="Z2376" s="15">
        <v>5050</v>
      </c>
      <c r="AA2376" s="15">
        <v>4848</v>
      </c>
      <c r="AC2376" s="15">
        <v>202</v>
      </c>
    </row>
    <row r="2377" spans="2:29" ht="19.7" customHeight="1" x14ac:dyDescent="0.2">
      <c r="B2377" s="10" t="s">
        <v>2474</v>
      </c>
      <c r="C2377" s="11" t="s">
        <v>8806</v>
      </c>
      <c r="D2377" s="11" t="s">
        <v>8803</v>
      </c>
      <c r="E2377" s="11" t="s">
        <v>8793</v>
      </c>
      <c r="F2377" s="12" t="s">
        <v>7</v>
      </c>
      <c r="G2377" s="13">
        <v>6342</v>
      </c>
      <c r="H2377" s="13">
        <v>6088</v>
      </c>
      <c r="I2377" s="13"/>
      <c r="J2377" s="13">
        <v>254</v>
      </c>
      <c r="K2377" s="13">
        <v>96</v>
      </c>
      <c r="L2377" s="11" t="s">
        <v>4462</v>
      </c>
      <c r="M2377" s="14" t="s">
        <v>4444</v>
      </c>
      <c r="Z2377" s="15">
        <v>6342</v>
      </c>
      <c r="AA2377" s="15">
        <v>6088</v>
      </c>
      <c r="AC2377" s="15">
        <v>254</v>
      </c>
    </row>
    <row r="2378" spans="2:29" ht="19.7" customHeight="1" x14ac:dyDescent="0.2">
      <c r="B2378" s="10" t="s">
        <v>2475</v>
      </c>
      <c r="C2378" s="11" t="s">
        <v>8807</v>
      </c>
      <c r="D2378" s="11" t="s">
        <v>8803</v>
      </c>
      <c r="E2378" s="11" t="s">
        <v>8795</v>
      </c>
      <c r="F2378" s="12" t="s">
        <v>7</v>
      </c>
      <c r="G2378" s="13">
        <v>7016</v>
      </c>
      <c r="H2378" s="13">
        <v>6735</v>
      </c>
      <c r="I2378" s="13"/>
      <c r="J2378" s="13">
        <v>281</v>
      </c>
      <c r="K2378" s="13">
        <v>96</v>
      </c>
      <c r="L2378" s="11" t="s">
        <v>4462</v>
      </c>
      <c r="M2378" s="14" t="s">
        <v>4444</v>
      </c>
      <c r="Z2378" s="15">
        <v>7016</v>
      </c>
      <c r="AA2378" s="15">
        <v>6735</v>
      </c>
      <c r="AC2378" s="15">
        <v>281</v>
      </c>
    </row>
    <row r="2379" spans="2:29" ht="19.7" customHeight="1" x14ac:dyDescent="0.2">
      <c r="B2379" s="16" t="s">
        <v>2476</v>
      </c>
      <c r="C2379" s="17" t="s">
        <v>8808</v>
      </c>
      <c r="D2379" s="17" t="s">
        <v>8803</v>
      </c>
      <c r="E2379" s="17" t="s">
        <v>8797</v>
      </c>
      <c r="F2379" s="18" t="s">
        <v>7</v>
      </c>
      <c r="G2379" s="19">
        <v>9287</v>
      </c>
      <c r="H2379" s="19">
        <v>8916</v>
      </c>
      <c r="I2379" s="19"/>
      <c r="J2379" s="19">
        <v>371</v>
      </c>
      <c r="K2379" s="19">
        <v>96</v>
      </c>
      <c r="L2379" s="17" t="s">
        <v>4462</v>
      </c>
      <c r="M2379" s="20" t="s">
        <v>4444</v>
      </c>
      <c r="Z2379" s="15">
        <v>9287</v>
      </c>
      <c r="AA2379" s="15">
        <v>8916</v>
      </c>
      <c r="AC2379" s="15">
        <v>371</v>
      </c>
    </row>
    <row r="2380" spans="2:29" ht="19.7" customHeight="1" x14ac:dyDescent="0.2">
      <c r="B2380" s="10" t="s">
        <v>2477</v>
      </c>
      <c r="C2380" s="11" t="s">
        <v>8809</v>
      </c>
      <c r="D2380" s="11" t="s">
        <v>8810</v>
      </c>
      <c r="E2380" s="11" t="s">
        <v>8811</v>
      </c>
      <c r="F2380" s="12" t="s">
        <v>7</v>
      </c>
      <c r="G2380" s="13">
        <v>4378</v>
      </c>
      <c r="H2380" s="13">
        <v>3896</v>
      </c>
      <c r="I2380" s="13"/>
      <c r="J2380" s="13">
        <v>482</v>
      </c>
      <c r="K2380" s="13">
        <v>89</v>
      </c>
      <c r="L2380" s="11" t="s">
        <v>4462</v>
      </c>
      <c r="M2380" s="14" t="s">
        <v>4444</v>
      </c>
      <c r="Z2380" s="15">
        <v>4378</v>
      </c>
      <c r="AA2380" s="15">
        <v>3896</v>
      </c>
      <c r="AC2380" s="15">
        <v>482</v>
      </c>
    </row>
    <row r="2381" spans="2:29" ht="19.7" customHeight="1" x14ac:dyDescent="0.2">
      <c r="B2381" s="10" t="s">
        <v>2478</v>
      </c>
      <c r="C2381" s="11" t="s">
        <v>8812</v>
      </c>
      <c r="D2381" s="11" t="s">
        <v>8810</v>
      </c>
      <c r="E2381" s="11" t="s">
        <v>8813</v>
      </c>
      <c r="F2381" s="12" t="s">
        <v>7</v>
      </c>
      <c r="G2381" s="13">
        <v>4665</v>
      </c>
      <c r="H2381" s="13">
        <v>4105</v>
      </c>
      <c r="I2381" s="13"/>
      <c r="J2381" s="13">
        <v>560</v>
      </c>
      <c r="K2381" s="13">
        <v>88</v>
      </c>
      <c r="L2381" s="11" t="s">
        <v>4462</v>
      </c>
      <c r="M2381" s="14" t="s">
        <v>4444</v>
      </c>
      <c r="Z2381" s="15">
        <v>4665</v>
      </c>
      <c r="AA2381" s="15">
        <v>4105</v>
      </c>
      <c r="AC2381" s="15">
        <v>560</v>
      </c>
    </row>
    <row r="2382" spans="2:29" ht="19.7" customHeight="1" x14ac:dyDescent="0.2">
      <c r="B2382" s="10" t="s">
        <v>2479</v>
      </c>
      <c r="C2382" s="11" t="s">
        <v>8814</v>
      </c>
      <c r="D2382" s="11" t="s">
        <v>8810</v>
      </c>
      <c r="E2382" s="11" t="s">
        <v>8815</v>
      </c>
      <c r="F2382" s="12" t="s">
        <v>7</v>
      </c>
      <c r="G2382" s="13">
        <v>6079</v>
      </c>
      <c r="H2382" s="13">
        <v>5410</v>
      </c>
      <c r="I2382" s="13"/>
      <c r="J2382" s="13">
        <v>669</v>
      </c>
      <c r="K2382" s="13">
        <v>89</v>
      </c>
      <c r="L2382" s="11" t="s">
        <v>4462</v>
      </c>
      <c r="M2382" s="14" t="s">
        <v>4444</v>
      </c>
      <c r="Z2382" s="15">
        <v>6079</v>
      </c>
      <c r="AA2382" s="15">
        <v>5410</v>
      </c>
      <c r="AC2382" s="15">
        <v>669</v>
      </c>
    </row>
    <row r="2383" spans="2:29" ht="19.7" customHeight="1" x14ac:dyDescent="0.2">
      <c r="B2383" s="10" t="s">
        <v>2480</v>
      </c>
      <c r="C2383" s="11" t="s">
        <v>8816</v>
      </c>
      <c r="D2383" s="11" t="s">
        <v>8810</v>
      </c>
      <c r="E2383" s="11" t="s">
        <v>8817</v>
      </c>
      <c r="F2383" s="12" t="s">
        <v>7</v>
      </c>
      <c r="G2383" s="13">
        <v>8014</v>
      </c>
      <c r="H2383" s="13">
        <v>6652</v>
      </c>
      <c r="I2383" s="13"/>
      <c r="J2383" s="13">
        <v>1362</v>
      </c>
      <c r="K2383" s="13">
        <v>83</v>
      </c>
      <c r="L2383" s="11" t="s">
        <v>4462</v>
      </c>
      <c r="M2383" s="14" t="s">
        <v>4444</v>
      </c>
      <c r="Z2383" s="15">
        <v>8014</v>
      </c>
      <c r="AA2383" s="15">
        <v>6652</v>
      </c>
      <c r="AC2383" s="15">
        <v>1362</v>
      </c>
    </row>
    <row r="2384" spans="2:29" ht="19.7" customHeight="1" x14ac:dyDescent="0.2">
      <c r="B2384" s="10" t="s">
        <v>2481</v>
      </c>
      <c r="C2384" s="11" t="s">
        <v>8818</v>
      </c>
      <c r="D2384" s="11" t="s">
        <v>8810</v>
      </c>
      <c r="E2384" s="11" t="s">
        <v>8819</v>
      </c>
      <c r="F2384" s="12" t="s">
        <v>7</v>
      </c>
      <c r="G2384" s="13">
        <v>10167</v>
      </c>
      <c r="H2384" s="13">
        <v>8032</v>
      </c>
      <c r="I2384" s="13"/>
      <c r="J2384" s="13">
        <v>2135</v>
      </c>
      <c r="K2384" s="13">
        <v>79</v>
      </c>
      <c r="L2384" s="11" t="s">
        <v>4462</v>
      </c>
      <c r="M2384" s="14" t="s">
        <v>4444</v>
      </c>
      <c r="Z2384" s="15">
        <v>10167</v>
      </c>
      <c r="AA2384" s="15">
        <v>8032</v>
      </c>
      <c r="AC2384" s="15">
        <v>2135</v>
      </c>
    </row>
    <row r="2385" spans="2:29" ht="19.7" customHeight="1" x14ac:dyDescent="0.2">
      <c r="B2385" s="10" t="s">
        <v>2483</v>
      </c>
      <c r="C2385" s="11" t="s">
        <v>8820</v>
      </c>
      <c r="D2385" s="11" t="s">
        <v>8821</v>
      </c>
      <c r="E2385" s="11" t="s">
        <v>4372</v>
      </c>
      <c r="F2385" s="12" t="s">
        <v>38</v>
      </c>
      <c r="G2385" s="13">
        <v>3744</v>
      </c>
      <c r="H2385" s="13">
        <v>3669</v>
      </c>
      <c r="I2385" s="13"/>
      <c r="J2385" s="13">
        <v>75</v>
      </c>
      <c r="K2385" s="13">
        <v>98</v>
      </c>
      <c r="L2385" s="11" t="s">
        <v>4462</v>
      </c>
      <c r="M2385" s="14" t="s">
        <v>4444</v>
      </c>
      <c r="Z2385" s="15">
        <v>3744</v>
      </c>
      <c r="AA2385" s="15">
        <v>3669</v>
      </c>
      <c r="AC2385" s="15">
        <v>75</v>
      </c>
    </row>
    <row r="2386" spans="2:29" ht="19.7" customHeight="1" x14ac:dyDescent="0.2">
      <c r="B2386" s="10" t="s">
        <v>2484</v>
      </c>
      <c r="C2386" s="11" t="s">
        <v>8822</v>
      </c>
      <c r="D2386" s="11" t="s">
        <v>8821</v>
      </c>
      <c r="E2386" s="11" t="s">
        <v>4368</v>
      </c>
      <c r="F2386" s="12" t="s">
        <v>38</v>
      </c>
      <c r="G2386" s="13">
        <v>4481</v>
      </c>
      <c r="H2386" s="13">
        <v>4347</v>
      </c>
      <c r="I2386" s="13"/>
      <c r="J2386" s="13">
        <v>134</v>
      </c>
      <c r="K2386" s="13">
        <v>97</v>
      </c>
      <c r="L2386" s="11" t="s">
        <v>4462</v>
      </c>
      <c r="M2386" s="14" t="s">
        <v>4444</v>
      </c>
      <c r="Z2386" s="15">
        <v>4481</v>
      </c>
      <c r="AA2386" s="15">
        <v>4347</v>
      </c>
      <c r="AC2386" s="15">
        <v>134</v>
      </c>
    </row>
    <row r="2387" spans="2:29" ht="19.7" customHeight="1" x14ac:dyDescent="0.2">
      <c r="B2387" s="10" t="s">
        <v>2485</v>
      </c>
      <c r="C2387" s="11" t="s">
        <v>8823</v>
      </c>
      <c r="D2387" s="11" t="s">
        <v>8821</v>
      </c>
      <c r="E2387" s="11" t="s">
        <v>3748</v>
      </c>
      <c r="F2387" s="12" t="s">
        <v>38</v>
      </c>
      <c r="G2387" s="13">
        <v>5427</v>
      </c>
      <c r="H2387" s="13">
        <v>5264</v>
      </c>
      <c r="I2387" s="13"/>
      <c r="J2387" s="13">
        <v>163</v>
      </c>
      <c r="K2387" s="13">
        <v>97</v>
      </c>
      <c r="L2387" s="11" t="s">
        <v>4462</v>
      </c>
      <c r="M2387" s="14" t="s">
        <v>4444</v>
      </c>
      <c r="Z2387" s="15">
        <v>5427</v>
      </c>
      <c r="AA2387" s="15">
        <v>5264</v>
      </c>
      <c r="AC2387" s="15">
        <v>163</v>
      </c>
    </row>
    <row r="2388" spans="2:29" ht="19.7" customHeight="1" x14ac:dyDescent="0.2">
      <c r="B2388" s="10" t="s">
        <v>2486</v>
      </c>
      <c r="C2388" s="11" t="s">
        <v>8824</v>
      </c>
      <c r="D2388" s="11" t="s">
        <v>8821</v>
      </c>
      <c r="E2388" s="11" t="s">
        <v>3751</v>
      </c>
      <c r="F2388" s="12" t="s">
        <v>38</v>
      </c>
      <c r="G2388" s="13">
        <v>6463</v>
      </c>
      <c r="H2388" s="13">
        <v>6269</v>
      </c>
      <c r="I2388" s="13"/>
      <c r="J2388" s="13">
        <v>194</v>
      </c>
      <c r="K2388" s="13">
        <v>97</v>
      </c>
      <c r="L2388" s="11" t="s">
        <v>4462</v>
      </c>
      <c r="M2388" s="14" t="s">
        <v>4444</v>
      </c>
      <c r="Z2388" s="15">
        <v>6463</v>
      </c>
      <c r="AA2388" s="15">
        <v>6269</v>
      </c>
      <c r="AC2388" s="15">
        <v>194</v>
      </c>
    </row>
    <row r="2389" spans="2:29" ht="19.7" customHeight="1" x14ac:dyDescent="0.2">
      <c r="B2389" s="10" t="s">
        <v>2487</v>
      </c>
      <c r="C2389" s="11" t="s">
        <v>8825</v>
      </c>
      <c r="D2389" s="11" t="s">
        <v>8821</v>
      </c>
      <c r="E2389" s="11" t="s">
        <v>4369</v>
      </c>
      <c r="F2389" s="12" t="s">
        <v>38</v>
      </c>
      <c r="G2389" s="13">
        <v>7336</v>
      </c>
      <c r="H2389" s="13">
        <v>7116</v>
      </c>
      <c r="I2389" s="13"/>
      <c r="J2389" s="13">
        <v>220</v>
      </c>
      <c r="K2389" s="13">
        <v>97</v>
      </c>
      <c r="L2389" s="11" t="s">
        <v>4462</v>
      </c>
      <c r="M2389" s="14" t="s">
        <v>4444</v>
      </c>
      <c r="Z2389" s="15">
        <v>7336</v>
      </c>
      <c r="AA2389" s="15">
        <v>7116</v>
      </c>
      <c r="AC2389" s="15">
        <v>220</v>
      </c>
    </row>
    <row r="2390" spans="2:29" ht="19.7" customHeight="1" x14ac:dyDescent="0.2">
      <c r="B2390" s="10" t="s">
        <v>2488</v>
      </c>
      <c r="C2390" s="11" t="s">
        <v>8826</v>
      </c>
      <c r="D2390" s="11" t="s">
        <v>8821</v>
      </c>
      <c r="E2390" s="11" t="s">
        <v>4370</v>
      </c>
      <c r="F2390" s="12" t="s">
        <v>38</v>
      </c>
      <c r="G2390" s="13">
        <v>8927</v>
      </c>
      <c r="H2390" s="13">
        <v>8659</v>
      </c>
      <c r="I2390" s="13"/>
      <c r="J2390" s="13">
        <v>268</v>
      </c>
      <c r="K2390" s="13">
        <v>97</v>
      </c>
      <c r="L2390" s="11" t="s">
        <v>4462</v>
      </c>
      <c r="M2390" s="14" t="s">
        <v>4444</v>
      </c>
      <c r="Z2390" s="15">
        <v>8927</v>
      </c>
      <c r="AA2390" s="15">
        <v>8659</v>
      </c>
      <c r="AC2390" s="15">
        <v>268</v>
      </c>
    </row>
    <row r="2391" spans="2:29" ht="19.7" customHeight="1" x14ac:dyDescent="0.2">
      <c r="B2391" s="10" t="s">
        <v>2489</v>
      </c>
      <c r="C2391" s="11" t="s">
        <v>8827</v>
      </c>
      <c r="D2391" s="11" t="s">
        <v>8821</v>
      </c>
      <c r="E2391" s="11" t="s">
        <v>4371</v>
      </c>
      <c r="F2391" s="12" t="s">
        <v>38</v>
      </c>
      <c r="G2391" s="13">
        <v>11151</v>
      </c>
      <c r="H2391" s="13">
        <v>10705</v>
      </c>
      <c r="I2391" s="13"/>
      <c r="J2391" s="13">
        <v>446</v>
      </c>
      <c r="K2391" s="13">
        <v>96</v>
      </c>
      <c r="L2391" s="11" t="s">
        <v>4462</v>
      </c>
      <c r="M2391" s="14" t="s">
        <v>4444</v>
      </c>
      <c r="Z2391" s="15">
        <v>11151</v>
      </c>
      <c r="AA2391" s="15">
        <v>10705</v>
      </c>
      <c r="AC2391" s="15">
        <v>446</v>
      </c>
    </row>
    <row r="2392" spans="2:29" ht="19.7" customHeight="1" x14ac:dyDescent="0.2">
      <c r="B2392" s="10" t="s">
        <v>2490</v>
      </c>
      <c r="C2392" s="11" t="s">
        <v>8828</v>
      </c>
      <c r="D2392" s="11" t="s">
        <v>8821</v>
      </c>
      <c r="E2392" s="11" t="s">
        <v>4309</v>
      </c>
      <c r="F2392" s="12" t="s">
        <v>38</v>
      </c>
      <c r="G2392" s="13">
        <v>12838</v>
      </c>
      <c r="H2392" s="13">
        <v>12324</v>
      </c>
      <c r="I2392" s="13"/>
      <c r="J2392" s="13">
        <v>514</v>
      </c>
      <c r="K2392" s="13">
        <v>96</v>
      </c>
      <c r="L2392" s="11" t="s">
        <v>4462</v>
      </c>
      <c r="M2392" s="14" t="s">
        <v>4444</v>
      </c>
      <c r="Z2392" s="15">
        <v>12838</v>
      </c>
      <c r="AA2392" s="15">
        <v>12324</v>
      </c>
      <c r="AC2392" s="15">
        <v>514</v>
      </c>
    </row>
    <row r="2393" spans="2:29" ht="19.7" customHeight="1" x14ac:dyDescent="0.2">
      <c r="B2393" s="10" t="s">
        <v>2491</v>
      </c>
      <c r="C2393" s="11" t="s">
        <v>8829</v>
      </c>
      <c r="D2393" s="11" t="s">
        <v>8821</v>
      </c>
      <c r="E2393" s="11" t="s">
        <v>4310</v>
      </c>
      <c r="F2393" s="12" t="s">
        <v>38</v>
      </c>
      <c r="G2393" s="13">
        <v>14086</v>
      </c>
      <c r="H2393" s="13">
        <v>13382</v>
      </c>
      <c r="I2393" s="13"/>
      <c r="J2393" s="13">
        <v>704</v>
      </c>
      <c r="K2393" s="13">
        <v>95</v>
      </c>
      <c r="L2393" s="11" t="s">
        <v>4462</v>
      </c>
      <c r="M2393" s="14" t="s">
        <v>4444</v>
      </c>
      <c r="Z2393" s="15">
        <v>14086</v>
      </c>
      <c r="AA2393" s="15">
        <v>13382</v>
      </c>
      <c r="AC2393" s="15">
        <v>704</v>
      </c>
    </row>
    <row r="2394" spans="2:29" ht="19.7" customHeight="1" x14ac:dyDescent="0.2">
      <c r="B2394" s="10" t="s">
        <v>2492</v>
      </c>
      <c r="C2394" s="11" t="s">
        <v>8830</v>
      </c>
      <c r="D2394" s="11" t="s">
        <v>8821</v>
      </c>
      <c r="E2394" s="11" t="s">
        <v>4311</v>
      </c>
      <c r="F2394" s="12" t="s">
        <v>38</v>
      </c>
      <c r="G2394" s="13">
        <v>15615</v>
      </c>
      <c r="H2394" s="13">
        <v>14834</v>
      </c>
      <c r="I2394" s="13"/>
      <c r="J2394" s="13">
        <v>781</v>
      </c>
      <c r="K2394" s="13">
        <v>95</v>
      </c>
      <c r="L2394" s="11" t="s">
        <v>4462</v>
      </c>
      <c r="M2394" s="14" t="s">
        <v>4444</v>
      </c>
      <c r="Z2394" s="15">
        <v>15615</v>
      </c>
      <c r="AA2394" s="15">
        <v>14834</v>
      </c>
      <c r="AC2394" s="15">
        <v>781</v>
      </c>
    </row>
    <row r="2395" spans="2:29" ht="19.7" customHeight="1" x14ac:dyDescent="0.2">
      <c r="B2395" s="10" t="s">
        <v>2493</v>
      </c>
      <c r="C2395" s="11" t="s">
        <v>8831</v>
      </c>
      <c r="D2395" s="11" t="s">
        <v>8821</v>
      </c>
      <c r="E2395" s="11" t="s">
        <v>4312</v>
      </c>
      <c r="F2395" s="12" t="s">
        <v>38</v>
      </c>
      <c r="G2395" s="13">
        <v>15997</v>
      </c>
      <c r="H2395" s="13">
        <v>15037</v>
      </c>
      <c r="I2395" s="13"/>
      <c r="J2395" s="13">
        <v>960</v>
      </c>
      <c r="K2395" s="13">
        <v>94</v>
      </c>
      <c r="L2395" s="11" t="s">
        <v>4462</v>
      </c>
      <c r="M2395" s="14" t="s">
        <v>4444</v>
      </c>
      <c r="Z2395" s="15">
        <v>15997</v>
      </c>
      <c r="AA2395" s="15">
        <v>15037</v>
      </c>
      <c r="AC2395" s="15">
        <v>960</v>
      </c>
    </row>
    <row r="2396" spans="2:29" ht="19.7" customHeight="1" x14ac:dyDescent="0.2">
      <c r="B2396" s="10" t="s">
        <v>2494</v>
      </c>
      <c r="C2396" s="11" t="s">
        <v>8832</v>
      </c>
      <c r="D2396" s="11" t="s">
        <v>8821</v>
      </c>
      <c r="E2396" s="11" t="s">
        <v>4313</v>
      </c>
      <c r="F2396" s="12" t="s">
        <v>38</v>
      </c>
      <c r="G2396" s="13">
        <v>18733</v>
      </c>
      <c r="H2396" s="13">
        <v>17234</v>
      </c>
      <c r="I2396" s="13"/>
      <c r="J2396" s="13">
        <v>1499</v>
      </c>
      <c r="K2396" s="13">
        <v>92</v>
      </c>
      <c r="L2396" s="11" t="s">
        <v>4462</v>
      </c>
      <c r="M2396" s="14" t="s">
        <v>4444</v>
      </c>
      <c r="Z2396" s="15">
        <v>18733</v>
      </c>
      <c r="AA2396" s="15">
        <v>17234</v>
      </c>
      <c r="AC2396" s="15">
        <v>1499</v>
      </c>
    </row>
    <row r="2397" spans="2:29" ht="19.7" customHeight="1" x14ac:dyDescent="0.2">
      <c r="B2397" s="10" t="s">
        <v>2495</v>
      </c>
      <c r="C2397" s="11" t="s">
        <v>8833</v>
      </c>
      <c r="D2397" s="11" t="s">
        <v>8834</v>
      </c>
      <c r="E2397" s="11" t="s">
        <v>4372</v>
      </c>
      <c r="F2397" s="12" t="s">
        <v>38</v>
      </c>
      <c r="G2397" s="13">
        <v>2856</v>
      </c>
      <c r="H2397" s="13">
        <v>2713</v>
      </c>
      <c r="I2397" s="13"/>
      <c r="J2397" s="13">
        <v>143</v>
      </c>
      <c r="K2397" s="13">
        <v>95</v>
      </c>
      <c r="L2397" s="11" t="s">
        <v>4462</v>
      </c>
      <c r="M2397" s="14" t="s">
        <v>4444</v>
      </c>
      <c r="Z2397" s="15">
        <v>2856</v>
      </c>
      <c r="AA2397" s="15">
        <v>2713</v>
      </c>
      <c r="AC2397" s="15">
        <v>143</v>
      </c>
    </row>
    <row r="2398" spans="2:29" ht="19.7" customHeight="1" x14ac:dyDescent="0.2">
      <c r="B2398" s="10" t="s">
        <v>2496</v>
      </c>
      <c r="C2398" s="11" t="s">
        <v>8835</v>
      </c>
      <c r="D2398" s="11" t="s">
        <v>8834</v>
      </c>
      <c r="E2398" s="11" t="s">
        <v>4368</v>
      </c>
      <c r="F2398" s="12" t="s">
        <v>38</v>
      </c>
      <c r="G2398" s="13">
        <v>3438</v>
      </c>
      <c r="H2398" s="13">
        <v>3163</v>
      </c>
      <c r="I2398" s="13"/>
      <c r="J2398" s="13">
        <v>275</v>
      </c>
      <c r="K2398" s="13">
        <v>92</v>
      </c>
      <c r="L2398" s="11" t="s">
        <v>4462</v>
      </c>
      <c r="M2398" s="14" t="s">
        <v>4444</v>
      </c>
      <c r="Z2398" s="15">
        <v>3438</v>
      </c>
      <c r="AA2398" s="15">
        <v>3163</v>
      </c>
      <c r="AC2398" s="15">
        <v>275</v>
      </c>
    </row>
    <row r="2399" spans="2:29" ht="19.7" customHeight="1" x14ac:dyDescent="0.2">
      <c r="B2399" s="10" t="s">
        <v>2497</v>
      </c>
      <c r="C2399" s="11" t="s">
        <v>8836</v>
      </c>
      <c r="D2399" s="11" t="s">
        <v>8834</v>
      </c>
      <c r="E2399" s="11" t="s">
        <v>3748</v>
      </c>
      <c r="F2399" s="12" t="s">
        <v>38</v>
      </c>
      <c r="G2399" s="13">
        <v>4279</v>
      </c>
      <c r="H2399" s="13">
        <v>3937</v>
      </c>
      <c r="I2399" s="13"/>
      <c r="J2399" s="13">
        <v>342</v>
      </c>
      <c r="K2399" s="13">
        <v>92</v>
      </c>
      <c r="L2399" s="11" t="s">
        <v>4462</v>
      </c>
      <c r="M2399" s="14" t="s">
        <v>4444</v>
      </c>
      <c r="Z2399" s="15">
        <v>4279</v>
      </c>
      <c r="AA2399" s="15">
        <v>3937</v>
      </c>
      <c r="AC2399" s="15">
        <v>342</v>
      </c>
    </row>
    <row r="2400" spans="2:29" ht="19.7" customHeight="1" x14ac:dyDescent="0.2">
      <c r="B2400" s="10" t="s">
        <v>2498</v>
      </c>
      <c r="C2400" s="11" t="s">
        <v>8837</v>
      </c>
      <c r="D2400" s="11" t="s">
        <v>8834</v>
      </c>
      <c r="E2400" s="11" t="s">
        <v>3751</v>
      </c>
      <c r="F2400" s="12" t="s">
        <v>38</v>
      </c>
      <c r="G2400" s="13">
        <v>5299</v>
      </c>
      <c r="H2400" s="13">
        <v>4822</v>
      </c>
      <c r="I2400" s="13"/>
      <c r="J2400" s="13">
        <v>477</v>
      </c>
      <c r="K2400" s="13">
        <v>91</v>
      </c>
      <c r="L2400" s="11" t="s">
        <v>4462</v>
      </c>
      <c r="M2400" s="14" t="s">
        <v>4444</v>
      </c>
      <c r="Z2400" s="15">
        <v>5299</v>
      </c>
      <c r="AA2400" s="15">
        <v>4822</v>
      </c>
      <c r="AC2400" s="15">
        <v>477</v>
      </c>
    </row>
    <row r="2401" spans="2:29" ht="19.7" customHeight="1" x14ac:dyDescent="0.2">
      <c r="B2401" s="10" t="s">
        <v>2499</v>
      </c>
      <c r="C2401" s="11" t="s">
        <v>8838</v>
      </c>
      <c r="D2401" s="11" t="s">
        <v>8834</v>
      </c>
      <c r="E2401" s="11" t="s">
        <v>4369</v>
      </c>
      <c r="F2401" s="12" t="s">
        <v>38</v>
      </c>
      <c r="G2401" s="13">
        <v>5938</v>
      </c>
      <c r="H2401" s="13">
        <v>5344</v>
      </c>
      <c r="I2401" s="13"/>
      <c r="J2401" s="13">
        <v>594</v>
      </c>
      <c r="K2401" s="13">
        <v>90</v>
      </c>
      <c r="L2401" s="11" t="s">
        <v>4462</v>
      </c>
      <c r="M2401" s="14" t="s">
        <v>4444</v>
      </c>
      <c r="Z2401" s="15">
        <v>5938</v>
      </c>
      <c r="AA2401" s="15">
        <v>5344</v>
      </c>
      <c r="AC2401" s="15">
        <v>594</v>
      </c>
    </row>
    <row r="2402" spans="2:29" ht="19.7" customHeight="1" x14ac:dyDescent="0.2">
      <c r="B2402" s="10" t="s">
        <v>2500</v>
      </c>
      <c r="C2402" s="11" t="s">
        <v>8839</v>
      </c>
      <c r="D2402" s="11" t="s">
        <v>8834</v>
      </c>
      <c r="E2402" s="11" t="s">
        <v>4370</v>
      </c>
      <c r="F2402" s="12" t="s">
        <v>38</v>
      </c>
      <c r="G2402" s="13">
        <v>7619</v>
      </c>
      <c r="H2402" s="13">
        <v>6781</v>
      </c>
      <c r="I2402" s="13"/>
      <c r="J2402" s="13">
        <v>838</v>
      </c>
      <c r="K2402" s="13">
        <v>89</v>
      </c>
      <c r="L2402" s="11" t="s">
        <v>4462</v>
      </c>
      <c r="M2402" s="14" t="s">
        <v>4444</v>
      </c>
      <c r="Z2402" s="15">
        <v>7619</v>
      </c>
      <c r="AA2402" s="15">
        <v>6781</v>
      </c>
      <c r="AC2402" s="15">
        <v>838</v>
      </c>
    </row>
    <row r="2403" spans="2:29" ht="19.7" customHeight="1" x14ac:dyDescent="0.2">
      <c r="B2403" s="10" t="s">
        <v>2501</v>
      </c>
      <c r="C2403" s="11" t="s">
        <v>8840</v>
      </c>
      <c r="D2403" s="11" t="s">
        <v>8834</v>
      </c>
      <c r="E2403" s="11" t="s">
        <v>4371</v>
      </c>
      <c r="F2403" s="12" t="s">
        <v>38</v>
      </c>
      <c r="G2403" s="13">
        <v>9797</v>
      </c>
      <c r="H2403" s="13">
        <v>8621</v>
      </c>
      <c r="I2403" s="13"/>
      <c r="J2403" s="13">
        <v>1176</v>
      </c>
      <c r="K2403" s="13">
        <v>88</v>
      </c>
      <c r="L2403" s="11" t="s">
        <v>4462</v>
      </c>
      <c r="M2403" s="14" t="s">
        <v>4444</v>
      </c>
      <c r="Z2403" s="15">
        <v>9797</v>
      </c>
      <c r="AA2403" s="15">
        <v>8621</v>
      </c>
      <c r="AC2403" s="15">
        <v>1176</v>
      </c>
    </row>
    <row r="2404" spans="2:29" ht="19.7" customHeight="1" x14ac:dyDescent="0.2">
      <c r="B2404" s="16" t="s">
        <v>2502</v>
      </c>
      <c r="C2404" s="17" t="s">
        <v>8841</v>
      </c>
      <c r="D2404" s="17" t="s">
        <v>8834</v>
      </c>
      <c r="E2404" s="17" t="s">
        <v>4309</v>
      </c>
      <c r="F2404" s="18" t="s">
        <v>38</v>
      </c>
      <c r="G2404" s="19">
        <v>11690</v>
      </c>
      <c r="H2404" s="19">
        <v>10053</v>
      </c>
      <c r="I2404" s="19"/>
      <c r="J2404" s="19">
        <v>1637</v>
      </c>
      <c r="K2404" s="19">
        <v>86</v>
      </c>
      <c r="L2404" s="17" t="s">
        <v>4462</v>
      </c>
      <c r="M2404" s="20" t="s">
        <v>4444</v>
      </c>
      <c r="Z2404" s="15">
        <v>11690</v>
      </c>
      <c r="AA2404" s="15">
        <v>10053</v>
      </c>
      <c r="AC2404" s="15">
        <v>1637</v>
      </c>
    </row>
    <row r="2405" spans="2:29" ht="19.7" customHeight="1" x14ac:dyDescent="0.2">
      <c r="B2405" s="10" t="s">
        <v>2503</v>
      </c>
      <c r="C2405" s="11" t="s">
        <v>8842</v>
      </c>
      <c r="D2405" s="11" t="s">
        <v>8834</v>
      </c>
      <c r="E2405" s="11" t="s">
        <v>4310</v>
      </c>
      <c r="F2405" s="12" t="s">
        <v>38</v>
      </c>
      <c r="G2405" s="13">
        <v>16988</v>
      </c>
      <c r="H2405" s="13">
        <v>14100</v>
      </c>
      <c r="I2405" s="13"/>
      <c r="J2405" s="13">
        <v>2888</v>
      </c>
      <c r="K2405" s="13">
        <v>83</v>
      </c>
      <c r="L2405" s="11" t="s">
        <v>4462</v>
      </c>
      <c r="M2405" s="14" t="s">
        <v>4444</v>
      </c>
      <c r="Z2405" s="15">
        <v>16988</v>
      </c>
      <c r="AA2405" s="15">
        <v>14100</v>
      </c>
      <c r="AC2405" s="15">
        <v>2888</v>
      </c>
    </row>
    <row r="2406" spans="2:29" ht="19.7" customHeight="1" x14ac:dyDescent="0.2">
      <c r="B2406" s="10" t="s">
        <v>2504</v>
      </c>
      <c r="C2406" s="11" t="s">
        <v>8843</v>
      </c>
      <c r="D2406" s="11" t="s">
        <v>8834</v>
      </c>
      <c r="E2406" s="11" t="s">
        <v>4311</v>
      </c>
      <c r="F2406" s="12" t="s">
        <v>38</v>
      </c>
      <c r="G2406" s="13">
        <v>21598</v>
      </c>
      <c r="H2406" s="13">
        <v>17710</v>
      </c>
      <c r="I2406" s="13"/>
      <c r="J2406" s="13">
        <v>3888</v>
      </c>
      <c r="K2406" s="13">
        <v>82</v>
      </c>
      <c r="L2406" s="11" t="s">
        <v>4462</v>
      </c>
      <c r="M2406" s="14" t="s">
        <v>4444</v>
      </c>
      <c r="Z2406" s="15">
        <v>21598</v>
      </c>
      <c r="AA2406" s="15">
        <v>17710</v>
      </c>
      <c r="AC2406" s="15">
        <v>3888</v>
      </c>
    </row>
    <row r="2407" spans="2:29" ht="19.7" customHeight="1" x14ac:dyDescent="0.2">
      <c r="B2407" s="10" t="s">
        <v>2505</v>
      </c>
      <c r="C2407" s="11" t="s">
        <v>8844</v>
      </c>
      <c r="D2407" s="11" t="s">
        <v>8834</v>
      </c>
      <c r="E2407" s="11" t="s">
        <v>4312</v>
      </c>
      <c r="F2407" s="12" t="s">
        <v>38</v>
      </c>
      <c r="G2407" s="13">
        <v>30817</v>
      </c>
      <c r="H2407" s="13">
        <v>24962</v>
      </c>
      <c r="I2407" s="13"/>
      <c r="J2407" s="13">
        <v>5855</v>
      </c>
      <c r="K2407" s="13">
        <v>81</v>
      </c>
      <c r="L2407" s="11" t="s">
        <v>4462</v>
      </c>
      <c r="M2407" s="14" t="s">
        <v>4444</v>
      </c>
      <c r="Z2407" s="15">
        <v>30817</v>
      </c>
      <c r="AA2407" s="15">
        <v>24962</v>
      </c>
      <c r="AC2407" s="15">
        <v>5855</v>
      </c>
    </row>
    <row r="2408" spans="2:29" ht="19.7" customHeight="1" x14ac:dyDescent="0.2">
      <c r="B2408" s="10" t="s">
        <v>2506</v>
      </c>
      <c r="C2408" s="11" t="s">
        <v>8845</v>
      </c>
      <c r="D2408" s="11" t="s">
        <v>8834</v>
      </c>
      <c r="E2408" s="11" t="s">
        <v>4313</v>
      </c>
      <c r="F2408" s="12" t="s">
        <v>38</v>
      </c>
      <c r="G2408" s="13">
        <v>47934</v>
      </c>
      <c r="H2408" s="13">
        <v>34512</v>
      </c>
      <c r="I2408" s="13"/>
      <c r="J2408" s="13">
        <v>13422</v>
      </c>
      <c r="K2408" s="13">
        <v>72</v>
      </c>
      <c r="L2408" s="11" t="s">
        <v>4462</v>
      </c>
      <c r="M2408" s="14" t="s">
        <v>4444</v>
      </c>
      <c r="Z2408" s="15">
        <v>47934</v>
      </c>
      <c r="AA2408" s="15">
        <v>34512</v>
      </c>
      <c r="AC2408" s="15">
        <v>13422</v>
      </c>
    </row>
    <row r="2409" spans="2:29" ht="19.7" customHeight="1" x14ac:dyDescent="0.2">
      <c r="B2409" s="10" t="s">
        <v>2507</v>
      </c>
      <c r="C2409" s="11" t="s">
        <v>8846</v>
      </c>
      <c r="D2409" s="11" t="s">
        <v>8847</v>
      </c>
      <c r="E2409" s="11" t="s">
        <v>4372</v>
      </c>
      <c r="F2409" s="12" t="s">
        <v>38</v>
      </c>
      <c r="G2409" s="13">
        <v>2840</v>
      </c>
      <c r="H2409" s="13">
        <v>2726</v>
      </c>
      <c r="I2409" s="13"/>
      <c r="J2409" s="13">
        <v>114</v>
      </c>
      <c r="K2409" s="13">
        <v>96</v>
      </c>
      <c r="L2409" s="11" t="s">
        <v>4462</v>
      </c>
      <c r="M2409" s="14" t="s">
        <v>4444</v>
      </c>
      <c r="Z2409" s="15">
        <v>2840</v>
      </c>
      <c r="AA2409" s="15">
        <v>2726</v>
      </c>
      <c r="AC2409" s="15">
        <v>114</v>
      </c>
    </row>
    <row r="2410" spans="2:29" ht="19.7" customHeight="1" x14ac:dyDescent="0.2">
      <c r="B2410" s="10" t="s">
        <v>2508</v>
      </c>
      <c r="C2410" s="11" t="s">
        <v>8848</v>
      </c>
      <c r="D2410" s="11" t="s">
        <v>8847</v>
      </c>
      <c r="E2410" s="11" t="s">
        <v>4368</v>
      </c>
      <c r="F2410" s="12" t="s">
        <v>38</v>
      </c>
      <c r="G2410" s="13">
        <v>3294</v>
      </c>
      <c r="H2410" s="13">
        <v>3162</v>
      </c>
      <c r="I2410" s="13"/>
      <c r="J2410" s="13">
        <v>132</v>
      </c>
      <c r="K2410" s="13">
        <v>96</v>
      </c>
      <c r="L2410" s="11" t="s">
        <v>4462</v>
      </c>
      <c r="M2410" s="14" t="s">
        <v>4444</v>
      </c>
      <c r="Z2410" s="15">
        <v>3294</v>
      </c>
      <c r="AA2410" s="15">
        <v>3162</v>
      </c>
      <c r="AC2410" s="15">
        <v>132</v>
      </c>
    </row>
    <row r="2411" spans="2:29" ht="19.7" customHeight="1" x14ac:dyDescent="0.2">
      <c r="B2411" s="10" t="s">
        <v>2509</v>
      </c>
      <c r="C2411" s="11" t="s">
        <v>8849</v>
      </c>
      <c r="D2411" s="11" t="s">
        <v>8850</v>
      </c>
      <c r="E2411" s="11" t="s">
        <v>8851</v>
      </c>
      <c r="F2411" s="12" t="s">
        <v>7</v>
      </c>
      <c r="G2411" s="13">
        <v>1014</v>
      </c>
      <c r="H2411" s="13">
        <v>720</v>
      </c>
      <c r="I2411" s="13"/>
      <c r="J2411" s="13">
        <v>294</v>
      </c>
      <c r="K2411" s="13">
        <v>71</v>
      </c>
      <c r="L2411" s="11" t="s">
        <v>4462</v>
      </c>
      <c r="M2411" s="14" t="s">
        <v>4444</v>
      </c>
      <c r="Z2411" s="15">
        <v>1014</v>
      </c>
      <c r="AA2411" s="15">
        <v>720</v>
      </c>
      <c r="AC2411" s="15">
        <v>294</v>
      </c>
    </row>
    <row r="2412" spans="2:29" ht="19.7" customHeight="1" x14ac:dyDescent="0.2">
      <c r="B2412" s="10" t="s">
        <v>2510</v>
      </c>
      <c r="C2412" s="11" t="s">
        <v>8852</v>
      </c>
      <c r="D2412" s="11" t="s">
        <v>8850</v>
      </c>
      <c r="E2412" s="11" t="s">
        <v>8853</v>
      </c>
      <c r="F2412" s="12" t="s">
        <v>7</v>
      </c>
      <c r="G2412" s="13">
        <v>1361</v>
      </c>
      <c r="H2412" s="13">
        <v>1007</v>
      </c>
      <c r="I2412" s="13"/>
      <c r="J2412" s="13">
        <v>354</v>
      </c>
      <c r="K2412" s="13">
        <v>74</v>
      </c>
      <c r="L2412" s="11" t="s">
        <v>4462</v>
      </c>
      <c r="M2412" s="14" t="s">
        <v>4444</v>
      </c>
      <c r="Z2412" s="15">
        <v>1361</v>
      </c>
      <c r="AA2412" s="15">
        <v>1007</v>
      </c>
      <c r="AC2412" s="15">
        <v>354</v>
      </c>
    </row>
    <row r="2413" spans="2:29" ht="19.7" customHeight="1" x14ac:dyDescent="0.2">
      <c r="B2413" s="10" t="s">
        <v>2511</v>
      </c>
      <c r="C2413" s="11" t="s">
        <v>8854</v>
      </c>
      <c r="D2413" s="11" t="s">
        <v>8850</v>
      </c>
      <c r="E2413" s="11" t="s">
        <v>8855</v>
      </c>
      <c r="F2413" s="12" t="s">
        <v>7</v>
      </c>
      <c r="G2413" s="13">
        <v>1577</v>
      </c>
      <c r="H2413" s="13">
        <v>1167</v>
      </c>
      <c r="I2413" s="13"/>
      <c r="J2413" s="13">
        <v>410</v>
      </c>
      <c r="K2413" s="13">
        <v>74</v>
      </c>
      <c r="L2413" s="11" t="s">
        <v>4462</v>
      </c>
      <c r="M2413" s="14" t="s">
        <v>4444</v>
      </c>
      <c r="Z2413" s="15">
        <v>1577</v>
      </c>
      <c r="AA2413" s="15">
        <v>1167</v>
      </c>
      <c r="AC2413" s="15">
        <v>410</v>
      </c>
    </row>
    <row r="2414" spans="2:29" ht="19.7" customHeight="1" x14ac:dyDescent="0.2">
      <c r="B2414" s="10" t="s">
        <v>2512</v>
      </c>
      <c r="C2414" s="11" t="s">
        <v>8856</v>
      </c>
      <c r="D2414" s="11" t="s">
        <v>8857</v>
      </c>
      <c r="E2414" s="11" t="s">
        <v>8855</v>
      </c>
      <c r="F2414" s="12" t="s">
        <v>7</v>
      </c>
      <c r="G2414" s="13">
        <v>1929</v>
      </c>
      <c r="H2414" s="13">
        <v>1331</v>
      </c>
      <c r="I2414" s="13"/>
      <c r="J2414" s="13">
        <v>598</v>
      </c>
      <c r="K2414" s="13">
        <v>69</v>
      </c>
      <c r="L2414" s="11" t="s">
        <v>4462</v>
      </c>
      <c r="M2414" s="14" t="s">
        <v>4444</v>
      </c>
      <c r="Z2414" s="15">
        <v>1929</v>
      </c>
      <c r="AA2414" s="15">
        <v>1331</v>
      </c>
      <c r="AC2414" s="15">
        <v>598</v>
      </c>
    </row>
    <row r="2415" spans="2:29" ht="19.7" customHeight="1" x14ac:dyDescent="0.2">
      <c r="B2415" s="10" t="s">
        <v>2513</v>
      </c>
      <c r="C2415" s="11" t="s">
        <v>8858</v>
      </c>
      <c r="D2415" s="11" t="s">
        <v>8857</v>
      </c>
      <c r="E2415" s="11" t="s">
        <v>8859</v>
      </c>
      <c r="F2415" s="12" t="s">
        <v>7</v>
      </c>
      <c r="G2415" s="13">
        <v>2377</v>
      </c>
      <c r="H2415" s="13">
        <v>1711</v>
      </c>
      <c r="I2415" s="13"/>
      <c r="J2415" s="13">
        <v>666</v>
      </c>
      <c r="K2415" s="13">
        <v>72</v>
      </c>
      <c r="L2415" s="11" t="s">
        <v>4462</v>
      </c>
      <c r="M2415" s="14" t="s">
        <v>4444</v>
      </c>
      <c r="Z2415" s="15">
        <v>2377</v>
      </c>
      <c r="AA2415" s="15">
        <v>1711</v>
      </c>
      <c r="AC2415" s="15">
        <v>666</v>
      </c>
    </row>
    <row r="2416" spans="2:29" ht="19.7" customHeight="1" x14ac:dyDescent="0.2">
      <c r="B2416" s="10" t="s">
        <v>2514</v>
      </c>
      <c r="C2416" s="11" t="s">
        <v>8860</v>
      </c>
      <c r="D2416" s="11" t="s">
        <v>8857</v>
      </c>
      <c r="E2416" s="11" t="s">
        <v>8861</v>
      </c>
      <c r="F2416" s="12" t="s">
        <v>7</v>
      </c>
      <c r="G2416" s="13">
        <v>2616</v>
      </c>
      <c r="H2416" s="13">
        <v>1936</v>
      </c>
      <c r="I2416" s="13"/>
      <c r="J2416" s="13">
        <v>680</v>
      </c>
      <c r="K2416" s="13">
        <v>74</v>
      </c>
      <c r="L2416" s="11" t="s">
        <v>4462</v>
      </c>
      <c r="M2416" s="14" t="s">
        <v>4444</v>
      </c>
      <c r="Z2416" s="15">
        <v>2616</v>
      </c>
      <c r="AA2416" s="15">
        <v>1936</v>
      </c>
      <c r="AC2416" s="15">
        <v>680</v>
      </c>
    </row>
    <row r="2417" spans="2:29" ht="19.7" customHeight="1" x14ac:dyDescent="0.2">
      <c r="B2417" s="10" t="s">
        <v>2515</v>
      </c>
      <c r="C2417" s="11" t="s">
        <v>8862</v>
      </c>
      <c r="D2417" s="11" t="s">
        <v>8857</v>
      </c>
      <c r="E2417" s="11" t="s">
        <v>8863</v>
      </c>
      <c r="F2417" s="12" t="s">
        <v>7</v>
      </c>
      <c r="G2417" s="13">
        <v>2710</v>
      </c>
      <c r="H2417" s="13">
        <v>1951</v>
      </c>
      <c r="I2417" s="13"/>
      <c r="J2417" s="13">
        <v>759</v>
      </c>
      <c r="K2417" s="13">
        <v>72</v>
      </c>
      <c r="L2417" s="11" t="s">
        <v>4462</v>
      </c>
      <c r="M2417" s="14" t="s">
        <v>4444</v>
      </c>
      <c r="Z2417" s="15">
        <v>2710</v>
      </c>
      <c r="AA2417" s="15">
        <v>1951</v>
      </c>
      <c r="AC2417" s="15">
        <v>759</v>
      </c>
    </row>
    <row r="2418" spans="2:29" ht="19.7" customHeight="1" x14ac:dyDescent="0.2">
      <c r="B2418" s="10" t="s">
        <v>2516</v>
      </c>
      <c r="C2418" s="11" t="s">
        <v>8864</v>
      </c>
      <c r="D2418" s="11" t="s">
        <v>8857</v>
      </c>
      <c r="E2418" s="11" t="s">
        <v>8865</v>
      </c>
      <c r="F2418" s="12" t="s">
        <v>7</v>
      </c>
      <c r="G2418" s="13">
        <v>4001</v>
      </c>
      <c r="H2418" s="13">
        <v>3041</v>
      </c>
      <c r="I2418" s="13"/>
      <c r="J2418" s="13">
        <v>960</v>
      </c>
      <c r="K2418" s="13">
        <v>76</v>
      </c>
      <c r="L2418" s="11" t="s">
        <v>4462</v>
      </c>
      <c r="M2418" s="14" t="s">
        <v>4444</v>
      </c>
      <c r="Z2418" s="15">
        <v>4001</v>
      </c>
      <c r="AA2418" s="15">
        <v>3041</v>
      </c>
      <c r="AC2418" s="15">
        <v>960</v>
      </c>
    </row>
    <row r="2419" spans="2:29" ht="19.7" customHeight="1" x14ac:dyDescent="0.2">
      <c r="B2419" s="10" t="s">
        <v>2517</v>
      </c>
      <c r="C2419" s="11" t="s">
        <v>8866</v>
      </c>
      <c r="D2419" s="11" t="s">
        <v>8857</v>
      </c>
      <c r="E2419" s="11" t="s">
        <v>8867</v>
      </c>
      <c r="F2419" s="12" t="s">
        <v>7</v>
      </c>
      <c r="G2419" s="13">
        <v>4540</v>
      </c>
      <c r="H2419" s="13">
        <v>3450</v>
      </c>
      <c r="I2419" s="13"/>
      <c r="J2419" s="13">
        <v>1090</v>
      </c>
      <c r="K2419" s="13">
        <v>76</v>
      </c>
      <c r="L2419" s="11" t="s">
        <v>4462</v>
      </c>
      <c r="M2419" s="14" t="s">
        <v>4444</v>
      </c>
      <c r="Z2419" s="15">
        <v>4540</v>
      </c>
      <c r="AA2419" s="15">
        <v>3450</v>
      </c>
      <c r="AC2419" s="15">
        <v>1090</v>
      </c>
    </row>
    <row r="2420" spans="2:29" ht="19.7" customHeight="1" x14ac:dyDescent="0.2">
      <c r="B2420" s="10" t="s">
        <v>2518</v>
      </c>
      <c r="C2420" s="11" t="s">
        <v>8868</v>
      </c>
      <c r="D2420" s="11" t="s">
        <v>8869</v>
      </c>
      <c r="E2420" s="11" t="s">
        <v>8851</v>
      </c>
      <c r="F2420" s="12" t="s">
        <v>7</v>
      </c>
      <c r="G2420" s="13">
        <v>2007</v>
      </c>
      <c r="H2420" s="13">
        <v>1305</v>
      </c>
      <c r="I2420" s="13"/>
      <c r="J2420" s="13">
        <v>702</v>
      </c>
      <c r="K2420" s="13">
        <v>65</v>
      </c>
      <c r="L2420" s="11" t="s">
        <v>4462</v>
      </c>
      <c r="M2420" s="14" t="s">
        <v>4444</v>
      </c>
      <c r="Z2420" s="15">
        <v>2007</v>
      </c>
      <c r="AA2420" s="15">
        <v>1305</v>
      </c>
      <c r="AC2420" s="15">
        <v>702</v>
      </c>
    </row>
    <row r="2421" spans="2:29" ht="19.7" customHeight="1" x14ac:dyDescent="0.2">
      <c r="B2421" s="10" t="s">
        <v>2519</v>
      </c>
      <c r="C2421" s="11" t="s">
        <v>8870</v>
      </c>
      <c r="D2421" s="11" t="s">
        <v>8869</v>
      </c>
      <c r="E2421" s="11" t="s">
        <v>8853</v>
      </c>
      <c r="F2421" s="12" t="s">
        <v>7</v>
      </c>
      <c r="G2421" s="13">
        <v>2464</v>
      </c>
      <c r="H2421" s="13">
        <v>1651</v>
      </c>
      <c r="I2421" s="13"/>
      <c r="J2421" s="13">
        <v>813</v>
      </c>
      <c r="K2421" s="13">
        <v>67</v>
      </c>
      <c r="L2421" s="11" t="s">
        <v>4462</v>
      </c>
      <c r="M2421" s="14" t="s">
        <v>4444</v>
      </c>
      <c r="Z2421" s="15">
        <v>2464</v>
      </c>
      <c r="AA2421" s="15">
        <v>1651</v>
      </c>
      <c r="AC2421" s="15">
        <v>813</v>
      </c>
    </row>
    <row r="2422" spans="2:29" ht="19.7" customHeight="1" x14ac:dyDescent="0.2">
      <c r="B2422" s="10" t="s">
        <v>2520</v>
      </c>
      <c r="C2422" s="11" t="s">
        <v>8871</v>
      </c>
      <c r="D2422" s="11" t="s">
        <v>8869</v>
      </c>
      <c r="E2422" s="11" t="s">
        <v>8855</v>
      </c>
      <c r="F2422" s="12" t="s">
        <v>7</v>
      </c>
      <c r="G2422" s="13">
        <v>2522</v>
      </c>
      <c r="H2422" s="13">
        <v>1690</v>
      </c>
      <c r="I2422" s="13"/>
      <c r="J2422" s="13">
        <v>832</v>
      </c>
      <c r="K2422" s="13">
        <v>67</v>
      </c>
      <c r="L2422" s="11" t="s">
        <v>4462</v>
      </c>
      <c r="M2422" s="14" t="s">
        <v>4444</v>
      </c>
      <c r="Z2422" s="15">
        <v>2522</v>
      </c>
      <c r="AA2422" s="15">
        <v>1690</v>
      </c>
      <c r="AC2422" s="15">
        <v>832</v>
      </c>
    </row>
    <row r="2423" spans="2:29" ht="19.7" customHeight="1" x14ac:dyDescent="0.2">
      <c r="B2423" s="10" t="s">
        <v>2521</v>
      </c>
      <c r="C2423" s="11" t="s">
        <v>8872</v>
      </c>
      <c r="D2423" s="11" t="s">
        <v>8873</v>
      </c>
      <c r="E2423" s="11" t="s">
        <v>8874</v>
      </c>
      <c r="F2423" s="12" t="s">
        <v>7</v>
      </c>
      <c r="G2423" s="13">
        <v>4250</v>
      </c>
      <c r="H2423" s="13">
        <v>2678</v>
      </c>
      <c r="I2423" s="13"/>
      <c r="J2423" s="13">
        <v>1572</v>
      </c>
      <c r="K2423" s="13">
        <v>63</v>
      </c>
      <c r="L2423" s="11" t="s">
        <v>4462</v>
      </c>
      <c r="M2423" s="14" t="s">
        <v>4444</v>
      </c>
      <c r="Z2423" s="15">
        <v>4250</v>
      </c>
      <c r="AA2423" s="15">
        <v>2678</v>
      </c>
      <c r="AC2423" s="15">
        <v>1572</v>
      </c>
    </row>
    <row r="2424" spans="2:29" ht="19.7" customHeight="1" x14ac:dyDescent="0.2">
      <c r="B2424" s="10" t="s">
        <v>2522</v>
      </c>
      <c r="C2424" s="11" t="s">
        <v>8875</v>
      </c>
      <c r="D2424" s="11" t="s">
        <v>8873</v>
      </c>
      <c r="E2424" s="11" t="s">
        <v>8876</v>
      </c>
      <c r="F2424" s="12" t="s">
        <v>7</v>
      </c>
      <c r="G2424" s="13">
        <v>4792</v>
      </c>
      <c r="H2424" s="13">
        <v>3163</v>
      </c>
      <c r="I2424" s="13"/>
      <c r="J2424" s="13">
        <v>1629</v>
      </c>
      <c r="K2424" s="13">
        <v>66</v>
      </c>
      <c r="L2424" s="11" t="s">
        <v>4462</v>
      </c>
      <c r="M2424" s="14" t="s">
        <v>4444</v>
      </c>
      <c r="Z2424" s="15">
        <v>4792</v>
      </c>
      <c r="AA2424" s="15">
        <v>3163</v>
      </c>
      <c r="AC2424" s="15">
        <v>1629</v>
      </c>
    </row>
    <row r="2425" spans="2:29" ht="19.7" customHeight="1" x14ac:dyDescent="0.2">
      <c r="B2425" s="10" t="s">
        <v>2523</v>
      </c>
      <c r="C2425" s="11" t="s">
        <v>8877</v>
      </c>
      <c r="D2425" s="11" t="s">
        <v>8873</v>
      </c>
      <c r="E2425" s="11" t="s">
        <v>8878</v>
      </c>
      <c r="F2425" s="12" t="s">
        <v>7</v>
      </c>
      <c r="G2425" s="13">
        <v>5390</v>
      </c>
      <c r="H2425" s="13">
        <v>3557</v>
      </c>
      <c r="I2425" s="13"/>
      <c r="J2425" s="13">
        <v>1833</v>
      </c>
      <c r="K2425" s="13">
        <v>66</v>
      </c>
      <c r="L2425" s="11" t="s">
        <v>4462</v>
      </c>
      <c r="M2425" s="14" t="s">
        <v>4444</v>
      </c>
      <c r="Z2425" s="15">
        <v>5390</v>
      </c>
      <c r="AA2425" s="15">
        <v>3557</v>
      </c>
      <c r="AC2425" s="15">
        <v>1833</v>
      </c>
    </row>
    <row r="2426" spans="2:29" ht="19.7" customHeight="1" x14ac:dyDescent="0.2">
      <c r="B2426" s="10" t="s">
        <v>2524</v>
      </c>
      <c r="C2426" s="11" t="s">
        <v>8879</v>
      </c>
      <c r="D2426" s="11" t="s">
        <v>8873</v>
      </c>
      <c r="E2426" s="11" t="s">
        <v>8880</v>
      </c>
      <c r="F2426" s="12" t="s">
        <v>7</v>
      </c>
      <c r="G2426" s="13">
        <v>6238</v>
      </c>
      <c r="H2426" s="13">
        <v>4242</v>
      </c>
      <c r="I2426" s="13"/>
      <c r="J2426" s="13">
        <v>1996</v>
      </c>
      <c r="K2426" s="13">
        <v>68</v>
      </c>
      <c r="L2426" s="11" t="s">
        <v>4462</v>
      </c>
      <c r="M2426" s="14" t="s">
        <v>4444</v>
      </c>
      <c r="Z2426" s="15">
        <v>6238</v>
      </c>
      <c r="AA2426" s="15">
        <v>4242</v>
      </c>
      <c r="AC2426" s="15">
        <v>1996</v>
      </c>
    </row>
    <row r="2427" spans="2:29" ht="19.7" customHeight="1" x14ac:dyDescent="0.2">
      <c r="B2427" s="10" t="s">
        <v>2525</v>
      </c>
      <c r="C2427" s="11" t="s">
        <v>8881</v>
      </c>
      <c r="D2427" s="11" t="s">
        <v>8873</v>
      </c>
      <c r="E2427" s="11" t="s">
        <v>8882</v>
      </c>
      <c r="F2427" s="12" t="s">
        <v>7</v>
      </c>
      <c r="G2427" s="13">
        <v>7221</v>
      </c>
      <c r="H2427" s="13">
        <v>4910</v>
      </c>
      <c r="I2427" s="13"/>
      <c r="J2427" s="13">
        <v>2311</v>
      </c>
      <c r="K2427" s="13">
        <v>68</v>
      </c>
      <c r="L2427" s="11" t="s">
        <v>4462</v>
      </c>
      <c r="M2427" s="14" t="s">
        <v>4444</v>
      </c>
      <c r="Z2427" s="15">
        <v>7221</v>
      </c>
      <c r="AA2427" s="15">
        <v>4910</v>
      </c>
      <c r="AC2427" s="15">
        <v>2311</v>
      </c>
    </row>
    <row r="2428" spans="2:29" ht="19.7" customHeight="1" x14ac:dyDescent="0.2">
      <c r="B2428" s="10" t="s">
        <v>2526</v>
      </c>
      <c r="C2428" s="11" t="s">
        <v>8883</v>
      </c>
      <c r="D2428" s="11" t="s">
        <v>8873</v>
      </c>
      <c r="E2428" s="11" t="s">
        <v>8884</v>
      </c>
      <c r="F2428" s="12" t="s">
        <v>7</v>
      </c>
      <c r="G2428" s="13">
        <v>7770</v>
      </c>
      <c r="H2428" s="13">
        <v>5051</v>
      </c>
      <c r="I2428" s="13"/>
      <c r="J2428" s="13">
        <v>2719</v>
      </c>
      <c r="K2428" s="13">
        <v>65</v>
      </c>
      <c r="L2428" s="11" t="s">
        <v>4462</v>
      </c>
      <c r="M2428" s="14" t="s">
        <v>4444</v>
      </c>
      <c r="Z2428" s="15">
        <v>7770</v>
      </c>
      <c r="AA2428" s="15">
        <v>5051</v>
      </c>
      <c r="AC2428" s="15">
        <v>2719</v>
      </c>
    </row>
    <row r="2429" spans="2:29" ht="19.7" customHeight="1" x14ac:dyDescent="0.2">
      <c r="B2429" s="16" t="s">
        <v>2527</v>
      </c>
      <c r="C2429" s="17" t="s">
        <v>8885</v>
      </c>
      <c r="D2429" s="17" t="s">
        <v>8873</v>
      </c>
      <c r="E2429" s="17" t="s">
        <v>8886</v>
      </c>
      <c r="F2429" s="18" t="s">
        <v>7</v>
      </c>
      <c r="G2429" s="19">
        <v>9530</v>
      </c>
      <c r="H2429" s="19">
        <v>6480</v>
      </c>
      <c r="I2429" s="19"/>
      <c r="J2429" s="19">
        <v>3050</v>
      </c>
      <c r="K2429" s="19">
        <v>68</v>
      </c>
      <c r="L2429" s="17" t="s">
        <v>4462</v>
      </c>
      <c r="M2429" s="20" t="s">
        <v>4444</v>
      </c>
      <c r="Z2429" s="15">
        <v>9530</v>
      </c>
      <c r="AA2429" s="15">
        <v>6480</v>
      </c>
      <c r="AC2429" s="15">
        <v>3050</v>
      </c>
    </row>
    <row r="2430" spans="2:29" ht="19.7" customHeight="1" x14ac:dyDescent="0.2">
      <c r="B2430" s="10" t="s">
        <v>2528</v>
      </c>
      <c r="C2430" s="11" t="s">
        <v>8887</v>
      </c>
      <c r="D2430" s="11" t="s">
        <v>8873</v>
      </c>
      <c r="E2430" s="11" t="s">
        <v>8888</v>
      </c>
      <c r="F2430" s="12" t="s">
        <v>7</v>
      </c>
      <c r="G2430" s="13">
        <v>9810</v>
      </c>
      <c r="H2430" s="13">
        <v>6671</v>
      </c>
      <c r="I2430" s="13"/>
      <c r="J2430" s="13">
        <v>3139</v>
      </c>
      <c r="K2430" s="13">
        <v>68</v>
      </c>
      <c r="L2430" s="11" t="s">
        <v>4462</v>
      </c>
      <c r="M2430" s="14" t="s">
        <v>4444</v>
      </c>
      <c r="Z2430" s="15">
        <v>9810</v>
      </c>
      <c r="AA2430" s="15">
        <v>6671</v>
      </c>
      <c r="AC2430" s="15">
        <v>3139</v>
      </c>
    </row>
    <row r="2431" spans="2:29" ht="19.7" customHeight="1" x14ac:dyDescent="0.2">
      <c r="B2431" s="10" t="s">
        <v>2529</v>
      </c>
      <c r="C2431" s="11" t="s">
        <v>8889</v>
      </c>
      <c r="D2431" s="11" t="s">
        <v>8873</v>
      </c>
      <c r="E2431" s="11" t="s">
        <v>8890</v>
      </c>
      <c r="F2431" s="12" t="s">
        <v>7</v>
      </c>
      <c r="G2431" s="13">
        <v>13219</v>
      </c>
      <c r="H2431" s="13">
        <v>9253</v>
      </c>
      <c r="I2431" s="13"/>
      <c r="J2431" s="13">
        <v>3966</v>
      </c>
      <c r="K2431" s="13">
        <v>70</v>
      </c>
      <c r="L2431" s="11" t="s">
        <v>4462</v>
      </c>
      <c r="M2431" s="14" t="s">
        <v>4444</v>
      </c>
      <c r="Z2431" s="15">
        <v>13219</v>
      </c>
      <c r="AA2431" s="15">
        <v>9253</v>
      </c>
      <c r="AC2431" s="15">
        <v>3966</v>
      </c>
    </row>
    <row r="2432" spans="2:29" ht="19.7" customHeight="1" x14ac:dyDescent="0.2">
      <c r="B2432" s="10" t="s">
        <v>2530</v>
      </c>
      <c r="C2432" s="11" t="s">
        <v>8891</v>
      </c>
      <c r="D2432" s="11" t="s">
        <v>8873</v>
      </c>
      <c r="E2432" s="11" t="s">
        <v>8892</v>
      </c>
      <c r="F2432" s="12" t="s">
        <v>7</v>
      </c>
      <c r="G2432" s="13">
        <v>17227</v>
      </c>
      <c r="H2432" s="13">
        <v>12403</v>
      </c>
      <c r="I2432" s="13"/>
      <c r="J2432" s="13">
        <v>4824</v>
      </c>
      <c r="K2432" s="13">
        <v>72</v>
      </c>
      <c r="L2432" s="11" t="s">
        <v>4462</v>
      </c>
      <c r="M2432" s="14" t="s">
        <v>4444</v>
      </c>
      <c r="Z2432" s="15">
        <v>17227</v>
      </c>
      <c r="AA2432" s="15">
        <v>12403</v>
      </c>
      <c r="AC2432" s="15">
        <v>4824</v>
      </c>
    </row>
    <row r="2433" spans="2:29" ht="19.7" customHeight="1" x14ac:dyDescent="0.2">
      <c r="B2433" s="10" t="s">
        <v>2531</v>
      </c>
      <c r="C2433" s="11" t="s">
        <v>8893</v>
      </c>
      <c r="D2433" s="11" t="s">
        <v>8873</v>
      </c>
      <c r="E2433" s="11" t="s">
        <v>8894</v>
      </c>
      <c r="F2433" s="12" t="s">
        <v>7</v>
      </c>
      <c r="G2433" s="13">
        <v>4882</v>
      </c>
      <c r="H2433" s="13">
        <v>3710</v>
      </c>
      <c r="I2433" s="13"/>
      <c r="J2433" s="13">
        <v>1172</v>
      </c>
      <c r="K2433" s="13">
        <v>76</v>
      </c>
      <c r="L2433" s="11" t="s">
        <v>4462</v>
      </c>
      <c r="M2433" s="14" t="s">
        <v>4444</v>
      </c>
      <c r="Z2433" s="15">
        <v>4882</v>
      </c>
      <c r="AA2433" s="15">
        <v>3710</v>
      </c>
      <c r="AC2433" s="15">
        <v>1172</v>
      </c>
    </row>
    <row r="2434" spans="2:29" ht="19.7" customHeight="1" x14ac:dyDescent="0.2">
      <c r="B2434" s="10" t="s">
        <v>2532</v>
      </c>
      <c r="C2434" s="11" t="s">
        <v>8895</v>
      </c>
      <c r="D2434" s="11" t="s">
        <v>8873</v>
      </c>
      <c r="E2434" s="11" t="s">
        <v>8896</v>
      </c>
      <c r="F2434" s="12" t="s">
        <v>7</v>
      </c>
      <c r="G2434" s="13">
        <v>4991</v>
      </c>
      <c r="H2434" s="13">
        <v>3743</v>
      </c>
      <c r="I2434" s="13"/>
      <c r="J2434" s="13">
        <v>1248</v>
      </c>
      <c r="K2434" s="13">
        <v>75</v>
      </c>
      <c r="L2434" s="11" t="s">
        <v>4462</v>
      </c>
      <c r="M2434" s="14" t="s">
        <v>4444</v>
      </c>
      <c r="Z2434" s="15">
        <v>4991</v>
      </c>
      <c r="AA2434" s="15">
        <v>3743</v>
      </c>
      <c r="AC2434" s="15">
        <v>1248</v>
      </c>
    </row>
    <row r="2435" spans="2:29" ht="19.7" customHeight="1" x14ac:dyDescent="0.2">
      <c r="B2435" s="10" t="s">
        <v>2533</v>
      </c>
      <c r="C2435" s="11" t="s">
        <v>8897</v>
      </c>
      <c r="D2435" s="11" t="s">
        <v>8873</v>
      </c>
      <c r="E2435" s="11" t="s">
        <v>8898</v>
      </c>
      <c r="F2435" s="12" t="s">
        <v>7</v>
      </c>
      <c r="G2435" s="13">
        <v>5817</v>
      </c>
      <c r="H2435" s="13">
        <v>4421</v>
      </c>
      <c r="I2435" s="13"/>
      <c r="J2435" s="13">
        <v>1396</v>
      </c>
      <c r="K2435" s="13">
        <v>76</v>
      </c>
      <c r="L2435" s="11" t="s">
        <v>4462</v>
      </c>
      <c r="M2435" s="14" t="s">
        <v>4444</v>
      </c>
      <c r="Z2435" s="15">
        <v>5817</v>
      </c>
      <c r="AA2435" s="15">
        <v>4421</v>
      </c>
      <c r="AC2435" s="15">
        <v>1396</v>
      </c>
    </row>
    <row r="2436" spans="2:29" ht="19.7" customHeight="1" x14ac:dyDescent="0.2">
      <c r="B2436" s="10" t="s">
        <v>2534</v>
      </c>
      <c r="C2436" s="11" t="s">
        <v>8899</v>
      </c>
      <c r="D2436" s="11" t="s">
        <v>8873</v>
      </c>
      <c r="E2436" s="11" t="s">
        <v>8900</v>
      </c>
      <c r="F2436" s="12" t="s">
        <v>7</v>
      </c>
      <c r="G2436" s="13">
        <v>6650</v>
      </c>
      <c r="H2436" s="13">
        <v>4988</v>
      </c>
      <c r="I2436" s="13"/>
      <c r="J2436" s="13">
        <v>1662</v>
      </c>
      <c r="K2436" s="13">
        <v>75</v>
      </c>
      <c r="L2436" s="11" t="s">
        <v>4462</v>
      </c>
      <c r="M2436" s="14" t="s">
        <v>4444</v>
      </c>
      <c r="Z2436" s="15">
        <v>6650</v>
      </c>
      <c r="AA2436" s="15">
        <v>4988</v>
      </c>
      <c r="AC2436" s="15">
        <v>1662</v>
      </c>
    </row>
    <row r="2437" spans="2:29" ht="19.7" customHeight="1" x14ac:dyDescent="0.2">
      <c r="B2437" s="10" t="s">
        <v>2535</v>
      </c>
      <c r="C2437" s="11" t="s">
        <v>8901</v>
      </c>
      <c r="D2437" s="11" t="s">
        <v>8873</v>
      </c>
      <c r="E2437" s="11" t="s">
        <v>8902</v>
      </c>
      <c r="F2437" s="12" t="s">
        <v>7</v>
      </c>
      <c r="G2437" s="13">
        <v>7589</v>
      </c>
      <c r="H2437" s="13">
        <v>5844</v>
      </c>
      <c r="I2437" s="13"/>
      <c r="J2437" s="13">
        <v>1745</v>
      </c>
      <c r="K2437" s="13">
        <v>77</v>
      </c>
      <c r="L2437" s="11" t="s">
        <v>4462</v>
      </c>
      <c r="M2437" s="14" t="s">
        <v>4444</v>
      </c>
      <c r="Z2437" s="15">
        <v>7589</v>
      </c>
      <c r="AA2437" s="15">
        <v>5844</v>
      </c>
      <c r="AC2437" s="15">
        <v>1745</v>
      </c>
    </row>
    <row r="2438" spans="2:29" ht="19.7" customHeight="1" x14ac:dyDescent="0.2">
      <c r="B2438" s="10" t="s">
        <v>2536</v>
      </c>
      <c r="C2438" s="11" t="s">
        <v>8903</v>
      </c>
      <c r="D2438" s="11" t="s">
        <v>8873</v>
      </c>
      <c r="E2438" s="11" t="s">
        <v>8904</v>
      </c>
      <c r="F2438" s="12" t="s">
        <v>7</v>
      </c>
      <c r="G2438" s="13">
        <v>7865</v>
      </c>
      <c r="H2438" s="13">
        <v>5899</v>
      </c>
      <c r="I2438" s="13"/>
      <c r="J2438" s="13">
        <v>1966</v>
      </c>
      <c r="K2438" s="13">
        <v>75</v>
      </c>
      <c r="L2438" s="11" t="s">
        <v>4462</v>
      </c>
      <c r="M2438" s="14" t="s">
        <v>4444</v>
      </c>
      <c r="Z2438" s="15">
        <v>7865</v>
      </c>
      <c r="AA2438" s="15">
        <v>5899</v>
      </c>
      <c r="AC2438" s="15">
        <v>1966</v>
      </c>
    </row>
    <row r="2439" spans="2:29" ht="19.7" customHeight="1" x14ac:dyDescent="0.2">
      <c r="B2439" s="10" t="s">
        <v>2537</v>
      </c>
      <c r="C2439" s="11" t="s">
        <v>8905</v>
      </c>
      <c r="D2439" s="11" t="s">
        <v>8873</v>
      </c>
      <c r="E2439" s="11" t="s">
        <v>8906</v>
      </c>
      <c r="F2439" s="12" t="s">
        <v>7</v>
      </c>
      <c r="G2439" s="13">
        <v>9712</v>
      </c>
      <c r="H2439" s="13">
        <v>7478</v>
      </c>
      <c r="I2439" s="13"/>
      <c r="J2439" s="13">
        <v>2234</v>
      </c>
      <c r="K2439" s="13">
        <v>77</v>
      </c>
      <c r="L2439" s="11" t="s">
        <v>4462</v>
      </c>
      <c r="M2439" s="14" t="s">
        <v>4444</v>
      </c>
      <c r="Z2439" s="15">
        <v>9712</v>
      </c>
      <c r="AA2439" s="15">
        <v>7478</v>
      </c>
      <c r="AC2439" s="15">
        <v>2234</v>
      </c>
    </row>
    <row r="2440" spans="2:29" ht="19.7" customHeight="1" x14ac:dyDescent="0.2">
      <c r="B2440" s="10" t="s">
        <v>2538</v>
      </c>
      <c r="C2440" s="11" t="s">
        <v>8907</v>
      </c>
      <c r="D2440" s="11" t="s">
        <v>8873</v>
      </c>
      <c r="E2440" s="11" t="s">
        <v>8908</v>
      </c>
      <c r="F2440" s="12" t="s">
        <v>7</v>
      </c>
      <c r="G2440" s="13">
        <v>9947</v>
      </c>
      <c r="H2440" s="13">
        <v>7460</v>
      </c>
      <c r="I2440" s="13"/>
      <c r="J2440" s="13">
        <v>2487</v>
      </c>
      <c r="K2440" s="13">
        <v>75</v>
      </c>
      <c r="L2440" s="11" t="s">
        <v>4462</v>
      </c>
      <c r="M2440" s="14" t="s">
        <v>4444</v>
      </c>
      <c r="Z2440" s="15">
        <v>9947</v>
      </c>
      <c r="AA2440" s="15">
        <v>7460</v>
      </c>
      <c r="AC2440" s="15">
        <v>2487</v>
      </c>
    </row>
    <row r="2441" spans="2:29" ht="19.7" customHeight="1" x14ac:dyDescent="0.2">
      <c r="B2441" s="10" t="s">
        <v>2539</v>
      </c>
      <c r="C2441" s="11" t="s">
        <v>8909</v>
      </c>
      <c r="D2441" s="11" t="s">
        <v>8873</v>
      </c>
      <c r="E2441" s="11" t="s">
        <v>8910</v>
      </c>
      <c r="F2441" s="12" t="s">
        <v>7</v>
      </c>
      <c r="G2441" s="13">
        <v>13395</v>
      </c>
      <c r="H2441" s="13">
        <v>10314</v>
      </c>
      <c r="I2441" s="13"/>
      <c r="J2441" s="13">
        <v>3081</v>
      </c>
      <c r="K2441" s="13">
        <v>77</v>
      </c>
      <c r="L2441" s="11" t="s">
        <v>4462</v>
      </c>
      <c r="M2441" s="14" t="s">
        <v>4444</v>
      </c>
      <c r="Z2441" s="15">
        <v>13395</v>
      </c>
      <c r="AA2441" s="15">
        <v>10314</v>
      </c>
      <c r="AC2441" s="15">
        <v>3081</v>
      </c>
    </row>
    <row r="2442" spans="2:29" ht="19.7" customHeight="1" x14ac:dyDescent="0.2">
      <c r="B2442" s="10" t="s">
        <v>2540</v>
      </c>
      <c r="C2442" s="11" t="s">
        <v>8911</v>
      </c>
      <c r="D2442" s="11" t="s">
        <v>8873</v>
      </c>
      <c r="E2442" s="11" t="s">
        <v>8912</v>
      </c>
      <c r="F2442" s="12" t="s">
        <v>7</v>
      </c>
      <c r="G2442" s="13">
        <v>3796</v>
      </c>
      <c r="H2442" s="13">
        <v>2126</v>
      </c>
      <c r="I2442" s="13"/>
      <c r="J2442" s="13">
        <v>1670</v>
      </c>
      <c r="K2442" s="13">
        <v>56</v>
      </c>
      <c r="L2442" s="11" t="s">
        <v>4462</v>
      </c>
      <c r="M2442" s="14" t="s">
        <v>4444</v>
      </c>
      <c r="Z2442" s="15">
        <v>3796</v>
      </c>
      <c r="AA2442" s="15">
        <v>2126</v>
      </c>
      <c r="AC2442" s="15">
        <v>1670</v>
      </c>
    </row>
    <row r="2443" spans="2:29" ht="19.7" customHeight="1" x14ac:dyDescent="0.2">
      <c r="B2443" s="10" t="s">
        <v>2541</v>
      </c>
      <c r="C2443" s="11" t="s">
        <v>8913</v>
      </c>
      <c r="D2443" s="11" t="s">
        <v>8873</v>
      </c>
      <c r="E2443" s="11" t="s">
        <v>8914</v>
      </c>
      <c r="F2443" s="12" t="s">
        <v>7</v>
      </c>
      <c r="G2443" s="13">
        <v>4265</v>
      </c>
      <c r="H2443" s="13">
        <v>2516</v>
      </c>
      <c r="I2443" s="13"/>
      <c r="J2443" s="13">
        <v>1749</v>
      </c>
      <c r="K2443" s="13">
        <v>59</v>
      </c>
      <c r="L2443" s="11" t="s">
        <v>4462</v>
      </c>
      <c r="M2443" s="14" t="s">
        <v>4444</v>
      </c>
      <c r="Z2443" s="15">
        <v>4265</v>
      </c>
      <c r="AA2443" s="15">
        <v>2516</v>
      </c>
      <c r="AC2443" s="15">
        <v>1749</v>
      </c>
    </row>
    <row r="2444" spans="2:29" ht="19.7" customHeight="1" x14ac:dyDescent="0.2">
      <c r="B2444" s="10" t="s">
        <v>2542</v>
      </c>
      <c r="C2444" s="11" t="s">
        <v>8915</v>
      </c>
      <c r="D2444" s="11" t="s">
        <v>8873</v>
      </c>
      <c r="E2444" s="11" t="s">
        <v>8916</v>
      </c>
      <c r="F2444" s="12" t="s">
        <v>7</v>
      </c>
      <c r="G2444" s="13">
        <v>4663</v>
      </c>
      <c r="H2444" s="13">
        <v>2798</v>
      </c>
      <c r="I2444" s="13"/>
      <c r="J2444" s="13">
        <v>1865</v>
      </c>
      <c r="K2444" s="13">
        <v>60</v>
      </c>
      <c r="L2444" s="11" t="s">
        <v>4462</v>
      </c>
      <c r="M2444" s="14" t="s">
        <v>4444</v>
      </c>
      <c r="Z2444" s="15">
        <v>4663</v>
      </c>
      <c r="AA2444" s="15">
        <v>2798</v>
      </c>
      <c r="AC2444" s="15">
        <v>1865</v>
      </c>
    </row>
    <row r="2445" spans="2:29" ht="19.7" customHeight="1" x14ac:dyDescent="0.2">
      <c r="B2445" s="10" t="s">
        <v>2543</v>
      </c>
      <c r="C2445" s="11" t="s">
        <v>8917</v>
      </c>
      <c r="D2445" s="11" t="s">
        <v>8873</v>
      </c>
      <c r="E2445" s="11" t="s">
        <v>8918</v>
      </c>
      <c r="F2445" s="12" t="s">
        <v>7</v>
      </c>
      <c r="G2445" s="13">
        <v>5318</v>
      </c>
      <c r="H2445" s="13">
        <v>3138</v>
      </c>
      <c r="I2445" s="13"/>
      <c r="J2445" s="13">
        <v>2180</v>
      </c>
      <c r="K2445" s="13">
        <v>59</v>
      </c>
      <c r="L2445" s="11" t="s">
        <v>4462</v>
      </c>
      <c r="M2445" s="14" t="s">
        <v>4444</v>
      </c>
      <c r="Z2445" s="15">
        <v>5318</v>
      </c>
      <c r="AA2445" s="15">
        <v>3138</v>
      </c>
      <c r="AC2445" s="15">
        <v>2180</v>
      </c>
    </row>
    <row r="2446" spans="2:29" ht="19.7" customHeight="1" x14ac:dyDescent="0.2">
      <c r="B2446" s="10" t="s">
        <v>2544</v>
      </c>
      <c r="C2446" s="11" t="s">
        <v>8919</v>
      </c>
      <c r="D2446" s="11" t="s">
        <v>8873</v>
      </c>
      <c r="E2446" s="11" t="s">
        <v>8920</v>
      </c>
      <c r="F2446" s="12" t="s">
        <v>7</v>
      </c>
      <c r="G2446" s="13">
        <v>6220</v>
      </c>
      <c r="H2446" s="13">
        <v>3794</v>
      </c>
      <c r="I2446" s="13"/>
      <c r="J2446" s="13">
        <v>2426</v>
      </c>
      <c r="K2446" s="13">
        <v>61</v>
      </c>
      <c r="L2446" s="11" t="s">
        <v>4462</v>
      </c>
      <c r="M2446" s="14" t="s">
        <v>4444</v>
      </c>
      <c r="Z2446" s="15">
        <v>6220</v>
      </c>
      <c r="AA2446" s="15">
        <v>3794</v>
      </c>
      <c r="AC2446" s="15">
        <v>2426</v>
      </c>
    </row>
    <row r="2447" spans="2:29" ht="19.7" customHeight="1" x14ac:dyDescent="0.2">
      <c r="B2447" s="10" t="s">
        <v>2545</v>
      </c>
      <c r="C2447" s="11" t="s">
        <v>8921</v>
      </c>
      <c r="D2447" s="11" t="s">
        <v>8873</v>
      </c>
      <c r="E2447" s="11" t="s">
        <v>8922</v>
      </c>
      <c r="F2447" s="12" t="s">
        <v>7</v>
      </c>
      <c r="G2447" s="13">
        <v>7238</v>
      </c>
      <c r="H2447" s="13">
        <v>4198</v>
      </c>
      <c r="I2447" s="13"/>
      <c r="J2447" s="13">
        <v>3040</v>
      </c>
      <c r="K2447" s="13">
        <v>58</v>
      </c>
      <c r="L2447" s="11" t="s">
        <v>4462</v>
      </c>
      <c r="M2447" s="14" t="s">
        <v>4444</v>
      </c>
      <c r="Z2447" s="15">
        <v>7238</v>
      </c>
      <c r="AA2447" s="15">
        <v>4198</v>
      </c>
      <c r="AC2447" s="15">
        <v>3040</v>
      </c>
    </row>
    <row r="2448" spans="2:29" ht="19.7" customHeight="1" x14ac:dyDescent="0.2">
      <c r="B2448" s="10" t="s">
        <v>2546</v>
      </c>
      <c r="C2448" s="11" t="s">
        <v>8923</v>
      </c>
      <c r="D2448" s="11" t="s">
        <v>8873</v>
      </c>
      <c r="E2448" s="11" t="s">
        <v>8924</v>
      </c>
      <c r="F2448" s="12" t="s">
        <v>7</v>
      </c>
      <c r="G2448" s="13">
        <v>8561</v>
      </c>
      <c r="H2448" s="13">
        <v>5137</v>
      </c>
      <c r="I2448" s="13"/>
      <c r="J2448" s="13">
        <v>3424</v>
      </c>
      <c r="K2448" s="13">
        <v>60</v>
      </c>
      <c r="L2448" s="11" t="s">
        <v>4462</v>
      </c>
      <c r="M2448" s="14" t="s">
        <v>4444</v>
      </c>
      <c r="Z2448" s="15">
        <v>8561</v>
      </c>
      <c r="AA2448" s="15">
        <v>5137</v>
      </c>
      <c r="AC2448" s="15">
        <v>3424</v>
      </c>
    </row>
    <row r="2449" spans="2:29" ht="19.7" customHeight="1" x14ac:dyDescent="0.2">
      <c r="B2449" s="10" t="s">
        <v>2547</v>
      </c>
      <c r="C2449" s="11" t="s">
        <v>8925</v>
      </c>
      <c r="D2449" s="11" t="s">
        <v>8873</v>
      </c>
      <c r="E2449" s="11" t="s">
        <v>8926</v>
      </c>
      <c r="F2449" s="12" t="s">
        <v>7</v>
      </c>
      <c r="G2449" s="13">
        <v>9862</v>
      </c>
      <c r="H2449" s="13">
        <v>6213</v>
      </c>
      <c r="I2449" s="13"/>
      <c r="J2449" s="13">
        <v>3649</v>
      </c>
      <c r="K2449" s="13">
        <v>63</v>
      </c>
      <c r="L2449" s="11" t="s">
        <v>4462</v>
      </c>
      <c r="M2449" s="14" t="s">
        <v>4444</v>
      </c>
      <c r="Z2449" s="15">
        <v>9862</v>
      </c>
      <c r="AA2449" s="15">
        <v>6213</v>
      </c>
      <c r="AC2449" s="15">
        <v>3649</v>
      </c>
    </row>
    <row r="2450" spans="2:29" ht="19.7" customHeight="1" x14ac:dyDescent="0.2">
      <c r="B2450" s="10" t="s">
        <v>2548</v>
      </c>
      <c r="C2450" s="11" t="s">
        <v>8927</v>
      </c>
      <c r="D2450" s="11" t="s">
        <v>8873</v>
      </c>
      <c r="E2450" s="11" t="s">
        <v>8928</v>
      </c>
      <c r="F2450" s="12" t="s">
        <v>7</v>
      </c>
      <c r="G2450" s="13">
        <v>11755</v>
      </c>
      <c r="H2450" s="13">
        <v>7171</v>
      </c>
      <c r="I2450" s="13"/>
      <c r="J2450" s="13">
        <v>4584</v>
      </c>
      <c r="K2450" s="13">
        <v>61</v>
      </c>
      <c r="L2450" s="11" t="s">
        <v>4462</v>
      </c>
      <c r="M2450" s="14" t="s">
        <v>4444</v>
      </c>
      <c r="Z2450" s="15">
        <v>11755</v>
      </c>
      <c r="AA2450" s="15">
        <v>7171</v>
      </c>
      <c r="AC2450" s="15">
        <v>4584</v>
      </c>
    </row>
    <row r="2451" spans="2:29" ht="19.7" customHeight="1" x14ac:dyDescent="0.2">
      <c r="B2451" s="10" t="s">
        <v>2549</v>
      </c>
      <c r="C2451" s="11" t="s">
        <v>8929</v>
      </c>
      <c r="D2451" s="11" t="s">
        <v>8873</v>
      </c>
      <c r="E2451" s="11" t="s">
        <v>8930</v>
      </c>
      <c r="F2451" s="12" t="s">
        <v>7</v>
      </c>
      <c r="G2451" s="13">
        <v>14722</v>
      </c>
      <c r="H2451" s="13">
        <v>8980</v>
      </c>
      <c r="I2451" s="13"/>
      <c r="J2451" s="13">
        <v>5742</v>
      </c>
      <c r="K2451" s="13">
        <v>61</v>
      </c>
      <c r="L2451" s="11" t="s">
        <v>4462</v>
      </c>
      <c r="M2451" s="14" t="s">
        <v>4444</v>
      </c>
      <c r="Z2451" s="15">
        <v>14722</v>
      </c>
      <c r="AA2451" s="15">
        <v>8980</v>
      </c>
      <c r="AC2451" s="15">
        <v>5742</v>
      </c>
    </row>
    <row r="2452" spans="2:29" ht="19.7" customHeight="1" x14ac:dyDescent="0.2">
      <c r="B2452" s="10" t="s">
        <v>2550</v>
      </c>
      <c r="C2452" s="11" t="s">
        <v>8931</v>
      </c>
      <c r="D2452" s="11" t="s">
        <v>8873</v>
      </c>
      <c r="E2452" s="11" t="s">
        <v>8932</v>
      </c>
      <c r="F2452" s="12" t="s">
        <v>7</v>
      </c>
      <c r="G2452" s="13">
        <v>17799</v>
      </c>
      <c r="H2452" s="13">
        <v>10501</v>
      </c>
      <c r="I2452" s="13"/>
      <c r="J2452" s="13">
        <v>7298</v>
      </c>
      <c r="K2452" s="13">
        <v>59</v>
      </c>
      <c r="L2452" s="11" t="s">
        <v>4462</v>
      </c>
      <c r="M2452" s="14" t="s">
        <v>4444</v>
      </c>
      <c r="Z2452" s="15">
        <v>17799</v>
      </c>
      <c r="AA2452" s="15">
        <v>10501</v>
      </c>
      <c r="AC2452" s="15">
        <v>7298</v>
      </c>
    </row>
    <row r="2453" spans="2:29" ht="19.7" customHeight="1" x14ac:dyDescent="0.2">
      <c r="B2453" s="10" t="s">
        <v>2551</v>
      </c>
      <c r="C2453" s="11" t="s">
        <v>8933</v>
      </c>
      <c r="D2453" s="11" t="s">
        <v>8873</v>
      </c>
      <c r="E2453" s="11" t="s">
        <v>8934</v>
      </c>
      <c r="F2453" s="12" t="s">
        <v>7</v>
      </c>
      <c r="G2453" s="13">
        <v>23637</v>
      </c>
      <c r="H2453" s="13">
        <v>13473</v>
      </c>
      <c r="I2453" s="13"/>
      <c r="J2453" s="13">
        <v>10164</v>
      </c>
      <c r="K2453" s="13">
        <v>57</v>
      </c>
      <c r="L2453" s="11" t="s">
        <v>4462</v>
      </c>
      <c r="M2453" s="14" t="s">
        <v>4444</v>
      </c>
      <c r="Z2453" s="15">
        <v>23637</v>
      </c>
      <c r="AA2453" s="15">
        <v>13473</v>
      </c>
      <c r="AC2453" s="15">
        <v>10164</v>
      </c>
    </row>
    <row r="2454" spans="2:29" ht="19.7" customHeight="1" x14ac:dyDescent="0.2">
      <c r="B2454" s="16" t="s">
        <v>2552</v>
      </c>
      <c r="C2454" s="17" t="s">
        <v>8935</v>
      </c>
      <c r="D2454" s="17" t="s">
        <v>8936</v>
      </c>
      <c r="E2454" s="17" t="s">
        <v>8937</v>
      </c>
      <c r="F2454" s="18" t="s">
        <v>7</v>
      </c>
      <c r="G2454" s="19">
        <v>11180</v>
      </c>
      <c r="H2454" s="19">
        <v>7155</v>
      </c>
      <c r="I2454" s="19"/>
      <c r="J2454" s="19">
        <v>4025</v>
      </c>
      <c r="K2454" s="19">
        <v>64</v>
      </c>
      <c r="L2454" s="17" t="s">
        <v>4462</v>
      </c>
      <c r="M2454" s="20" t="s">
        <v>4444</v>
      </c>
      <c r="Z2454" s="15">
        <v>11180</v>
      </c>
      <c r="AA2454" s="15">
        <v>7155</v>
      </c>
      <c r="AC2454" s="15">
        <v>4025</v>
      </c>
    </row>
    <row r="2455" spans="2:29" ht="19.7" customHeight="1" x14ac:dyDescent="0.2">
      <c r="B2455" s="10" t="s">
        <v>2553</v>
      </c>
      <c r="C2455" s="11" t="s">
        <v>8938</v>
      </c>
      <c r="D2455" s="11" t="s">
        <v>8936</v>
      </c>
      <c r="E2455" s="11" t="s">
        <v>8939</v>
      </c>
      <c r="F2455" s="12" t="s">
        <v>7</v>
      </c>
      <c r="G2455" s="13">
        <v>13002</v>
      </c>
      <c r="H2455" s="13">
        <v>8581</v>
      </c>
      <c r="I2455" s="13"/>
      <c r="J2455" s="13">
        <v>4421</v>
      </c>
      <c r="K2455" s="13">
        <v>66</v>
      </c>
      <c r="L2455" s="11" t="s">
        <v>4462</v>
      </c>
      <c r="M2455" s="14" t="s">
        <v>4444</v>
      </c>
      <c r="Z2455" s="15">
        <v>13002</v>
      </c>
      <c r="AA2455" s="15">
        <v>8581</v>
      </c>
      <c r="AC2455" s="15">
        <v>4421</v>
      </c>
    </row>
    <row r="2456" spans="2:29" ht="19.7" customHeight="1" x14ac:dyDescent="0.2">
      <c r="B2456" s="10" t="s">
        <v>2554</v>
      </c>
      <c r="C2456" s="11" t="s">
        <v>8940</v>
      </c>
      <c r="D2456" s="11" t="s">
        <v>8936</v>
      </c>
      <c r="E2456" s="11" t="s">
        <v>8941</v>
      </c>
      <c r="F2456" s="12" t="s">
        <v>7</v>
      </c>
      <c r="G2456" s="13">
        <v>13487</v>
      </c>
      <c r="H2456" s="13">
        <v>8362</v>
      </c>
      <c r="I2456" s="13"/>
      <c r="J2456" s="13">
        <v>5125</v>
      </c>
      <c r="K2456" s="13">
        <v>62</v>
      </c>
      <c r="L2456" s="11" t="s">
        <v>4462</v>
      </c>
      <c r="M2456" s="14" t="s">
        <v>4444</v>
      </c>
      <c r="Z2456" s="15">
        <v>13487</v>
      </c>
      <c r="AA2456" s="15">
        <v>8362</v>
      </c>
      <c r="AC2456" s="15">
        <v>5125</v>
      </c>
    </row>
    <row r="2457" spans="2:29" ht="19.7" customHeight="1" x14ac:dyDescent="0.2">
      <c r="B2457" s="10" t="s">
        <v>2555</v>
      </c>
      <c r="C2457" s="11" t="s">
        <v>8942</v>
      </c>
      <c r="D2457" s="11" t="s">
        <v>8936</v>
      </c>
      <c r="E2457" s="11" t="s">
        <v>8943</v>
      </c>
      <c r="F2457" s="12" t="s">
        <v>7</v>
      </c>
      <c r="G2457" s="13">
        <v>17099</v>
      </c>
      <c r="H2457" s="13">
        <v>11114</v>
      </c>
      <c r="I2457" s="13"/>
      <c r="J2457" s="13">
        <v>5985</v>
      </c>
      <c r="K2457" s="13">
        <v>65</v>
      </c>
      <c r="L2457" s="11" t="s">
        <v>4462</v>
      </c>
      <c r="M2457" s="14" t="s">
        <v>4444</v>
      </c>
      <c r="Z2457" s="15">
        <v>17099</v>
      </c>
      <c r="AA2457" s="15">
        <v>11114</v>
      </c>
      <c r="AC2457" s="15">
        <v>5985</v>
      </c>
    </row>
    <row r="2458" spans="2:29" ht="19.7" customHeight="1" x14ac:dyDescent="0.2">
      <c r="B2458" s="10" t="s">
        <v>2556</v>
      </c>
      <c r="C2458" s="11" t="s">
        <v>8944</v>
      </c>
      <c r="D2458" s="11" t="s">
        <v>8936</v>
      </c>
      <c r="E2458" s="11" t="s">
        <v>8945</v>
      </c>
      <c r="F2458" s="12" t="s">
        <v>7</v>
      </c>
      <c r="G2458" s="13">
        <v>16788</v>
      </c>
      <c r="H2458" s="13">
        <v>9233</v>
      </c>
      <c r="I2458" s="13"/>
      <c r="J2458" s="13">
        <v>7555</v>
      </c>
      <c r="K2458" s="13">
        <v>55</v>
      </c>
      <c r="L2458" s="11" t="s">
        <v>4462</v>
      </c>
      <c r="M2458" s="14" t="s">
        <v>4444</v>
      </c>
      <c r="Z2458" s="15">
        <v>16788</v>
      </c>
      <c r="AA2458" s="15">
        <v>9233</v>
      </c>
      <c r="AC2458" s="15">
        <v>7555</v>
      </c>
    </row>
    <row r="2459" spans="2:29" ht="19.7" customHeight="1" x14ac:dyDescent="0.2">
      <c r="B2459" s="10" t="s">
        <v>2557</v>
      </c>
      <c r="C2459" s="11" t="s">
        <v>8946</v>
      </c>
      <c r="D2459" s="11" t="s">
        <v>8936</v>
      </c>
      <c r="E2459" s="11" t="s">
        <v>8947</v>
      </c>
      <c r="F2459" s="12" t="s">
        <v>7</v>
      </c>
      <c r="G2459" s="13">
        <v>20859</v>
      </c>
      <c r="H2459" s="13">
        <v>11472</v>
      </c>
      <c r="I2459" s="13"/>
      <c r="J2459" s="13">
        <v>9387</v>
      </c>
      <c r="K2459" s="13">
        <v>55</v>
      </c>
      <c r="L2459" s="11" t="s">
        <v>4462</v>
      </c>
      <c r="M2459" s="14" t="s">
        <v>4444</v>
      </c>
      <c r="Z2459" s="15">
        <v>20859</v>
      </c>
      <c r="AA2459" s="15">
        <v>11472</v>
      </c>
      <c r="AC2459" s="15">
        <v>9387</v>
      </c>
    </row>
    <row r="2460" spans="2:29" ht="19.7" customHeight="1" x14ac:dyDescent="0.2">
      <c r="B2460" s="10" t="s">
        <v>2558</v>
      </c>
      <c r="C2460" s="11" t="s">
        <v>8948</v>
      </c>
      <c r="D2460" s="11" t="s">
        <v>8936</v>
      </c>
      <c r="E2460" s="11" t="s">
        <v>8949</v>
      </c>
      <c r="F2460" s="12" t="s">
        <v>7</v>
      </c>
      <c r="G2460" s="13">
        <v>24841</v>
      </c>
      <c r="H2460" s="13">
        <v>12669</v>
      </c>
      <c r="I2460" s="13"/>
      <c r="J2460" s="13">
        <v>12172</v>
      </c>
      <c r="K2460" s="13">
        <v>51</v>
      </c>
      <c r="L2460" s="11" t="s">
        <v>4462</v>
      </c>
      <c r="M2460" s="14" t="s">
        <v>4444</v>
      </c>
      <c r="Z2460" s="15">
        <v>24841</v>
      </c>
      <c r="AA2460" s="15">
        <v>12669</v>
      </c>
      <c r="AC2460" s="15">
        <v>12172</v>
      </c>
    </row>
    <row r="2461" spans="2:29" ht="19.7" customHeight="1" x14ac:dyDescent="0.2">
      <c r="B2461" s="10" t="s">
        <v>2559</v>
      </c>
      <c r="C2461" s="11" t="s">
        <v>8950</v>
      </c>
      <c r="D2461" s="11" t="s">
        <v>8936</v>
      </c>
      <c r="E2461" s="11" t="s">
        <v>8951</v>
      </c>
      <c r="F2461" s="12" t="s">
        <v>7</v>
      </c>
      <c r="G2461" s="13">
        <v>32082</v>
      </c>
      <c r="H2461" s="13">
        <v>15079</v>
      </c>
      <c r="I2461" s="13"/>
      <c r="J2461" s="13">
        <v>17003</v>
      </c>
      <c r="K2461" s="13">
        <v>47</v>
      </c>
      <c r="L2461" s="11" t="s">
        <v>4462</v>
      </c>
      <c r="M2461" s="14" t="s">
        <v>4444</v>
      </c>
      <c r="Z2461" s="15">
        <v>32082</v>
      </c>
      <c r="AA2461" s="15">
        <v>15079</v>
      </c>
      <c r="AC2461" s="15">
        <v>17003</v>
      </c>
    </row>
    <row r="2462" spans="2:29" ht="19.7" customHeight="1" x14ac:dyDescent="0.2">
      <c r="B2462" s="10" t="s">
        <v>2560</v>
      </c>
      <c r="C2462" s="11" t="s">
        <v>8952</v>
      </c>
      <c r="D2462" s="11" t="s">
        <v>8953</v>
      </c>
      <c r="E2462" s="11" t="s">
        <v>8954</v>
      </c>
      <c r="F2462" s="12" t="s">
        <v>7</v>
      </c>
      <c r="G2462" s="13">
        <v>7919</v>
      </c>
      <c r="H2462" s="13">
        <v>4514</v>
      </c>
      <c r="I2462" s="13"/>
      <c r="J2462" s="13">
        <v>3405</v>
      </c>
      <c r="K2462" s="13">
        <v>57</v>
      </c>
      <c r="L2462" s="11" t="s">
        <v>4462</v>
      </c>
      <c r="M2462" s="14" t="s">
        <v>4444</v>
      </c>
      <c r="Z2462" s="15">
        <v>7919</v>
      </c>
      <c r="AA2462" s="15">
        <v>4514</v>
      </c>
      <c r="AC2462" s="15">
        <v>3405</v>
      </c>
    </row>
    <row r="2463" spans="2:29" ht="19.7" customHeight="1" x14ac:dyDescent="0.2">
      <c r="B2463" s="10" t="s">
        <v>2561</v>
      </c>
      <c r="C2463" s="11" t="s">
        <v>8955</v>
      </c>
      <c r="D2463" s="11" t="s">
        <v>8953</v>
      </c>
      <c r="E2463" s="11" t="s">
        <v>8956</v>
      </c>
      <c r="F2463" s="12" t="s">
        <v>7</v>
      </c>
      <c r="G2463" s="13">
        <v>8703</v>
      </c>
      <c r="H2463" s="13">
        <v>5135</v>
      </c>
      <c r="I2463" s="13"/>
      <c r="J2463" s="13">
        <v>3568</v>
      </c>
      <c r="K2463" s="13">
        <v>59</v>
      </c>
      <c r="L2463" s="11" t="s">
        <v>4462</v>
      </c>
      <c r="M2463" s="14" t="s">
        <v>4444</v>
      </c>
      <c r="Z2463" s="15">
        <v>8703</v>
      </c>
      <c r="AA2463" s="15">
        <v>5135</v>
      </c>
      <c r="AC2463" s="15">
        <v>3568</v>
      </c>
    </row>
    <row r="2464" spans="2:29" ht="19.7" customHeight="1" x14ac:dyDescent="0.2">
      <c r="B2464" s="10" t="s">
        <v>2562</v>
      </c>
      <c r="C2464" s="11" t="s">
        <v>8957</v>
      </c>
      <c r="D2464" s="11" t="s">
        <v>8953</v>
      </c>
      <c r="E2464" s="11" t="s">
        <v>8958</v>
      </c>
      <c r="F2464" s="12" t="s">
        <v>7</v>
      </c>
      <c r="G2464" s="13">
        <v>9298</v>
      </c>
      <c r="H2464" s="13">
        <v>5579</v>
      </c>
      <c r="I2464" s="13"/>
      <c r="J2464" s="13">
        <v>3719</v>
      </c>
      <c r="K2464" s="13">
        <v>60</v>
      </c>
      <c r="L2464" s="11" t="s">
        <v>4462</v>
      </c>
      <c r="M2464" s="14" t="s">
        <v>4444</v>
      </c>
      <c r="Z2464" s="15">
        <v>9298</v>
      </c>
      <c r="AA2464" s="15">
        <v>5579</v>
      </c>
      <c r="AC2464" s="15">
        <v>3719</v>
      </c>
    </row>
    <row r="2465" spans="2:29" ht="19.7" customHeight="1" x14ac:dyDescent="0.2">
      <c r="B2465" s="10" t="s">
        <v>2563</v>
      </c>
      <c r="C2465" s="11" t="s">
        <v>8959</v>
      </c>
      <c r="D2465" s="11" t="s">
        <v>8953</v>
      </c>
      <c r="E2465" s="11" t="s">
        <v>8960</v>
      </c>
      <c r="F2465" s="12" t="s">
        <v>7</v>
      </c>
      <c r="G2465" s="13">
        <v>10713</v>
      </c>
      <c r="H2465" s="13">
        <v>6535</v>
      </c>
      <c r="I2465" s="13"/>
      <c r="J2465" s="13">
        <v>4178</v>
      </c>
      <c r="K2465" s="13">
        <v>61</v>
      </c>
      <c r="L2465" s="11" t="s">
        <v>4462</v>
      </c>
      <c r="M2465" s="14" t="s">
        <v>4444</v>
      </c>
      <c r="Z2465" s="15">
        <v>10713</v>
      </c>
      <c r="AA2465" s="15">
        <v>6535</v>
      </c>
      <c r="AC2465" s="15">
        <v>4178</v>
      </c>
    </row>
    <row r="2466" spans="2:29" ht="19.7" customHeight="1" x14ac:dyDescent="0.2">
      <c r="B2466" s="10" t="s">
        <v>2564</v>
      </c>
      <c r="C2466" s="11" t="s">
        <v>8961</v>
      </c>
      <c r="D2466" s="11" t="s">
        <v>8953</v>
      </c>
      <c r="E2466" s="11" t="s">
        <v>8962</v>
      </c>
      <c r="F2466" s="12" t="s">
        <v>7</v>
      </c>
      <c r="G2466" s="13">
        <v>12114</v>
      </c>
      <c r="H2466" s="13">
        <v>7390</v>
      </c>
      <c r="I2466" s="13"/>
      <c r="J2466" s="13">
        <v>4724</v>
      </c>
      <c r="K2466" s="13">
        <v>61</v>
      </c>
      <c r="L2466" s="11" t="s">
        <v>4462</v>
      </c>
      <c r="M2466" s="14" t="s">
        <v>4444</v>
      </c>
      <c r="Z2466" s="15">
        <v>12114</v>
      </c>
      <c r="AA2466" s="15">
        <v>7390</v>
      </c>
      <c r="AC2466" s="15">
        <v>4724</v>
      </c>
    </row>
    <row r="2467" spans="2:29" ht="19.7" customHeight="1" x14ac:dyDescent="0.2">
      <c r="B2467" s="10" t="s">
        <v>2565</v>
      </c>
      <c r="C2467" s="11" t="s">
        <v>8963</v>
      </c>
      <c r="D2467" s="11" t="s">
        <v>8953</v>
      </c>
      <c r="E2467" s="11" t="s">
        <v>8937</v>
      </c>
      <c r="F2467" s="12" t="s">
        <v>7</v>
      </c>
      <c r="G2467" s="13">
        <v>12781</v>
      </c>
      <c r="H2467" s="13">
        <v>7669</v>
      </c>
      <c r="I2467" s="13"/>
      <c r="J2467" s="13">
        <v>5112</v>
      </c>
      <c r="K2467" s="13">
        <v>60</v>
      </c>
      <c r="L2467" s="11" t="s">
        <v>4462</v>
      </c>
      <c r="M2467" s="14" t="s">
        <v>4444</v>
      </c>
      <c r="Z2467" s="15">
        <v>12781</v>
      </c>
      <c r="AA2467" s="15">
        <v>7669</v>
      </c>
      <c r="AC2467" s="15">
        <v>5112</v>
      </c>
    </row>
    <row r="2468" spans="2:29" ht="19.7" customHeight="1" x14ac:dyDescent="0.2">
      <c r="B2468" s="10" t="s">
        <v>2566</v>
      </c>
      <c r="C2468" s="11" t="s">
        <v>8964</v>
      </c>
      <c r="D2468" s="11" t="s">
        <v>8953</v>
      </c>
      <c r="E2468" s="11" t="s">
        <v>8941</v>
      </c>
      <c r="F2468" s="12" t="s">
        <v>7</v>
      </c>
      <c r="G2468" s="13">
        <v>15425</v>
      </c>
      <c r="H2468" s="13">
        <v>9409</v>
      </c>
      <c r="I2468" s="13"/>
      <c r="J2468" s="13">
        <v>6016</v>
      </c>
      <c r="K2468" s="13">
        <v>61</v>
      </c>
      <c r="L2468" s="11" t="s">
        <v>4462</v>
      </c>
      <c r="M2468" s="14" t="s">
        <v>4444</v>
      </c>
      <c r="Z2468" s="15">
        <v>15425</v>
      </c>
      <c r="AA2468" s="15">
        <v>9409</v>
      </c>
      <c r="AC2468" s="15">
        <v>6016</v>
      </c>
    </row>
    <row r="2469" spans="2:29" ht="19.7" customHeight="1" x14ac:dyDescent="0.2">
      <c r="B2469" s="10" t="s">
        <v>2567</v>
      </c>
      <c r="C2469" s="11" t="s">
        <v>8965</v>
      </c>
      <c r="D2469" s="11" t="s">
        <v>8953</v>
      </c>
      <c r="E2469" s="11" t="s">
        <v>8943</v>
      </c>
      <c r="F2469" s="12" t="s">
        <v>7</v>
      </c>
      <c r="G2469" s="13">
        <v>19262</v>
      </c>
      <c r="H2469" s="13">
        <v>11942</v>
      </c>
      <c r="I2469" s="13"/>
      <c r="J2469" s="13">
        <v>7320</v>
      </c>
      <c r="K2469" s="13">
        <v>62</v>
      </c>
      <c r="L2469" s="11" t="s">
        <v>4462</v>
      </c>
      <c r="M2469" s="14" t="s">
        <v>4444</v>
      </c>
      <c r="Z2469" s="15">
        <v>19262</v>
      </c>
      <c r="AA2469" s="15">
        <v>11942</v>
      </c>
      <c r="AC2469" s="15">
        <v>7320</v>
      </c>
    </row>
    <row r="2470" spans="2:29" ht="19.7" customHeight="1" x14ac:dyDescent="0.2">
      <c r="B2470" s="10" t="s">
        <v>2568</v>
      </c>
      <c r="C2470" s="11" t="s">
        <v>8966</v>
      </c>
      <c r="D2470" s="11" t="s">
        <v>8953</v>
      </c>
      <c r="E2470" s="11" t="s">
        <v>8967</v>
      </c>
      <c r="F2470" s="12" t="s">
        <v>7</v>
      </c>
      <c r="G2470" s="13">
        <v>24018</v>
      </c>
      <c r="H2470" s="13">
        <v>15131</v>
      </c>
      <c r="I2470" s="13"/>
      <c r="J2470" s="13">
        <v>8887</v>
      </c>
      <c r="K2470" s="13">
        <v>63</v>
      </c>
      <c r="L2470" s="11" t="s">
        <v>4462</v>
      </c>
      <c r="M2470" s="14" t="s">
        <v>4444</v>
      </c>
      <c r="Z2470" s="15">
        <v>24018</v>
      </c>
      <c r="AA2470" s="15">
        <v>15131</v>
      </c>
      <c r="AC2470" s="15">
        <v>8887</v>
      </c>
    </row>
    <row r="2471" spans="2:29" ht="19.7" customHeight="1" x14ac:dyDescent="0.2">
      <c r="B2471" s="10" t="s">
        <v>2569</v>
      </c>
      <c r="C2471" s="11" t="s">
        <v>8968</v>
      </c>
      <c r="D2471" s="11" t="s">
        <v>8953</v>
      </c>
      <c r="E2471" s="11" t="s">
        <v>8894</v>
      </c>
      <c r="F2471" s="12" t="s">
        <v>7</v>
      </c>
      <c r="G2471" s="13">
        <v>9498</v>
      </c>
      <c r="H2471" s="13">
        <v>5414</v>
      </c>
      <c r="I2471" s="13"/>
      <c r="J2471" s="13">
        <v>4084</v>
      </c>
      <c r="K2471" s="13">
        <v>57</v>
      </c>
      <c r="L2471" s="11" t="s">
        <v>4462</v>
      </c>
      <c r="M2471" s="14" t="s">
        <v>4444</v>
      </c>
      <c r="Z2471" s="15">
        <v>9498</v>
      </c>
      <c r="AA2471" s="15">
        <v>5414</v>
      </c>
      <c r="AC2471" s="15">
        <v>4084</v>
      </c>
    </row>
    <row r="2472" spans="2:29" ht="19.7" customHeight="1" x14ac:dyDescent="0.2">
      <c r="B2472" s="10" t="s">
        <v>2570</v>
      </c>
      <c r="C2472" s="11" t="s">
        <v>8969</v>
      </c>
      <c r="D2472" s="11" t="s">
        <v>8953</v>
      </c>
      <c r="E2472" s="11" t="s">
        <v>8896</v>
      </c>
      <c r="F2472" s="12" t="s">
        <v>7</v>
      </c>
      <c r="G2472" s="13">
        <v>9901</v>
      </c>
      <c r="H2472" s="13">
        <v>5248</v>
      </c>
      <c r="I2472" s="13"/>
      <c r="J2472" s="13">
        <v>4653</v>
      </c>
      <c r="K2472" s="13">
        <v>53</v>
      </c>
      <c r="L2472" s="11" t="s">
        <v>4462</v>
      </c>
      <c r="M2472" s="14" t="s">
        <v>4444</v>
      </c>
      <c r="Z2472" s="15">
        <v>9901</v>
      </c>
      <c r="AA2472" s="15">
        <v>5248</v>
      </c>
      <c r="AC2472" s="15">
        <v>4653</v>
      </c>
    </row>
    <row r="2473" spans="2:29" ht="19.7" customHeight="1" x14ac:dyDescent="0.2">
      <c r="B2473" s="10" t="s">
        <v>2571</v>
      </c>
      <c r="C2473" s="11" t="s">
        <v>8970</v>
      </c>
      <c r="D2473" s="11" t="s">
        <v>8953</v>
      </c>
      <c r="E2473" s="11" t="s">
        <v>8898</v>
      </c>
      <c r="F2473" s="12" t="s">
        <v>7</v>
      </c>
      <c r="G2473" s="13">
        <v>11535</v>
      </c>
      <c r="H2473" s="13">
        <v>6690</v>
      </c>
      <c r="I2473" s="13"/>
      <c r="J2473" s="13">
        <v>4845</v>
      </c>
      <c r="K2473" s="13">
        <v>58</v>
      </c>
      <c r="L2473" s="11" t="s">
        <v>4462</v>
      </c>
      <c r="M2473" s="14" t="s">
        <v>4444</v>
      </c>
      <c r="Z2473" s="15">
        <v>11535</v>
      </c>
      <c r="AA2473" s="15">
        <v>6690</v>
      </c>
      <c r="AC2473" s="15">
        <v>4845</v>
      </c>
    </row>
    <row r="2474" spans="2:29" ht="19.7" customHeight="1" x14ac:dyDescent="0.2">
      <c r="B2474" s="10" t="s">
        <v>2572</v>
      </c>
      <c r="C2474" s="11" t="s">
        <v>8971</v>
      </c>
      <c r="D2474" s="11" t="s">
        <v>8953</v>
      </c>
      <c r="E2474" s="11" t="s">
        <v>8900</v>
      </c>
      <c r="F2474" s="12" t="s">
        <v>7</v>
      </c>
      <c r="G2474" s="13">
        <v>12470</v>
      </c>
      <c r="H2474" s="13">
        <v>7357</v>
      </c>
      <c r="I2474" s="13"/>
      <c r="J2474" s="13">
        <v>5113</v>
      </c>
      <c r="K2474" s="13">
        <v>59</v>
      </c>
      <c r="L2474" s="11" t="s">
        <v>4462</v>
      </c>
      <c r="M2474" s="14" t="s">
        <v>4444</v>
      </c>
      <c r="Z2474" s="15">
        <v>12470</v>
      </c>
      <c r="AA2474" s="15">
        <v>7357</v>
      </c>
      <c r="AC2474" s="15">
        <v>5113</v>
      </c>
    </row>
    <row r="2475" spans="2:29" ht="19.7" customHeight="1" x14ac:dyDescent="0.2">
      <c r="B2475" s="10" t="s">
        <v>2573</v>
      </c>
      <c r="C2475" s="11" t="s">
        <v>8972</v>
      </c>
      <c r="D2475" s="11" t="s">
        <v>8953</v>
      </c>
      <c r="E2475" s="11" t="s">
        <v>8902</v>
      </c>
      <c r="F2475" s="12" t="s">
        <v>7</v>
      </c>
      <c r="G2475" s="13">
        <v>13418</v>
      </c>
      <c r="H2475" s="13">
        <v>7648</v>
      </c>
      <c r="I2475" s="13"/>
      <c r="J2475" s="13">
        <v>5770</v>
      </c>
      <c r="K2475" s="13">
        <v>57</v>
      </c>
      <c r="L2475" s="11" t="s">
        <v>4462</v>
      </c>
      <c r="M2475" s="14" t="s">
        <v>4444</v>
      </c>
      <c r="Z2475" s="15">
        <v>13418</v>
      </c>
      <c r="AA2475" s="15">
        <v>7648</v>
      </c>
      <c r="AC2475" s="15">
        <v>5770</v>
      </c>
    </row>
    <row r="2476" spans="2:29" ht="19.7" customHeight="1" x14ac:dyDescent="0.2">
      <c r="B2476" s="10" t="s">
        <v>2574</v>
      </c>
      <c r="C2476" s="11" t="s">
        <v>8973</v>
      </c>
      <c r="D2476" s="11" t="s">
        <v>8953</v>
      </c>
      <c r="E2476" s="11" t="s">
        <v>8904</v>
      </c>
      <c r="F2476" s="12" t="s">
        <v>7</v>
      </c>
      <c r="G2476" s="13">
        <v>13964</v>
      </c>
      <c r="H2476" s="13">
        <v>7541</v>
      </c>
      <c r="I2476" s="13"/>
      <c r="J2476" s="13">
        <v>6423</v>
      </c>
      <c r="K2476" s="13">
        <v>54</v>
      </c>
      <c r="L2476" s="11" t="s">
        <v>4462</v>
      </c>
      <c r="M2476" s="14" t="s">
        <v>4444</v>
      </c>
      <c r="Z2476" s="15">
        <v>13964</v>
      </c>
      <c r="AA2476" s="15">
        <v>7541</v>
      </c>
      <c r="AC2476" s="15">
        <v>6423</v>
      </c>
    </row>
    <row r="2477" spans="2:29" ht="19.7" customHeight="1" x14ac:dyDescent="0.2">
      <c r="B2477" s="10" t="s">
        <v>2575</v>
      </c>
      <c r="C2477" s="11" t="s">
        <v>8974</v>
      </c>
      <c r="D2477" s="11" t="s">
        <v>8953</v>
      </c>
      <c r="E2477" s="11" t="s">
        <v>8924</v>
      </c>
      <c r="F2477" s="12" t="s">
        <v>7</v>
      </c>
      <c r="G2477" s="13">
        <v>14567</v>
      </c>
      <c r="H2477" s="13">
        <v>6992</v>
      </c>
      <c r="I2477" s="13"/>
      <c r="J2477" s="13">
        <v>7575</v>
      </c>
      <c r="K2477" s="13">
        <v>48</v>
      </c>
      <c r="L2477" s="11" t="s">
        <v>4462</v>
      </c>
      <c r="M2477" s="14" t="s">
        <v>4444</v>
      </c>
      <c r="Z2477" s="15">
        <v>14567</v>
      </c>
      <c r="AA2477" s="15">
        <v>6992</v>
      </c>
      <c r="AC2477" s="15">
        <v>7575</v>
      </c>
    </row>
    <row r="2478" spans="2:29" ht="19.7" customHeight="1" x14ac:dyDescent="0.2">
      <c r="B2478" s="10" t="s">
        <v>2576</v>
      </c>
      <c r="C2478" s="11" t="s">
        <v>8975</v>
      </c>
      <c r="D2478" s="11" t="s">
        <v>8953</v>
      </c>
      <c r="E2478" s="11" t="s">
        <v>8926</v>
      </c>
      <c r="F2478" s="12" t="s">
        <v>7</v>
      </c>
      <c r="G2478" s="13">
        <v>16094</v>
      </c>
      <c r="H2478" s="13">
        <v>8047</v>
      </c>
      <c r="I2478" s="13"/>
      <c r="J2478" s="13">
        <v>8047</v>
      </c>
      <c r="K2478" s="13">
        <v>50</v>
      </c>
      <c r="L2478" s="11" t="s">
        <v>4462</v>
      </c>
      <c r="M2478" s="14" t="s">
        <v>4444</v>
      </c>
      <c r="Z2478" s="15">
        <v>16094</v>
      </c>
      <c r="AA2478" s="15">
        <v>8047</v>
      </c>
      <c r="AC2478" s="15">
        <v>8047</v>
      </c>
    </row>
    <row r="2479" spans="2:29" ht="19.7" customHeight="1" x14ac:dyDescent="0.2">
      <c r="B2479" s="16" t="s">
        <v>2577</v>
      </c>
      <c r="C2479" s="17" t="s">
        <v>8976</v>
      </c>
      <c r="D2479" s="17" t="s">
        <v>8953</v>
      </c>
      <c r="E2479" s="17" t="s">
        <v>8928</v>
      </c>
      <c r="F2479" s="18" t="s">
        <v>7</v>
      </c>
      <c r="G2479" s="19">
        <v>18954</v>
      </c>
      <c r="H2479" s="19">
        <v>8908</v>
      </c>
      <c r="I2479" s="19"/>
      <c r="J2479" s="19">
        <v>10046</v>
      </c>
      <c r="K2479" s="19">
        <v>47</v>
      </c>
      <c r="L2479" s="17" t="s">
        <v>4462</v>
      </c>
      <c r="M2479" s="20" t="s">
        <v>4444</v>
      </c>
      <c r="Z2479" s="15">
        <v>18954</v>
      </c>
      <c r="AA2479" s="15">
        <v>8908</v>
      </c>
      <c r="AC2479" s="15">
        <v>10046</v>
      </c>
    </row>
    <row r="2480" spans="2:29" ht="19.7" customHeight="1" x14ac:dyDescent="0.2">
      <c r="B2480" s="10" t="s">
        <v>2578</v>
      </c>
      <c r="C2480" s="11" t="s">
        <v>8977</v>
      </c>
      <c r="D2480" s="11" t="s">
        <v>8953</v>
      </c>
      <c r="E2480" s="11" t="s">
        <v>8930</v>
      </c>
      <c r="F2480" s="12" t="s">
        <v>7</v>
      </c>
      <c r="G2480" s="13">
        <v>23505</v>
      </c>
      <c r="H2480" s="13">
        <v>11753</v>
      </c>
      <c r="I2480" s="13"/>
      <c r="J2480" s="13">
        <v>11752</v>
      </c>
      <c r="K2480" s="13">
        <v>50</v>
      </c>
      <c r="L2480" s="11" t="s">
        <v>4462</v>
      </c>
      <c r="M2480" s="14" t="s">
        <v>4444</v>
      </c>
      <c r="Z2480" s="15">
        <v>23505</v>
      </c>
      <c r="AA2480" s="15">
        <v>11753</v>
      </c>
      <c r="AC2480" s="15">
        <v>11752</v>
      </c>
    </row>
    <row r="2481" spans="2:29" ht="19.7" customHeight="1" x14ac:dyDescent="0.2">
      <c r="B2481" s="10" t="s">
        <v>2579</v>
      </c>
      <c r="C2481" s="11" t="s">
        <v>8978</v>
      </c>
      <c r="D2481" s="11" t="s">
        <v>8953</v>
      </c>
      <c r="E2481" s="11" t="s">
        <v>8932</v>
      </c>
      <c r="F2481" s="12" t="s">
        <v>7</v>
      </c>
      <c r="G2481" s="13">
        <v>29543</v>
      </c>
      <c r="H2481" s="13">
        <v>12408</v>
      </c>
      <c r="I2481" s="13"/>
      <c r="J2481" s="13">
        <v>17135</v>
      </c>
      <c r="K2481" s="13">
        <v>42</v>
      </c>
      <c r="L2481" s="11" t="s">
        <v>4462</v>
      </c>
      <c r="M2481" s="14" t="s">
        <v>4444</v>
      </c>
      <c r="Z2481" s="15">
        <v>29543</v>
      </c>
      <c r="AA2481" s="15">
        <v>12408</v>
      </c>
      <c r="AC2481" s="15">
        <v>17135</v>
      </c>
    </row>
    <row r="2482" spans="2:29" ht="19.7" customHeight="1" x14ac:dyDescent="0.2">
      <c r="B2482" s="10" t="s">
        <v>2580</v>
      </c>
      <c r="C2482" s="11" t="s">
        <v>8979</v>
      </c>
      <c r="D2482" s="11" t="s">
        <v>8980</v>
      </c>
      <c r="E2482" s="11" t="s">
        <v>8981</v>
      </c>
      <c r="F2482" s="12" t="s">
        <v>38</v>
      </c>
      <c r="G2482" s="13">
        <v>17959</v>
      </c>
      <c r="H2482" s="13">
        <v>15265</v>
      </c>
      <c r="I2482" s="13"/>
      <c r="J2482" s="13">
        <v>2694</v>
      </c>
      <c r="K2482" s="13">
        <v>85</v>
      </c>
      <c r="L2482" s="11" t="s">
        <v>4462</v>
      </c>
      <c r="M2482" s="14" t="s">
        <v>4444</v>
      </c>
      <c r="Z2482" s="15">
        <v>17959</v>
      </c>
      <c r="AA2482" s="15">
        <v>15265</v>
      </c>
      <c r="AC2482" s="15">
        <v>2694</v>
      </c>
    </row>
    <row r="2483" spans="2:29" ht="19.7" customHeight="1" x14ac:dyDescent="0.2">
      <c r="B2483" s="10" t="s">
        <v>2581</v>
      </c>
      <c r="C2483" s="11" t="s">
        <v>8982</v>
      </c>
      <c r="D2483" s="11" t="s">
        <v>8980</v>
      </c>
      <c r="E2483" s="11" t="s">
        <v>8983</v>
      </c>
      <c r="F2483" s="12" t="s">
        <v>38</v>
      </c>
      <c r="G2483" s="13">
        <v>17992</v>
      </c>
      <c r="H2483" s="13">
        <v>15113</v>
      </c>
      <c r="I2483" s="13"/>
      <c r="J2483" s="13">
        <v>2879</v>
      </c>
      <c r="K2483" s="13">
        <v>84</v>
      </c>
      <c r="L2483" s="11" t="s">
        <v>4462</v>
      </c>
      <c r="M2483" s="14" t="s">
        <v>4444</v>
      </c>
      <c r="Z2483" s="15">
        <v>17992</v>
      </c>
      <c r="AA2483" s="15">
        <v>15113</v>
      </c>
      <c r="AC2483" s="15">
        <v>2879</v>
      </c>
    </row>
    <row r="2484" spans="2:29" ht="19.7" customHeight="1" x14ac:dyDescent="0.2">
      <c r="B2484" s="10" t="s">
        <v>2582</v>
      </c>
      <c r="C2484" s="11" t="s">
        <v>8984</v>
      </c>
      <c r="D2484" s="11" t="s">
        <v>8980</v>
      </c>
      <c r="E2484" s="11" t="s">
        <v>8985</v>
      </c>
      <c r="F2484" s="12" t="s">
        <v>38</v>
      </c>
      <c r="G2484" s="13">
        <v>19376</v>
      </c>
      <c r="H2484" s="13">
        <v>16470</v>
      </c>
      <c r="I2484" s="13"/>
      <c r="J2484" s="13">
        <v>2906</v>
      </c>
      <c r="K2484" s="13">
        <v>85</v>
      </c>
      <c r="L2484" s="11" t="s">
        <v>4462</v>
      </c>
      <c r="M2484" s="14" t="s">
        <v>4444</v>
      </c>
      <c r="Z2484" s="15">
        <v>19376</v>
      </c>
      <c r="AA2484" s="15">
        <v>16470</v>
      </c>
      <c r="AC2484" s="15">
        <v>2906</v>
      </c>
    </row>
    <row r="2485" spans="2:29" ht="19.7" customHeight="1" x14ac:dyDescent="0.2">
      <c r="B2485" s="10" t="s">
        <v>2583</v>
      </c>
      <c r="C2485" s="11" t="s">
        <v>8986</v>
      </c>
      <c r="D2485" s="11" t="s">
        <v>8980</v>
      </c>
      <c r="E2485" s="11" t="s">
        <v>8987</v>
      </c>
      <c r="F2485" s="12" t="s">
        <v>38</v>
      </c>
      <c r="G2485" s="13">
        <v>20913</v>
      </c>
      <c r="H2485" s="13">
        <v>17776</v>
      </c>
      <c r="I2485" s="13"/>
      <c r="J2485" s="13">
        <v>3137</v>
      </c>
      <c r="K2485" s="13">
        <v>85</v>
      </c>
      <c r="L2485" s="11" t="s">
        <v>4462</v>
      </c>
      <c r="M2485" s="14" t="s">
        <v>4444</v>
      </c>
      <c r="Z2485" s="15">
        <v>20913</v>
      </c>
      <c r="AA2485" s="15">
        <v>17776</v>
      </c>
      <c r="AC2485" s="15">
        <v>3137</v>
      </c>
    </row>
    <row r="2486" spans="2:29" ht="19.7" customHeight="1" x14ac:dyDescent="0.2">
      <c r="B2486" s="10" t="s">
        <v>2584</v>
      </c>
      <c r="C2486" s="11" t="s">
        <v>8988</v>
      </c>
      <c r="D2486" s="11" t="s">
        <v>8980</v>
      </c>
      <c r="E2486" s="11" t="s">
        <v>8989</v>
      </c>
      <c r="F2486" s="12" t="s">
        <v>38</v>
      </c>
      <c r="G2486" s="13">
        <v>26033</v>
      </c>
      <c r="H2486" s="13">
        <v>21087</v>
      </c>
      <c r="I2486" s="13"/>
      <c r="J2486" s="13">
        <v>4946</v>
      </c>
      <c r="K2486" s="13">
        <v>81</v>
      </c>
      <c r="L2486" s="11" t="s">
        <v>4462</v>
      </c>
      <c r="M2486" s="14" t="s">
        <v>4444</v>
      </c>
      <c r="Z2486" s="15">
        <v>26033</v>
      </c>
      <c r="AA2486" s="15">
        <v>21087</v>
      </c>
      <c r="AC2486" s="15">
        <v>4946</v>
      </c>
    </row>
    <row r="2487" spans="2:29" ht="19.7" customHeight="1" x14ac:dyDescent="0.2">
      <c r="B2487" s="10" t="s">
        <v>2585</v>
      </c>
      <c r="C2487" s="11" t="s">
        <v>8990</v>
      </c>
      <c r="D2487" s="11" t="s">
        <v>8980</v>
      </c>
      <c r="E2487" s="11" t="s">
        <v>8991</v>
      </c>
      <c r="F2487" s="12" t="s">
        <v>38</v>
      </c>
      <c r="G2487" s="13">
        <v>20136</v>
      </c>
      <c r="H2487" s="13">
        <v>14901</v>
      </c>
      <c r="I2487" s="13"/>
      <c r="J2487" s="13">
        <v>5235</v>
      </c>
      <c r="K2487" s="13">
        <v>74</v>
      </c>
      <c r="L2487" s="11" t="s">
        <v>4462</v>
      </c>
      <c r="M2487" s="14" t="s">
        <v>4444</v>
      </c>
      <c r="Z2487" s="15">
        <v>20136</v>
      </c>
      <c r="AA2487" s="15">
        <v>14901</v>
      </c>
      <c r="AC2487" s="15">
        <v>5235</v>
      </c>
    </row>
    <row r="2488" spans="2:29" ht="19.7" customHeight="1" x14ac:dyDescent="0.2">
      <c r="B2488" s="10" t="s">
        <v>2586</v>
      </c>
      <c r="C2488" s="11" t="s">
        <v>8992</v>
      </c>
      <c r="D2488" s="11" t="s">
        <v>8980</v>
      </c>
      <c r="E2488" s="11" t="s">
        <v>8993</v>
      </c>
      <c r="F2488" s="12" t="s">
        <v>38</v>
      </c>
      <c r="G2488" s="13">
        <v>20214</v>
      </c>
      <c r="H2488" s="13">
        <v>14958</v>
      </c>
      <c r="I2488" s="13"/>
      <c r="J2488" s="13">
        <v>5256</v>
      </c>
      <c r="K2488" s="13">
        <v>74</v>
      </c>
      <c r="L2488" s="11" t="s">
        <v>4462</v>
      </c>
      <c r="M2488" s="14" t="s">
        <v>4444</v>
      </c>
      <c r="Z2488" s="15">
        <v>20214</v>
      </c>
      <c r="AA2488" s="15">
        <v>14958</v>
      </c>
      <c r="AC2488" s="15">
        <v>5256</v>
      </c>
    </row>
    <row r="2489" spans="2:29" ht="19.7" customHeight="1" x14ac:dyDescent="0.2">
      <c r="B2489" s="10" t="s">
        <v>2587</v>
      </c>
      <c r="C2489" s="11" t="s">
        <v>8994</v>
      </c>
      <c r="D2489" s="11" t="s">
        <v>8980</v>
      </c>
      <c r="E2489" s="11" t="s">
        <v>8995</v>
      </c>
      <c r="F2489" s="12" t="s">
        <v>38</v>
      </c>
      <c r="G2489" s="13">
        <v>21748</v>
      </c>
      <c r="H2489" s="13">
        <v>16311</v>
      </c>
      <c r="I2489" s="13"/>
      <c r="J2489" s="13">
        <v>5437</v>
      </c>
      <c r="K2489" s="13">
        <v>75</v>
      </c>
      <c r="L2489" s="11" t="s">
        <v>4462</v>
      </c>
      <c r="M2489" s="14" t="s">
        <v>4444</v>
      </c>
      <c r="Z2489" s="15">
        <v>21748</v>
      </c>
      <c r="AA2489" s="15">
        <v>16311</v>
      </c>
      <c r="AC2489" s="15">
        <v>5437</v>
      </c>
    </row>
    <row r="2490" spans="2:29" ht="19.7" customHeight="1" x14ac:dyDescent="0.2">
      <c r="B2490" s="10" t="s">
        <v>2588</v>
      </c>
      <c r="C2490" s="11" t="s">
        <v>8996</v>
      </c>
      <c r="D2490" s="11" t="s">
        <v>8980</v>
      </c>
      <c r="E2490" s="11" t="s">
        <v>8997</v>
      </c>
      <c r="F2490" s="12" t="s">
        <v>38</v>
      </c>
      <c r="G2490" s="13">
        <v>23285</v>
      </c>
      <c r="H2490" s="13">
        <v>17697</v>
      </c>
      <c r="I2490" s="13"/>
      <c r="J2490" s="13">
        <v>5588</v>
      </c>
      <c r="K2490" s="13">
        <v>76</v>
      </c>
      <c r="L2490" s="11" t="s">
        <v>4462</v>
      </c>
      <c r="M2490" s="14" t="s">
        <v>4444</v>
      </c>
      <c r="Z2490" s="15">
        <v>23285</v>
      </c>
      <c r="AA2490" s="15">
        <v>17697</v>
      </c>
      <c r="AC2490" s="15">
        <v>5588</v>
      </c>
    </row>
    <row r="2491" spans="2:29" ht="19.7" customHeight="1" x14ac:dyDescent="0.2">
      <c r="B2491" s="10" t="s">
        <v>2589</v>
      </c>
      <c r="C2491" s="11" t="s">
        <v>8998</v>
      </c>
      <c r="D2491" s="11" t="s">
        <v>8980</v>
      </c>
      <c r="E2491" s="11" t="s">
        <v>8999</v>
      </c>
      <c r="F2491" s="12" t="s">
        <v>38</v>
      </c>
      <c r="G2491" s="13">
        <v>28827</v>
      </c>
      <c r="H2491" s="13">
        <v>20467</v>
      </c>
      <c r="I2491" s="13"/>
      <c r="J2491" s="13">
        <v>8360</v>
      </c>
      <c r="K2491" s="13">
        <v>71</v>
      </c>
      <c r="L2491" s="11" t="s">
        <v>4462</v>
      </c>
      <c r="M2491" s="14" t="s">
        <v>4444</v>
      </c>
      <c r="Z2491" s="15">
        <v>28827</v>
      </c>
      <c r="AA2491" s="15">
        <v>20467</v>
      </c>
      <c r="AC2491" s="15">
        <v>8360</v>
      </c>
    </row>
    <row r="2492" spans="2:29" ht="19.7" customHeight="1" x14ac:dyDescent="0.2">
      <c r="B2492" s="10" t="s">
        <v>2590</v>
      </c>
      <c r="C2492" s="11" t="s">
        <v>9000</v>
      </c>
      <c r="D2492" s="11" t="s">
        <v>9001</v>
      </c>
      <c r="E2492" s="11" t="s">
        <v>8993</v>
      </c>
      <c r="F2492" s="12" t="s">
        <v>38</v>
      </c>
      <c r="G2492" s="13">
        <v>22123</v>
      </c>
      <c r="H2492" s="13">
        <v>15929</v>
      </c>
      <c r="I2492" s="13"/>
      <c r="J2492" s="13">
        <v>6194</v>
      </c>
      <c r="K2492" s="13">
        <v>72</v>
      </c>
      <c r="L2492" s="11" t="s">
        <v>4462</v>
      </c>
      <c r="M2492" s="14" t="s">
        <v>4444</v>
      </c>
      <c r="Z2492" s="15">
        <v>22123</v>
      </c>
      <c r="AA2492" s="15">
        <v>15929</v>
      </c>
      <c r="AC2492" s="15">
        <v>6194</v>
      </c>
    </row>
    <row r="2493" spans="2:29" ht="19.7" customHeight="1" x14ac:dyDescent="0.2">
      <c r="B2493" s="10" t="s">
        <v>2591</v>
      </c>
      <c r="C2493" s="11" t="s">
        <v>9002</v>
      </c>
      <c r="D2493" s="11" t="s">
        <v>9001</v>
      </c>
      <c r="E2493" s="11" t="s">
        <v>8995</v>
      </c>
      <c r="F2493" s="12" t="s">
        <v>38</v>
      </c>
      <c r="G2493" s="13">
        <v>24743</v>
      </c>
      <c r="H2493" s="13">
        <v>18310</v>
      </c>
      <c r="I2493" s="13"/>
      <c r="J2493" s="13">
        <v>6433</v>
      </c>
      <c r="K2493" s="13">
        <v>74</v>
      </c>
      <c r="L2493" s="11" t="s">
        <v>4462</v>
      </c>
      <c r="M2493" s="14" t="s">
        <v>4444</v>
      </c>
      <c r="Z2493" s="15">
        <v>24743</v>
      </c>
      <c r="AA2493" s="15">
        <v>18310</v>
      </c>
      <c r="AC2493" s="15">
        <v>6433</v>
      </c>
    </row>
    <row r="2494" spans="2:29" ht="19.7" customHeight="1" x14ac:dyDescent="0.2">
      <c r="B2494" s="10" t="s">
        <v>2592</v>
      </c>
      <c r="C2494" s="11" t="s">
        <v>9003</v>
      </c>
      <c r="D2494" s="11" t="s">
        <v>9001</v>
      </c>
      <c r="E2494" s="11" t="s">
        <v>8997</v>
      </c>
      <c r="F2494" s="12" t="s">
        <v>38</v>
      </c>
      <c r="G2494" s="13">
        <v>27290</v>
      </c>
      <c r="H2494" s="13">
        <v>20468</v>
      </c>
      <c r="I2494" s="13"/>
      <c r="J2494" s="13">
        <v>6822</v>
      </c>
      <c r="K2494" s="13">
        <v>75</v>
      </c>
      <c r="L2494" s="11" t="s">
        <v>4462</v>
      </c>
      <c r="M2494" s="14" t="s">
        <v>4444</v>
      </c>
      <c r="Z2494" s="15">
        <v>27290</v>
      </c>
      <c r="AA2494" s="15">
        <v>20468</v>
      </c>
      <c r="AC2494" s="15">
        <v>6822</v>
      </c>
    </row>
    <row r="2495" spans="2:29" ht="19.7" customHeight="1" x14ac:dyDescent="0.2">
      <c r="B2495" s="10" t="s">
        <v>2593</v>
      </c>
      <c r="C2495" s="11" t="s">
        <v>9004</v>
      </c>
      <c r="D2495" s="11" t="s">
        <v>9001</v>
      </c>
      <c r="E2495" s="11" t="s">
        <v>8999</v>
      </c>
      <c r="F2495" s="12" t="s">
        <v>38</v>
      </c>
      <c r="G2495" s="13">
        <v>33674</v>
      </c>
      <c r="H2495" s="13">
        <v>23572</v>
      </c>
      <c r="I2495" s="13"/>
      <c r="J2495" s="13">
        <v>10102</v>
      </c>
      <c r="K2495" s="13">
        <v>70</v>
      </c>
      <c r="L2495" s="11" t="s">
        <v>4462</v>
      </c>
      <c r="M2495" s="14" t="s">
        <v>4444</v>
      </c>
      <c r="Z2495" s="15">
        <v>33674</v>
      </c>
      <c r="AA2495" s="15">
        <v>23572</v>
      </c>
      <c r="AC2495" s="15">
        <v>10102</v>
      </c>
    </row>
    <row r="2496" spans="2:29" ht="19.7" customHeight="1" x14ac:dyDescent="0.2">
      <c r="B2496" s="10" t="s">
        <v>2594</v>
      </c>
      <c r="C2496" s="11" t="s">
        <v>9005</v>
      </c>
      <c r="D2496" s="11" t="s">
        <v>9006</v>
      </c>
      <c r="E2496" s="11" t="s">
        <v>8892</v>
      </c>
      <c r="F2496" s="12" t="s">
        <v>38</v>
      </c>
      <c r="G2496" s="13">
        <v>35750</v>
      </c>
      <c r="H2496" s="13">
        <v>25025</v>
      </c>
      <c r="I2496" s="13"/>
      <c r="J2496" s="13">
        <v>10725</v>
      </c>
      <c r="K2496" s="13">
        <v>70</v>
      </c>
      <c r="L2496" s="11" t="s">
        <v>4462</v>
      </c>
      <c r="M2496" s="14" t="s">
        <v>4444</v>
      </c>
      <c r="Z2496" s="15">
        <v>35750</v>
      </c>
      <c r="AA2496" s="15">
        <v>25025</v>
      </c>
      <c r="AC2496" s="15">
        <v>10725</v>
      </c>
    </row>
    <row r="2497" spans="2:29" ht="19.7" customHeight="1" x14ac:dyDescent="0.2">
      <c r="B2497" s="10" t="s">
        <v>2595</v>
      </c>
      <c r="C2497" s="11" t="s">
        <v>9007</v>
      </c>
      <c r="D2497" s="11" t="s">
        <v>9001</v>
      </c>
      <c r="E2497" s="11" t="s">
        <v>9008</v>
      </c>
      <c r="F2497" s="12" t="s">
        <v>38</v>
      </c>
      <c r="G2497" s="13">
        <v>37784</v>
      </c>
      <c r="H2497" s="13">
        <v>26071</v>
      </c>
      <c r="I2497" s="13"/>
      <c r="J2497" s="13">
        <v>11713</v>
      </c>
      <c r="K2497" s="13">
        <v>69</v>
      </c>
      <c r="L2497" s="11" t="s">
        <v>4462</v>
      </c>
      <c r="M2497" s="14" t="s">
        <v>4444</v>
      </c>
      <c r="Z2497" s="15">
        <v>37784</v>
      </c>
      <c r="AA2497" s="15">
        <v>26071</v>
      </c>
      <c r="AC2497" s="15">
        <v>11713</v>
      </c>
    </row>
    <row r="2498" spans="2:29" ht="19.7" customHeight="1" x14ac:dyDescent="0.2">
      <c r="B2498" s="10" t="s">
        <v>2596</v>
      </c>
      <c r="C2498" s="11" t="s">
        <v>9009</v>
      </c>
      <c r="D2498" s="11" t="s">
        <v>9010</v>
      </c>
      <c r="E2498" s="11" t="s">
        <v>4368</v>
      </c>
      <c r="F2498" s="12" t="s">
        <v>38</v>
      </c>
      <c r="G2498" s="13">
        <v>78256</v>
      </c>
      <c r="H2498" s="13">
        <v>74343</v>
      </c>
      <c r="I2498" s="13"/>
      <c r="J2498" s="13">
        <v>3913</v>
      </c>
      <c r="K2498" s="13">
        <v>95</v>
      </c>
      <c r="L2498" s="11" t="s">
        <v>4462</v>
      </c>
      <c r="M2498" s="14" t="s">
        <v>4444</v>
      </c>
      <c r="Z2498" s="15">
        <v>78256</v>
      </c>
      <c r="AA2498" s="15">
        <v>74343</v>
      </c>
      <c r="AC2498" s="15">
        <v>3913</v>
      </c>
    </row>
    <row r="2499" spans="2:29" ht="19.7" customHeight="1" x14ac:dyDescent="0.2">
      <c r="B2499" s="10" t="s">
        <v>2597</v>
      </c>
      <c r="C2499" s="11" t="s">
        <v>9011</v>
      </c>
      <c r="D2499" s="11" t="s">
        <v>9010</v>
      </c>
      <c r="E2499" s="11" t="s">
        <v>3748</v>
      </c>
      <c r="F2499" s="12" t="s">
        <v>38</v>
      </c>
      <c r="G2499" s="13">
        <v>78517</v>
      </c>
      <c r="H2499" s="13">
        <v>74591</v>
      </c>
      <c r="I2499" s="13"/>
      <c r="J2499" s="13">
        <v>3926</v>
      </c>
      <c r="K2499" s="13">
        <v>95</v>
      </c>
      <c r="L2499" s="11" t="s">
        <v>4462</v>
      </c>
      <c r="M2499" s="14" t="s">
        <v>4444</v>
      </c>
      <c r="Z2499" s="15">
        <v>78517</v>
      </c>
      <c r="AA2499" s="15">
        <v>74591</v>
      </c>
      <c r="AC2499" s="15">
        <v>3926</v>
      </c>
    </row>
    <row r="2500" spans="2:29" ht="19.7" customHeight="1" x14ac:dyDescent="0.2">
      <c r="B2500" s="10" t="s">
        <v>2598</v>
      </c>
      <c r="C2500" s="11" t="s">
        <v>9012</v>
      </c>
      <c r="D2500" s="11" t="s">
        <v>9010</v>
      </c>
      <c r="E2500" s="11" t="s">
        <v>3751</v>
      </c>
      <c r="F2500" s="12" t="s">
        <v>38</v>
      </c>
      <c r="G2500" s="13">
        <v>78888</v>
      </c>
      <c r="H2500" s="13">
        <v>74155</v>
      </c>
      <c r="I2500" s="13"/>
      <c r="J2500" s="13">
        <v>4733</v>
      </c>
      <c r="K2500" s="13">
        <v>94</v>
      </c>
      <c r="L2500" s="11" t="s">
        <v>4462</v>
      </c>
      <c r="M2500" s="14" t="s">
        <v>4444</v>
      </c>
      <c r="Z2500" s="15">
        <v>78888</v>
      </c>
      <c r="AA2500" s="15">
        <v>74155</v>
      </c>
      <c r="AC2500" s="15">
        <v>4733</v>
      </c>
    </row>
    <row r="2501" spans="2:29" ht="19.7" customHeight="1" x14ac:dyDescent="0.2">
      <c r="B2501" s="10" t="s">
        <v>2599</v>
      </c>
      <c r="C2501" s="11" t="s">
        <v>9013</v>
      </c>
      <c r="D2501" s="11" t="s">
        <v>9010</v>
      </c>
      <c r="E2501" s="11" t="s">
        <v>4369</v>
      </c>
      <c r="F2501" s="12" t="s">
        <v>38</v>
      </c>
      <c r="G2501" s="13">
        <v>79307</v>
      </c>
      <c r="H2501" s="13">
        <v>74549</v>
      </c>
      <c r="I2501" s="13"/>
      <c r="J2501" s="13">
        <v>4758</v>
      </c>
      <c r="K2501" s="13">
        <v>94</v>
      </c>
      <c r="L2501" s="11" t="s">
        <v>4462</v>
      </c>
      <c r="M2501" s="14" t="s">
        <v>4444</v>
      </c>
      <c r="Z2501" s="15">
        <v>79307</v>
      </c>
      <c r="AA2501" s="15">
        <v>74549</v>
      </c>
      <c r="AC2501" s="15">
        <v>4758</v>
      </c>
    </row>
    <row r="2502" spans="2:29" ht="19.7" customHeight="1" x14ac:dyDescent="0.2">
      <c r="B2502" s="10" t="s">
        <v>2600</v>
      </c>
      <c r="C2502" s="11" t="s">
        <v>9014</v>
      </c>
      <c r="D2502" s="11" t="s">
        <v>9010</v>
      </c>
      <c r="E2502" s="11" t="s">
        <v>4370</v>
      </c>
      <c r="F2502" s="12" t="s">
        <v>38</v>
      </c>
      <c r="G2502" s="13">
        <v>80438</v>
      </c>
      <c r="H2502" s="13">
        <v>74807</v>
      </c>
      <c r="I2502" s="13"/>
      <c r="J2502" s="13">
        <v>5631</v>
      </c>
      <c r="K2502" s="13">
        <v>93</v>
      </c>
      <c r="L2502" s="11" t="s">
        <v>4462</v>
      </c>
      <c r="M2502" s="14" t="s">
        <v>4444</v>
      </c>
      <c r="Z2502" s="15">
        <v>80438</v>
      </c>
      <c r="AA2502" s="15">
        <v>74807</v>
      </c>
      <c r="AC2502" s="15">
        <v>5631</v>
      </c>
    </row>
    <row r="2503" spans="2:29" ht="19.7" customHeight="1" x14ac:dyDescent="0.2">
      <c r="B2503" s="10" t="s">
        <v>2601</v>
      </c>
      <c r="C2503" s="11" t="s">
        <v>9015</v>
      </c>
      <c r="D2503" s="11" t="s">
        <v>9010</v>
      </c>
      <c r="E2503" s="11" t="s">
        <v>4371</v>
      </c>
      <c r="F2503" s="12" t="s">
        <v>38</v>
      </c>
      <c r="G2503" s="13">
        <v>90257</v>
      </c>
      <c r="H2503" s="13">
        <v>83939</v>
      </c>
      <c r="I2503" s="13"/>
      <c r="J2503" s="13">
        <v>6318</v>
      </c>
      <c r="K2503" s="13">
        <v>93</v>
      </c>
      <c r="L2503" s="11" t="s">
        <v>4462</v>
      </c>
      <c r="M2503" s="14" t="s">
        <v>4444</v>
      </c>
      <c r="Z2503" s="15">
        <v>90257</v>
      </c>
      <c r="AA2503" s="15">
        <v>83939</v>
      </c>
      <c r="AC2503" s="15">
        <v>6318</v>
      </c>
    </row>
    <row r="2504" spans="2:29" ht="19.7" customHeight="1" x14ac:dyDescent="0.2">
      <c r="B2504" s="16" t="s">
        <v>2602</v>
      </c>
      <c r="C2504" s="17" t="s">
        <v>9016</v>
      </c>
      <c r="D2504" s="17" t="s">
        <v>9010</v>
      </c>
      <c r="E2504" s="17" t="s">
        <v>4309</v>
      </c>
      <c r="F2504" s="18" t="s">
        <v>38</v>
      </c>
      <c r="G2504" s="19">
        <v>100059</v>
      </c>
      <c r="H2504" s="19">
        <v>93055</v>
      </c>
      <c r="I2504" s="19"/>
      <c r="J2504" s="19">
        <v>7004</v>
      </c>
      <c r="K2504" s="19">
        <v>93</v>
      </c>
      <c r="L2504" s="17" t="s">
        <v>4462</v>
      </c>
      <c r="M2504" s="20" t="s">
        <v>4444</v>
      </c>
      <c r="Z2504" s="15">
        <v>100059</v>
      </c>
      <c r="AA2504" s="15">
        <v>93055</v>
      </c>
      <c r="AC2504" s="15">
        <v>7004</v>
      </c>
    </row>
    <row r="2505" spans="2:29" ht="19.7" customHeight="1" x14ac:dyDescent="0.2">
      <c r="B2505" s="10" t="s">
        <v>2603</v>
      </c>
      <c r="C2505" s="11" t="s">
        <v>9017</v>
      </c>
      <c r="D2505" s="11" t="s">
        <v>9010</v>
      </c>
      <c r="E2505" s="11" t="s">
        <v>4310</v>
      </c>
      <c r="F2505" s="12" t="s">
        <v>38</v>
      </c>
      <c r="G2505" s="13">
        <v>114040</v>
      </c>
      <c r="H2505" s="13">
        <v>106057</v>
      </c>
      <c r="I2505" s="13"/>
      <c r="J2505" s="13">
        <v>7983</v>
      </c>
      <c r="K2505" s="13">
        <v>93</v>
      </c>
      <c r="L2505" s="11" t="s">
        <v>4462</v>
      </c>
      <c r="M2505" s="14" t="s">
        <v>4444</v>
      </c>
      <c r="Z2505" s="15">
        <v>114040</v>
      </c>
      <c r="AA2505" s="15">
        <v>106057</v>
      </c>
      <c r="AC2505" s="15">
        <v>7983</v>
      </c>
    </row>
    <row r="2506" spans="2:29" ht="19.7" customHeight="1" x14ac:dyDescent="0.2">
      <c r="B2506" s="10" t="s">
        <v>2604</v>
      </c>
      <c r="C2506" s="11" t="s">
        <v>9018</v>
      </c>
      <c r="D2506" s="11" t="s">
        <v>9010</v>
      </c>
      <c r="E2506" s="11" t="s">
        <v>4311</v>
      </c>
      <c r="F2506" s="12" t="s">
        <v>38</v>
      </c>
      <c r="G2506" s="13">
        <v>128024</v>
      </c>
      <c r="H2506" s="13">
        <v>117782</v>
      </c>
      <c r="I2506" s="13"/>
      <c r="J2506" s="13">
        <v>10242</v>
      </c>
      <c r="K2506" s="13">
        <v>92</v>
      </c>
      <c r="L2506" s="11" t="s">
        <v>4462</v>
      </c>
      <c r="M2506" s="14" t="s">
        <v>4444</v>
      </c>
      <c r="Z2506" s="15">
        <v>128024</v>
      </c>
      <c r="AA2506" s="15">
        <v>117782</v>
      </c>
      <c r="AC2506" s="15">
        <v>10242</v>
      </c>
    </row>
    <row r="2507" spans="2:29" ht="19.7" customHeight="1" x14ac:dyDescent="0.2">
      <c r="B2507" s="10" t="s">
        <v>2605</v>
      </c>
      <c r="C2507" s="11" t="s">
        <v>9019</v>
      </c>
      <c r="D2507" s="11" t="s">
        <v>9010</v>
      </c>
      <c r="E2507" s="11" t="s">
        <v>4312</v>
      </c>
      <c r="F2507" s="12" t="s">
        <v>38</v>
      </c>
      <c r="G2507" s="13">
        <v>140269</v>
      </c>
      <c r="H2507" s="13">
        <v>127645</v>
      </c>
      <c r="I2507" s="13"/>
      <c r="J2507" s="13">
        <v>12624</v>
      </c>
      <c r="K2507" s="13">
        <v>91</v>
      </c>
      <c r="L2507" s="11" t="s">
        <v>4462</v>
      </c>
      <c r="M2507" s="14" t="s">
        <v>4444</v>
      </c>
      <c r="Z2507" s="15">
        <v>140269</v>
      </c>
      <c r="AA2507" s="15">
        <v>127645</v>
      </c>
      <c r="AC2507" s="15">
        <v>12624</v>
      </c>
    </row>
    <row r="2508" spans="2:29" ht="19.7" customHeight="1" x14ac:dyDescent="0.2">
      <c r="B2508" s="10" t="s">
        <v>2606</v>
      </c>
      <c r="C2508" s="11" t="s">
        <v>9020</v>
      </c>
      <c r="D2508" s="11" t="s">
        <v>9010</v>
      </c>
      <c r="E2508" s="11" t="s">
        <v>4313</v>
      </c>
      <c r="F2508" s="12" t="s">
        <v>38</v>
      </c>
      <c r="G2508" s="13">
        <v>164502</v>
      </c>
      <c r="H2508" s="13">
        <v>148052</v>
      </c>
      <c r="I2508" s="13"/>
      <c r="J2508" s="13">
        <v>16450</v>
      </c>
      <c r="K2508" s="13">
        <v>90</v>
      </c>
      <c r="L2508" s="11" t="s">
        <v>4462</v>
      </c>
      <c r="M2508" s="14" t="s">
        <v>4444</v>
      </c>
      <c r="Z2508" s="15">
        <v>164502</v>
      </c>
      <c r="AA2508" s="15">
        <v>148052</v>
      </c>
      <c r="AC2508" s="15">
        <v>16450</v>
      </c>
    </row>
    <row r="2509" spans="2:29" ht="19.7" customHeight="1" x14ac:dyDescent="0.2">
      <c r="B2509" s="10" t="s">
        <v>2608</v>
      </c>
      <c r="C2509" s="11" t="s">
        <v>9021</v>
      </c>
      <c r="D2509" s="11" t="s">
        <v>9022</v>
      </c>
      <c r="E2509" s="11" t="s">
        <v>9023</v>
      </c>
      <c r="F2509" s="12" t="s">
        <v>38</v>
      </c>
      <c r="G2509" s="13">
        <v>16353</v>
      </c>
      <c r="H2509" s="13">
        <v>2780</v>
      </c>
      <c r="I2509" s="13"/>
      <c r="J2509" s="13">
        <v>13573</v>
      </c>
      <c r="K2509" s="13">
        <v>17</v>
      </c>
      <c r="L2509" s="11" t="s">
        <v>4462</v>
      </c>
      <c r="M2509" s="14" t="s">
        <v>4444</v>
      </c>
      <c r="Z2509" s="15">
        <v>16353</v>
      </c>
      <c r="AA2509" s="15">
        <v>2780</v>
      </c>
      <c r="AC2509" s="15">
        <v>13573</v>
      </c>
    </row>
    <row r="2510" spans="2:29" ht="19.7" customHeight="1" x14ac:dyDescent="0.2">
      <c r="B2510" s="10" t="s">
        <v>2609</v>
      </c>
      <c r="C2510" s="11" t="s">
        <v>9024</v>
      </c>
      <c r="D2510" s="11" t="s">
        <v>9022</v>
      </c>
      <c r="E2510" s="11" t="s">
        <v>9025</v>
      </c>
      <c r="F2510" s="12" t="s">
        <v>38</v>
      </c>
      <c r="G2510" s="13">
        <v>20910</v>
      </c>
      <c r="H2510" s="13">
        <v>3973</v>
      </c>
      <c r="I2510" s="13"/>
      <c r="J2510" s="13">
        <v>16937</v>
      </c>
      <c r="K2510" s="13">
        <v>19</v>
      </c>
      <c r="L2510" s="11" t="s">
        <v>4462</v>
      </c>
      <c r="M2510" s="14" t="s">
        <v>4444</v>
      </c>
      <c r="Z2510" s="15">
        <v>20910</v>
      </c>
      <c r="AA2510" s="15">
        <v>3973</v>
      </c>
      <c r="AC2510" s="15">
        <v>16937</v>
      </c>
    </row>
    <row r="2511" spans="2:29" ht="19.7" customHeight="1" x14ac:dyDescent="0.2">
      <c r="B2511" s="10" t="s">
        <v>2610</v>
      </c>
      <c r="C2511" s="11" t="s">
        <v>9026</v>
      </c>
      <c r="D2511" s="11" t="s">
        <v>9022</v>
      </c>
      <c r="E2511" s="11" t="s">
        <v>9027</v>
      </c>
      <c r="F2511" s="12" t="s">
        <v>38</v>
      </c>
      <c r="G2511" s="13">
        <v>26657</v>
      </c>
      <c r="H2511" s="13">
        <v>5598</v>
      </c>
      <c r="I2511" s="13"/>
      <c r="J2511" s="13">
        <v>21059</v>
      </c>
      <c r="K2511" s="13">
        <v>21</v>
      </c>
      <c r="L2511" s="11" t="s">
        <v>4462</v>
      </c>
      <c r="M2511" s="14" t="s">
        <v>4444</v>
      </c>
      <c r="Z2511" s="15">
        <v>26657</v>
      </c>
      <c r="AA2511" s="15">
        <v>5598</v>
      </c>
      <c r="AC2511" s="15">
        <v>21059</v>
      </c>
    </row>
    <row r="2512" spans="2:29" ht="19.7" customHeight="1" x14ac:dyDescent="0.2">
      <c r="B2512" s="10" t="s">
        <v>2611</v>
      </c>
      <c r="C2512" s="11" t="s">
        <v>9028</v>
      </c>
      <c r="D2512" s="11" t="s">
        <v>9022</v>
      </c>
      <c r="E2512" s="11" t="s">
        <v>9029</v>
      </c>
      <c r="F2512" s="12" t="s">
        <v>38</v>
      </c>
      <c r="G2512" s="13">
        <v>31969</v>
      </c>
      <c r="H2512" s="13">
        <v>7033</v>
      </c>
      <c r="I2512" s="13"/>
      <c r="J2512" s="13">
        <v>24936</v>
      </c>
      <c r="K2512" s="13">
        <v>22</v>
      </c>
      <c r="L2512" s="11" t="s">
        <v>4462</v>
      </c>
      <c r="M2512" s="14" t="s">
        <v>4444</v>
      </c>
      <c r="Z2512" s="15">
        <v>31969</v>
      </c>
      <c r="AA2512" s="15">
        <v>7033</v>
      </c>
      <c r="AC2512" s="15">
        <v>24936</v>
      </c>
    </row>
    <row r="2513" spans="2:29" ht="19.7" customHeight="1" x14ac:dyDescent="0.2">
      <c r="B2513" s="10" t="s">
        <v>2612</v>
      </c>
      <c r="C2513" s="11" t="s">
        <v>9030</v>
      </c>
      <c r="D2513" s="11" t="s">
        <v>9022</v>
      </c>
      <c r="E2513" s="11" t="s">
        <v>9031</v>
      </c>
      <c r="F2513" s="12" t="s">
        <v>38</v>
      </c>
      <c r="G2513" s="13">
        <v>33722</v>
      </c>
      <c r="H2513" s="13">
        <v>8093</v>
      </c>
      <c r="I2513" s="13"/>
      <c r="J2513" s="13">
        <v>25629</v>
      </c>
      <c r="K2513" s="13">
        <v>24</v>
      </c>
      <c r="L2513" s="11" t="s">
        <v>4462</v>
      </c>
      <c r="M2513" s="14" t="s">
        <v>4444</v>
      </c>
      <c r="Z2513" s="15">
        <v>33722</v>
      </c>
      <c r="AA2513" s="15">
        <v>8093</v>
      </c>
      <c r="AC2513" s="15">
        <v>25629</v>
      </c>
    </row>
    <row r="2514" spans="2:29" ht="19.7" customHeight="1" x14ac:dyDescent="0.2">
      <c r="B2514" s="10" t="s">
        <v>2613</v>
      </c>
      <c r="C2514" s="11" t="s">
        <v>9032</v>
      </c>
      <c r="D2514" s="11" t="s">
        <v>9022</v>
      </c>
      <c r="E2514" s="11" t="s">
        <v>9033</v>
      </c>
      <c r="F2514" s="12" t="s">
        <v>38</v>
      </c>
      <c r="G2514" s="13">
        <v>42210</v>
      </c>
      <c r="H2514" s="13">
        <v>10130</v>
      </c>
      <c r="I2514" s="13"/>
      <c r="J2514" s="13">
        <v>32080</v>
      </c>
      <c r="K2514" s="13">
        <v>24</v>
      </c>
      <c r="L2514" s="11" t="s">
        <v>4462</v>
      </c>
      <c r="M2514" s="14" t="s">
        <v>4444</v>
      </c>
      <c r="Z2514" s="15">
        <v>42210</v>
      </c>
      <c r="AA2514" s="15">
        <v>10130</v>
      </c>
      <c r="AC2514" s="15">
        <v>32080</v>
      </c>
    </row>
    <row r="2515" spans="2:29" ht="19.7" customHeight="1" x14ac:dyDescent="0.2">
      <c r="B2515" s="10" t="s">
        <v>2614</v>
      </c>
      <c r="C2515" s="11" t="s">
        <v>9034</v>
      </c>
      <c r="D2515" s="11" t="s">
        <v>9022</v>
      </c>
      <c r="E2515" s="11" t="s">
        <v>9035</v>
      </c>
      <c r="F2515" s="12" t="s">
        <v>38</v>
      </c>
      <c r="G2515" s="13">
        <v>46634</v>
      </c>
      <c r="H2515" s="13">
        <v>11659</v>
      </c>
      <c r="I2515" s="13"/>
      <c r="J2515" s="13">
        <v>34975</v>
      </c>
      <c r="K2515" s="13">
        <v>25</v>
      </c>
      <c r="L2515" s="11" t="s">
        <v>4462</v>
      </c>
      <c r="M2515" s="14" t="s">
        <v>4444</v>
      </c>
      <c r="Z2515" s="15">
        <v>46634</v>
      </c>
      <c r="AA2515" s="15">
        <v>11659</v>
      </c>
      <c r="AC2515" s="15">
        <v>34975</v>
      </c>
    </row>
    <row r="2516" spans="2:29" ht="19.7" customHeight="1" x14ac:dyDescent="0.2">
      <c r="B2516" s="10" t="s">
        <v>2615</v>
      </c>
      <c r="C2516" s="11" t="s">
        <v>9036</v>
      </c>
      <c r="D2516" s="11" t="s">
        <v>9022</v>
      </c>
      <c r="E2516" s="11" t="s">
        <v>9037</v>
      </c>
      <c r="F2516" s="12" t="s">
        <v>38</v>
      </c>
      <c r="G2516" s="13">
        <v>51442</v>
      </c>
      <c r="H2516" s="13">
        <v>12861</v>
      </c>
      <c r="I2516" s="13"/>
      <c r="J2516" s="13">
        <v>38581</v>
      </c>
      <c r="K2516" s="13">
        <v>25</v>
      </c>
      <c r="L2516" s="11" t="s">
        <v>4462</v>
      </c>
      <c r="M2516" s="14" t="s">
        <v>4444</v>
      </c>
      <c r="Z2516" s="15">
        <v>51442</v>
      </c>
      <c r="AA2516" s="15">
        <v>12861</v>
      </c>
      <c r="AC2516" s="15">
        <v>38581</v>
      </c>
    </row>
    <row r="2517" spans="2:29" ht="19.7" customHeight="1" x14ac:dyDescent="0.2">
      <c r="B2517" s="10" t="s">
        <v>2616</v>
      </c>
      <c r="C2517" s="11" t="s">
        <v>9038</v>
      </c>
      <c r="D2517" s="11" t="s">
        <v>9022</v>
      </c>
      <c r="E2517" s="11" t="s">
        <v>9039</v>
      </c>
      <c r="F2517" s="12" t="s">
        <v>38</v>
      </c>
      <c r="G2517" s="13">
        <v>56976</v>
      </c>
      <c r="H2517" s="13">
        <v>14244</v>
      </c>
      <c r="I2517" s="13"/>
      <c r="J2517" s="13">
        <v>42732</v>
      </c>
      <c r="K2517" s="13">
        <v>25</v>
      </c>
      <c r="L2517" s="11" t="s">
        <v>4462</v>
      </c>
      <c r="M2517" s="14" t="s">
        <v>4444</v>
      </c>
      <c r="Z2517" s="15">
        <v>56976</v>
      </c>
      <c r="AA2517" s="15">
        <v>14244</v>
      </c>
      <c r="AC2517" s="15">
        <v>42732</v>
      </c>
    </row>
    <row r="2518" spans="2:29" ht="19.7" customHeight="1" x14ac:dyDescent="0.2">
      <c r="B2518" s="10" t="s">
        <v>2617</v>
      </c>
      <c r="C2518" s="11" t="s">
        <v>9040</v>
      </c>
      <c r="D2518" s="11" t="s">
        <v>9022</v>
      </c>
      <c r="E2518" s="11" t="s">
        <v>9041</v>
      </c>
      <c r="F2518" s="12" t="s">
        <v>38</v>
      </c>
      <c r="G2518" s="13">
        <v>61822</v>
      </c>
      <c r="H2518" s="13">
        <v>15456</v>
      </c>
      <c r="I2518" s="13"/>
      <c r="J2518" s="13">
        <v>46366</v>
      </c>
      <c r="K2518" s="13">
        <v>25</v>
      </c>
      <c r="L2518" s="11" t="s">
        <v>4462</v>
      </c>
      <c r="M2518" s="14" t="s">
        <v>4444</v>
      </c>
      <c r="Z2518" s="15">
        <v>61822</v>
      </c>
      <c r="AA2518" s="15">
        <v>15456</v>
      </c>
      <c r="AC2518" s="15">
        <v>46366</v>
      </c>
    </row>
    <row r="2519" spans="2:29" ht="19.7" customHeight="1" x14ac:dyDescent="0.2">
      <c r="B2519" s="10" t="s">
        <v>2618</v>
      </c>
      <c r="C2519" s="11" t="s">
        <v>9042</v>
      </c>
      <c r="D2519" s="11" t="s">
        <v>9022</v>
      </c>
      <c r="E2519" s="11" t="s">
        <v>9043</v>
      </c>
      <c r="F2519" s="12" t="s">
        <v>38</v>
      </c>
      <c r="G2519" s="13">
        <v>69132</v>
      </c>
      <c r="H2519" s="13">
        <v>17283</v>
      </c>
      <c r="I2519" s="13"/>
      <c r="J2519" s="13">
        <v>51849</v>
      </c>
      <c r="K2519" s="13">
        <v>25</v>
      </c>
      <c r="L2519" s="11" t="s">
        <v>4462</v>
      </c>
      <c r="M2519" s="14" t="s">
        <v>4444</v>
      </c>
      <c r="Z2519" s="15">
        <v>69132</v>
      </c>
      <c r="AA2519" s="15">
        <v>17283</v>
      </c>
      <c r="AC2519" s="15">
        <v>51849</v>
      </c>
    </row>
    <row r="2520" spans="2:29" ht="19.7" customHeight="1" x14ac:dyDescent="0.2">
      <c r="B2520" s="10" t="s">
        <v>2619</v>
      </c>
      <c r="C2520" s="11" t="s">
        <v>9044</v>
      </c>
      <c r="D2520" s="11" t="s">
        <v>9022</v>
      </c>
      <c r="E2520" s="11" t="s">
        <v>9045</v>
      </c>
      <c r="F2520" s="12" t="s">
        <v>38</v>
      </c>
      <c r="G2520" s="13">
        <v>79597</v>
      </c>
      <c r="H2520" s="13">
        <v>19103</v>
      </c>
      <c r="I2520" s="13"/>
      <c r="J2520" s="13">
        <v>60494</v>
      </c>
      <c r="K2520" s="13">
        <v>24</v>
      </c>
      <c r="L2520" s="11" t="s">
        <v>4462</v>
      </c>
      <c r="M2520" s="14" t="s">
        <v>4444</v>
      </c>
      <c r="Z2520" s="15">
        <v>79597</v>
      </c>
      <c r="AA2520" s="15">
        <v>19103</v>
      </c>
      <c r="AC2520" s="15">
        <v>60494</v>
      </c>
    </row>
    <row r="2521" spans="2:29" ht="19.7" customHeight="1" x14ac:dyDescent="0.2">
      <c r="B2521" s="10" t="s">
        <v>2620</v>
      </c>
      <c r="C2521" s="11" t="s">
        <v>9046</v>
      </c>
      <c r="D2521" s="11" t="s">
        <v>9022</v>
      </c>
      <c r="E2521" s="11" t="s">
        <v>9047</v>
      </c>
      <c r="F2521" s="12" t="s">
        <v>38</v>
      </c>
      <c r="G2521" s="13">
        <v>80151</v>
      </c>
      <c r="H2521" s="13">
        <v>20038</v>
      </c>
      <c r="I2521" s="13"/>
      <c r="J2521" s="13">
        <v>60113</v>
      </c>
      <c r="K2521" s="13">
        <v>25</v>
      </c>
      <c r="L2521" s="11" t="s">
        <v>4462</v>
      </c>
      <c r="M2521" s="14" t="s">
        <v>4444</v>
      </c>
      <c r="Z2521" s="15">
        <v>80151</v>
      </c>
      <c r="AA2521" s="15">
        <v>20038</v>
      </c>
      <c r="AC2521" s="15">
        <v>60113</v>
      </c>
    </row>
    <row r="2522" spans="2:29" ht="19.7" customHeight="1" x14ac:dyDescent="0.2">
      <c r="B2522" s="10" t="s">
        <v>2621</v>
      </c>
      <c r="C2522" s="11" t="s">
        <v>9048</v>
      </c>
      <c r="D2522" s="11" t="s">
        <v>9022</v>
      </c>
      <c r="E2522" s="11" t="s">
        <v>9049</v>
      </c>
      <c r="F2522" s="12" t="s">
        <v>38</v>
      </c>
      <c r="G2522" s="13">
        <v>87292</v>
      </c>
      <c r="H2522" s="13">
        <v>21823</v>
      </c>
      <c r="I2522" s="13"/>
      <c r="J2522" s="13">
        <v>65469</v>
      </c>
      <c r="K2522" s="13">
        <v>25</v>
      </c>
      <c r="L2522" s="11" t="s">
        <v>4462</v>
      </c>
      <c r="M2522" s="14" t="s">
        <v>4444</v>
      </c>
      <c r="Z2522" s="15">
        <v>87292</v>
      </c>
      <c r="AA2522" s="15">
        <v>21823</v>
      </c>
      <c r="AC2522" s="15">
        <v>65469</v>
      </c>
    </row>
    <row r="2523" spans="2:29" ht="19.7" customHeight="1" x14ac:dyDescent="0.2">
      <c r="B2523" s="10" t="s">
        <v>2622</v>
      </c>
      <c r="C2523" s="11" t="s">
        <v>9050</v>
      </c>
      <c r="D2523" s="11" t="s">
        <v>9022</v>
      </c>
      <c r="E2523" s="11" t="s">
        <v>9051</v>
      </c>
      <c r="F2523" s="12" t="s">
        <v>38</v>
      </c>
      <c r="G2523" s="13">
        <v>95461</v>
      </c>
      <c r="H2523" s="13">
        <v>23865</v>
      </c>
      <c r="I2523" s="13"/>
      <c r="J2523" s="13">
        <v>71596</v>
      </c>
      <c r="K2523" s="13">
        <v>25</v>
      </c>
      <c r="L2523" s="11" t="s">
        <v>4462</v>
      </c>
      <c r="M2523" s="14" t="s">
        <v>4444</v>
      </c>
      <c r="Z2523" s="15">
        <v>95461</v>
      </c>
      <c r="AA2523" s="15">
        <v>23865</v>
      </c>
      <c r="AC2523" s="15">
        <v>71596</v>
      </c>
    </row>
    <row r="2524" spans="2:29" ht="19.7" customHeight="1" x14ac:dyDescent="0.2">
      <c r="B2524" s="10" t="s">
        <v>2623</v>
      </c>
      <c r="C2524" s="11" t="s">
        <v>9052</v>
      </c>
      <c r="D2524" s="11" t="s">
        <v>9022</v>
      </c>
      <c r="E2524" s="11" t="s">
        <v>9053</v>
      </c>
      <c r="F2524" s="12" t="s">
        <v>38</v>
      </c>
      <c r="G2524" s="13">
        <v>110004</v>
      </c>
      <c r="H2524" s="13">
        <v>27501</v>
      </c>
      <c r="I2524" s="13"/>
      <c r="J2524" s="13">
        <v>82503</v>
      </c>
      <c r="K2524" s="13">
        <v>25</v>
      </c>
      <c r="L2524" s="11" t="s">
        <v>4462</v>
      </c>
      <c r="M2524" s="14" t="s">
        <v>4444</v>
      </c>
      <c r="Z2524" s="15">
        <v>110004</v>
      </c>
      <c r="AA2524" s="15">
        <v>27501</v>
      </c>
      <c r="AC2524" s="15">
        <v>82503</v>
      </c>
    </row>
    <row r="2525" spans="2:29" ht="19.7" customHeight="1" x14ac:dyDescent="0.2">
      <c r="B2525" s="10" t="s">
        <v>2624</v>
      </c>
      <c r="C2525" s="11" t="s">
        <v>9054</v>
      </c>
      <c r="D2525" s="11" t="s">
        <v>9022</v>
      </c>
      <c r="E2525" s="11" t="s">
        <v>9055</v>
      </c>
      <c r="F2525" s="12" t="s">
        <v>38</v>
      </c>
      <c r="G2525" s="13">
        <v>115656</v>
      </c>
      <c r="H2525" s="13">
        <v>30071</v>
      </c>
      <c r="I2525" s="13"/>
      <c r="J2525" s="13">
        <v>85585</v>
      </c>
      <c r="K2525" s="13">
        <v>26</v>
      </c>
      <c r="L2525" s="11" t="s">
        <v>4462</v>
      </c>
      <c r="M2525" s="14" t="s">
        <v>4444</v>
      </c>
      <c r="Z2525" s="15">
        <v>115656</v>
      </c>
      <c r="AA2525" s="15">
        <v>30071</v>
      </c>
      <c r="AC2525" s="15">
        <v>85585</v>
      </c>
    </row>
    <row r="2526" spans="2:29" ht="19.7" customHeight="1" x14ac:dyDescent="0.2">
      <c r="B2526" s="10" t="s">
        <v>2625</v>
      </c>
      <c r="C2526" s="11" t="s">
        <v>9056</v>
      </c>
      <c r="D2526" s="11" t="s">
        <v>9057</v>
      </c>
      <c r="E2526" s="11" t="s">
        <v>9058</v>
      </c>
      <c r="F2526" s="12" t="s">
        <v>38</v>
      </c>
      <c r="G2526" s="13">
        <v>8706</v>
      </c>
      <c r="H2526" s="13">
        <v>2699</v>
      </c>
      <c r="I2526" s="13"/>
      <c r="J2526" s="13">
        <v>6007</v>
      </c>
      <c r="K2526" s="13">
        <v>31</v>
      </c>
      <c r="L2526" s="11" t="s">
        <v>4462</v>
      </c>
      <c r="M2526" s="14" t="s">
        <v>4444</v>
      </c>
      <c r="Z2526" s="15">
        <v>8706</v>
      </c>
      <c r="AA2526" s="15">
        <v>2699</v>
      </c>
      <c r="AC2526" s="15">
        <v>6007</v>
      </c>
    </row>
    <row r="2527" spans="2:29" ht="19.7" customHeight="1" x14ac:dyDescent="0.2">
      <c r="B2527" s="10" t="s">
        <v>2626</v>
      </c>
      <c r="C2527" s="11" t="s">
        <v>9059</v>
      </c>
      <c r="D2527" s="11" t="s">
        <v>9057</v>
      </c>
      <c r="E2527" s="11" t="s">
        <v>9060</v>
      </c>
      <c r="F2527" s="12" t="s">
        <v>38</v>
      </c>
      <c r="G2527" s="13">
        <v>11327</v>
      </c>
      <c r="H2527" s="13">
        <v>2492</v>
      </c>
      <c r="I2527" s="13"/>
      <c r="J2527" s="13">
        <v>8835</v>
      </c>
      <c r="K2527" s="13">
        <v>22</v>
      </c>
      <c r="L2527" s="11" t="s">
        <v>4462</v>
      </c>
      <c r="M2527" s="14" t="s">
        <v>4444</v>
      </c>
      <c r="Z2527" s="15">
        <v>11327</v>
      </c>
      <c r="AA2527" s="15">
        <v>2492</v>
      </c>
      <c r="AC2527" s="15">
        <v>8835</v>
      </c>
    </row>
    <row r="2528" spans="2:29" ht="19.7" customHeight="1" x14ac:dyDescent="0.2">
      <c r="B2528" s="10" t="s">
        <v>2627</v>
      </c>
      <c r="C2528" s="11" t="s">
        <v>9061</v>
      </c>
      <c r="D2528" s="11" t="s">
        <v>9057</v>
      </c>
      <c r="E2528" s="11" t="s">
        <v>9062</v>
      </c>
      <c r="F2528" s="12" t="s">
        <v>38</v>
      </c>
      <c r="G2528" s="13">
        <v>10468</v>
      </c>
      <c r="H2528" s="13">
        <v>2826</v>
      </c>
      <c r="I2528" s="13"/>
      <c r="J2528" s="13">
        <v>7642</v>
      </c>
      <c r="K2528" s="13">
        <v>27</v>
      </c>
      <c r="L2528" s="11" t="s">
        <v>4462</v>
      </c>
      <c r="M2528" s="14" t="s">
        <v>4444</v>
      </c>
      <c r="Z2528" s="15">
        <v>10468</v>
      </c>
      <c r="AA2528" s="15">
        <v>2826</v>
      </c>
      <c r="AC2528" s="15">
        <v>7642</v>
      </c>
    </row>
    <row r="2529" spans="2:29" ht="19.7" customHeight="1" x14ac:dyDescent="0.2">
      <c r="B2529" s="16" t="s">
        <v>2628</v>
      </c>
      <c r="C2529" s="17" t="s">
        <v>9063</v>
      </c>
      <c r="D2529" s="17" t="s">
        <v>9057</v>
      </c>
      <c r="E2529" s="17" t="s">
        <v>9064</v>
      </c>
      <c r="F2529" s="18" t="s">
        <v>38</v>
      </c>
      <c r="G2529" s="19">
        <v>12144</v>
      </c>
      <c r="H2529" s="19">
        <v>2307</v>
      </c>
      <c r="I2529" s="19"/>
      <c r="J2529" s="19">
        <v>9837</v>
      </c>
      <c r="K2529" s="19">
        <v>19</v>
      </c>
      <c r="L2529" s="17" t="s">
        <v>4462</v>
      </c>
      <c r="M2529" s="20" t="s">
        <v>4444</v>
      </c>
      <c r="Z2529" s="15">
        <v>12144</v>
      </c>
      <c r="AA2529" s="15">
        <v>2307</v>
      </c>
      <c r="AC2529" s="15">
        <v>9837</v>
      </c>
    </row>
    <row r="2530" spans="2:29" ht="19.7" customHeight="1" x14ac:dyDescent="0.2">
      <c r="B2530" s="10" t="s">
        <v>2629</v>
      </c>
      <c r="C2530" s="11" t="s">
        <v>9065</v>
      </c>
      <c r="D2530" s="11" t="s">
        <v>9057</v>
      </c>
      <c r="E2530" s="11" t="s">
        <v>9066</v>
      </c>
      <c r="F2530" s="12" t="s">
        <v>38</v>
      </c>
      <c r="G2530" s="13">
        <v>17394</v>
      </c>
      <c r="H2530" s="13">
        <v>2261</v>
      </c>
      <c r="I2530" s="13"/>
      <c r="J2530" s="13">
        <v>15133</v>
      </c>
      <c r="K2530" s="13">
        <v>13</v>
      </c>
      <c r="L2530" s="11" t="s">
        <v>4462</v>
      </c>
      <c r="M2530" s="14" t="s">
        <v>4444</v>
      </c>
      <c r="Z2530" s="15">
        <v>17394</v>
      </c>
      <c r="AA2530" s="15">
        <v>2261</v>
      </c>
      <c r="AC2530" s="15">
        <v>15133</v>
      </c>
    </row>
    <row r="2531" spans="2:29" ht="19.7" customHeight="1" x14ac:dyDescent="0.2">
      <c r="B2531" s="10" t="s">
        <v>2630</v>
      </c>
      <c r="C2531" s="11" t="s">
        <v>9067</v>
      </c>
      <c r="D2531" s="11" t="s">
        <v>9057</v>
      </c>
      <c r="E2531" s="11" t="s">
        <v>9068</v>
      </c>
      <c r="F2531" s="12" t="s">
        <v>38</v>
      </c>
      <c r="G2531" s="13">
        <v>23245</v>
      </c>
      <c r="H2531" s="13">
        <v>2789</v>
      </c>
      <c r="I2531" s="13"/>
      <c r="J2531" s="13">
        <v>20456</v>
      </c>
      <c r="K2531" s="13">
        <v>12</v>
      </c>
      <c r="L2531" s="11" t="s">
        <v>4462</v>
      </c>
      <c r="M2531" s="14" t="s">
        <v>4444</v>
      </c>
      <c r="Z2531" s="15">
        <v>23245</v>
      </c>
      <c r="AA2531" s="15">
        <v>2789</v>
      </c>
      <c r="AC2531" s="15">
        <v>20456</v>
      </c>
    </row>
    <row r="2532" spans="2:29" ht="19.7" customHeight="1" x14ac:dyDescent="0.2">
      <c r="B2532" s="10" t="s">
        <v>2631</v>
      </c>
      <c r="C2532" s="11" t="s">
        <v>9069</v>
      </c>
      <c r="D2532" s="11" t="s">
        <v>9057</v>
      </c>
      <c r="E2532" s="11" t="s">
        <v>9070</v>
      </c>
      <c r="F2532" s="12" t="s">
        <v>38</v>
      </c>
      <c r="G2532" s="13">
        <v>29588</v>
      </c>
      <c r="H2532" s="13">
        <v>2959</v>
      </c>
      <c r="I2532" s="13"/>
      <c r="J2532" s="13">
        <v>26629</v>
      </c>
      <c r="K2532" s="13">
        <v>10</v>
      </c>
      <c r="L2532" s="11" t="s">
        <v>4462</v>
      </c>
      <c r="M2532" s="14" t="s">
        <v>4444</v>
      </c>
      <c r="Z2532" s="15">
        <v>29588</v>
      </c>
      <c r="AA2532" s="15">
        <v>2959</v>
      </c>
      <c r="AC2532" s="15">
        <v>26629</v>
      </c>
    </row>
    <row r="2533" spans="2:29" ht="19.7" customHeight="1" x14ac:dyDescent="0.2">
      <c r="B2533" s="10" t="s">
        <v>2632</v>
      </c>
      <c r="C2533" s="11" t="s">
        <v>9071</v>
      </c>
      <c r="D2533" s="11" t="s">
        <v>9057</v>
      </c>
      <c r="E2533" s="11" t="s">
        <v>9072</v>
      </c>
      <c r="F2533" s="12" t="s">
        <v>38</v>
      </c>
      <c r="G2533" s="13">
        <v>39969</v>
      </c>
      <c r="H2533" s="13">
        <v>2398</v>
      </c>
      <c r="I2533" s="13"/>
      <c r="J2533" s="13">
        <v>37571</v>
      </c>
      <c r="K2533" s="13">
        <v>6</v>
      </c>
      <c r="L2533" s="11" t="s">
        <v>4462</v>
      </c>
      <c r="M2533" s="14" t="s">
        <v>4444</v>
      </c>
      <c r="Z2533" s="15">
        <v>39969</v>
      </c>
      <c r="AA2533" s="15">
        <v>2398</v>
      </c>
      <c r="AC2533" s="15">
        <v>37571</v>
      </c>
    </row>
    <row r="2534" spans="2:29" ht="19.7" customHeight="1" x14ac:dyDescent="0.2">
      <c r="B2534" s="10" t="s">
        <v>2633</v>
      </c>
      <c r="C2534" s="11" t="s">
        <v>9073</v>
      </c>
      <c r="D2534" s="11" t="s">
        <v>9074</v>
      </c>
      <c r="E2534" s="11" t="s">
        <v>9075</v>
      </c>
      <c r="F2534" s="12" t="s">
        <v>38</v>
      </c>
      <c r="G2534" s="13">
        <v>74716</v>
      </c>
      <c r="H2534" s="13">
        <v>11955</v>
      </c>
      <c r="I2534" s="13"/>
      <c r="J2534" s="13">
        <v>62761</v>
      </c>
      <c r="K2534" s="13">
        <v>16</v>
      </c>
      <c r="L2534" s="11" t="s">
        <v>4462</v>
      </c>
      <c r="M2534" s="14" t="s">
        <v>4444</v>
      </c>
      <c r="Z2534" s="15">
        <v>74716</v>
      </c>
      <c r="AA2534" s="15">
        <v>11955</v>
      </c>
      <c r="AC2534" s="15">
        <v>62761</v>
      </c>
    </row>
    <row r="2535" spans="2:29" ht="19.7" customHeight="1" x14ac:dyDescent="0.2">
      <c r="B2535" s="10" t="s">
        <v>2634</v>
      </c>
      <c r="C2535" s="11" t="s">
        <v>9076</v>
      </c>
      <c r="D2535" s="11" t="s">
        <v>9074</v>
      </c>
      <c r="E2535" s="11" t="s">
        <v>9077</v>
      </c>
      <c r="F2535" s="12" t="s">
        <v>38</v>
      </c>
      <c r="G2535" s="13">
        <v>84000</v>
      </c>
      <c r="H2535" s="13">
        <v>15120</v>
      </c>
      <c r="I2535" s="13"/>
      <c r="J2535" s="13">
        <v>68880</v>
      </c>
      <c r="K2535" s="13">
        <v>18</v>
      </c>
      <c r="L2535" s="11" t="s">
        <v>4462</v>
      </c>
      <c r="M2535" s="14" t="s">
        <v>4444</v>
      </c>
      <c r="Z2535" s="15">
        <v>84000</v>
      </c>
      <c r="AA2535" s="15">
        <v>15120</v>
      </c>
      <c r="AC2535" s="15">
        <v>68880</v>
      </c>
    </row>
    <row r="2536" spans="2:29" ht="19.7" customHeight="1" x14ac:dyDescent="0.2">
      <c r="B2536" s="10" t="s">
        <v>2635</v>
      </c>
      <c r="C2536" s="11" t="s">
        <v>9078</v>
      </c>
      <c r="D2536" s="11" t="s">
        <v>9074</v>
      </c>
      <c r="E2536" s="11" t="s">
        <v>9079</v>
      </c>
      <c r="F2536" s="12" t="s">
        <v>38</v>
      </c>
      <c r="G2536" s="13">
        <v>133382</v>
      </c>
      <c r="H2536" s="13">
        <v>21341</v>
      </c>
      <c r="I2536" s="13"/>
      <c r="J2536" s="13">
        <v>112041</v>
      </c>
      <c r="K2536" s="13">
        <v>16</v>
      </c>
      <c r="L2536" s="11" t="s">
        <v>4462</v>
      </c>
      <c r="M2536" s="14" t="s">
        <v>4444</v>
      </c>
      <c r="Z2536" s="15">
        <v>133382</v>
      </c>
      <c r="AA2536" s="15">
        <v>21341</v>
      </c>
      <c r="AC2536" s="15">
        <v>112041</v>
      </c>
    </row>
    <row r="2537" spans="2:29" ht="19.7" customHeight="1" x14ac:dyDescent="0.2">
      <c r="B2537" s="10" t="s">
        <v>2636</v>
      </c>
      <c r="C2537" s="11" t="s">
        <v>9080</v>
      </c>
      <c r="D2537" s="11" t="s">
        <v>9074</v>
      </c>
      <c r="E2537" s="11" t="s">
        <v>9081</v>
      </c>
      <c r="F2537" s="12" t="s">
        <v>38</v>
      </c>
      <c r="G2537" s="13">
        <v>160066</v>
      </c>
      <c r="H2537" s="13">
        <v>24010</v>
      </c>
      <c r="I2537" s="13"/>
      <c r="J2537" s="13">
        <v>136056</v>
      </c>
      <c r="K2537" s="13">
        <v>15</v>
      </c>
      <c r="L2537" s="11" t="s">
        <v>4462</v>
      </c>
      <c r="M2537" s="14" t="s">
        <v>4444</v>
      </c>
      <c r="Z2537" s="15">
        <v>160066</v>
      </c>
      <c r="AA2537" s="15">
        <v>24010</v>
      </c>
      <c r="AC2537" s="15">
        <v>136056</v>
      </c>
    </row>
    <row r="2538" spans="2:29" ht="19.7" customHeight="1" x14ac:dyDescent="0.2">
      <c r="B2538" s="10" t="s">
        <v>2637</v>
      </c>
      <c r="C2538" s="11" t="s">
        <v>9082</v>
      </c>
      <c r="D2538" s="11" t="s">
        <v>9083</v>
      </c>
      <c r="E2538" s="11" t="s">
        <v>9077</v>
      </c>
      <c r="F2538" s="12" t="s">
        <v>38</v>
      </c>
      <c r="G2538" s="13">
        <v>102697</v>
      </c>
      <c r="H2538" s="13">
        <v>17458</v>
      </c>
      <c r="I2538" s="13"/>
      <c r="J2538" s="13">
        <v>85239</v>
      </c>
      <c r="K2538" s="13">
        <v>17</v>
      </c>
      <c r="L2538" s="11" t="s">
        <v>4462</v>
      </c>
      <c r="M2538" s="14" t="s">
        <v>4444</v>
      </c>
      <c r="Z2538" s="15">
        <v>102697</v>
      </c>
      <c r="AA2538" s="15">
        <v>17458</v>
      </c>
      <c r="AC2538" s="15">
        <v>85239</v>
      </c>
    </row>
    <row r="2539" spans="2:29" ht="19.7" customHeight="1" x14ac:dyDescent="0.2">
      <c r="B2539" s="10" t="s">
        <v>2638</v>
      </c>
      <c r="C2539" s="11" t="s">
        <v>9084</v>
      </c>
      <c r="D2539" s="11" t="s">
        <v>9083</v>
      </c>
      <c r="E2539" s="11" t="s">
        <v>9079</v>
      </c>
      <c r="F2539" s="12" t="s">
        <v>38</v>
      </c>
      <c r="G2539" s="13">
        <v>137336</v>
      </c>
      <c r="H2539" s="13">
        <v>20600</v>
      </c>
      <c r="I2539" s="13"/>
      <c r="J2539" s="13">
        <v>116736</v>
      </c>
      <c r="K2539" s="13">
        <v>15</v>
      </c>
      <c r="L2539" s="11" t="s">
        <v>4462</v>
      </c>
      <c r="M2539" s="14" t="s">
        <v>4444</v>
      </c>
      <c r="Z2539" s="15">
        <v>137336</v>
      </c>
      <c r="AA2539" s="15">
        <v>20600</v>
      </c>
      <c r="AC2539" s="15">
        <v>116736</v>
      </c>
    </row>
    <row r="2540" spans="2:29" ht="19.7" customHeight="1" x14ac:dyDescent="0.2">
      <c r="B2540" s="10" t="s">
        <v>2639</v>
      </c>
      <c r="C2540" s="11" t="s">
        <v>9085</v>
      </c>
      <c r="D2540" s="11" t="s">
        <v>9086</v>
      </c>
      <c r="E2540" s="11" t="s">
        <v>9062</v>
      </c>
      <c r="F2540" s="12" t="s">
        <v>38</v>
      </c>
      <c r="G2540" s="13">
        <v>6149</v>
      </c>
      <c r="H2540" s="13">
        <v>3443</v>
      </c>
      <c r="I2540" s="13"/>
      <c r="J2540" s="13">
        <v>2706</v>
      </c>
      <c r="K2540" s="13">
        <v>56</v>
      </c>
      <c r="L2540" s="11" t="s">
        <v>4462</v>
      </c>
      <c r="M2540" s="14" t="s">
        <v>4444</v>
      </c>
      <c r="Z2540" s="15">
        <v>6149</v>
      </c>
      <c r="AA2540" s="15">
        <v>3443</v>
      </c>
      <c r="AC2540" s="15">
        <v>2706</v>
      </c>
    </row>
    <row r="2541" spans="2:29" ht="19.7" customHeight="1" x14ac:dyDescent="0.2">
      <c r="B2541" s="10" t="s">
        <v>2640</v>
      </c>
      <c r="C2541" s="11" t="s">
        <v>9087</v>
      </c>
      <c r="D2541" s="11" t="s">
        <v>9086</v>
      </c>
      <c r="E2541" s="11" t="s">
        <v>9064</v>
      </c>
      <c r="F2541" s="12" t="s">
        <v>38</v>
      </c>
      <c r="G2541" s="13">
        <v>8587</v>
      </c>
      <c r="H2541" s="13">
        <v>3692</v>
      </c>
      <c r="I2541" s="13"/>
      <c r="J2541" s="13">
        <v>4895</v>
      </c>
      <c r="K2541" s="13">
        <v>43</v>
      </c>
      <c r="L2541" s="11" t="s">
        <v>4462</v>
      </c>
      <c r="M2541" s="14" t="s">
        <v>4444</v>
      </c>
      <c r="Z2541" s="15">
        <v>8587</v>
      </c>
      <c r="AA2541" s="15">
        <v>3692</v>
      </c>
      <c r="AC2541" s="15">
        <v>4895</v>
      </c>
    </row>
    <row r="2542" spans="2:29" ht="19.7" customHeight="1" x14ac:dyDescent="0.2">
      <c r="B2542" s="10" t="s">
        <v>2641</v>
      </c>
      <c r="C2542" s="11" t="s">
        <v>9088</v>
      </c>
      <c r="D2542" s="11" t="s">
        <v>9086</v>
      </c>
      <c r="E2542" s="11" t="s">
        <v>9066</v>
      </c>
      <c r="F2542" s="12" t="s">
        <v>38</v>
      </c>
      <c r="G2542" s="13">
        <v>9934</v>
      </c>
      <c r="H2542" s="13">
        <v>3278</v>
      </c>
      <c r="I2542" s="13"/>
      <c r="J2542" s="13">
        <v>6656</v>
      </c>
      <c r="K2542" s="13">
        <v>33</v>
      </c>
      <c r="L2542" s="11" t="s">
        <v>4462</v>
      </c>
      <c r="M2542" s="14" t="s">
        <v>4444</v>
      </c>
      <c r="Z2542" s="15">
        <v>9934</v>
      </c>
      <c r="AA2542" s="15">
        <v>3278</v>
      </c>
      <c r="AC2542" s="15">
        <v>6656</v>
      </c>
    </row>
    <row r="2543" spans="2:29" ht="19.7" customHeight="1" x14ac:dyDescent="0.2">
      <c r="B2543" s="10" t="s">
        <v>2642</v>
      </c>
      <c r="C2543" s="11" t="s">
        <v>9089</v>
      </c>
      <c r="D2543" s="11" t="s">
        <v>9086</v>
      </c>
      <c r="E2543" s="11" t="s">
        <v>9068</v>
      </c>
      <c r="F2543" s="12" t="s">
        <v>38</v>
      </c>
      <c r="G2543" s="13">
        <v>12492</v>
      </c>
      <c r="H2543" s="13">
        <v>3498</v>
      </c>
      <c r="I2543" s="13"/>
      <c r="J2543" s="13">
        <v>8994</v>
      </c>
      <c r="K2543" s="13">
        <v>28</v>
      </c>
      <c r="L2543" s="11" t="s">
        <v>4462</v>
      </c>
      <c r="M2543" s="14" t="s">
        <v>4444</v>
      </c>
      <c r="Z2543" s="15">
        <v>12492</v>
      </c>
      <c r="AA2543" s="15">
        <v>3498</v>
      </c>
      <c r="AC2543" s="15">
        <v>8994</v>
      </c>
    </row>
    <row r="2544" spans="2:29" ht="19.7" customHeight="1" x14ac:dyDescent="0.2">
      <c r="B2544" s="10" t="s">
        <v>2643</v>
      </c>
      <c r="C2544" s="11" t="s">
        <v>9090</v>
      </c>
      <c r="D2544" s="11" t="s">
        <v>9086</v>
      </c>
      <c r="E2544" s="11" t="s">
        <v>9070</v>
      </c>
      <c r="F2544" s="12" t="s">
        <v>38</v>
      </c>
      <c r="G2544" s="13">
        <v>13542</v>
      </c>
      <c r="H2544" s="13">
        <v>1625</v>
      </c>
      <c r="I2544" s="13"/>
      <c r="J2544" s="13">
        <v>11917</v>
      </c>
      <c r="K2544" s="13">
        <v>12</v>
      </c>
      <c r="L2544" s="11" t="s">
        <v>4462</v>
      </c>
      <c r="M2544" s="14" t="s">
        <v>4444</v>
      </c>
      <c r="Z2544" s="15">
        <v>13542</v>
      </c>
      <c r="AA2544" s="15">
        <v>1625</v>
      </c>
      <c r="AC2544" s="15">
        <v>11917</v>
      </c>
    </row>
    <row r="2545" spans="2:29" ht="19.7" customHeight="1" x14ac:dyDescent="0.2">
      <c r="B2545" s="10" t="s">
        <v>2644</v>
      </c>
      <c r="C2545" s="11" t="s">
        <v>9091</v>
      </c>
      <c r="D2545" s="11" t="s">
        <v>9086</v>
      </c>
      <c r="E2545" s="11" t="s">
        <v>9072</v>
      </c>
      <c r="F2545" s="12" t="s">
        <v>38</v>
      </c>
      <c r="G2545" s="13">
        <v>17766</v>
      </c>
      <c r="H2545" s="13">
        <v>178</v>
      </c>
      <c r="I2545" s="13"/>
      <c r="J2545" s="13">
        <v>17588</v>
      </c>
      <c r="K2545" s="13">
        <v>1</v>
      </c>
      <c r="L2545" s="11" t="s">
        <v>4462</v>
      </c>
      <c r="M2545" s="14" t="s">
        <v>4444</v>
      </c>
      <c r="Z2545" s="15">
        <v>17766</v>
      </c>
      <c r="AA2545" s="15">
        <v>178</v>
      </c>
      <c r="AC2545" s="15">
        <v>17588</v>
      </c>
    </row>
    <row r="2546" spans="2:29" ht="19.7" customHeight="1" x14ac:dyDescent="0.2">
      <c r="B2546" s="10" t="s">
        <v>2645</v>
      </c>
      <c r="C2546" s="11" t="s">
        <v>9092</v>
      </c>
      <c r="D2546" s="11" t="s">
        <v>9093</v>
      </c>
      <c r="E2546" s="11" t="s">
        <v>9064</v>
      </c>
      <c r="F2546" s="12" t="s">
        <v>38</v>
      </c>
      <c r="G2546" s="13">
        <v>11442</v>
      </c>
      <c r="H2546" s="13">
        <v>4348</v>
      </c>
      <c r="I2546" s="13"/>
      <c r="J2546" s="13">
        <v>7094</v>
      </c>
      <c r="K2546" s="13">
        <v>38</v>
      </c>
      <c r="L2546" s="11" t="s">
        <v>4462</v>
      </c>
      <c r="M2546" s="14" t="s">
        <v>4444</v>
      </c>
      <c r="Z2546" s="15">
        <v>11442</v>
      </c>
      <c r="AA2546" s="15">
        <v>4348</v>
      </c>
      <c r="AC2546" s="15">
        <v>7094</v>
      </c>
    </row>
    <row r="2547" spans="2:29" ht="19.7" customHeight="1" x14ac:dyDescent="0.2">
      <c r="B2547" s="10" t="s">
        <v>2646</v>
      </c>
      <c r="C2547" s="11" t="s">
        <v>9094</v>
      </c>
      <c r="D2547" s="11" t="s">
        <v>9093</v>
      </c>
      <c r="E2547" s="11" t="s">
        <v>9066</v>
      </c>
      <c r="F2547" s="12" t="s">
        <v>38</v>
      </c>
      <c r="G2547" s="13">
        <v>14270</v>
      </c>
      <c r="H2547" s="13">
        <v>4138</v>
      </c>
      <c r="I2547" s="13"/>
      <c r="J2547" s="13">
        <v>10132</v>
      </c>
      <c r="K2547" s="13">
        <v>29</v>
      </c>
      <c r="L2547" s="11" t="s">
        <v>4462</v>
      </c>
      <c r="M2547" s="14" t="s">
        <v>4444</v>
      </c>
      <c r="Z2547" s="15">
        <v>14270</v>
      </c>
      <c r="AA2547" s="15">
        <v>4138</v>
      </c>
      <c r="AC2547" s="15">
        <v>10132</v>
      </c>
    </row>
    <row r="2548" spans="2:29" ht="19.7" customHeight="1" x14ac:dyDescent="0.2">
      <c r="B2548" s="10" t="s">
        <v>2647</v>
      </c>
      <c r="C2548" s="11" t="s">
        <v>9095</v>
      </c>
      <c r="D2548" s="11" t="s">
        <v>9096</v>
      </c>
      <c r="E2548" s="11" t="s">
        <v>9068</v>
      </c>
      <c r="F2548" s="12" t="s">
        <v>38</v>
      </c>
      <c r="G2548" s="13">
        <v>19222</v>
      </c>
      <c r="H2548" s="13">
        <v>3268</v>
      </c>
      <c r="I2548" s="13"/>
      <c r="J2548" s="13">
        <v>15954</v>
      </c>
      <c r="K2548" s="13">
        <v>17</v>
      </c>
      <c r="L2548" s="11" t="s">
        <v>4462</v>
      </c>
      <c r="M2548" s="14" t="s">
        <v>4444</v>
      </c>
      <c r="Z2548" s="15">
        <v>19222</v>
      </c>
      <c r="AA2548" s="15">
        <v>3268</v>
      </c>
      <c r="AC2548" s="15">
        <v>15954</v>
      </c>
    </row>
    <row r="2549" spans="2:29" ht="19.7" customHeight="1" x14ac:dyDescent="0.2">
      <c r="B2549" s="10" t="s">
        <v>2648</v>
      </c>
      <c r="C2549" s="11" t="s">
        <v>9097</v>
      </c>
      <c r="D2549" s="11" t="s">
        <v>9096</v>
      </c>
      <c r="E2549" s="11" t="s">
        <v>9070</v>
      </c>
      <c r="F2549" s="12" t="s">
        <v>38</v>
      </c>
      <c r="G2549" s="13">
        <v>22220</v>
      </c>
      <c r="H2549" s="13">
        <v>2000</v>
      </c>
      <c r="I2549" s="13"/>
      <c r="J2549" s="13">
        <v>20220</v>
      </c>
      <c r="K2549" s="13">
        <v>9</v>
      </c>
      <c r="L2549" s="11" t="s">
        <v>4462</v>
      </c>
      <c r="M2549" s="14" t="s">
        <v>4444</v>
      </c>
      <c r="Z2549" s="15">
        <v>22220</v>
      </c>
      <c r="AA2549" s="15">
        <v>2000</v>
      </c>
      <c r="AC2549" s="15">
        <v>20220</v>
      </c>
    </row>
    <row r="2550" spans="2:29" ht="19.7" customHeight="1" x14ac:dyDescent="0.2">
      <c r="B2550" s="10" t="s">
        <v>2649</v>
      </c>
      <c r="C2550" s="11" t="s">
        <v>9098</v>
      </c>
      <c r="D2550" s="11" t="s">
        <v>9096</v>
      </c>
      <c r="E2550" s="11" t="s">
        <v>9072</v>
      </c>
      <c r="F2550" s="12" t="s">
        <v>38</v>
      </c>
      <c r="G2550" s="13">
        <v>33059</v>
      </c>
      <c r="H2550" s="13">
        <v>1653</v>
      </c>
      <c r="I2550" s="13"/>
      <c r="J2550" s="13">
        <v>31406</v>
      </c>
      <c r="K2550" s="13">
        <v>5</v>
      </c>
      <c r="L2550" s="11" t="s">
        <v>4462</v>
      </c>
      <c r="M2550" s="14" t="s">
        <v>4444</v>
      </c>
      <c r="Z2550" s="15">
        <v>33059</v>
      </c>
      <c r="AA2550" s="15">
        <v>1653</v>
      </c>
      <c r="AC2550" s="15">
        <v>31406</v>
      </c>
    </row>
    <row r="2551" spans="2:29" ht="19.7" customHeight="1" x14ac:dyDescent="0.2">
      <c r="B2551" s="10" t="s">
        <v>2650</v>
      </c>
      <c r="C2551" s="11" t="s">
        <v>9099</v>
      </c>
      <c r="D2551" s="11" t="s">
        <v>9100</v>
      </c>
      <c r="E2551" s="11" t="s">
        <v>9068</v>
      </c>
      <c r="F2551" s="12" t="s">
        <v>38</v>
      </c>
      <c r="G2551" s="13">
        <v>45787</v>
      </c>
      <c r="H2551" s="13">
        <v>6868</v>
      </c>
      <c r="I2551" s="13"/>
      <c r="J2551" s="13">
        <v>38919</v>
      </c>
      <c r="K2551" s="13">
        <v>15</v>
      </c>
      <c r="L2551" s="11" t="s">
        <v>4462</v>
      </c>
      <c r="M2551" s="14" t="s">
        <v>4444</v>
      </c>
      <c r="Z2551" s="15">
        <v>45787</v>
      </c>
      <c r="AA2551" s="15">
        <v>6868</v>
      </c>
      <c r="AC2551" s="15">
        <v>38919</v>
      </c>
    </row>
    <row r="2552" spans="2:29" ht="19.7" customHeight="1" x14ac:dyDescent="0.2">
      <c r="B2552" s="10" t="s">
        <v>2651</v>
      </c>
      <c r="C2552" s="11" t="s">
        <v>9101</v>
      </c>
      <c r="D2552" s="11" t="s">
        <v>9100</v>
      </c>
      <c r="E2552" s="11" t="s">
        <v>9070</v>
      </c>
      <c r="F2552" s="12" t="s">
        <v>38</v>
      </c>
      <c r="G2552" s="13">
        <v>60333</v>
      </c>
      <c r="H2552" s="13">
        <v>8447</v>
      </c>
      <c r="I2552" s="13"/>
      <c r="J2552" s="13">
        <v>51886</v>
      </c>
      <c r="K2552" s="13">
        <v>14</v>
      </c>
      <c r="L2552" s="11" t="s">
        <v>4462</v>
      </c>
      <c r="M2552" s="14" t="s">
        <v>4444</v>
      </c>
      <c r="Z2552" s="15">
        <v>60333</v>
      </c>
      <c r="AA2552" s="15">
        <v>8447</v>
      </c>
      <c r="AC2552" s="15">
        <v>51886</v>
      </c>
    </row>
    <row r="2553" spans="2:29" ht="19.7" customHeight="1" x14ac:dyDescent="0.2">
      <c r="B2553" s="10" t="s">
        <v>2652</v>
      </c>
      <c r="C2553" s="11" t="s">
        <v>9102</v>
      </c>
      <c r="D2553" s="11" t="s">
        <v>9100</v>
      </c>
      <c r="E2553" s="11" t="s">
        <v>9079</v>
      </c>
      <c r="F2553" s="12" t="s">
        <v>38</v>
      </c>
      <c r="G2553" s="13">
        <v>91646</v>
      </c>
      <c r="H2553" s="13">
        <v>27494</v>
      </c>
      <c r="I2553" s="13"/>
      <c r="J2553" s="13">
        <v>64152</v>
      </c>
      <c r="K2553" s="13">
        <v>30</v>
      </c>
      <c r="L2553" s="11" t="s">
        <v>4462</v>
      </c>
      <c r="M2553" s="14" t="s">
        <v>4444</v>
      </c>
      <c r="Z2553" s="15">
        <v>91646</v>
      </c>
      <c r="AA2553" s="15">
        <v>27494</v>
      </c>
      <c r="AC2553" s="15">
        <v>64152</v>
      </c>
    </row>
    <row r="2554" spans="2:29" ht="19.7" customHeight="1" x14ac:dyDescent="0.2">
      <c r="B2554" s="16" t="s">
        <v>2653</v>
      </c>
      <c r="C2554" s="17" t="s">
        <v>9103</v>
      </c>
      <c r="D2554" s="17" t="s">
        <v>9100</v>
      </c>
      <c r="E2554" s="17" t="s">
        <v>9104</v>
      </c>
      <c r="F2554" s="18" t="s">
        <v>38</v>
      </c>
      <c r="G2554" s="19">
        <v>218839</v>
      </c>
      <c r="H2554" s="19">
        <v>19696</v>
      </c>
      <c r="I2554" s="19"/>
      <c r="J2554" s="19">
        <v>199143</v>
      </c>
      <c r="K2554" s="19">
        <v>9</v>
      </c>
      <c r="L2554" s="17" t="s">
        <v>4462</v>
      </c>
      <c r="M2554" s="20" t="s">
        <v>4444</v>
      </c>
      <c r="Z2554" s="15">
        <v>218839</v>
      </c>
      <c r="AA2554" s="15">
        <v>19696</v>
      </c>
      <c r="AC2554" s="15">
        <v>199143</v>
      </c>
    </row>
    <row r="2555" spans="2:29" ht="19.7" customHeight="1" x14ac:dyDescent="0.2">
      <c r="B2555" s="10" t="s">
        <v>2654</v>
      </c>
      <c r="C2555" s="11" t="s">
        <v>9105</v>
      </c>
      <c r="D2555" s="11" t="s">
        <v>9100</v>
      </c>
      <c r="E2555" s="11" t="s">
        <v>9106</v>
      </c>
      <c r="F2555" s="12" t="s">
        <v>38</v>
      </c>
      <c r="G2555" s="13">
        <v>250808</v>
      </c>
      <c r="H2555" s="13">
        <v>72734</v>
      </c>
      <c r="I2555" s="13"/>
      <c r="J2555" s="13">
        <v>178074</v>
      </c>
      <c r="K2555" s="13">
        <v>29</v>
      </c>
      <c r="L2555" s="11" t="s">
        <v>4462</v>
      </c>
      <c r="M2555" s="14" t="s">
        <v>4444</v>
      </c>
      <c r="Z2555" s="15">
        <v>250808</v>
      </c>
      <c r="AA2555" s="15">
        <v>72734</v>
      </c>
      <c r="AC2555" s="15">
        <v>178074</v>
      </c>
    </row>
    <row r="2556" spans="2:29" ht="19.7" customHeight="1" x14ac:dyDescent="0.2">
      <c r="B2556" s="10" t="s">
        <v>2655</v>
      </c>
      <c r="C2556" s="11" t="s">
        <v>9107</v>
      </c>
      <c r="D2556" s="11" t="s">
        <v>9100</v>
      </c>
      <c r="E2556" s="11" t="s">
        <v>9108</v>
      </c>
      <c r="F2556" s="12" t="s">
        <v>38</v>
      </c>
      <c r="G2556" s="13">
        <v>511068</v>
      </c>
      <c r="H2556" s="13">
        <v>30664</v>
      </c>
      <c r="I2556" s="13"/>
      <c r="J2556" s="13">
        <v>480404</v>
      </c>
      <c r="K2556" s="13">
        <v>6</v>
      </c>
      <c r="L2556" s="11" t="s">
        <v>4462</v>
      </c>
      <c r="M2556" s="14" t="s">
        <v>4444</v>
      </c>
      <c r="Z2556" s="15">
        <v>511068</v>
      </c>
      <c r="AA2556" s="15">
        <v>30664</v>
      </c>
      <c r="AC2556" s="15">
        <v>480404</v>
      </c>
    </row>
    <row r="2557" spans="2:29" ht="19.7" customHeight="1" x14ac:dyDescent="0.2">
      <c r="B2557" s="10" t="s">
        <v>2656</v>
      </c>
      <c r="C2557" s="11" t="s">
        <v>9109</v>
      </c>
      <c r="D2557" s="11" t="s">
        <v>9110</v>
      </c>
      <c r="E2557" s="11" t="s">
        <v>9070</v>
      </c>
      <c r="F2557" s="12" t="s">
        <v>38</v>
      </c>
      <c r="G2557" s="13">
        <v>55869</v>
      </c>
      <c r="H2557" s="13">
        <v>4470</v>
      </c>
      <c r="I2557" s="13"/>
      <c r="J2557" s="13">
        <v>51399</v>
      </c>
      <c r="K2557" s="13">
        <v>8</v>
      </c>
      <c r="L2557" s="11" t="s">
        <v>4462</v>
      </c>
      <c r="M2557" s="14" t="s">
        <v>4444</v>
      </c>
      <c r="Z2557" s="15">
        <v>55869</v>
      </c>
      <c r="AA2557" s="15">
        <v>4470</v>
      </c>
      <c r="AC2557" s="15">
        <v>51399</v>
      </c>
    </row>
    <row r="2558" spans="2:29" ht="19.7" customHeight="1" x14ac:dyDescent="0.2">
      <c r="B2558" s="10" t="s">
        <v>2657</v>
      </c>
      <c r="C2558" s="11" t="s">
        <v>9111</v>
      </c>
      <c r="D2558" s="11" t="s">
        <v>9110</v>
      </c>
      <c r="E2558" s="11" t="s">
        <v>9077</v>
      </c>
      <c r="F2558" s="12" t="s">
        <v>38</v>
      </c>
      <c r="G2558" s="13">
        <v>86119</v>
      </c>
      <c r="H2558" s="13">
        <v>17224</v>
      </c>
      <c r="I2558" s="13"/>
      <c r="J2558" s="13">
        <v>68895</v>
      </c>
      <c r="K2558" s="13">
        <v>20</v>
      </c>
      <c r="L2558" s="11" t="s">
        <v>4462</v>
      </c>
      <c r="M2558" s="14" t="s">
        <v>4444</v>
      </c>
      <c r="Z2558" s="15">
        <v>86119</v>
      </c>
      <c r="AA2558" s="15">
        <v>17224</v>
      </c>
      <c r="AC2558" s="15">
        <v>68895</v>
      </c>
    </row>
    <row r="2559" spans="2:29" ht="19.7" customHeight="1" x14ac:dyDescent="0.2">
      <c r="B2559" s="10" t="s">
        <v>2658</v>
      </c>
      <c r="C2559" s="11" t="s">
        <v>9112</v>
      </c>
      <c r="D2559" s="11" t="s">
        <v>9110</v>
      </c>
      <c r="E2559" s="11" t="s">
        <v>9079</v>
      </c>
      <c r="F2559" s="12" t="s">
        <v>38</v>
      </c>
      <c r="G2559" s="13">
        <v>121754</v>
      </c>
      <c r="H2559" s="13">
        <v>21916</v>
      </c>
      <c r="I2559" s="13"/>
      <c r="J2559" s="13">
        <v>99838</v>
      </c>
      <c r="K2559" s="13">
        <v>18</v>
      </c>
      <c r="L2559" s="11" t="s">
        <v>4462</v>
      </c>
      <c r="M2559" s="14" t="s">
        <v>4444</v>
      </c>
      <c r="Z2559" s="15">
        <v>121754</v>
      </c>
      <c r="AA2559" s="15">
        <v>21916</v>
      </c>
      <c r="AC2559" s="15">
        <v>99838</v>
      </c>
    </row>
    <row r="2560" spans="2:29" ht="19.7" customHeight="1" x14ac:dyDescent="0.2">
      <c r="B2560" s="10" t="s">
        <v>2659</v>
      </c>
      <c r="C2560" s="11" t="s">
        <v>9113</v>
      </c>
      <c r="D2560" s="11" t="s">
        <v>9110</v>
      </c>
      <c r="E2560" s="11" t="s">
        <v>9081</v>
      </c>
      <c r="F2560" s="12" t="s">
        <v>38</v>
      </c>
      <c r="G2560" s="13">
        <v>177895</v>
      </c>
      <c r="H2560" s="13">
        <v>35579</v>
      </c>
      <c r="I2560" s="13"/>
      <c r="J2560" s="13">
        <v>142316</v>
      </c>
      <c r="K2560" s="13">
        <v>20</v>
      </c>
      <c r="L2560" s="11" t="s">
        <v>4462</v>
      </c>
      <c r="M2560" s="14" t="s">
        <v>4444</v>
      </c>
      <c r="Z2560" s="15">
        <v>177895</v>
      </c>
      <c r="AA2560" s="15">
        <v>35579</v>
      </c>
      <c r="AC2560" s="15">
        <v>142316</v>
      </c>
    </row>
    <row r="2561" spans="2:29" ht="19.7" customHeight="1" x14ac:dyDescent="0.2">
      <c r="B2561" s="10" t="s">
        <v>2660</v>
      </c>
      <c r="C2561" s="11" t="s">
        <v>9114</v>
      </c>
      <c r="D2561" s="11" t="s">
        <v>9110</v>
      </c>
      <c r="E2561" s="11" t="s">
        <v>9106</v>
      </c>
      <c r="F2561" s="12" t="s">
        <v>38</v>
      </c>
      <c r="G2561" s="13">
        <v>204917</v>
      </c>
      <c r="H2561" s="13">
        <v>43033</v>
      </c>
      <c r="I2561" s="13"/>
      <c r="J2561" s="13">
        <v>161884</v>
      </c>
      <c r="K2561" s="13">
        <v>21</v>
      </c>
      <c r="L2561" s="11" t="s">
        <v>4462</v>
      </c>
      <c r="M2561" s="14" t="s">
        <v>4444</v>
      </c>
      <c r="Z2561" s="15">
        <v>204917</v>
      </c>
      <c r="AA2561" s="15">
        <v>43033</v>
      </c>
      <c r="AC2561" s="15">
        <v>161884</v>
      </c>
    </row>
    <row r="2562" spans="2:29" ht="19.7" customHeight="1" x14ac:dyDescent="0.2">
      <c r="B2562" s="10" t="s">
        <v>2661</v>
      </c>
      <c r="C2562" s="11" t="s">
        <v>9115</v>
      </c>
      <c r="D2562" s="11" t="s">
        <v>9116</v>
      </c>
      <c r="E2562" s="11" t="s">
        <v>9062</v>
      </c>
      <c r="F2562" s="12" t="s">
        <v>38</v>
      </c>
      <c r="G2562" s="13">
        <v>10005</v>
      </c>
      <c r="H2562" s="13">
        <v>4202</v>
      </c>
      <c r="I2562" s="13"/>
      <c r="J2562" s="13">
        <v>5803</v>
      </c>
      <c r="K2562" s="13">
        <v>42</v>
      </c>
      <c r="L2562" s="11" t="s">
        <v>4462</v>
      </c>
      <c r="M2562" s="14" t="s">
        <v>4444</v>
      </c>
      <c r="Z2562" s="15">
        <v>10005</v>
      </c>
      <c r="AA2562" s="15">
        <v>4202</v>
      </c>
      <c r="AC2562" s="15">
        <v>5803</v>
      </c>
    </row>
    <row r="2563" spans="2:29" ht="19.7" customHeight="1" x14ac:dyDescent="0.2">
      <c r="B2563" s="10" t="s">
        <v>2662</v>
      </c>
      <c r="C2563" s="11" t="s">
        <v>9117</v>
      </c>
      <c r="D2563" s="11" t="s">
        <v>9116</v>
      </c>
      <c r="E2563" s="11" t="s">
        <v>9064</v>
      </c>
      <c r="F2563" s="12" t="s">
        <v>38</v>
      </c>
      <c r="G2563" s="13">
        <v>13211</v>
      </c>
      <c r="H2563" s="13">
        <v>4228</v>
      </c>
      <c r="I2563" s="13"/>
      <c r="J2563" s="13">
        <v>8983</v>
      </c>
      <c r="K2563" s="13">
        <v>32</v>
      </c>
      <c r="L2563" s="11" t="s">
        <v>4462</v>
      </c>
      <c r="M2563" s="14" t="s">
        <v>4444</v>
      </c>
      <c r="Z2563" s="15">
        <v>13211</v>
      </c>
      <c r="AA2563" s="15">
        <v>4228</v>
      </c>
      <c r="AC2563" s="15">
        <v>8983</v>
      </c>
    </row>
    <row r="2564" spans="2:29" ht="19.7" customHeight="1" x14ac:dyDescent="0.2">
      <c r="B2564" s="10" t="s">
        <v>2663</v>
      </c>
      <c r="C2564" s="11" t="s">
        <v>9118</v>
      </c>
      <c r="D2564" s="11" t="s">
        <v>9116</v>
      </c>
      <c r="E2564" s="11" t="s">
        <v>9066</v>
      </c>
      <c r="F2564" s="12" t="s">
        <v>38</v>
      </c>
      <c r="G2564" s="13">
        <v>17233</v>
      </c>
      <c r="H2564" s="13">
        <v>4308</v>
      </c>
      <c r="I2564" s="13"/>
      <c r="J2564" s="13">
        <v>12925</v>
      </c>
      <c r="K2564" s="13">
        <v>25</v>
      </c>
      <c r="L2564" s="11" t="s">
        <v>4462</v>
      </c>
      <c r="M2564" s="14" t="s">
        <v>4444</v>
      </c>
      <c r="Z2564" s="15">
        <v>17233</v>
      </c>
      <c r="AA2564" s="15">
        <v>4308</v>
      </c>
      <c r="AC2564" s="15">
        <v>12925</v>
      </c>
    </row>
    <row r="2565" spans="2:29" ht="19.7" customHeight="1" x14ac:dyDescent="0.2">
      <c r="B2565" s="10" t="s">
        <v>2664</v>
      </c>
      <c r="C2565" s="11" t="s">
        <v>9119</v>
      </c>
      <c r="D2565" s="11" t="s">
        <v>9116</v>
      </c>
      <c r="E2565" s="11" t="s">
        <v>9068</v>
      </c>
      <c r="F2565" s="12" t="s">
        <v>38</v>
      </c>
      <c r="G2565" s="13">
        <v>25238</v>
      </c>
      <c r="H2565" s="13">
        <v>4795</v>
      </c>
      <c r="I2565" s="13"/>
      <c r="J2565" s="13">
        <v>20443</v>
      </c>
      <c r="K2565" s="13">
        <v>19</v>
      </c>
      <c r="L2565" s="11" t="s">
        <v>4462</v>
      </c>
      <c r="M2565" s="14" t="s">
        <v>4444</v>
      </c>
      <c r="Z2565" s="15">
        <v>25238</v>
      </c>
      <c r="AA2565" s="15">
        <v>4795</v>
      </c>
      <c r="AC2565" s="15">
        <v>20443</v>
      </c>
    </row>
    <row r="2566" spans="2:29" ht="19.7" customHeight="1" x14ac:dyDescent="0.2">
      <c r="B2566" s="10" t="s">
        <v>2665</v>
      </c>
      <c r="C2566" s="11" t="s">
        <v>9120</v>
      </c>
      <c r="D2566" s="11" t="s">
        <v>9116</v>
      </c>
      <c r="E2566" s="11" t="s">
        <v>9070</v>
      </c>
      <c r="F2566" s="12" t="s">
        <v>38</v>
      </c>
      <c r="G2566" s="13">
        <v>30215</v>
      </c>
      <c r="H2566" s="13">
        <v>3928</v>
      </c>
      <c r="I2566" s="13"/>
      <c r="J2566" s="13">
        <v>26287</v>
      </c>
      <c r="K2566" s="13">
        <v>13</v>
      </c>
      <c r="L2566" s="11" t="s">
        <v>4462</v>
      </c>
      <c r="M2566" s="14" t="s">
        <v>4444</v>
      </c>
      <c r="Z2566" s="15">
        <v>30215</v>
      </c>
      <c r="AA2566" s="15">
        <v>3928</v>
      </c>
      <c r="AC2566" s="15">
        <v>26287</v>
      </c>
    </row>
    <row r="2567" spans="2:29" ht="19.7" customHeight="1" x14ac:dyDescent="0.2">
      <c r="B2567" s="10" t="s">
        <v>2666</v>
      </c>
      <c r="C2567" s="11" t="s">
        <v>9121</v>
      </c>
      <c r="D2567" s="11" t="s">
        <v>9116</v>
      </c>
      <c r="E2567" s="11" t="s">
        <v>9072</v>
      </c>
      <c r="F2567" s="12" t="s">
        <v>38</v>
      </c>
      <c r="G2567" s="13">
        <v>42151</v>
      </c>
      <c r="H2567" s="13">
        <v>4215</v>
      </c>
      <c r="I2567" s="13"/>
      <c r="J2567" s="13">
        <v>37936</v>
      </c>
      <c r="K2567" s="13">
        <v>10</v>
      </c>
      <c r="L2567" s="11" t="s">
        <v>4462</v>
      </c>
      <c r="M2567" s="14" t="s">
        <v>4444</v>
      </c>
      <c r="Z2567" s="15">
        <v>42151</v>
      </c>
      <c r="AA2567" s="15">
        <v>4215</v>
      </c>
      <c r="AC2567" s="15">
        <v>37936</v>
      </c>
    </row>
    <row r="2568" spans="2:29" ht="19.7" customHeight="1" x14ac:dyDescent="0.2">
      <c r="B2568" s="10" t="s">
        <v>2667</v>
      </c>
      <c r="C2568" s="11" t="s">
        <v>9122</v>
      </c>
      <c r="D2568" s="11" t="s">
        <v>9123</v>
      </c>
      <c r="E2568" s="11" t="s">
        <v>9064</v>
      </c>
      <c r="F2568" s="12" t="s">
        <v>38</v>
      </c>
      <c r="G2568" s="13">
        <v>30703</v>
      </c>
      <c r="H2568" s="13">
        <v>3991</v>
      </c>
      <c r="I2568" s="13"/>
      <c r="J2568" s="13">
        <v>26712</v>
      </c>
      <c r="K2568" s="13">
        <v>13</v>
      </c>
      <c r="L2568" s="11" t="s">
        <v>4462</v>
      </c>
      <c r="M2568" s="14" t="s">
        <v>4444</v>
      </c>
      <c r="Z2568" s="15">
        <v>30703</v>
      </c>
      <c r="AA2568" s="15">
        <v>3991</v>
      </c>
      <c r="AC2568" s="15">
        <v>26712</v>
      </c>
    </row>
    <row r="2569" spans="2:29" ht="19.7" customHeight="1" x14ac:dyDescent="0.2">
      <c r="B2569" s="10" t="s">
        <v>2668</v>
      </c>
      <c r="C2569" s="11" t="s">
        <v>9124</v>
      </c>
      <c r="D2569" s="11" t="s">
        <v>9123</v>
      </c>
      <c r="E2569" s="11" t="s">
        <v>9066</v>
      </c>
      <c r="F2569" s="12" t="s">
        <v>38</v>
      </c>
      <c r="G2569" s="13">
        <v>38037</v>
      </c>
      <c r="H2569" s="13">
        <v>3804</v>
      </c>
      <c r="I2569" s="13"/>
      <c r="J2569" s="13">
        <v>34233</v>
      </c>
      <c r="K2569" s="13">
        <v>10</v>
      </c>
      <c r="L2569" s="11" t="s">
        <v>4462</v>
      </c>
      <c r="M2569" s="14" t="s">
        <v>4444</v>
      </c>
      <c r="Z2569" s="15">
        <v>38037</v>
      </c>
      <c r="AA2569" s="15">
        <v>3804</v>
      </c>
      <c r="AC2569" s="15">
        <v>34233</v>
      </c>
    </row>
    <row r="2570" spans="2:29" ht="19.7" customHeight="1" x14ac:dyDescent="0.2">
      <c r="B2570" s="10" t="s">
        <v>2669</v>
      </c>
      <c r="C2570" s="11" t="s">
        <v>9125</v>
      </c>
      <c r="D2570" s="11" t="s">
        <v>9123</v>
      </c>
      <c r="E2570" s="11" t="s">
        <v>9068</v>
      </c>
      <c r="F2570" s="12" t="s">
        <v>38</v>
      </c>
      <c r="G2570" s="13">
        <v>47991</v>
      </c>
      <c r="H2570" s="13">
        <v>4319</v>
      </c>
      <c r="I2570" s="13"/>
      <c r="J2570" s="13">
        <v>43672</v>
      </c>
      <c r="K2570" s="13">
        <v>9</v>
      </c>
      <c r="L2570" s="11" t="s">
        <v>4462</v>
      </c>
      <c r="M2570" s="14" t="s">
        <v>4444</v>
      </c>
      <c r="Z2570" s="15">
        <v>47991</v>
      </c>
      <c r="AA2570" s="15">
        <v>4319</v>
      </c>
      <c r="AC2570" s="15">
        <v>43672</v>
      </c>
    </row>
    <row r="2571" spans="2:29" ht="19.7" customHeight="1" x14ac:dyDescent="0.2">
      <c r="B2571" s="10" t="s">
        <v>2670</v>
      </c>
      <c r="C2571" s="11" t="s">
        <v>9126</v>
      </c>
      <c r="D2571" s="11" t="s">
        <v>9123</v>
      </c>
      <c r="E2571" s="11" t="s">
        <v>9070</v>
      </c>
      <c r="F2571" s="12" t="s">
        <v>38</v>
      </c>
      <c r="G2571" s="13">
        <v>55360</v>
      </c>
      <c r="H2571" s="13">
        <v>4429</v>
      </c>
      <c r="I2571" s="13"/>
      <c r="J2571" s="13">
        <v>50931</v>
      </c>
      <c r="K2571" s="13">
        <v>8</v>
      </c>
      <c r="L2571" s="11" t="s">
        <v>4462</v>
      </c>
      <c r="M2571" s="14" t="s">
        <v>4444</v>
      </c>
      <c r="Z2571" s="15">
        <v>55360</v>
      </c>
      <c r="AA2571" s="15">
        <v>4429</v>
      </c>
      <c r="AC2571" s="15">
        <v>50931</v>
      </c>
    </row>
    <row r="2572" spans="2:29" ht="19.7" customHeight="1" x14ac:dyDescent="0.2">
      <c r="B2572" s="10" t="s">
        <v>2671</v>
      </c>
      <c r="C2572" s="11" t="s">
        <v>9127</v>
      </c>
      <c r="D2572" s="11" t="s">
        <v>9123</v>
      </c>
      <c r="E2572" s="11" t="s">
        <v>9072</v>
      </c>
      <c r="F2572" s="12" t="s">
        <v>38</v>
      </c>
      <c r="G2572" s="13">
        <v>68529</v>
      </c>
      <c r="H2572" s="13">
        <v>4112</v>
      </c>
      <c r="I2572" s="13"/>
      <c r="J2572" s="13">
        <v>64417</v>
      </c>
      <c r="K2572" s="13">
        <v>6</v>
      </c>
      <c r="L2572" s="11" t="s">
        <v>4462</v>
      </c>
      <c r="M2572" s="14" t="s">
        <v>4444</v>
      </c>
      <c r="Z2572" s="15">
        <v>68529</v>
      </c>
      <c r="AA2572" s="15">
        <v>4112</v>
      </c>
      <c r="AC2572" s="15">
        <v>64417</v>
      </c>
    </row>
    <row r="2573" spans="2:29" ht="19.7" customHeight="1" x14ac:dyDescent="0.2">
      <c r="B2573" s="10" t="s">
        <v>2672</v>
      </c>
      <c r="C2573" s="11" t="s">
        <v>9128</v>
      </c>
      <c r="D2573" s="11" t="s">
        <v>9129</v>
      </c>
      <c r="E2573" s="11" t="s">
        <v>9072</v>
      </c>
      <c r="F2573" s="12" t="s">
        <v>38</v>
      </c>
      <c r="G2573" s="13">
        <v>99881</v>
      </c>
      <c r="H2573" s="13">
        <v>3995</v>
      </c>
      <c r="I2573" s="13"/>
      <c r="J2573" s="13">
        <v>95886</v>
      </c>
      <c r="K2573" s="13">
        <v>4</v>
      </c>
      <c r="L2573" s="11" t="s">
        <v>4462</v>
      </c>
      <c r="M2573" s="14" t="s">
        <v>4444</v>
      </c>
      <c r="Z2573" s="15">
        <v>99881</v>
      </c>
      <c r="AA2573" s="15">
        <v>3995</v>
      </c>
      <c r="AC2573" s="15">
        <v>95886</v>
      </c>
    </row>
    <row r="2574" spans="2:29" ht="19.7" customHeight="1" x14ac:dyDescent="0.2">
      <c r="B2574" s="10" t="s">
        <v>2673</v>
      </c>
      <c r="C2574" s="11" t="s">
        <v>9130</v>
      </c>
      <c r="D2574" s="11" t="s">
        <v>9129</v>
      </c>
      <c r="E2574" s="11" t="s">
        <v>9075</v>
      </c>
      <c r="F2574" s="12" t="s">
        <v>38</v>
      </c>
      <c r="G2574" s="13">
        <v>119591</v>
      </c>
      <c r="H2574" s="13">
        <v>10763</v>
      </c>
      <c r="I2574" s="13"/>
      <c r="J2574" s="13">
        <v>108828</v>
      </c>
      <c r="K2574" s="13">
        <v>9</v>
      </c>
      <c r="L2574" s="11" t="s">
        <v>4462</v>
      </c>
      <c r="M2574" s="14" t="s">
        <v>4444</v>
      </c>
      <c r="Z2574" s="15">
        <v>119591</v>
      </c>
      <c r="AA2574" s="15">
        <v>10763</v>
      </c>
      <c r="AC2574" s="15">
        <v>108828</v>
      </c>
    </row>
    <row r="2575" spans="2:29" ht="19.7" customHeight="1" x14ac:dyDescent="0.2">
      <c r="B2575" s="10" t="s">
        <v>2674</v>
      </c>
      <c r="C2575" s="11" t="s">
        <v>9131</v>
      </c>
      <c r="D2575" s="11" t="s">
        <v>9129</v>
      </c>
      <c r="E2575" s="11" t="s">
        <v>9077</v>
      </c>
      <c r="F2575" s="12" t="s">
        <v>38</v>
      </c>
      <c r="G2575" s="13">
        <v>156212</v>
      </c>
      <c r="H2575" s="13">
        <v>17183</v>
      </c>
      <c r="I2575" s="13"/>
      <c r="J2575" s="13">
        <v>139029</v>
      </c>
      <c r="K2575" s="13">
        <v>11</v>
      </c>
      <c r="L2575" s="11" t="s">
        <v>4462</v>
      </c>
      <c r="M2575" s="14" t="s">
        <v>4444</v>
      </c>
      <c r="Z2575" s="15">
        <v>156212</v>
      </c>
      <c r="AA2575" s="15">
        <v>17183</v>
      </c>
      <c r="AC2575" s="15">
        <v>139029</v>
      </c>
    </row>
    <row r="2576" spans="2:29" ht="19.7" customHeight="1" x14ac:dyDescent="0.2">
      <c r="B2576" s="10" t="s">
        <v>2675</v>
      </c>
      <c r="C2576" s="11" t="s">
        <v>9132</v>
      </c>
      <c r="D2576" s="11" t="s">
        <v>9129</v>
      </c>
      <c r="E2576" s="11" t="s">
        <v>9079</v>
      </c>
      <c r="F2576" s="12" t="s">
        <v>38</v>
      </c>
      <c r="G2576" s="13">
        <v>222658</v>
      </c>
      <c r="H2576" s="13">
        <v>20039</v>
      </c>
      <c r="I2576" s="13"/>
      <c r="J2576" s="13">
        <v>202619</v>
      </c>
      <c r="K2576" s="13">
        <v>9</v>
      </c>
      <c r="L2576" s="11" t="s">
        <v>4462</v>
      </c>
      <c r="M2576" s="14" t="s">
        <v>4444</v>
      </c>
      <c r="Z2576" s="15">
        <v>222658</v>
      </c>
      <c r="AA2576" s="15">
        <v>20039</v>
      </c>
      <c r="AC2576" s="15">
        <v>202619</v>
      </c>
    </row>
    <row r="2577" spans="2:29" ht="19.7" customHeight="1" x14ac:dyDescent="0.2">
      <c r="B2577" s="10" t="s">
        <v>2676</v>
      </c>
      <c r="C2577" s="11" t="s">
        <v>9133</v>
      </c>
      <c r="D2577" s="11" t="s">
        <v>9134</v>
      </c>
      <c r="E2577" s="11" t="s">
        <v>9062</v>
      </c>
      <c r="F2577" s="12" t="s">
        <v>38</v>
      </c>
      <c r="G2577" s="13">
        <v>36741</v>
      </c>
      <c r="H2577" s="13">
        <v>3674</v>
      </c>
      <c r="I2577" s="13"/>
      <c r="J2577" s="13">
        <v>33067</v>
      </c>
      <c r="K2577" s="13">
        <v>10</v>
      </c>
      <c r="L2577" s="11" t="s">
        <v>4462</v>
      </c>
      <c r="M2577" s="14" t="s">
        <v>4444</v>
      </c>
      <c r="Z2577" s="15">
        <v>36741</v>
      </c>
      <c r="AA2577" s="15">
        <v>3674</v>
      </c>
      <c r="AC2577" s="15">
        <v>33067</v>
      </c>
    </row>
    <row r="2578" spans="2:29" ht="19.7" customHeight="1" x14ac:dyDescent="0.2">
      <c r="B2578" s="10" t="s">
        <v>2677</v>
      </c>
      <c r="C2578" s="11" t="s">
        <v>9135</v>
      </c>
      <c r="D2578" s="11" t="s">
        <v>9136</v>
      </c>
      <c r="E2578" s="11" t="s">
        <v>9064</v>
      </c>
      <c r="F2578" s="12" t="s">
        <v>38</v>
      </c>
      <c r="G2578" s="13">
        <v>61086</v>
      </c>
      <c r="H2578" s="13">
        <v>5498</v>
      </c>
      <c r="I2578" s="13"/>
      <c r="J2578" s="13">
        <v>55588</v>
      </c>
      <c r="K2578" s="13">
        <v>9</v>
      </c>
      <c r="L2578" s="11" t="s">
        <v>4462</v>
      </c>
      <c r="M2578" s="14" t="s">
        <v>4444</v>
      </c>
      <c r="Z2578" s="15">
        <v>61086</v>
      </c>
      <c r="AA2578" s="15">
        <v>5498</v>
      </c>
      <c r="AC2578" s="15">
        <v>55588</v>
      </c>
    </row>
    <row r="2579" spans="2:29" ht="19.7" customHeight="1" x14ac:dyDescent="0.2">
      <c r="B2579" s="16" t="s">
        <v>2678</v>
      </c>
      <c r="C2579" s="17" t="s">
        <v>9137</v>
      </c>
      <c r="D2579" s="17" t="s">
        <v>9136</v>
      </c>
      <c r="E2579" s="17" t="s">
        <v>9066</v>
      </c>
      <c r="F2579" s="18" t="s">
        <v>38</v>
      </c>
      <c r="G2579" s="19">
        <v>157240</v>
      </c>
      <c r="H2579" s="19">
        <v>4717</v>
      </c>
      <c r="I2579" s="19"/>
      <c r="J2579" s="19">
        <v>152523</v>
      </c>
      <c r="K2579" s="19">
        <v>3</v>
      </c>
      <c r="L2579" s="17" t="s">
        <v>4462</v>
      </c>
      <c r="M2579" s="20" t="s">
        <v>4444</v>
      </c>
      <c r="Z2579" s="15">
        <v>157240</v>
      </c>
      <c r="AA2579" s="15">
        <v>4717</v>
      </c>
      <c r="AC2579" s="15">
        <v>152523</v>
      </c>
    </row>
    <row r="2580" spans="2:29" ht="19.7" customHeight="1" x14ac:dyDescent="0.2">
      <c r="B2580" s="10" t="s">
        <v>2679</v>
      </c>
      <c r="C2580" s="11" t="s">
        <v>9138</v>
      </c>
      <c r="D2580" s="11" t="s">
        <v>9136</v>
      </c>
      <c r="E2580" s="11" t="s">
        <v>9068</v>
      </c>
      <c r="F2580" s="12" t="s">
        <v>38</v>
      </c>
      <c r="G2580" s="13">
        <v>231026</v>
      </c>
      <c r="H2580" s="13">
        <v>4621</v>
      </c>
      <c r="I2580" s="13"/>
      <c r="J2580" s="13">
        <v>226405</v>
      </c>
      <c r="K2580" s="13">
        <v>2</v>
      </c>
      <c r="L2580" s="11" t="s">
        <v>4462</v>
      </c>
      <c r="M2580" s="14" t="s">
        <v>4444</v>
      </c>
      <c r="Z2580" s="15">
        <v>231026</v>
      </c>
      <c r="AA2580" s="15">
        <v>4621</v>
      </c>
      <c r="AC2580" s="15">
        <v>226405</v>
      </c>
    </row>
    <row r="2581" spans="2:29" ht="19.7" customHeight="1" x14ac:dyDescent="0.2">
      <c r="B2581" s="10" t="s">
        <v>2680</v>
      </c>
      <c r="C2581" s="11" t="s">
        <v>9139</v>
      </c>
      <c r="D2581" s="11" t="s">
        <v>9136</v>
      </c>
      <c r="E2581" s="11" t="s">
        <v>9070</v>
      </c>
      <c r="F2581" s="12" t="s">
        <v>38</v>
      </c>
      <c r="G2581" s="13">
        <v>256463</v>
      </c>
      <c r="H2581" s="13">
        <v>5129</v>
      </c>
      <c r="I2581" s="13"/>
      <c r="J2581" s="13">
        <v>251334</v>
      </c>
      <c r="K2581" s="13">
        <v>2</v>
      </c>
      <c r="L2581" s="11" t="s">
        <v>4462</v>
      </c>
      <c r="M2581" s="14" t="s">
        <v>4444</v>
      </c>
      <c r="Z2581" s="15">
        <v>256463</v>
      </c>
      <c r="AA2581" s="15">
        <v>5129</v>
      </c>
      <c r="AC2581" s="15">
        <v>251334</v>
      </c>
    </row>
    <row r="2582" spans="2:29" ht="19.7" customHeight="1" x14ac:dyDescent="0.2">
      <c r="B2582" s="10" t="s">
        <v>2681</v>
      </c>
      <c r="C2582" s="11" t="s">
        <v>9140</v>
      </c>
      <c r="D2582" s="11" t="s">
        <v>9141</v>
      </c>
      <c r="E2582" s="11" t="s">
        <v>4368</v>
      </c>
      <c r="F2582" s="12" t="s">
        <v>38</v>
      </c>
      <c r="G2582" s="13">
        <v>42633</v>
      </c>
      <c r="H2582" s="13">
        <v>3411</v>
      </c>
      <c r="I2582" s="13"/>
      <c r="J2582" s="13">
        <v>39222</v>
      </c>
      <c r="K2582" s="13">
        <v>8</v>
      </c>
      <c r="L2582" s="11" t="s">
        <v>4462</v>
      </c>
      <c r="M2582" s="14" t="s">
        <v>4444</v>
      </c>
      <c r="Z2582" s="15">
        <v>42633</v>
      </c>
      <c r="AA2582" s="15">
        <v>3411</v>
      </c>
      <c r="AC2582" s="15">
        <v>39222</v>
      </c>
    </row>
    <row r="2583" spans="2:29" ht="19.7" customHeight="1" x14ac:dyDescent="0.2">
      <c r="B2583" s="10" t="s">
        <v>2682</v>
      </c>
      <c r="C2583" s="11" t="s">
        <v>9142</v>
      </c>
      <c r="D2583" s="11" t="s">
        <v>9141</v>
      </c>
      <c r="E2583" s="11" t="s">
        <v>3748</v>
      </c>
      <c r="F2583" s="12" t="s">
        <v>38</v>
      </c>
      <c r="G2583" s="13">
        <v>49870</v>
      </c>
      <c r="H2583" s="13">
        <v>3491</v>
      </c>
      <c r="I2583" s="13"/>
      <c r="J2583" s="13">
        <v>46379</v>
      </c>
      <c r="K2583" s="13">
        <v>7</v>
      </c>
      <c r="L2583" s="11" t="s">
        <v>4462</v>
      </c>
      <c r="M2583" s="14" t="s">
        <v>4444</v>
      </c>
      <c r="Z2583" s="15">
        <v>49870</v>
      </c>
      <c r="AA2583" s="15">
        <v>3491</v>
      </c>
      <c r="AC2583" s="15">
        <v>46379</v>
      </c>
    </row>
    <row r="2584" spans="2:29" ht="19.7" customHeight="1" x14ac:dyDescent="0.2">
      <c r="B2584" s="10" t="s">
        <v>2683</v>
      </c>
      <c r="C2584" s="11" t="s">
        <v>9143</v>
      </c>
      <c r="D2584" s="11" t="s">
        <v>9141</v>
      </c>
      <c r="E2584" s="11" t="s">
        <v>3751</v>
      </c>
      <c r="F2584" s="12" t="s">
        <v>38</v>
      </c>
      <c r="G2584" s="13">
        <v>82769</v>
      </c>
      <c r="H2584" s="13">
        <v>3311</v>
      </c>
      <c r="I2584" s="13"/>
      <c r="J2584" s="13">
        <v>79458</v>
      </c>
      <c r="K2584" s="13">
        <v>4</v>
      </c>
      <c r="L2584" s="11" t="s">
        <v>4462</v>
      </c>
      <c r="M2584" s="14" t="s">
        <v>4444</v>
      </c>
      <c r="Z2584" s="15">
        <v>82769</v>
      </c>
      <c r="AA2584" s="15">
        <v>3311</v>
      </c>
      <c r="AC2584" s="15">
        <v>79458</v>
      </c>
    </row>
    <row r="2585" spans="2:29" ht="19.7" customHeight="1" x14ac:dyDescent="0.2">
      <c r="B2585" s="10" t="s">
        <v>2684</v>
      </c>
      <c r="C2585" s="11" t="s">
        <v>9144</v>
      </c>
      <c r="D2585" s="11" t="s">
        <v>9141</v>
      </c>
      <c r="E2585" s="11" t="s">
        <v>4369</v>
      </c>
      <c r="F2585" s="12" t="s">
        <v>38</v>
      </c>
      <c r="G2585" s="13">
        <v>86689</v>
      </c>
      <c r="H2585" s="13">
        <v>4334</v>
      </c>
      <c r="I2585" s="13"/>
      <c r="J2585" s="13">
        <v>82355</v>
      </c>
      <c r="K2585" s="13">
        <v>5</v>
      </c>
      <c r="L2585" s="11" t="s">
        <v>4462</v>
      </c>
      <c r="M2585" s="14" t="s">
        <v>4444</v>
      </c>
      <c r="Z2585" s="15">
        <v>86689</v>
      </c>
      <c r="AA2585" s="15">
        <v>4334</v>
      </c>
      <c r="AC2585" s="15">
        <v>82355</v>
      </c>
    </row>
    <row r="2586" spans="2:29" ht="19.7" customHeight="1" x14ac:dyDescent="0.2">
      <c r="B2586" s="10" t="s">
        <v>2685</v>
      </c>
      <c r="C2586" s="11" t="s">
        <v>9145</v>
      </c>
      <c r="D2586" s="11" t="s">
        <v>9141</v>
      </c>
      <c r="E2586" s="11" t="s">
        <v>4370</v>
      </c>
      <c r="F2586" s="12" t="s">
        <v>38</v>
      </c>
      <c r="G2586" s="13">
        <v>105680</v>
      </c>
      <c r="H2586" s="13">
        <v>4227</v>
      </c>
      <c r="I2586" s="13"/>
      <c r="J2586" s="13">
        <v>101453</v>
      </c>
      <c r="K2586" s="13">
        <v>4</v>
      </c>
      <c r="L2586" s="11" t="s">
        <v>4462</v>
      </c>
      <c r="M2586" s="14" t="s">
        <v>4444</v>
      </c>
      <c r="Z2586" s="15">
        <v>105680</v>
      </c>
      <c r="AA2586" s="15">
        <v>4227</v>
      </c>
      <c r="AC2586" s="15">
        <v>101453</v>
      </c>
    </row>
    <row r="2587" spans="2:29" ht="19.7" customHeight="1" x14ac:dyDescent="0.2">
      <c r="B2587" s="10" t="s">
        <v>2686</v>
      </c>
      <c r="C2587" s="11" t="s">
        <v>9146</v>
      </c>
      <c r="D2587" s="11" t="s">
        <v>9147</v>
      </c>
      <c r="E2587" s="11" t="s">
        <v>9148</v>
      </c>
      <c r="F2587" s="12" t="s">
        <v>38</v>
      </c>
      <c r="G2587" s="13">
        <v>9915</v>
      </c>
      <c r="H2587" s="13">
        <v>4164</v>
      </c>
      <c r="I2587" s="13"/>
      <c r="J2587" s="13">
        <v>5751</v>
      </c>
      <c r="K2587" s="13">
        <v>42</v>
      </c>
      <c r="L2587" s="11" t="s">
        <v>4462</v>
      </c>
      <c r="M2587" s="14" t="s">
        <v>4444</v>
      </c>
      <c r="Z2587" s="15">
        <v>9915</v>
      </c>
      <c r="AA2587" s="15">
        <v>4164</v>
      </c>
      <c r="AC2587" s="15">
        <v>5751</v>
      </c>
    </row>
    <row r="2588" spans="2:29" ht="19.7" customHeight="1" x14ac:dyDescent="0.2">
      <c r="B2588" s="10" t="s">
        <v>2687</v>
      </c>
      <c r="C2588" s="11" t="s">
        <v>9149</v>
      </c>
      <c r="D2588" s="11" t="s">
        <v>9147</v>
      </c>
      <c r="E2588" s="11" t="s">
        <v>9058</v>
      </c>
      <c r="F2588" s="12" t="s">
        <v>38</v>
      </c>
      <c r="G2588" s="13">
        <v>11111</v>
      </c>
      <c r="H2588" s="13">
        <v>3556</v>
      </c>
      <c r="I2588" s="13"/>
      <c r="J2588" s="13">
        <v>7555</v>
      </c>
      <c r="K2588" s="13">
        <v>32</v>
      </c>
      <c r="L2588" s="11" t="s">
        <v>4462</v>
      </c>
      <c r="M2588" s="14" t="s">
        <v>4444</v>
      </c>
      <c r="Z2588" s="15">
        <v>11111</v>
      </c>
      <c r="AA2588" s="15">
        <v>3556</v>
      </c>
      <c r="AC2588" s="15">
        <v>7555</v>
      </c>
    </row>
    <row r="2589" spans="2:29" ht="19.7" customHeight="1" x14ac:dyDescent="0.2">
      <c r="B2589" s="10" t="s">
        <v>2688</v>
      </c>
      <c r="C2589" s="11" t="s">
        <v>9150</v>
      </c>
      <c r="D2589" s="11" t="s">
        <v>9151</v>
      </c>
      <c r="E2589" s="11" t="s">
        <v>9062</v>
      </c>
      <c r="F2589" s="12" t="s">
        <v>38</v>
      </c>
      <c r="G2589" s="13">
        <v>5664</v>
      </c>
      <c r="H2589" s="13">
        <v>3738</v>
      </c>
      <c r="I2589" s="13"/>
      <c r="J2589" s="13">
        <v>1926</v>
      </c>
      <c r="K2589" s="13">
        <v>66</v>
      </c>
      <c r="L2589" s="11" t="s">
        <v>4462</v>
      </c>
      <c r="M2589" s="14" t="s">
        <v>4444</v>
      </c>
      <c r="Z2589" s="15">
        <v>5664</v>
      </c>
      <c r="AA2589" s="15">
        <v>3738</v>
      </c>
      <c r="AC2589" s="15">
        <v>1926</v>
      </c>
    </row>
    <row r="2590" spans="2:29" ht="19.7" customHeight="1" x14ac:dyDescent="0.2">
      <c r="B2590" s="10" t="s">
        <v>2689</v>
      </c>
      <c r="C2590" s="11" t="s">
        <v>9152</v>
      </c>
      <c r="D2590" s="11" t="s">
        <v>9153</v>
      </c>
      <c r="E2590" s="11" t="s">
        <v>9064</v>
      </c>
      <c r="F2590" s="12" t="s">
        <v>38</v>
      </c>
      <c r="G2590" s="13">
        <v>42383</v>
      </c>
      <c r="H2590" s="13">
        <v>2543</v>
      </c>
      <c r="I2590" s="13"/>
      <c r="J2590" s="13">
        <v>39840</v>
      </c>
      <c r="K2590" s="13">
        <v>6</v>
      </c>
      <c r="L2590" s="11" t="s">
        <v>4462</v>
      </c>
      <c r="M2590" s="14" t="s">
        <v>4444</v>
      </c>
      <c r="Z2590" s="15">
        <v>42383</v>
      </c>
      <c r="AA2590" s="15">
        <v>2543</v>
      </c>
      <c r="AC2590" s="15">
        <v>39840</v>
      </c>
    </row>
    <row r="2591" spans="2:29" ht="19.7" customHeight="1" x14ac:dyDescent="0.2">
      <c r="B2591" s="10" t="s">
        <v>2690</v>
      </c>
      <c r="C2591" s="11" t="s">
        <v>9154</v>
      </c>
      <c r="D2591" s="11" t="s">
        <v>9153</v>
      </c>
      <c r="E2591" s="11" t="s">
        <v>9066</v>
      </c>
      <c r="F2591" s="12" t="s">
        <v>38</v>
      </c>
      <c r="G2591" s="13">
        <v>59104</v>
      </c>
      <c r="H2591" s="13">
        <v>2955</v>
      </c>
      <c r="I2591" s="13"/>
      <c r="J2591" s="13">
        <v>56149</v>
      </c>
      <c r="K2591" s="13">
        <v>5</v>
      </c>
      <c r="L2591" s="11" t="s">
        <v>4462</v>
      </c>
      <c r="M2591" s="14" t="s">
        <v>4444</v>
      </c>
      <c r="Z2591" s="15">
        <v>59104</v>
      </c>
      <c r="AA2591" s="15">
        <v>2955</v>
      </c>
      <c r="AC2591" s="15">
        <v>56149</v>
      </c>
    </row>
    <row r="2592" spans="2:29" ht="19.7" customHeight="1" x14ac:dyDescent="0.2">
      <c r="B2592" s="10" t="s">
        <v>2691</v>
      </c>
      <c r="C2592" s="11" t="s">
        <v>9155</v>
      </c>
      <c r="D2592" s="11" t="s">
        <v>9156</v>
      </c>
      <c r="E2592" s="11" t="s">
        <v>9157</v>
      </c>
      <c r="F2592" s="12" t="s">
        <v>38</v>
      </c>
      <c r="G2592" s="13">
        <v>30135</v>
      </c>
      <c r="H2592" s="13">
        <v>8136</v>
      </c>
      <c r="I2592" s="13"/>
      <c r="J2592" s="13">
        <v>21999</v>
      </c>
      <c r="K2592" s="13">
        <v>27</v>
      </c>
      <c r="L2592" s="11" t="s">
        <v>4462</v>
      </c>
      <c r="M2592" s="14" t="s">
        <v>4444</v>
      </c>
      <c r="Z2592" s="15">
        <v>30135</v>
      </c>
      <c r="AA2592" s="15">
        <v>8136</v>
      </c>
      <c r="AC2592" s="15">
        <v>21999</v>
      </c>
    </row>
    <row r="2593" spans="2:29" ht="19.7" customHeight="1" x14ac:dyDescent="0.2">
      <c r="B2593" s="10" t="s">
        <v>2692</v>
      </c>
      <c r="C2593" s="11" t="s">
        <v>9158</v>
      </c>
      <c r="D2593" s="11" t="s">
        <v>9156</v>
      </c>
      <c r="E2593" s="11" t="s">
        <v>9159</v>
      </c>
      <c r="F2593" s="12" t="s">
        <v>38</v>
      </c>
      <c r="G2593" s="13">
        <v>38807</v>
      </c>
      <c r="H2593" s="13">
        <v>9314</v>
      </c>
      <c r="I2593" s="13"/>
      <c r="J2593" s="13">
        <v>29493</v>
      </c>
      <c r="K2593" s="13">
        <v>24</v>
      </c>
      <c r="L2593" s="11" t="s">
        <v>4462</v>
      </c>
      <c r="M2593" s="14" t="s">
        <v>4444</v>
      </c>
      <c r="Z2593" s="15">
        <v>38807</v>
      </c>
      <c r="AA2593" s="15">
        <v>9314</v>
      </c>
      <c r="AC2593" s="15">
        <v>29493</v>
      </c>
    </row>
    <row r="2594" spans="2:29" ht="19.7" customHeight="1" x14ac:dyDescent="0.2">
      <c r="B2594" s="10" t="s">
        <v>2693</v>
      </c>
      <c r="C2594" s="11" t="s">
        <v>9160</v>
      </c>
      <c r="D2594" s="11" t="s">
        <v>9156</v>
      </c>
      <c r="E2594" s="11" t="s">
        <v>9161</v>
      </c>
      <c r="F2594" s="12" t="s">
        <v>38</v>
      </c>
      <c r="G2594" s="13">
        <v>72992</v>
      </c>
      <c r="H2594" s="13">
        <v>23357</v>
      </c>
      <c r="I2594" s="13"/>
      <c r="J2594" s="13">
        <v>49635</v>
      </c>
      <c r="K2594" s="13">
        <v>32</v>
      </c>
      <c r="L2594" s="11" t="s">
        <v>4462</v>
      </c>
      <c r="M2594" s="14" t="s">
        <v>4444</v>
      </c>
      <c r="Z2594" s="15">
        <v>72992</v>
      </c>
      <c r="AA2594" s="15">
        <v>23357</v>
      </c>
      <c r="AC2594" s="15">
        <v>49635</v>
      </c>
    </row>
    <row r="2595" spans="2:29" ht="19.7" customHeight="1" x14ac:dyDescent="0.2">
      <c r="B2595" s="10" t="s">
        <v>2694</v>
      </c>
      <c r="C2595" s="11" t="s">
        <v>9162</v>
      </c>
      <c r="D2595" s="11" t="s">
        <v>9156</v>
      </c>
      <c r="E2595" s="11" t="s">
        <v>9163</v>
      </c>
      <c r="F2595" s="12" t="s">
        <v>38</v>
      </c>
      <c r="G2595" s="13">
        <v>78411</v>
      </c>
      <c r="H2595" s="13">
        <v>30580</v>
      </c>
      <c r="I2595" s="13"/>
      <c r="J2595" s="13">
        <v>47831</v>
      </c>
      <c r="K2595" s="13">
        <v>39</v>
      </c>
      <c r="L2595" s="11" t="s">
        <v>4462</v>
      </c>
      <c r="M2595" s="14" t="s">
        <v>4444</v>
      </c>
      <c r="Z2595" s="15">
        <v>78411</v>
      </c>
      <c r="AA2595" s="15">
        <v>30580</v>
      </c>
      <c r="AC2595" s="15">
        <v>47831</v>
      </c>
    </row>
    <row r="2596" spans="2:29" ht="19.7" customHeight="1" x14ac:dyDescent="0.2">
      <c r="B2596" s="10" t="s">
        <v>2695</v>
      </c>
      <c r="C2596" s="11" t="s">
        <v>9164</v>
      </c>
      <c r="D2596" s="11" t="s">
        <v>9156</v>
      </c>
      <c r="E2596" s="11" t="s">
        <v>9165</v>
      </c>
      <c r="F2596" s="12" t="s">
        <v>38</v>
      </c>
      <c r="G2596" s="13">
        <v>86463</v>
      </c>
      <c r="H2596" s="13">
        <v>29397</v>
      </c>
      <c r="I2596" s="13"/>
      <c r="J2596" s="13">
        <v>57066</v>
      </c>
      <c r="K2596" s="13">
        <v>34</v>
      </c>
      <c r="L2596" s="11" t="s">
        <v>4462</v>
      </c>
      <c r="M2596" s="14" t="s">
        <v>4444</v>
      </c>
      <c r="Z2596" s="15">
        <v>86463</v>
      </c>
      <c r="AA2596" s="15">
        <v>29397</v>
      </c>
      <c r="AC2596" s="15">
        <v>57066</v>
      </c>
    </row>
    <row r="2597" spans="2:29" ht="19.7" customHeight="1" x14ac:dyDescent="0.2">
      <c r="B2597" s="10" t="s">
        <v>2696</v>
      </c>
      <c r="C2597" s="11" t="s">
        <v>9166</v>
      </c>
      <c r="D2597" s="11" t="s">
        <v>9156</v>
      </c>
      <c r="E2597" s="11" t="s">
        <v>9167</v>
      </c>
      <c r="F2597" s="12" t="s">
        <v>38</v>
      </c>
      <c r="G2597" s="13">
        <v>154496</v>
      </c>
      <c r="H2597" s="13">
        <v>80338</v>
      </c>
      <c r="I2597" s="13"/>
      <c r="J2597" s="13">
        <v>74158</v>
      </c>
      <c r="K2597" s="13">
        <v>52</v>
      </c>
      <c r="L2597" s="11" t="s">
        <v>4462</v>
      </c>
      <c r="M2597" s="14" t="s">
        <v>4444</v>
      </c>
      <c r="Z2597" s="15">
        <v>154496</v>
      </c>
      <c r="AA2597" s="15">
        <v>80338</v>
      </c>
      <c r="AC2597" s="15">
        <v>74158</v>
      </c>
    </row>
    <row r="2598" spans="2:29" ht="19.7" customHeight="1" x14ac:dyDescent="0.2">
      <c r="B2598" s="10" t="s">
        <v>2697</v>
      </c>
      <c r="C2598" s="11" t="s">
        <v>9168</v>
      </c>
      <c r="D2598" s="11" t="s">
        <v>9156</v>
      </c>
      <c r="E2598" s="11" t="s">
        <v>9169</v>
      </c>
      <c r="F2598" s="12" t="s">
        <v>38</v>
      </c>
      <c r="G2598" s="13">
        <v>156441</v>
      </c>
      <c r="H2598" s="13">
        <v>79785</v>
      </c>
      <c r="I2598" s="13"/>
      <c r="J2598" s="13">
        <v>76656</v>
      </c>
      <c r="K2598" s="13">
        <v>51</v>
      </c>
      <c r="L2598" s="11" t="s">
        <v>4462</v>
      </c>
      <c r="M2598" s="14" t="s">
        <v>4444</v>
      </c>
      <c r="Z2598" s="15">
        <v>156441</v>
      </c>
      <c r="AA2598" s="15">
        <v>79785</v>
      </c>
      <c r="AC2598" s="15">
        <v>76656</v>
      </c>
    </row>
    <row r="2599" spans="2:29" ht="19.7" customHeight="1" x14ac:dyDescent="0.2">
      <c r="B2599" s="10" t="s">
        <v>2698</v>
      </c>
      <c r="C2599" s="11" t="s">
        <v>9170</v>
      </c>
      <c r="D2599" s="11" t="s">
        <v>9156</v>
      </c>
      <c r="E2599" s="11" t="s">
        <v>9171</v>
      </c>
      <c r="F2599" s="12" t="s">
        <v>38</v>
      </c>
      <c r="G2599" s="13">
        <v>295868</v>
      </c>
      <c r="H2599" s="13">
        <v>150893</v>
      </c>
      <c r="I2599" s="13"/>
      <c r="J2599" s="13">
        <v>144975</v>
      </c>
      <c r="K2599" s="13">
        <v>51</v>
      </c>
      <c r="L2599" s="11" t="s">
        <v>4462</v>
      </c>
      <c r="M2599" s="14" t="s">
        <v>4444</v>
      </c>
      <c r="Z2599" s="15">
        <v>295868</v>
      </c>
      <c r="AA2599" s="15">
        <v>150893</v>
      </c>
      <c r="AC2599" s="15">
        <v>144975</v>
      </c>
    </row>
    <row r="2600" spans="2:29" ht="19.7" customHeight="1" x14ac:dyDescent="0.2">
      <c r="B2600" s="10" t="s">
        <v>2699</v>
      </c>
      <c r="C2600" s="11" t="s">
        <v>9172</v>
      </c>
      <c r="D2600" s="11" t="s">
        <v>9173</v>
      </c>
      <c r="E2600" s="11" t="s">
        <v>9174</v>
      </c>
      <c r="F2600" s="12" t="s">
        <v>38</v>
      </c>
      <c r="G2600" s="13">
        <v>61361</v>
      </c>
      <c r="H2600" s="13">
        <v>34362</v>
      </c>
      <c r="I2600" s="13"/>
      <c r="J2600" s="13">
        <v>26999</v>
      </c>
      <c r="K2600" s="13">
        <v>56</v>
      </c>
      <c r="L2600" s="11" t="s">
        <v>4462</v>
      </c>
      <c r="M2600" s="14" t="s">
        <v>4444</v>
      </c>
      <c r="Z2600" s="15">
        <v>61361</v>
      </c>
      <c r="AA2600" s="15">
        <v>34362</v>
      </c>
      <c r="AC2600" s="15">
        <v>26999</v>
      </c>
    </row>
    <row r="2601" spans="2:29" ht="19.7" customHeight="1" x14ac:dyDescent="0.2">
      <c r="B2601" s="10" t="s">
        <v>2700</v>
      </c>
      <c r="C2601" s="11" t="s">
        <v>9175</v>
      </c>
      <c r="D2601" s="11" t="s">
        <v>9173</v>
      </c>
      <c r="E2601" s="11" t="s">
        <v>9176</v>
      </c>
      <c r="F2601" s="12" t="s">
        <v>38</v>
      </c>
      <c r="G2601" s="13">
        <v>71994</v>
      </c>
      <c r="H2601" s="13">
        <v>43916</v>
      </c>
      <c r="I2601" s="13"/>
      <c r="J2601" s="13">
        <v>28078</v>
      </c>
      <c r="K2601" s="13">
        <v>61</v>
      </c>
      <c r="L2601" s="11" t="s">
        <v>4462</v>
      </c>
      <c r="M2601" s="14" t="s">
        <v>4444</v>
      </c>
      <c r="Z2601" s="15">
        <v>71994</v>
      </c>
      <c r="AA2601" s="15">
        <v>43916</v>
      </c>
      <c r="AC2601" s="15">
        <v>28078</v>
      </c>
    </row>
    <row r="2602" spans="2:29" ht="19.7" customHeight="1" x14ac:dyDescent="0.2">
      <c r="B2602" s="10" t="s">
        <v>2701</v>
      </c>
      <c r="C2602" s="11" t="s">
        <v>9177</v>
      </c>
      <c r="D2602" s="11" t="s">
        <v>9178</v>
      </c>
      <c r="E2602" s="11" t="s">
        <v>9179</v>
      </c>
      <c r="F2602" s="12" t="s">
        <v>38</v>
      </c>
      <c r="G2602" s="13">
        <v>80310</v>
      </c>
      <c r="H2602" s="13">
        <v>40958</v>
      </c>
      <c r="I2602" s="13"/>
      <c r="J2602" s="13">
        <v>39352</v>
      </c>
      <c r="K2602" s="13">
        <v>51</v>
      </c>
      <c r="L2602" s="11" t="s">
        <v>4462</v>
      </c>
      <c r="M2602" s="14" t="s">
        <v>4444</v>
      </c>
      <c r="Z2602" s="15">
        <v>80310</v>
      </c>
      <c r="AA2602" s="15">
        <v>40958</v>
      </c>
      <c r="AC2602" s="15">
        <v>39352</v>
      </c>
    </row>
    <row r="2603" spans="2:29" ht="19.7" customHeight="1" x14ac:dyDescent="0.2">
      <c r="B2603" s="10" t="s">
        <v>2702</v>
      </c>
      <c r="C2603" s="11" t="s">
        <v>9180</v>
      </c>
      <c r="D2603" s="11" t="s">
        <v>9173</v>
      </c>
      <c r="E2603" s="11" t="s">
        <v>9181</v>
      </c>
      <c r="F2603" s="12" t="s">
        <v>38</v>
      </c>
      <c r="G2603" s="13">
        <v>94949</v>
      </c>
      <c r="H2603" s="13">
        <v>54121</v>
      </c>
      <c r="I2603" s="13"/>
      <c r="J2603" s="13">
        <v>40828</v>
      </c>
      <c r="K2603" s="13">
        <v>57</v>
      </c>
      <c r="L2603" s="11" t="s">
        <v>4462</v>
      </c>
      <c r="M2603" s="14" t="s">
        <v>4444</v>
      </c>
      <c r="Z2603" s="15">
        <v>94949</v>
      </c>
      <c r="AA2603" s="15">
        <v>54121</v>
      </c>
      <c r="AC2603" s="15">
        <v>40828</v>
      </c>
    </row>
    <row r="2604" spans="2:29" ht="19.7" customHeight="1" x14ac:dyDescent="0.2">
      <c r="B2604" s="16" t="s">
        <v>2703</v>
      </c>
      <c r="C2604" s="17" t="s">
        <v>9182</v>
      </c>
      <c r="D2604" s="17" t="s">
        <v>9183</v>
      </c>
      <c r="E2604" s="17" t="s">
        <v>9176</v>
      </c>
      <c r="F2604" s="18" t="s">
        <v>38</v>
      </c>
      <c r="G2604" s="19">
        <v>113922</v>
      </c>
      <c r="H2604" s="19">
        <v>58100</v>
      </c>
      <c r="I2604" s="19"/>
      <c r="J2604" s="19">
        <v>55822</v>
      </c>
      <c r="K2604" s="19">
        <v>51</v>
      </c>
      <c r="L2604" s="17" t="s">
        <v>4462</v>
      </c>
      <c r="M2604" s="20" t="s">
        <v>4444</v>
      </c>
      <c r="Z2604" s="15">
        <v>113922</v>
      </c>
      <c r="AA2604" s="15">
        <v>58100</v>
      </c>
      <c r="AC2604" s="15">
        <v>55822</v>
      </c>
    </row>
    <row r="2605" spans="2:29" ht="19.7" customHeight="1" x14ac:dyDescent="0.2">
      <c r="B2605" s="10" t="s">
        <v>2704</v>
      </c>
      <c r="C2605" s="11" t="s">
        <v>9184</v>
      </c>
      <c r="D2605" s="11" t="s">
        <v>9185</v>
      </c>
      <c r="E2605" s="11" t="s">
        <v>9179</v>
      </c>
      <c r="F2605" s="12" t="s">
        <v>38</v>
      </c>
      <c r="G2605" s="13">
        <v>115574</v>
      </c>
      <c r="H2605" s="13">
        <v>54320</v>
      </c>
      <c r="I2605" s="13"/>
      <c r="J2605" s="13">
        <v>61254</v>
      </c>
      <c r="K2605" s="13">
        <v>47</v>
      </c>
      <c r="L2605" s="11" t="s">
        <v>4462</v>
      </c>
      <c r="M2605" s="14" t="s">
        <v>4444</v>
      </c>
      <c r="Z2605" s="15">
        <v>115574</v>
      </c>
      <c r="AA2605" s="15">
        <v>54320</v>
      </c>
      <c r="AC2605" s="15">
        <v>61254</v>
      </c>
    </row>
    <row r="2606" spans="2:29" ht="19.7" customHeight="1" x14ac:dyDescent="0.2">
      <c r="B2606" s="10" t="s">
        <v>2705</v>
      </c>
      <c r="C2606" s="11" t="s">
        <v>9186</v>
      </c>
      <c r="D2606" s="11" t="s">
        <v>9185</v>
      </c>
      <c r="E2606" s="11" t="s">
        <v>9181</v>
      </c>
      <c r="F2606" s="12" t="s">
        <v>38</v>
      </c>
      <c r="G2606" s="13">
        <v>132615</v>
      </c>
      <c r="H2606" s="13">
        <v>63655</v>
      </c>
      <c r="I2606" s="13"/>
      <c r="J2606" s="13">
        <v>68960</v>
      </c>
      <c r="K2606" s="13">
        <v>48</v>
      </c>
      <c r="L2606" s="11" t="s">
        <v>4462</v>
      </c>
      <c r="M2606" s="14" t="s">
        <v>4444</v>
      </c>
      <c r="Z2606" s="15">
        <v>132615</v>
      </c>
      <c r="AA2606" s="15">
        <v>63655</v>
      </c>
      <c r="AC2606" s="15">
        <v>68960</v>
      </c>
    </row>
    <row r="2607" spans="2:29" ht="19.7" customHeight="1" x14ac:dyDescent="0.2">
      <c r="B2607" s="10" t="s">
        <v>2706</v>
      </c>
      <c r="C2607" s="11" t="s">
        <v>9187</v>
      </c>
      <c r="D2607" s="11" t="s">
        <v>9185</v>
      </c>
      <c r="E2607" s="11" t="s">
        <v>9188</v>
      </c>
      <c r="F2607" s="12" t="s">
        <v>38</v>
      </c>
      <c r="G2607" s="13">
        <v>158771</v>
      </c>
      <c r="H2607" s="13">
        <v>68272</v>
      </c>
      <c r="I2607" s="13"/>
      <c r="J2607" s="13">
        <v>90499</v>
      </c>
      <c r="K2607" s="13">
        <v>43</v>
      </c>
      <c r="L2607" s="11" t="s">
        <v>4462</v>
      </c>
      <c r="M2607" s="14" t="s">
        <v>4444</v>
      </c>
      <c r="Z2607" s="15">
        <v>158771</v>
      </c>
      <c r="AA2607" s="15">
        <v>68272</v>
      </c>
      <c r="AC2607" s="15">
        <v>90499</v>
      </c>
    </row>
    <row r="2608" spans="2:29" ht="19.7" customHeight="1" x14ac:dyDescent="0.2">
      <c r="B2608" s="10" t="s">
        <v>2707</v>
      </c>
      <c r="C2608" s="11" t="s">
        <v>9189</v>
      </c>
      <c r="D2608" s="11" t="s">
        <v>9190</v>
      </c>
      <c r="E2608" s="11" t="s">
        <v>9191</v>
      </c>
      <c r="F2608" s="12" t="s">
        <v>38</v>
      </c>
      <c r="G2608" s="13">
        <v>30535</v>
      </c>
      <c r="H2608" s="13">
        <v>15573</v>
      </c>
      <c r="I2608" s="13"/>
      <c r="J2608" s="13">
        <v>14962</v>
      </c>
      <c r="K2608" s="13">
        <v>51</v>
      </c>
      <c r="L2608" s="11" t="s">
        <v>4462</v>
      </c>
      <c r="M2608" s="14" t="s">
        <v>4444</v>
      </c>
      <c r="Z2608" s="15">
        <v>30535</v>
      </c>
      <c r="AA2608" s="15">
        <v>15573</v>
      </c>
      <c r="AC2608" s="15">
        <v>14962</v>
      </c>
    </row>
    <row r="2609" spans="2:29" ht="19.7" customHeight="1" x14ac:dyDescent="0.2">
      <c r="B2609" s="10" t="s">
        <v>2708</v>
      </c>
      <c r="C2609" s="11" t="s">
        <v>9192</v>
      </c>
      <c r="D2609" s="11" t="s">
        <v>9190</v>
      </c>
      <c r="E2609" s="11" t="s">
        <v>9193</v>
      </c>
      <c r="F2609" s="12" t="s">
        <v>38</v>
      </c>
      <c r="G2609" s="13">
        <v>50055</v>
      </c>
      <c r="H2609" s="13">
        <v>22525</v>
      </c>
      <c r="I2609" s="13"/>
      <c r="J2609" s="13">
        <v>27530</v>
      </c>
      <c r="K2609" s="13">
        <v>45</v>
      </c>
      <c r="L2609" s="11" t="s">
        <v>4462</v>
      </c>
      <c r="M2609" s="14" t="s">
        <v>4444</v>
      </c>
      <c r="Z2609" s="15">
        <v>50055</v>
      </c>
      <c r="AA2609" s="15">
        <v>22525</v>
      </c>
      <c r="AC2609" s="15">
        <v>27530</v>
      </c>
    </row>
    <row r="2610" spans="2:29" ht="19.7" customHeight="1" x14ac:dyDescent="0.2">
      <c r="B2610" s="10" t="s">
        <v>2709</v>
      </c>
      <c r="C2610" s="11" t="s">
        <v>9194</v>
      </c>
      <c r="D2610" s="11" t="s">
        <v>9190</v>
      </c>
      <c r="E2610" s="11" t="s">
        <v>9195</v>
      </c>
      <c r="F2610" s="12" t="s">
        <v>38</v>
      </c>
      <c r="G2610" s="13">
        <v>75617</v>
      </c>
      <c r="H2610" s="13">
        <v>20417</v>
      </c>
      <c r="I2610" s="13"/>
      <c r="J2610" s="13">
        <v>55200</v>
      </c>
      <c r="K2610" s="13">
        <v>27</v>
      </c>
      <c r="L2610" s="11" t="s">
        <v>4462</v>
      </c>
      <c r="M2610" s="14" t="s">
        <v>4444</v>
      </c>
      <c r="Z2610" s="15">
        <v>75617</v>
      </c>
      <c r="AA2610" s="15">
        <v>20417</v>
      </c>
      <c r="AC2610" s="15">
        <v>55200</v>
      </c>
    </row>
    <row r="2611" spans="2:29" ht="19.7" customHeight="1" x14ac:dyDescent="0.2">
      <c r="B2611" s="10" t="s">
        <v>2710</v>
      </c>
      <c r="C2611" s="11" t="s">
        <v>9196</v>
      </c>
      <c r="D2611" s="11" t="s">
        <v>9197</v>
      </c>
      <c r="E2611" s="11" t="s">
        <v>9198</v>
      </c>
      <c r="F2611" s="12" t="s">
        <v>38</v>
      </c>
      <c r="G2611" s="13">
        <v>14454</v>
      </c>
      <c r="H2611" s="13">
        <v>13587</v>
      </c>
      <c r="I2611" s="13"/>
      <c r="J2611" s="13">
        <v>867</v>
      </c>
      <c r="K2611" s="13">
        <v>94</v>
      </c>
      <c r="L2611" s="11" t="s">
        <v>4462</v>
      </c>
      <c r="M2611" s="14" t="s">
        <v>4444</v>
      </c>
      <c r="Z2611" s="15">
        <v>14454</v>
      </c>
      <c r="AA2611" s="15">
        <v>13587</v>
      </c>
      <c r="AC2611" s="15">
        <v>867</v>
      </c>
    </row>
    <row r="2612" spans="2:29" ht="19.7" customHeight="1" x14ac:dyDescent="0.2">
      <c r="B2612" s="10" t="s">
        <v>2711</v>
      </c>
      <c r="C2612" s="11" t="s">
        <v>9199</v>
      </c>
      <c r="D2612" s="11" t="s">
        <v>9200</v>
      </c>
      <c r="E2612" s="11" t="s">
        <v>9191</v>
      </c>
      <c r="F2612" s="12" t="s">
        <v>38</v>
      </c>
      <c r="G2612" s="13">
        <v>34210</v>
      </c>
      <c r="H2612" s="13">
        <v>16763</v>
      </c>
      <c r="I2612" s="13"/>
      <c r="J2612" s="13">
        <v>17447</v>
      </c>
      <c r="K2612" s="13">
        <v>49</v>
      </c>
      <c r="L2612" s="11" t="s">
        <v>4462</v>
      </c>
      <c r="M2612" s="14" t="s">
        <v>4444</v>
      </c>
      <c r="Z2612" s="15">
        <v>34210</v>
      </c>
      <c r="AA2612" s="15">
        <v>16763</v>
      </c>
      <c r="AC2612" s="15">
        <v>17447</v>
      </c>
    </row>
    <row r="2613" spans="2:29" ht="19.7" customHeight="1" x14ac:dyDescent="0.2">
      <c r="B2613" s="10" t="s">
        <v>2712</v>
      </c>
      <c r="C2613" s="11" t="s">
        <v>9201</v>
      </c>
      <c r="D2613" s="11" t="s">
        <v>9200</v>
      </c>
      <c r="E2613" s="11" t="s">
        <v>9202</v>
      </c>
      <c r="F2613" s="12" t="s">
        <v>38</v>
      </c>
      <c r="G2613" s="13">
        <v>50658</v>
      </c>
      <c r="H2613" s="13">
        <v>22796</v>
      </c>
      <c r="I2613" s="13"/>
      <c r="J2613" s="13">
        <v>27862</v>
      </c>
      <c r="K2613" s="13">
        <v>45</v>
      </c>
      <c r="L2613" s="11" t="s">
        <v>4462</v>
      </c>
      <c r="M2613" s="14" t="s">
        <v>4444</v>
      </c>
      <c r="Z2613" s="15">
        <v>50658</v>
      </c>
      <c r="AA2613" s="15">
        <v>22796</v>
      </c>
      <c r="AC2613" s="15">
        <v>27862</v>
      </c>
    </row>
    <row r="2614" spans="2:29" ht="19.7" customHeight="1" x14ac:dyDescent="0.2">
      <c r="B2614" s="10" t="s">
        <v>2713</v>
      </c>
      <c r="C2614" s="11" t="s">
        <v>9203</v>
      </c>
      <c r="D2614" s="11" t="s">
        <v>9204</v>
      </c>
      <c r="E2614" s="11" t="s">
        <v>9198</v>
      </c>
      <c r="F2614" s="12" t="s">
        <v>38</v>
      </c>
      <c r="G2614" s="13">
        <v>37478</v>
      </c>
      <c r="H2614" s="13">
        <v>14991</v>
      </c>
      <c r="I2614" s="13"/>
      <c r="J2614" s="13">
        <v>22487</v>
      </c>
      <c r="K2614" s="13">
        <v>40</v>
      </c>
      <c r="L2614" s="11" t="s">
        <v>4462</v>
      </c>
      <c r="M2614" s="14" t="s">
        <v>4444</v>
      </c>
      <c r="Z2614" s="15">
        <v>37478</v>
      </c>
      <c r="AA2614" s="15">
        <v>14991</v>
      </c>
      <c r="AC2614" s="15">
        <v>22487</v>
      </c>
    </row>
    <row r="2615" spans="2:29" ht="19.7" customHeight="1" x14ac:dyDescent="0.2">
      <c r="B2615" s="10" t="s">
        <v>2714</v>
      </c>
      <c r="C2615" s="11" t="s">
        <v>9205</v>
      </c>
      <c r="D2615" s="11" t="s">
        <v>9206</v>
      </c>
      <c r="E2615" s="11" t="s">
        <v>9207</v>
      </c>
      <c r="F2615" s="12" t="s">
        <v>38</v>
      </c>
      <c r="G2615" s="13">
        <v>19853</v>
      </c>
      <c r="H2615" s="13">
        <v>13500</v>
      </c>
      <c r="I2615" s="13"/>
      <c r="J2615" s="13">
        <v>6353</v>
      </c>
      <c r="K2615" s="13">
        <v>68</v>
      </c>
      <c r="L2615" s="11" t="s">
        <v>4462</v>
      </c>
      <c r="M2615" s="14" t="s">
        <v>4444</v>
      </c>
      <c r="Z2615" s="15">
        <v>19853</v>
      </c>
      <c r="AA2615" s="15">
        <v>13500</v>
      </c>
      <c r="AC2615" s="15">
        <v>6353</v>
      </c>
    </row>
    <row r="2616" spans="2:29" ht="19.7" customHeight="1" x14ac:dyDescent="0.2">
      <c r="B2616" s="10" t="s">
        <v>2715</v>
      </c>
      <c r="C2616" s="11" t="s">
        <v>9208</v>
      </c>
      <c r="D2616" s="11" t="s">
        <v>9209</v>
      </c>
      <c r="E2616" s="11" t="s">
        <v>9207</v>
      </c>
      <c r="F2616" s="12" t="s">
        <v>38</v>
      </c>
      <c r="G2616" s="13">
        <v>11236</v>
      </c>
      <c r="H2616" s="13">
        <v>6067</v>
      </c>
      <c r="I2616" s="13"/>
      <c r="J2616" s="13">
        <v>5169</v>
      </c>
      <c r="K2616" s="13">
        <v>54</v>
      </c>
      <c r="L2616" s="11" t="s">
        <v>4462</v>
      </c>
      <c r="M2616" s="14" t="s">
        <v>4444</v>
      </c>
      <c r="Z2616" s="15">
        <v>11236</v>
      </c>
      <c r="AA2616" s="15">
        <v>6067</v>
      </c>
      <c r="AC2616" s="15">
        <v>5169</v>
      </c>
    </row>
    <row r="2617" spans="2:29" ht="19.7" customHeight="1" x14ac:dyDescent="0.2">
      <c r="B2617" s="10" t="s">
        <v>2716</v>
      </c>
      <c r="C2617" s="11" t="s">
        <v>9210</v>
      </c>
      <c r="D2617" s="11" t="s">
        <v>9211</v>
      </c>
      <c r="E2617" s="11" t="s">
        <v>9212</v>
      </c>
      <c r="F2617" s="12" t="s">
        <v>38</v>
      </c>
      <c r="G2617" s="13">
        <v>59693</v>
      </c>
      <c r="H2617" s="13">
        <v>34025</v>
      </c>
      <c r="I2617" s="13"/>
      <c r="J2617" s="13">
        <v>25668</v>
      </c>
      <c r="K2617" s="13">
        <v>57</v>
      </c>
      <c r="L2617" s="11" t="s">
        <v>4462</v>
      </c>
      <c r="M2617" s="14" t="s">
        <v>4444</v>
      </c>
      <c r="Z2617" s="15">
        <v>59693</v>
      </c>
      <c r="AA2617" s="15">
        <v>34025</v>
      </c>
      <c r="AC2617" s="15">
        <v>25668</v>
      </c>
    </row>
    <row r="2618" spans="2:29" ht="19.7" customHeight="1" x14ac:dyDescent="0.2">
      <c r="B2618" s="10" t="s">
        <v>2717</v>
      </c>
      <c r="C2618" s="11" t="s">
        <v>9213</v>
      </c>
      <c r="D2618" s="11" t="s">
        <v>9211</v>
      </c>
      <c r="E2618" s="11" t="s">
        <v>9214</v>
      </c>
      <c r="F2618" s="12" t="s">
        <v>38</v>
      </c>
      <c r="G2618" s="13">
        <v>76870</v>
      </c>
      <c r="H2618" s="13">
        <v>37666</v>
      </c>
      <c r="I2618" s="13"/>
      <c r="J2618" s="13">
        <v>39204</v>
      </c>
      <c r="K2618" s="13">
        <v>49</v>
      </c>
      <c r="L2618" s="11" t="s">
        <v>4462</v>
      </c>
      <c r="M2618" s="14" t="s">
        <v>4444</v>
      </c>
      <c r="Z2618" s="15">
        <v>76870</v>
      </c>
      <c r="AA2618" s="15">
        <v>37666</v>
      </c>
      <c r="AC2618" s="15">
        <v>39204</v>
      </c>
    </row>
    <row r="2619" spans="2:29" ht="19.7" customHeight="1" x14ac:dyDescent="0.2">
      <c r="B2619" s="10" t="s">
        <v>2718</v>
      </c>
      <c r="C2619" s="11" t="s">
        <v>9215</v>
      </c>
      <c r="D2619" s="11" t="s">
        <v>9211</v>
      </c>
      <c r="E2619" s="11" t="s">
        <v>9216</v>
      </c>
      <c r="F2619" s="12" t="s">
        <v>38</v>
      </c>
      <c r="G2619" s="13">
        <v>91235</v>
      </c>
      <c r="H2619" s="13">
        <v>37406</v>
      </c>
      <c r="I2619" s="13"/>
      <c r="J2619" s="13">
        <v>53829</v>
      </c>
      <c r="K2619" s="13">
        <v>41</v>
      </c>
      <c r="L2619" s="11" t="s">
        <v>4462</v>
      </c>
      <c r="M2619" s="14" t="s">
        <v>4444</v>
      </c>
      <c r="Z2619" s="15">
        <v>91235</v>
      </c>
      <c r="AA2619" s="15">
        <v>37406</v>
      </c>
      <c r="AC2619" s="15">
        <v>53829</v>
      </c>
    </row>
    <row r="2620" spans="2:29" ht="19.7" customHeight="1" x14ac:dyDescent="0.2">
      <c r="B2620" s="10" t="s">
        <v>2719</v>
      </c>
      <c r="C2620" s="11" t="s">
        <v>9217</v>
      </c>
      <c r="D2620" s="11" t="s">
        <v>9211</v>
      </c>
      <c r="E2620" s="11" t="s">
        <v>9218</v>
      </c>
      <c r="F2620" s="12" t="s">
        <v>38</v>
      </c>
      <c r="G2620" s="13">
        <v>108825</v>
      </c>
      <c r="H2620" s="13">
        <v>45707</v>
      </c>
      <c r="I2620" s="13"/>
      <c r="J2620" s="13">
        <v>63118</v>
      </c>
      <c r="K2620" s="13">
        <v>42</v>
      </c>
      <c r="L2620" s="11" t="s">
        <v>4462</v>
      </c>
      <c r="M2620" s="14" t="s">
        <v>4444</v>
      </c>
      <c r="Z2620" s="15">
        <v>108825</v>
      </c>
      <c r="AA2620" s="15">
        <v>45707</v>
      </c>
      <c r="AC2620" s="15">
        <v>63118</v>
      </c>
    </row>
    <row r="2621" spans="2:29" ht="19.7" customHeight="1" x14ac:dyDescent="0.2">
      <c r="B2621" s="10" t="s">
        <v>2720</v>
      </c>
      <c r="C2621" s="11" t="s">
        <v>9219</v>
      </c>
      <c r="D2621" s="11" t="s">
        <v>9211</v>
      </c>
      <c r="E2621" s="11" t="s">
        <v>9220</v>
      </c>
      <c r="F2621" s="12" t="s">
        <v>38</v>
      </c>
      <c r="G2621" s="13">
        <v>123390</v>
      </c>
      <c r="H2621" s="13">
        <v>50590</v>
      </c>
      <c r="I2621" s="13"/>
      <c r="J2621" s="13">
        <v>72800</v>
      </c>
      <c r="K2621" s="13">
        <v>41</v>
      </c>
      <c r="L2621" s="11" t="s">
        <v>4462</v>
      </c>
      <c r="M2621" s="14" t="s">
        <v>4444</v>
      </c>
      <c r="Z2621" s="15">
        <v>123390</v>
      </c>
      <c r="AA2621" s="15">
        <v>50590</v>
      </c>
      <c r="AC2621" s="15">
        <v>72800</v>
      </c>
    </row>
    <row r="2622" spans="2:29" ht="19.7" customHeight="1" x14ac:dyDescent="0.2">
      <c r="B2622" s="10" t="s">
        <v>2721</v>
      </c>
      <c r="C2622" s="11" t="s">
        <v>9221</v>
      </c>
      <c r="D2622" s="11" t="s">
        <v>9211</v>
      </c>
      <c r="E2622" s="11" t="s">
        <v>9222</v>
      </c>
      <c r="F2622" s="12" t="s">
        <v>38</v>
      </c>
      <c r="G2622" s="13">
        <v>139243</v>
      </c>
      <c r="H2622" s="13">
        <v>58482</v>
      </c>
      <c r="I2622" s="13"/>
      <c r="J2622" s="13">
        <v>80761</v>
      </c>
      <c r="K2622" s="13">
        <v>42</v>
      </c>
      <c r="L2622" s="11" t="s">
        <v>4462</v>
      </c>
      <c r="M2622" s="14" t="s">
        <v>4444</v>
      </c>
      <c r="Z2622" s="15">
        <v>139243</v>
      </c>
      <c r="AA2622" s="15">
        <v>58482</v>
      </c>
      <c r="AC2622" s="15">
        <v>80761</v>
      </c>
    </row>
    <row r="2623" spans="2:29" ht="19.7" customHeight="1" x14ac:dyDescent="0.2">
      <c r="B2623" s="10" t="s">
        <v>2722</v>
      </c>
      <c r="C2623" s="11" t="s">
        <v>9223</v>
      </c>
      <c r="D2623" s="11" t="s">
        <v>9211</v>
      </c>
      <c r="E2623" s="11" t="s">
        <v>9224</v>
      </c>
      <c r="F2623" s="12" t="s">
        <v>38</v>
      </c>
      <c r="G2623" s="13">
        <v>160253</v>
      </c>
      <c r="H2623" s="13">
        <v>64101</v>
      </c>
      <c r="I2623" s="13"/>
      <c r="J2623" s="13">
        <v>96152</v>
      </c>
      <c r="K2623" s="13">
        <v>40</v>
      </c>
      <c r="L2623" s="11" t="s">
        <v>4462</v>
      </c>
      <c r="M2623" s="14" t="s">
        <v>4444</v>
      </c>
      <c r="Z2623" s="15">
        <v>160253</v>
      </c>
      <c r="AA2623" s="15">
        <v>64101</v>
      </c>
      <c r="AC2623" s="15">
        <v>96152</v>
      </c>
    </row>
    <row r="2624" spans="2:29" ht="19.7" customHeight="1" x14ac:dyDescent="0.2">
      <c r="B2624" s="10" t="s">
        <v>2723</v>
      </c>
      <c r="C2624" s="11" t="s">
        <v>9225</v>
      </c>
      <c r="D2624" s="11" t="s">
        <v>9211</v>
      </c>
      <c r="E2624" s="11" t="s">
        <v>9226</v>
      </c>
      <c r="F2624" s="12" t="s">
        <v>38</v>
      </c>
      <c r="G2624" s="13">
        <v>176055</v>
      </c>
      <c r="H2624" s="13">
        <v>70422</v>
      </c>
      <c r="I2624" s="13"/>
      <c r="J2624" s="13">
        <v>105633</v>
      </c>
      <c r="K2624" s="13">
        <v>40</v>
      </c>
      <c r="L2624" s="11" t="s">
        <v>4462</v>
      </c>
      <c r="M2624" s="14" t="s">
        <v>4444</v>
      </c>
      <c r="Z2624" s="15">
        <v>176055</v>
      </c>
      <c r="AA2624" s="15">
        <v>70422</v>
      </c>
      <c r="AC2624" s="15">
        <v>105633</v>
      </c>
    </row>
    <row r="2625" spans="2:29" ht="19.7" customHeight="1" x14ac:dyDescent="0.2">
      <c r="B2625" s="10" t="s">
        <v>2724</v>
      </c>
      <c r="C2625" s="11" t="s">
        <v>9227</v>
      </c>
      <c r="D2625" s="11" t="s">
        <v>9228</v>
      </c>
      <c r="E2625" s="11" t="s">
        <v>9229</v>
      </c>
      <c r="F2625" s="12" t="s">
        <v>38</v>
      </c>
      <c r="G2625" s="13">
        <v>88366</v>
      </c>
      <c r="H2625" s="13">
        <v>32695</v>
      </c>
      <c r="I2625" s="13"/>
      <c r="J2625" s="13">
        <v>55671</v>
      </c>
      <c r="K2625" s="13">
        <v>37</v>
      </c>
      <c r="L2625" s="11" t="s">
        <v>4462</v>
      </c>
      <c r="M2625" s="14" t="s">
        <v>4444</v>
      </c>
      <c r="Z2625" s="15">
        <v>88366</v>
      </c>
      <c r="AA2625" s="15">
        <v>32695</v>
      </c>
      <c r="AC2625" s="15">
        <v>55671</v>
      </c>
    </row>
    <row r="2626" spans="2:29" ht="19.7" customHeight="1" x14ac:dyDescent="0.2">
      <c r="B2626" s="10" t="s">
        <v>2725</v>
      </c>
      <c r="C2626" s="11" t="s">
        <v>9230</v>
      </c>
      <c r="D2626" s="11" t="s">
        <v>9228</v>
      </c>
      <c r="E2626" s="11" t="s">
        <v>9231</v>
      </c>
      <c r="F2626" s="12" t="s">
        <v>38</v>
      </c>
      <c r="G2626" s="13">
        <v>112524</v>
      </c>
      <c r="H2626" s="13">
        <v>38258</v>
      </c>
      <c r="I2626" s="13"/>
      <c r="J2626" s="13">
        <v>74266</v>
      </c>
      <c r="K2626" s="13">
        <v>34</v>
      </c>
      <c r="L2626" s="11" t="s">
        <v>4462</v>
      </c>
      <c r="M2626" s="14" t="s">
        <v>4444</v>
      </c>
      <c r="Z2626" s="15">
        <v>112524</v>
      </c>
      <c r="AA2626" s="15">
        <v>38258</v>
      </c>
      <c r="AC2626" s="15">
        <v>74266</v>
      </c>
    </row>
    <row r="2627" spans="2:29" ht="19.7" customHeight="1" x14ac:dyDescent="0.2">
      <c r="B2627" s="10" t="s">
        <v>2726</v>
      </c>
      <c r="C2627" s="11" t="s">
        <v>9232</v>
      </c>
      <c r="D2627" s="11" t="s">
        <v>9228</v>
      </c>
      <c r="E2627" s="11" t="s">
        <v>9233</v>
      </c>
      <c r="F2627" s="12" t="s">
        <v>38</v>
      </c>
      <c r="G2627" s="13">
        <v>134662</v>
      </c>
      <c r="H2627" s="13">
        <v>43092</v>
      </c>
      <c r="I2627" s="13"/>
      <c r="J2627" s="13">
        <v>91570</v>
      </c>
      <c r="K2627" s="13">
        <v>32</v>
      </c>
      <c r="L2627" s="11" t="s">
        <v>4462</v>
      </c>
      <c r="M2627" s="14" t="s">
        <v>4444</v>
      </c>
      <c r="Z2627" s="15">
        <v>134662</v>
      </c>
      <c r="AA2627" s="15">
        <v>43092</v>
      </c>
      <c r="AC2627" s="15">
        <v>91570</v>
      </c>
    </row>
    <row r="2628" spans="2:29" ht="19.7" customHeight="1" x14ac:dyDescent="0.2">
      <c r="B2628" s="10" t="s">
        <v>2727</v>
      </c>
      <c r="C2628" s="11" t="s">
        <v>9234</v>
      </c>
      <c r="D2628" s="11" t="s">
        <v>9228</v>
      </c>
      <c r="E2628" s="11" t="s">
        <v>9235</v>
      </c>
      <c r="F2628" s="12" t="s">
        <v>38</v>
      </c>
      <c r="G2628" s="13">
        <v>95199</v>
      </c>
      <c r="H2628" s="13">
        <v>33320</v>
      </c>
      <c r="I2628" s="13"/>
      <c r="J2628" s="13">
        <v>61879</v>
      </c>
      <c r="K2628" s="13">
        <v>35</v>
      </c>
      <c r="L2628" s="11" t="s">
        <v>4462</v>
      </c>
      <c r="M2628" s="14" t="s">
        <v>4444</v>
      </c>
      <c r="Z2628" s="15">
        <v>95199</v>
      </c>
      <c r="AA2628" s="15">
        <v>33320</v>
      </c>
      <c r="AC2628" s="15">
        <v>61879</v>
      </c>
    </row>
    <row r="2629" spans="2:29" ht="19.7" customHeight="1" x14ac:dyDescent="0.2">
      <c r="B2629" s="16" t="s">
        <v>2728</v>
      </c>
      <c r="C2629" s="17" t="s">
        <v>9236</v>
      </c>
      <c r="D2629" s="17" t="s">
        <v>9228</v>
      </c>
      <c r="E2629" s="17" t="s">
        <v>9237</v>
      </c>
      <c r="F2629" s="18" t="s">
        <v>38</v>
      </c>
      <c r="G2629" s="19">
        <v>118128</v>
      </c>
      <c r="H2629" s="19">
        <v>38982</v>
      </c>
      <c r="I2629" s="19"/>
      <c r="J2629" s="19">
        <v>79146</v>
      </c>
      <c r="K2629" s="19">
        <v>33</v>
      </c>
      <c r="L2629" s="17" t="s">
        <v>4462</v>
      </c>
      <c r="M2629" s="20" t="s">
        <v>4444</v>
      </c>
      <c r="Z2629" s="15">
        <v>118128</v>
      </c>
      <c r="AA2629" s="15">
        <v>38982</v>
      </c>
      <c r="AC2629" s="15">
        <v>79146</v>
      </c>
    </row>
    <row r="2630" spans="2:29" ht="19.7" customHeight="1" x14ac:dyDescent="0.2">
      <c r="B2630" s="10" t="s">
        <v>2729</v>
      </c>
      <c r="C2630" s="11" t="s">
        <v>9238</v>
      </c>
      <c r="D2630" s="11" t="s">
        <v>9228</v>
      </c>
      <c r="E2630" s="11" t="s">
        <v>9239</v>
      </c>
      <c r="F2630" s="12" t="s">
        <v>38</v>
      </c>
      <c r="G2630" s="13">
        <v>141966</v>
      </c>
      <c r="H2630" s="13">
        <v>44009</v>
      </c>
      <c r="I2630" s="13"/>
      <c r="J2630" s="13">
        <v>97957</v>
      </c>
      <c r="K2630" s="13">
        <v>31</v>
      </c>
      <c r="L2630" s="11" t="s">
        <v>4462</v>
      </c>
      <c r="M2630" s="14" t="s">
        <v>4444</v>
      </c>
      <c r="Z2630" s="15">
        <v>141966</v>
      </c>
      <c r="AA2630" s="15">
        <v>44009</v>
      </c>
      <c r="AC2630" s="15">
        <v>97957</v>
      </c>
    </row>
    <row r="2631" spans="2:29" ht="19.7" customHeight="1" x14ac:dyDescent="0.2">
      <c r="B2631" s="10" t="s">
        <v>2730</v>
      </c>
      <c r="C2631" s="11" t="s">
        <v>9240</v>
      </c>
      <c r="D2631" s="11" t="s">
        <v>9241</v>
      </c>
      <c r="E2631" s="11" t="s">
        <v>9229</v>
      </c>
      <c r="F2631" s="12" t="s">
        <v>38</v>
      </c>
      <c r="G2631" s="13">
        <v>75403</v>
      </c>
      <c r="H2631" s="13">
        <v>32423</v>
      </c>
      <c r="I2631" s="13"/>
      <c r="J2631" s="13">
        <v>42980</v>
      </c>
      <c r="K2631" s="13">
        <v>43</v>
      </c>
      <c r="L2631" s="11" t="s">
        <v>4462</v>
      </c>
      <c r="M2631" s="14" t="s">
        <v>4444</v>
      </c>
      <c r="Z2631" s="15">
        <v>75403</v>
      </c>
      <c r="AA2631" s="15">
        <v>32423</v>
      </c>
      <c r="AC2631" s="15">
        <v>42980</v>
      </c>
    </row>
    <row r="2632" spans="2:29" ht="19.7" customHeight="1" x14ac:dyDescent="0.2">
      <c r="B2632" s="10" t="s">
        <v>2731</v>
      </c>
      <c r="C2632" s="11" t="s">
        <v>9242</v>
      </c>
      <c r="D2632" s="11" t="s">
        <v>9241</v>
      </c>
      <c r="E2632" s="11" t="s">
        <v>9231</v>
      </c>
      <c r="F2632" s="12" t="s">
        <v>38</v>
      </c>
      <c r="G2632" s="13">
        <v>99590</v>
      </c>
      <c r="H2632" s="13">
        <v>36848</v>
      </c>
      <c r="I2632" s="13"/>
      <c r="J2632" s="13">
        <v>62742</v>
      </c>
      <c r="K2632" s="13">
        <v>37</v>
      </c>
      <c r="L2632" s="11" t="s">
        <v>4462</v>
      </c>
      <c r="M2632" s="14" t="s">
        <v>4444</v>
      </c>
      <c r="Z2632" s="15">
        <v>99590</v>
      </c>
      <c r="AA2632" s="15">
        <v>36848</v>
      </c>
      <c r="AC2632" s="15">
        <v>62742</v>
      </c>
    </row>
    <row r="2633" spans="2:29" ht="19.7" customHeight="1" x14ac:dyDescent="0.2">
      <c r="B2633" s="10" t="s">
        <v>2732</v>
      </c>
      <c r="C2633" s="11" t="s">
        <v>9243</v>
      </c>
      <c r="D2633" s="11" t="s">
        <v>9241</v>
      </c>
      <c r="E2633" s="11" t="s">
        <v>9235</v>
      </c>
      <c r="F2633" s="12" t="s">
        <v>38</v>
      </c>
      <c r="G2633" s="13">
        <v>78961</v>
      </c>
      <c r="H2633" s="13">
        <v>30795</v>
      </c>
      <c r="I2633" s="13"/>
      <c r="J2633" s="13">
        <v>48166</v>
      </c>
      <c r="K2633" s="13">
        <v>39</v>
      </c>
      <c r="L2633" s="11" t="s">
        <v>4462</v>
      </c>
      <c r="M2633" s="14" t="s">
        <v>4444</v>
      </c>
      <c r="Z2633" s="15">
        <v>78961</v>
      </c>
      <c r="AA2633" s="15">
        <v>30795</v>
      </c>
      <c r="AC2633" s="15">
        <v>48166</v>
      </c>
    </row>
    <row r="2634" spans="2:29" ht="19.7" customHeight="1" x14ac:dyDescent="0.2">
      <c r="B2634" s="10" t="s">
        <v>2733</v>
      </c>
      <c r="C2634" s="11" t="s">
        <v>9244</v>
      </c>
      <c r="D2634" s="11" t="s">
        <v>9241</v>
      </c>
      <c r="E2634" s="11" t="s">
        <v>9237</v>
      </c>
      <c r="F2634" s="12" t="s">
        <v>38</v>
      </c>
      <c r="G2634" s="13">
        <v>106862</v>
      </c>
      <c r="H2634" s="13">
        <v>37402</v>
      </c>
      <c r="I2634" s="13"/>
      <c r="J2634" s="13">
        <v>69460</v>
      </c>
      <c r="K2634" s="13">
        <v>35</v>
      </c>
      <c r="L2634" s="11" t="s">
        <v>4462</v>
      </c>
      <c r="M2634" s="14" t="s">
        <v>4444</v>
      </c>
      <c r="Z2634" s="15">
        <v>106862</v>
      </c>
      <c r="AA2634" s="15">
        <v>37402</v>
      </c>
      <c r="AC2634" s="15">
        <v>69460</v>
      </c>
    </row>
    <row r="2635" spans="2:29" ht="19.7" customHeight="1" x14ac:dyDescent="0.2">
      <c r="B2635" s="10" t="s">
        <v>2734</v>
      </c>
      <c r="C2635" s="11" t="s">
        <v>9245</v>
      </c>
      <c r="D2635" s="11" t="s">
        <v>9246</v>
      </c>
      <c r="E2635" s="11" t="s">
        <v>9247</v>
      </c>
      <c r="F2635" s="12" t="s">
        <v>38</v>
      </c>
      <c r="G2635" s="13">
        <v>165107</v>
      </c>
      <c r="H2635" s="13">
        <v>34672</v>
      </c>
      <c r="I2635" s="13"/>
      <c r="J2635" s="13">
        <v>130435</v>
      </c>
      <c r="K2635" s="13">
        <v>21</v>
      </c>
      <c r="L2635" s="11" t="s">
        <v>4462</v>
      </c>
      <c r="M2635" s="14" t="s">
        <v>4444</v>
      </c>
      <c r="Z2635" s="15">
        <v>165107</v>
      </c>
      <c r="AA2635" s="15">
        <v>34672</v>
      </c>
      <c r="AC2635" s="15">
        <v>130435</v>
      </c>
    </row>
    <row r="2636" spans="2:29" ht="19.7" customHeight="1" x14ac:dyDescent="0.2">
      <c r="B2636" s="10" t="s">
        <v>2735</v>
      </c>
      <c r="C2636" s="11" t="s">
        <v>9248</v>
      </c>
      <c r="D2636" s="11" t="s">
        <v>9246</v>
      </c>
      <c r="E2636" s="11" t="s">
        <v>9249</v>
      </c>
      <c r="F2636" s="12" t="s">
        <v>38</v>
      </c>
      <c r="G2636" s="13">
        <v>214227</v>
      </c>
      <c r="H2636" s="13">
        <v>42845</v>
      </c>
      <c r="I2636" s="13"/>
      <c r="J2636" s="13">
        <v>171382</v>
      </c>
      <c r="K2636" s="13">
        <v>20</v>
      </c>
      <c r="L2636" s="11" t="s">
        <v>4462</v>
      </c>
      <c r="M2636" s="14" t="s">
        <v>4444</v>
      </c>
      <c r="Z2636" s="15">
        <v>214227</v>
      </c>
      <c r="AA2636" s="15">
        <v>42845</v>
      </c>
      <c r="AC2636" s="15">
        <v>171382</v>
      </c>
    </row>
    <row r="2637" spans="2:29" ht="19.7" customHeight="1" x14ac:dyDescent="0.2">
      <c r="B2637" s="10" t="s">
        <v>2736</v>
      </c>
      <c r="C2637" s="11" t="s">
        <v>9250</v>
      </c>
      <c r="D2637" s="11" t="s">
        <v>9246</v>
      </c>
      <c r="E2637" s="11" t="s">
        <v>9251</v>
      </c>
      <c r="F2637" s="12" t="s">
        <v>38</v>
      </c>
      <c r="G2637" s="13">
        <v>267208</v>
      </c>
      <c r="H2637" s="13">
        <v>48097</v>
      </c>
      <c r="I2637" s="13"/>
      <c r="J2637" s="13">
        <v>219111</v>
      </c>
      <c r="K2637" s="13">
        <v>18</v>
      </c>
      <c r="L2637" s="11" t="s">
        <v>4462</v>
      </c>
      <c r="M2637" s="14" t="s">
        <v>4444</v>
      </c>
      <c r="Z2637" s="15">
        <v>267208</v>
      </c>
      <c r="AA2637" s="15">
        <v>48097</v>
      </c>
      <c r="AC2637" s="15">
        <v>219111</v>
      </c>
    </row>
    <row r="2638" spans="2:29" ht="19.7" customHeight="1" x14ac:dyDescent="0.2">
      <c r="B2638" s="10" t="s">
        <v>2737</v>
      </c>
      <c r="C2638" s="11" t="s">
        <v>9252</v>
      </c>
      <c r="D2638" s="11" t="s">
        <v>9246</v>
      </c>
      <c r="E2638" s="11" t="s">
        <v>9253</v>
      </c>
      <c r="F2638" s="12" t="s">
        <v>38</v>
      </c>
      <c r="G2638" s="13">
        <v>321745</v>
      </c>
      <c r="H2638" s="13">
        <v>51479</v>
      </c>
      <c r="I2638" s="13"/>
      <c r="J2638" s="13">
        <v>270266</v>
      </c>
      <c r="K2638" s="13">
        <v>16</v>
      </c>
      <c r="L2638" s="11" t="s">
        <v>4462</v>
      </c>
      <c r="M2638" s="14" t="s">
        <v>4444</v>
      </c>
      <c r="Z2638" s="15">
        <v>321745</v>
      </c>
      <c r="AA2638" s="15">
        <v>51479</v>
      </c>
      <c r="AC2638" s="15">
        <v>270266</v>
      </c>
    </row>
    <row r="2639" spans="2:29" ht="19.7" customHeight="1" x14ac:dyDescent="0.2">
      <c r="B2639" s="10" t="s">
        <v>2738</v>
      </c>
      <c r="C2639" s="11" t="s">
        <v>9254</v>
      </c>
      <c r="D2639" s="11" t="s">
        <v>9246</v>
      </c>
      <c r="E2639" s="11" t="s">
        <v>9255</v>
      </c>
      <c r="F2639" s="12" t="s">
        <v>38</v>
      </c>
      <c r="G2639" s="13">
        <v>376236</v>
      </c>
      <c r="H2639" s="13">
        <v>56435</v>
      </c>
      <c r="I2639" s="13"/>
      <c r="J2639" s="13">
        <v>319801</v>
      </c>
      <c r="K2639" s="13">
        <v>15</v>
      </c>
      <c r="L2639" s="11" t="s">
        <v>4462</v>
      </c>
      <c r="M2639" s="14" t="s">
        <v>4444</v>
      </c>
      <c r="Z2639" s="15">
        <v>376236</v>
      </c>
      <c r="AA2639" s="15">
        <v>56435</v>
      </c>
      <c r="AC2639" s="15">
        <v>319801</v>
      </c>
    </row>
    <row r="2640" spans="2:29" ht="19.7" customHeight="1" x14ac:dyDescent="0.2">
      <c r="B2640" s="10" t="s">
        <v>2739</v>
      </c>
      <c r="C2640" s="11" t="s">
        <v>9256</v>
      </c>
      <c r="D2640" s="11" t="s">
        <v>9246</v>
      </c>
      <c r="E2640" s="11" t="s">
        <v>9257</v>
      </c>
      <c r="F2640" s="12" t="s">
        <v>38</v>
      </c>
      <c r="G2640" s="13">
        <v>256802</v>
      </c>
      <c r="H2640" s="13">
        <v>64201</v>
      </c>
      <c r="I2640" s="13"/>
      <c r="J2640" s="13">
        <v>192601</v>
      </c>
      <c r="K2640" s="13">
        <v>25</v>
      </c>
      <c r="L2640" s="11" t="s">
        <v>4462</v>
      </c>
      <c r="M2640" s="14" t="s">
        <v>4444</v>
      </c>
      <c r="Z2640" s="15">
        <v>256802</v>
      </c>
      <c r="AA2640" s="15">
        <v>64201</v>
      </c>
      <c r="AC2640" s="15">
        <v>192601</v>
      </c>
    </row>
    <row r="2641" spans="2:29" ht="19.7" customHeight="1" x14ac:dyDescent="0.2">
      <c r="B2641" s="10" t="s">
        <v>2740</v>
      </c>
      <c r="C2641" s="11" t="s">
        <v>9258</v>
      </c>
      <c r="D2641" s="11" t="s">
        <v>9246</v>
      </c>
      <c r="E2641" s="11" t="s">
        <v>9259</v>
      </c>
      <c r="F2641" s="12" t="s">
        <v>38</v>
      </c>
      <c r="G2641" s="13">
        <v>306485</v>
      </c>
      <c r="H2641" s="13">
        <v>70492</v>
      </c>
      <c r="I2641" s="13"/>
      <c r="J2641" s="13">
        <v>235993</v>
      </c>
      <c r="K2641" s="13">
        <v>23</v>
      </c>
      <c r="L2641" s="11" t="s">
        <v>4462</v>
      </c>
      <c r="M2641" s="14" t="s">
        <v>4444</v>
      </c>
      <c r="Z2641" s="15">
        <v>306485</v>
      </c>
      <c r="AA2641" s="15">
        <v>70492</v>
      </c>
      <c r="AC2641" s="15">
        <v>235993</v>
      </c>
    </row>
    <row r="2642" spans="2:29" ht="19.7" customHeight="1" x14ac:dyDescent="0.2">
      <c r="B2642" s="10" t="s">
        <v>2741</v>
      </c>
      <c r="C2642" s="11" t="s">
        <v>9260</v>
      </c>
      <c r="D2642" s="11" t="s">
        <v>9246</v>
      </c>
      <c r="E2642" s="11" t="s">
        <v>9261</v>
      </c>
      <c r="F2642" s="12" t="s">
        <v>38</v>
      </c>
      <c r="G2642" s="13">
        <v>341357</v>
      </c>
      <c r="H2642" s="13">
        <v>85339</v>
      </c>
      <c r="I2642" s="13"/>
      <c r="J2642" s="13">
        <v>256018</v>
      </c>
      <c r="K2642" s="13">
        <v>25</v>
      </c>
      <c r="L2642" s="11" t="s">
        <v>4462</v>
      </c>
      <c r="M2642" s="14" t="s">
        <v>4444</v>
      </c>
      <c r="Z2642" s="15">
        <v>341357</v>
      </c>
      <c r="AA2642" s="15">
        <v>85339</v>
      </c>
      <c r="AC2642" s="15">
        <v>256018</v>
      </c>
    </row>
    <row r="2643" spans="2:29" ht="19.7" customHeight="1" x14ac:dyDescent="0.2">
      <c r="B2643" s="10" t="s">
        <v>2742</v>
      </c>
      <c r="C2643" s="11" t="s">
        <v>9262</v>
      </c>
      <c r="D2643" s="11" t="s">
        <v>9246</v>
      </c>
      <c r="E2643" s="11" t="s">
        <v>9263</v>
      </c>
      <c r="F2643" s="12" t="s">
        <v>38</v>
      </c>
      <c r="G2643" s="13">
        <v>358772</v>
      </c>
      <c r="H2643" s="13">
        <v>78930</v>
      </c>
      <c r="I2643" s="13"/>
      <c r="J2643" s="13">
        <v>279842</v>
      </c>
      <c r="K2643" s="13">
        <v>22</v>
      </c>
      <c r="L2643" s="11" t="s">
        <v>4462</v>
      </c>
      <c r="M2643" s="14" t="s">
        <v>4444</v>
      </c>
      <c r="Z2643" s="15">
        <v>358772</v>
      </c>
      <c r="AA2643" s="15">
        <v>78930</v>
      </c>
      <c r="AC2643" s="15">
        <v>279842</v>
      </c>
    </row>
    <row r="2644" spans="2:29" ht="19.7" customHeight="1" x14ac:dyDescent="0.2">
      <c r="B2644" s="10" t="s">
        <v>2743</v>
      </c>
      <c r="C2644" s="11" t="s">
        <v>9264</v>
      </c>
      <c r="D2644" s="11" t="s">
        <v>9246</v>
      </c>
      <c r="E2644" s="11" t="s">
        <v>9265</v>
      </c>
      <c r="F2644" s="12" t="s">
        <v>38</v>
      </c>
      <c r="G2644" s="13">
        <v>393643</v>
      </c>
      <c r="H2644" s="13">
        <v>94474</v>
      </c>
      <c r="I2644" s="13"/>
      <c r="J2644" s="13">
        <v>299169</v>
      </c>
      <c r="K2644" s="13">
        <v>24</v>
      </c>
      <c r="L2644" s="11" t="s">
        <v>4462</v>
      </c>
      <c r="M2644" s="14" t="s">
        <v>4444</v>
      </c>
      <c r="Z2644" s="15">
        <v>393643</v>
      </c>
      <c r="AA2644" s="15">
        <v>94474</v>
      </c>
      <c r="AC2644" s="15">
        <v>299169</v>
      </c>
    </row>
    <row r="2645" spans="2:29" ht="19.7" customHeight="1" x14ac:dyDescent="0.2">
      <c r="B2645" s="10" t="s">
        <v>2744</v>
      </c>
      <c r="C2645" s="11" t="s">
        <v>9266</v>
      </c>
      <c r="D2645" s="11" t="s">
        <v>9246</v>
      </c>
      <c r="E2645" s="11" t="s">
        <v>9267</v>
      </c>
      <c r="F2645" s="12" t="s">
        <v>38</v>
      </c>
      <c r="G2645" s="13">
        <v>422547</v>
      </c>
      <c r="H2645" s="13">
        <v>105637</v>
      </c>
      <c r="I2645" s="13"/>
      <c r="J2645" s="13">
        <v>316910</v>
      </c>
      <c r="K2645" s="13">
        <v>25</v>
      </c>
      <c r="L2645" s="11" t="s">
        <v>4462</v>
      </c>
      <c r="M2645" s="14" t="s">
        <v>4444</v>
      </c>
      <c r="Z2645" s="15">
        <v>422547</v>
      </c>
      <c r="AA2645" s="15">
        <v>105637</v>
      </c>
      <c r="AC2645" s="15">
        <v>316910</v>
      </c>
    </row>
    <row r="2646" spans="2:29" ht="19.7" customHeight="1" x14ac:dyDescent="0.2">
      <c r="B2646" s="10" t="s">
        <v>2745</v>
      </c>
      <c r="C2646" s="11" t="s">
        <v>9268</v>
      </c>
      <c r="D2646" s="11" t="s">
        <v>9246</v>
      </c>
      <c r="E2646" s="11" t="s">
        <v>9269</v>
      </c>
      <c r="F2646" s="12" t="s">
        <v>38</v>
      </c>
      <c r="G2646" s="13">
        <v>410173</v>
      </c>
      <c r="H2646" s="13">
        <v>86136</v>
      </c>
      <c r="I2646" s="13"/>
      <c r="J2646" s="13">
        <v>324037</v>
      </c>
      <c r="K2646" s="13">
        <v>21</v>
      </c>
      <c r="L2646" s="11" t="s">
        <v>4462</v>
      </c>
      <c r="M2646" s="14" t="s">
        <v>4444</v>
      </c>
      <c r="Z2646" s="15">
        <v>410173</v>
      </c>
      <c r="AA2646" s="15">
        <v>86136</v>
      </c>
      <c r="AC2646" s="15">
        <v>324037</v>
      </c>
    </row>
    <row r="2647" spans="2:29" ht="19.7" customHeight="1" x14ac:dyDescent="0.2">
      <c r="B2647" s="10" t="s">
        <v>2746</v>
      </c>
      <c r="C2647" s="11" t="s">
        <v>9270</v>
      </c>
      <c r="D2647" s="11" t="s">
        <v>9246</v>
      </c>
      <c r="E2647" s="11" t="s">
        <v>9271</v>
      </c>
      <c r="F2647" s="12" t="s">
        <v>38</v>
      </c>
      <c r="G2647" s="13">
        <v>445043</v>
      </c>
      <c r="H2647" s="13">
        <v>102360</v>
      </c>
      <c r="I2647" s="13"/>
      <c r="J2647" s="13">
        <v>342683</v>
      </c>
      <c r="K2647" s="13">
        <v>23</v>
      </c>
      <c r="L2647" s="11" t="s">
        <v>4462</v>
      </c>
      <c r="M2647" s="14" t="s">
        <v>4444</v>
      </c>
      <c r="Z2647" s="15">
        <v>445043</v>
      </c>
      <c r="AA2647" s="15">
        <v>102360</v>
      </c>
      <c r="AC2647" s="15">
        <v>342683</v>
      </c>
    </row>
    <row r="2648" spans="2:29" ht="19.7" customHeight="1" x14ac:dyDescent="0.2">
      <c r="B2648" s="10" t="s">
        <v>2747</v>
      </c>
      <c r="C2648" s="11" t="s">
        <v>9272</v>
      </c>
      <c r="D2648" s="11" t="s">
        <v>9246</v>
      </c>
      <c r="E2648" s="11" t="s">
        <v>9273</v>
      </c>
      <c r="F2648" s="12" t="s">
        <v>38</v>
      </c>
      <c r="G2648" s="13">
        <v>478105</v>
      </c>
      <c r="H2648" s="13">
        <v>114745</v>
      </c>
      <c r="I2648" s="13"/>
      <c r="J2648" s="13">
        <v>363360</v>
      </c>
      <c r="K2648" s="13">
        <v>24</v>
      </c>
      <c r="L2648" s="11" t="s">
        <v>4462</v>
      </c>
      <c r="M2648" s="14" t="s">
        <v>4444</v>
      </c>
      <c r="Z2648" s="15">
        <v>478105</v>
      </c>
      <c r="AA2648" s="15">
        <v>114745</v>
      </c>
      <c r="AC2648" s="15">
        <v>363360</v>
      </c>
    </row>
    <row r="2649" spans="2:29" ht="19.7" customHeight="1" x14ac:dyDescent="0.2">
      <c r="B2649" s="10" t="s">
        <v>2748</v>
      </c>
      <c r="C2649" s="11" t="s">
        <v>9274</v>
      </c>
      <c r="D2649" s="11" t="s">
        <v>9246</v>
      </c>
      <c r="E2649" s="11" t="s">
        <v>9275</v>
      </c>
      <c r="F2649" s="12" t="s">
        <v>38</v>
      </c>
      <c r="G2649" s="13">
        <v>514785</v>
      </c>
      <c r="H2649" s="13">
        <v>128696</v>
      </c>
      <c r="I2649" s="13"/>
      <c r="J2649" s="13">
        <v>386089</v>
      </c>
      <c r="K2649" s="13">
        <v>25</v>
      </c>
      <c r="L2649" s="11" t="s">
        <v>4462</v>
      </c>
      <c r="M2649" s="14" t="s">
        <v>4444</v>
      </c>
      <c r="Z2649" s="15">
        <v>514785</v>
      </c>
      <c r="AA2649" s="15">
        <v>128696</v>
      </c>
      <c r="AC2649" s="15">
        <v>386089</v>
      </c>
    </row>
    <row r="2650" spans="2:29" ht="19.7" customHeight="1" x14ac:dyDescent="0.2">
      <c r="B2650" s="10" t="s">
        <v>2749</v>
      </c>
      <c r="C2650" s="11" t="s">
        <v>9276</v>
      </c>
      <c r="D2650" s="11" t="s">
        <v>9246</v>
      </c>
      <c r="E2650" s="11" t="s">
        <v>9277</v>
      </c>
      <c r="F2650" s="12" t="s">
        <v>38</v>
      </c>
      <c r="G2650" s="13">
        <v>498222</v>
      </c>
      <c r="H2650" s="13">
        <v>109609</v>
      </c>
      <c r="I2650" s="13"/>
      <c r="J2650" s="13">
        <v>388613</v>
      </c>
      <c r="K2650" s="13">
        <v>22</v>
      </c>
      <c r="L2650" s="11" t="s">
        <v>4462</v>
      </c>
      <c r="M2650" s="14" t="s">
        <v>4444</v>
      </c>
      <c r="Z2650" s="15">
        <v>498222</v>
      </c>
      <c r="AA2650" s="15">
        <v>109609</v>
      </c>
      <c r="AC2650" s="15">
        <v>388613</v>
      </c>
    </row>
    <row r="2651" spans="2:29" ht="19.7" customHeight="1" x14ac:dyDescent="0.2">
      <c r="B2651" s="10" t="s">
        <v>2750</v>
      </c>
      <c r="C2651" s="11" t="s">
        <v>9278</v>
      </c>
      <c r="D2651" s="11" t="s">
        <v>9246</v>
      </c>
      <c r="E2651" s="11" t="s">
        <v>9279</v>
      </c>
      <c r="F2651" s="12" t="s">
        <v>38</v>
      </c>
      <c r="G2651" s="13">
        <v>533093</v>
      </c>
      <c r="H2651" s="13">
        <v>122611</v>
      </c>
      <c r="I2651" s="13"/>
      <c r="J2651" s="13">
        <v>410482</v>
      </c>
      <c r="K2651" s="13">
        <v>23</v>
      </c>
      <c r="L2651" s="11" t="s">
        <v>4462</v>
      </c>
      <c r="M2651" s="14" t="s">
        <v>4444</v>
      </c>
      <c r="Z2651" s="15">
        <v>533093</v>
      </c>
      <c r="AA2651" s="15">
        <v>122611</v>
      </c>
      <c r="AC2651" s="15">
        <v>410482</v>
      </c>
    </row>
    <row r="2652" spans="2:29" ht="19.7" customHeight="1" x14ac:dyDescent="0.2">
      <c r="B2652" s="10" t="s">
        <v>2751</v>
      </c>
      <c r="C2652" s="11" t="s">
        <v>9280</v>
      </c>
      <c r="D2652" s="11" t="s">
        <v>9246</v>
      </c>
      <c r="E2652" s="11" t="s">
        <v>9281</v>
      </c>
      <c r="F2652" s="12" t="s">
        <v>38</v>
      </c>
      <c r="G2652" s="13">
        <v>566441</v>
      </c>
      <c r="H2652" s="13">
        <v>135946</v>
      </c>
      <c r="I2652" s="13"/>
      <c r="J2652" s="13">
        <v>430495</v>
      </c>
      <c r="K2652" s="13">
        <v>24</v>
      </c>
      <c r="L2652" s="11" t="s">
        <v>4462</v>
      </c>
      <c r="M2652" s="14" t="s">
        <v>4444</v>
      </c>
      <c r="Z2652" s="15">
        <v>566441</v>
      </c>
      <c r="AA2652" s="15">
        <v>135946</v>
      </c>
      <c r="AC2652" s="15">
        <v>430495</v>
      </c>
    </row>
    <row r="2653" spans="2:29" ht="19.7" customHeight="1" x14ac:dyDescent="0.2">
      <c r="B2653" s="10" t="s">
        <v>2752</v>
      </c>
      <c r="C2653" s="11" t="s">
        <v>9282</v>
      </c>
      <c r="D2653" s="11" t="s">
        <v>9246</v>
      </c>
      <c r="E2653" s="11" t="s">
        <v>9283</v>
      </c>
      <c r="F2653" s="12" t="s">
        <v>38</v>
      </c>
      <c r="G2653" s="13">
        <v>602836</v>
      </c>
      <c r="H2653" s="13">
        <v>150709</v>
      </c>
      <c r="I2653" s="13"/>
      <c r="J2653" s="13">
        <v>452127</v>
      </c>
      <c r="K2653" s="13">
        <v>25</v>
      </c>
      <c r="L2653" s="11" t="s">
        <v>4462</v>
      </c>
      <c r="M2653" s="14" t="s">
        <v>4444</v>
      </c>
      <c r="Z2653" s="15">
        <v>602836</v>
      </c>
      <c r="AA2653" s="15">
        <v>150709</v>
      </c>
      <c r="AC2653" s="15">
        <v>452127</v>
      </c>
    </row>
    <row r="2654" spans="2:29" ht="19.7" customHeight="1" x14ac:dyDescent="0.2">
      <c r="B2654" s="16" t="s">
        <v>2753</v>
      </c>
      <c r="C2654" s="17" t="s">
        <v>9284</v>
      </c>
      <c r="D2654" s="17" t="s">
        <v>9246</v>
      </c>
      <c r="E2654" s="17" t="s">
        <v>9285</v>
      </c>
      <c r="F2654" s="18" t="s">
        <v>38</v>
      </c>
      <c r="G2654" s="19">
        <v>238216</v>
      </c>
      <c r="H2654" s="19">
        <v>59554</v>
      </c>
      <c r="I2654" s="19"/>
      <c r="J2654" s="19">
        <v>178662</v>
      </c>
      <c r="K2654" s="19">
        <v>25</v>
      </c>
      <c r="L2654" s="17" t="s">
        <v>4462</v>
      </c>
      <c r="M2654" s="20" t="s">
        <v>4444</v>
      </c>
      <c r="Z2654" s="15">
        <v>238216</v>
      </c>
      <c r="AA2654" s="15">
        <v>59554</v>
      </c>
      <c r="AC2654" s="15">
        <v>178662</v>
      </c>
    </row>
    <row r="2655" spans="2:29" ht="19.7" customHeight="1" x14ac:dyDescent="0.2">
      <c r="B2655" s="10" t="s">
        <v>2754</v>
      </c>
      <c r="C2655" s="11" t="s">
        <v>9286</v>
      </c>
      <c r="D2655" s="11" t="s">
        <v>9246</v>
      </c>
      <c r="E2655" s="11" t="s">
        <v>9287</v>
      </c>
      <c r="F2655" s="12" t="s">
        <v>38</v>
      </c>
      <c r="G2655" s="13">
        <v>285595</v>
      </c>
      <c r="H2655" s="13">
        <v>68543</v>
      </c>
      <c r="I2655" s="13"/>
      <c r="J2655" s="13">
        <v>217052</v>
      </c>
      <c r="K2655" s="13">
        <v>24</v>
      </c>
      <c r="L2655" s="11" t="s">
        <v>4462</v>
      </c>
      <c r="M2655" s="14" t="s">
        <v>4444</v>
      </c>
      <c r="Z2655" s="15">
        <v>285595</v>
      </c>
      <c r="AA2655" s="15">
        <v>68543</v>
      </c>
      <c r="AC2655" s="15">
        <v>217052</v>
      </c>
    </row>
    <row r="2656" spans="2:29" ht="19.7" customHeight="1" x14ac:dyDescent="0.2">
      <c r="B2656" s="10" t="s">
        <v>2755</v>
      </c>
      <c r="C2656" s="11" t="s">
        <v>9288</v>
      </c>
      <c r="D2656" s="11" t="s">
        <v>9246</v>
      </c>
      <c r="E2656" s="11" t="s">
        <v>9289</v>
      </c>
      <c r="F2656" s="12" t="s">
        <v>38</v>
      </c>
      <c r="G2656" s="13">
        <v>326576</v>
      </c>
      <c r="H2656" s="13">
        <v>84910</v>
      </c>
      <c r="I2656" s="13"/>
      <c r="J2656" s="13">
        <v>241666</v>
      </c>
      <c r="K2656" s="13">
        <v>26</v>
      </c>
      <c r="L2656" s="11" t="s">
        <v>4462</v>
      </c>
      <c r="M2656" s="14" t="s">
        <v>4444</v>
      </c>
      <c r="Z2656" s="15">
        <v>326576</v>
      </c>
      <c r="AA2656" s="15">
        <v>84910</v>
      </c>
      <c r="AC2656" s="15">
        <v>241666</v>
      </c>
    </row>
    <row r="2657" spans="2:29" ht="19.7" customHeight="1" x14ac:dyDescent="0.2">
      <c r="B2657" s="10" t="s">
        <v>2756</v>
      </c>
      <c r="C2657" s="11" t="s">
        <v>9290</v>
      </c>
      <c r="D2657" s="11" t="s">
        <v>9246</v>
      </c>
      <c r="E2657" s="11" t="s">
        <v>9291</v>
      </c>
      <c r="F2657" s="12" t="s">
        <v>38</v>
      </c>
      <c r="G2657" s="13">
        <v>338951</v>
      </c>
      <c r="H2657" s="13">
        <v>74569</v>
      </c>
      <c r="I2657" s="13"/>
      <c r="J2657" s="13">
        <v>264382</v>
      </c>
      <c r="K2657" s="13">
        <v>22</v>
      </c>
      <c r="L2657" s="11" t="s">
        <v>4462</v>
      </c>
      <c r="M2657" s="14" t="s">
        <v>4444</v>
      </c>
      <c r="Z2657" s="15">
        <v>338951</v>
      </c>
      <c r="AA2657" s="15">
        <v>74569</v>
      </c>
      <c r="AC2657" s="15">
        <v>264382</v>
      </c>
    </row>
    <row r="2658" spans="2:29" ht="19.7" customHeight="1" x14ac:dyDescent="0.2">
      <c r="B2658" s="10" t="s">
        <v>2757</v>
      </c>
      <c r="C2658" s="11" t="s">
        <v>9292</v>
      </c>
      <c r="D2658" s="11" t="s">
        <v>9246</v>
      </c>
      <c r="E2658" s="11" t="s">
        <v>9293</v>
      </c>
      <c r="F2658" s="12" t="s">
        <v>38</v>
      </c>
      <c r="G2658" s="13">
        <v>376792</v>
      </c>
      <c r="H2658" s="13">
        <v>90430</v>
      </c>
      <c r="I2658" s="13"/>
      <c r="J2658" s="13">
        <v>286362</v>
      </c>
      <c r="K2658" s="13">
        <v>24</v>
      </c>
      <c r="L2658" s="11" t="s">
        <v>4462</v>
      </c>
      <c r="M2658" s="14" t="s">
        <v>4444</v>
      </c>
      <c r="Z2658" s="15">
        <v>376792</v>
      </c>
      <c r="AA2658" s="15">
        <v>90430</v>
      </c>
      <c r="AC2658" s="15">
        <v>286362</v>
      </c>
    </row>
    <row r="2659" spans="2:29" ht="19.7" customHeight="1" x14ac:dyDescent="0.2">
      <c r="B2659" s="10" t="s">
        <v>2758</v>
      </c>
      <c r="C2659" s="11" t="s">
        <v>9294</v>
      </c>
      <c r="D2659" s="11" t="s">
        <v>9246</v>
      </c>
      <c r="E2659" s="11" t="s">
        <v>9295</v>
      </c>
      <c r="F2659" s="12" t="s">
        <v>38</v>
      </c>
      <c r="G2659" s="13">
        <v>409243</v>
      </c>
      <c r="H2659" s="13">
        <v>102311</v>
      </c>
      <c r="I2659" s="13"/>
      <c r="J2659" s="13">
        <v>306932</v>
      </c>
      <c r="K2659" s="13">
        <v>25</v>
      </c>
      <c r="L2659" s="11" t="s">
        <v>4462</v>
      </c>
      <c r="M2659" s="14" t="s">
        <v>4444</v>
      </c>
      <c r="Z2659" s="15">
        <v>409243</v>
      </c>
      <c r="AA2659" s="15">
        <v>102311</v>
      </c>
      <c r="AC2659" s="15">
        <v>306932</v>
      </c>
    </row>
    <row r="2660" spans="2:29" ht="19.7" customHeight="1" x14ac:dyDescent="0.2">
      <c r="B2660" s="10" t="s">
        <v>2759</v>
      </c>
      <c r="C2660" s="11" t="s">
        <v>9296</v>
      </c>
      <c r="D2660" s="11" t="s">
        <v>9246</v>
      </c>
      <c r="E2660" s="11" t="s">
        <v>9297</v>
      </c>
      <c r="F2660" s="12" t="s">
        <v>38</v>
      </c>
      <c r="G2660" s="13">
        <v>387846</v>
      </c>
      <c r="H2660" s="13">
        <v>81448</v>
      </c>
      <c r="I2660" s="13"/>
      <c r="J2660" s="13">
        <v>306398</v>
      </c>
      <c r="K2660" s="13">
        <v>21</v>
      </c>
      <c r="L2660" s="11" t="s">
        <v>4462</v>
      </c>
      <c r="M2660" s="14" t="s">
        <v>4444</v>
      </c>
      <c r="Z2660" s="15">
        <v>387846</v>
      </c>
      <c r="AA2660" s="15">
        <v>81448</v>
      </c>
      <c r="AC2660" s="15">
        <v>306398</v>
      </c>
    </row>
    <row r="2661" spans="2:29" ht="19.7" customHeight="1" x14ac:dyDescent="0.2">
      <c r="B2661" s="10" t="s">
        <v>2760</v>
      </c>
      <c r="C2661" s="11" t="s">
        <v>9298</v>
      </c>
      <c r="D2661" s="11" t="s">
        <v>9246</v>
      </c>
      <c r="E2661" s="11" t="s">
        <v>9299</v>
      </c>
      <c r="F2661" s="12" t="s">
        <v>38</v>
      </c>
      <c r="G2661" s="13">
        <v>425126</v>
      </c>
      <c r="H2661" s="13">
        <v>97779</v>
      </c>
      <c r="I2661" s="13"/>
      <c r="J2661" s="13">
        <v>327347</v>
      </c>
      <c r="K2661" s="13">
        <v>23</v>
      </c>
      <c r="L2661" s="11" t="s">
        <v>4462</v>
      </c>
      <c r="M2661" s="14" t="s">
        <v>4444</v>
      </c>
      <c r="Z2661" s="15">
        <v>425126</v>
      </c>
      <c r="AA2661" s="15">
        <v>97779</v>
      </c>
      <c r="AC2661" s="15">
        <v>327347</v>
      </c>
    </row>
    <row r="2662" spans="2:29" ht="19.7" customHeight="1" x14ac:dyDescent="0.2">
      <c r="B2662" s="10" t="s">
        <v>2761</v>
      </c>
      <c r="C2662" s="11" t="s">
        <v>9300</v>
      </c>
      <c r="D2662" s="11" t="s">
        <v>9246</v>
      </c>
      <c r="E2662" s="11" t="s">
        <v>9301</v>
      </c>
      <c r="F2662" s="12" t="s">
        <v>38</v>
      </c>
      <c r="G2662" s="13">
        <v>452818</v>
      </c>
      <c r="H2662" s="13">
        <v>108676</v>
      </c>
      <c r="I2662" s="13"/>
      <c r="J2662" s="13">
        <v>344142</v>
      </c>
      <c r="K2662" s="13">
        <v>24</v>
      </c>
      <c r="L2662" s="11" t="s">
        <v>4462</v>
      </c>
      <c r="M2662" s="14" t="s">
        <v>4444</v>
      </c>
      <c r="Z2662" s="15">
        <v>452818</v>
      </c>
      <c r="AA2662" s="15">
        <v>108676</v>
      </c>
      <c r="AC2662" s="15">
        <v>344142</v>
      </c>
    </row>
    <row r="2663" spans="2:29" ht="19.7" customHeight="1" x14ac:dyDescent="0.2">
      <c r="B2663" s="10" t="s">
        <v>2762</v>
      </c>
      <c r="C2663" s="11" t="s">
        <v>9302</v>
      </c>
      <c r="D2663" s="11" t="s">
        <v>9246</v>
      </c>
      <c r="E2663" s="11" t="s">
        <v>9303</v>
      </c>
      <c r="F2663" s="12" t="s">
        <v>38</v>
      </c>
      <c r="G2663" s="13">
        <v>493544</v>
      </c>
      <c r="H2663" s="13">
        <v>123386</v>
      </c>
      <c r="I2663" s="13"/>
      <c r="J2663" s="13">
        <v>370158</v>
      </c>
      <c r="K2663" s="13">
        <v>25</v>
      </c>
      <c r="L2663" s="11" t="s">
        <v>4462</v>
      </c>
      <c r="M2663" s="14" t="s">
        <v>4444</v>
      </c>
      <c r="Z2663" s="15">
        <v>493544</v>
      </c>
      <c r="AA2663" s="15">
        <v>123386</v>
      </c>
      <c r="AC2663" s="15">
        <v>370158</v>
      </c>
    </row>
    <row r="2664" spans="2:29" ht="19.7" customHeight="1" x14ac:dyDescent="0.2">
      <c r="B2664" s="10" t="s">
        <v>2763</v>
      </c>
      <c r="C2664" s="11" t="s">
        <v>9304</v>
      </c>
      <c r="D2664" s="11" t="s">
        <v>9246</v>
      </c>
      <c r="E2664" s="11" t="s">
        <v>9305</v>
      </c>
      <c r="F2664" s="12" t="s">
        <v>38</v>
      </c>
      <c r="G2664" s="13">
        <v>476229</v>
      </c>
      <c r="H2664" s="13">
        <v>104770</v>
      </c>
      <c r="I2664" s="13"/>
      <c r="J2664" s="13">
        <v>371459</v>
      </c>
      <c r="K2664" s="13">
        <v>22</v>
      </c>
      <c r="L2664" s="11" t="s">
        <v>4462</v>
      </c>
      <c r="M2664" s="14" t="s">
        <v>4444</v>
      </c>
      <c r="Z2664" s="15">
        <v>476229</v>
      </c>
      <c r="AA2664" s="15">
        <v>104770</v>
      </c>
      <c r="AC2664" s="15">
        <v>371459</v>
      </c>
    </row>
    <row r="2665" spans="2:29" ht="19.7" customHeight="1" x14ac:dyDescent="0.2">
      <c r="B2665" s="10" t="s">
        <v>2764</v>
      </c>
      <c r="C2665" s="11" t="s">
        <v>9306</v>
      </c>
      <c r="D2665" s="11" t="s">
        <v>9246</v>
      </c>
      <c r="E2665" s="11" t="s">
        <v>9307</v>
      </c>
      <c r="F2665" s="12" t="s">
        <v>38</v>
      </c>
      <c r="G2665" s="13">
        <v>504912</v>
      </c>
      <c r="H2665" s="13">
        <v>116130</v>
      </c>
      <c r="I2665" s="13"/>
      <c r="J2665" s="13">
        <v>388782</v>
      </c>
      <c r="K2665" s="13">
        <v>23</v>
      </c>
      <c r="L2665" s="11" t="s">
        <v>4462</v>
      </c>
      <c r="M2665" s="14" t="s">
        <v>4444</v>
      </c>
      <c r="Z2665" s="15">
        <v>504912</v>
      </c>
      <c r="AA2665" s="15">
        <v>116130</v>
      </c>
      <c r="AC2665" s="15">
        <v>388782</v>
      </c>
    </row>
    <row r="2666" spans="2:29" ht="19.7" customHeight="1" x14ac:dyDescent="0.2">
      <c r="B2666" s="10" t="s">
        <v>2765</v>
      </c>
      <c r="C2666" s="11" t="s">
        <v>9308</v>
      </c>
      <c r="D2666" s="11" t="s">
        <v>9246</v>
      </c>
      <c r="E2666" s="11" t="s">
        <v>9309</v>
      </c>
      <c r="F2666" s="12" t="s">
        <v>38</v>
      </c>
      <c r="G2666" s="13">
        <v>544796</v>
      </c>
      <c r="H2666" s="13">
        <v>130751</v>
      </c>
      <c r="I2666" s="13"/>
      <c r="J2666" s="13">
        <v>414045</v>
      </c>
      <c r="K2666" s="13">
        <v>24</v>
      </c>
      <c r="L2666" s="11" t="s">
        <v>4462</v>
      </c>
      <c r="M2666" s="14" t="s">
        <v>4444</v>
      </c>
      <c r="Z2666" s="15">
        <v>544796</v>
      </c>
      <c r="AA2666" s="15">
        <v>130751</v>
      </c>
      <c r="AC2666" s="15">
        <v>414045</v>
      </c>
    </row>
    <row r="2667" spans="2:29" ht="19.7" customHeight="1" x14ac:dyDescent="0.2">
      <c r="B2667" s="10" t="s">
        <v>2766</v>
      </c>
      <c r="C2667" s="11" t="s">
        <v>9310</v>
      </c>
      <c r="D2667" s="11" t="s">
        <v>9246</v>
      </c>
      <c r="E2667" s="11" t="s">
        <v>9311</v>
      </c>
      <c r="F2667" s="12" t="s">
        <v>38</v>
      </c>
      <c r="G2667" s="13">
        <v>578403</v>
      </c>
      <c r="H2667" s="13">
        <v>144601</v>
      </c>
      <c r="I2667" s="13"/>
      <c r="J2667" s="13">
        <v>433802</v>
      </c>
      <c r="K2667" s="13">
        <v>25</v>
      </c>
      <c r="L2667" s="11" t="s">
        <v>4462</v>
      </c>
      <c r="M2667" s="14" t="s">
        <v>4444</v>
      </c>
      <c r="Z2667" s="15">
        <v>578403</v>
      </c>
      <c r="AA2667" s="15">
        <v>144601</v>
      </c>
      <c r="AC2667" s="15">
        <v>433802</v>
      </c>
    </row>
    <row r="2668" spans="2:29" ht="19.7" customHeight="1" x14ac:dyDescent="0.2">
      <c r="B2668" s="10" t="s">
        <v>2767</v>
      </c>
      <c r="C2668" s="11" t="s">
        <v>9312</v>
      </c>
      <c r="D2668" s="11" t="s">
        <v>9313</v>
      </c>
      <c r="E2668" s="11" t="s">
        <v>9314</v>
      </c>
      <c r="F2668" s="12" t="s">
        <v>38</v>
      </c>
      <c r="G2668" s="13">
        <v>5534</v>
      </c>
      <c r="H2668" s="13">
        <v>5368</v>
      </c>
      <c r="I2668" s="13"/>
      <c r="J2668" s="13">
        <v>166</v>
      </c>
      <c r="K2668" s="13">
        <v>97</v>
      </c>
      <c r="L2668" s="11" t="s">
        <v>4462</v>
      </c>
      <c r="M2668" s="14" t="s">
        <v>4444</v>
      </c>
      <c r="Z2668" s="15">
        <v>5534</v>
      </c>
      <c r="AA2668" s="15">
        <v>5368</v>
      </c>
      <c r="AC2668" s="15">
        <v>166</v>
      </c>
    </row>
    <row r="2669" spans="2:29" ht="19.7" customHeight="1" x14ac:dyDescent="0.2">
      <c r="B2669" s="10" t="s">
        <v>2768</v>
      </c>
      <c r="C2669" s="11" t="s">
        <v>9315</v>
      </c>
      <c r="D2669" s="11" t="s">
        <v>9313</v>
      </c>
      <c r="E2669" s="11" t="s">
        <v>9316</v>
      </c>
      <c r="F2669" s="12" t="s">
        <v>38</v>
      </c>
      <c r="G2669" s="13">
        <v>7142</v>
      </c>
      <c r="H2669" s="13">
        <v>6928</v>
      </c>
      <c r="I2669" s="13"/>
      <c r="J2669" s="13">
        <v>214</v>
      </c>
      <c r="K2669" s="13">
        <v>97</v>
      </c>
      <c r="L2669" s="11" t="s">
        <v>4462</v>
      </c>
      <c r="M2669" s="14" t="s">
        <v>4444</v>
      </c>
      <c r="Z2669" s="15">
        <v>7142</v>
      </c>
      <c r="AA2669" s="15">
        <v>6928</v>
      </c>
      <c r="AC2669" s="15">
        <v>214</v>
      </c>
    </row>
    <row r="2670" spans="2:29" ht="19.7" customHeight="1" x14ac:dyDescent="0.2">
      <c r="B2670" s="10" t="s">
        <v>2769</v>
      </c>
      <c r="C2670" s="11" t="s">
        <v>9317</v>
      </c>
      <c r="D2670" s="11" t="s">
        <v>9313</v>
      </c>
      <c r="E2670" s="11" t="s">
        <v>9318</v>
      </c>
      <c r="F2670" s="12" t="s">
        <v>38</v>
      </c>
      <c r="G2670" s="13">
        <v>8585</v>
      </c>
      <c r="H2670" s="13">
        <v>8327</v>
      </c>
      <c r="I2670" s="13"/>
      <c r="J2670" s="13">
        <v>258</v>
      </c>
      <c r="K2670" s="13">
        <v>97</v>
      </c>
      <c r="L2670" s="11" t="s">
        <v>4462</v>
      </c>
      <c r="M2670" s="14" t="s">
        <v>4444</v>
      </c>
      <c r="Z2670" s="15">
        <v>8585</v>
      </c>
      <c r="AA2670" s="15">
        <v>8327</v>
      </c>
      <c r="AC2670" s="15">
        <v>258</v>
      </c>
    </row>
    <row r="2671" spans="2:29" ht="19.7" customHeight="1" x14ac:dyDescent="0.2">
      <c r="B2671" s="10" t="s">
        <v>2770</v>
      </c>
      <c r="C2671" s="11" t="s">
        <v>9319</v>
      </c>
      <c r="D2671" s="11" t="s">
        <v>9313</v>
      </c>
      <c r="E2671" s="11" t="s">
        <v>9320</v>
      </c>
      <c r="F2671" s="12" t="s">
        <v>38</v>
      </c>
      <c r="G2671" s="13">
        <v>10028</v>
      </c>
      <c r="H2671" s="13">
        <v>9727</v>
      </c>
      <c r="I2671" s="13"/>
      <c r="J2671" s="13">
        <v>301</v>
      </c>
      <c r="K2671" s="13">
        <v>97</v>
      </c>
      <c r="L2671" s="11" t="s">
        <v>4462</v>
      </c>
      <c r="M2671" s="14" t="s">
        <v>4444</v>
      </c>
      <c r="Z2671" s="15">
        <v>10028</v>
      </c>
      <c r="AA2671" s="15">
        <v>9727</v>
      </c>
      <c r="AC2671" s="15">
        <v>301</v>
      </c>
    </row>
    <row r="2672" spans="2:29" ht="19.7" customHeight="1" x14ac:dyDescent="0.2">
      <c r="B2672" s="10" t="s">
        <v>2771</v>
      </c>
      <c r="C2672" s="11" t="s">
        <v>9321</v>
      </c>
      <c r="D2672" s="11" t="s">
        <v>9313</v>
      </c>
      <c r="E2672" s="11" t="s">
        <v>9322</v>
      </c>
      <c r="F2672" s="12" t="s">
        <v>38</v>
      </c>
      <c r="G2672" s="13">
        <v>6386</v>
      </c>
      <c r="H2672" s="13">
        <v>6194</v>
      </c>
      <c r="I2672" s="13"/>
      <c r="J2672" s="13">
        <v>192</v>
      </c>
      <c r="K2672" s="13">
        <v>97</v>
      </c>
      <c r="L2672" s="11" t="s">
        <v>4462</v>
      </c>
      <c r="M2672" s="14" t="s">
        <v>4444</v>
      </c>
      <c r="Z2672" s="15">
        <v>6386</v>
      </c>
      <c r="AA2672" s="15">
        <v>6194</v>
      </c>
      <c r="AC2672" s="15">
        <v>192</v>
      </c>
    </row>
    <row r="2673" spans="2:29" ht="19.7" customHeight="1" x14ac:dyDescent="0.2">
      <c r="B2673" s="10" t="s">
        <v>2772</v>
      </c>
      <c r="C2673" s="11" t="s">
        <v>9323</v>
      </c>
      <c r="D2673" s="11" t="s">
        <v>9313</v>
      </c>
      <c r="E2673" s="11" t="s">
        <v>9324</v>
      </c>
      <c r="F2673" s="12" t="s">
        <v>38</v>
      </c>
      <c r="G2673" s="13">
        <v>7644</v>
      </c>
      <c r="H2673" s="13">
        <v>7415</v>
      </c>
      <c r="I2673" s="13"/>
      <c r="J2673" s="13">
        <v>229</v>
      </c>
      <c r="K2673" s="13">
        <v>97</v>
      </c>
      <c r="L2673" s="11" t="s">
        <v>4462</v>
      </c>
      <c r="M2673" s="14" t="s">
        <v>4444</v>
      </c>
      <c r="Z2673" s="15">
        <v>7644</v>
      </c>
      <c r="AA2673" s="15">
        <v>7415</v>
      </c>
      <c r="AC2673" s="15">
        <v>229</v>
      </c>
    </row>
    <row r="2674" spans="2:29" ht="19.7" customHeight="1" x14ac:dyDescent="0.2">
      <c r="B2674" s="10" t="s">
        <v>2773</v>
      </c>
      <c r="C2674" s="11" t="s">
        <v>9325</v>
      </c>
      <c r="D2674" s="11" t="s">
        <v>9313</v>
      </c>
      <c r="E2674" s="11" t="s">
        <v>9326</v>
      </c>
      <c r="F2674" s="12" t="s">
        <v>38</v>
      </c>
      <c r="G2674" s="13">
        <v>9905</v>
      </c>
      <c r="H2674" s="13">
        <v>9608</v>
      </c>
      <c r="I2674" s="13"/>
      <c r="J2674" s="13">
        <v>297</v>
      </c>
      <c r="K2674" s="13">
        <v>97</v>
      </c>
      <c r="L2674" s="11" t="s">
        <v>4462</v>
      </c>
      <c r="M2674" s="14" t="s">
        <v>4444</v>
      </c>
      <c r="Z2674" s="15">
        <v>9905</v>
      </c>
      <c r="AA2674" s="15">
        <v>9608</v>
      </c>
      <c r="AC2674" s="15">
        <v>297</v>
      </c>
    </row>
    <row r="2675" spans="2:29" ht="19.7" customHeight="1" x14ac:dyDescent="0.2">
      <c r="B2675" s="10" t="s">
        <v>2774</v>
      </c>
      <c r="C2675" s="11" t="s">
        <v>9327</v>
      </c>
      <c r="D2675" s="11" t="s">
        <v>9313</v>
      </c>
      <c r="E2675" s="11" t="s">
        <v>9328</v>
      </c>
      <c r="F2675" s="12" t="s">
        <v>38</v>
      </c>
      <c r="G2675" s="13">
        <v>12944</v>
      </c>
      <c r="H2675" s="13">
        <v>12556</v>
      </c>
      <c r="I2675" s="13"/>
      <c r="J2675" s="13">
        <v>388</v>
      </c>
      <c r="K2675" s="13">
        <v>97</v>
      </c>
      <c r="L2675" s="11" t="s">
        <v>4462</v>
      </c>
      <c r="M2675" s="14" t="s">
        <v>4444</v>
      </c>
      <c r="Z2675" s="15">
        <v>12944</v>
      </c>
      <c r="AA2675" s="15">
        <v>12556</v>
      </c>
      <c r="AC2675" s="15">
        <v>388</v>
      </c>
    </row>
    <row r="2676" spans="2:29" ht="19.7" customHeight="1" x14ac:dyDescent="0.2">
      <c r="B2676" s="10" t="s">
        <v>2775</v>
      </c>
      <c r="C2676" s="11" t="s">
        <v>9329</v>
      </c>
      <c r="D2676" s="11" t="s">
        <v>9330</v>
      </c>
      <c r="E2676" s="11" t="s">
        <v>4369</v>
      </c>
      <c r="F2676" s="12" t="s">
        <v>38</v>
      </c>
      <c r="G2676" s="13">
        <v>17878</v>
      </c>
      <c r="H2676" s="13">
        <v>1609</v>
      </c>
      <c r="I2676" s="13"/>
      <c r="J2676" s="13">
        <v>16269</v>
      </c>
      <c r="K2676" s="13">
        <v>9</v>
      </c>
      <c r="L2676" s="11" t="s">
        <v>4462</v>
      </c>
      <c r="M2676" s="14" t="s">
        <v>4444</v>
      </c>
      <c r="Z2676" s="15">
        <v>17878</v>
      </c>
      <c r="AA2676" s="15">
        <v>1609</v>
      </c>
      <c r="AC2676" s="15">
        <v>16269</v>
      </c>
    </row>
    <row r="2677" spans="2:29" ht="19.7" customHeight="1" x14ac:dyDescent="0.2">
      <c r="B2677" s="10" t="s">
        <v>2776</v>
      </c>
      <c r="C2677" s="11" t="s">
        <v>9331</v>
      </c>
      <c r="D2677" s="11" t="s">
        <v>9332</v>
      </c>
      <c r="E2677" s="11" t="s">
        <v>4368</v>
      </c>
      <c r="F2677" s="12" t="s">
        <v>38</v>
      </c>
      <c r="G2677" s="13">
        <v>9053</v>
      </c>
      <c r="H2677" s="13">
        <v>4074</v>
      </c>
      <c r="I2677" s="13"/>
      <c r="J2677" s="13">
        <v>4979</v>
      </c>
      <c r="K2677" s="13">
        <v>45</v>
      </c>
      <c r="L2677" s="11" t="s">
        <v>4462</v>
      </c>
      <c r="M2677" s="14" t="s">
        <v>4444</v>
      </c>
      <c r="Z2677" s="15">
        <v>9053</v>
      </c>
      <c r="AA2677" s="15">
        <v>4074</v>
      </c>
      <c r="AC2677" s="15">
        <v>4979</v>
      </c>
    </row>
    <row r="2678" spans="2:29" ht="19.7" customHeight="1" x14ac:dyDescent="0.2">
      <c r="B2678" s="10" t="s">
        <v>2777</v>
      </c>
      <c r="C2678" s="11" t="s">
        <v>9333</v>
      </c>
      <c r="D2678" s="11" t="s">
        <v>9334</v>
      </c>
      <c r="E2678" s="11" t="s">
        <v>9335</v>
      </c>
      <c r="F2678" s="12" t="s">
        <v>38</v>
      </c>
      <c r="G2678" s="13">
        <v>127244</v>
      </c>
      <c r="H2678" s="13">
        <v>47080</v>
      </c>
      <c r="I2678" s="13"/>
      <c r="J2678" s="13">
        <v>80164</v>
      </c>
      <c r="K2678" s="13">
        <v>37</v>
      </c>
      <c r="L2678" s="11" t="s">
        <v>4462</v>
      </c>
      <c r="M2678" s="14" t="s">
        <v>4444</v>
      </c>
      <c r="Z2678" s="15">
        <v>127244</v>
      </c>
      <c r="AA2678" s="15">
        <v>47080</v>
      </c>
      <c r="AC2678" s="15">
        <v>80164</v>
      </c>
    </row>
    <row r="2679" spans="2:29" ht="19.7" customHeight="1" x14ac:dyDescent="0.2">
      <c r="B2679" s="16" t="s">
        <v>2778</v>
      </c>
      <c r="C2679" s="17" t="s">
        <v>9336</v>
      </c>
      <c r="D2679" s="17" t="s">
        <v>9337</v>
      </c>
      <c r="E2679" s="17" t="s">
        <v>9338</v>
      </c>
      <c r="F2679" s="18" t="s">
        <v>38</v>
      </c>
      <c r="G2679" s="19">
        <v>100764</v>
      </c>
      <c r="H2679" s="19">
        <v>51390</v>
      </c>
      <c r="I2679" s="19"/>
      <c r="J2679" s="19">
        <v>49374</v>
      </c>
      <c r="K2679" s="19">
        <v>51</v>
      </c>
      <c r="L2679" s="17" t="s">
        <v>4462</v>
      </c>
      <c r="M2679" s="20" t="s">
        <v>4444</v>
      </c>
      <c r="Z2679" s="15">
        <v>100764</v>
      </c>
      <c r="AA2679" s="15">
        <v>51390</v>
      </c>
      <c r="AC2679" s="15">
        <v>49374</v>
      </c>
    </row>
    <row r="2680" spans="2:29" ht="19.7" customHeight="1" x14ac:dyDescent="0.2">
      <c r="B2680" s="10" t="s">
        <v>2779</v>
      </c>
      <c r="C2680" s="11" t="s">
        <v>9339</v>
      </c>
      <c r="D2680" s="11" t="s">
        <v>9340</v>
      </c>
      <c r="E2680" s="11" t="s">
        <v>9341</v>
      </c>
      <c r="F2680" s="12" t="s">
        <v>38</v>
      </c>
      <c r="G2680" s="13">
        <v>11579</v>
      </c>
      <c r="H2680" s="13">
        <v>7295</v>
      </c>
      <c r="I2680" s="13"/>
      <c r="J2680" s="13">
        <v>4284</v>
      </c>
      <c r="K2680" s="13">
        <v>63</v>
      </c>
      <c r="L2680" s="11" t="s">
        <v>4462</v>
      </c>
      <c r="M2680" s="14" t="s">
        <v>4444</v>
      </c>
      <c r="Z2680" s="15">
        <v>11579</v>
      </c>
      <c r="AA2680" s="15">
        <v>7295</v>
      </c>
      <c r="AC2680" s="15">
        <v>4284</v>
      </c>
    </row>
    <row r="2681" spans="2:29" ht="19.7" customHeight="1" x14ac:dyDescent="0.2">
      <c r="B2681" s="10" t="s">
        <v>2780</v>
      </c>
      <c r="C2681" s="11" t="s">
        <v>9342</v>
      </c>
      <c r="D2681" s="11" t="s">
        <v>9340</v>
      </c>
      <c r="E2681" s="11" t="s">
        <v>9343</v>
      </c>
      <c r="F2681" s="12" t="s">
        <v>38</v>
      </c>
      <c r="G2681" s="13">
        <v>11747</v>
      </c>
      <c r="H2681" s="13">
        <v>7048</v>
      </c>
      <c r="I2681" s="13"/>
      <c r="J2681" s="13">
        <v>4699</v>
      </c>
      <c r="K2681" s="13">
        <v>60</v>
      </c>
      <c r="L2681" s="11" t="s">
        <v>4462</v>
      </c>
      <c r="M2681" s="14" t="s">
        <v>4444</v>
      </c>
      <c r="Z2681" s="15">
        <v>11747</v>
      </c>
      <c r="AA2681" s="15">
        <v>7048</v>
      </c>
      <c r="AC2681" s="15">
        <v>4699</v>
      </c>
    </row>
    <row r="2682" spans="2:29" ht="19.7" customHeight="1" x14ac:dyDescent="0.2">
      <c r="B2682" s="10" t="s">
        <v>2781</v>
      </c>
      <c r="C2682" s="11" t="s">
        <v>9344</v>
      </c>
      <c r="D2682" s="11" t="s">
        <v>9340</v>
      </c>
      <c r="E2682" s="11" t="s">
        <v>9345</v>
      </c>
      <c r="F2682" s="12" t="s">
        <v>38</v>
      </c>
      <c r="G2682" s="13">
        <v>11747</v>
      </c>
      <c r="H2682" s="13">
        <v>6931</v>
      </c>
      <c r="I2682" s="13"/>
      <c r="J2682" s="13">
        <v>4816</v>
      </c>
      <c r="K2682" s="13">
        <v>59</v>
      </c>
      <c r="L2682" s="11" t="s">
        <v>4462</v>
      </c>
      <c r="M2682" s="14" t="s">
        <v>4444</v>
      </c>
      <c r="Z2682" s="15">
        <v>11747</v>
      </c>
      <c r="AA2682" s="15">
        <v>6931</v>
      </c>
      <c r="AC2682" s="15">
        <v>4816</v>
      </c>
    </row>
    <row r="2683" spans="2:29" ht="19.7" customHeight="1" x14ac:dyDescent="0.2">
      <c r="B2683" s="10" t="s">
        <v>2782</v>
      </c>
      <c r="C2683" s="11" t="s">
        <v>9346</v>
      </c>
      <c r="D2683" s="11" t="s">
        <v>9347</v>
      </c>
      <c r="E2683" s="11" t="s">
        <v>9341</v>
      </c>
      <c r="F2683" s="12" t="s">
        <v>38</v>
      </c>
      <c r="G2683" s="13">
        <v>12962</v>
      </c>
      <c r="H2683" s="13">
        <v>7518</v>
      </c>
      <c r="I2683" s="13"/>
      <c r="J2683" s="13">
        <v>5444</v>
      </c>
      <c r="K2683" s="13">
        <v>58</v>
      </c>
      <c r="L2683" s="11" t="s">
        <v>4462</v>
      </c>
      <c r="M2683" s="14" t="s">
        <v>4444</v>
      </c>
      <c r="Z2683" s="15">
        <v>12962</v>
      </c>
      <c r="AA2683" s="15">
        <v>7518</v>
      </c>
      <c r="AC2683" s="15">
        <v>5444</v>
      </c>
    </row>
    <row r="2684" spans="2:29" ht="19.7" customHeight="1" x14ac:dyDescent="0.2">
      <c r="B2684" s="10" t="s">
        <v>2783</v>
      </c>
      <c r="C2684" s="11" t="s">
        <v>9348</v>
      </c>
      <c r="D2684" s="11" t="s">
        <v>9347</v>
      </c>
      <c r="E2684" s="11" t="s">
        <v>9349</v>
      </c>
      <c r="F2684" s="12" t="s">
        <v>38</v>
      </c>
      <c r="G2684" s="13">
        <v>13339</v>
      </c>
      <c r="H2684" s="13">
        <v>7470</v>
      </c>
      <c r="I2684" s="13"/>
      <c r="J2684" s="13">
        <v>5869</v>
      </c>
      <c r="K2684" s="13">
        <v>56</v>
      </c>
      <c r="L2684" s="11" t="s">
        <v>4462</v>
      </c>
      <c r="M2684" s="14" t="s">
        <v>4444</v>
      </c>
      <c r="Z2684" s="15">
        <v>13339</v>
      </c>
      <c r="AA2684" s="15">
        <v>7470</v>
      </c>
      <c r="AC2684" s="15">
        <v>5869</v>
      </c>
    </row>
    <row r="2685" spans="2:29" ht="19.7" customHeight="1" x14ac:dyDescent="0.2">
      <c r="B2685" s="10" t="s">
        <v>2784</v>
      </c>
      <c r="C2685" s="11" t="s">
        <v>9350</v>
      </c>
      <c r="D2685" s="11" t="s">
        <v>9351</v>
      </c>
      <c r="E2685" s="11" t="s">
        <v>9341</v>
      </c>
      <c r="F2685" s="12" t="s">
        <v>38</v>
      </c>
      <c r="G2685" s="13">
        <v>13423</v>
      </c>
      <c r="H2685" s="13">
        <v>7114</v>
      </c>
      <c r="I2685" s="13"/>
      <c r="J2685" s="13">
        <v>6309</v>
      </c>
      <c r="K2685" s="13">
        <v>53</v>
      </c>
      <c r="L2685" s="11" t="s">
        <v>4462</v>
      </c>
      <c r="M2685" s="14" t="s">
        <v>4444</v>
      </c>
      <c r="Z2685" s="15">
        <v>13423</v>
      </c>
      <c r="AA2685" s="15">
        <v>7114</v>
      </c>
      <c r="AC2685" s="15">
        <v>6309</v>
      </c>
    </row>
    <row r="2686" spans="2:29" ht="19.7" customHeight="1" x14ac:dyDescent="0.2">
      <c r="B2686" s="10" t="s">
        <v>2785</v>
      </c>
      <c r="C2686" s="11" t="s">
        <v>9352</v>
      </c>
      <c r="D2686" s="11" t="s">
        <v>9351</v>
      </c>
      <c r="E2686" s="11" t="s">
        <v>9353</v>
      </c>
      <c r="F2686" s="12" t="s">
        <v>38</v>
      </c>
      <c r="G2686" s="13">
        <v>13591</v>
      </c>
      <c r="H2686" s="13">
        <v>7067</v>
      </c>
      <c r="I2686" s="13"/>
      <c r="J2686" s="13">
        <v>6524</v>
      </c>
      <c r="K2686" s="13">
        <v>52</v>
      </c>
      <c r="L2686" s="11" t="s">
        <v>4462</v>
      </c>
      <c r="M2686" s="14" t="s">
        <v>4444</v>
      </c>
      <c r="Z2686" s="15">
        <v>13591</v>
      </c>
      <c r="AA2686" s="15">
        <v>7067</v>
      </c>
      <c r="AC2686" s="15">
        <v>6524</v>
      </c>
    </row>
    <row r="2687" spans="2:29" ht="19.7" customHeight="1" x14ac:dyDescent="0.2">
      <c r="B2687" s="10" t="s">
        <v>2786</v>
      </c>
      <c r="C2687" s="11" t="s">
        <v>9354</v>
      </c>
      <c r="D2687" s="11" t="s">
        <v>9355</v>
      </c>
      <c r="E2687" s="11" t="s">
        <v>9356</v>
      </c>
      <c r="F2687" s="12" t="s">
        <v>38</v>
      </c>
      <c r="G2687" s="13">
        <v>176688</v>
      </c>
      <c r="H2687" s="13">
        <v>51240</v>
      </c>
      <c r="I2687" s="13"/>
      <c r="J2687" s="13">
        <v>125448</v>
      </c>
      <c r="K2687" s="13">
        <v>29</v>
      </c>
      <c r="L2687" s="11" t="s">
        <v>4462</v>
      </c>
      <c r="M2687" s="14" t="s">
        <v>4444</v>
      </c>
      <c r="Z2687" s="15">
        <v>176688</v>
      </c>
      <c r="AA2687" s="15">
        <v>51240</v>
      </c>
      <c r="AC2687" s="15">
        <v>125448</v>
      </c>
    </row>
    <row r="2688" spans="2:29" ht="19.7" customHeight="1" x14ac:dyDescent="0.2">
      <c r="B2688" s="10" t="s">
        <v>2787</v>
      </c>
      <c r="C2688" s="11" t="s">
        <v>9357</v>
      </c>
      <c r="D2688" s="11" t="s">
        <v>9355</v>
      </c>
      <c r="E2688" s="11" t="s">
        <v>9358</v>
      </c>
      <c r="F2688" s="12" t="s">
        <v>38</v>
      </c>
      <c r="G2688" s="13">
        <v>227139</v>
      </c>
      <c r="H2688" s="13">
        <v>84041</v>
      </c>
      <c r="I2688" s="13"/>
      <c r="J2688" s="13">
        <v>143098</v>
      </c>
      <c r="K2688" s="13">
        <v>37</v>
      </c>
      <c r="L2688" s="11" t="s">
        <v>4462</v>
      </c>
      <c r="M2688" s="14" t="s">
        <v>4444</v>
      </c>
      <c r="Z2688" s="15">
        <v>227139</v>
      </c>
      <c r="AA2688" s="15">
        <v>84041</v>
      </c>
      <c r="AC2688" s="15">
        <v>143098</v>
      </c>
    </row>
    <row r="2689" spans="2:29" ht="19.7" customHeight="1" x14ac:dyDescent="0.2">
      <c r="B2689" s="10" t="s">
        <v>2788</v>
      </c>
      <c r="C2689" s="11" t="s">
        <v>9359</v>
      </c>
      <c r="D2689" s="11" t="s">
        <v>9360</v>
      </c>
      <c r="E2689" s="11" t="s">
        <v>9361</v>
      </c>
      <c r="F2689" s="12" t="s">
        <v>38</v>
      </c>
      <c r="G2689" s="13">
        <v>70974</v>
      </c>
      <c r="H2689" s="13">
        <v>8517</v>
      </c>
      <c r="I2689" s="13"/>
      <c r="J2689" s="13">
        <v>62457</v>
      </c>
      <c r="K2689" s="13">
        <v>12</v>
      </c>
      <c r="L2689" s="11" t="s">
        <v>4462</v>
      </c>
      <c r="M2689" s="14" t="s">
        <v>4444</v>
      </c>
      <c r="Z2689" s="15">
        <v>70974</v>
      </c>
      <c r="AA2689" s="15">
        <v>8517</v>
      </c>
      <c r="AC2689" s="15">
        <v>62457</v>
      </c>
    </row>
    <row r="2690" spans="2:29" ht="19.7" customHeight="1" x14ac:dyDescent="0.2">
      <c r="B2690" s="10" t="s">
        <v>2789</v>
      </c>
      <c r="C2690" s="11" t="s">
        <v>9362</v>
      </c>
      <c r="D2690" s="11" t="s">
        <v>9360</v>
      </c>
      <c r="E2690" s="11" t="s">
        <v>9363</v>
      </c>
      <c r="F2690" s="12" t="s">
        <v>38</v>
      </c>
      <c r="G2690" s="13">
        <v>72297</v>
      </c>
      <c r="H2690" s="13">
        <v>7953</v>
      </c>
      <c r="I2690" s="13"/>
      <c r="J2690" s="13">
        <v>64344</v>
      </c>
      <c r="K2690" s="13">
        <v>11</v>
      </c>
      <c r="L2690" s="11" t="s">
        <v>4462</v>
      </c>
      <c r="M2690" s="14" t="s">
        <v>4444</v>
      </c>
      <c r="Z2690" s="15">
        <v>72297</v>
      </c>
      <c r="AA2690" s="15">
        <v>7953</v>
      </c>
      <c r="AC2690" s="15">
        <v>64344</v>
      </c>
    </row>
    <row r="2691" spans="2:29" ht="19.7" customHeight="1" x14ac:dyDescent="0.2">
      <c r="B2691" s="10" t="s">
        <v>2790</v>
      </c>
      <c r="C2691" s="11" t="s">
        <v>9364</v>
      </c>
      <c r="D2691" s="11" t="s">
        <v>9360</v>
      </c>
      <c r="E2691" s="11" t="s">
        <v>9365</v>
      </c>
      <c r="F2691" s="12" t="s">
        <v>38</v>
      </c>
      <c r="G2691" s="13">
        <v>73755</v>
      </c>
      <c r="H2691" s="13">
        <v>8113</v>
      </c>
      <c r="I2691" s="13"/>
      <c r="J2691" s="13">
        <v>65642</v>
      </c>
      <c r="K2691" s="13">
        <v>11</v>
      </c>
      <c r="L2691" s="11" t="s">
        <v>4462</v>
      </c>
      <c r="M2691" s="14" t="s">
        <v>4444</v>
      </c>
      <c r="Z2691" s="15">
        <v>73755</v>
      </c>
      <c r="AA2691" s="15">
        <v>8113</v>
      </c>
      <c r="AC2691" s="15">
        <v>65642</v>
      </c>
    </row>
    <row r="2692" spans="2:29" ht="19.7" customHeight="1" x14ac:dyDescent="0.2">
      <c r="B2692" s="10" t="s">
        <v>2791</v>
      </c>
      <c r="C2692" s="11" t="s">
        <v>9366</v>
      </c>
      <c r="D2692" s="11" t="s">
        <v>9360</v>
      </c>
      <c r="E2692" s="11" t="s">
        <v>9367</v>
      </c>
      <c r="F2692" s="12" t="s">
        <v>38</v>
      </c>
      <c r="G2692" s="13">
        <v>76166</v>
      </c>
      <c r="H2692" s="13">
        <v>7617</v>
      </c>
      <c r="I2692" s="13"/>
      <c r="J2692" s="13">
        <v>68549</v>
      </c>
      <c r="K2692" s="13">
        <v>10</v>
      </c>
      <c r="L2692" s="11" t="s">
        <v>4462</v>
      </c>
      <c r="M2692" s="14" t="s">
        <v>4444</v>
      </c>
      <c r="Z2692" s="15">
        <v>76166</v>
      </c>
      <c r="AA2692" s="15">
        <v>7617</v>
      </c>
      <c r="AC2692" s="15">
        <v>68549</v>
      </c>
    </row>
    <row r="2693" spans="2:29" ht="19.7" customHeight="1" x14ac:dyDescent="0.2">
      <c r="B2693" s="10" t="s">
        <v>2792</v>
      </c>
      <c r="C2693" s="11" t="s">
        <v>9368</v>
      </c>
      <c r="D2693" s="11" t="s">
        <v>9360</v>
      </c>
      <c r="E2693" s="11" t="s">
        <v>9369</v>
      </c>
      <c r="F2693" s="12" t="s">
        <v>38</v>
      </c>
      <c r="G2693" s="13">
        <v>78364</v>
      </c>
      <c r="H2693" s="13">
        <v>7053</v>
      </c>
      <c r="I2693" s="13"/>
      <c r="J2693" s="13">
        <v>71311</v>
      </c>
      <c r="K2693" s="13">
        <v>9</v>
      </c>
      <c r="L2693" s="11" t="s">
        <v>4462</v>
      </c>
      <c r="M2693" s="14" t="s">
        <v>4444</v>
      </c>
      <c r="Z2693" s="15">
        <v>78364</v>
      </c>
      <c r="AA2693" s="15">
        <v>7053</v>
      </c>
      <c r="AC2693" s="15">
        <v>71311</v>
      </c>
    </row>
    <row r="2694" spans="2:29" ht="19.7" customHeight="1" x14ac:dyDescent="0.2">
      <c r="B2694" s="10" t="s">
        <v>2793</v>
      </c>
      <c r="C2694" s="11" t="s">
        <v>9370</v>
      </c>
      <c r="D2694" s="11" t="s">
        <v>9360</v>
      </c>
      <c r="E2694" s="11" t="s">
        <v>9371</v>
      </c>
      <c r="F2694" s="12" t="s">
        <v>38</v>
      </c>
      <c r="G2694" s="13">
        <v>80456</v>
      </c>
      <c r="H2694" s="13">
        <v>7241</v>
      </c>
      <c r="I2694" s="13"/>
      <c r="J2694" s="13">
        <v>73215</v>
      </c>
      <c r="K2694" s="13">
        <v>9</v>
      </c>
      <c r="L2694" s="11" t="s">
        <v>4462</v>
      </c>
      <c r="M2694" s="14" t="s">
        <v>4444</v>
      </c>
      <c r="Z2694" s="15">
        <v>80456</v>
      </c>
      <c r="AA2694" s="15">
        <v>7241</v>
      </c>
      <c r="AC2694" s="15">
        <v>73215</v>
      </c>
    </row>
    <row r="2695" spans="2:29" ht="19.7" customHeight="1" x14ac:dyDescent="0.2">
      <c r="B2695" s="10" t="s">
        <v>2794</v>
      </c>
      <c r="C2695" s="11" t="s">
        <v>9372</v>
      </c>
      <c r="D2695" s="11" t="s">
        <v>9360</v>
      </c>
      <c r="E2695" s="11" t="s">
        <v>9373</v>
      </c>
      <c r="F2695" s="12" t="s">
        <v>38</v>
      </c>
      <c r="G2695" s="13">
        <v>82755</v>
      </c>
      <c r="H2695" s="13">
        <v>6620</v>
      </c>
      <c r="I2695" s="13"/>
      <c r="J2695" s="13">
        <v>76135</v>
      </c>
      <c r="K2695" s="13">
        <v>8</v>
      </c>
      <c r="L2695" s="11" t="s">
        <v>4462</v>
      </c>
      <c r="M2695" s="14" t="s">
        <v>4444</v>
      </c>
      <c r="Z2695" s="15">
        <v>82755</v>
      </c>
      <c r="AA2695" s="15">
        <v>6620</v>
      </c>
      <c r="AC2695" s="15">
        <v>76135</v>
      </c>
    </row>
    <row r="2696" spans="2:29" ht="19.7" customHeight="1" x14ac:dyDescent="0.2">
      <c r="B2696" s="10" t="s">
        <v>2795</v>
      </c>
      <c r="C2696" s="11" t="s">
        <v>9374</v>
      </c>
      <c r="D2696" s="11" t="s">
        <v>9360</v>
      </c>
      <c r="E2696" s="11" t="s">
        <v>9375</v>
      </c>
      <c r="F2696" s="12" t="s">
        <v>38</v>
      </c>
      <c r="G2696" s="13">
        <v>84776</v>
      </c>
      <c r="H2696" s="13">
        <v>6782</v>
      </c>
      <c r="I2696" s="13"/>
      <c r="J2696" s="13">
        <v>77994</v>
      </c>
      <c r="K2696" s="13">
        <v>8</v>
      </c>
      <c r="L2696" s="11" t="s">
        <v>4462</v>
      </c>
      <c r="M2696" s="14" t="s">
        <v>4444</v>
      </c>
      <c r="Z2696" s="15">
        <v>84776</v>
      </c>
      <c r="AA2696" s="15">
        <v>6782</v>
      </c>
      <c r="AC2696" s="15">
        <v>77994</v>
      </c>
    </row>
    <row r="2697" spans="2:29" ht="19.7" customHeight="1" x14ac:dyDescent="0.2">
      <c r="B2697" s="10" t="s">
        <v>2796</v>
      </c>
      <c r="C2697" s="11" t="s">
        <v>72</v>
      </c>
      <c r="D2697" s="11" t="s">
        <v>72</v>
      </c>
      <c r="E2697" s="11" t="s">
        <v>72</v>
      </c>
      <c r="F2697" s="12" t="s">
        <v>72</v>
      </c>
      <c r="G2697" s="13"/>
      <c r="H2697" s="13"/>
      <c r="I2697" s="13"/>
      <c r="J2697" s="13"/>
      <c r="K2697" s="13"/>
      <c r="L2697" s="11" t="s">
        <v>72</v>
      </c>
      <c r="M2697" s="14" t="s">
        <v>9376</v>
      </c>
    </row>
    <row r="2698" spans="2:29" ht="19.7" customHeight="1" x14ac:dyDescent="0.2">
      <c r="B2698" s="10" t="s">
        <v>2797</v>
      </c>
      <c r="C2698" s="11" t="s">
        <v>9377</v>
      </c>
      <c r="D2698" s="11" t="s">
        <v>9378</v>
      </c>
      <c r="E2698" s="11" t="s">
        <v>9379</v>
      </c>
      <c r="F2698" s="12" t="s">
        <v>72</v>
      </c>
      <c r="G2698" s="13"/>
      <c r="H2698" s="13"/>
      <c r="I2698" s="13"/>
      <c r="J2698" s="13"/>
      <c r="K2698" s="13"/>
      <c r="L2698" s="11" t="s">
        <v>72</v>
      </c>
      <c r="M2698" s="14" t="s">
        <v>9380</v>
      </c>
    </row>
    <row r="2699" spans="2:29" ht="19.7" customHeight="1" x14ac:dyDescent="0.2">
      <c r="B2699" s="10" t="s">
        <v>2798</v>
      </c>
      <c r="C2699" s="11" t="s">
        <v>9381</v>
      </c>
      <c r="D2699" s="11" t="s">
        <v>9382</v>
      </c>
      <c r="E2699" s="11" t="s">
        <v>4294</v>
      </c>
      <c r="F2699" s="12" t="s">
        <v>7</v>
      </c>
      <c r="G2699" s="13">
        <v>4387</v>
      </c>
      <c r="H2699" s="13">
        <v>4255</v>
      </c>
      <c r="I2699" s="13"/>
      <c r="J2699" s="13">
        <v>132</v>
      </c>
      <c r="K2699" s="13">
        <v>97</v>
      </c>
      <c r="L2699" s="11" t="s">
        <v>9383</v>
      </c>
      <c r="M2699" s="14" t="s">
        <v>9380</v>
      </c>
      <c r="Z2699" s="15">
        <v>4387</v>
      </c>
      <c r="AA2699" s="15">
        <v>4255</v>
      </c>
      <c r="AC2699" s="15">
        <v>132</v>
      </c>
    </row>
    <row r="2700" spans="2:29" ht="19.7" customHeight="1" x14ac:dyDescent="0.2">
      <c r="B2700" s="10" t="s">
        <v>2799</v>
      </c>
      <c r="C2700" s="11" t="s">
        <v>9384</v>
      </c>
      <c r="D2700" s="11" t="s">
        <v>9385</v>
      </c>
      <c r="E2700" s="11" t="s">
        <v>4294</v>
      </c>
      <c r="F2700" s="12" t="s">
        <v>38</v>
      </c>
      <c r="G2700" s="13">
        <v>13361</v>
      </c>
      <c r="H2700" s="13">
        <v>12960</v>
      </c>
      <c r="I2700" s="13"/>
      <c r="J2700" s="13">
        <v>401</v>
      </c>
      <c r="K2700" s="13">
        <v>97</v>
      </c>
      <c r="L2700" s="11" t="s">
        <v>9383</v>
      </c>
      <c r="M2700" s="14" t="s">
        <v>9380</v>
      </c>
      <c r="Z2700" s="15">
        <v>13361</v>
      </c>
      <c r="AA2700" s="15">
        <v>12960</v>
      </c>
      <c r="AC2700" s="15">
        <v>401</v>
      </c>
    </row>
    <row r="2701" spans="2:29" ht="19.7" customHeight="1" x14ac:dyDescent="0.2">
      <c r="B2701" s="10" t="s">
        <v>2800</v>
      </c>
      <c r="C2701" s="11" t="s">
        <v>9386</v>
      </c>
      <c r="D2701" s="11" t="s">
        <v>9387</v>
      </c>
      <c r="E2701" s="11" t="s">
        <v>9388</v>
      </c>
      <c r="F2701" s="12" t="s">
        <v>7</v>
      </c>
      <c r="G2701" s="13">
        <v>3199</v>
      </c>
      <c r="H2701" s="13">
        <v>3103</v>
      </c>
      <c r="I2701" s="13"/>
      <c r="J2701" s="13">
        <v>96</v>
      </c>
      <c r="K2701" s="13">
        <v>97</v>
      </c>
      <c r="L2701" s="11" t="s">
        <v>9383</v>
      </c>
      <c r="M2701" s="14" t="s">
        <v>9380</v>
      </c>
      <c r="Z2701" s="15">
        <v>3199</v>
      </c>
      <c r="AA2701" s="15">
        <v>3103</v>
      </c>
      <c r="AC2701" s="15">
        <v>96</v>
      </c>
    </row>
    <row r="2702" spans="2:29" ht="19.7" customHeight="1" x14ac:dyDescent="0.2">
      <c r="B2702" s="10" t="s">
        <v>2801</v>
      </c>
      <c r="C2702" s="11" t="s">
        <v>9389</v>
      </c>
      <c r="D2702" s="11" t="s">
        <v>9390</v>
      </c>
      <c r="E2702" s="11" t="s">
        <v>9391</v>
      </c>
      <c r="F2702" s="12" t="s">
        <v>7</v>
      </c>
      <c r="G2702" s="13">
        <v>20708</v>
      </c>
      <c r="H2702" s="13">
        <v>20087</v>
      </c>
      <c r="I2702" s="13"/>
      <c r="J2702" s="13">
        <v>621</v>
      </c>
      <c r="K2702" s="13">
        <v>97</v>
      </c>
      <c r="L2702" s="11" t="s">
        <v>9383</v>
      </c>
      <c r="M2702" s="14" t="s">
        <v>9380</v>
      </c>
      <c r="Z2702" s="15">
        <v>20708</v>
      </c>
      <c r="AA2702" s="15">
        <v>20087</v>
      </c>
      <c r="AC2702" s="15">
        <v>621</v>
      </c>
    </row>
    <row r="2703" spans="2:29" ht="19.7" customHeight="1" x14ac:dyDescent="0.2">
      <c r="B2703" s="10" t="s">
        <v>2802</v>
      </c>
      <c r="C2703" s="11" t="s">
        <v>9392</v>
      </c>
      <c r="D2703" s="11" t="s">
        <v>9393</v>
      </c>
      <c r="E2703" s="11" t="s">
        <v>9391</v>
      </c>
      <c r="F2703" s="12" t="s">
        <v>38</v>
      </c>
      <c r="G2703" s="13">
        <v>71364</v>
      </c>
      <c r="H2703" s="13">
        <v>69223</v>
      </c>
      <c r="I2703" s="13"/>
      <c r="J2703" s="13">
        <v>2141</v>
      </c>
      <c r="K2703" s="13">
        <v>97</v>
      </c>
      <c r="L2703" s="11" t="s">
        <v>9383</v>
      </c>
      <c r="M2703" s="14" t="s">
        <v>9380</v>
      </c>
      <c r="Z2703" s="15">
        <v>71364</v>
      </c>
      <c r="AA2703" s="15">
        <v>69223</v>
      </c>
      <c r="AC2703" s="15">
        <v>2141</v>
      </c>
    </row>
    <row r="2704" spans="2:29" ht="19.7" customHeight="1" x14ac:dyDescent="0.2">
      <c r="B2704" s="16" t="s">
        <v>2803</v>
      </c>
      <c r="C2704" s="17" t="s">
        <v>9394</v>
      </c>
      <c r="D2704" s="17" t="s">
        <v>9390</v>
      </c>
      <c r="E2704" s="17" t="s">
        <v>9395</v>
      </c>
      <c r="F2704" s="18" t="s">
        <v>7</v>
      </c>
      <c r="G2704" s="19">
        <v>38540</v>
      </c>
      <c r="H2704" s="19">
        <v>37384</v>
      </c>
      <c r="I2704" s="19"/>
      <c r="J2704" s="19">
        <v>1156</v>
      </c>
      <c r="K2704" s="19">
        <v>97</v>
      </c>
      <c r="L2704" s="17" t="s">
        <v>9383</v>
      </c>
      <c r="M2704" s="20" t="s">
        <v>9380</v>
      </c>
      <c r="Z2704" s="15">
        <v>38540</v>
      </c>
      <c r="AA2704" s="15">
        <v>37384</v>
      </c>
      <c r="AC2704" s="15">
        <v>1156</v>
      </c>
    </row>
    <row r="2705" spans="2:29" ht="19.7" customHeight="1" x14ac:dyDescent="0.2">
      <c r="B2705" s="10" t="s">
        <v>2804</v>
      </c>
      <c r="C2705" s="11" t="s">
        <v>9396</v>
      </c>
      <c r="D2705" s="11" t="s">
        <v>9390</v>
      </c>
      <c r="E2705" s="11" t="s">
        <v>9397</v>
      </c>
      <c r="F2705" s="12" t="s">
        <v>7</v>
      </c>
      <c r="G2705" s="13">
        <v>38328</v>
      </c>
      <c r="H2705" s="13">
        <v>37178</v>
      </c>
      <c r="I2705" s="13"/>
      <c r="J2705" s="13">
        <v>1150</v>
      </c>
      <c r="K2705" s="13">
        <v>97</v>
      </c>
      <c r="L2705" s="11" t="s">
        <v>9383</v>
      </c>
      <c r="M2705" s="14" t="s">
        <v>9380</v>
      </c>
      <c r="Z2705" s="15">
        <v>38328</v>
      </c>
      <c r="AA2705" s="15">
        <v>37178</v>
      </c>
      <c r="AC2705" s="15">
        <v>1150</v>
      </c>
    </row>
    <row r="2706" spans="2:29" ht="19.7" customHeight="1" x14ac:dyDescent="0.2">
      <c r="B2706" s="10" t="s">
        <v>2805</v>
      </c>
      <c r="C2706" s="11" t="s">
        <v>9398</v>
      </c>
      <c r="D2706" s="11" t="s">
        <v>9390</v>
      </c>
      <c r="E2706" s="11" t="s">
        <v>9399</v>
      </c>
      <c r="F2706" s="12" t="s">
        <v>7</v>
      </c>
      <c r="G2706" s="13">
        <v>58145</v>
      </c>
      <c r="H2706" s="13">
        <v>56401</v>
      </c>
      <c r="I2706" s="13"/>
      <c r="J2706" s="13">
        <v>1744</v>
      </c>
      <c r="K2706" s="13">
        <v>97</v>
      </c>
      <c r="L2706" s="11" t="s">
        <v>9383</v>
      </c>
      <c r="M2706" s="14" t="s">
        <v>9380</v>
      </c>
      <c r="Z2706" s="15">
        <v>58145</v>
      </c>
      <c r="AA2706" s="15">
        <v>56401</v>
      </c>
      <c r="AC2706" s="15">
        <v>1744</v>
      </c>
    </row>
    <row r="2707" spans="2:29" ht="19.7" customHeight="1" x14ac:dyDescent="0.2">
      <c r="B2707" s="10" t="s">
        <v>2806</v>
      </c>
      <c r="C2707" s="11" t="s">
        <v>9400</v>
      </c>
      <c r="D2707" s="11" t="s">
        <v>9401</v>
      </c>
      <c r="E2707" s="11" t="s">
        <v>9402</v>
      </c>
      <c r="F2707" s="12" t="s">
        <v>7</v>
      </c>
      <c r="G2707" s="13">
        <v>21615</v>
      </c>
      <c r="H2707" s="13">
        <v>20967</v>
      </c>
      <c r="I2707" s="13"/>
      <c r="J2707" s="13">
        <v>648</v>
      </c>
      <c r="K2707" s="13">
        <v>97</v>
      </c>
      <c r="L2707" s="11" t="s">
        <v>9383</v>
      </c>
      <c r="M2707" s="14" t="s">
        <v>9380</v>
      </c>
      <c r="Z2707" s="15">
        <v>21615</v>
      </c>
      <c r="AA2707" s="15">
        <v>20967</v>
      </c>
      <c r="AC2707" s="15">
        <v>648</v>
      </c>
    </row>
    <row r="2708" spans="2:29" ht="19.7" customHeight="1" x14ac:dyDescent="0.2">
      <c r="B2708" s="10" t="s">
        <v>2807</v>
      </c>
      <c r="C2708" s="11" t="s">
        <v>9403</v>
      </c>
      <c r="D2708" s="11" t="s">
        <v>9404</v>
      </c>
      <c r="E2708" s="11" t="s">
        <v>9402</v>
      </c>
      <c r="F2708" s="12" t="s">
        <v>38</v>
      </c>
      <c r="G2708" s="13">
        <v>70114</v>
      </c>
      <c r="H2708" s="13">
        <v>68011</v>
      </c>
      <c r="I2708" s="13"/>
      <c r="J2708" s="13">
        <v>2103</v>
      </c>
      <c r="K2708" s="13">
        <v>97</v>
      </c>
      <c r="L2708" s="11" t="s">
        <v>9383</v>
      </c>
      <c r="M2708" s="14" t="s">
        <v>9380</v>
      </c>
      <c r="Z2708" s="15">
        <v>70114</v>
      </c>
      <c r="AA2708" s="15">
        <v>68011</v>
      </c>
      <c r="AC2708" s="15">
        <v>2103</v>
      </c>
    </row>
    <row r="2709" spans="2:29" ht="19.7" customHeight="1" x14ac:dyDescent="0.2">
      <c r="B2709" s="10" t="s">
        <v>2808</v>
      </c>
      <c r="C2709" s="11" t="s">
        <v>9405</v>
      </c>
      <c r="D2709" s="11" t="s">
        <v>9401</v>
      </c>
      <c r="E2709" s="11" t="s">
        <v>9406</v>
      </c>
      <c r="F2709" s="12" t="s">
        <v>7</v>
      </c>
      <c r="G2709" s="13">
        <v>37592</v>
      </c>
      <c r="H2709" s="13">
        <v>36464</v>
      </c>
      <c r="I2709" s="13"/>
      <c r="J2709" s="13">
        <v>1128</v>
      </c>
      <c r="K2709" s="13">
        <v>97</v>
      </c>
      <c r="L2709" s="11" t="s">
        <v>9383</v>
      </c>
      <c r="M2709" s="14" t="s">
        <v>9380</v>
      </c>
      <c r="Z2709" s="15">
        <v>37592</v>
      </c>
      <c r="AA2709" s="15">
        <v>36464</v>
      </c>
      <c r="AC2709" s="15">
        <v>1128</v>
      </c>
    </row>
    <row r="2710" spans="2:29" ht="19.7" customHeight="1" x14ac:dyDescent="0.2">
      <c r="B2710" s="10" t="s">
        <v>2809</v>
      </c>
      <c r="C2710" s="11" t="s">
        <v>9407</v>
      </c>
      <c r="D2710" s="11" t="s">
        <v>9401</v>
      </c>
      <c r="E2710" s="11" t="s">
        <v>9408</v>
      </c>
      <c r="F2710" s="12" t="s">
        <v>7</v>
      </c>
      <c r="G2710" s="13">
        <v>26682</v>
      </c>
      <c r="H2710" s="13">
        <v>25882</v>
      </c>
      <c r="I2710" s="13"/>
      <c r="J2710" s="13">
        <v>800</v>
      </c>
      <c r="K2710" s="13">
        <v>97</v>
      </c>
      <c r="L2710" s="11" t="s">
        <v>9383</v>
      </c>
      <c r="M2710" s="14" t="s">
        <v>9380</v>
      </c>
      <c r="Z2710" s="15">
        <v>26682</v>
      </c>
      <c r="AA2710" s="15">
        <v>25882</v>
      </c>
      <c r="AC2710" s="15">
        <v>800</v>
      </c>
    </row>
    <row r="2711" spans="2:29" ht="19.7" customHeight="1" x14ac:dyDescent="0.2">
      <c r="B2711" s="10" t="s">
        <v>2810</v>
      </c>
      <c r="C2711" s="11" t="s">
        <v>9409</v>
      </c>
      <c r="D2711" s="11" t="s">
        <v>9410</v>
      </c>
      <c r="E2711" s="11" t="s">
        <v>9408</v>
      </c>
      <c r="F2711" s="12" t="s">
        <v>38</v>
      </c>
      <c r="G2711" s="13">
        <v>66496</v>
      </c>
      <c r="H2711" s="13">
        <v>64501</v>
      </c>
      <c r="I2711" s="13"/>
      <c r="J2711" s="13">
        <v>1995</v>
      </c>
      <c r="K2711" s="13">
        <v>97</v>
      </c>
      <c r="L2711" s="11" t="s">
        <v>9383</v>
      </c>
      <c r="M2711" s="14" t="s">
        <v>9380</v>
      </c>
      <c r="Z2711" s="15">
        <v>66496</v>
      </c>
      <c r="AA2711" s="15">
        <v>64501</v>
      </c>
      <c r="AC2711" s="15">
        <v>1995</v>
      </c>
    </row>
    <row r="2712" spans="2:29" ht="19.7" customHeight="1" x14ac:dyDescent="0.2">
      <c r="B2712" s="10" t="s">
        <v>2811</v>
      </c>
      <c r="C2712" s="11" t="s">
        <v>9411</v>
      </c>
      <c r="D2712" s="11" t="s">
        <v>9404</v>
      </c>
      <c r="E2712" s="11" t="s">
        <v>9408</v>
      </c>
      <c r="F2712" s="12" t="s">
        <v>38</v>
      </c>
      <c r="G2712" s="13">
        <v>94331</v>
      </c>
      <c r="H2712" s="13">
        <v>91501</v>
      </c>
      <c r="I2712" s="13"/>
      <c r="J2712" s="13">
        <v>2830</v>
      </c>
      <c r="K2712" s="13">
        <v>97</v>
      </c>
      <c r="L2712" s="11" t="s">
        <v>9383</v>
      </c>
      <c r="M2712" s="14" t="s">
        <v>9380</v>
      </c>
      <c r="Z2712" s="15">
        <v>94331</v>
      </c>
      <c r="AA2712" s="15">
        <v>91501</v>
      </c>
      <c r="AC2712" s="15">
        <v>2830</v>
      </c>
    </row>
    <row r="2713" spans="2:29" ht="19.7" customHeight="1" x14ac:dyDescent="0.2">
      <c r="B2713" s="10" t="s">
        <v>2812</v>
      </c>
      <c r="C2713" s="11" t="s">
        <v>9412</v>
      </c>
      <c r="D2713" s="11" t="s">
        <v>9413</v>
      </c>
      <c r="E2713" s="11" t="s">
        <v>9414</v>
      </c>
      <c r="F2713" s="12" t="s">
        <v>496</v>
      </c>
      <c r="G2713" s="13">
        <v>84486</v>
      </c>
      <c r="H2713" s="13">
        <v>81951</v>
      </c>
      <c r="I2713" s="13"/>
      <c r="J2713" s="13">
        <v>2535</v>
      </c>
      <c r="K2713" s="13">
        <v>97</v>
      </c>
      <c r="L2713" s="11" t="s">
        <v>9383</v>
      </c>
      <c r="M2713" s="14" t="s">
        <v>9380</v>
      </c>
      <c r="Z2713" s="15">
        <v>84486</v>
      </c>
      <c r="AA2713" s="15">
        <v>81951</v>
      </c>
      <c r="AC2713" s="15">
        <v>2535</v>
      </c>
    </row>
    <row r="2714" spans="2:29" ht="19.7" customHeight="1" x14ac:dyDescent="0.2">
      <c r="B2714" s="10" t="s">
        <v>2813</v>
      </c>
      <c r="C2714" s="11" t="s">
        <v>9415</v>
      </c>
      <c r="D2714" s="11" t="s">
        <v>9416</v>
      </c>
      <c r="E2714" s="11" t="s">
        <v>9417</v>
      </c>
      <c r="F2714" s="12" t="s">
        <v>38</v>
      </c>
      <c r="G2714" s="13">
        <v>13218</v>
      </c>
      <c r="H2714" s="13">
        <v>12821</v>
      </c>
      <c r="I2714" s="13"/>
      <c r="J2714" s="13">
        <v>397</v>
      </c>
      <c r="K2714" s="13">
        <v>97</v>
      </c>
      <c r="L2714" s="11" t="s">
        <v>9383</v>
      </c>
      <c r="M2714" s="14" t="s">
        <v>9380</v>
      </c>
      <c r="Z2714" s="15">
        <v>13218</v>
      </c>
      <c r="AA2714" s="15">
        <v>12821</v>
      </c>
      <c r="AC2714" s="15">
        <v>397</v>
      </c>
    </row>
    <row r="2715" spans="2:29" ht="19.7" customHeight="1" x14ac:dyDescent="0.2">
      <c r="B2715" s="10" t="s">
        <v>2814</v>
      </c>
      <c r="C2715" s="11" t="s">
        <v>9418</v>
      </c>
      <c r="D2715" s="11" t="s">
        <v>9419</v>
      </c>
      <c r="E2715" s="11" t="s">
        <v>9420</v>
      </c>
      <c r="F2715" s="12" t="s">
        <v>38</v>
      </c>
      <c r="G2715" s="13">
        <v>19204</v>
      </c>
      <c r="H2715" s="13">
        <v>18628</v>
      </c>
      <c r="I2715" s="13"/>
      <c r="J2715" s="13">
        <v>576</v>
      </c>
      <c r="K2715" s="13">
        <v>97</v>
      </c>
      <c r="L2715" s="11" t="s">
        <v>9383</v>
      </c>
      <c r="M2715" s="14" t="s">
        <v>9380</v>
      </c>
      <c r="Z2715" s="15">
        <v>19204</v>
      </c>
      <c r="AA2715" s="15">
        <v>18628</v>
      </c>
      <c r="AC2715" s="15">
        <v>576</v>
      </c>
    </row>
    <row r="2716" spans="2:29" ht="19.7" customHeight="1" x14ac:dyDescent="0.2">
      <c r="B2716" s="10" t="s">
        <v>2815</v>
      </c>
      <c r="C2716" s="11" t="s">
        <v>9421</v>
      </c>
      <c r="D2716" s="11" t="s">
        <v>9422</v>
      </c>
      <c r="E2716" s="11" t="s">
        <v>9423</v>
      </c>
      <c r="F2716" s="12" t="s">
        <v>38</v>
      </c>
      <c r="G2716" s="13">
        <v>38600</v>
      </c>
      <c r="H2716" s="13">
        <v>37442</v>
      </c>
      <c r="I2716" s="13"/>
      <c r="J2716" s="13">
        <v>1158</v>
      </c>
      <c r="K2716" s="13">
        <v>97</v>
      </c>
      <c r="L2716" s="11" t="s">
        <v>9383</v>
      </c>
      <c r="M2716" s="14" t="s">
        <v>9380</v>
      </c>
      <c r="Z2716" s="15">
        <v>38600</v>
      </c>
      <c r="AA2716" s="15">
        <v>37442</v>
      </c>
      <c r="AC2716" s="15">
        <v>1158</v>
      </c>
    </row>
    <row r="2717" spans="2:29" ht="19.7" customHeight="1" x14ac:dyDescent="0.2">
      <c r="B2717" s="10" t="s">
        <v>2816</v>
      </c>
      <c r="C2717" s="11" t="s">
        <v>9424</v>
      </c>
      <c r="D2717" s="11" t="s">
        <v>9413</v>
      </c>
      <c r="E2717" s="11" t="s">
        <v>9425</v>
      </c>
      <c r="F2717" s="12" t="s">
        <v>496</v>
      </c>
      <c r="G2717" s="13">
        <v>64759</v>
      </c>
      <c r="H2717" s="13">
        <v>62816</v>
      </c>
      <c r="I2717" s="13"/>
      <c r="J2717" s="13">
        <v>1943</v>
      </c>
      <c r="K2717" s="13">
        <v>97</v>
      </c>
      <c r="L2717" s="11" t="s">
        <v>9383</v>
      </c>
      <c r="M2717" s="14" t="s">
        <v>9380</v>
      </c>
      <c r="Z2717" s="15">
        <v>64759</v>
      </c>
      <c r="AA2717" s="15">
        <v>62816</v>
      </c>
      <c r="AC2717" s="15">
        <v>1943</v>
      </c>
    </row>
    <row r="2718" spans="2:29" ht="19.7" customHeight="1" x14ac:dyDescent="0.2">
      <c r="B2718" s="10" t="s">
        <v>2817</v>
      </c>
      <c r="C2718" s="11" t="s">
        <v>9426</v>
      </c>
      <c r="D2718" s="11" t="s">
        <v>9422</v>
      </c>
      <c r="E2718" s="11" t="s">
        <v>9425</v>
      </c>
      <c r="F2718" s="12" t="s">
        <v>38</v>
      </c>
      <c r="G2718" s="13">
        <v>44326</v>
      </c>
      <c r="H2718" s="13">
        <v>42996</v>
      </c>
      <c r="I2718" s="13"/>
      <c r="J2718" s="13">
        <v>1330</v>
      </c>
      <c r="K2718" s="13">
        <v>97</v>
      </c>
      <c r="L2718" s="11" t="s">
        <v>9383</v>
      </c>
      <c r="M2718" s="14" t="s">
        <v>9380</v>
      </c>
      <c r="Z2718" s="15">
        <v>44326</v>
      </c>
      <c r="AA2718" s="15">
        <v>42996</v>
      </c>
      <c r="AC2718" s="15">
        <v>1330</v>
      </c>
    </row>
    <row r="2719" spans="2:29" ht="19.7" customHeight="1" x14ac:dyDescent="0.2">
      <c r="B2719" s="10" t="s">
        <v>2818</v>
      </c>
      <c r="C2719" s="11" t="s">
        <v>9427</v>
      </c>
      <c r="D2719" s="11" t="s">
        <v>9416</v>
      </c>
      <c r="E2719" s="11" t="s">
        <v>9425</v>
      </c>
      <c r="F2719" s="12" t="s">
        <v>38</v>
      </c>
      <c r="G2719" s="13">
        <v>25036</v>
      </c>
      <c r="H2719" s="13">
        <v>24285</v>
      </c>
      <c r="I2719" s="13"/>
      <c r="J2719" s="13">
        <v>751</v>
      </c>
      <c r="K2719" s="13">
        <v>97</v>
      </c>
      <c r="L2719" s="11" t="s">
        <v>9383</v>
      </c>
      <c r="M2719" s="14" t="s">
        <v>9380</v>
      </c>
      <c r="Z2719" s="15">
        <v>25036</v>
      </c>
      <c r="AA2719" s="15">
        <v>24285</v>
      </c>
      <c r="AC2719" s="15">
        <v>751</v>
      </c>
    </row>
    <row r="2720" spans="2:29" ht="19.7" customHeight="1" x14ac:dyDescent="0.2">
      <c r="B2720" s="10" t="s">
        <v>2819</v>
      </c>
      <c r="C2720" s="11" t="s">
        <v>9428</v>
      </c>
      <c r="D2720" s="11" t="s">
        <v>9419</v>
      </c>
      <c r="E2720" s="11" t="s">
        <v>9429</v>
      </c>
      <c r="F2720" s="12" t="s">
        <v>38</v>
      </c>
      <c r="G2720" s="13">
        <v>22352</v>
      </c>
      <c r="H2720" s="13">
        <v>21681</v>
      </c>
      <c r="I2720" s="13"/>
      <c r="J2720" s="13">
        <v>671</v>
      </c>
      <c r="K2720" s="13">
        <v>97</v>
      </c>
      <c r="L2720" s="11" t="s">
        <v>9383</v>
      </c>
      <c r="M2720" s="14" t="s">
        <v>9380</v>
      </c>
      <c r="Z2720" s="15">
        <v>22352</v>
      </c>
      <c r="AA2720" s="15">
        <v>21681</v>
      </c>
      <c r="AC2720" s="15">
        <v>671</v>
      </c>
    </row>
    <row r="2721" spans="2:29" ht="19.7" customHeight="1" x14ac:dyDescent="0.2">
      <c r="B2721" s="10" t="s">
        <v>2820</v>
      </c>
      <c r="C2721" s="11" t="s">
        <v>9430</v>
      </c>
      <c r="D2721" s="11" t="s">
        <v>9413</v>
      </c>
      <c r="E2721" s="11" t="s">
        <v>9431</v>
      </c>
      <c r="F2721" s="12" t="s">
        <v>496</v>
      </c>
      <c r="G2721" s="13">
        <v>127777</v>
      </c>
      <c r="H2721" s="13">
        <v>123944</v>
      </c>
      <c r="I2721" s="13"/>
      <c r="J2721" s="13">
        <v>3833</v>
      </c>
      <c r="K2721" s="13">
        <v>97</v>
      </c>
      <c r="L2721" s="11" t="s">
        <v>9383</v>
      </c>
      <c r="M2721" s="14" t="s">
        <v>9380</v>
      </c>
      <c r="Z2721" s="15">
        <v>127777</v>
      </c>
      <c r="AA2721" s="15">
        <v>123944</v>
      </c>
      <c r="AC2721" s="15">
        <v>3833</v>
      </c>
    </row>
    <row r="2722" spans="2:29" ht="19.7" customHeight="1" x14ac:dyDescent="0.2">
      <c r="B2722" s="10" t="s">
        <v>2821</v>
      </c>
      <c r="C2722" s="11" t="s">
        <v>9432</v>
      </c>
      <c r="D2722" s="11" t="s">
        <v>9422</v>
      </c>
      <c r="E2722" s="11" t="s">
        <v>9431</v>
      </c>
      <c r="F2722" s="12" t="s">
        <v>38</v>
      </c>
      <c r="G2722" s="13">
        <v>72293</v>
      </c>
      <c r="H2722" s="13">
        <v>70124</v>
      </c>
      <c r="I2722" s="13"/>
      <c r="J2722" s="13">
        <v>2169</v>
      </c>
      <c r="K2722" s="13">
        <v>97</v>
      </c>
      <c r="L2722" s="11" t="s">
        <v>9383</v>
      </c>
      <c r="M2722" s="14" t="s">
        <v>9380</v>
      </c>
      <c r="Z2722" s="15">
        <v>72293</v>
      </c>
      <c r="AA2722" s="15">
        <v>70124</v>
      </c>
      <c r="AC2722" s="15">
        <v>2169</v>
      </c>
    </row>
    <row r="2723" spans="2:29" ht="19.7" customHeight="1" x14ac:dyDescent="0.2">
      <c r="B2723" s="10" t="s">
        <v>2822</v>
      </c>
      <c r="C2723" s="11" t="s">
        <v>9433</v>
      </c>
      <c r="D2723" s="11" t="s">
        <v>9419</v>
      </c>
      <c r="E2723" s="11" t="s">
        <v>9434</v>
      </c>
      <c r="F2723" s="12" t="s">
        <v>38</v>
      </c>
      <c r="G2723" s="13">
        <v>41966</v>
      </c>
      <c r="H2723" s="13">
        <v>40707</v>
      </c>
      <c r="I2723" s="13"/>
      <c r="J2723" s="13">
        <v>1259</v>
      </c>
      <c r="K2723" s="13">
        <v>97</v>
      </c>
      <c r="L2723" s="11" t="s">
        <v>9383</v>
      </c>
      <c r="M2723" s="14" t="s">
        <v>9380</v>
      </c>
      <c r="Z2723" s="15">
        <v>41966</v>
      </c>
      <c r="AA2723" s="15">
        <v>40707</v>
      </c>
      <c r="AC2723" s="15">
        <v>1259</v>
      </c>
    </row>
    <row r="2724" spans="2:29" ht="19.7" customHeight="1" x14ac:dyDescent="0.2">
      <c r="B2724" s="10" t="s">
        <v>2823</v>
      </c>
      <c r="C2724" s="11" t="s">
        <v>9435</v>
      </c>
      <c r="D2724" s="11" t="s">
        <v>9413</v>
      </c>
      <c r="E2724" s="11" t="s">
        <v>9436</v>
      </c>
      <c r="F2724" s="12" t="s">
        <v>496</v>
      </c>
      <c r="G2724" s="13">
        <v>210000</v>
      </c>
      <c r="H2724" s="13">
        <v>203700</v>
      </c>
      <c r="I2724" s="13"/>
      <c r="J2724" s="13">
        <v>6300</v>
      </c>
      <c r="K2724" s="13">
        <v>97</v>
      </c>
      <c r="L2724" s="11" t="s">
        <v>9383</v>
      </c>
      <c r="M2724" s="14" t="s">
        <v>9380</v>
      </c>
      <c r="Z2724" s="15">
        <v>210000</v>
      </c>
      <c r="AA2724" s="15">
        <v>203700</v>
      </c>
      <c r="AC2724" s="15">
        <v>6300</v>
      </c>
    </row>
    <row r="2725" spans="2:29" ht="19.7" customHeight="1" x14ac:dyDescent="0.2">
      <c r="B2725" s="10" t="s">
        <v>2824</v>
      </c>
      <c r="C2725" s="11" t="s">
        <v>9437</v>
      </c>
      <c r="D2725" s="11" t="s">
        <v>9422</v>
      </c>
      <c r="E2725" s="11" t="s">
        <v>9436</v>
      </c>
      <c r="F2725" s="12" t="s">
        <v>38</v>
      </c>
      <c r="G2725" s="13">
        <v>123072</v>
      </c>
      <c r="H2725" s="13">
        <v>119380</v>
      </c>
      <c r="I2725" s="13"/>
      <c r="J2725" s="13">
        <v>3692</v>
      </c>
      <c r="K2725" s="13">
        <v>97</v>
      </c>
      <c r="L2725" s="11" t="s">
        <v>9383</v>
      </c>
      <c r="M2725" s="14" t="s">
        <v>9380</v>
      </c>
      <c r="Z2725" s="15">
        <v>123072</v>
      </c>
      <c r="AA2725" s="15">
        <v>119380</v>
      </c>
      <c r="AC2725" s="15">
        <v>3692</v>
      </c>
    </row>
    <row r="2726" spans="2:29" ht="19.7" customHeight="1" x14ac:dyDescent="0.2">
      <c r="B2726" s="10" t="s">
        <v>2825</v>
      </c>
      <c r="C2726" s="11" t="s">
        <v>9438</v>
      </c>
      <c r="D2726" s="11" t="s">
        <v>9416</v>
      </c>
      <c r="E2726" s="11" t="s">
        <v>9436</v>
      </c>
      <c r="F2726" s="12" t="s">
        <v>38</v>
      </c>
      <c r="G2726" s="13">
        <v>100305</v>
      </c>
      <c r="H2726" s="13">
        <v>97296</v>
      </c>
      <c r="I2726" s="13"/>
      <c r="J2726" s="13">
        <v>3009</v>
      </c>
      <c r="K2726" s="13">
        <v>97</v>
      </c>
      <c r="L2726" s="11" t="s">
        <v>9383</v>
      </c>
      <c r="M2726" s="14" t="s">
        <v>9380</v>
      </c>
      <c r="Z2726" s="15">
        <v>100305</v>
      </c>
      <c r="AA2726" s="15">
        <v>97296</v>
      </c>
      <c r="AC2726" s="15">
        <v>3009</v>
      </c>
    </row>
    <row r="2727" spans="2:29" ht="19.7" customHeight="1" x14ac:dyDescent="0.2">
      <c r="B2727" s="10" t="s">
        <v>2826</v>
      </c>
      <c r="C2727" s="11" t="s">
        <v>9439</v>
      </c>
      <c r="D2727" s="11" t="s">
        <v>9419</v>
      </c>
      <c r="E2727" s="11" t="s">
        <v>9440</v>
      </c>
      <c r="F2727" s="12" t="s">
        <v>38</v>
      </c>
      <c r="G2727" s="13">
        <v>40408</v>
      </c>
      <c r="H2727" s="13">
        <v>39196</v>
      </c>
      <c r="I2727" s="13"/>
      <c r="J2727" s="13">
        <v>1212</v>
      </c>
      <c r="K2727" s="13">
        <v>97</v>
      </c>
      <c r="L2727" s="11" t="s">
        <v>9383</v>
      </c>
      <c r="M2727" s="14" t="s">
        <v>9380</v>
      </c>
      <c r="Z2727" s="15">
        <v>40408</v>
      </c>
      <c r="AA2727" s="15">
        <v>39196</v>
      </c>
      <c r="AC2727" s="15">
        <v>1212</v>
      </c>
    </row>
    <row r="2728" spans="2:29" ht="19.7" customHeight="1" x14ac:dyDescent="0.2">
      <c r="B2728" s="10" t="s">
        <v>2827</v>
      </c>
      <c r="C2728" s="11" t="s">
        <v>9441</v>
      </c>
      <c r="D2728" s="11" t="s">
        <v>9416</v>
      </c>
      <c r="E2728" s="11" t="s">
        <v>9442</v>
      </c>
      <c r="F2728" s="12" t="s">
        <v>38</v>
      </c>
      <c r="G2728" s="13">
        <v>193499</v>
      </c>
      <c r="H2728" s="13">
        <v>187694</v>
      </c>
      <c r="I2728" s="13"/>
      <c r="J2728" s="13">
        <v>5805</v>
      </c>
      <c r="K2728" s="13">
        <v>97</v>
      </c>
      <c r="L2728" s="11" t="s">
        <v>9383</v>
      </c>
      <c r="M2728" s="14" t="s">
        <v>9380</v>
      </c>
      <c r="Z2728" s="15">
        <v>193499</v>
      </c>
      <c r="AA2728" s="15">
        <v>187694</v>
      </c>
      <c r="AC2728" s="15">
        <v>5805</v>
      </c>
    </row>
    <row r="2729" spans="2:29" ht="19.7" customHeight="1" x14ac:dyDescent="0.2">
      <c r="B2729" s="16" t="s">
        <v>2828</v>
      </c>
      <c r="C2729" s="17" t="s">
        <v>9443</v>
      </c>
      <c r="D2729" s="17" t="s">
        <v>9419</v>
      </c>
      <c r="E2729" s="17" t="s">
        <v>9444</v>
      </c>
      <c r="F2729" s="18" t="s">
        <v>38</v>
      </c>
      <c r="G2729" s="19">
        <v>75975</v>
      </c>
      <c r="H2729" s="19">
        <v>73696</v>
      </c>
      <c r="I2729" s="19"/>
      <c r="J2729" s="19">
        <v>2279</v>
      </c>
      <c r="K2729" s="19">
        <v>97</v>
      </c>
      <c r="L2729" s="17" t="s">
        <v>9383</v>
      </c>
      <c r="M2729" s="20" t="s">
        <v>9380</v>
      </c>
      <c r="Z2729" s="15">
        <v>75975</v>
      </c>
      <c r="AA2729" s="15">
        <v>73696</v>
      </c>
      <c r="AC2729" s="15">
        <v>2279</v>
      </c>
    </row>
    <row r="2730" spans="2:29" ht="19.7" customHeight="1" x14ac:dyDescent="0.2">
      <c r="B2730" s="10" t="s">
        <v>2829</v>
      </c>
      <c r="C2730" s="11" t="s">
        <v>9445</v>
      </c>
      <c r="D2730" s="11" t="s">
        <v>9446</v>
      </c>
      <c r="E2730" s="11" t="s">
        <v>9447</v>
      </c>
      <c r="F2730" s="12" t="s">
        <v>9448</v>
      </c>
      <c r="G2730" s="13">
        <v>7297098</v>
      </c>
      <c r="H2730" s="13">
        <v>6932243</v>
      </c>
      <c r="I2730" s="13"/>
      <c r="J2730" s="13">
        <v>364855</v>
      </c>
      <c r="K2730" s="13">
        <v>95</v>
      </c>
      <c r="L2730" s="11" t="s">
        <v>9383</v>
      </c>
      <c r="M2730" s="14" t="s">
        <v>9380</v>
      </c>
      <c r="Z2730" s="15">
        <v>7297098</v>
      </c>
      <c r="AA2730" s="15">
        <v>6932243</v>
      </c>
      <c r="AC2730" s="15">
        <v>364855</v>
      </c>
    </row>
    <row r="2731" spans="2:29" ht="19.7" customHeight="1" x14ac:dyDescent="0.2">
      <c r="B2731" s="10" t="s">
        <v>2830</v>
      </c>
      <c r="C2731" s="11" t="s">
        <v>9449</v>
      </c>
      <c r="D2731" s="11" t="s">
        <v>9450</v>
      </c>
      <c r="E2731" s="11" t="s">
        <v>9451</v>
      </c>
      <c r="F2731" s="12" t="s">
        <v>9448</v>
      </c>
      <c r="G2731" s="13">
        <v>7483414</v>
      </c>
      <c r="H2731" s="13">
        <v>7034409</v>
      </c>
      <c r="I2731" s="13"/>
      <c r="J2731" s="13">
        <v>449005</v>
      </c>
      <c r="K2731" s="13">
        <v>94</v>
      </c>
      <c r="L2731" s="11" t="s">
        <v>9383</v>
      </c>
      <c r="M2731" s="14" t="s">
        <v>9380</v>
      </c>
      <c r="Z2731" s="15">
        <v>7483414</v>
      </c>
      <c r="AA2731" s="15">
        <v>7034409</v>
      </c>
      <c r="AC2731" s="15">
        <v>449005</v>
      </c>
    </row>
    <row r="2732" spans="2:29" ht="19.7" customHeight="1" x14ac:dyDescent="0.2">
      <c r="B2732" s="10" t="s">
        <v>2831</v>
      </c>
      <c r="C2732" s="11" t="s">
        <v>9452</v>
      </c>
      <c r="D2732" s="11" t="s">
        <v>9453</v>
      </c>
      <c r="E2732" s="11" t="s">
        <v>9447</v>
      </c>
      <c r="F2732" s="12" t="s">
        <v>9448</v>
      </c>
      <c r="G2732" s="13">
        <v>6730390</v>
      </c>
      <c r="H2732" s="13">
        <v>6326567</v>
      </c>
      <c r="I2732" s="13"/>
      <c r="J2732" s="13">
        <v>403823</v>
      </c>
      <c r="K2732" s="13">
        <v>94</v>
      </c>
      <c r="L2732" s="11" t="s">
        <v>9383</v>
      </c>
      <c r="M2732" s="14" t="s">
        <v>9380</v>
      </c>
      <c r="Z2732" s="15">
        <v>6730390</v>
      </c>
      <c r="AA2732" s="15">
        <v>6326567</v>
      </c>
      <c r="AC2732" s="15">
        <v>403823</v>
      </c>
    </row>
    <row r="2733" spans="2:29" ht="19.7" customHeight="1" x14ac:dyDescent="0.2">
      <c r="B2733" s="10" t="s">
        <v>2832</v>
      </c>
      <c r="C2733" s="11" t="s">
        <v>9454</v>
      </c>
      <c r="D2733" s="11" t="s">
        <v>9455</v>
      </c>
      <c r="E2733" s="11" t="s">
        <v>9447</v>
      </c>
      <c r="F2733" s="12" t="s">
        <v>9448</v>
      </c>
      <c r="G2733" s="13">
        <v>2738214</v>
      </c>
      <c r="H2733" s="13">
        <v>2437010</v>
      </c>
      <c r="I2733" s="13"/>
      <c r="J2733" s="13">
        <v>301204</v>
      </c>
      <c r="K2733" s="13">
        <v>89</v>
      </c>
      <c r="L2733" s="11" t="s">
        <v>9383</v>
      </c>
      <c r="M2733" s="14" t="s">
        <v>9380</v>
      </c>
      <c r="Z2733" s="15">
        <v>2738214</v>
      </c>
      <c r="AA2733" s="15">
        <v>2437010</v>
      </c>
      <c r="AC2733" s="15">
        <v>301204</v>
      </c>
    </row>
    <row r="2734" spans="2:29" ht="19.7" customHeight="1" x14ac:dyDescent="0.2">
      <c r="B2734" s="10" t="s">
        <v>2833</v>
      </c>
      <c r="C2734" s="11" t="s">
        <v>9456</v>
      </c>
      <c r="D2734" s="11" t="s">
        <v>9457</v>
      </c>
      <c r="E2734" s="11" t="s">
        <v>9447</v>
      </c>
      <c r="F2734" s="12" t="s">
        <v>9448</v>
      </c>
      <c r="G2734" s="13">
        <v>1969460</v>
      </c>
      <c r="H2734" s="13">
        <v>1674041</v>
      </c>
      <c r="I2734" s="13"/>
      <c r="J2734" s="13">
        <v>295419</v>
      </c>
      <c r="K2734" s="13">
        <v>85</v>
      </c>
      <c r="L2734" s="11" t="s">
        <v>9383</v>
      </c>
      <c r="M2734" s="14" t="s">
        <v>9380</v>
      </c>
      <c r="Z2734" s="15">
        <v>1969460</v>
      </c>
      <c r="AA2734" s="15">
        <v>1674041</v>
      </c>
      <c r="AC2734" s="15">
        <v>295419</v>
      </c>
    </row>
    <row r="2735" spans="2:29" ht="19.7" customHeight="1" x14ac:dyDescent="0.2">
      <c r="B2735" s="10" t="s">
        <v>2834</v>
      </c>
      <c r="C2735" s="11" t="s">
        <v>9458</v>
      </c>
      <c r="D2735" s="11" t="s">
        <v>9459</v>
      </c>
      <c r="E2735" s="11" t="s">
        <v>9460</v>
      </c>
      <c r="F2735" s="12" t="s">
        <v>9448</v>
      </c>
      <c r="G2735" s="13">
        <v>18737756</v>
      </c>
      <c r="H2735" s="13">
        <v>17238736</v>
      </c>
      <c r="I2735" s="13"/>
      <c r="J2735" s="13">
        <v>1499020</v>
      </c>
      <c r="K2735" s="13">
        <v>92</v>
      </c>
      <c r="L2735" s="11" t="s">
        <v>9383</v>
      </c>
      <c r="M2735" s="14" t="s">
        <v>9380</v>
      </c>
      <c r="Z2735" s="15">
        <v>18737756</v>
      </c>
      <c r="AA2735" s="15">
        <v>17238736</v>
      </c>
      <c r="AC2735" s="15">
        <v>1499020</v>
      </c>
    </row>
    <row r="2736" spans="2:29" ht="19.7" customHeight="1" x14ac:dyDescent="0.2">
      <c r="B2736" s="10" t="s">
        <v>2835</v>
      </c>
      <c r="C2736" s="11" t="s">
        <v>9461</v>
      </c>
      <c r="D2736" s="11" t="s">
        <v>9462</v>
      </c>
      <c r="E2736" s="11" t="s">
        <v>9463</v>
      </c>
      <c r="F2736" s="12" t="s">
        <v>9448</v>
      </c>
      <c r="G2736" s="13">
        <v>9013257</v>
      </c>
      <c r="H2736" s="13">
        <v>8292196</v>
      </c>
      <c r="I2736" s="13"/>
      <c r="J2736" s="13">
        <v>721061</v>
      </c>
      <c r="K2736" s="13">
        <v>92</v>
      </c>
      <c r="L2736" s="11" t="s">
        <v>9383</v>
      </c>
      <c r="M2736" s="14" t="s">
        <v>9380</v>
      </c>
      <c r="Z2736" s="15">
        <v>9013257</v>
      </c>
      <c r="AA2736" s="15">
        <v>8292196</v>
      </c>
      <c r="AC2736" s="15">
        <v>721061</v>
      </c>
    </row>
    <row r="2737" spans="2:29" ht="19.7" customHeight="1" x14ac:dyDescent="0.2">
      <c r="B2737" s="10" t="s">
        <v>2836</v>
      </c>
      <c r="C2737" s="11" t="s">
        <v>9464</v>
      </c>
      <c r="D2737" s="11" t="s">
        <v>9459</v>
      </c>
      <c r="E2737" s="11" t="s">
        <v>9465</v>
      </c>
      <c r="F2737" s="12" t="s">
        <v>9448</v>
      </c>
      <c r="G2737" s="13">
        <v>61089268</v>
      </c>
      <c r="H2737" s="13">
        <v>48871414</v>
      </c>
      <c r="I2737" s="13"/>
      <c r="J2737" s="13">
        <v>12217854</v>
      </c>
      <c r="K2737" s="13">
        <v>80</v>
      </c>
      <c r="L2737" s="11" t="s">
        <v>9383</v>
      </c>
      <c r="M2737" s="14" t="s">
        <v>9380</v>
      </c>
      <c r="Z2737" s="15">
        <v>61089268</v>
      </c>
      <c r="AA2737" s="15">
        <v>48871414</v>
      </c>
      <c r="AC2737" s="15">
        <v>12217854</v>
      </c>
    </row>
    <row r="2738" spans="2:29" ht="19.7" customHeight="1" x14ac:dyDescent="0.2">
      <c r="B2738" s="10" t="s">
        <v>2837</v>
      </c>
      <c r="C2738" s="11" t="s">
        <v>9466</v>
      </c>
      <c r="D2738" s="11" t="s">
        <v>9462</v>
      </c>
      <c r="E2738" s="11" t="s">
        <v>9465</v>
      </c>
      <c r="F2738" s="12" t="s">
        <v>9448</v>
      </c>
      <c r="G2738" s="13">
        <v>23982913</v>
      </c>
      <c r="H2738" s="13">
        <v>20625305</v>
      </c>
      <c r="I2738" s="13"/>
      <c r="J2738" s="13">
        <v>3357608</v>
      </c>
      <c r="K2738" s="13">
        <v>86</v>
      </c>
      <c r="L2738" s="11" t="s">
        <v>9383</v>
      </c>
      <c r="M2738" s="14" t="s">
        <v>9380</v>
      </c>
      <c r="Z2738" s="15">
        <v>23982913</v>
      </c>
      <c r="AA2738" s="15">
        <v>20625305</v>
      </c>
      <c r="AC2738" s="15">
        <v>3357608</v>
      </c>
    </row>
    <row r="2739" spans="2:29" ht="19.7" customHeight="1" x14ac:dyDescent="0.2">
      <c r="B2739" s="10" t="s">
        <v>2838</v>
      </c>
      <c r="C2739" s="11" t="s">
        <v>9467</v>
      </c>
      <c r="D2739" s="11" t="s">
        <v>9468</v>
      </c>
      <c r="E2739" s="11" t="s">
        <v>9469</v>
      </c>
      <c r="F2739" s="12" t="s">
        <v>9448</v>
      </c>
      <c r="G2739" s="13">
        <v>5421904</v>
      </c>
      <c r="H2739" s="13">
        <v>5259247</v>
      </c>
      <c r="I2739" s="13"/>
      <c r="J2739" s="13">
        <v>162657</v>
      </c>
      <c r="K2739" s="13">
        <v>97</v>
      </c>
      <c r="L2739" s="11" t="s">
        <v>9383</v>
      </c>
      <c r="M2739" s="14" t="s">
        <v>9380</v>
      </c>
      <c r="Z2739" s="15">
        <v>5421904</v>
      </c>
      <c r="AA2739" s="15">
        <v>5259247</v>
      </c>
      <c r="AC2739" s="15">
        <v>162657</v>
      </c>
    </row>
    <row r="2740" spans="2:29" ht="19.7" customHeight="1" x14ac:dyDescent="0.2">
      <c r="B2740" s="10" t="s">
        <v>2839</v>
      </c>
      <c r="C2740" s="11" t="s">
        <v>9470</v>
      </c>
      <c r="D2740" s="11" t="s">
        <v>9471</v>
      </c>
      <c r="E2740" s="11" t="s">
        <v>9469</v>
      </c>
      <c r="F2740" s="12" t="s">
        <v>9448</v>
      </c>
      <c r="G2740" s="13">
        <v>5651986</v>
      </c>
      <c r="H2740" s="13">
        <v>5482426</v>
      </c>
      <c r="I2740" s="13"/>
      <c r="J2740" s="13">
        <v>169560</v>
      </c>
      <c r="K2740" s="13">
        <v>97</v>
      </c>
      <c r="L2740" s="11" t="s">
        <v>9383</v>
      </c>
      <c r="M2740" s="14" t="s">
        <v>9380</v>
      </c>
      <c r="Z2740" s="15">
        <v>5651986</v>
      </c>
      <c r="AA2740" s="15">
        <v>5482426</v>
      </c>
      <c r="AC2740" s="15">
        <v>169560</v>
      </c>
    </row>
    <row r="2741" spans="2:29" ht="19.7" customHeight="1" x14ac:dyDescent="0.2">
      <c r="B2741" s="10" t="s">
        <v>2840</v>
      </c>
      <c r="C2741" s="11" t="s">
        <v>9472</v>
      </c>
      <c r="D2741" s="11" t="s">
        <v>9471</v>
      </c>
      <c r="E2741" s="11" t="s">
        <v>9473</v>
      </c>
      <c r="F2741" s="12" t="s">
        <v>9448</v>
      </c>
      <c r="G2741" s="13">
        <v>6200285</v>
      </c>
      <c r="H2741" s="13">
        <v>6014276</v>
      </c>
      <c r="I2741" s="13"/>
      <c r="J2741" s="13">
        <v>186009</v>
      </c>
      <c r="K2741" s="13">
        <v>97</v>
      </c>
      <c r="L2741" s="11" t="s">
        <v>9383</v>
      </c>
      <c r="M2741" s="14" t="s">
        <v>9380</v>
      </c>
      <c r="Z2741" s="15">
        <v>6200285</v>
      </c>
      <c r="AA2741" s="15">
        <v>6014276</v>
      </c>
      <c r="AC2741" s="15">
        <v>186009</v>
      </c>
    </row>
    <row r="2742" spans="2:29" ht="19.7" customHeight="1" x14ac:dyDescent="0.2">
      <c r="B2742" s="10" t="s">
        <v>2841</v>
      </c>
      <c r="C2742" s="11" t="s">
        <v>9474</v>
      </c>
      <c r="D2742" s="11" t="s">
        <v>9475</v>
      </c>
      <c r="E2742" s="11" t="s">
        <v>9476</v>
      </c>
      <c r="F2742" s="12" t="s">
        <v>9448</v>
      </c>
      <c r="G2742" s="13">
        <v>10580148</v>
      </c>
      <c r="H2742" s="13">
        <v>10262744</v>
      </c>
      <c r="I2742" s="13"/>
      <c r="J2742" s="13">
        <v>317404</v>
      </c>
      <c r="K2742" s="13">
        <v>97</v>
      </c>
      <c r="L2742" s="11" t="s">
        <v>9383</v>
      </c>
      <c r="M2742" s="14" t="s">
        <v>9380</v>
      </c>
      <c r="Z2742" s="15">
        <v>10580148</v>
      </c>
      <c r="AA2742" s="15">
        <v>10262744</v>
      </c>
      <c r="AC2742" s="15">
        <v>317404</v>
      </c>
    </row>
    <row r="2743" spans="2:29" ht="19.7" customHeight="1" x14ac:dyDescent="0.2">
      <c r="B2743" s="10" t="s">
        <v>2842</v>
      </c>
      <c r="C2743" s="11" t="s">
        <v>9477</v>
      </c>
      <c r="D2743" s="11" t="s">
        <v>9478</v>
      </c>
      <c r="E2743" s="11" t="s">
        <v>9476</v>
      </c>
      <c r="F2743" s="12" t="s">
        <v>9448</v>
      </c>
      <c r="G2743" s="13">
        <v>9107246</v>
      </c>
      <c r="H2743" s="13">
        <v>8834029</v>
      </c>
      <c r="I2743" s="13"/>
      <c r="J2743" s="13">
        <v>273217</v>
      </c>
      <c r="K2743" s="13">
        <v>97</v>
      </c>
      <c r="L2743" s="11" t="s">
        <v>9383</v>
      </c>
      <c r="M2743" s="14" t="s">
        <v>9380</v>
      </c>
      <c r="Z2743" s="15">
        <v>9107246</v>
      </c>
      <c r="AA2743" s="15">
        <v>8834029</v>
      </c>
      <c r="AC2743" s="15">
        <v>273217</v>
      </c>
    </row>
    <row r="2744" spans="2:29" ht="19.7" customHeight="1" x14ac:dyDescent="0.2">
      <c r="B2744" s="10" t="s">
        <v>2843</v>
      </c>
      <c r="C2744" s="11" t="s">
        <v>9479</v>
      </c>
      <c r="D2744" s="11" t="s">
        <v>9480</v>
      </c>
      <c r="E2744" s="11" t="s">
        <v>9476</v>
      </c>
      <c r="F2744" s="12" t="s">
        <v>9448</v>
      </c>
      <c r="G2744" s="13">
        <v>9945374</v>
      </c>
      <c r="H2744" s="13">
        <v>9647013</v>
      </c>
      <c r="I2744" s="13"/>
      <c r="J2744" s="13">
        <v>298361</v>
      </c>
      <c r="K2744" s="13">
        <v>97</v>
      </c>
      <c r="L2744" s="11" t="s">
        <v>9383</v>
      </c>
      <c r="M2744" s="14" t="s">
        <v>9380</v>
      </c>
      <c r="Z2744" s="15">
        <v>9945374</v>
      </c>
      <c r="AA2744" s="15">
        <v>9647013</v>
      </c>
      <c r="AC2744" s="15">
        <v>298361</v>
      </c>
    </row>
    <row r="2745" spans="2:29" ht="19.7" customHeight="1" x14ac:dyDescent="0.2">
      <c r="B2745" s="10" t="s">
        <v>2844</v>
      </c>
      <c r="C2745" s="11" t="s">
        <v>9481</v>
      </c>
      <c r="D2745" s="11" t="s">
        <v>9482</v>
      </c>
      <c r="E2745" s="11" t="s">
        <v>9476</v>
      </c>
      <c r="F2745" s="12" t="s">
        <v>9448</v>
      </c>
      <c r="G2745" s="13">
        <v>10254728</v>
      </c>
      <c r="H2745" s="13">
        <v>9947086</v>
      </c>
      <c r="I2745" s="13"/>
      <c r="J2745" s="13">
        <v>307642</v>
      </c>
      <c r="K2745" s="13">
        <v>97</v>
      </c>
      <c r="L2745" s="11" t="s">
        <v>9383</v>
      </c>
      <c r="M2745" s="14" t="s">
        <v>9380</v>
      </c>
      <c r="Z2745" s="15">
        <v>10254728</v>
      </c>
      <c r="AA2745" s="15">
        <v>9947086</v>
      </c>
      <c r="AC2745" s="15">
        <v>307642</v>
      </c>
    </row>
    <row r="2746" spans="2:29" ht="19.7" customHeight="1" x14ac:dyDescent="0.2">
      <c r="B2746" s="10" t="s">
        <v>2845</v>
      </c>
      <c r="C2746" s="11" t="s">
        <v>9483</v>
      </c>
      <c r="D2746" s="11" t="s">
        <v>9484</v>
      </c>
      <c r="E2746" s="11" t="s">
        <v>9476</v>
      </c>
      <c r="F2746" s="12" t="s">
        <v>9448</v>
      </c>
      <c r="G2746" s="13">
        <v>8881643</v>
      </c>
      <c r="H2746" s="13">
        <v>8615194</v>
      </c>
      <c r="I2746" s="13"/>
      <c r="J2746" s="13">
        <v>266449</v>
      </c>
      <c r="K2746" s="13">
        <v>97</v>
      </c>
      <c r="L2746" s="11" t="s">
        <v>9383</v>
      </c>
      <c r="M2746" s="14" t="s">
        <v>9380</v>
      </c>
      <c r="Z2746" s="15">
        <v>8881643</v>
      </c>
      <c r="AA2746" s="15">
        <v>8615194</v>
      </c>
      <c r="AC2746" s="15">
        <v>266449</v>
      </c>
    </row>
    <row r="2747" spans="2:29" ht="19.7" customHeight="1" x14ac:dyDescent="0.2">
      <c r="B2747" s="10" t="s">
        <v>2846</v>
      </c>
      <c r="C2747" s="11" t="s">
        <v>9485</v>
      </c>
      <c r="D2747" s="11" t="s">
        <v>9486</v>
      </c>
      <c r="E2747" s="11" t="s">
        <v>9476</v>
      </c>
      <c r="F2747" s="12" t="s">
        <v>9448</v>
      </c>
      <c r="G2747" s="13">
        <v>10204192</v>
      </c>
      <c r="H2747" s="13">
        <v>9898066</v>
      </c>
      <c r="I2747" s="13"/>
      <c r="J2747" s="13">
        <v>306126</v>
      </c>
      <c r="K2747" s="13">
        <v>97</v>
      </c>
      <c r="L2747" s="11" t="s">
        <v>9383</v>
      </c>
      <c r="M2747" s="14" t="s">
        <v>9380</v>
      </c>
      <c r="Z2747" s="15">
        <v>10204192</v>
      </c>
      <c r="AA2747" s="15">
        <v>9898066</v>
      </c>
      <c r="AC2747" s="15">
        <v>306126</v>
      </c>
    </row>
    <row r="2748" spans="2:29" ht="19.7" customHeight="1" x14ac:dyDescent="0.2">
      <c r="B2748" s="10" t="s">
        <v>2847</v>
      </c>
      <c r="C2748" s="11" t="s">
        <v>9487</v>
      </c>
      <c r="D2748" s="11" t="s">
        <v>9471</v>
      </c>
      <c r="E2748" s="11" t="s">
        <v>9476</v>
      </c>
      <c r="F2748" s="12" t="s">
        <v>9448</v>
      </c>
      <c r="G2748" s="13">
        <v>10270869</v>
      </c>
      <c r="H2748" s="13">
        <v>9962743</v>
      </c>
      <c r="I2748" s="13"/>
      <c r="J2748" s="13">
        <v>308126</v>
      </c>
      <c r="K2748" s="13">
        <v>97</v>
      </c>
      <c r="L2748" s="11" t="s">
        <v>9383</v>
      </c>
      <c r="M2748" s="14" t="s">
        <v>9380</v>
      </c>
      <c r="Z2748" s="15">
        <v>10270869</v>
      </c>
      <c r="AA2748" s="15">
        <v>9962743</v>
      </c>
      <c r="AC2748" s="15">
        <v>308126</v>
      </c>
    </row>
    <row r="2749" spans="2:29" ht="19.7" customHeight="1" x14ac:dyDescent="0.2">
      <c r="B2749" s="10" t="s">
        <v>2848</v>
      </c>
      <c r="C2749" s="11" t="s">
        <v>9488</v>
      </c>
      <c r="D2749" s="11" t="s">
        <v>9489</v>
      </c>
      <c r="E2749" s="11" t="s">
        <v>9476</v>
      </c>
      <c r="F2749" s="12" t="s">
        <v>9448</v>
      </c>
      <c r="G2749" s="13">
        <v>8589944</v>
      </c>
      <c r="H2749" s="13">
        <v>8332246</v>
      </c>
      <c r="I2749" s="13"/>
      <c r="J2749" s="13">
        <v>257698</v>
      </c>
      <c r="K2749" s="13">
        <v>97</v>
      </c>
      <c r="L2749" s="11" t="s">
        <v>9383</v>
      </c>
      <c r="M2749" s="14" t="s">
        <v>9380</v>
      </c>
      <c r="Z2749" s="15">
        <v>8589944</v>
      </c>
      <c r="AA2749" s="15">
        <v>8332246</v>
      </c>
      <c r="AC2749" s="15">
        <v>257698</v>
      </c>
    </row>
    <row r="2750" spans="2:29" ht="19.7" customHeight="1" x14ac:dyDescent="0.2">
      <c r="B2750" s="10" t="s">
        <v>2849</v>
      </c>
      <c r="C2750" s="11" t="s">
        <v>9490</v>
      </c>
      <c r="D2750" s="11" t="s">
        <v>9475</v>
      </c>
      <c r="E2750" s="11" t="s">
        <v>9491</v>
      </c>
      <c r="F2750" s="12" t="s">
        <v>9448</v>
      </c>
      <c r="G2750" s="13">
        <v>11935849</v>
      </c>
      <c r="H2750" s="13">
        <v>11577774</v>
      </c>
      <c r="I2750" s="13"/>
      <c r="J2750" s="13">
        <v>358075</v>
      </c>
      <c r="K2750" s="13">
        <v>97</v>
      </c>
      <c r="L2750" s="11" t="s">
        <v>9383</v>
      </c>
      <c r="M2750" s="14" t="s">
        <v>9380</v>
      </c>
      <c r="Z2750" s="15">
        <v>11935849</v>
      </c>
      <c r="AA2750" s="15">
        <v>11577774</v>
      </c>
      <c r="AC2750" s="15">
        <v>358075</v>
      </c>
    </row>
    <row r="2751" spans="2:29" ht="19.7" customHeight="1" x14ac:dyDescent="0.2">
      <c r="B2751" s="10" t="s">
        <v>2850</v>
      </c>
      <c r="C2751" s="11" t="s">
        <v>9492</v>
      </c>
      <c r="D2751" s="11" t="s">
        <v>9482</v>
      </c>
      <c r="E2751" s="11" t="s">
        <v>9491</v>
      </c>
      <c r="F2751" s="12" t="s">
        <v>9448</v>
      </c>
      <c r="G2751" s="13">
        <v>11518533</v>
      </c>
      <c r="H2751" s="13">
        <v>11172977</v>
      </c>
      <c r="I2751" s="13"/>
      <c r="J2751" s="13">
        <v>345556</v>
      </c>
      <c r="K2751" s="13">
        <v>97</v>
      </c>
      <c r="L2751" s="11" t="s">
        <v>9383</v>
      </c>
      <c r="M2751" s="14" t="s">
        <v>9380</v>
      </c>
      <c r="Z2751" s="15">
        <v>11518533</v>
      </c>
      <c r="AA2751" s="15">
        <v>11172977</v>
      </c>
      <c r="AC2751" s="15">
        <v>345556</v>
      </c>
    </row>
    <row r="2752" spans="2:29" ht="19.7" customHeight="1" x14ac:dyDescent="0.2">
      <c r="B2752" s="10" t="s">
        <v>2851</v>
      </c>
      <c r="C2752" s="11" t="s">
        <v>9493</v>
      </c>
      <c r="D2752" s="11" t="s">
        <v>9471</v>
      </c>
      <c r="E2752" s="11" t="s">
        <v>9491</v>
      </c>
      <c r="F2752" s="12" t="s">
        <v>9448</v>
      </c>
      <c r="G2752" s="13">
        <v>12581043</v>
      </c>
      <c r="H2752" s="13">
        <v>12203612</v>
      </c>
      <c r="I2752" s="13"/>
      <c r="J2752" s="13">
        <v>377431</v>
      </c>
      <c r="K2752" s="13">
        <v>97</v>
      </c>
      <c r="L2752" s="11" t="s">
        <v>9383</v>
      </c>
      <c r="M2752" s="14" t="s">
        <v>9380</v>
      </c>
      <c r="Z2752" s="15">
        <v>12581043</v>
      </c>
      <c r="AA2752" s="15">
        <v>12203612</v>
      </c>
      <c r="AC2752" s="15">
        <v>377431</v>
      </c>
    </row>
    <row r="2753" spans="2:29" ht="19.7" customHeight="1" x14ac:dyDescent="0.2">
      <c r="B2753" s="10" t="s">
        <v>2852</v>
      </c>
      <c r="C2753" s="11" t="s">
        <v>9494</v>
      </c>
      <c r="D2753" s="11" t="s">
        <v>9495</v>
      </c>
      <c r="E2753" s="11" t="s">
        <v>9496</v>
      </c>
      <c r="F2753" s="12" t="s">
        <v>9448</v>
      </c>
      <c r="G2753" s="13">
        <v>8977392</v>
      </c>
      <c r="H2753" s="13">
        <v>8708070</v>
      </c>
      <c r="I2753" s="13"/>
      <c r="J2753" s="13">
        <v>269322</v>
      </c>
      <c r="K2753" s="13">
        <v>97</v>
      </c>
      <c r="L2753" s="11" t="s">
        <v>9383</v>
      </c>
      <c r="M2753" s="14" t="s">
        <v>9380</v>
      </c>
      <c r="Z2753" s="15">
        <v>8977392</v>
      </c>
      <c r="AA2753" s="15">
        <v>8708070</v>
      </c>
      <c r="AC2753" s="15">
        <v>269322</v>
      </c>
    </row>
    <row r="2754" spans="2:29" ht="19.7" customHeight="1" x14ac:dyDescent="0.2">
      <c r="B2754" s="16" t="s">
        <v>2853</v>
      </c>
      <c r="C2754" s="17" t="s">
        <v>9497</v>
      </c>
      <c r="D2754" s="17" t="s">
        <v>9498</v>
      </c>
      <c r="E2754" s="17" t="s">
        <v>9496</v>
      </c>
      <c r="F2754" s="18" t="s">
        <v>9448</v>
      </c>
      <c r="G2754" s="19">
        <v>9992916</v>
      </c>
      <c r="H2754" s="19">
        <v>9693129</v>
      </c>
      <c r="I2754" s="19"/>
      <c r="J2754" s="19">
        <v>299787</v>
      </c>
      <c r="K2754" s="19">
        <v>97</v>
      </c>
      <c r="L2754" s="17" t="s">
        <v>9383</v>
      </c>
      <c r="M2754" s="20" t="s">
        <v>9380</v>
      </c>
      <c r="Z2754" s="15">
        <v>9992916</v>
      </c>
      <c r="AA2754" s="15">
        <v>9693129</v>
      </c>
      <c r="AC2754" s="15">
        <v>299787</v>
      </c>
    </row>
    <row r="2755" spans="2:29" ht="19.7" customHeight="1" x14ac:dyDescent="0.2">
      <c r="B2755" s="10" t="s">
        <v>2855</v>
      </c>
      <c r="C2755" s="11" t="s">
        <v>9499</v>
      </c>
      <c r="D2755" s="11" t="s">
        <v>9500</v>
      </c>
      <c r="E2755" s="11" t="s">
        <v>9496</v>
      </c>
      <c r="F2755" s="12" t="s">
        <v>9448</v>
      </c>
      <c r="G2755" s="13">
        <v>8879986</v>
      </c>
      <c r="H2755" s="13">
        <v>8613586</v>
      </c>
      <c r="I2755" s="13"/>
      <c r="J2755" s="13">
        <v>266400</v>
      </c>
      <c r="K2755" s="13">
        <v>97</v>
      </c>
      <c r="L2755" s="11" t="s">
        <v>9383</v>
      </c>
      <c r="M2755" s="14" t="s">
        <v>9380</v>
      </c>
      <c r="Z2755" s="15">
        <v>8879986</v>
      </c>
      <c r="AA2755" s="15">
        <v>8613586</v>
      </c>
      <c r="AC2755" s="15">
        <v>266400</v>
      </c>
    </row>
    <row r="2756" spans="2:29" ht="19.7" customHeight="1" x14ac:dyDescent="0.2">
      <c r="B2756" s="10" t="s">
        <v>2856</v>
      </c>
      <c r="C2756" s="11" t="s">
        <v>9501</v>
      </c>
      <c r="D2756" s="11" t="s">
        <v>9455</v>
      </c>
      <c r="E2756" s="11" t="s">
        <v>9502</v>
      </c>
      <c r="F2756" s="12" t="s">
        <v>9448</v>
      </c>
      <c r="G2756" s="13">
        <v>2471405</v>
      </c>
      <c r="H2756" s="13">
        <v>2397263</v>
      </c>
      <c r="I2756" s="13"/>
      <c r="J2756" s="13">
        <v>74142</v>
      </c>
      <c r="K2756" s="13">
        <v>97</v>
      </c>
      <c r="L2756" s="11" t="s">
        <v>9383</v>
      </c>
      <c r="M2756" s="14" t="s">
        <v>9380</v>
      </c>
      <c r="Z2756" s="15">
        <v>2471405</v>
      </c>
      <c r="AA2756" s="15">
        <v>2397263</v>
      </c>
      <c r="AC2756" s="15">
        <v>74142</v>
      </c>
    </row>
    <row r="2757" spans="2:29" ht="19.7" customHeight="1" x14ac:dyDescent="0.2">
      <c r="B2757" s="10" t="s">
        <v>2857</v>
      </c>
      <c r="C2757" s="11" t="s">
        <v>9503</v>
      </c>
      <c r="D2757" s="11" t="s">
        <v>9457</v>
      </c>
      <c r="E2757" s="11" t="s">
        <v>9502</v>
      </c>
      <c r="F2757" s="12" t="s">
        <v>9448</v>
      </c>
      <c r="G2757" s="13">
        <v>1814620</v>
      </c>
      <c r="H2757" s="13">
        <v>1760181</v>
      </c>
      <c r="I2757" s="13"/>
      <c r="J2757" s="13">
        <v>54439</v>
      </c>
      <c r="K2757" s="13">
        <v>97</v>
      </c>
      <c r="L2757" s="11" t="s">
        <v>9383</v>
      </c>
      <c r="M2757" s="14" t="s">
        <v>9380</v>
      </c>
      <c r="Z2757" s="15">
        <v>1814620</v>
      </c>
      <c r="AA2757" s="15">
        <v>1760181</v>
      </c>
      <c r="AC2757" s="15">
        <v>54439</v>
      </c>
    </row>
    <row r="2758" spans="2:29" ht="19.7" customHeight="1" x14ac:dyDescent="0.2">
      <c r="B2758" s="10" t="s">
        <v>2858</v>
      </c>
      <c r="C2758" s="11" t="s">
        <v>9504</v>
      </c>
      <c r="D2758" s="11" t="s">
        <v>9459</v>
      </c>
      <c r="E2758" s="11" t="s">
        <v>9505</v>
      </c>
      <c r="F2758" s="12" t="s">
        <v>9448</v>
      </c>
      <c r="G2758" s="13">
        <v>17004758</v>
      </c>
      <c r="H2758" s="13">
        <v>15814425</v>
      </c>
      <c r="I2758" s="13"/>
      <c r="J2758" s="13">
        <v>1190333</v>
      </c>
      <c r="K2758" s="13">
        <v>93</v>
      </c>
      <c r="L2758" s="11" t="s">
        <v>9383</v>
      </c>
      <c r="M2758" s="14" t="s">
        <v>9380</v>
      </c>
      <c r="Z2758" s="15">
        <v>17004758</v>
      </c>
      <c r="AA2758" s="15">
        <v>15814425</v>
      </c>
      <c r="AC2758" s="15">
        <v>1190333</v>
      </c>
    </row>
    <row r="2759" spans="2:29" ht="19.7" customHeight="1" x14ac:dyDescent="0.2">
      <c r="B2759" s="10" t="s">
        <v>2859</v>
      </c>
      <c r="C2759" s="11" t="s">
        <v>9506</v>
      </c>
      <c r="D2759" s="11" t="s">
        <v>9462</v>
      </c>
      <c r="E2759" s="11" t="s">
        <v>9507</v>
      </c>
      <c r="F2759" s="12" t="s">
        <v>9448</v>
      </c>
      <c r="G2759" s="13">
        <v>5945959</v>
      </c>
      <c r="H2759" s="13">
        <v>5767580</v>
      </c>
      <c r="I2759" s="13"/>
      <c r="J2759" s="13">
        <v>178379</v>
      </c>
      <c r="K2759" s="13">
        <v>97</v>
      </c>
      <c r="L2759" s="11" t="s">
        <v>9383</v>
      </c>
      <c r="M2759" s="14" t="s">
        <v>9380</v>
      </c>
      <c r="Z2759" s="15">
        <v>5945959</v>
      </c>
      <c r="AA2759" s="15">
        <v>5767580</v>
      </c>
      <c r="AC2759" s="15">
        <v>178379</v>
      </c>
    </row>
    <row r="2760" spans="2:29" ht="19.7" customHeight="1" x14ac:dyDescent="0.2">
      <c r="B2760" s="10" t="s">
        <v>2860</v>
      </c>
      <c r="C2760" s="11" t="s">
        <v>9508</v>
      </c>
      <c r="D2760" s="11" t="s">
        <v>9509</v>
      </c>
      <c r="E2760" s="11" t="s">
        <v>9451</v>
      </c>
      <c r="F2760" s="12" t="s">
        <v>9448</v>
      </c>
      <c r="G2760" s="13">
        <v>2374881</v>
      </c>
      <c r="H2760" s="13">
        <v>2113644</v>
      </c>
      <c r="I2760" s="13"/>
      <c r="J2760" s="13">
        <v>261237</v>
      </c>
      <c r="K2760" s="13">
        <v>89</v>
      </c>
      <c r="L2760" s="11" t="s">
        <v>9383</v>
      </c>
      <c r="M2760" s="14" t="s">
        <v>9380</v>
      </c>
      <c r="Z2760" s="15">
        <v>2374881</v>
      </c>
      <c r="AA2760" s="15">
        <v>2113644</v>
      </c>
      <c r="AC2760" s="15">
        <v>261237</v>
      </c>
    </row>
    <row r="2761" spans="2:29" ht="19.7" customHeight="1" x14ac:dyDescent="0.2">
      <c r="B2761" s="10" t="s">
        <v>2861</v>
      </c>
      <c r="C2761" s="11" t="s">
        <v>9510</v>
      </c>
      <c r="D2761" s="11" t="s">
        <v>9511</v>
      </c>
      <c r="E2761" s="11" t="s">
        <v>9512</v>
      </c>
      <c r="F2761" s="12" t="s">
        <v>9448</v>
      </c>
      <c r="G2761" s="13">
        <v>2164893</v>
      </c>
      <c r="H2761" s="13">
        <v>1970053</v>
      </c>
      <c r="I2761" s="13"/>
      <c r="J2761" s="13">
        <v>194840</v>
      </c>
      <c r="K2761" s="13">
        <v>91</v>
      </c>
      <c r="L2761" s="11" t="s">
        <v>9383</v>
      </c>
      <c r="M2761" s="14" t="s">
        <v>9380</v>
      </c>
      <c r="Z2761" s="15">
        <v>2164893</v>
      </c>
      <c r="AA2761" s="15">
        <v>1970053</v>
      </c>
      <c r="AC2761" s="15">
        <v>194840</v>
      </c>
    </row>
    <row r="2762" spans="2:29" ht="19.7" customHeight="1" x14ac:dyDescent="0.2">
      <c r="B2762" s="10" t="s">
        <v>2862</v>
      </c>
      <c r="C2762" s="11" t="s">
        <v>9513</v>
      </c>
      <c r="D2762" s="11" t="s">
        <v>9514</v>
      </c>
      <c r="E2762" s="11" t="s">
        <v>9515</v>
      </c>
      <c r="F2762" s="12" t="s">
        <v>9448</v>
      </c>
      <c r="G2762" s="13">
        <v>3161565</v>
      </c>
      <c r="H2762" s="13">
        <v>2908640</v>
      </c>
      <c r="I2762" s="13"/>
      <c r="J2762" s="13">
        <v>252925</v>
      </c>
      <c r="K2762" s="13">
        <v>92</v>
      </c>
      <c r="L2762" s="11" t="s">
        <v>9383</v>
      </c>
      <c r="M2762" s="14" t="s">
        <v>9380</v>
      </c>
      <c r="Z2762" s="15">
        <v>3161565</v>
      </c>
      <c r="AA2762" s="15">
        <v>2908640</v>
      </c>
      <c r="AC2762" s="15">
        <v>252925</v>
      </c>
    </row>
    <row r="2763" spans="2:29" ht="19.7" customHeight="1" x14ac:dyDescent="0.2">
      <c r="B2763" s="10" t="s">
        <v>2863</v>
      </c>
      <c r="C2763" s="11" t="s">
        <v>9516</v>
      </c>
      <c r="D2763" s="11" t="s">
        <v>9517</v>
      </c>
      <c r="E2763" s="11" t="s">
        <v>9518</v>
      </c>
      <c r="F2763" s="12" t="s">
        <v>85</v>
      </c>
      <c r="G2763" s="13">
        <v>955059</v>
      </c>
      <c r="H2763" s="13">
        <v>878654</v>
      </c>
      <c r="I2763" s="13"/>
      <c r="J2763" s="13">
        <v>76405</v>
      </c>
      <c r="K2763" s="13">
        <v>92</v>
      </c>
      <c r="L2763" s="11" t="s">
        <v>9383</v>
      </c>
      <c r="M2763" s="14" t="s">
        <v>9380</v>
      </c>
      <c r="Z2763" s="15">
        <v>955059</v>
      </c>
      <c r="AA2763" s="15">
        <v>878654</v>
      </c>
      <c r="AC2763" s="15">
        <v>76405</v>
      </c>
    </row>
    <row r="2764" spans="2:29" ht="19.7" customHeight="1" x14ac:dyDescent="0.2">
      <c r="B2764" s="10" t="s">
        <v>2864</v>
      </c>
      <c r="C2764" s="11" t="s">
        <v>9519</v>
      </c>
      <c r="D2764" s="11" t="s">
        <v>9520</v>
      </c>
      <c r="E2764" s="11" t="s">
        <v>9521</v>
      </c>
      <c r="F2764" s="12" t="s">
        <v>329</v>
      </c>
      <c r="G2764" s="13">
        <v>1397346</v>
      </c>
      <c r="H2764" s="13">
        <v>1159797</v>
      </c>
      <c r="I2764" s="13"/>
      <c r="J2764" s="13">
        <v>237549</v>
      </c>
      <c r="K2764" s="13">
        <v>83</v>
      </c>
      <c r="L2764" s="11" t="s">
        <v>9383</v>
      </c>
      <c r="M2764" s="14" t="s">
        <v>9380</v>
      </c>
      <c r="Z2764" s="15">
        <v>1397346</v>
      </c>
      <c r="AA2764" s="15">
        <v>1159797</v>
      </c>
      <c r="AC2764" s="15">
        <v>237549</v>
      </c>
    </row>
    <row r="2765" spans="2:29" ht="19.7" customHeight="1" x14ac:dyDescent="0.2">
      <c r="B2765" s="10" t="s">
        <v>2865</v>
      </c>
      <c r="C2765" s="11" t="s">
        <v>9522</v>
      </c>
      <c r="D2765" s="11" t="s">
        <v>9523</v>
      </c>
      <c r="E2765" s="11" t="s">
        <v>9524</v>
      </c>
      <c r="F2765" s="12" t="s">
        <v>9448</v>
      </c>
      <c r="G2765" s="13">
        <v>13684406</v>
      </c>
      <c r="H2765" s="13">
        <v>11084369</v>
      </c>
      <c r="I2765" s="13"/>
      <c r="J2765" s="13">
        <v>2600037</v>
      </c>
      <c r="K2765" s="13">
        <v>81</v>
      </c>
      <c r="L2765" s="11" t="s">
        <v>9383</v>
      </c>
      <c r="M2765" s="14" t="s">
        <v>9380</v>
      </c>
      <c r="Z2765" s="15">
        <v>13684406</v>
      </c>
      <c r="AA2765" s="15">
        <v>11084369</v>
      </c>
      <c r="AC2765" s="15">
        <v>2600037</v>
      </c>
    </row>
    <row r="2766" spans="2:29" ht="19.7" customHeight="1" x14ac:dyDescent="0.2">
      <c r="B2766" s="10" t="s">
        <v>2866</v>
      </c>
      <c r="C2766" s="11" t="s">
        <v>9525</v>
      </c>
      <c r="D2766" s="11" t="s">
        <v>9517</v>
      </c>
      <c r="E2766" s="11" t="s">
        <v>9526</v>
      </c>
      <c r="F2766" s="12" t="s">
        <v>329</v>
      </c>
      <c r="G2766" s="13">
        <v>5826857</v>
      </c>
      <c r="H2766" s="13">
        <v>4195337</v>
      </c>
      <c r="I2766" s="13"/>
      <c r="J2766" s="13">
        <v>1631520</v>
      </c>
      <c r="K2766" s="13">
        <v>72</v>
      </c>
      <c r="L2766" s="11" t="s">
        <v>9383</v>
      </c>
      <c r="M2766" s="14" t="s">
        <v>9380</v>
      </c>
      <c r="Z2766" s="15">
        <v>5826857</v>
      </c>
      <c r="AA2766" s="15">
        <v>4195337</v>
      </c>
      <c r="AC2766" s="15">
        <v>1631520</v>
      </c>
    </row>
    <row r="2767" spans="2:29" ht="19.7" customHeight="1" x14ac:dyDescent="0.2">
      <c r="B2767" s="10" t="s">
        <v>2867</v>
      </c>
      <c r="C2767" s="11" t="s">
        <v>9527</v>
      </c>
      <c r="D2767" s="11" t="s">
        <v>9509</v>
      </c>
      <c r="E2767" s="11" t="s">
        <v>9469</v>
      </c>
      <c r="F2767" s="12" t="s">
        <v>9448</v>
      </c>
      <c r="G2767" s="13">
        <v>1458145</v>
      </c>
      <c r="H2767" s="13">
        <v>1414401</v>
      </c>
      <c r="I2767" s="13"/>
      <c r="J2767" s="13">
        <v>43744</v>
      </c>
      <c r="K2767" s="13">
        <v>97</v>
      </c>
      <c r="L2767" s="11" t="s">
        <v>9383</v>
      </c>
      <c r="M2767" s="14" t="s">
        <v>9380</v>
      </c>
      <c r="Z2767" s="15">
        <v>1458145</v>
      </c>
      <c r="AA2767" s="15">
        <v>1414401</v>
      </c>
      <c r="AC2767" s="15">
        <v>43744</v>
      </c>
    </row>
    <row r="2768" spans="2:29" ht="19.7" customHeight="1" x14ac:dyDescent="0.2">
      <c r="B2768" s="10" t="s">
        <v>2868</v>
      </c>
      <c r="C2768" s="11" t="s">
        <v>9528</v>
      </c>
      <c r="D2768" s="11" t="s">
        <v>9509</v>
      </c>
      <c r="E2768" s="11" t="s">
        <v>9529</v>
      </c>
      <c r="F2768" s="12" t="s">
        <v>9448</v>
      </c>
      <c r="G2768" s="13">
        <v>126137</v>
      </c>
      <c r="H2768" s="13">
        <v>122353</v>
      </c>
      <c r="I2768" s="13"/>
      <c r="J2768" s="13">
        <v>3784</v>
      </c>
      <c r="K2768" s="13">
        <v>97</v>
      </c>
      <c r="L2768" s="11" t="s">
        <v>9383</v>
      </c>
      <c r="M2768" s="14" t="s">
        <v>9380</v>
      </c>
      <c r="Z2768" s="15">
        <v>126137</v>
      </c>
      <c r="AA2768" s="15">
        <v>122353</v>
      </c>
      <c r="AC2768" s="15">
        <v>3784</v>
      </c>
    </row>
    <row r="2769" spans="2:29" ht="19.7" customHeight="1" x14ac:dyDescent="0.2">
      <c r="B2769" s="10" t="s">
        <v>2869</v>
      </c>
      <c r="C2769" s="11" t="s">
        <v>9530</v>
      </c>
      <c r="D2769" s="11" t="s">
        <v>9509</v>
      </c>
      <c r="E2769" s="11" t="s">
        <v>9531</v>
      </c>
      <c r="F2769" s="12" t="s">
        <v>9448</v>
      </c>
      <c r="G2769" s="13">
        <v>186832</v>
      </c>
      <c r="H2769" s="13">
        <v>181227</v>
      </c>
      <c r="I2769" s="13"/>
      <c r="J2769" s="13">
        <v>5605</v>
      </c>
      <c r="K2769" s="13">
        <v>97</v>
      </c>
      <c r="L2769" s="11" t="s">
        <v>9383</v>
      </c>
      <c r="M2769" s="14" t="s">
        <v>9380</v>
      </c>
      <c r="Z2769" s="15">
        <v>186832</v>
      </c>
      <c r="AA2769" s="15">
        <v>181227</v>
      </c>
      <c r="AC2769" s="15">
        <v>5605</v>
      </c>
    </row>
    <row r="2770" spans="2:29" ht="19.7" customHeight="1" x14ac:dyDescent="0.2">
      <c r="B2770" s="10" t="s">
        <v>2870</v>
      </c>
      <c r="C2770" s="11" t="s">
        <v>9532</v>
      </c>
      <c r="D2770" s="11" t="s">
        <v>9509</v>
      </c>
      <c r="E2770" s="11" t="s">
        <v>9502</v>
      </c>
      <c r="F2770" s="12" t="s">
        <v>9448</v>
      </c>
      <c r="G2770" s="13">
        <v>2093700</v>
      </c>
      <c r="H2770" s="13">
        <v>2030889</v>
      </c>
      <c r="I2770" s="13"/>
      <c r="J2770" s="13">
        <v>62811</v>
      </c>
      <c r="K2770" s="13">
        <v>97</v>
      </c>
      <c r="L2770" s="11" t="s">
        <v>9383</v>
      </c>
      <c r="M2770" s="14" t="s">
        <v>9380</v>
      </c>
      <c r="Z2770" s="15">
        <v>2093700</v>
      </c>
      <c r="AA2770" s="15">
        <v>2030889</v>
      </c>
      <c r="AC2770" s="15">
        <v>62811</v>
      </c>
    </row>
    <row r="2771" spans="2:29" ht="19.7" customHeight="1" x14ac:dyDescent="0.2">
      <c r="B2771" s="10" t="s">
        <v>2871</v>
      </c>
      <c r="C2771" s="11" t="s">
        <v>9533</v>
      </c>
      <c r="D2771" s="11" t="s">
        <v>9509</v>
      </c>
      <c r="E2771" s="11" t="s">
        <v>9534</v>
      </c>
      <c r="F2771" s="12" t="s">
        <v>329</v>
      </c>
      <c r="G2771" s="13">
        <v>950047</v>
      </c>
      <c r="H2771" s="13">
        <v>703035</v>
      </c>
      <c r="I2771" s="13"/>
      <c r="J2771" s="13">
        <v>247012</v>
      </c>
      <c r="K2771" s="13">
        <v>74</v>
      </c>
      <c r="L2771" s="11" t="s">
        <v>9383</v>
      </c>
      <c r="M2771" s="14" t="s">
        <v>9380</v>
      </c>
      <c r="Z2771" s="15">
        <v>950047</v>
      </c>
      <c r="AA2771" s="15">
        <v>703035</v>
      </c>
      <c r="AC2771" s="15">
        <v>247012</v>
      </c>
    </row>
    <row r="2772" spans="2:29" ht="19.7" customHeight="1" x14ac:dyDescent="0.2">
      <c r="B2772" s="10" t="s">
        <v>2872</v>
      </c>
      <c r="C2772" s="11" t="s">
        <v>9535</v>
      </c>
      <c r="D2772" s="11" t="s">
        <v>9509</v>
      </c>
      <c r="E2772" s="11" t="s">
        <v>9536</v>
      </c>
      <c r="F2772" s="12" t="s">
        <v>9448</v>
      </c>
      <c r="G2772" s="13">
        <v>833134</v>
      </c>
      <c r="H2772" s="13">
        <v>808140</v>
      </c>
      <c r="I2772" s="13"/>
      <c r="J2772" s="13">
        <v>24994</v>
      </c>
      <c r="K2772" s="13">
        <v>97</v>
      </c>
      <c r="L2772" s="11" t="s">
        <v>9383</v>
      </c>
      <c r="M2772" s="14" t="s">
        <v>9380</v>
      </c>
      <c r="Z2772" s="15">
        <v>833134</v>
      </c>
      <c r="AA2772" s="15">
        <v>808140</v>
      </c>
      <c r="AC2772" s="15">
        <v>24994</v>
      </c>
    </row>
    <row r="2773" spans="2:29" ht="19.7" customHeight="1" x14ac:dyDescent="0.2">
      <c r="B2773" s="10" t="s">
        <v>2873</v>
      </c>
      <c r="C2773" s="11" t="s">
        <v>9537</v>
      </c>
      <c r="D2773" s="11" t="s">
        <v>9511</v>
      </c>
      <c r="E2773" s="11" t="s">
        <v>9538</v>
      </c>
      <c r="F2773" s="12" t="s">
        <v>329</v>
      </c>
      <c r="G2773" s="13">
        <v>1978361</v>
      </c>
      <c r="H2773" s="13">
        <v>1919010</v>
      </c>
      <c r="I2773" s="13"/>
      <c r="J2773" s="13">
        <v>59351</v>
      </c>
      <c r="K2773" s="13">
        <v>97</v>
      </c>
      <c r="L2773" s="11" t="s">
        <v>9383</v>
      </c>
      <c r="M2773" s="14" t="s">
        <v>9380</v>
      </c>
      <c r="Z2773" s="15">
        <v>1978361</v>
      </c>
      <c r="AA2773" s="15">
        <v>1919010</v>
      </c>
      <c r="AC2773" s="15">
        <v>59351</v>
      </c>
    </row>
    <row r="2774" spans="2:29" ht="19.7" customHeight="1" x14ac:dyDescent="0.2">
      <c r="B2774" s="10" t="s">
        <v>2874</v>
      </c>
      <c r="C2774" s="11" t="s">
        <v>9539</v>
      </c>
      <c r="D2774" s="11" t="s">
        <v>9517</v>
      </c>
      <c r="E2774" s="11" t="s">
        <v>9540</v>
      </c>
      <c r="F2774" s="12" t="s">
        <v>85</v>
      </c>
      <c r="G2774" s="13">
        <v>592185</v>
      </c>
      <c r="H2774" s="13">
        <v>574419</v>
      </c>
      <c r="I2774" s="13"/>
      <c r="J2774" s="13">
        <v>17766</v>
      </c>
      <c r="K2774" s="13">
        <v>97</v>
      </c>
      <c r="L2774" s="11" t="s">
        <v>9383</v>
      </c>
      <c r="M2774" s="14" t="s">
        <v>9380</v>
      </c>
      <c r="Z2774" s="15">
        <v>592185</v>
      </c>
      <c r="AA2774" s="15">
        <v>574419</v>
      </c>
      <c r="AC2774" s="15">
        <v>17766</v>
      </c>
    </row>
    <row r="2775" spans="2:29" ht="19.7" customHeight="1" x14ac:dyDescent="0.2">
      <c r="B2775" s="10" t="s">
        <v>2875</v>
      </c>
      <c r="C2775" s="11" t="s">
        <v>9541</v>
      </c>
      <c r="D2775" s="11" t="s">
        <v>9520</v>
      </c>
      <c r="E2775" s="11" t="s">
        <v>9505</v>
      </c>
      <c r="F2775" s="12" t="s">
        <v>329</v>
      </c>
      <c r="G2775" s="13">
        <v>1236901</v>
      </c>
      <c r="H2775" s="13">
        <v>1199794</v>
      </c>
      <c r="I2775" s="13"/>
      <c r="J2775" s="13">
        <v>37107</v>
      </c>
      <c r="K2775" s="13">
        <v>97</v>
      </c>
      <c r="L2775" s="11" t="s">
        <v>9383</v>
      </c>
      <c r="M2775" s="14" t="s">
        <v>9380</v>
      </c>
      <c r="Z2775" s="15">
        <v>1236901</v>
      </c>
      <c r="AA2775" s="15">
        <v>1199794</v>
      </c>
      <c r="AC2775" s="15">
        <v>37107</v>
      </c>
    </row>
    <row r="2776" spans="2:29" ht="19.7" customHeight="1" x14ac:dyDescent="0.2">
      <c r="B2776" s="10" t="s">
        <v>2876</v>
      </c>
      <c r="C2776" s="11" t="s">
        <v>9542</v>
      </c>
      <c r="D2776" s="11" t="s">
        <v>9543</v>
      </c>
      <c r="E2776" s="11" t="s">
        <v>9451</v>
      </c>
      <c r="F2776" s="12" t="s">
        <v>9448</v>
      </c>
      <c r="G2776" s="13">
        <v>6591312</v>
      </c>
      <c r="H2776" s="13">
        <v>6195833</v>
      </c>
      <c r="I2776" s="13"/>
      <c r="J2776" s="13">
        <v>395479</v>
      </c>
      <c r="K2776" s="13">
        <v>94</v>
      </c>
      <c r="L2776" s="11" t="s">
        <v>9383</v>
      </c>
      <c r="M2776" s="14" t="s">
        <v>9380</v>
      </c>
      <c r="Z2776" s="15">
        <v>6591312</v>
      </c>
      <c r="AA2776" s="15">
        <v>6195833</v>
      </c>
      <c r="AC2776" s="15">
        <v>395479</v>
      </c>
    </row>
    <row r="2777" spans="2:29" ht="19.7" customHeight="1" x14ac:dyDescent="0.2">
      <c r="B2777" s="10" t="s">
        <v>2877</v>
      </c>
      <c r="C2777" s="11" t="s">
        <v>9544</v>
      </c>
      <c r="D2777" s="11" t="s">
        <v>9545</v>
      </c>
      <c r="E2777" s="11" t="s">
        <v>9546</v>
      </c>
      <c r="F2777" s="12" t="s">
        <v>9448</v>
      </c>
      <c r="G2777" s="13">
        <v>3674277</v>
      </c>
      <c r="H2777" s="13">
        <v>3380335</v>
      </c>
      <c r="I2777" s="13"/>
      <c r="J2777" s="13">
        <v>293942</v>
      </c>
      <c r="K2777" s="13">
        <v>92</v>
      </c>
      <c r="L2777" s="11" t="s">
        <v>9383</v>
      </c>
      <c r="M2777" s="14" t="s">
        <v>9380</v>
      </c>
      <c r="Z2777" s="15">
        <v>3674277</v>
      </c>
      <c r="AA2777" s="15">
        <v>3380335</v>
      </c>
      <c r="AC2777" s="15">
        <v>293942</v>
      </c>
    </row>
    <row r="2778" spans="2:29" ht="19.7" customHeight="1" x14ac:dyDescent="0.2">
      <c r="B2778" s="10" t="s">
        <v>2878</v>
      </c>
      <c r="C2778" s="11" t="s">
        <v>9547</v>
      </c>
      <c r="D2778" s="11" t="s">
        <v>9548</v>
      </c>
      <c r="E2778" s="11" t="s">
        <v>9549</v>
      </c>
      <c r="F2778" s="12" t="s">
        <v>38</v>
      </c>
      <c r="G2778" s="13">
        <v>666659</v>
      </c>
      <c r="H2778" s="13">
        <v>586660</v>
      </c>
      <c r="I2778" s="13"/>
      <c r="J2778" s="13">
        <v>79999</v>
      </c>
      <c r="K2778" s="13">
        <v>88</v>
      </c>
      <c r="L2778" s="11" t="s">
        <v>9383</v>
      </c>
      <c r="M2778" s="14" t="s">
        <v>9380</v>
      </c>
      <c r="Z2778" s="15">
        <v>666659</v>
      </c>
      <c r="AA2778" s="15">
        <v>586660</v>
      </c>
      <c r="AC2778" s="15">
        <v>79999</v>
      </c>
    </row>
    <row r="2779" spans="2:29" ht="19.7" customHeight="1" x14ac:dyDescent="0.2">
      <c r="B2779" s="16" t="s">
        <v>2879</v>
      </c>
      <c r="C2779" s="17" t="s">
        <v>9550</v>
      </c>
      <c r="D2779" s="17" t="s">
        <v>9551</v>
      </c>
      <c r="E2779" s="17" t="s">
        <v>9552</v>
      </c>
      <c r="F2779" s="18" t="s">
        <v>9448</v>
      </c>
      <c r="G2779" s="19">
        <v>7315095</v>
      </c>
      <c r="H2779" s="19">
        <v>6803038</v>
      </c>
      <c r="I2779" s="19"/>
      <c r="J2779" s="19">
        <v>512057</v>
      </c>
      <c r="K2779" s="19">
        <v>93</v>
      </c>
      <c r="L2779" s="17" t="s">
        <v>9383</v>
      </c>
      <c r="M2779" s="20" t="s">
        <v>9380</v>
      </c>
      <c r="Z2779" s="15">
        <v>7315095</v>
      </c>
      <c r="AA2779" s="15">
        <v>6803038</v>
      </c>
      <c r="AC2779" s="15">
        <v>512057</v>
      </c>
    </row>
    <row r="2780" spans="2:29" ht="19.7" customHeight="1" x14ac:dyDescent="0.2">
      <c r="B2780" s="10" t="s">
        <v>2880</v>
      </c>
      <c r="C2780" s="11" t="s">
        <v>9553</v>
      </c>
      <c r="D2780" s="11" t="s">
        <v>9554</v>
      </c>
      <c r="E2780" s="11" t="s">
        <v>9552</v>
      </c>
      <c r="F2780" s="12" t="s">
        <v>329</v>
      </c>
      <c r="G2780" s="13">
        <v>4360231</v>
      </c>
      <c r="H2780" s="13">
        <v>3749799</v>
      </c>
      <c r="I2780" s="13"/>
      <c r="J2780" s="13">
        <v>610432</v>
      </c>
      <c r="K2780" s="13">
        <v>86</v>
      </c>
      <c r="L2780" s="11" t="s">
        <v>9383</v>
      </c>
      <c r="M2780" s="14" t="s">
        <v>9380</v>
      </c>
      <c r="Z2780" s="15">
        <v>4360231</v>
      </c>
      <c r="AA2780" s="15">
        <v>3749799</v>
      </c>
      <c r="AC2780" s="15">
        <v>610432</v>
      </c>
    </row>
    <row r="2781" spans="2:29" ht="19.7" customHeight="1" x14ac:dyDescent="0.2">
      <c r="B2781" s="10" t="s">
        <v>2881</v>
      </c>
      <c r="C2781" s="11" t="s">
        <v>9555</v>
      </c>
      <c r="D2781" s="11" t="s">
        <v>9554</v>
      </c>
      <c r="E2781" s="11" t="s">
        <v>9526</v>
      </c>
      <c r="F2781" s="12" t="s">
        <v>329</v>
      </c>
      <c r="G2781" s="13">
        <v>30081393</v>
      </c>
      <c r="H2781" s="13">
        <v>12934999</v>
      </c>
      <c r="I2781" s="13"/>
      <c r="J2781" s="13">
        <v>17146394</v>
      </c>
      <c r="K2781" s="13">
        <v>43</v>
      </c>
      <c r="L2781" s="11" t="s">
        <v>9383</v>
      </c>
      <c r="M2781" s="14" t="s">
        <v>9380</v>
      </c>
      <c r="Z2781" s="15">
        <v>30081393</v>
      </c>
      <c r="AA2781" s="15">
        <v>12934999</v>
      </c>
      <c r="AC2781" s="15">
        <v>17146394</v>
      </c>
    </row>
    <row r="2782" spans="2:29" ht="19.7" customHeight="1" x14ac:dyDescent="0.2">
      <c r="B2782" s="10" t="s">
        <v>2882</v>
      </c>
      <c r="C2782" s="11" t="s">
        <v>9556</v>
      </c>
      <c r="D2782" s="11" t="s">
        <v>9557</v>
      </c>
      <c r="E2782" s="11" t="s">
        <v>9469</v>
      </c>
      <c r="F2782" s="12" t="s">
        <v>9448</v>
      </c>
      <c r="G2782" s="13">
        <v>4323915</v>
      </c>
      <c r="H2782" s="13">
        <v>4194198</v>
      </c>
      <c r="I2782" s="13"/>
      <c r="J2782" s="13">
        <v>129717</v>
      </c>
      <c r="K2782" s="13">
        <v>97</v>
      </c>
      <c r="L2782" s="11" t="s">
        <v>9383</v>
      </c>
      <c r="M2782" s="14" t="s">
        <v>9380</v>
      </c>
      <c r="Z2782" s="15">
        <v>4323915</v>
      </c>
      <c r="AA2782" s="15">
        <v>4194198</v>
      </c>
      <c r="AC2782" s="15">
        <v>129717</v>
      </c>
    </row>
    <row r="2783" spans="2:29" ht="19.7" customHeight="1" x14ac:dyDescent="0.2">
      <c r="B2783" s="10" t="s">
        <v>2883</v>
      </c>
      <c r="C2783" s="11" t="s">
        <v>9558</v>
      </c>
      <c r="D2783" s="11" t="s">
        <v>9543</v>
      </c>
      <c r="E2783" s="11" t="s">
        <v>9469</v>
      </c>
      <c r="F2783" s="12" t="s">
        <v>9448</v>
      </c>
      <c r="G2783" s="13">
        <v>4999881</v>
      </c>
      <c r="H2783" s="13">
        <v>4849885</v>
      </c>
      <c r="I2783" s="13"/>
      <c r="J2783" s="13">
        <v>149996</v>
      </c>
      <c r="K2783" s="13">
        <v>97</v>
      </c>
      <c r="L2783" s="11" t="s">
        <v>9383</v>
      </c>
      <c r="M2783" s="14" t="s">
        <v>9380</v>
      </c>
      <c r="Z2783" s="15">
        <v>4999881</v>
      </c>
      <c r="AA2783" s="15">
        <v>4849885</v>
      </c>
      <c r="AC2783" s="15">
        <v>149996</v>
      </c>
    </row>
    <row r="2784" spans="2:29" ht="19.7" customHeight="1" x14ac:dyDescent="0.2">
      <c r="B2784" s="10" t="s">
        <v>2884</v>
      </c>
      <c r="C2784" s="11" t="s">
        <v>9559</v>
      </c>
      <c r="D2784" s="11" t="s">
        <v>9554</v>
      </c>
      <c r="E2784" s="11" t="s">
        <v>9469</v>
      </c>
      <c r="F2784" s="12" t="s">
        <v>9448</v>
      </c>
      <c r="G2784" s="13">
        <v>4695708</v>
      </c>
      <c r="H2784" s="13">
        <v>4554837</v>
      </c>
      <c r="I2784" s="13"/>
      <c r="J2784" s="13">
        <v>140871</v>
      </c>
      <c r="K2784" s="13">
        <v>97</v>
      </c>
      <c r="L2784" s="11" t="s">
        <v>9383</v>
      </c>
      <c r="M2784" s="14" t="s">
        <v>9380</v>
      </c>
      <c r="Z2784" s="15">
        <v>4695708</v>
      </c>
      <c r="AA2784" s="15">
        <v>4554837</v>
      </c>
      <c r="AC2784" s="15">
        <v>140871</v>
      </c>
    </row>
    <row r="2785" spans="2:29" ht="19.7" customHeight="1" x14ac:dyDescent="0.2">
      <c r="B2785" s="10" t="s">
        <v>2885</v>
      </c>
      <c r="C2785" s="11" t="s">
        <v>9560</v>
      </c>
      <c r="D2785" s="11" t="s">
        <v>9554</v>
      </c>
      <c r="E2785" s="11" t="s">
        <v>9469</v>
      </c>
      <c r="F2785" s="12" t="s">
        <v>3916</v>
      </c>
      <c r="G2785" s="13">
        <v>577830</v>
      </c>
      <c r="H2785" s="13">
        <v>560495</v>
      </c>
      <c r="I2785" s="13"/>
      <c r="J2785" s="13">
        <v>17335</v>
      </c>
      <c r="K2785" s="13">
        <v>97</v>
      </c>
      <c r="L2785" s="11" t="s">
        <v>9383</v>
      </c>
      <c r="M2785" s="14" t="s">
        <v>9380</v>
      </c>
      <c r="Z2785" s="15">
        <v>577830</v>
      </c>
      <c r="AA2785" s="15">
        <v>560495</v>
      </c>
      <c r="AC2785" s="15">
        <v>17335</v>
      </c>
    </row>
    <row r="2786" spans="2:29" ht="19.7" customHeight="1" x14ac:dyDescent="0.2">
      <c r="B2786" s="10" t="s">
        <v>2886</v>
      </c>
      <c r="C2786" s="11" t="s">
        <v>9561</v>
      </c>
      <c r="D2786" s="11" t="s">
        <v>9543</v>
      </c>
      <c r="E2786" s="11" t="s">
        <v>9562</v>
      </c>
      <c r="F2786" s="12" t="s">
        <v>9448</v>
      </c>
      <c r="G2786" s="13">
        <v>8295930</v>
      </c>
      <c r="H2786" s="13">
        <v>8047052</v>
      </c>
      <c r="I2786" s="13"/>
      <c r="J2786" s="13">
        <v>248878</v>
      </c>
      <c r="K2786" s="13">
        <v>97</v>
      </c>
      <c r="L2786" s="11" t="s">
        <v>9383</v>
      </c>
      <c r="M2786" s="14" t="s">
        <v>9380</v>
      </c>
      <c r="Z2786" s="15">
        <v>8295930</v>
      </c>
      <c r="AA2786" s="15">
        <v>8047052</v>
      </c>
      <c r="AC2786" s="15">
        <v>248878</v>
      </c>
    </row>
    <row r="2787" spans="2:29" ht="19.7" customHeight="1" x14ac:dyDescent="0.2">
      <c r="B2787" s="10" t="s">
        <v>2887</v>
      </c>
      <c r="C2787" s="11" t="s">
        <v>9563</v>
      </c>
      <c r="D2787" s="11" t="s">
        <v>9554</v>
      </c>
      <c r="E2787" s="11" t="s">
        <v>9502</v>
      </c>
      <c r="F2787" s="12" t="s">
        <v>9448</v>
      </c>
      <c r="G2787" s="13">
        <v>3435849</v>
      </c>
      <c r="H2787" s="13">
        <v>3332774</v>
      </c>
      <c r="I2787" s="13"/>
      <c r="J2787" s="13">
        <v>103075</v>
      </c>
      <c r="K2787" s="13">
        <v>97</v>
      </c>
      <c r="L2787" s="11" t="s">
        <v>9383</v>
      </c>
      <c r="M2787" s="14" t="s">
        <v>9380</v>
      </c>
      <c r="Z2787" s="15">
        <v>3435849</v>
      </c>
      <c r="AA2787" s="15">
        <v>3332774</v>
      </c>
      <c r="AC2787" s="15">
        <v>103075</v>
      </c>
    </row>
    <row r="2788" spans="2:29" ht="19.7" customHeight="1" x14ac:dyDescent="0.2">
      <c r="B2788" s="10" t="s">
        <v>2888</v>
      </c>
      <c r="C2788" s="11" t="s">
        <v>9564</v>
      </c>
      <c r="D2788" s="11" t="s">
        <v>9548</v>
      </c>
      <c r="E2788" s="11" t="s">
        <v>9565</v>
      </c>
      <c r="F2788" s="12" t="s">
        <v>38</v>
      </c>
      <c r="G2788" s="13">
        <v>718284</v>
      </c>
      <c r="H2788" s="13">
        <v>696735</v>
      </c>
      <c r="I2788" s="13"/>
      <c r="J2788" s="13">
        <v>21549</v>
      </c>
      <c r="K2788" s="13">
        <v>97</v>
      </c>
      <c r="L2788" s="11" t="s">
        <v>9383</v>
      </c>
      <c r="M2788" s="14" t="s">
        <v>9380</v>
      </c>
      <c r="Z2788" s="15">
        <v>718284</v>
      </c>
      <c r="AA2788" s="15">
        <v>696735</v>
      </c>
      <c r="AC2788" s="15">
        <v>21549</v>
      </c>
    </row>
    <row r="2789" spans="2:29" ht="19.7" customHeight="1" x14ac:dyDescent="0.2">
      <c r="B2789" s="10" t="s">
        <v>2889</v>
      </c>
      <c r="C2789" s="11" t="s">
        <v>9566</v>
      </c>
      <c r="D2789" s="11" t="s">
        <v>9459</v>
      </c>
      <c r="E2789" s="11" t="s">
        <v>9567</v>
      </c>
      <c r="F2789" s="12" t="s">
        <v>9448</v>
      </c>
      <c r="G2789" s="13">
        <v>17199623</v>
      </c>
      <c r="H2789" s="13">
        <v>16683634</v>
      </c>
      <c r="I2789" s="13"/>
      <c r="J2789" s="13">
        <v>515989</v>
      </c>
      <c r="K2789" s="13">
        <v>97</v>
      </c>
      <c r="L2789" s="11" t="s">
        <v>9383</v>
      </c>
      <c r="M2789" s="14" t="s">
        <v>9380</v>
      </c>
      <c r="Z2789" s="15">
        <v>17199623</v>
      </c>
      <c r="AA2789" s="15">
        <v>16683634</v>
      </c>
      <c r="AC2789" s="15">
        <v>515989</v>
      </c>
    </row>
    <row r="2790" spans="2:29" ht="19.7" customHeight="1" x14ac:dyDescent="0.2">
      <c r="B2790" s="10" t="s">
        <v>2890</v>
      </c>
      <c r="C2790" s="11" t="s">
        <v>9568</v>
      </c>
      <c r="D2790" s="11" t="s">
        <v>9554</v>
      </c>
      <c r="E2790" s="11" t="s">
        <v>9569</v>
      </c>
      <c r="F2790" s="12" t="s">
        <v>329</v>
      </c>
      <c r="G2790" s="13">
        <v>4919425</v>
      </c>
      <c r="H2790" s="13">
        <v>4771842</v>
      </c>
      <c r="I2790" s="13"/>
      <c r="J2790" s="13">
        <v>147583</v>
      </c>
      <c r="K2790" s="13">
        <v>97</v>
      </c>
      <c r="L2790" s="11" t="s">
        <v>9383</v>
      </c>
      <c r="M2790" s="14" t="s">
        <v>9380</v>
      </c>
      <c r="Z2790" s="15">
        <v>4919425</v>
      </c>
      <c r="AA2790" s="15">
        <v>4771842</v>
      </c>
      <c r="AC2790" s="15">
        <v>147583</v>
      </c>
    </row>
    <row r="2791" spans="2:29" ht="19.7" customHeight="1" x14ac:dyDescent="0.2">
      <c r="B2791" s="10" t="s">
        <v>2891</v>
      </c>
      <c r="C2791" s="11" t="s">
        <v>9570</v>
      </c>
      <c r="D2791" s="11" t="s">
        <v>9571</v>
      </c>
      <c r="E2791" s="11" t="s">
        <v>9549</v>
      </c>
      <c r="F2791" s="12" t="s">
        <v>38</v>
      </c>
      <c r="G2791" s="13">
        <v>913437</v>
      </c>
      <c r="H2791" s="13">
        <v>749018</v>
      </c>
      <c r="I2791" s="13"/>
      <c r="J2791" s="13">
        <v>164419</v>
      </c>
      <c r="K2791" s="13">
        <v>82</v>
      </c>
      <c r="L2791" s="11" t="s">
        <v>9383</v>
      </c>
      <c r="M2791" s="14" t="s">
        <v>9380</v>
      </c>
      <c r="Z2791" s="15">
        <v>913437</v>
      </c>
      <c r="AA2791" s="15">
        <v>749018</v>
      </c>
      <c r="AC2791" s="15">
        <v>164419</v>
      </c>
    </row>
    <row r="2792" spans="2:29" ht="19.7" customHeight="1" x14ac:dyDescent="0.2">
      <c r="B2792" s="10" t="s">
        <v>2892</v>
      </c>
      <c r="C2792" s="11" t="s">
        <v>9572</v>
      </c>
      <c r="D2792" s="11" t="s">
        <v>9573</v>
      </c>
      <c r="E2792" s="11" t="s">
        <v>9574</v>
      </c>
      <c r="F2792" s="12" t="s">
        <v>329</v>
      </c>
      <c r="G2792" s="13">
        <v>3021130</v>
      </c>
      <c r="H2792" s="13">
        <v>2628383</v>
      </c>
      <c r="I2792" s="13"/>
      <c r="J2792" s="13">
        <v>392747</v>
      </c>
      <c r="K2792" s="13">
        <v>87</v>
      </c>
      <c r="L2792" s="11" t="s">
        <v>9383</v>
      </c>
      <c r="M2792" s="14" t="s">
        <v>9380</v>
      </c>
      <c r="Z2792" s="15">
        <v>3021130</v>
      </c>
      <c r="AA2792" s="15">
        <v>2628383</v>
      </c>
      <c r="AC2792" s="15">
        <v>392747</v>
      </c>
    </row>
    <row r="2793" spans="2:29" ht="19.7" customHeight="1" x14ac:dyDescent="0.2">
      <c r="B2793" s="10" t="s">
        <v>2893</v>
      </c>
      <c r="C2793" s="11" t="s">
        <v>9575</v>
      </c>
      <c r="D2793" s="11" t="s">
        <v>9576</v>
      </c>
      <c r="E2793" s="11" t="s">
        <v>9577</v>
      </c>
      <c r="F2793" s="12" t="s">
        <v>329</v>
      </c>
      <c r="G2793" s="13">
        <v>2318791</v>
      </c>
      <c r="H2793" s="13">
        <v>2110100</v>
      </c>
      <c r="I2793" s="13"/>
      <c r="J2793" s="13">
        <v>208691</v>
      </c>
      <c r="K2793" s="13">
        <v>91</v>
      </c>
      <c r="L2793" s="11" t="s">
        <v>9383</v>
      </c>
      <c r="M2793" s="14" t="s">
        <v>9380</v>
      </c>
      <c r="Z2793" s="15">
        <v>2318791</v>
      </c>
      <c r="AA2793" s="15">
        <v>2110100</v>
      </c>
      <c r="AC2793" s="15">
        <v>208691</v>
      </c>
    </row>
    <row r="2794" spans="2:29" ht="19.7" customHeight="1" x14ac:dyDescent="0.2">
      <c r="B2794" s="10" t="s">
        <v>2894</v>
      </c>
      <c r="C2794" s="11" t="s">
        <v>9578</v>
      </c>
      <c r="D2794" s="11" t="s">
        <v>9571</v>
      </c>
      <c r="E2794" s="11" t="s">
        <v>9521</v>
      </c>
      <c r="F2794" s="12" t="s">
        <v>329</v>
      </c>
      <c r="G2794" s="13">
        <v>5392042</v>
      </c>
      <c r="H2794" s="13">
        <v>4421474</v>
      </c>
      <c r="I2794" s="13"/>
      <c r="J2794" s="13">
        <v>970568</v>
      </c>
      <c r="K2794" s="13">
        <v>82</v>
      </c>
      <c r="L2794" s="11" t="s">
        <v>9383</v>
      </c>
      <c r="M2794" s="14" t="s">
        <v>9380</v>
      </c>
      <c r="Z2794" s="15">
        <v>5392042</v>
      </c>
      <c r="AA2794" s="15">
        <v>4421474</v>
      </c>
      <c r="AC2794" s="15">
        <v>970568</v>
      </c>
    </row>
    <row r="2795" spans="2:29" ht="19.7" customHeight="1" x14ac:dyDescent="0.2">
      <c r="B2795" s="10" t="s">
        <v>2895</v>
      </c>
      <c r="C2795" s="11" t="s">
        <v>9579</v>
      </c>
      <c r="D2795" s="11" t="s">
        <v>9580</v>
      </c>
      <c r="E2795" s="11" t="s">
        <v>9581</v>
      </c>
      <c r="F2795" s="12" t="s">
        <v>9448</v>
      </c>
      <c r="G2795" s="13">
        <v>2667702</v>
      </c>
      <c r="H2795" s="13">
        <v>2587671</v>
      </c>
      <c r="I2795" s="13"/>
      <c r="J2795" s="13">
        <v>80031</v>
      </c>
      <c r="K2795" s="13">
        <v>97</v>
      </c>
      <c r="L2795" s="11" t="s">
        <v>9383</v>
      </c>
      <c r="M2795" s="14" t="s">
        <v>9380</v>
      </c>
      <c r="Z2795" s="15">
        <v>2667702</v>
      </c>
      <c r="AA2795" s="15">
        <v>2587671</v>
      </c>
      <c r="AC2795" s="15">
        <v>80031</v>
      </c>
    </row>
    <row r="2796" spans="2:29" ht="19.7" customHeight="1" x14ac:dyDescent="0.2">
      <c r="B2796" s="10" t="s">
        <v>2896</v>
      </c>
      <c r="C2796" s="11" t="s">
        <v>9582</v>
      </c>
      <c r="D2796" s="11" t="s">
        <v>9576</v>
      </c>
      <c r="E2796" s="11" t="s">
        <v>9583</v>
      </c>
      <c r="F2796" s="12" t="s">
        <v>9448</v>
      </c>
      <c r="G2796" s="13">
        <v>4633105</v>
      </c>
      <c r="H2796" s="13">
        <v>3984470</v>
      </c>
      <c r="I2796" s="13"/>
      <c r="J2796" s="13">
        <v>648635</v>
      </c>
      <c r="K2796" s="13">
        <v>86</v>
      </c>
      <c r="L2796" s="11" t="s">
        <v>9383</v>
      </c>
      <c r="M2796" s="14" t="s">
        <v>9380</v>
      </c>
      <c r="Z2796" s="15">
        <v>4633105</v>
      </c>
      <c r="AA2796" s="15">
        <v>3984470</v>
      </c>
      <c r="AC2796" s="15">
        <v>648635</v>
      </c>
    </row>
    <row r="2797" spans="2:29" ht="19.7" customHeight="1" x14ac:dyDescent="0.2">
      <c r="B2797" s="10" t="s">
        <v>2897</v>
      </c>
      <c r="C2797" s="11" t="s">
        <v>9584</v>
      </c>
      <c r="D2797" s="11" t="s">
        <v>9580</v>
      </c>
      <c r="E2797" s="11" t="s">
        <v>9585</v>
      </c>
      <c r="F2797" s="12" t="s">
        <v>9448</v>
      </c>
      <c r="G2797" s="13">
        <v>15213097</v>
      </c>
      <c r="H2797" s="13">
        <v>12474740</v>
      </c>
      <c r="I2797" s="13"/>
      <c r="J2797" s="13">
        <v>2738357</v>
      </c>
      <c r="K2797" s="13">
        <v>82</v>
      </c>
      <c r="L2797" s="11" t="s">
        <v>9383</v>
      </c>
      <c r="M2797" s="14" t="s">
        <v>9380</v>
      </c>
      <c r="Z2797" s="15">
        <v>15213097</v>
      </c>
      <c r="AA2797" s="15">
        <v>12474740</v>
      </c>
      <c r="AC2797" s="15">
        <v>2738357</v>
      </c>
    </row>
    <row r="2798" spans="2:29" ht="19.7" customHeight="1" x14ac:dyDescent="0.2">
      <c r="B2798" s="10" t="s">
        <v>2898</v>
      </c>
      <c r="C2798" s="11" t="s">
        <v>9586</v>
      </c>
      <c r="D2798" s="11" t="s">
        <v>9576</v>
      </c>
      <c r="E2798" s="11" t="s">
        <v>9526</v>
      </c>
      <c r="F2798" s="12" t="s">
        <v>9448</v>
      </c>
      <c r="G2798" s="13">
        <v>25299407</v>
      </c>
      <c r="H2798" s="13">
        <v>16444615</v>
      </c>
      <c r="I2798" s="13"/>
      <c r="J2798" s="13">
        <v>8854792</v>
      </c>
      <c r="K2798" s="13">
        <v>65</v>
      </c>
      <c r="L2798" s="11" t="s">
        <v>9383</v>
      </c>
      <c r="M2798" s="14" t="s">
        <v>9380</v>
      </c>
      <c r="Z2798" s="15">
        <v>25299407</v>
      </c>
      <c r="AA2798" s="15">
        <v>16444615</v>
      </c>
      <c r="AC2798" s="15">
        <v>8854792</v>
      </c>
    </row>
    <row r="2799" spans="2:29" ht="19.7" customHeight="1" x14ac:dyDescent="0.2">
      <c r="B2799" s="10" t="s">
        <v>2899</v>
      </c>
      <c r="C2799" s="11" t="s">
        <v>9587</v>
      </c>
      <c r="D2799" s="11" t="s">
        <v>9588</v>
      </c>
      <c r="E2799" s="11" t="s">
        <v>9589</v>
      </c>
      <c r="F2799" s="12" t="s">
        <v>9448</v>
      </c>
      <c r="G2799" s="13">
        <v>2639668</v>
      </c>
      <c r="H2799" s="13">
        <v>2560478</v>
      </c>
      <c r="I2799" s="13"/>
      <c r="J2799" s="13">
        <v>79190</v>
      </c>
      <c r="K2799" s="13">
        <v>97</v>
      </c>
      <c r="L2799" s="11" t="s">
        <v>9383</v>
      </c>
      <c r="M2799" s="14" t="s">
        <v>9380</v>
      </c>
      <c r="Z2799" s="15">
        <v>2639668</v>
      </c>
      <c r="AA2799" s="15">
        <v>2560478</v>
      </c>
      <c r="AC2799" s="15">
        <v>79190</v>
      </c>
    </row>
    <row r="2800" spans="2:29" ht="19.7" customHeight="1" x14ac:dyDescent="0.2">
      <c r="B2800" s="10" t="s">
        <v>2900</v>
      </c>
      <c r="C2800" s="11" t="s">
        <v>9590</v>
      </c>
      <c r="D2800" s="11" t="s">
        <v>9588</v>
      </c>
      <c r="E2800" s="11" t="s">
        <v>9591</v>
      </c>
      <c r="F2800" s="12" t="s">
        <v>9448</v>
      </c>
      <c r="G2800" s="13">
        <v>1394002</v>
      </c>
      <c r="H2800" s="13">
        <v>1352182</v>
      </c>
      <c r="I2800" s="13"/>
      <c r="J2800" s="13">
        <v>41820</v>
      </c>
      <c r="K2800" s="13">
        <v>97</v>
      </c>
      <c r="L2800" s="11" t="s">
        <v>9383</v>
      </c>
      <c r="M2800" s="14" t="s">
        <v>9380</v>
      </c>
      <c r="Z2800" s="15">
        <v>1394002</v>
      </c>
      <c r="AA2800" s="15">
        <v>1352182</v>
      </c>
      <c r="AC2800" s="15">
        <v>41820</v>
      </c>
    </row>
    <row r="2801" spans="2:29" ht="19.7" customHeight="1" x14ac:dyDescent="0.2">
      <c r="B2801" s="10" t="s">
        <v>2901</v>
      </c>
      <c r="C2801" s="11" t="s">
        <v>9592</v>
      </c>
      <c r="D2801" s="11" t="s">
        <v>9571</v>
      </c>
      <c r="E2801" s="11" t="s">
        <v>9593</v>
      </c>
      <c r="F2801" s="12" t="s">
        <v>38</v>
      </c>
      <c r="G2801" s="13">
        <v>754212</v>
      </c>
      <c r="H2801" s="13">
        <v>731586</v>
      </c>
      <c r="I2801" s="13"/>
      <c r="J2801" s="13">
        <v>22626</v>
      </c>
      <c r="K2801" s="13">
        <v>97</v>
      </c>
      <c r="L2801" s="11" t="s">
        <v>9383</v>
      </c>
      <c r="M2801" s="14" t="s">
        <v>9380</v>
      </c>
      <c r="Z2801" s="15">
        <v>754212</v>
      </c>
      <c r="AA2801" s="15">
        <v>731586</v>
      </c>
      <c r="AC2801" s="15">
        <v>22626</v>
      </c>
    </row>
    <row r="2802" spans="2:29" ht="19.7" customHeight="1" x14ac:dyDescent="0.2">
      <c r="B2802" s="10" t="s">
        <v>2902</v>
      </c>
      <c r="C2802" s="11" t="s">
        <v>9594</v>
      </c>
      <c r="D2802" s="11" t="s">
        <v>9595</v>
      </c>
      <c r="E2802" s="11" t="s">
        <v>9502</v>
      </c>
      <c r="F2802" s="12" t="s">
        <v>9448</v>
      </c>
      <c r="G2802" s="13">
        <v>2601538</v>
      </c>
      <c r="H2802" s="13">
        <v>2523492</v>
      </c>
      <c r="I2802" s="13"/>
      <c r="J2802" s="13">
        <v>78046</v>
      </c>
      <c r="K2802" s="13">
        <v>97</v>
      </c>
      <c r="L2802" s="11" t="s">
        <v>9383</v>
      </c>
      <c r="M2802" s="14" t="s">
        <v>9380</v>
      </c>
      <c r="Z2802" s="15">
        <v>2601538</v>
      </c>
      <c r="AA2802" s="15">
        <v>2523492</v>
      </c>
      <c r="AC2802" s="15">
        <v>78046</v>
      </c>
    </row>
    <row r="2803" spans="2:29" ht="19.7" customHeight="1" x14ac:dyDescent="0.2">
      <c r="B2803" s="10" t="s">
        <v>2903</v>
      </c>
      <c r="C2803" s="11" t="s">
        <v>9596</v>
      </c>
      <c r="D2803" s="11" t="s">
        <v>9576</v>
      </c>
      <c r="E2803" s="11" t="s">
        <v>9502</v>
      </c>
      <c r="F2803" s="12" t="s">
        <v>9448</v>
      </c>
      <c r="G2803" s="13">
        <v>2191004</v>
      </c>
      <c r="H2803" s="13">
        <v>2125274</v>
      </c>
      <c r="I2803" s="13"/>
      <c r="J2803" s="13">
        <v>65730</v>
      </c>
      <c r="K2803" s="13">
        <v>97</v>
      </c>
      <c r="L2803" s="11" t="s">
        <v>9383</v>
      </c>
      <c r="M2803" s="14" t="s">
        <v>9380</v>
      </c>
      <c r="Z2803" s="15">
        <v>2191004</v>
      </c>
      <c r="AA2803" s="15">
        <v>2125274</v>
      </c>
      <c r="AC2803" s="15">
        <v>65730</v>
      </c>
    </row>
    <row r="2804" spans="2:29" ht="19.7" customHeight="1" x14ac:dyDescent="0.2">
      <c r="B2804" s="16" t="s">
        <v>2904</v>
      </c>
      <c r="C2804" s="17" t="s">
        <v>9597</v>
      </c>
      <c r="D2804" s="17" t="s">
        <v>9598</v>
      </c>
      <c r="E2804" s="17" t="s">
        <v>9599</v>
      </c>
      <c r="F2804" s="18" t="s">
        <v>4386</v>
      </c>
      <c r="G2804" s="19">
        <v>7848346</v>
      </c>
      <c r="H2804" s="19">
        <v>7612896</v>
      </c>
      <c r="I2804" s="19"/>
      <c r="J2804" s="19">
        <v>235450</v>
      </c>
      <c r="K2804" s="19">
        <v>97</v>
      </c>
      <c r="L2804" s="17" t="s">
        <v>9383</v>
      </c>
      <c r="M2804" s="20" t="s">
        <v>9380</v>
      </c>
      <c r="Z2804" s="15">
        <v>7848346</v>
      </c>
      <c r="AA2804" s="15">
        <v>7612896</v>
      </c>
      <c r="AC2804" s="15">
        <v>235450</v>
      </c>
    </row>
    <row r="2805" spans="2:29" ht="19.7" customHeight="1" x14ac:dyDescent="0.2">
      <c r="B2805" s="10" t="s">
        <v>2905</v>
      </c>
      <c r="C2805" s="11" t="s">
        <v>9600</v>
      </c>
      <c r="D2805" s="11" t="s">
        <v>9598</v>
      </c>
      <c r="E2805" s="11" t="s">
        <v>9601</v>
      </c>
      <c r="F2805" s="12" t="s">
        <v>4386</v>
      </c>
      <c r="G2805" s="13">
        <v>5019499</v>
      </c>
      <c r="H2805" s="13">
        <v>4868914</v>
      </c>
      <c r="I2805" s="13"/>
      <c r="J2805" s="13">
        <v>150585</v>
      </c>
      <c r="K2805" s="13">
        <v>97</v>
      </c>
      <c r="L2805" s="11" t="s">
        <v>9383</v>
      </c>
      <c r="M2805" s="14" t="s">
        <v>9380</v>
      </c>
      <c r="Z2805" s="15">
        <v>5019499</v>
      </c>
      <c r="AA2805" s="15">
        <v>4868914</v>
      </c>
      <c r="AC2805" s="15">
        <v>150585</v>
      </c>
    </row>
    <row r="2806" spans="2:29" ht="19.7" customHeight="1" x14ac:dyDescent="0.2">
      <c r="B2806" s="10" t="s">
        <v>2906</v>
      </c>
      <c r="C2806" s="11" t="s">
        <v>9602</v>
      </c>
      <c r="D2806" s="11" t="s">
        <v>9603</v>
      </c>
      <c r="E2806" s="11" t="s">
        <v>5589</v>
      </c>
      <c r="F2806" s="12" t="s">
        <v>4386</v>
      </c>
      <c r="G2806" s="13">
        <v>1284700</v>
      </c>
      <c r="H2806" s="13">
        <v>1246159</v>
      </c>
      <c r="I2806" s="13"/>
      <c r="J2806" s="13">
        <v>38541</v>
      </c>
      <c r="K2806" s="13">
        <v>97</v>
      </c>
      <c r="L2806" s="11" t="s">
        <v>9383</v>
      </c>
      <c r="M2806" s="14" t="s">
        <v>9380</v>
      </c>
      <c r="Z2806" s="15">
        <v>1284700</v>
      </c>
      <c r="AA2806" s="15">
        <v>1246159</v>
      </c>
      <c r="AC2806" s="15">
        <v>38541</v>
      </c>
    </row>
    <row r="2807" spans="2:29" ht="19.7" customHeight="1" x14ac:dyDescent="0.2">
      <c r="B2807" s="10" t="s">
        <v>2907</v>
      </c>
      <c r="C2807" s="11" t="s">
        <v>9604</v>
      </c>
      <c r="D2807" s="11" t="s">
        <v>9605</v>
      </c>
      <c r="E2807" s="11" t="s">
        <v>9606</v>
      </c>
      <c r="F2807" s="12" t="s">
        <v>329</v>
      </c>
      <c r="G2807" s="13">
        <v>1417435</v>
      </c>
      <c r="H2807" s="13">
        <v>1374912</v>
      </c>
      <c r="I2807" s="13"/>
      <c r="J2807" s="13">
        <v>42523</v>
      </c>
      <c r="K2807" s="13">
        <v>97</v>
      </c>
      <c r="L2807" s="11" t="s">
        <v>9383</v>
      </c>
      <c r="M2807" s="14" t="s">
        <v>9380</v>
      </c>
      <c r="Z2807" s="15">
        <v>1417435</v>
      </c>
      <c r="AA2807" s="15">
        <v>1374912</v>
      </c>
      <c r="AC2807" s="15">
        <v>42523</v>
      </c>
    </row>
    <row r="2808" spans="2:29" ht="19.7" customHeight="1" x14ac:dyDescent="0.2">
      <c r="B2808" s="10" t="s">
        <v>2908</v>
      </c>
      <c r="C2808" s="11" t="s">
        <v>9607</v>
      </c>
      <c r="D2808" s="11" t="s">
        <v>9608</v>
      </c>
      <c r="E2808" s="11" t="s">
        <v>72</v>
      </c>
      <c r="F2808" s="12" t="s">
        <v>3916</v>
      </c>
      <c r="G2808" s="13">
        <v>86574</v>
      </c>
      <c r="H2808" s="13">
        <v>83977</v>
      </c>
      <c r="I2808" s="13"/>
      <c r="J2808" s="13">
        <v>2597</v>
      </c>
      <c r="K2808" s="13">
        <v>97</v>
      </c>
      <c r="L2808" s="11" t="s">
        <v>9383</v>
      </c>
      <c r="M2808" s="14" t="s">
        <v>9380</v>
      </c>
      <c r="Z2808" s="15">
        <v>86574</v>
      </c>
      <c r="AA2808" s="15">
        <v>83977</v>
      </c>
      <c r="AC2808" s="15">
        <v>2597</v>
      </c>
    </row>
    <row r="2809" spans="2:29" ht="19.7" customHeight="1" x14ac:dyDescent="0.2">
      <c r="B2809" s="10" t="s">
        <v>2909</v>
      </c>
      <c r="C2809" s="11" t="s">
        <v>9609</v>
      </c>
      <c r="D2809" s="11" t="s">
        <v>9610</v>
      </c>
      <c r="E2809" s="11" t="s">
        <v>9611</v>
      </c>
      <c r="F2809" s="12" t="s">
        <v>3916</v>
      </c>
      <c r="G2809" s="13">
        <v>595539</v>
      </c>
      <c r="H2809" s="13">
        <v>577673</v>
      </c>
      <c r="I2809" s="13"/>
      <c r="J2809" s="13">
        <v>17866</v>
      </c>
      <c r="K2809" s="13">
        <v>97</v>
      </c>
      <c r="L2809" s="11" t="s">
        <v>9383</v>
      </c>
      <c r="M2809" s="14" t="s">
        <v>9380</v>
      </c>
      <c r="Z2809" s="15">
        <v>595539</v>
      </c>
      <c r="AA2809" s="15">
        <v>577673</v>
      </c>
      <c r="AC2809" s="15">
        <v>17866</v>
      </c>
    </row>
    <row r="2810" spans="2:29" ht="19.7" customHeight="1" x14ac:dyDescent="0.2">
      <c r="B2810" s="10" t="s">
        <v>2910</v>
      </c>
      <c r="C2810" s="11" t="s">
        <v>9612</v>
      </c>
      <c r="D2810" s="11" t="s">
        <v>9610</v>
      </c>
      <c r="E2810" s="11" t="s">
        <v>9613</v>
      </c>
      <c r="F2810" s="12" t="s">
        <v>3916</v>
      </c>
      <c r="G2810" s="13">
        <v>548051</v>
      </c>
      <c r="H2810" s="13">
        <v>531609</v>
      </c>
      <c r="I2810" s="13"/>
      <c r="J2810" s="13">
        <v>16442</v>
      </c>
      <c r="K2810" s="13">
        <v>97</v>
      </c>
      <c r="L2810" s="11" t="s">
        <v>9383</v>
      </c>
      <c r="M2810" s="14" t="s">
        <v>9380</v>
      </c>
      <c r="Z2810" s="15">
        <v>548051</v>
      </c>
      <c r="AA2810" s="15">
        <v>531609</v>
      </c>
      <c r="AC2810" s="15">
        <v>16442</v>
      </c>
    </row>
    <row r="2811" spans="2:29" ht="19.7" customHeight="1" x14ac:dyDescent="0.2">
      <c r="B2811" s="10" t="s">
        <v>2911</v>
      </c>
      <c r="C2811" s="11" t="s">
        <v>9614</v>
      </c>
      <c r="D2811" s="11" t="s">
        <v>9610</v>
      </c>
      <c r="E2811" s="11" t="s">
        <v>9615</v>
      </c>
      <c r="F2811" s="12" t="s">
        <v>3916</v>
      </c>
      <c r="G2811" s="13">
        <v>875719</v>
      </c>
      <c r="H2811" s="13">
        <v>849447</v>
      </c>
      <c r="I2811" s="13"/>
      <c r="J2811" s="13">
        <v>26272</v>
      </c>
      <c r="K2811" s="13">
        <v>97</v>
      </c>
      <c r="L2811" s="11" t="s">
        <v>9383</v>
      </c>
      <c r="M2811" s="14" t="s">
        <v>9380</v>
      </c>
      <c r="Z2811" s="15">
        <v>875719</v>
      </c>
      <c r="AA2811" s="15">
        <v>849447</v>
      </c>
      <c r="AC2811" s="15">
        <v>26272</v>
      </c>
    </row>
    <row r="2812" spans="2:29" ht="19.7" customHeight="1" x14ac:dyDescent="0.2">
      <c r="B2812" s="10" t="s">
        <v>2912</v>
      </c>
      <c r="C2812" s="11" t="s">
        <v>9616</v>
      </c>
      <c r="D2812" s="11" t="s">
        <v>9610</v>
      </c>
      <c r="E2812" s="11" t="s">
        <v>9617</v>
      </c>
      <c r="F2812" s="12" t="s">
        <v>3916</v>
      </c>
      <c r="G2812" s="13">
        <v>459807</v>
      </c>
      <c r="H2812" s="13">
        <v>367846</v>
      </c>
      <c r="I2812" s="13"/>
      <c r="J2812" s="13">
        <v>91961</v>
      </c>
      <c r="K2812" s="13">
        <v>80</v>
      </c>
      <c r="L2812" s="11" t="s">
        <v>9383</v>
      </c>
      <c r="M2812" s="14" t="s">
        <v>9380</v>
      </c>
      <c r="Z2812" s="15">
        <v>459807</v>
      </c>
      <c r="AA2812" s="15">
        <v>367846</v>
      </c>
      <c r="AC2812" s="15">
        <v>91961</v>
      </c>
    </row>
    <row r="2813" spans="2:29" ht="19.7" customHeight="1" x14ac:dyDescent="0.2">
      <c r="B2813" s="10" t="s">
        <v>2913</v>
      </c>
      <c r="C2813" s="11" t="s">
        <v>9618</v>
      </c>
      <c r="D2813" s="11" t="s">
        <v>9610</v>
      </c>
      <c r="E2813" s="11" t="s">
        <v>9619</v>
      </c>
      <c r="F2813" s="12" t="s">
        <v>3916</v>
      </c>
      <c r="G2813" s="13">
        <v>988951</v>
      </c>
      <c r="H2813" s="13">
        <v>959282</v>
      </c>
      <c r="I2813" s="13"/>
      <c r="J2813" s="13">
        <v>29669</v>
      </c>
      <c r="K2813" s="13">
        <v>97</v>
      </c>
      <c r="L2813" s="11" t="s">
        <v>9383</v>
      </c>
      <c r="M2813" s="14" t="s">
        <v>9380</v>
      </c>
      <c r="Z2813" s="15">
        <v>988951</v>
      </c>
      <c r="AA2813" s="15">
        <v>959282</v>
      </c>
      <c r="AC2813" s="15">
        <v>29669</v>
      </c>
    </row>
    <row r="2814" spans="2:29" ht="19.7" customHeight="1" x14ac:dyDescent="0.2">
      <c r="B2814" s="10" t="s">
        <v>2914</v>
      </c>
      <c r="C2814" s="11" t="s">
        <v>9620</v>
      </c>
      <c r="D2814" s="11" t="s">
        <v>9610</v>
      </c>
      <c r="E2814" s="11" t="s">
        <v>9621</v>
      </c>
      <c r="F2814" s="12" t="s">
        <v>3916</v>
      </c>
      <c r="G2814" s="13">
        <v>929367</v>
      </c>
      <c r="H2814" s="13">
        <v>901486</v>
      </c>
      <c r="I2814" s="13"/>
      <c r="J2814" s="13">
        <v>27881</v>
      </c>
      <c r="K2814" s="13">
        <v>97</v>
      </c>
      <c r="L2814" s="11" t="s">
        <v>9383</v>
      </c>
      <c r="M2814" s="14" t="s">
        <v>9380</v>
      </c>
      <c r="Z2814" s="15">
        <v>929367</v>
      </c>
      <c r="AA2814" s="15">
        <v>901486</v>
      </c>
      <c r="AC2814" s="15">
        <v>27881</v>
      </c>
    </row>
    <row r="2815" spans="2:29" ht="19.7" customHeight="1" x14ac:dyDescent="0.2">
      <c r="B2815" s="10" t="s">
        <v>2915</v>
      </c>
      <c r="C2815" s="11" t="s">
        <v>9622</v>
      </c>
      <c r="D2815" s="11" t="s">
        <v>9610</v>
      </c>
      <c r="E2815" s="11" t="s">
        <v>9623</v>
      </c>
      <c r="F2815" s="12" t="s">
        <v>3916</v>
      </c>
      <c r="G2815" s="13">
        <v>1608981</v>
      </c>
      <c r="H2815" s="13">
        <v>1560712</v>
      </c>
      <c r="I2815" s="13"/>
      <c r="J2815" s="13">
        <v>48269</v>
      </c>
      <c r="K2815" s="13">
        <v>97</v>
      </c>
      <c r="L2815" s="11" t="s">
        <v>9383</v>
      </c>
      <c r="M2815" s="14" t="s">
        <v>9380</v>
      </c>
      <c r="Z2815" s="15">
        <v>1608981</v>
      </c>
      <c r="AA2815" s="15">
        <v>1560712</v>
      </c>
      <c r="AC2815" s="15">
        <v>48269</v>
      </c>
    </row>
    <row r="2816" spans="2:29" ht="19.7" customHeight="1" x14ac:dyDescent="0.2">
      <c r="B2816" s="10" t="s">
        <v>2916</v>
      </c>
      <c r="C2816" s="11" t="s">
        <v>9624</v>
      </c>
      <c r="D2816" s="11" t="s">
        <v>9610</v>
      </c>
      <c r="E2816" s="11" t="s">
        <v>9625</v>
      </c>
      <c r="F2816" s="12" t="s">
        <v>3916</v>
      </c>
      <c r="G2816" s="13">
        <v>15028279</v>
      </c>
      <c r="H2816" s="13">
        <v>14427148</v>
      </c>
      <c r="I2816" s="13"/>
      <c r="J2816" s="13">
        <v>601131</v>
      </c>
      <c r="K2816" s="13">
        <v>96</v>
      </c>
      <c r="L2816" s="11" t="s">
        <v>9383</v>
      </c>
      <c r="M2816" s="14" t="s">
        <v>9380</v>
      </c>
      <c r="Z2816" s="15">
        <v>15028279</v>
      </c>
      <c r="AA2816" s="15">
        <v>14427148</v>
      </c>
      <c r="AC2816" s="15">
        <v>601131</v>
      </c>
    </row>
    <row r="2817" spans="2:29" ht="19.7" customHeight="1" x14ac:dyDescent="0.2">
      <c r="B2817" s="10" t="s">
        <v>2917</v>
      </c>
      <c r="C2817" s="11" t="s">
        <v>9626</v>
      </c>
      <c r="D2817" s="11" t="s">
        <v>9610</v>
      </c>
      <c r="E2817" s="11" t="s">
        <v>9627</v>
      </c>
      <c r="F2817" s="12" t="s">
        <v>3916</v>
      </c>
      <c r="G2817" s="13">
        <v>51576135</v>
      </c>
      <c r="H2817" s="13">
        <v>49513090</v>
      </c>
      <c r="I2817" s="13"/>
      <c r="J2817" s="13">
        <v>2063045</v>
      </c>
      <c r="K2817" s="13">
        <v>96</v>
      </c>
      <c r="L2817" s="11" t="s">
        <v>9383</v>
      </c>
      <c r="M2817" s="14" t="s">
        <v>9380</v>
      </c>
      <c r="Z2817" s="15">
        <v>51576135</v>
      </c>
      <c r="AA2817" s="15">
        <v>49513090</v>
      </c>
      <c r="AC2817" s="15">
        <v>2063045</v>
      </c>
    </row>
    <row r="2818" spans="2:29" ht="19.7" customHeight="1" x14ac:dyDescent="0.2">
      <c r="B2818" s="10" t="s">
        <v>2918</v>
      </c>
      <c r="C2818" s="11" t="s">
        <v>9628</v>
      </c>
      <c r="D2818" s="11" t="s">
        <v>9610</v>
      </c>
      <c r="E2818" s="11" t="s">
        <v>9629</v>
      </c>
      <c r="F2818" s="12" t="s">
        <v>3916</v>
      </c>
      <c r="G2818" s="13">
        <v>95756110</v>
      </c>
      <c r="H2818" s="13">
        <v>88095621</v>
      </c>
      <c r="I2818" s="13"/>
      <c r="J2818" s="13">
        <v>7660489</v>
      </c>
      <c r="K2818" s="13">
        <v>92</v>
      </c>
      <c r="L2818" s="11" t="s">
        <v>9383</v>
      </c>
      <c r="M2818" s="14" t="s">
        <v>9380</v>
      </c>
      <c r="Z2818" s="15">
        <v>95756110</v>
      </c>
      <c r="AA2818" s="15">
        <v>88095621</v>
      </c>
      <c r="AC2818" s="15">
        <v>7660489</v>
      </c>
    </row>
    <row r="2819" spans="2:29" ht="19.7" customHeight="1" x14ac:dyDescent="0.2">
      <c r="B2819" s="10" t="s">
        <v>2919</v>
      </c>
      <c r="C2819" s="11" t="s">
        <v>9630</v>
      </c>
      <c r="D2819" s="11" t="s">
        <v>9631</v>
      </c>
      <c r="E2819" s="11" t="s">
        <v>9632</v>
      </c>
      <c r="F2819" s="12" t="s">
        <v>3916</v>
      </c>
      <c r="G2819" s="13">
        <v>496368</v>
      </c>
      <c r="H2819" s="13">
        <v>446731</v>
      </c>
      <c r="I2819" s="13"/>
      <c r="J2819" s="13">
        <v>49637</v>
      </c>
      <c r="K2819" s="13">
        <v>90</v>
      </c>
      <c r="L2819" s="11" t="s">
        <v>9383</v>
      </c>
      <c r="M2819" s="14" t="s">
        <v>9380</v>
      </c>
      <c r="Z2819" s="15">
        <v>496368</v>
      </c>
      <c r="AA2819" s="15">
        <v>446731</v>
      </c>
      <c r="AC2819" s="15">
        <v>49637</v>
      </c>
    </row>
    <row r="2820" spans="2:29" ht="19.7" customHeight="1" x14ac:dyDescent="0.2">
      <c r="B2820" s="10" t="s">
        <v>2920</v>
      </c>
      <c r="C2820" s="11" t="s">
        <v>9633</v>
      </c>
      <c r="D2820" s="11" t="s">
        <v>9631</v>
      </c>
      <c r="E2820" s="11" t="s">
        <v>9634</v>
      </c>
      <c r="F2820" s="12" t="s">
        <v>3916</v>
      </c>
      <c r="G2820" s="13">
        <v>920864</v>
      </c>
      <c r="H2820" s="13">
        <v>856404</v>
      </c>
      <c r="I2820" s="13"/>
      <c r="J2820" s="13">
        <v>64460</v>
      </c>
      <c r="K2820" s="13">
        <v>93</v>
      </c>
      <c r="L2820" s="11" t="s">
        <v>9383</v>
      </c>
      <c r="M2820" s="14" t="s">
        <v>9380</v>
      </c>
      <c r="Z2820" s="15">
        <v>920864</v>
      </c>
      <c r="AA2820" s="15">
        <v>856404</v>
      </c>
      <c r="AC2820" s="15">
        <v>64460</v>
      </c>
    </row>
    <row r="2821" spans="2:29" ht="19.7" customHeight="1" x14ac:dyDescent="0.2">
      <c r="B2821" s="10" t="s">
        <v>2921</v>
      </c>
      <c r="C2821" s="11" t="s">
        <v>9635</v>
      </c>
      <c r="D2821" s="11" t="s">
        <v>9636</v>
      </c>
      <c r="E2821" s="11" t="s">
        <v>9637</v>
      </c>
      <c r="F2821" s="12" t="s">
        <v>3916</v>
      </c>
      <c r="G2821" s="13">
        <v>2009631</v>
      </c>
      <c r="H2821" s="13">
        <v>1949342</v>
      </c>
      <c r="I2821" s="13"/>
      <c r="J2821" s="13">
        <v>60289</v>
      </c>
      <c r="K2821" s="13">
        <v>97</v>
      </c>
      <c r="L2821" s="11" t="s">
        <v>9383</v>
      </c>
      <c r="M2821" s="14" t="s">
        <v>9380</v>
      </c>
      <c r="Z2821" s="15">
        <v>2009631</v>
      </c>
      <c r="AA2821" s="15">
        <v>1949342</v>
      </c>
      <c r="AC2821" s="15">
        <v>60289</v>
      </c>
    </row>
    <row r="2822" spans="2:29" ht="19.7" customHeight="1" x14ac:dyDescent="0.2">
      <c r="B2822" s="10" t="s">
        <v>2922</v>
      </c>
      <c r="C2822" s="11" t="s">
        <v>9638</v>
      </c>
      <c r="D2822" s="11" t="s">
        <v>9636</v>
      </c>
      <c r="E2822" s="11" t="s">
        <v>9639</v>
      </c>
      <c r="F2822" s="12" t="s">
        <v>3916</v>
      </c>
      <c r="G2822" s="13">
        <v>1250667</v>
      </c>
      <c r="H2822" s="13">
        <v>887974</v>
      </c>
      <c r="I2822" s="13"/>
      <c r="J2822" s="13">
        <v>362693</v>
      </c>
      <c r="K2822" s="13">
        <v>71</v>
      </c>
      <c r="L2822" s="11" t="s">
        <v>9383</v>
      </c>
      <c r="M2822" s="14" t="s">
        <v>9380</v>
      </c>
      <c r="Z2822" s="15">
        <v>1250667</v>
      </c>
      <c r="AA2822" s="15">
        <v>887974</v>
      </c>
      <c r="AC2822" s="15">
        <v>362693</v>
      </c>
    </row>
    <row r="2823" spans="2:29" ht="19.7" customHeight="1" x14ac:dyDescent="0.2">
      <c r="B2823" s="10" t="s">
        <v>2923</v>
      </c>
      <c r="C2823" s="11" t="s">
        <v>9640</v>
      </c>
      <c r="D2823" s="11" t="s">
        <v>9641</v>
      </c>
      <c r="E2823" s="11" t="s">
        <v>9642</v>
      </c>
      <c r="F2823" s="12" t="s">
        <v>329</v>
      </c>
      <c r="G2823" s="13">
        <v>175857</v>
      </c>
      <c r="H2823" s="13">
        <v>170581</v>
      </c>
      <c r="I2823" s="13"/>
      <c r="J2823" s="13">
        <v>5276</v>
      </c>
      <c r="K2823" s="13">
        <v>97</v>
      </c>
      <c r="L2823" s="11" t="s">
        <v>9383</v>
      </c>
      <c r="M2823" s="14" t="s">
        <v>9380</v>
      </c>
      <c r="Z2823" s="15">
        <v>175857</v>
      </c>
      <c r="AA2823" s="15">
        <v>170581</v>
      </c>
      <c r="AC2823" s="15">
        <v>5276</v>
      </c>
    </row>
    <row r="2824" spans="2:29" ht="19.7" customHeight="1" x14ac:dyDescent="0.2">
      <c r="B2824" s="10" t="s">
        <v>2924</v>
      </c>
      <c r="C2824" s="11" t="s">
        <v>9643</v>
      </c>
      <c r="D2824" s="11" t="s">
        <v>9644</v>
      </c>
      <c r="E2824" s="11" t="s">
        <v>9645</v>
      </c>
      <c r="F2824" s="12" t="s">
        <v>3916</v>
      </c>
      <c r="G2824" s="13">
        <v>500638</v>
      </c>
      <c r="H2824" s="13">
        <v>485619</v>
      </c>
      <c r="I2824" s="13"/>
      <c r="J2824" s="13">
        <v>15019</v>
      </c>
      <c r="K2824" s="13">
        <v>97</v>
      </c>
      <c r="L2824" s="11" t="s">
        <v>9383</v>
      </c>
      <c r="M2824" s="14" t="s">
        <v>9380</v>
      </c>
      <c r="Z2824" s="15">
        <v>500638</v>
      </c>
      <c r="AA2824" s="15">
        <v>485619</v>
      </c>
      <c r="AC2824" s="15">
        <v>15019</v>
      </c>
    </row>
    <row r="2825" spans="2:29" ht="19.7" customHeight="1" x14ac:dyDescent="0.2">
      <c r="B2825" s="10" t="s">
        <v>2925</v>
      </c>
      <c r="C2825" s="11" t="s">
        <v>9646</v>
      </c>
      <c r="D2825" s="11" t="s">
        <v>9644</v>
      </c>
      <c r="E2825" s="11" t="s">
        <v>9647</v>
      </c>
      <c r="F2825" s="12" t="s">
        <v>329</v>
      </c>
      <c r="G2825" s="13">
        <v>1524578</v>
      </c>
      <c r="H2825" s="13">
        <v>1478841</v>
      </c>
      <c r="I2825" s="13"/>
      <c r="J2825" s="13">
        <v>45737</v>
      </c>
      <c r="K2825" s="13">
        <v>97</v>
      </c>
      <c r="L2825" s="11" t="s">
        <v>9383</v>
      </c>
      <c r="M2825" s="14" t="s">
        <v>9380</v>
      </c>
      <c r="Z2825" s="15">
        <v>1524578</v>
      </c>
      <c r="AA2825" s="15">
        <v>1478841</v>
      </c>
      <c r="AC2825" s="15">
        <v>45737</v>
      </c>
    </row>
    <row r="2826" spans="2:29" ht="19.7" customHeight="1" x14ac:dyDescent="0.2">
      <c r="B2826" s="10" t="s">
        <v>2926</v>
      </c>
      <c r="C2826" s="11" t="s">
        <v>9648</v>
      </c>
      <c r="D2826" s="11" t="s">
        <v>9644</v>
      </c>
      <c r="E2826" s="11" t="s">
        <v>9649</v>
      </c>
      <c r="F2826" s="12" t="s">
        <v>329</v>
      </c>
      <c r="G2826" s="13">
        <v>2408934</v>
      </c>
      <c r="H2826" s="13">
        <v>2168041</v>
      </c>
      <c r="I2826" s="13"/>
      <c r="J2826" s="13">
        <v>240893</v>
      </c>
      <c r="K2826" s="13">
        <v>90</v>
      </c>
      <c r="L2826" s="11" t="s">
        <v>9383</v>
      </c>
      <c r="M2826" s="14" t="s">
        <v>9380</v>
      </c>
      <c r="Z2826" s="15">
        <v>2408934</v>
      </c>
      <c r="AA2826" s="15">
        <v>2168041</v>
      </c>
      <c r="AC2826" s="15">
        <v>240893</v>
      </c>
    </row>
    <row r="2827" spans="2:29" ht="19.7" customHeight="1" x14ac:dyDescent="0.2">
      <c r="B2827" s="10" t="s">
        <v>2927</v>
      </c>
      <c r="C2827" s="11" t="s">
        <v>9650</v>
      </c>
      <c r="D2827" s="11" t="s">
        <v>9651</v>
      </c>
      <c r="E2827" s="11" t="s">
        <v>9652</v>
      </c>
      <c r="F2827" s="12" t="s">
        <v>3916</v>
      </c>
      <c r="G2827" s="13">
        <v>838984</v>
      </c>
      <c r="H2827" s="13">
        <v>813814</v>
      </c>
      <c r="I2827" s="13"/>
      <c r="J2827" s="13">
        <v>25170</v>
      </c>
      <c r="K2827" s="13">
        <v>97</v>
      </c>
      <c r="L2827" s="11" t="s">
        <v>9383</v>
      </c>
      <c r="M2827" s="14" t="s">
        <v>9380</v>
      </c>
      <c r="Z2827" s="15">
        <v>838984</v>
      </c>
      <c r="AA2827" s="15">
        <v>813814</v>
      </c>
      <c r="AC2827" s="15">
        <v>25170</v>
      </c>
    </row>
    <row r="2828" spans="2:29" ht="19.7" customHeight="1" x14ac:dyDescent="0.2">
      <c r="B2828" s="10" t="s">
        <v>2928</v>
      </c>
      <c r="C2828" s="11" t="s">
        <v>9653</v>
      </c>
      <c r="D2828" s="11" t="s">
        <v>9651</v>
      </c>
      <c r="E2828" s="11" t="s">
        <v>9654</v>
      </c>
      <c r="F2828" s="12" t="s">
        <v>3916</v>
      </c>
      <c r="G2828" s="13">
        <v>1028723</v>
      </c>
      <c r="H2828" s="13">
        <v>997861</v>
      </c>
      <c r="I2828" s="13"/>
      <c r="J2828" s="13">
        <v>30862</v>
      </c>
      <c r="K2828" s="13">
        <v>97</v>
      </c>
      <c r="L2828" s="11" t="s">
        <v>9383</v>
      </c>
      <c r="M2828" s="14" t="s">
        <v>9380</v>
      </c>
      <c r="Z2828" s="15">
        <v>1028723</v>
      </c>
      <c r="AA2828" s="15">
        <v>997861</v>
      </c>
      <c r="AC2828" s="15">
        <v>30862</v>
      </c>
    </row>
    <row r="2829" spans="2:29" ht="19.7" customHeight="1" x14ac:dyDescent="0.2">
      <c r="B2829" s="16" t="s">
        <v>2929</v>
      </c>
      <c r="C2829" s="17" t="s">
        <v>9655</v>
      </c>
      <c r="D2829" s="17" t="s">
        <v>9656</v>
      </c>
      <c r="E2829" s="17" t="s">
        <v>9657</v>
      </c>
      <c r="F2829" s="18" t="s">
        <v>4314</v>
      </c>
      <c r="G2829" s="19">
        <v>340072</v>
      </c>
      <c r="H2829" s="19">
        <v>329870</v>
      </c>
      <c r="I2829" s="19"/>
      <c r="J2829" s="19">
        <v>10202</v>
      </c>
      <c r="K2829" s="19">
        <v>97</v>
      </c>
      <c r="L2829" s="17" t="s">
        <v>9383</v>
      </c>
      <c r="M2829" s="20" t="s">
        <v>9380</v>
      </c>
      <c r="Z2829" s="15">
        <v>340072</v>
      </c>
      <c r="AA2829" s="15">
        <v>329870</v>
      </c>
      <c r="AC2829" s="15">
        <v>10202</v>
      </c>
    </row>
    <row r="2830" spans="2:29" ht="19.7" customHeight="1" x14ac:dyDescent="0.2">
      <c r="B2830" s="10" t="s">
        <v>2930</v>
      </c>
      <c r="C2830" s="11" t="s">
        <v>9658</v>
      </c>
      <c r="D2830" s="11" t="s">
        <v>9656</v>
      </c>
      <c r="E2830" s="11" t="s">
        <v>9659</v>
      </c>
      <c r="F2830" s="12" t="s">
        <v>4314</v>
      </c>
      <c r="G2830" s="13">
        <v>359492</v>
      </c>
      <c r="H2830" s="13">
        <v>348707</v>
      </c>
      <c r="I2830" s="13"/>
      <c r="J2830" s="13">
        <v>10785</v>
      </c>
      <c r="K2830" s="13">
        <v>97</v>
      </c>
      <c r="L2830" s="11" t="s">
        <v>9383</v>
      </c>
      <c r="M2830" s="14" t="s">
        <v>9380</v>
      </c>
      <c r="Z2830" s="15">
        <v>359492</v>
      </c>
      <c r="AA2830" s="15">
        <v>348707</v>
      </c>
      <c r="AC2830" s="15">
        <v>10785</v>
      </c>
    </row>
    <row r="2831" spans="2:29" ht="19.7" customHeight="1" x14ac:dyDescent="0.2">
      <c r="B2831" s="10" t="s">
        <v>2931</v>
      </c>
      <c r="C2831" s="11" t="s">
        <v>9660</v>
      </c>
      <c r="D2831" s="11" t="s">
        <v>9656</v>
      </c>
      <c r="E2831" s="11" t="s">
        <v>9661</v>
      </c>
      <c r="F2831" s="12" t="s">
        <v>4314</v>
      </c>
      <c r="G2831" s="13">
        <v>447435</v>
      </c>
      <c r="H2831" s="13">
        <v>434012</v>
      </c>
      <c r="I2831" s="13"/>
      <c r="J2831" s="13">
        <v>13423</v>
      </c>
      <c r="K2831" s="13">
        <v>97</v>
      </c>
      <c r="L2831" s="11" t="s">
        <v>9383</v>
      </c>
      <c r="M2831" s="14" t="s">
        <v>9380</v>
      </c>
      <c r="Z2831" s="15">
        <v>447435</v>
      </c>
      <c r="AA2831" s="15">
        <v>434012</v>
      </c>
      <c r="AC2831" s="15">
        <v>13423</v>
      </c>
    </row>
    <row r="2832" spans="2:29" ht="19.7" customHeight="1" x14ac:dyDescent="0.2">
      <c r="B2832" s="10" t="s">
        <v>2932</v>
      </c>
      <c r="C2832" s="11" t="s">
        <v>9662</v>
      </c>
      <c r="D2832" s="11" t="s">
        <v>9656</v>
      </c>
      <c r="E2832" s="11" t="s">
        <v>9663</v>
      </c>
      <c r="F2832" s="12" t="s">
        <v>4314</v>
      </c>
      <c r="G2832" s="13">
        <v>521668</v>
      </c>
      <c r="H2832" s="13">
        <v>506018</v>
      </c>
      <c r="I2832" s="13"/>
      <c r="J2832" s="13">
        <v>15650</v>
      </c>
      <c r="K2832" s="13">
        <v>97</v>
      </c>
      <c r="L2832" s="11" t="s">
        <v>9383</v>
      </c>
      <c r="M2832" s="14" t="s">
        <v>9380</v>
      </c>
      <c r="Z2832" s="15">
        <v>521668</v>
      </c>
      <c r="AA2832" s="15">
        <v>506018</v>
      </c>
      <c r="AC2832" s="15">
        <v>15650</v>
      </c>
    </row>
    <row r="2833" spans="2:29" ht="19.7" customHeight="1" x14ac:dyDescent="0.2">
      <c r="B2833" s="10" t="s">
        <v>2933</v>
      </c>
      <c r="C2833" s="11" t="s">
        <v>9664</v>
      </c>
      <c r="D2833" s="11" t="s">
        <v>9656</v>
      </c>
      <c r="E2833" s="11" t="s">
        <v>9665</v>
      </c>
      <c r="F2833" s="12" t="s">
        <v>4314</v>
      </c>
      <c r="G2833" s="13">
        <v>615466</v>
      </c>
      <c r="H2833" s="13">
        <v>597002</v>
      </c>
      <c r="I2833" s="13"/>
      <c r="J2833" s="13">
        <v>18464</v>
      </c>
      <c r="K2833" s="13">
        <v>97</v>
      </c>
      <c r="L2833" s="11" t="s">
        <v>9383</v>
      </c>
      <c r="M2833" s="14" t="s">
        <v>9380</v>
      </c>
      <c r="Z2833" s="15">
        <v>615466</v>
      </c>
      <c r="AA2833" s="15">
        <v>597002</v>
      </c>
      <c r="AC2833" s="15">
        <v>18464</v>
      </c>
    </row>
    <row r="2834" spans="2:29" ht="19.7" customHeight="1" x14ac:dyDescent="0.2">
      <c r="B2834" s="10" t="s">
        <v>2934</v>
      </c>
      <c r="C2834" s="11" t="s">
        <v>9666</v>
      </c>
      <c r="D2834" s="11" t="s">
        <v>9656</v>
      </c>
      <c r="E2834" s="11" t="s">
        <v>9667</v>
      </c>
      <c r="F2834" s="12" t="s">
        <v>4314</v>
      </c>
      <c r="G2834" s="13">
        <v>758733</v>
      </c>
      <c r="H2834" s="13">
        <v>735971</v>
      </c>
      <c r="I2834" s="13"/>
      <c r="J2834" s="13">
        <v>22762</v>
      </c>
      <c r="K2834" s="13">
        <v>97</v>
      </c>
      <c r="L2834" s="11" t="s">
        <v>9383</v>
      </c>
      <c r="M2834" s="14" t="s">
        <v>9380</v>
      </c>
      <c r="Z2834" s="15">
        <v>758733</v>
      </c>
      <c r="AA2834" s="15">
        <v>735971</v>
      </c>
      <c r="AC2834" s="15">
        <v>22762</v>
      </c>
    </row>
    <row r="2835" spans="2:29" ht="19.7" customHeight="1" x14ac:dyDescent="0.2">
      <c r="B2835" s="10" t="s">
        <v>2935</v>
      </c>
      <c r="C2835" s="11" t="s">
        <v>9668</v>
      </c>
      <c r="D2835" s="11" t="s">
        <v>9656</v>
      </c>
      <c r="E2835" s="11" t="s">
        <v>9669</v>
      </c>
      <c r="F2835" s="12" t="s">
        <v>4314</v>
      </c>
      <c r="G2835" s="13">
        <v>1184653</v>
      </c>
      <c r="H2835" s="13">
        <v>1149113</v>
      </c>
      <c r="I2835" s="13"/>
      <c r="J2835" s="13">
        <v>35540</v>
      </c>
      <c r="K2835" s="13">
        <v>97</v>
      </c>
      <c r="L2835" s="11" t="s">
        <v>9383</v>
      </c>
      <c r="M2835" s="14" t="s">
        <v>9380</v>
      </c>
      <c r="Z2835" s="15">
        <v>1184653</v>
      </c>
      <c r="AA2835" s="15">
        <v>1149113</v>
      </c>
      <c r="AC2835" s="15">
        <v>35540</v>
      </c>
    </row>
    <row r="2836" spans="2:29" ht="19.7" customHeight="1" x14ac:dyDescent="0.2">
      <c r="B2836" s="10" t="s">
        <v>2936</v>
      </c>
      <c r="C2836" s="11" t="s">
        <v>9670</v>
      </c>
      <c r="D2836" s="11" t="s">
        <v>9671</v>
      </c>
      <c r="E2836" s="11" t="s">
        <v>9672</v>
      </c>
      <c r="F2836" s="12" t="s">
        <v>85</v>
      </c>
      <c r="G2836" s="13">
        <v>115810</v>
      </c>
      <c r="H2836" s="13">
        <v>112336</v>
      </c>
      <c r="I2836" s="13"/>
      <c r="J2836" s="13">
        <v>3474</v>
      </c>
      <c r="K2836" s="13">
        <v>97</v>
      </c>
      <c r="L2836" s="11" t="s">
        <v>9383</v>
      </c>
      <c r="M2836" s="14" t="s">
        <v>9380</v>
      </c>
      <c r="Z2836" s="15">
        <v>115810</v>
      </c>
      <c r="AA2836" s="15">
        <v>112336</v>
      </c>
      <c r="AC2836" s="15">
        <v>3474</v>
      </c>
    </row>
    <row r="2837" spans="2:29" ht="19.7" customHeight="1" x14ac:dyDescent="0.2">
      <c r="B2837" s="10" t="s">
        <v>2937</v>
      </c>
      <c r="C2837" s="11" t="s">
        <v>9673</v>
      </c>
      <c r="D2837" s="11" t="s">
        <v>9671</v>
      </c>
      <c r="E2837" s="11" t="s">
        <v>9674</v>
      </c>
      <c r="F2837" s="12" t="s">
        <v>85</v>
      </c>
      <c r="G2837" s="13">
        <v>27658</v>
      </c>
      <c r="H2837" s="13">
        <v>26828</v>
      </c>
      <c r="I2837" s="13"/>
      <c r="J2837" s="13">
        <v>830</v>
      </c>
      <c r="K2837" s="13">
        <v>97</v>
      </c>
      <c r="L2837" s="11" t="s">
        <v>9383</v>
      </c>
      <c r="M2837" s="14" t="s">
        <v>9380</v>
      </c>
      <c r="Z2837" s="15">
        <v>27658</v>
      </c>
      <c r="AA2837" s="15">
        <v>26828</v>
      </c>
      <c r="AC2837" s="15">
        <v>830</v>
      </c>
    </row>
    <row r="2838" spans="2:29" ht="19.7" customHeight="1" x14ac:dyDescent="0.2">
      <c r="B2838" s="10" t="s">
        <v>2938</v>
      </c>
      <c r="C2838" s="11" t="s">
        <v>9675</v>
      </c>
      <c r="D2838" s="11" t="s">
        <v>9676</v>
      </c>
      <c r="E2838" s="11" t="s">
        <v>9677</v>
      </c>
      <c r="F2838" s="12" t="s">
        <v>3916</v>
      </c>
      <c r="G2838" s="13">
        <v>37810693</v>
      </c>
      <c r="H2838" s="13">
        <v>35920158</v>
      </c>
      <c r="I2838" s="13"/>
      <c r="J2838" s="13">
        <v>1890535</v>
      </c>
      <c r="K2838" s="13">
        <v>95</v>
      </c>
      <c r="L2838" s="11" t="s">
        <v>9383</v>
      </c>
      <c r="M2838" s="14" t="s">
        <v>9380</v>
      </c>
      <c r="Z2838" s="15">
        <v>37810693</v>
      </c>
      <c r="AA2838" s="15">
        <v>35920158</v>
      </c>
      <c r="AC2838" s="15">
        <v>1890535</v>
      </c>
    </row>
    <row r="2839" spans="2:29" ht="19.7" customHeight="1" x14ac:dyDescent="0.2">
      <c r="B2839" s="10" t="s">
        <v>2939</v>
      </c>
      <c r="C2839" s="11" t="s">
        <v>9678</v>
      </c>
      <c r="D2839" s="11" t="s">
        <v>9676</v>
      </c>
      <c r="E2839" s="11" t="s">
        <v>9679</v>
      </c>
      <c r="F2839" s="12" t="s">
        <v>3916</v>
      </c>
      <c r="G2839" s="13">
        <v>40834763</v>
      </c>
      <c r="H2839" s="13">
        <v>38793025</v>
      </c>
      <c r="I2839" s="13"/>
      <c r="J2839" s="13">
        <v>2041738</v>
      </c>
      <c r="K2839" s="13">
        <v>95</v>
      </c>
      <c r="L2839" s="11" t="s">
        <v>9383</v>
      </c>
      <c r="M2839" s="14" t="s">
        <v>9380</v>
      </c>
      <c r="Z2839" s="15">
        <v>40834763</v>
      </c>
      <c r="AA2839" s="15">
        <v>38793025</v>
      </c>
      <c r="AC2839" s="15">
        <v>2041738</v>
      </c>
    </row>
    <row r="2840" spans="2:29" ht="19.7" customHeight="1" x14ac:dyDescent="0.2">
      <c r="B2840" s="10" t="s">
        <v>2940</v>
      </c>
      <c r="C2840" s="11" t="s">
        <v>9680</v>
      </c>
      <c r="D2840" s="11" t="s">
        <v>9681</v>
      </c>
      <c r="E2840" s="11" t="s">
        <v>9682</v>
      </c>
      <c r="F2840" s="12" t="s">
        <v>3916</v>
      </c>
      <c r="G2840" s="13">
        <v>325831</v>
      </c>
      <c r="H2840" s="13">
        <v>316056</v>
      </c>
      <c r="I2840" s="13"/>
      <c r="J2840" s="13">
        <v>9775</v>
      </c>
      <c r="K2840" s="13">
        <v>97</v>
      </c>
      <c r="L2840" s="11" t="s">
        <v>9383</v>
      </c>
      <c r="M2840" s="14" t="s">
        <v>9380</v>
      </c>
      <c r="Z2840" s="15">
        <v>325831</v>
      </c>
      <c r="AA2840" s="15">
        <v>316056</v>
      </c>
      <c r="AC2840" s="15">
        <v>9775</v>
      </c>
    </row>
    <row r="2841" spans="2:29" ht="19.7" customHeight="1" x14ac:dyDescent="0.2">
      <c r="B2841" s="10" t="s">
        <v>2941</v>
      </c>
      <c r="C2841" s="11" t="s">
        <v>9683</v>
      </c>
      <c r="D2841" s="11" t="s">
        <v>9684</v>
      </c>
      <c r="E2841" s="11" t="s">
        <v>72</v>
      </c>
      <c r="F2841" s="12" t="s">
        <v>841</v>
      </c>
      <c r="G2841" s="13">
        <v>681798</v>
      </c>
      <c r="H2841" s="13">
        <v>661344</v>
      </c>
      <c r="I2841" s="13"/>
      <c r="J2841" s="13">
        <v>20454</v>
      </c>
      <c r="K2841" s="13">
        <v>97</v>
      </c>
      <c r="L2841" s="11" t="s">
        <v>9383</v>
      </c>
      <c r="M2841" s="14" t="s">
        <v>9380</v>
      </c>
      <c r="Z2841" s="15">
        <v>681798</v>
      </c>
      <c r="AA2841" s="15">
        <v>661344</v>
      </c>
      <c r="AC2841" s="15">
        <v>20454</v>
      </c>
    </row>
    <row r="2842" spans="2:29" ht="19.7" customHeight="1" x14ac:dyDescent="0.2">
      <c r="B2842" s="10" t="s">
        <v>2942</v>
      </c>
      <c r="C2842" s="11" t="s">
        <v>9685</v>
      </c>
      <c r="D2842" s="11" t="s">
        <v>9686</v>
      </c>
      <c r="E2842" s="11" t="s">
        <v>72</v>
      </c>
      <c r="F2842" s="12" t="s">
        <v>841</v>
      </c>
      <c r="G2842" s="13">
        <v>673954</v>
      </c>
      <c r="H2842" s="13">
        <v>653735</v>
      </c>
      <c r="I2842" s="13"/>
      <c r="J2842" s="13">
        <v>20219</v>
      </c>
      <c r="K2842" s="13">
        <v>97</v>
      </c>
      <c r="L2842" s="11" t="s">
        <v>9383</v>
      </c>
      <c r="M2842" s="14" t="s">
        <v>9380</v>
      </c>
      <c r="Z2842" s="15">
        <v>673954</v>
      </c>
      <c r="AA2842" s="15">
        <v>653735</v>
      </c>
      <c r="AC2842" s="15">
        <v>20219</v>
      </c>
    </row>
    <row r="2843" spans="2:29" ht="19.7" customHeight="1" x14ac:dyDescent="0.2">
      <c r="B2843" s="10" t="s">
        <v>2943</v>
      </c>
      <c r="C2843" s="11" t="s">
        <v>9687</v>
      </c>
      <c r="D2843" s="11" t="s">
        <v>9688</v>
      </c>
      <c r="E2843" s="11" t="s">
        <v>9689</v>
      </c>
      <c r="F2843" s="12" t="s">
        <v>85</v>
      </c>
      <c r="G2843" s="13">
        <v>11808</v>
      </c>
      <c r="H2843" s="13">
        <v>11454</v>
      </c>
      <c r="I2843" s="13"/>
      <c r="J2843" s="13">
        <v>354</v>
      </c>
      <c r="K2843" s="13">
        <v>97</v>
      </c>
      <c r="L2843" s="11" t="s">
        <v>9383</v>
      </c>
      <c r="M2843" s="14" t="s">
        <v>9380</v>
      </c>
      <c r="Z2843" s="15">
        <v>11808</v>
      </c>
      <c r="AA2843" s="15">
        <v>11454</v>
      </c>
      <c r="AC2843" s="15">
        <v>354</v>
      </c>
    </row>
    <row r="2844" spans="2:29" ht="19.7" customHeight="1" x14ac:dyDescent="0.2">
      <c r="B2844" s="10" t="s">
        <v>2944</v>
      </c>
      <c r="C2844" s="11" t="s">
        <v>9690</v>
      </c>
      <c r="D2844" s="11" t="s">
        <v>9688</v>
      </c>
      <c r="E2844" s="11" t="s">
        <v>9691</v>
      </c>
      <c r="F2844" s="12" t="s">
        <v>85</v>
      </c>
      <c r="G2844" s="13">
        <v>54711</v>
      </c>
      <c r="H2844" s="13">
        <v>53070</v>
      </c>
      <c r="I2844" s="13"/>
      <c r="J2844" s="13">
        <v>1641</v>
      </c>
      <c r="K2844" s="13">
        <v>97</v>
      </c>
      <c r="L2844" s="11" t="s">
        <v>9383</v>
      </c>
      <c r="M2844" s="14" t="s">
        <v>9380</v>
      </c>
      <c r="Z2844" s="15">
        <v>54711</v>
      </c>
      <c r="AA2844" s="15">
        <v>53070</v>
      </c>
      <c r="AC2844" s="15">
        <v>1641</v>
      </c>
    </row>
    <row r="2845" spans="2:29" ht="19.7" customHeight="1" x14ac:dyDescent="0.2">
      <c r="B2845" s="10" t="s">
        <v>2945</v>
      </c>
      <c r="C2845" s="11" t="s">
        <v>9692</v>
      </c>
      <c r="D2845" s="11" t="s">
        <v>9688</v>
      </c>
      <c r="E2845" s="11" t="s">
        <v>9693</v>
      </c>
      <c r="F2845" s="12" t="s">
        <v>85</v>
      </c>
      <c r="G2845" s="13">
        <v>115150</v>
      </c>
      <c r="H2845" s="13">
        <v>111696</v>
      </c>
      <c r="I2845" s="13"/>
      <c r="J2845" s="13">
        <v>3454</v>
      </c>
      <c r="K2845" s="13">
        <v>97</v>
      </c>
      <c r="L2845" s="11" t="s">
        <v>9383</v>
      </c>
      <c r="M2845" s="14" t="s">
        <v>9380</v>
      </c>
      <c r="Z2845" s="15">
        <v>115150</v>
      </c>
      <c r="AA2845" s="15">
        <v>111696</v>
      </c>
      <c r="AC2845" s="15">
        <v>3454</v>
      </c>
    </row>
    <row r="2846" spans="2:29" ht="19.7" customHeight="1" x14ac:dyDescent="0.2">
      <c r="B2846" s="10" t="s">
        <v>2946</v>
      </c>
      <c r="C2846" s="11" t="s">
        <v>9694</v>
      </c>
      <c r="D2846" s="11" t="s">
        <v>9695</v>
      </c>
      <c r="E2846" s="11" t="s">
        <v>9696</v>
      </c>
      <c r="F2846" s="12" t="s">
        <v>7</v>
      </c>
      <c r="G2846" s="13">
        <v>13372</v>
      </c>
      <c r="H2846" s="13">
        <v>12971</v>
      </c>
      <c r="I2846" s="13"/>
      <c r="J2846" s="13">
        <v>401</v>
      </c>
      <c r="K2846" s="13">
        <v>97</v>
      </c>
      <c r="L2846" s="11" t="s">
        <v>9383</v>
      </c>
      <c r="M2846" s="14" t="s">
        <v>9380</v>
      </c>
      <c r="Z2846" s="15">
        <v>13372</v>
      </c>
      <c r="AA2846" s="15">
        <v>12971</v>
      </c>
      <c r="AC2846" s="15">
        <v>401</v>
      </c>
    </row>
    <row r="2847" spans="2:29" ht="19.7" customHeight="1" x14ac:dyDescent="0.2">
      <c r="B2847" s="10" t="s">
        <v>2947</v>
      </c>
      <c r="C2847" s="11" t="s">
        <v>9697</v>
      </c>
      <c r="D2847" s="11" t="s">
        <v>9695</v>
      </c>
      <c r="E2847" s="11" t="s">
        <v>9698</v>
      </c>
      <c r="F2847" s="12" t="s">
        <v>7</v>
      </c>
      <c r="G2847" s="13">
        <v>12769</v>
      </c>
      <c r="H2847" s="13">
        <v>12386</v>
      </c>
      <c r="I2847" s="13"/>
      <c r="J2847" s="13">
        <v>383</v>
      </c>
      <c r="K2847" s="13">
        <v>97</v>
      </c>
      <c r="L2847" s="11" t="s">
        <v>9383</v>
      </c>
      <c r="M2847" s="14" t="s">
        <v>9380</v>
      </c>
      <c r="Z2847" s="15">
        <v>12769</v>
      </c>
      <c r="AA2847" s="15">
        <v>12386</v>
      </c>
      <c r="AC2847" s="15">
        <v>383</v>
      </c>
    </row>
    <row r="2848" spans="2:29" ht="19.7" customHeight="1" x14ac:dyDescent="0.2">
      <c r="B2848" s="10" t="s">
        <v>2948</v>
      </c>
      <c r="C2848" s="11" t="s">
        <v>9699</v>
      </c>
      <c r="D2848" s="11" t="s">
        <v>9700</v>
      </c>
      <c r="E2848" s="11" t="s">
        <v>9701</v>
      </c>
      <c r="F2848" s="12" t="s">
        <v>7</v>
      </c>
      <c r="G2848" s="13">
        <v>4987</v>
      </c>
      <c r="H2848" s="13">
        <v>4837</v>
      </c>
      <c r="I2848" s="13"/>
      <c r="J2848" s="13">
        <v>150</v>
      </c>
      <c r="K2848" s="13">
        <v>97</v>
      </c>
      <c r="L2848" s="11" t="s">
        <v>9383</v>
      </c>
      <c r="M2848" s="14" t="s">
        <v>9380</v>
      </c>
      <c r="Z2848" s="15">
        <v>4987</v>
      </c>
      <c r="AA2848" s="15">
        <v>4837</v>
      </c>
      <c r="AC2848" s="15">
        <v>150</v>
      </c>
    </row>
    <row r="2849" spans="2:29" ht="19.7" customHeight="1" x14ac:dyDescent="0.2">
      <c r="B2849" s="10" t="s">
        <v>2949</v>
      </c>
      <c r="C2849" s="11" t="s">
        <v>9702</v>
      </c>
      <c r="D2849" s="11" t="s">
        <v>9700</v>
      </c>
      <c r="E2849" s="11" t="s">
        <v>9703</v>
      </c>
      <c r="F2849" s="12" t="s">
        <v>7</v>
      </c>
      <c r="G2849" s="13">
        <v>8875</v>
      </c>
      <c r="H2849" s="13">
        <v>8609</v>
      </c>
      <c r="I2849" s="13"/>
      <c r="J2849" s="13">
        <v>266</v>
      </c>
      <c r="K2849" s="13">
        <v>97</v>
      </c>
      <c r="L2849" s="11" t="s">
        <v>9383</v>
      </c>
      <c r="M2849" s="14" t="s">
        <v>9380</v>
      </c>
      <c r="Z2849" s="15">
        <v>8875</v>
      </c>
      <c r="AA2849" s="15">
        <v>8609</v>
      </c>
      <c r="AC2849" s="15">
        <v>266</v>
      </c>
    </row>
    <row r="2850" spans="2:29" ht="19.7" customHeight="1" x14ac:dyDescent="0.2">
      <c r="B2850" s="10" t="s">
        <v>2950</v>
      </c>
      <c r="C2850" s="11" t="s">
        <v>9704</v>
      </c>
      <c r="D2850" s="11" t="s">
        <v>9700</v>
      </c>
      <c r="E2850" s="11" t="s">
        <v>9705</v>
      </c>
      <c r="F2850" s="12" t="s">
        <v>7</v>
      </c>
      <c r="G2850" s="13">
        <v>10160</v>
      </c>
      <c r="H2850" s="13">
        <v>9855</v>
      </c>
      <c r="I2850" s="13"/>
      <c r="J2850" s="13">
        <v>305</v>
      </c>
      <c r="K2850" s="13">
        <v>97</v>
      </c>
      <c r="L2850" s="11" t="s">
        <v>9383</v>
      </c>
      <c r="M2850" s="14" t="s">
        <v>9380</v>
      </c>
      <c r="Z2850" s="15">
        <v>10160</v>
      </c>
      <c r="AA2850" s="15">
        <v>9855</v>
      </c>
      <c r="AC2850" s="15">
        <v>305</v>
      </c>
    </row>
    <row r="2851" spans="2:29" ht="19.7" customHeight="1" x14ac:dyDescent="0.2">
      <c r="B2851" s="10" t="s">
        <v>2951</v>
      </c>
      <c r="C2851" s="11" t="s">
        <v>9706</v>
      </c>
      <c r="D2851" s="11" t="s">
        <v>9700</v>
      </c>
      <c r="E2851" s="11" t="s">
        <v>9698</v>
      </c>
      <c r="F2851" s="12" t="s">
        <v>7</v>
      </c>
      <c r="G2851" s="13">
        <v>12025</v>
      </c>
      <c r="H2851" s="13">
        <v>11664</v>
      </c>
      <c r="I2851" s="13"/>
      <c r="J2851" s="13">
        <v>361</v>
      </c>
      <c r="K2851" s="13">
        <v>97</v>
      </c>
      <c r="L2851" s="11" t="s">
        <v>9383</v>
      </c>
      <c r="M2851" s="14" t="s">
        <v>9380</v>
      </c>
      <c r="Z2851" s="15">
        <v>12025</v>
      </c>
      <c r="AA2851" s="15">
        <v>11664</v>
      </c>
      <c r="AC2851" s="15">
        <v>361</v>
      </c>
    </row>
    <row r="2852" spans="2:29" ht="19.7" customHeight="1" x14ac:dyDescent="0.2">
      <c r="B2852" s="10" t="s">
        <v>2952</v>
      </c>
      <c r="C2852" s="11" t="s">
        <v>9707</v>
      </c>
      <c r="D2852" s="11" t="s">
        <v>9708</v>
      </c>
      <c r="E2852" s="11" t="s">
        <v>9709</v>
      </c>
      <c r="F2852" s="12" t="s">
        <v>7</v>
      </c>
      <c r="G2852" s="13">
        <v>35672</v>
      </c>
      <c r="H2852" s="13">
        <v>34602</v>
      </c>
      <c r="I2852" s="13"/>
      <c r="J2852" s="13">
        <v>1070</v>
      </c>
      <c r="K2852" s="13">
        <v>97</v>
      </c>
      <c r="L2852" s="11" t="s">
        <v>9383</v>
      </c>
      <c r="M2852" s="14" t="s">
        <v>9380</v>
      </c>
      <c r="Z2852" s="15">
        <v>35672</v>
      </c>
      <c r="AA2852" s="15">
        <v>34602</v>
      </c>
      <c r="AC2852" s="15">
        <v>1070</v>
      </c>
    </row>
    <row r="2853" spans="2:29" ht="19.7" customHeight="1" x14ac:dyDescent="0.2">
      <c r="B2853" s="10" t="s">
        <v>2953</v>
      </c>
      <c r="C2853" s="11" t="s">
        <v>9710</v>
      </c>
      <c r="D2853" s="11" t="s">
        <v>9708</v>
      </c>
      <c r="E2853" s="11" t="s">
        <v>9711</v>
      </c>
      <c r="F2853" s="12" t="s">
        <v>7</v>
      </c>
      <c r="G2853" s="13">
        <v>57770</v>
      </c>
      <c r="H2853" s="13">
        <v>56037</v>
      </c>
      <c r="I2853" s="13"/>
      <c r="J2853" s="13">
        <v>1733</v>
      </c>
      <c r="K2853" s="13">
        <v>97</v>
      </c>
      <c r="L2853" s="11" t="s">
        <v>9383</v>
      </c>
      <c r="M2853" s="14" t="s">
        <v>9380</v>
      </c>
      <c r="Z2853" s="15">
        <v>57770</v>
      </c>
      <c r="AA2853" s="15">
        <v>56037</v>
      </c>
      <c r="AC2853" s="15">
        <v>1733</v>
      </c>
    </row>
    <row r="2854" spans="2:29" ht="19.7" customHeight="1" x14ac:dyDescent="0.2">
      <c r="B2854" s="16" t="s">
        <v>2954</v>
      </c>
      <c r="C2854" s="17" t="s">
        <v>9712</v>
      </c>
      <c r="D2854" s="17" t="s">
        <v>9708</v>
      </c>
      <c r="E2854" s="17" t="s">
        <v>9713</v>
      </c>
      <c r="F2854" s="18" t="s">
        <v>7</v>
      </c>
      <c r="G2854" s="19">
        <v>74010</v>
      </c>
      <c r="H2854" s="19">
        <v>71790</v>
      </c>
      <c r="I2854" s="19"/>
      <c r="J2854" s="19">
        <v>2220</v>
      </c>
      <c r="K2854" s="19">
        <v>97</v>
      </c>
      <c r="L2854" s="17" t="s">
        <v>9383</v>
      </c>
      <c r="M2854" s="20" t="s">
        <v>9380</v>
      </c>
      <c r="Z2854" s="15">
        <v>74010</v>
      </c>
      <c r="AA2854" s="15">
        <v>71790</v>
      </c>
      <c r="AC2854" s="15">
        <v>2220</v>
      </c>
    </row>
    <row r="2855" spans="2:29" ht="19.7" customHeight="1" x14ac:dyDescent="0.2">
      <c r="B2855" s="10" t="s">
        <v>2955</v>
      </c>
      <c r="C2855" s="11" t="s">
        <v>9714</v>
      </c>
      <c r="D2855" s="11" t="s">
        <v>9715</v>
      </c>
      <c r="E2855" s="11" t="s">
        <v>9716</v>
      </c>
      <c r="F2855" s="12" t="s">
        <v>7</v>
      </c>
      <c r="G2855" s="13">
        <v>23414</v>
      </c>
      <c r="H2855" s="13">
        <v>22712</v>
      </c>
      <c r="I2855" s="13"/>
      <c r="J2855" s="13">
        <v>702</v>
      </c>
      <c r="K2855" s="13">
        <v>97</v>
      </c>
      <c r="L2855" s="11" t="s">
        <v>9383</v>
      </c>
      <c r="M2855" s="14" t="s">
        <v>9380</v>
      </c>
      <c r="Z2855" s="15">
        <v>23414</v>
      </c>
      <c r="AA2855" s="15">
        <v>22712</v>
      </c>
      <c r="AC2855" s="15">
        <v>702</v>
      </c>
    </row>
    <row r="2856" spans="2:29" ht="19.7" customHeight="1" x14ac:dyDescent="0.2">
      <c r="B2856" s="10" t="s">
        <v>2956</v>
      </c>
      <c r="C2856" s="11" t="s">
        <v>9717</v>
      </c>
      <c r="D2856" s="11" t="s">
        <v>9715</v>
      </c>
      <c r="E2856" s="11" t="s">
        <v>9718</v>
      </c>
      <c r="F2856" s="12" t="s">
        <v>7</v>
      </c>
      <c r="G2856" s="13">
        <v>23525</v>
      </c>
      <c r="H2856" s="13">
        <v>22819</v>
      </c>
      <c r="I2856" s="13"/>
      <c r="J2856" s="13">
        <v>706</v>
      </c>
      <c r="K2856" s="13">
        <v>97</v>
      </c>
      <c r="L2856" s="11" t="s">
        <v>9383</v>
      </c>
      <c r="M2856" s="14" t="s">
        <v>9380</v>
      </c>
      <c r="Z2856" s="15">
        <v>23525</v>
      </c>
      <c r="AA2856" s="15">
        <v>22819</v>
      </c>
      <c r="AC2856" s="15">
        <v>706</v>
      </c>
    </row>
    <row r="2857" spans="2:29" ht="19.7" customHeight="1" x14ac:dyDescent="0.2">
      <c r="B2857" s="10" t="s">
        <v>2957</v>
      </c>
      <c r="C2857" s="11" t="s">
        <v>9719</v>
      </c>
      <c r="D2857" s="11" t="s">
        <v>9715</v>
      </c>
      <c r="E2857" s="11" t="s">
        <v>9720</v>
      </c>
      <c r="F2857" s="12" t="s">
        <v>7</v>
      </c>
      <c r="G2857" s="13">
        <v>31213</v>
      </c>
      <c r="H2857" s="13">
        <v>30277</v>
      </c>
      <c r="I2857" s="13"/>
      <c r="J2857" s="13">
        <v>936</v>
      </c>
      <c r="K2857" s="13">
        <v>97</v>
      </c>
      <c r="L2857" s="11" t="s">
        <v>9383</v>
      </c>
      <c r="M2857" s="14" t="s">
        <v>9380</v>
      </c>
      <c r="Z2857" s="15">
        <v>31213</v>
      </c>
      <c r="AA2857" s="15">
        <v>30277</v>
      </c>
      <c r="AC2857" s="15">
        <v>936</v>
      </c>
    </row>
    <row r="2858" spans="2:29" ht="19.7" customHeight="1" x14ac:dyDescent="0.2">
      <c r="B2858" s="10" t="s">
        <v>2958</v>
      </c>
      <c r="C2858" s="11" t="s">
        <v>9721</v>
      </c>
      <c r="D2858" s="11" t="s">
        <v>9715</v>
      </c>
      <c r="E2858" s="11" t="s">
        <v>9722</v>
      </c>
      <c r="F2858" s="12" t="s">
        <v>7</v>
      </c>
      <c r="G2858" s="13">
        <v>38676</v>
      </c>
      <c r="H2858" s="13">
        <v>37516</v>
      </c>
      <c r="I2858" s="13"/>
      <c r="J2858" s="13">
        <v>1160</v>
      </c>
      <c r="K2858" s="13">
        <v>97</v>
      </c>
      <c r="L2858" s="11" t="s">
        <v>9383</v>
      </c>
      <c r="M2858" s="14" t="s">
        <v>9380</v>
      </c>
      <c r="Z2858" s="15">
        <v>38676</v>
      </c>
      <c r="AA2858" s="15">
        <v>37516</v>
      </c>
      <c r="AC2858" s="15">
        <v>1160</v>
      </c>
    </row>
    <row r="2859" spans="2:29" ht="19.7" customHeight="1" x14ac:dyDescent="0.2">
      <c r="B2859" s="10" t="s">
        <v>2959</v>
      </c>
      <c r="C2859" s="11" t="s">
        <v>9723</v>
      </c>
      <c r="D2859" s="11" t="s">
        <v>9715</v>
      </c>
      <c r="E2859" s="11" t="s">
        <v>9724</v>
      </c>
      <c r="F2859" s="12" t="s">
        <v>7</v>
      </c>
      <c r="G2859" s="13">
        <v>50254</v>
      </c>
      <c r="H2859" s="13">
        <v>48746</v>
      </c>
      <c r="I2859" s="13"/>
      <c r="J2859" s="13">
        <v>1508</v>
      </c>
      <c r="K2859" s="13">
        <v>97</v>
      </c>
      <c r="L2859" s="11" t="s">
        <v>9383</v>
      </c>
      <c r="M2859" s="14" t="s">
        <v>9380</v>
      </c>
      <c r="Z2859" s="15">
        <v>50254</v>
      </c>
      <c r="AA2859" s="15">
        <v>48746</v>
      </c>
      <c r="AC2859" s="15">
        <v>1508</v>
      </c>
    </row>
    <row r="2860" spans="2:29" ht="19.7" customHeight="1" x14ac:dyDescent="0.2">
      <c r="B2860" s="10" t="s">
        <v>2960</v>
      </c>
      <c r="C2860" s="11" t="s">
        <v>9725</v>
      </c>
      <c r="D2860" s="11" t="s">
        <v>9715</v>
      </c>
      <c r="E2860" s="11" t="s">
        <v>9726</v>
      </c>
      <c r="F2860" s="12" t="s">
        <v>7</v>
      </c>
      <c r="G2860" s="13">
        <v>66358</v>
      </c>
      <c r="H2860" s="13">
        <v>64367</v>
      </c>
      <c r="I2860" s="13"/>
      <c r="J2860" s="13">
        <v>1991</v>
      </c>
      <c r="K2860" s="13">
        <v>97</v>
      </c>
      <c r="L2860" s="11" t="s">
        <v>9383</v>
      </c>
      <c r="M2860" s="14" t="s">
        <v>9380</v>
      </c>
      <c r="Z2860" s="15">
        <v>66358</v>
      </c>
      <c r="AA2860" s="15">
        <v>64367</v>
      </c>
      <c r="AC2860" s="15">
        <v>1991</v>
      </c>
    </row>
    <row r="2861" spans="2:29" ht="19.7" customHeight="1" x14ac:dyDescent="0.2">
      <c r="B2861" s="10" t="s">
        <v>2961</v>
      </c>
      <c r="C2861" s="11" t="s">
        <v>9727</v>
      </c>
      <c r="D2861" s="11" t="s">
        <v>9715</v>
      </c>
      <c r="E2861" s="11" t="s">
        <v>9728</v>
      </c>
      <c r="F2861" s="12" t="s">
        <v>7</v>
      </c>
      <c r="G2861" s="13">
        <v>75292</v>
      </c>
      <c r="H2861" s="13">
        <v>73033</v>
      </c>
      <c r="I2861" s="13"/>
      <c r="J2861" s="13">
        <v>2259</v>
      </c>
      <c r="K2861" s="13">
        <v>97</v>
      </c>
      <c r="L2861" s="11" t="s">
        <v>9383</v>
      </c>
      <c r="M2861" s="14" t="s">
        <v>9380</v>
      </c>
      <c r="Z2861" s="15">
        <v>75292</v>
      </c>
      <c r="AA2861" s="15">
        <v>73033</v>
      </c>
      <c r="AC2861" s="15">
        <v>2259</v>
      </c>
    </row>
    <row r="2862" spans="2:29" ht="19.7" customHeight="1" x14ac:dyDescent="0.2">
      <c r="B2862" s="10" t="s">
        <v>2962</v>
      </c>
      <c r="C2862" s="11" t="s">
        <v>9729</v>
      </c>
      <c r="D2862" s="11" t="s">
        <v>9715</v>
      </c>
      <c r="E2862" s="11" t="s">
        <v>9730</v>
      </c>
      <c r="F2862" s="12" t="s">
        <v>7</v>
      </c>
      <c r="G2862" s="13">
        <v>111739</v>
      </c>
      <c r="H2862" s="13">
        <v>108387</v>
      </c>
      <c r="I2862" s="13"/>
      <c r="J2862" s="13">
        <v>3352</v>
      </c>
      <c r="K2862" s="13">
        <v>97</v>
      </c>
      <c r="L2862" s="11" t="s">
        <v>9383</v>
      </c>
      <c r="M2862" s="14" t="s">
        <v>9380</v>
      </c>
      <c r="Z2862" s="15">
        <v>111739</v>
      </c>
      <c r="AA2862" s="15">
        <v>108387</v>
      </c>
      <c r="AC2862" s="15">
        <v>3352</v>
      </c>
    </row>
    <row r="2863" spans="2:29" ht="19.7" customHeight="1" x14ac:dyDescent="0.2">
      <c r="B2863" s="10" t="s">
        <v>2963</v>
      </c>
      <c r="C2863" s="11" t="s">
        <v>9731</v>
      </c>
      <c r="D2863" s="11" t="s">
        <v>9715</v>
      </c>
      <c r="E2863" s="11" t="s">
        <v>9732</v>
      </c>
      <c r="F2863" s="12" t="s">
        <v>7</v>
      </c>
      <c r="G2863" s="13">
        <v>60810</v>
      </c>
      <c r="H2863" s="13">
        <v>58986</v>
      </c>
      <c r="I2863" s="13"/>
      <c r="J2863" s="13">
        <v>1824</v>
      </c>
      <c r="K2863" s="13">
        <v>97</v>
      </c>
      <c r="L2863" s="11" t="s">
        <v>9383</v>
      </c>
      <c r="M2863" s="14" t="s">
        <v>9380</v>
      </c>
      <c r="Z2863" s="15">
        <v>60810</v>
      </c>
      <c r="AA2863" s="15">
        <v>58986</v>
      </c>
      <c r="AC2863" s="15">
        <v>1824</v>
      </c>
    </row>
    <row r="2864" spans="2:29" ht="19.7" customHeight="1" x14ac:dyDescent="0.2">
      <c r="B2864" s="10" t="s">
        <v>2964</v>
      </c>
      <c r="C2864" s="11" t="s">
        <v>9733</v>
      </c>
      <c r="D2864" s="11" t="s">
        <v>9734</v>
      </c>
      <c r="E2864" s="11" t="s">
        <v>72</v>
      </c>
      <c r="F2864" s="12" t="s">
        <v>4386</v>
      </c>
      <c r="G2864" s="13">
        <v>242876</v>
      </c>
      <c r="H2864" s="13">
        <v>235590</v>
      </c>
      <c r="I2864" s="13"/>
      <c r="J2864" s="13">
        <v>7286</v>
      </c>
      <c r="K2864" s="13">
        <v>97</v>
      </c>
      <c r="L2864" s="11" t="s">
        <v>9383</v>
      </c>
      <c r="M2864" s="14" t="s">
        <v>9380</v>
      </c>
      <c r="Z2864" s="15">
        <v>242876</v>
      </c>
      <c r="AA2864" s="15">
        <v>235590</v>
      </c>
      <c r="AC2864" s="15">
        <v>7286</v>
      </c>
    </row>
    <row r="2865" spans="2:29" ht="19.7" customHeight="1" x14ac:dyDescent="0.2">
      <c r="B2865" s="10" t="s">
        <v>2965</v>
      </c>
      <c r="C2865" s="11" t="s">
        <v>9735</v>
      </c>
      <c r="D2865" s="11" t="s">
        <v>9736</v>
      </c>
      <c r="E2865" s="11" t="s">
        <v>9737</v>
      </c>
      <c r="F2865" s="12" t="s">
        <v>7</v>
      </c>
      <c r="G2865" s="13">
        <v>5337</v>
      </c>
      <c r="H2865" s="13">
        <v>5177</v>
      </c>
      <c r="I2865" s="13"/>
      <c r="J2865" s="13">
        <v>160</v>
      </c>
      <c r="K2865" s="13">
        <v>97</v>
      </c>
      <c r="L2865" s="11" t="s">
        <v>9383</v>
      </c>
      <c r="M2865" s="14" t="s">
        <v>9380</v>
      </c>
      <c r="Z2865" s="15">
        <v>5337</v>
      </c>
      <c r="AA2865" s="15">
        <v>5177</v>
      </c>
      <c r="AC2865" s="15">
        <v>160</v>
      </c>
    </row>
    <row r="2866" spans="2:29" ht="19.7" customHeight="1" x14ac:dyDescent="0.2">
      <c r="B2866" s="10" t="s">
        <v>2966</v>
      </c>
      <c r="C2866" s="11" t="s">
        <v>9738</v>
      </c>
      <c r="D2866" s="11" t="s">
        <v>9736</v>
      </c>
      <c r="E2866" s="11" t="s">
        <v>9739</v>
      </c>
      <c r="F2866" s="12" t="s">
        <v>7</v>
      </c>
      <c r="G2866" s="13">
        <v>13548</v>
      </c>
      <c r="H2866" s="13">
        <v>13142</v>
      </c>
      <c r="I2866" s="13"/>
      <c r="J2866" s="13">
        <v>406</v>
      </c>
      <c r="K2866" s="13">
        <v>97</v>
      </c>
      <c r="L2866" s="11" t="s">
        <v>9383</v>
      </c>
      <c r="M2866" s="14" t="s">
        <v>9380</v>
      </c>
      <c r="Z2866" s="15">
        <v>13548</v>
      </c>
      <c r="AA2866" s="15">
        <v>13142</v>
      </c>
      <c r="AC2866" s="15">
        <v>406</v>
      </c>
    </row>
    <row r="2867" spans="2:29" ht="19.7" customHeight="1" x14ac:dyDescent="0.2">
      <c r="B2867" s="10" t="s">
        <v>2967</v>
      </c>
      <c r="C2867" s="11" t="s">
        <v>9740</v>
      </c>
      <c r="D2867" s="11" t="s">
        <v>9736</v>
      </c>
      <c r="E2867" s="11" t="s">
        <v>9741</v>
      </c>
      <c r="F2867" s="12" t="s">
        <v>7</v>
      </c>
      <c r="G2867" s="13">
        <v>14590</v>
      </c>
      <c r="H2867" s="13">
        <v>14152</v>
      </c>
      <c r="I2867" s="13"/>
      <c r="J2867" s="13">
        <v>438</v>
      </c>
      <c r="K2867" s="13">
        <v>97</v>
      </c>
      <c r="L2867" s="11" t="s">
        <v>9383</v>
      </c>
      <c r="M2867" s="14" t="s">
        <v>9380</v>
      </c>
      <c r="Z2867" s="15">
        <v>14590</v>
      </c>
      <c r="AA2867" s="15">
        <v>14152</v>
      </c>
      <c r="AC2867" s="15">
        <v>438</v>
      </c>
    </row>
    <row r="2868" spans="2:29" ht="19.7" customHeight="1" x14ac:dyDescent="0.2">
      <c r="B2868" s="10" t="s">
        <v>2968</v>
      </c>
      <c r="C2868" s="11" t="s">
        <v>9742</v>
      </c>
      <c r="D2868" s="11" t="s">
        <v>9736</v>
      </c>
      <c r="E2868" s="11" t="s">
        <v>9743</v>
      </c>
      <c r="F2868" s="12" t="s">
        <v>7</v>
      </c>
      <c r="G2868" s="13">
        <v>19066</v>
      </c>
      <c r="H2868" s="13">
        <v>18494</v>
      </c>
      <c r="I2868" s="13"/>
      <c r="J2868" s="13">
        <v>572</v>
      </c>
      <c r="K2868" s="13">
        <v>97</v>
      </c>
      <c r="L2868" s="11" t="s">
        <v>9383</v>
      </c>
      <c r="M2868" s="14" t="s">
        <v>9380</v>
      </c>
      <c r="Z2868" s="15">
        <v>19066</v>
      </c>
      <c r="AA2868" s="15">
        <v>18494</v>
      </c>
      <c r="AC2868" s="15">
        <v>572</v>
      </c>
    </row>
    <row r="2869" spans="2:29" ht="19.7" customHeight="1" x14ac:dyDescent="0.2">
      <c r="B2869" s="10" t="s">
        <v>2969</v>
      </c>
      <c r="C2869" s="11" t="s">
        <v>9744</v>
      </c>
      <c r="D2869" s="11" t="s">
        <v>9736</v>
      </c>
      <c r="E2869" s="11" t="s">
        <v>9745</v>
      </c>
      <c r="F2869" s="12" t="s">
        <v>7</v>
      </c>
      <c r="G2869" s="13">
        <v>18804</v>
      </c>
      <c r="H2869" s="13">
        <v>18240</v>
      </c>
      <c r="I2869" s="13"/>
      <c r="J2869" s="13">
        <v>564</v>
      </c>
      <c r="K2869" s="13">
        <v>97</v>
      </c>
      <c r="L2869" s="11" t="s">
        <v>9383</v>
      </c>
      <c r="M2869" s="14" t="s">
        <v>9380</v>
      </c>
      <c r="Z2869" s="15">
        <v>18804</v>
      </c>
      <c r="AA2869" s="15">
        <v>18240</v>
      </c>
      <c r="AC2869" s="15">
        <v>564</v>
      </c>
    </row>
    <row r="2870" spans="2:29" ht="19.7" customHeight="1" x14ac:dyDescent="0.2">
      <c r="B2870" s="10" t="s">
        <v>2970</v>
      </c>
      <c r="C2870" s="11" t="s">
        <v>9746</v>
      </c>
      <c r="D2870" s="11" t="s">
        <v>9747</v>
      </c>
      <c r="E2870" s="11" t="s">
        <v>9748</v>
      </c>
      <c r="F2870" s="12" t="s">
        <v>7</v>
      </c>
      <c r="G2870" s="13">
        <v>1956</v>
      </c>
      <c r="H2870" s="13">
        <v>1897</v>
      </c>
      <c r="I2870" s="13"/>
      <c r="J2870" s="13">
        <v>59</v>
      </c>
      <c r="K2870" s="13">
        <v>97</v>
      </c>
      <c r="L2870" s="11" t="s">
        <v>9383</v>
      </c>
      <c r="M2870" s="14" t="s">
        <v>9380</v>
      </c>
      <c r="Z2870" s="15">
        <v>1956</v>
      </c>
      <c r="AA2870" s="15">
        <v>1897</v>
      </c>
      <c r="AC2870" s="15">
        <v>59</v>
      </c>
    </row>
    <row r="2871" spans="2:29" ht="19.7" customHeight="1" x14ac:dyDescent="0.2">
      <c r="B2871" s="10" t="s">
        <v>2971</v>
      </c>
      <c r="C2871" s="11" t="s">
        <v>9749</v>
      </c>
      <c r="D2871" s="11" t="s">
        <v>9747</v>
      </c>
      <c r="E2871" s="11" t="s">
        <v>9750</v>
      </c>
      <c r="F2871" s="12" t="s">
        <v>7</v>
      </c>
      <c r="G2871" s="13">
        <v>3474</v>
      </c>
      <c r="H2871" s="13">
        <v>3370</v>
      </c>
      <c r="I2871" s="13"/>
      <c r="J2871" s="13">
        <v>104</v>
      </c>
      <c r="K2871" s="13">
        <v>97</v>
      </c>
      <c r="L2871" s="11" t="s">
        <v>9383</v>
      </c>
      <c r="M2871" s="14" t="s">
        <v>9380</v>
      </c>
      <c r="Z2871" s="15">
        <v>3474</v>
      </c>
      <c r="AA2871" s="15">
        <v>3370</v>
      </c>
      <c r="AC2871" s="15">
        <v>104</v>
      </c>
    </row>
    <row r="2872" spans="2:29" ht="19.7" customHeight="1" x14ac:dyDescent="0.2">
      <c r="B2872" s="10" t="s">
        <v>2972</v>
      </c>
      <c r="C2872" s="11" t="s">
        <v>9751</v>
      </c>
      <c r="D2872" s="11" t="s">
        <v>9747</v>
      </c>
      <c r="E2872" s="11" t="s">
        <v>9752</v>
      </c>
      <c r="F2872" s="12" t="s">
        <v>7</v>
      </c>
      <c r="G2872" s="13">
        <v>3620</v>
      </c>
      <c r="H2872" s="13">
        <v>3511</v>
      </c>
      <c r="I2872" s="13"/>
      <c r="J2872" s="13">
        <v>109</v>
      </c>
      <c r="K2872" s="13">
        <v>97</v>
      </c>
      <c r="L2872" s="11" t="s">
        <v>9383</v>
      </c>
      <c r="M2872" s="14" t="s">
        <v>9380</v>
      </c>
      <c r="Z2872" s="15">
        <v>3620</v>
      </c>
      <c r="AA2872" s="15">
        <v>3511</v>
      </c>
      <c r="AC2872" s="15">
        <v>109</v>
      </c>
    </row>
    <row r="2873" spans="2:29" ht="19.7" customHeight="1" x14ac:dyDescent="0.2">
      <c r="B2873" s="10" t="s">
        <v>2973</v>
      </c>
      <c r="C2873" s="11" t="s">
        <v>9753</v>
      </c>
      <c r="D2873" s="11" t="s">
        <v>9747</v>
      </c>
      <c r="E2873" s="11" t="s">
        <v>9754</v>
      </c>
      <c r="F2873" s="12" t="s">
        <v>7</v>
      </c>
      <c r="G2873" s="13">
        <v>5280</v>
      </c>
      <c r="H2873" s="13">
        <v>5122</v>
      </c>
      <c r="I2873" s="13"/>
      <c r="J2873" s="13">
        <v>158</v>
      </c>
      <c r="K2873" s="13">
        <v>97</v>
      </c>
      <c r="L2873" s="11" t="s">
        <v>9383</v>
      </c>
      <c r="M2873" s="14" t="s">
        <v>9380</v>
      </c>
      <c r="Z2873" s="15">
        <v>5280</v>
      </c>
      <c r="AA2873" s="15">
        <v>5122</v>
      </c>
      <c r="AC2873" s="15">
        <v>158</v>
      </c>
    </row>
    <row r="2874" spans="2:29" ht="19.7" customHeight="1" x14ac:dyDescent="0.2">
      <c r="B2874" s="10" t="s">
        <v>2974</v>
      </c>
      <c r="C2874" s="11" t="s">
        <v>9755</v>
      </c>
      <c r="D2874" s="11" t="s">
        <v>9747</v>
      </c>
      <c r="E2874" s="11" t="s">
        <v>9756</v>
      </c>
      <c r="F2874" s="12" t="s">
        <v>7</v>
      </c>
      <c r="G2874" s="13">
        <v>5243</v>
      </c>
      <c r="H2874" s="13">
        <v>5086</v>
      </c>
      <c r="I2874" s="13"/>
      <c r="J2874" s="13">
        <v>157</v>
      </c>
      <c r="K2874" s="13">
        <v>97</v>
      </c>
      <c r="L2874" s="11" t="s">
        <v>9383</v>
      </c>
      <c r="M2874" s="14" t="s">
        <v>9380</v>
      </c>
      <c r="Z2874" s="15">
        <v>5243</v>
      </c>
      <c r="AA2874" s="15">
        <v>5086</v>
      </c>
      <c r="AC2874" s="15">
        <v>157</v>
      </c>
    </row>
    <row r="2875" spans="2:29" ht="19.7" customHeight="1" x14ac:dyDescent="0.2">
      <c r="B2875" s="10" t="s">
        <v>2975</v>
      </c>
      <c r="C2875" s="11" t="s">
        <v>9757</v>
      </c>
      <c r="D2875" s="11" t="s">
        <v>9747</v>
      </c>
      <c r="E2875" s="11" t="s">
        <v>9758</v>
      </c>
      <c r="F2875" s="12" t="s">
        <v>7</v>
      </c>
      <c r="G2875" s="13">
        <v>5471</v>
      </c>
      <c r="H2875" s="13">
        <v>5307</v>
      </c>
      <c r="I2875" s="13"/>
      <c r="J2875" s="13">
        <v>164</v>
      </c>
      <c r="K2875" s="13">
        <v>97</v>
      </c>
      <c r="L2875" s="11" t="s">
        <v>9383</v>
      </c>
      <c r="M2875" s="14" t="s">
        <v>9380</v>
      </c>
      <c r="Z2875" s="15">
        <v>5471</v>
      </c>
      <c r="AA2875" s="15">
        <v>5307</v>
      </c>
      <c r="AC2875" s="15">
        <v>164</v>
      </c>
    </row>
    <row r="2876" spans="2:29" ht="19.7" customHeight="1" x14ac:dyDescent="0.2">
      <c r="B2876" s="10" t="s">
        <v>2976</v>
      </c>
      <c r="C2876" s="11" t="s">
        <v>9759</v>
      </c>
      <c r="D2876" s="11" t="s">
        <v>9747</v>
      </c>
      <c r="E2876" s="11" t="s">
        <v>9760</v>
      </c>
      <c r="F2876" s="12" t="s">
        <v>7</v>
      </c>
      <c r="G2876" s="13">
        <v>6095</v>
      </c>
      <c r="H2876" s="13">
        <v>5912</v>
      </c>
      <c r="I2876" s="13"/>
      <c r="J2876" s="13">
        <v>183</v>
      </c>
      <c r="K2876" s="13">
        <v>97</v>
      </c>
      <c r="L2876" s="11" t="s">
        <v>9383</v>
      </c>
      <c r="M2876" s="14" t="s">
        <v>9380</v>
      </c>
      <c r="Z2876" s="15">
        <v>6095</v>
      </c>
      <c r="AA2876" s="15">
        <v>5912</v>
      </c>
      <c r="AC2876" s="15">
        <v>183</v>
      </c>
    </row>
    <row r="2877" spans="2:29" ht="19.7" customHeight="1" x14ac:dyDescent="0.2">
      <c r="B2877" s="10" t="s">
        <v>2977</v>
      </c>
      <c r="C2877" s="11" t="s">
        <v>9761</v>
      </c>
      <c r="D2877" s="11" t="s">
        <v>9747</v>
      </c>
      <c r="E2877" s="11" t="s">
        <v>9762</v>
      </c>
      <c r="F2877" s="12" t="s">
        <v>7</v>
      </c>
      <c r="G2877" s="13">
        <v>6773</v>
      </c>
      <c r="H2877" s="13">
        <v>6570</v>
      </c>
      <c r="I2877" s="13"/>
      <c r="J2877" s="13">
        <v>203</v>
      </c>
      <c r="K2877" s="13">
        <v>97</v>
      </c>
      <c r="L2877" s="11" t="s">
        <v>9383</v>
      </c>
      <c r="M2877" s="14" t="s">
        <v>9380</v>
      </c>
      <c r="Z2877" s="15">
        <v>6773</v>
      </c>
      <c r="AA2877" s="15">
        <v>6570</v>
      </c>
      <c r="AC2877" s="15">
        <v>203</v>
      </c>
    </row>
    <row r="2878" spans="2:29" ht="19.7" customHeight="1" x14ac:dyDescent="0.2">
      <c r="B2878" s="10" t="s">
        <v>2978</v>
      </c>
      <c r="C2878" s="11" t="s">
        <v>9763</v>
      </c>
      <c r="D2878" s="11" t="s">
        <v>9747</v>
      </c>
      <c r="E2878" s="11" t="s">
        <v>9764</v>
      </c>
      <c r="F2878" s="12" t="s">
        <v>7</v>
      </c>
      <c r="G2878" s="13">
        <v>8339</v>
      </c>
      <c r="H2878" s="13">
        <v>8089</v>
      </c>
      <c r="I2878" s="13"/>
      <c r="J2878" s="13">
        <v>250</v>
      </c>
      <c r="K2878" s="13">
        <v>97</v>
      </c>
      <c r="L2878" s="11" t="s">
        <v>9383</v>
      </c>
      <c r="M2878" s="14" t="s">
        <v>9380</v>
      </c>
      <c r="Z2878" s="15">
        <v>8339</v>
      </c>
      <c r="AA2878" s="15">
        <v>8089</v>
      </c>
      <c r="AC2878" s="15">
        <v>250</v>
      </c>
    </row>
    <row r="2879" spans="2:29" ht="19.7" customHeight="1" x14ac:dyDescent="0.2">
      <c r="B2879" s="16" t="s">
        <v>2979</v>
      </c>
      <c r="C2879" s="17" t="s">
        <v>9765</v>
      </c>
      <c r="D2879" s="17" t="s">
        <v>9747</v>
      </c>
      <c r="E2879" s="17" t="s">
        <v>9766</v>
      </c>
      <c r="F2879" s="18" t="s">
        <v>7</v>
      </c>
      <c r="G2879" s="19">
        <v>8402</v>
      </c>
      <c r="H2879" s="19">
        <v>8150</v>
      </c>
      <c r="I2879" s="19"/>
      <c r="J2879" s="19">
        <v>252</v>
      </c>
      <c r="K2879" s="19">
        <v>97</v>
      </c>
      <c r="L2879" s="17" t="s">
        <v>9383</v>
      </c>
      <c r="M2879" s="20" t="s">
        <v>9380</v>
      </c>
      <c r="Z2879" s="15">
        <v>8402</v>
      </c>
      <c r="AA2879" s="15">
        <v>8150</v>
      </c>
      <c r="AC2879" s="15">
        <v>252</v>
      </c>
    </row>
    <row r="2880" spans="2:29" ht="19.7" customHeight="1" x14ac:dyDescent="0.2">
      <c r="B2880" s="10" t="s">
        <v>2980</v>
      </c>
      <c r="C2880" s="11" t="s">
        <v>9767</v>
      </c>
      <c r="D2880" s="11" t="s">
        <v>9747</v>
      </c>
      <c r="E2880" s="11" t="s">
        <v>9768</v>
      </c>
      <c r="F2880" s="12" t="s">
        <v>7</v>
      </c>
      <c r="G2880" s="13">
        <v>9875</v>
      </c>
      <c r="H2880" s="13">
        <v>9579</v>
      </c>
      <c r="I2880" s="13"/>
      <c r="J2880" s="13">
        <v>296</v>
      </c>
      <c r="K2880" s="13">
        <v>97</v>
      </c>
      <c r="L2880" s="11" t="s">
        <v>9383</v>
      </c>
      <c r="M2880" s="14" t="s">
        <v>9380</v>
      </c>
      <c r="Z2880" s="15">
        <v>9875</v>
      </c>
      <c r="AA2880" s="15">
        <v>9579</v>
      </c>
      <c r="AC2880" s="15">
        <v>296</v>
      </c>
    </row>
    <row r="2881" spans="2:29" ht="19.7" customHeight="1" x14ac:dyDescent="0.2">
      <c r="B2881" s="10" t="s">
        <v>2981</v>
      </c>
      <c r="C2881" s="11" t="s">
        <v>9769</v>
      </c>
      <c r="D2881" s="11" t="s">
        <v>9747</v>
      </c>
      <c r="E2881" s="11" t="s">
        <v>9770</v>
      </c>
      <c r="F2881" s="12" t="s">
        <v>7</v>
      </c>
      <c r="G2881" s="13">
        <v>12649</v>
      </c>
      <c r="H2881" s="13">
        <v>12270</v>
      </c>
      <c r="I2881" s="13"/>
      <c r="J2881" s="13">
        <v>379</v>
      </c>
      <c r="K2881" s="13">
        <v>97</v>
      </c>
      <c r="L2881" s="11" t="s">
        <v>9383</v>
      </c>
      <c r="M2881" s="14" t="s">
        <v>9380</v>
      </c>
      <c r="Z2881" s="15">
        <v>12649</v>
      </c>
      <c r="AA2881" s="15">
        <v>12270</v>
      </c>
      <c r="AC2881" s="15">
        <v>379</v>
      </c>
    </row>
    <row r="2882" spans="2:29" ht="19.7" customHeight="1" x14ac:dyDescent="0.2">
      <c r="B2882" s="10" t="s">
        <v>2982</v>
      </c>
      <c r="C2882" s="11" t="s">
        <v>9771</v>
      </c>
      <c r="D2882" s="11" t="s">
        <v>9747</v>
      </c>
      <c r="E2882" s="11" t="s">
        <v>9772</v>
      </c>
      <c r="F2882" s="12" t="s">
        <v>7</v>
      </c>
      <c r="G2882" s="13">
        <v>13705</v>
      </c>
      <c r="H2882" s="13">
        <v>13294</v>
      </c>
      <c r="I2882" s="13"/>
      <c r="J2882" s="13">
        <v>411</v>
      </c>
      <c r="K2882" s="13">
        <v>97</v>
      </c>
      <c r="L2882" s="11" t="s">
        <v>9383</v>
      </c>
      <c r="M2882" s="14" t="s">
        <v>9380</v>
      </c>
      <c r="Z2882" s="15">
        <v>13705</v>
      </c>
      <c r="AA2882" s="15">
        <v>13294</v>
      </c>
      <c r="AC2882" s="15">
        <v>411</v>
      </c>
    </row>
    <row r="2883" spans="2:29" ht="19.7" customHeight="1" x14ac:dyDescent="0.2">
      <c r="B2883" s="10" t="s">
        <v>2983</v>
      </c>
      <c r="C2883" s="11" t="s">
        <v>9773</v>
      </c>
      <c r="D2883" s="11" t="s">
        <v>9747</v>
      </c>
      <c r="E2883" s="11" t="s">
        <v>9774</v>
      </c>
      <c r="F2883" s="12" t="s">
        <v>7</v>
      </c>
      <c r="G2883" s="13">
        <v>2173</v>
      </c>
      <c r="H2883" s="13">
        <v>2108</v>
      </c>
      <c r="I2883" s="13"/>
      <c r="J2883" s="13">
        <v>65</v>
      </c>
      <c r="K2883" s="13">
        <v>97</v>
      </c>
      <c r="L2883" s="11" t="s">
        <v>9383</v>
      </c>
      <c r="M2883" s="14" t="s">
        <v>9380</v>
      </c>
      <c r="Z2883" s="15">
        <v>2173</v>
      </c>
      <c r="AA2883" s="15">
        <v>2108</v>
      </c>
      <c r="AC2883" s="15">
        <v>65</v>
      </c>
    </row>
    <row r="2884" spans="2:29" ht="19.7" customHeight="1" x14ac:dyDescent="0.2">
      <c r="B2884" s="10" t="s">
        <v>2984</v>
      </c>
      <c r="C2884" s="11" t="s">
        <v>9775</v>
      </c>
      <c r="D2884" s="11" t="s">
        <v>9747</v>
      </c>
      <c r="E2884" s="11" t="s">
        <v>9776</v>
      </c>
      <c r="F2884" s="12" t="s">
        <v>7</v>
      </c>
      <c r="G2884" s="13">
        <v>4373</v>
      </c>
      <c r="H2884" s="13">
        <v>4242</v>
      </c>
      <c r="I2884" s="13"/>
      <c r="J2884" s="13">
        <v>131</v>
      </c>
      <c r="K2884" s="13">
        <v>97</v>
      </c>
      <c r="L2884" s="11" t="s">
        <v>9383</v>
      </c>
      <c r="M2884" s="14" t="s">
        <v>9380</v>
      </c>
      <c r="Z2884" s="15">
        <v>4373</v>
      </c>
      <c r="AA2884" s="15">
        <v>4242</v>
      </c>
      <c r="AC2884" s="15">
        <v>131</v>
      </c>
    </row>
    <row r="2885" spans="2:29" ht="19.7" customHeight="1" x14ac:dyDescent="0.2">
      <c r="B2885" s="10" t="s">
        <v>2985</v>
      </c>
      <c r="C2885" s="11" t="s">
        <v>9777</v>
      </c>
      <c r="D2885" s="11" t="s">
        <v>9747</v>
      </c>
      <c r="E2885" s="11" t="s">
        <v>9778</v>
      </c>
      <c r="F2885" s="12" t="s">
        <v>7</v>
      </c>
      <c r="G2885" s="13">
        <v>4098</v>
      </c>
      <c r="H2885" s="13">
        <v>3975</v>
      </c>
      <c r="I2885" s="13"/>
      <c r="J2885" s="13">
        <v>123</v>
      </c>
      <c r="K2885" s="13">
        <v>97</v>
      </c>
      <c r="L2885" s="11" t="s">
        <v>9383</v>
      </c>
      <c r="M2885" s="14" t="s">
        <v>9380</v>
      </c>
      <c r="Z2885" s="15">
        <v>4098</v>
      </c>
      <c r="AA2885" s="15">
        <v>3975</v>
      </c>
      <c r="AC2885" s="15">
        <v>123</v>
      </c>
    </row>
    <row r="2886" spans="2:29" ht="19.7" customHeight="1" x14ac:dyDescent="0.2">
      <c r="B2886" s="10" t="s">
        <v>2986</v>
      </c>
      <c r="C2886" s="11" t="s">
        <v>9779</v>
      </c>
      <c r="D2886" s="11" t="s">
        <v>9747</v>
      </c>
      <c r="E2886" s="11" t="s">
        <v>9780</v>
      </c>
      <c r="F2886" s="12" t="s">
        <v>7</v>
      </c>
      <c r="G2886" s="13">
        <v>5777</v>
      </c>
      <c r="H2886" s="13">
        <v>5604</v>
      </c>
      <c r="I2886" s="13"/>
      <c r="J2886" s="13">
        <v>173</v>
      </c>
      <c r="K2886" s="13">
        <v>97</v>
      </c>
      <c r="L2886" s="11" t="s">
        <v>9383</v>
      </c>
      <c r="M2886" s="14" t="s">
        <v>9380</v>
      </c>
      <c r="Z2886" s="15">
        <v>5777</v>
      </c>
      <c r="AA2886" s="15">
        <v>5604</v>
      </c>
      <c r="AC2886" s="15">
        <v>173</v>
      </c>
    </row>
    <row r="2887" spans="2:29" ht="19.7" customHeight="1" x14ac:dyDescent="0.2">
      <c r="B2887" s="10" t="s">
        <v>2987</v>
      </c>
      <c r="C2887" s="11" t="s">
        <v>9781</v>
      </c>
      <c r="D2887" s="11" t="s">
        <v>9747</v>
      </c>
      <c r="E2887" s="11" t="s">
        <v>9782</v>
      </c>
      <c r="F2887" s="12" t="s">
        <v>7</v>
      </c>
      <c r="G2887" s="13">
        <v>6063</v>
      </c>
      <c r="H2887" s="13">
        <v>5881</v>
      </c>
      <c r="I2887" s="13"/>
      <c r="J2887" s="13">
        <v>182</v>
      </c>
      <c r="K2887" s="13">
        <v>97</v>
      </c>
      <c r="L2887" s="11" t="s">
        <v>9383</v>
      </c>
      <c r="M2887" s="14" t="s">
        <v>9380</v>
      </c>
      <c r="Z2887" s="15">
        <v>6063</v>
      </c>
      <c r="AA2887" s="15">
        <v>5881</v>
      </c>
      <c r="AC2887" s="15">
        <v>182</v>
      </c>
    </row>
    <row r="2888" spans="2:29" ht="19.7" customHeight="1" x14ac:dyDescent="0.2">
      <c r="B2888" s="10" t="s">
        <v>2988</v>
      </c>
      <c r="C2888" s="11" t="s">
        <v>9783</v>
      </c>
      <c r="D2888" s="11" t="s">
        <v>9747</v>
      </c>
      <c r="E2888" s="11" t="s">
        <v>9784</v>
      </c>
      <c r="F2888" s="12" t="s">
        <v>7</v>
      </c>
      <c r="G2888" s="13">
        <v>6041</v>
      </c>
      <c r="H2888" s="13">
        <v>5860</v>
      </c>
      <c r="I2888" s="13"/>
      <c r="J2888" s="13">
        <v>181</v>
      </c>
      <c r="K2888" s="13">
        <v>97</v>
      </c>
      <c r="L2888" s="11" t="s">
        <v>9383</v>
      </c>
      <c r="M2888" s="14" t="s">
        <v>9380</v>
      </c>
      <c r="Z2888" s="15">
        <v>6041</v>
      </c>
      <c r="AA2888" s="15">
        <v>5860</v>
      </c>
      <c r="AC2888" s="15">
        <v>181</v>
      </c>
    </row>
    <row r="2889" spans="2:29" ht="19.7" customHeight="1" x14ac:dyDescent="0.2">
      <c r="B2889" s="10" t="s">
        <v>2989</v>
      </c>
      <c r="C2889" s="11" t="s">
        <v>9785</v>
      </c>
      <c r="D2889" s="11" t="s">
        <v>9747</v>
      </c>
      <c r="E2889" s="11" t="s">
        <v>9786</v>
      </c>
      <c r="F2889" s="12" t="s">
        <v>7</v>
      </c>
      <c r="G2889" s="13">
        <v>8681</v>
      </c>
      <c r="H2889" s="13">
        <v>8421</v>
      </c>
      <c r="I2889" s="13"/>
      <c r="J2889" s="13">
        <v>260</v>
      </c>
      <c r="K2889" s="13">
        <v>97</v>
      </c>
      <c r="L2889" s="11" t="s">
        <v>9383</v>
      </c>
      <c r="M2889" s="14" t="s">
        <v>9380</v>
      </c>
      <c r="Z2889" s="15">
        <v>8681</v>
      </c>
      <c r="AA2889" s="15">
        <v>8421</v>
      </c>
      <c r="AC2889" s="15">
        <v>260</v>
      </c>
    </row>
    <row r="2890" spans="2:29" ht="19.7" customHeight="1" x14ac:dyDescent="0.2">
      <c r="B2890" s="10" t="s">
        <v>2990</v>
      </c>
      <c r="C2890" s="11" t="s">
        <v>9787</v>
      </c>
      <c r="D2890" s="11" t="s">
        <v>9747</v>
      </c>
      <c r="E2890" s="11" t="s">
        <v>9788</v>
      </c>
      <c r="F2890" s="12" t="s">
        <v>7</v>
      </c>
      <c r="G2890" s="13">
        <v>8652</v>
      </c>
      <c r="H2890" s="13">
        <v>8392</v>
      </c>
      <c r="I2890" s="13"/>
      <c r="J2890" s="13">
        <v>260</v>
      </c>
      <c r="K2890" s="13">
        <v>97</v>
      </c>
      <c r="L2890" s="11" t="s">
        <v>9383</v>
      </c>
      <c r="M2890" s="14" t="s">
        <v>9380</v>
      </c>
      <c r="Z2890" s="15">
        <v>8652</v>
      </c>
      <c r="AA2890" s="15">
        <v>8392</v>
      </c>
      <c r="AC2890" s="15">
        <v>260</v>
      </c>
    </row>
    <row r="2891" spans="2:29" ht="19.7" customHeight="1" x14ac:dyDescent="0.2">
      <c r="B2891" s="10" t="s">
        <v>2991</v>
      </c>
      <c r="C2891" s="11" t="s">
        <v>9789</v>
      </c>
      <c r="D2891" s="11" t="s">
        <v>9747</v>
      </c>
      <c r="E2891" s="11" t="s">
        <v>9790</v>
      </c>
      <c r="F2891" s="12" t="s">
        <v>7</v>
      </c>
      <c r="G2891" s="13">
        <v>9063</v>
      </c>
      <c r="H2891" s="13">
        <v>8791</v>
      </c>
      <c r="I2891" s="13"/>
      <c r="J2891" s="13">
        <v>272</v>
      </c>
      <c r="K2891" s="13">
        <v>97</v>
      </c>
      <c r="L2891" s="11" t="s">
        <v>9383</v>
      </c>
      <c r="M2891" s="14" t="s">
        <v>9380</v>
      </c>
      <c r="Z2891" s="15">
        <v>9063</v>
      </c>
      <c r="AA2891" s="15">
        <v>8791</v>
      </c>
      <c r="AC2891" s="15">
        <v>272</v>
      </c>
    </row>
    <row r="2892" spans="2:29" ht="19.7" customHeight="1" x14ac:dyDescent="0.2">
      <c r="B2892" s="10" t="s">
        <v>2992</v>
      </c>
      <c r="C2892" s="11" t="s">
        <v>9791</v>
      </c>
      <c r="D2892" s="11" t="s">
        <v>9747</v>
      </c>
      <c r="E2892" s="11" t="s">
        <v>9792</v>
      </c>
      <c r="F2892" s="12" t="s">
        <v>7</v>
      </c>
      <c r="G2892" s="13">
        <v>16172</v>
      </c>
      <c r="H2892" s="13">
        <v>15687</v>
      </c>
      <c r="I2892" s="13"/>
      <c r="J2892" s="13">
        <v>485</v>
      </c>
      <c r="K2892" s="13">
        <v>97</v>
      </c>
      <c r="L2892" s="11" t="s">
        <v>9383</v>
      </c>
      <c r="M2892" s="14" t="s">
        <v>9380</v>
      </c>
      <c r="Z2892" s="15">
        <v>16172</v>
      </c>
      <c r="AA2892" s="15">
        <v>15687</v>
      </c>
      <c r="AC2892" s="15">
        <v>485</v>
      </c>
    </row>
    <row r="2893" spans="2:29" ht="19.7" customHeight="1" x14ac:dyDescent="0.2">
      <c r="B2893" s="10" t="s">
        <v>2993</v>
      </c>
      <c r="C2893" s="11" t="s">
        <v>9793</v>
      </c>
      <c r="D2893" s="11" t="s">
        <v>9747</v>
      </c>
      <c r="E2893" s="11" t="s">
        <v>9794</v>
      </c>
      <c r="F2893" s="12" t="s">
        <v>7</v>
      </c>
      <c r="G2893" s="13">
        <v>18193</v>
      </c>
      <c r="H2893" s="13">
        <v>17647</v>
      </c>
      <c r="I2893" s="13"/>
      <c r="J2893" s="13">
        <v>546</v>
      </c>
      <c r="K2893" s="13">
        <v>97</v>
      </c>
      <c r="L2893" s="11" t="s">
        <v>9383</v>
      </c>
      <c r="M2893" s="14" t="s">
        <v>9380</v>
      </c>
      <c r="Z2893" s="15">
        <v>18193</v>
      </c>
      <c r="AA2893" s="15">
        <v>17647</v>
      </c>
      <c r="AC2893" s="15">
        <v>546</v>
      </c>
    </row>
    <row r="2894" spans="2:29" ht="19.7" customHeight="1" x14ac:dyDescent="0.2">
      <c r="B2894" s="10" t="s">
        <v>2994</v>
      </c>
      <c r="C2894" s="11" t="s">
        <v>9795</v>
      </c>
      <c r="D2894" s="11" t="s">
        <v>9747</v>
      </c>
      <c r="E2894" s="11" t="s">
        <v>9796</v>
      </c>
      <c r="F2894" s="12" t="s">
        <v>7</v>
      </c>
      <c r="G2894" s="13">
        <v>2483</v>
      </c>
      <c r="H2894" s="13">
        <v>2409</v>
      </c>
      <c r="I2894" s="13"/>
      <c r="J2894" s="13">
        <v>74</v>
      </c>
      <c r="K2894" s="13">
        <v>97</v>
      </c>
      <c r="L2894" s="11" t="s">
        <v>9383</v>
      </c>
      <c r="M2894" s="14" t="s">
        <v>9380</v>
      </c>
      <c r="Z2894" s="15">
        <v>2483</v>
      </c>
      <c r="AA2894" s="15">
        <v>2409</v>
      </c>
      <c r="AC2894" s="15">
        <v>74</v>
      </c>
    </row>
    <row r="2895" spans="2:29" ht="19.7" customHeight="1" x14ac:dyDescent="0.2">
      <c r="B2895" s="10" t="s">
        <v>2995</v>
      </c>
      <c r="C2895" s="11" t="s">
        <v>9797</v>
      </c>
      <c r="D2895" s="11" t="s">
        <v>9747</v>
      </c>
      <c r="E2895" s="11" t="s">
        <v>9798</v>
      </c>
      <c r="F2895" s="12" t="s">
        <v>7</v>
      </c>
      <c r="G2895" s="13">
        <v>4649</v>
      </c>
      <c r="H2895" s="13">
        <v>4510</v>
      </c>
      <c r="I2895" s="13"/>
      <c r="J2895" s="13">
        <v>139</v>
      </c>
      <c r="K2895" s="13">
        <v>97</v>
      </c>
      <c r="L2895" s="11" t="s">
        <v>9383</v>
      </c>
      <c r="M2895" s="14" t="s">
        <v>9380</v>
      </c>
      <c r="Z2895" s="15">
        <v>4649</v>
      </c>
      <c r="AA2895" s="15">
        <v>4510</v>
      </c>
      <c r="AC2895" s="15">
        <v>139</v>
      </c>
    </row>
    <row r="2896" spans="2:29" ht="19.7" customHeight="1" x14ac:dyDescent="0.2">
      <c r="B2896" s="10" t="s">
        <v>2996</v>
      </c>
      <c r="C2896" s="11" t="s">
        <v>9799</v>
      </c>
      <c r="D2896" s="11" t="s">
        <v>9747</v>
      </c>
      <c r="E2896" s="11" t="s">
        <v>9800</v>
      </c>
      <c r="F2896" s="12" t="s">
        <v>7</v>
      </c>
      <c r="G2896" s="13">
        <v>7406</v>
      </c>
      <c r="H2896" s="13">
        <v>7184</v>
      </c>
      <c r="I2896" s="13"/>
      <c r="J2896" s="13">
        <v>222</v>
      </c>
      <c r="K2896" s="13">
        <v>97</v>
      </c>
      <c r="L2896" s="11" t="s">
        <v>9383</v>
      </c>
      <c r="M2896" s="14" t="s">
        <v>9380</v>
      </c>
      <c r="Z2896" s="15">
        <v>7406</v>
      </c>
      <c r="AA2896" s="15">
        <v>7184</v>
      </c>
      <c r="AC2896" s="15">
        <v>222</v>
      </c>
    </row>
    <row r="2897" spans="2:29" ht="19.7" customHeight="1" x14ac:dyDescent="0.2">
      <c r="B2897" s="10" t="s">
        <v>2997</v>
      </c>
      <c r="C2897" s="11" t="s">
        <v>9801</v>
      </c>
      <c r="D2897" s="11" t="s">
        <v>9747</v>
      </c>
      <c r="E2897" s="11" t="s">
        <v>9802</v>
      </c>
      <c r="F2897" s="12" t="s">
        <v>7</v>
      </c>
      <c r="G2897" s="13">
        <v>7678</v>
      </c>
      <c r="H2897" s="13">
        <v>7448</v>
      </c>
      <c r="I2897" s="13"/>
      <c r="J2897" s="13">
        <v>230</v>
      </c>
      <c r="K2897" s="13">
        <v>97</v>
      </c>
      <c r="L2897" s="11" t="s">
        <v>9383</v>
      </c>
      <c r="M2897" s="14" t="s">
        <v>9380</v>
      </c>
      <c r="Z2897" s="15">
        <v>7678</v>
      </c>
      <c r="AA2897" s="15">
        <v>7448</v>
      </c>
      <c r="AC2897" s="15">
        <v>230</v>
      </c>
    </row>
    <row r="2898" spans="2:29" ht="19.7" customHeight="1" x14ac:dyDescent="0.2">
      <c r="B2898" s="10" t="s">
        <v>2998</v>
      </c>
      <c r="C2898" s="11" t="s">
        <v>9803</v>
      </c>
      <c r="D2898" s="11" t="s">
        <v>9747</v>
      </c>
      <c r="E2898" s="11" t="s">
        <v>9804</v>
      </c>
      <c r="F2898" s="12" t="s">
        <v>7</v>
      </c>
      <c r="G2898" s="13">
        <v>9402</v>
      </c>
      <c r="H2898" s="13">
        <v>9120</v>
      </c>
      <c r="I2898" s="13"/>
      <c r="J2898" s="13">
        <v>282</v>
      </c>
      <c r="K2898" s="13">
        <v>97</v>
      </c>
      <c r="L2898" s="11" t="s">
        <v>9383</v>
      </c>
      <c r="M2898" s="14" t="s">
        <v>9380</v>
      </c>
      <c r="Z2898" s="15">
        <v>9402</v>
      </c>
      <c r="AA2898" s="15">
        <v>9120</v>
      </c>
      <c r="AC2898" s="15">
        <v>282</v>
      </c>
    </row>
    <row r="2899" spans="2:29" ht="19.7" customHeight="1" x14ac:dyDescent="0.2">
      <c r="B2899" s="10" t="s">
        <v>2999</v>
      </c>
      <c r="C2899" s="11" t="s">
        <v>9805</v>
      </c>
      <c r="D2899" s="11" t="s">
        <v>9747</v>
      </c>
      <c r="E2899" s="11" t="s">
        <v>9806</v>
      </c>
      <c r="F2899" s="12" t="s">
        <v>7</v>
      </c>
      <c r="G2899" s="13">
        <v>9540</v>
      </c>
      <c r="H2899" s="13">
        <v>9254</v>
      </c>
      <c r="I2899" s="13"/>
      <c r="J2899" s="13">
        <v>286</v>
      </c>
      <c r="K2899" s="13">
        <v>97</v>
      </c>
      <c r="L2899" s="11" t="s">
        <v>9383</v>
      </c>
      <c r="M2899" s="14" t="s">
        <v>9380</v>
      </c>
      <c r="Z2899" s="15">
        <v>9540</v>
      </c>
      <c r="AA2899" s="15">
        <v>9254</v>
      </c>
      <c r="AC2899" s="15">
        <v>286</v>
      </c>
    </row>
    <row r="2900" spans="2:29" ht="19.7" customHeight="1" x14ac:dyDescent="0.2">
      <c r="B2900" s="10" t="s">
        <v>3000</v>
      </c>
      <c r="C2900" s="11" t="s">
        <v>9807</v>
      </c>
      <c r="D2900" s="11" t="s">
        <v>9747</v>
      </c>
      <c r="E2900" s="11" t="s">
        <v>9808</v>
      </c>
      <c r="F2900" s="12" t="s">
        <v>7</v>
      </c>
      <c r="G2900" s="13">
        <v>10730</v>
      </c>
      <c r="H2900" s="13">
        <v>10408</v>
      </c>
      <c r="I2900" s="13"/>
      <c r="J2900" s="13">
        <v>322</v>
      </c>
      <c r="K2900" s="13">
        <v>97</v>
      </c>
      <c r="L2900" s="11" t="s">
        <v>9383</v>
      </c>
      <c r="M2900" s="14" t="s">
        <v>9380</v>
      </c>
      <c r="Z2900" s="15">
        <v>10730</v>
      </c>
      <c r="AA2900" s="15">
        <v>10408</v>
      </c>
      <c r="AC2900" s="15">
        <v>322</v>
      </c>
    </row>
    <row r="2901" spans="2:29" ht="19.7" customHeight="1" x14ac:dyDescent="0.2">
      <c r="B2901" s="10" t="s">
        <v>3001</v>
      </c>
      <c r="C2901" s="11" t="s">
        <v>9809</v>
      </c>
      <c r="D2901" s="11" t="s">
        <v>9747</v>
      </c>
      <c r="E2901" s="11" t="s">
        <v>9810</v>
      </c>
      <c r="F2901" s="12" t="s">
        <v>7</v>
      </c>
      <c r="G2901" s="13">
        <v>10303</v>
      </c>
      <c r="H2901" s="13">
        <v>9994</v>
      </c>
      <c r="I2901" s="13"/>
      <c r="J2901" s="13">
        <v>309</v>
      </c>
      <c r="K2901" s="13">
        <v>97</v>
      </c>
      <c r="L2901" s="11" t="s">
        <v>9383</v>
      </c>
      <c r="M2901" s="14" t="s">
        <v>9380</v>
      </c>
      <c r="Z2901" s="15">
        <v>10303</v>
      </c>
      <c r="AA2901" s="15">
        <v>9994</v>
      </c>
      <c r="AC2901" s="15">
        <v>309</v>
      </c>
    </row>
    <row r="2902" spans="2:29" ht="19.7" customHeight="1" x14ac:dyDescent="0.2">
      <c r="B2902" s="10" t="s">
        <v>3002</v>
      </c>
      <c r="C2902" s="11" t="s">
        <v>9811</v>
      </c>
      <c r="D2902" s="11" t="s">
        <v>9747</v>
      </c>
      <c r="E2902" s="11" t="s">
        <v>9812</v>
      </c>
      <c r="F2902" s="12" t="s">
        <v>7</v>
      </c>
      <c r="G2902" s="13">
        <v>3652</v>
      </c>
      <c r="H2902" s="13">
        <v>3542</v>
      </c>
      <c r="I2902" s="13"/>
      <c r="J2902" s="13">
        <v>110</v>
      </c>
      <c r="K2902" s="13">
        <v>97</v>
      </c>
      <c r="L2902" s="11" t="s">
        <v>9383</v>
      </c>
      <c r="M2902" s="14" t="s">
        <v>9380</v>
      </c>
      <c r="Z2902" s="15">
        <v>3652</v>
      </c>
      <c r="AA2902" s="15">
        <v>3542</v>
      </c>
      <c r="AC2902" s="15">
        <v>110</v>
      </c>
    </row>
    <row r="2903" spans="2:29" ht="19.7" customHeight="1" x14ac:dyDescent="0.2">
      <c r="B2903" s="10" t="s">
        <v>3003</v>
      </c>
      <c r="C2903" s="11" t="s">
        <v>9813</v>
      </c>
      <c r="D2903" s="11" t="s">
        <v>9747</v>
      </c>
      <c r="E2903" s="11" t="s">
        <v>9814</v>
      </c>
      <c r="F2903" s="12" t="s">
        <v>7</v>
      </c>
      <c r="G2903" s="13">
        <v>5966</v>
      </c>
      <c r="H2903" s="13">
        <v>5787</v>
      </c>
      <c r="I2903" s="13"/>
      <c r="J2903" s="13">
        <v>179</v>
      </c>
      <c r="K2903" s="13">
        <v>97</v>
      </c>
      <c r="L2903" s="11" t="s">
        <v>9383</v>
      </c>
      <c r="M2903" s="14" t="s">
        <v>9380</v>
      </c>
      <c r="Z2903" s="15">
        <v>5966</v>
      </c>
      <c r="AA2903" s="15">
        <v>5787</v>
      </c>
      <c r="AC2903" s="15">
        <v>179</v>
      </c>
    </row>
    <row r="2904" spans="2:29" ht="19.7" customHeight="1" x14ac:dyDescent="0.2">
      <c r="B2904" s="16" t="s">
        <v>3004</v>
      </c>
      <c r="C2904" s="17" t="s">
        <v>9815</v>
      </c>
      <c r="D2904" s="17" t="s">
        <v>9747</v>
      </c>
      <c r="E2904" s="17" t="s">
        <v>9816</v>
      </c>
      <c r="F2904" s="18" t="s">
        <v>7</v>
      </c>
      <c r="G2904" s="19">
        <v>5628</v>
      </c>
      <c r="H2904" s="19">
        <v>5459</v>
      </c>
      <c r="I2904" s="19"/>
      <c r="J2904" s="19">
        <v>169</v>
      </c>
      <c r="K2904" s="19">
        <v>97</v>
      </c>
      <c r="L2904" s="17" t="s">
        <v>9383</v>
      </c>
      <c r="M2904" s="20" t="s">
        <v>9380</v>
      </c>
      <c r="Z2904" s="15">
        <v>5628</v>
      </c>
      <c r="AA2904" s="15">
        <v>5459</v>
      </c>
      <c r="AC2904" s="15">
        <v>169</v>
      </c>
    </row>
    <row r="2905" spans="2:29" ht="19.7" customHeight="1" x14ac:dyDescent="0.2">
      <c r="B2905" s="10" t="s">
        <v>3005</v>
      </c>
      <c r="C2905" s="11" t="s">
        <v>9817</v>
      </c>
      <c r="D2905" s="11" t="s">
        <v>9747</v>
      </c>
      <c r="E2905" s="11" t="s">
        <v>9818</v>
      </c>
      <c r="F2905" s="12" t="s">
        <v>7</v>
      </c>
      <c r="G2905" s="13">
        <v>7766</v>
      </c>
      <c r="H2905" s="13">
        <v>7533</v>
      </c>
      <c r="I2905" s="13"/>
      <c r="J2905" s="13">
        <v>233</v>
      </c>
      <c r="K2905" s="13">
        <v>97</v>
      </c>
      <c r="L2905" s="11" t="s">
        <v>9383</v>
      </c>
      <c r="M2905" s="14" t="s">
        <v>9380</v>
      </c>
      <c r="Z2905" s="15">
        <v>7766</v>
      </c>
      <c r="AA2905" s="15">
        <v>7533</v>
      </c>
      <c r="AC2905" s="15">
        <v>233</v>
      </c>
    </row>
    <row r="2906" spans="2:29" ht="19.7" customHeight="1" x14ac:dyDescent="0.2">
      <c r="B2906" s="10" t="s">
        <v>3006</v>
      </c>
      <c r="C2906" s="11" t="s">
        <v>9819</v>
      </c>
      <c r="D2906" s="11" t="s">
        <v>9747</v>
      </c>
      <c r="E2906" s="11" t="s">
        <v>9820</v>
      </c>
      <c r="F2906" s="12" t="s">
        <v>7</v>
      </c>
      <c r="G2906" s="13">
        <v>13919</v>
      </c>
      <c r="H2906" s="13">
        <v>13501</v>
      </c>
      <c r="I2906" s="13"/>
      <c r="J2906" s="13">
        <v>418</v>
      </c>
      <c r="K2906" s="13">
        <v>97</v>
      </c>
      <c r="L2906" s="11" t="s">
        <v>9383</v>
      </c>
      <c r="M2906" s="14" t="s">
        <v>9380</v>
      </c>
      <c r="Z2906" s="15">
        <v>13919</v>
      </c>
      <c r="AA2906" s="15">
        <v>13501</v>
      </c>
      <c r="AC2906" s="15">
        <v>418</v>
      </c>
    </row>
    <row r="2907" spans="2:29" ht="19.7" customHeight="1" x14ac:dyDescent="0.2">
      <c r="B2907" s="10" t="s">
        <v>3007</v>
      </c>
      <c r="C2907" s="11" t="s">
        <v>9821</v>
      </c>
      <c r="D2907" s="11" t="s">
        <v>9747</v>
      </c>
      <c r="E2907" s="11" t="s">
        <v>9822</v>
      </c>
      <c r="F2907" s="12" t="s">
        <v>7</v>
      </c>
      <c r="G2907" s="13">
        <v>16948</v>
      </c>
      <c r="H2907" s="13">
        <v>16440</v>
      </c>
      <c r="I2907" s="13"/>
      <c r="J2907" s="13">
        <v>508</v>
      </c>
      <c r="K2907" s="13">
        <v>97</v>
      </c>
      <c r="L2907" s="11" t="s">
        <v>9383</v>
      </c>
      <c r="M2907" s="14" t="s">
        <v>9380</v>
      </c>
      <c r="Z2907" s="15">
        <v>16948</v>
      </c>
      <c r="AA2907" s="15">
        <v>16440</v>
      </c>
      <c r="AC2907" s="15">
        <v>508</v>
      </c>
    </row>
    <row r="2908" spans="2:29" ht="19.7" customHeight="1" x14ac:dyDescent="0.2">
      <c r="B2908" s="10" t="s">
        <v>3008</v>
      </c>
      <c r="C2908" s="11" t="s">
        <v>9823</v>
      </c>
      <c r="D2908" s="11" t="s">
        <v>9747</v>
      </c>
      <c r="E2908" s="11" t="s">
        <v>9824</v>
      </c>
      <c r="F2908" s="12" t="s">
        <v>7</v>
      </c>
      <c r="G2908" s="13">
        <v>17470</v>
      </c>
      <c r="H2908" s="13">
        <v>16946</v>
      </c>
      <c r="I2908" s="13"/>
      <c r="J2908" s="13">
        <v>524</v>
      </c>
      <c r="K2908" s="13">
        <v>97</v>
      </c>
      <c r="L2908" s="11" t="s">
        <v>9383</v>
      </c>
      <c r="M2908" s="14" t="s">
        <v>9380</v>
      </c>
      <c r="Z2908" s="15">
        <v>17470</v>
      </c>
      <c r="AA2908" s="15">
        <v>16946</v>
      </c>
      <c r="AC2908" s="15">
        <v>524</v>
      </c>
    </row>
    <row r="2909" spans="2:29" ht="19.7" customHeight="1" x14ac:dyDescent="0.2">
      <c r="B2909" s="10" t="s">
        <v>3009</v>
      </c>
      <c r="C2909" s="11" t="s">
        <v>9825</v>
      </c>
      <c r="D2909" s="11" t="s">
        <v>9747</v>
      </c>
      <c r="E2909" s="11" t="s">
        <v>9826</v>
      </c>
      <c r="F2909" s="12" t="s">
        <v>7</v>
      </c>
      <c r="G2909" s="13">
        <v>10021</v>
      </c>
      <c r="H2909" s="13">
        <v>9720</v>
      </c>
      <c r="I2909" s="13"/>
      <c r="J2909" s="13">
        <v>301</v>
      </c>
      <c r="K2909" s="13">
        <v>97</v>
      </c>
      <c r="L2909" s="11" t="s">
        <v>9383</v>
      </c>
      <c r="M2909" s="14" t="s">
        <v>9380</v>
      </c>
      <c r="Z2909" s="15">
        <v>10021</v>
      </c>
      <c r="AA2909" s="15">
        <v>9720</v>
      </c>
      <c r="AC2909" s="15">
        <v>301</v>
      </c>
    </row>
    <row r="2910" spans="2:29" ht="19.7" customHeight="1" x14ac:dyDescent="0.2">
      <c r="B2910" s="10" t="s">
        <v>3010</v>
      </c>
      <c r="C2910" s="11" t="s">
        <v>9827</v>
      </c>
      <c r="D2910" s="11" t="s">
        <v>9747</v>
      </c>
      <c r="E2910" s="11" t="s">
        <v>9828</v>
      </c>
      <c r="F2910" s="12" t="s">
        <v>7</v>
      </c>
      <c r="G2910" s="13">
        <v>19467</v>
      </c>
      <c r="H2910" s="13">
        <v>18883</v>
      </c>
      <c r="I2910" s="13"/>
      <c r="J2910" s="13">
        <v>584</v>
      </c>
      <c r="K2910" s="13">
        <v>97</v>
      </c>
      <c r="L2910" s="11" t="s">
        <v>9383</v>
      </c>
      <c r="M2910" s="14" t="s">
        <v>9380</v>
      </c>
      <c r="Z2910" s="15">
        <v>19467</v>
      </c>
      <c r="AA2910" s="15">
        <v>18883</v>
      </c>
      <c r="AC2910" s="15">
        <v>584</v>
      </c>
    </row>
    <row r="2911" spans="2:29" ht="19.7" customHeight="1" x14ac:dyDescent="0.2">
      <c r="B2911" s="10" t="s">
        <v>3011</v>
      </c>
      <c r="C2911" s="11" t="s">
        <v>9829</v>
      </c>
      <c r="D2911" s="11" t="s">
        <v>9747</v>
      </c>
      <c r="E2911" s="11" t="s">
        <v>9830</v>
      </c>
      <c r="F2911" s="12" t="s">
        <v>7</v>
      </c>
      <c r="G2911" s="13">
        <v>13682</v>
      </c>
      <c r="H2911" s="13">
        <v>13272</v>
      </c>
      <c r="I2911" s="13"/>
      <c r="J2911" s="13">
        <v>410</v>
      </c>
      <c r="K2911" s="13">
        <v>97</v>
      </c>
      <c r="L2911" s="11" t="s">
        <v>9383</v>
      </c>
      <c r="M2911" s="14" t="s">
        <v>9380</v>
      </c>
      <c r="Z2911" s="15">
        <v>13682</v>
      </c>
      <c r="AA2911" s="15">
        <v>13272</v>
      </c>
      <c r="AC2911" s="15">
        <v>410</v>
      </c>
    </row>
    <row r="2912" spans="2:29" ht="19.7" customHeight="1" x14ac:dyDescent="0.2">
      <c r="B2912" s="10" t="s">
        <v>3012</v>
      </c>
      <c r="C2912" s="11" t="s">
        <v>9831</v>
      </c>
      <c r="D2912" s="11" t="s">
        <v>9747</v>
      </c>
      <c r="E2912" s="11" t="s">
        <v>9832</v>
      </c>
      <c r="F2912" s="12" t="s">
        <v>7</v>
      </c>
      <c r="G2912" s="13">
        <v>12353</v>
      </c>
      <c r="H2912" s="13">
        <v>11982</v>
      </c>
      <c r="I2912" s="13"/>
      <c r="J2912" s="13">
        <v>371</v>
      </c>
      <c r="K2912" s="13">
        <v>97</v>
      </c>
      <c r="L2912" s="11" t="s">
        <v>9383</v>
      </c>
      <c r="M2912" s="14" t="s">
        <v>9380</v>
      </c>
      <c r="Z2912" s="15">
        <v>12353</v>
      </c>
      <c r="AA2912" s="15">
        <v>11982</v>
      </c>
      <c r="AC2912" s="15">
        <v>371</v>
      </c>
    </row>
    <row r="2913" spans="2:29" ht="19.7" customHeight="1" x14ac:dyDescent="0.2">
      <c r="B2913" s="10" t="s">
        <v>3013</v>
      </c>
      <c r="C2913" s="11" t="s">
        <v>9833</v>
      </c>
      <c r="D2913" s="11" t="s">
        <v>9747</v>
      </c>
      <c r="E2913" s="11" t="s">
        <v>9834</v>
      </c>
      <c r="F2913" s="12" t="s">
        <v>7</v>
      </c>
      <c r="G2913" s="13">
        <v>13774</v>
      </c>
      <c r="H2913" s="13">
        <v>13361</v>
      </c>
      <c r="I2913" s="13"/>
      <c r="J2913" s="13">
        <v>413</v>
      </c>
      <c r="K2913" s="13">
        <v>97</v>
      </c>
      <c r="L2913" s="11" t="s">
        <v>9383</v>
      </c>
      <c r="M2913" s="14" t="s">
        <v>9380</v>
      </c>
      <c r="Z2913" s="15">
        <v>13774</v>
      </c>
      <c r="AA2913" s="15">
        <v>13361</v>
      </c>
      <c r="AC2913" s="15">
        <v>413</v>
      </c>
    </row>
    <row r="2914" spans="2:29" ht="19.7" customHeight="1" x14ac:dyDescent="0.2">
      <c r="B2914" s="10" t="s">
        <v>3014</v>
      </c>
      <c r="C2914" s="11" t="s">
        <v>9835</v>
      </c>
      <c r="D2914" s="11" t="s">
        <v>9747</v>
      </c>
      <c r="E2914" s="11" t="s">
        <v>9836</v>
      </c>
      <c r="F2914" s="12" t="s">
        <v>7</v>
      </c>
      <c r="G2914" s="13">
        <v>22077</v>
      </c>
      <c r="H2914" s="13">
        <v>21415</v>
      </c>
      <c r="I2914" s="13"/>
      <c r="J2914" s="13">
        <v>662</v>
      </c>
      <c r="K2914" s="13">
        <v>97</v>
      </c>
      <c r="L2914" s="11" t="s">
        <v>9383</v>
      </c>
      <c r="M2914" s="14" t="s">
        <v>9380</v>
      </c>
      <c r="Z2914" s="15">
        <v>22077</v>
      </c>
      <c r="AA2914" s="15">
        <v>21415</v>
      </c>
      <c r="AC2914" s="15">
        <v>662</v>
      </c>
    </row>
    <row r="2915" spans="2:29" ht="19.7" customHeight="1" x14ac:dyDescent="0.2">
      <c r="B2915" s="10" t="s">
        <v>3015</v>
      </c>
      <c r="C2915" s="11" t="s">
        <v>9837</v>
      </c>
      <c r="D2915" s="11" t="s">
        <v>9747</v>
      </c>
      <c r="E2915" s="11" t="s">
        <v>9838</v>
      </c>
      <c r="F2915" s="12" t="s">
        <v>7</v>
      </c>
      <c r="G2915" s="13">
        <v>28149</v>
      </c>
      <c r="H2915" s="13">
        <v>27305</v>
      </c>
      <c r="I2915" s="13"/>
      <c r="J2915" s="13">
        <v>844</v>
      </c>
      <c r="K2915" s="13">
        <v>97</v>
      </c>
      <c r="L2915" s="11" t="s">
        <v>9383</v>
      </c>
      <c r="M2915" s="14" t="s">
        <v>9380</v>
      </c>
      <c r="Z2915" s="15">
        <v>28149</v>
      </c>
      <c r="AA2915" s="15">
        <v>27305</v>
      </c>
      <c r="AC2915" s="15">
        <v>844</v>
      </c>
    </row>
    <row r="2916" spans="2:29" ht="19.7" customHeight="1" x14ac:dyDescent="0.2">
      <c r="B2916" s="10" t="s">
        <v>3016</v>
      </c>
      <c r="C2916" s="11" t="s">
        <v>9839</v>
      </c>
      <c r="D2916" s="11" t="s">
        <v>9840</v>
      </c>
      <c r="E2916" s="11" t="s">
        <v>9841</v>
      </c>
      <c r="F2916" s="12" t="s">
        <v>85</v>
      </c>
      <c r="G2916" s="13">
        <v>169601</v>
      </c>
      <c r="H2916" s="13">
        <v>164513</v>
      </c>
      <c r="I2916" s="13"/>
      <c r="J2916" s="13">
        <v>5088</v>
      </c>
      <c r="K2916" s="13">
        <v>97</v>
      </c>
      <c r="L2916" s="11" t="s">
        <v>9383</v>
      </c>
      <c r="M2916" s="14" t="s">
        <v>9380</v>
      </c>
      <c r="Z2916" s="15">
        <v>169601</v>
      </c>
      <c r="AA2916" s="15">
        <v>164513</v>
      </c>
      <c r="AC2916" s="15">
        <v>5088</v>
      </c>
    </row>
    <row r="2917" spans="2:29" ht="19.7" customHeight="1" x14ac:dyDescent="0.2">
      <c r="B2917" s="10" t="s">
        <v>3017</v>
      </c>
      <c r="C2917" s="11" t="s">
        <v>9842</v>
      </c>
      <c r="D2917" s="11" t="s">
        <v>9840</v>
      </c>
      <c r="E2917" s="11" t="s">
        <v>9843</v>
      </c>
      <c r="F2917" s="12" t="s">
        <v>85</v>
      </c>
      <c r="G2917" s="13">
        <v>301119</v>
      </c>
      <c r="H2917" s="13">
        <v>292085</v>
      </c>
      <c r="I2917" s="13"/>
      <c r="J2917" s="13">
        <v>9034</v>
      </c>
      <c r="K2917" s="13">
        <v>97</v>
      </c>
      <c r="L2917" s="11" t="s">
        <v>9383</v>
      </c>
      <c r="M2917" s="14" t="s">
        <v>9380</v>
      </c>
      <c r="Z2917" s="15">
        <v>301119</v>
      </c>
      <c r="AA2917" s="15">
        <v>292085</v>
      </c>
      <c r="AC2917" s="15">
        <v>9034</v>
      </c>
    </row>
    <row r="2918" spans="2:29" ht="19.7" customHeight="1" x14ac:dyDescent="0.2">
      <c r="B2918" s="10" t="s">
        <v>3018</v>
      </c>
      <c r="C2918" s="11" t="s">
        <v>9844</v>
      </c>
      <c r="D2918" s="11" t="s">
        <v>9840</v>
      </c>
      <c r="E2918" s="11" t="s">
        <v>9845</v>
      </c>
      <c r="F2918" s="12" t="s">
        <v>85</v>
      </c>
      <c r="G2918" s="13">
        <v>518151</v>
      </c>
      <c r="H2918" s="13">
        <v>502606</v>
      </c>
      <c r="I2918" s="13"/>
      <c r="J2918" s="13">
        <v>15545</v>
      </c>
      <c r="K2918" s="13">
        <v>97</v>
      </c>
      <c r="L2918" s="11" t="s">
        <v>9383</v>
      </c>
      <c r="M2918" s="14" t="s">
        <v>9380</v>
      </c>
      <c r="Z2918" s="15">
        <v>518151</v>
      </c>
      <c r="AA2918" s="15">
        <v>502606</v>
      </c>
      <c r="AC2918" s="15">
        <v>15545</v>
      </c>
    </row>
    <row r="2919" spans="2:29" ht="19.7" customHeight="1" x14ac:dyDescent="0.2">
      <c r="B2919" s="10" t="s">
        <v>3019</v>
      </c>
      <c r="C2919" s="11" t="s">
        <v>9846</v>
      </c>
      <c r="D2919" s="11" t="s">
        <v>9847</v>
      </c>
      <c r="E2919" s="11" t="s">
        <v>9848</v>
      </c>
      <c r="F2919" s="12" t="s">
        <v>38</v>
      </c>
      <c r="G2919" s="13">
        <v>32705</v>
      </c>
      <c r="H2919" s="13">
        <v>31724</v>
      </c>
      <c r="I2919" s="13"/>
      <c r="J2919" s="13">
        <v>981</v>
      </c>
      <c r="K2919" s="13">
        <v>97</v>
      </c>
      <c r="L2919" s="11" t="s">
        <v>9383</v>
      </c>
      <c r="M2919" s="14" t="s">
        <v>9380</v>
      </c>
      <c r="Z2919" s="15">
        <v>32705</v>
      </c>
      <c r="AA2919" s="15">
        <v>31724</v>
      </c>
      <c r="AC2919" s="15">
        <v>981</v>
      </c>
    </row>
    <row r="2920" spans="2:29" ht="19.7" customHeight="1" x14ac:dyDescent="0.2">
      <c r="B2920" s="10" t="s">
        <v>3020</v>
      </c>
      <c r="C2920" s="11" t="s">
        <v>9849</v>
      </c>
      <c r="D2920" s="11" t="s">
        <v>9847</v>
      </c>
      <c r="E2920" s="11" t="s">
        <v>9850</v>
      </c>
      <c r="F2920" s="12" t="s">
        <v>38</v>
      </c>
      <c r="G2920" s="13">
        <v>24389</v>
      </c>
      <c r="H2920" s="13">
        <v>23657</v>
      </c>
      <c r="I2920" s="13"/>
      <c r="J2920" s="13">
        <v>732</v>
      </c>
      <c r="K2920" s="13">
        <v>97</v>
      </c>
      <c r="L2920" s="11" t="s">
        <v>9383</v>
      </c>
      <c r="M2920" s="14" t="s">
        <v>9380</v>
      </c>
      <c r="Z2920" s="15">
        <v>24389</v>
      </c>
      <c r="AA2920" s="15">
        <v>23657</v>
      </c>
      <c r="AC2920" s="15">
        <v>732</v>
      </c>
    </row>
    <row r="2921" spans="2:29" ht="19.7" customHeight="1" x14ac:dyDescent="0.2">
      <c r="B2921" s="10" t="s">
        <v>3021</v>
      </c>
      <c r="C2921" s="11" t="s">
        <v>9851</v>
      </c>
      <c r="D2921" s="11" t="s">
        <v>9847</v>
      </c>
      <c r="E2921" s="11" t="s">
        <v>9852</v>
      </c>
      <c r="F2921" s="12" t="s">
        <v>38</v>
      </c>
      <c r="G2921" s="13">
        <v>37091</v>
      </c>
      <c r="H2921" s="13">
        <v>35978</v>
      </c>
      <c r="I2921" s="13"/>
      <c r="J2921" s="13">
        <v>1113</v>
      </c>
      <c r="K2921" s="13">
        <v>97</v>
      </c>
      <c r="L2921" s="11" t="s">
        <v>9383</v>
      </c>
      <c r="M2921" s="14" t="s">
        <v>9380</v>
      </c>
      <c r="Z2921" s="15">
        <v>37091</v>
      </c>
      <c r="AA2921" s="15">
        <v>35978</v>
      </c>
      <c r="AC2921" s="15">
        <v>1113</v>
      </c>
    </row>
    <row r="2922" spans="2:29" ht="19.7" customHeight="1" x14ac:dyDescent="0.2">
      <c r="B2922" s="10" t="s">
        <v>3022</v>
      </c>
      <c r="C2922" s="11" t="s">
        <v>9853</v>
      </c>
      <c r="D2922" s="11" t="s">
        <v>9847</v>
      </c>
      <c r="E2922" s="11" t="s">
        <v>9854</v>
      </c>
      <c r="F2922" s="12" t="s">
        <v>38</v>
      </c>
      <c r="G2922" s="13">
        <v>23780</v>
      </c>
      <c r="H2922" s="13">
        <v>23067</v>
      </c>
      <c r="I2922" s="13"/>
      <c r="J2922" s="13">
        <v>713</v>
      </c>
      <c r="K2922" s="13">
        <v>97</v>
      </c>
      <c r="L2922" s="11" t="s">
        <v>9383</v>
      </c>
      <c r="M2922" s="14" t="s">
        <v>9380</v>
      </c>
      <c r="Z2922" s="15">
        <v>23780</v>
      </c>
      <c r="AA2922" s="15">
        <v>23067</v>
      </c>
      <c r="AC2922" s="15">
        <v>713</v>
      </c>
    </row>
    <row r="2923" spans="2:29" ht="19.7" customHeight="1" x14ac:dyDescent="0.2">
      <c r="B2923" s="10" t="s">
        <v>3023</v>
      </c>
      <c r="C2923" s="11" t="s">
        <v>9855</v>
      </c>
      <c r="D2923" s="11" t="s">
        <v>9856</v>
      </c>
      <c r="E2923" s="11" t="s">
        <v>9857</v>
      </c>
      <c r="F2923" s="12" t="s">
        <v>38</v>
      </c>
      <c r="G2923" s="13">
        <v>12164</v>
      </c>
      <c r="H2923" s="13">
        <v>11799</v>
      </c>
      <c r="I2923" s="13"/>
      <c r="J2923" s="13">
        <v>365</v>
      </c>
      <c r="K2923" s="13">
        <v>97</v>
      </c>
      <c r="L2923" s="11" t="s">
        <v>9383</v>
      </c>
      <c r="M2923" s="14" t="s">
        <v>9380</v>
      </c>
      <c r="Z2923" s="15">
        <v>12164</v>
      </c>
      <c r="AA2923" s="15">
        <v>11799</v>
      </c>
      <c r="AC2923" s="15">
        <v>365</v>
      </c>
    </row>
    <row r="2924" spans="2:29" ht="19.7" customHeight="1" x14ac:dyDescent="0.2">
      <c r="B2924" s="10" t="s">
        <v>3024</v>
      </c>
      <c r="C2924" s="11" t="s">
        <v>9858</v>
      </c>
      <c r="D2924" s="11" t="s">
        <v>9847</v>
      </c>
      <c r="E2924" s="11" t="s">
        <v>9859</v>
      </c>
      <c r="F2924" s="12" t="s">
        <v>38</v>
      </c>
      <c r="G2924" s="13">
        <v>32891</v>
      </c>
      <c r="H2924" s="13">
        <v>31904</v>
      </c>
      <c r="I2924" s="13"/>
      <c r="J2924" s="13">
        <v>987</v>
      </c>
      <c r="K2924" s="13">
        <v>97</v>
      </c>
      <c r="L2924" s="11" t="s">
        <v>9383</v>
      </c>
      <c r="M2924" s="14" t="s">
        <v>9380</v>
      </c>
      <c r="Z2924" s="15">
        <v>32891</v>
      </c>
      <c r="AA2924" s="15">
        <v>31904</v>
      </c>
      <c r="AC2924" s="15">
        <v>987</v>
      </c>
    </row>
    <row r="2925" spans="2:29" ht="19.7" customHeight="1" x14ac:dyDescent="0.2">
      <c r="B2925" s="10" t="s">
        <v>3025</v>
      </c>
      <c r="C2925" s="11" t="s">
        <v>9860</v>
      </c>
      <c r="D2925" s="11" t="s">
        <v>9856</v>
      </c>
      <c r="E2925" s="11" t="s">
        <v>9859</v>
      </c>
      <c r="F2925" s="12" t="s">
        <v>38</v>
      </c>
      <c r="G2925" s="13">
        <v>21738</v>
      </c>
      <c r="H2925" s="13">
        <v>21086</v>
      </c>
      <c r="I2925" s="13"/>
      <c r="J2925" s="13">
        <v>652</v>
      </c>
      <c r="K2925" s="13">
        <v>97</v>
      </c>
      <c r="L2925" s="11" t="s">
        <v>9383</v>
      </c>
      <c r="M2925" s="14" t="s">
        <v>9380</v>
      </c>
      <c r="Z2925" s="15">
        <v>21738</v>
      </c>
      <c r="AA2925" s="15">
        <v>21086</v>
      </c>
      <c r="AC2925" s="15">
        <v>652</v>
      </c>
    </row>
    <row r="2926" spans="2:29" ht="19.7" customHeight="1" x14ac:dyDescent="0.2">
      <c r="B2926" s="10" t="s">
        <v>3026</v>
      </c>
      <c r="C2926" s="11" t="s">
        <v>9861</v>
      </c>
      <c r="D2926" s="11" t="s">
        <v>4347</v>
      </c>
      <c r="E2926" s="11" t="s">
        <v>9862</v>
      </c>
      <c r="F2926" s="12" t="s">
        <v>85</v>
      </c>
      <c r="G2926" s="13">
        <v>154875</v>
      </c>
      <c r="H2926" s="13">
        <v>150229</v>
      </c>
      <c r="I2926" s="13"/>
      <c r="J2926" s="13">
        <v>4646</v>
      </c>
      <c r="K2926" s="13">
        <v>97</v>
      </c>
      <c r="L2926" s="11" t="s">
        <v>9383</v>
      </c>
      <c r="M2926" s="14" t="s">
        <v>9380</v>
      </c>
      <c r="Z2926" s="15">
        <v>154875</v>
      </c>
      <c r="AA2926" s="15">
        <v>150229</v>
      </c>
      <c r="AC2926" s="15">
        <v>4646</v>
      </c>
    </row>
    <row r="2927" spans="2:29" ht="19.7" customHeight="1" x14ac:dyDescent="0.2">
      <c r="B2927" s="10" t="s">
        <v>3027</v>
      </c>
      <c r="C2927" s="11" t="s">
        <v>9863</v>
      </c>
      <c r="D2927" s="11" t="s">
        <v>9864</v>
      </c>
      <c r="E2927" s="11" t="s">
        <v>72</v>
      </c>
      <c r="F2927" s="12" t="s">
        <v>50</v>
      </c>
      <c r="G2927" s="13">
        <v>3320</v>
      </c>
      <c r="H2927" s="13">
        <v>3220</v>
      </c>
      <c r="I2927" s="13"/>
      <c r="J2927" s="13">
        <v>100</v>
      </c>
      <c r="K2927" s="13">
        <v>97</v>
      </c>
      <c r="L2927" s="11" t="s">
        <v>9383</v>
      </c>
      <c r="M2927" s="14" t="s">
        <v>9380</v>
      </c>
      <c r="Z2927" s="15">
        <v>3320</v>
      </c>
      <c r="AA2927" s="15">
        <v>3220</v>
      </c>
      <c r="AC2927" s="15">
        <v>100</v>
      </c>
    </row>
    <row r="2928" spans="2:29" ht="19.7" customHeight="1" x14ac:dyDescent="0.2">
      <c r="B2928" s="10" t="s">
        <v>3028</v>
      </c>
      <c r="C2928" s="11" t="s">
        <v>9865</v>
      </c>
      <c r="D2928" s="11" t="s">
        <v>9866</v>
      </c>
      <c r="E2928" s="11" t="s">
        <v>9867</v>
      </c>
      <c r="F2928" s="12" t="s">
        <v>61</v>
      </c>
      <c r="G2928" s="13">
        <v>21454</v>
      </c>
      <c r="H2928" s="13">
        <v>20810</v>
      </c>
      <c r="I2928" s="13"/>
      <c r="J2928" s="13">
        <v>644</v>
      </c>
      <c r="K2928" s="13">
        <v>97</v>
      </c>
      <c r="L2928" s="11" t="s">
        <v>9383</v>
      </c>
      <c r="M2928" s="14" t="s">
        <v>9380</v>
      </c>
      <c r="Z2928" s="15">
        <v>21454</v>
      </c>
      <c r="AA2928" s="15">
        <v>20810</v>
      </c>
      <c r="AC2928" s="15">
        <v>644</v>
      </c>
    </row>
    <row r="2929" spans="2:29" ht="19.7" customHeight="1" x14ac:dyDescent="0.2">
      <c r="B2929" s="16" t="s">
        <v>3029</v>
      </c>
      <c r="C2929" s="17" t="s">
        <v>9868</v>
      </c>
      <c r="D2929" s="17" t="s">
        <v>9866</v>
      </c>
      <c r="E2929" s="17" t="s">
        <v>9869</v>
      </c>
      <c r="F2929" s="18" t="s">
        <v>38</v>
      </c>
      <c r="G2929" s="19">
        <v>27483</v>
      </c>
      <c r="H2929" s="19">
        <v>26659</v>
      </c>
      <c r="I2929" s="19"/>
      <c r="J2929" s="19">
        <v>824</v>
      </c>
      <c r="K2929" s="19">
        <v>97</v>
      </c>
      <c r="L2929" s="17" t="s">
        <v>9383</v>
      </c>
      <c r="M2929" s="20" t="s">
        <v>9380</v>
      </c>
      <c r="Z2929" s="15">
        <v>27483</v>
      </c>
      <c r="AA2929" s="15">
        <v>26659</v>
      </c>
      <c r="AC2929" s="15">
        <v>824</v>
      </c>
    </row>
    <row r="2930" spans="2:29" ht="19.7" customHeight="1" x14ac:dyDescent="0.2">
      <c r="B2930" s="10" t="s">
        <v>3030</v>
      </c>
      <c r="C2930" s="11" t="s">
        <v>9870</v>
      </c>
      <c r="D2930" s="11" t="s">
        <v>9866</v>
      </c>
      <c r="E2930" s="11" t="s">
        <v>9871</v>
      </c>
      <c r="F2930" s="12" t="s">
        <v>38</v>
      </c>
      <c r="G2930" s="13">
        <v>34816</v>
      </c>
      <c r="H2930" s="13">
        <v>33772</v>
      </c>
      <c r="I2930" s="13"/>
      <c r="J2930" s="13">
        <v>1044</v>
      </c>
      <c r="K2930" s="13">
        <v>97</v>
      </c>
      <c r="L2930" s="11" t="s">
        <v>9383</v>
      </c>
      <c r="M2930" s="14" t="s">
        <v>9380</v>
      </c>
      <c r="Z2930" s="15">
        <v>34816</v>
      </c>
      <c r="AA2930" s="15">
        <v>33772</v>
      </c>
      <c r="AC2930" s="15">
        <v>1044</v>
      </c>
    </row>
    <row r="2931" spans="2:29" ht="19.7" customHeight="1" x14ac:dyDescent="0.2">
      <c r="B2931" s="10" t="s">
        <v>3031</v>
      </c>
      <c r="C2931" s="11" t="s">
        <v>9872</v>
      </c>
      <c r="D2931" s="11" t="s">
        <v>9873</v>
      </c>
      <c r="E2931" s="11" t="s">
        <v>72</v>
      </c>
      <c r="F2931" s="12" t="s">
        <v>91</v>
      </c>
      <c r="G2931" s="13">
        <v>120064</v>
      </c>
      <c r="H2931" s="13">
        <v>116462</v>
      </c>
      <c r="I2931" s="13"/>
      <c r="J2931" s="13">
        <v>3602</v>
      </c>
      <c r="K2931" s="13">
        <v>97</v>
      </c>
      <c r="L2931" s="11" t="s">
        <v>9383</v>
      </c>
      <c r="M2931" s="14" t="s">
        <v>9380</v>
      </c>
      <c r="Z2931" s="15">
        <v>120064</v>
      </c>
      <c r="AA2931" s="15">
        <v>116462</v>
      </c>
      <c r="AC2931" s="15">
        <v>3602</v>
      </c>
    </row>
    <row r="2932" spans="2:29" ht="19.7" customHeight="1" x14ac:dyDescent="0.2">
      <c r="B2932" s="10" t="s">
        <v>3032</v>
      </c>
      <c r="C2932" s="11" t="s">
        <v>9874</v>
      </c>
      <c r="D2932" s="11" t="s">
        <v>9875</v>
      </c>
      <c r="E2932" s="11" t="s">
        <v>72</v>
      </c>
      <c r="F2932" s="12" t="s">
        <v>9876</v>
      </c>
      <c r="G2932" s="13">
        <v>236139</v>
      </c>
      <c r="H2932" s="13">
        <v>229055</v>
      </c>
      <c r="I2932" s="13"/>
      <c r="J2932" s="13">
        <v>7084</v>
      </c>
      <c r="K2932" s="13">
        <v>97</v>
      </c>
      <c r="L2932" s="11" t="s">
        <v>9383</v>
      </c>
      <c r="M2932" s="14" t="s">
        <v>9380</v>
      </c>
      <c r="Z2932" s="15">
        <v>236139</v>
      </c>
      <c r="AA2932" s="15">
        <v>229055</v>
      </c>
      <c r="AC2932" s="15">
        <v>7084</v>
      </c>
    </row>
    <row r="2933" spans="2:29" ht="19.7" customHeight="1" x14ac:dyDescent="0.2">
      <c r="B2933" s="10" t="s">
        <v>3033</v>
      </c>
      <c r="C2933" s="11" t="s">
        <v>9877</v>
      </c>
      <c r="D2933" s="11" t="s">
        <v>9878</v>
      </c>
      <c r="E2933" s="11" t="s">
        <v>72</v>
      </c>
      <c r="F2933" s="12" t="s">
        <v>9879</v>
      </c>
      <c r="G2933" s="13">
        <v>42894</v>
      </c>
      <c r="H2933" s="13">
        <v>41607</v>
      </c>
      <c r="I2933" s="13"/>
      <c r="J2933" s="13">
        <v>1287</v>
      </c>
      <c r="K2933" s="13">
        <v>97</v>
      </c>
      <c r="L2933" s="11" t="s">
        <v>9383</v>
      </c>
      <c r="M2933" s="14" t="s">
        <v>9380</v>
      </c>
      <c r="Z2933" s="15">
        <v>42894</v>
      </c>
      <c r="AA2933" s="15">
        <v>41607</v>
      </c>
      <c r="AC2933" s="15">
        <v>1287</v>
      </c>
    </row>
    <row r="2934" spans="2:29" ht="19.7" customHeight="1" x14ac:dyDescent="0.2">
      <c r="B2934" s="10" t="s">
        <v>3034</v>
      </c>
      <c r="C2934" s="11" t="s">
        <v>9880</v>
      </c>
      <c r="D2934" s="11" t="s">
        <v>9881</v>
      </c>
      <c r="E2934" s="11" t="s">
        <v>9882</v>
      </c>
      <c r="F2934" s="12" t="s">
        <v>91</v>
      </c>
      <c r="G2934" s="13">
        <v>8773</v>
      </c>
      <c r="H2934" s="13">
        <v>8510</v>
      </c>
      <c r="I2934" s="13"/>
      <c r="J2934" s="13">
        <v>263</v>
      </c>
      <c r="K2934" s="13">
        <v>97</v>
      </c>
      <c r="L2934" s="11" t="s">
        <v>9383</v>
      </c>
      <c r="M2934" s="14" t="s">
        <v>9380</v>
      </c>
      <c r="Z2934" s="15">
        <v>8773</v>
      </c>
      <c r="AA2934" s="15">
        <v>8510</v>
      </c>
      <c r="AC2934" s="15">
        <v>263</v>
      </c>
    </row>
    <row r="2935" spans="2:29" ht="19.7" customHeight="1" x14ac:dyDescent="0.2">
      <c r="B2935" s="10" t="s">
        <v>3035</v>
      </c>
      <c r="C2935" s="11" t="s">
        <v>9883</v>
      </c>
      <c r="D2935" s="11" t="s">
        <v>4341</v>
      </c>
      <c r="E2935" s="11" t="s">
        <v>9884</v>
      </c>
      <c r="F2935" s="12" t="s">
        <v>38</v>
      </c>
      <c r="G2935" s="13">
        <v>19681</v>
      </c>
      <c r="H2935" s="13">
        <v>19091</v>
      </c>
      <c r="I2935" s="13"/>
      <c r="J2935" s="13">
        <v>590</v>
      </c>
      <c r="K2935" s="13">
        <v>97</v>
      </c>
      <c r="L2935" s="11" t="s">
        <v>9383</v>
      </c>
      <c r="M2935" s="14" t="s">
        <v>9380</v>
      </c>
      <c r="Z2935" s="15">
        <v>19681</v>
      </c>
      <c r="AA2935" s="15">
        <v>19091</v>
      </c>
      <c r="AC2935" s="15">
        <v>590</v>
      </c>
    </row>
    <row r="2936" spans="2:29" ht="19.7" customHeight="1" x14ac:dyDescent="0.2">
      <c r="B2936" s="10" t="s">
        <v>3036</v>
      </c>
      <c r="C2936" s="11" t="s">
        <v>9885</v>
      </c>
      <c r="D2936" s="11" t="s">
        <v>9886</v>
      </c>
      <c r="E2936" s="11" t="s">
        <v>9884</v>
      </c>
      <c r="F2936" s="12" t="s">
        <v>38</v>
      </c>
      <c r="G2936" s="13">
        <v>26195</v>
      </c>
      <c r="H2936" s="13">
        <v>25409</v>
      </c>
      <c r="I2936" s="13"/>
      <c r="J2936" s="13">
        <v>786</v>
      </c>
      <c r="K2936" s="13">
        <v>97</v>
      </c>
      <c r="L2936" s="11" t="s">
        <v>9383</v>
      </c>
      <c r="M2936" s="14" t="s">
        <v>9380</v>
      </c>
      <c r="Z2936" s="15">
        <v>26195</v>
      </c>
      <c r="AA2936" s="15">
        <v>25409</v>
      </c>
      <c r="AC2936" s="15">
        <v>786</v>
      </c>
    </row>
    <row r="2937" spans="2:29" ht="19.7" customHeight="1" x14ac:dyDescent="0.2">
      <c r="B2937" s="10" t="s">
        <v>3037</v>
      </c>
      <c r="C2937" s="11" t="s">
        <v>9887</v>
      </c>
      <c r="D2937" s="11" t="s">
        <v>9888</v>
      </c>
      <c r="E2937" s="11" t="s">
        <v>72</v>
      </c>
      <c r="F2937" s="12" t="s">
        <v>7</v>
      </c>
      <c r="G2937" s="13">
        <v>19676</v>
      </c>
      <c r="H2937" s="13">
        <v>19086</v>
      </c>
      <c r="I2937" s="13"/>
      <c r="J2937" s="13">
        <v>590</v>
      </c>
      <c r="K2937" s="13">
        <v>97</v>
      </c>
      <c r="L2937" s="11" t="s">
        <v>9383</v>
      </c>
      <c r="M2937" s="14" t="s">
        <v>9380</v>
      </c>
      <c r="Z2937" s="15">
        <v>19676</v>
      </c>
      <c r="AA2937" s="15">
        <v>19086</v>
      </c>
      <c r="AC2937" s="15">
        <v>590</v>
      </c>
    </row>
    <row r="2938" spans="2:29" ht="19.7" customHeight="1" x14ac:dyDescent="0.2">
      <c r="B2938" s="10" t="s">
        <v>3038</v>
      </c>
      <c r="C2938" s="11" t="s">
        <v>9889</v>
      </c>
      <c r="D2938" s="11" t="s">
        <v>9890</v>
      </c>
      <c r="E2938" s="11" t="s">
        <v>9891</v>
      </c>
      <c r="F2938" s="12" t="s">
        <v>7</v>
      </c>
      <c r="G2938" s="13">
        <v>1156</v>
      </c>
      <c r="H2938" s="13">
        <v>1121</v>
      </c>
      <c r="I2938" s="13"/>
      <c r="J2938" s="13">
        <v>35</v>
      </c>
      <c r="K2938" s="13">
        <v>97</v>
      </c>
      <c r="L2938" s="11" t="s">
        <v>9383</v>
      </c>
      <c r="M2938" s="14" t="s">
        <v>9380</v>
      </c>
      <c r="Z2938" s="15">
        <v>1156</v>
      </c>
      <c r="AA2938" s="15">
        <v>1121</v>
      </c>
      <c r="AC2938" s="15">
        <v>35</v>
      </c>
    </row>
    <row r="2939" spans="2:29" ht="19.7" customHeight="1" x14ac:dyDescent="0.2">
      <c r="B2939" s="10" t="s">
        <v>3039</v>
      </c>
      <c r="C2939" s="11" t="s">
        <v>9892</v>
      </c>
      <c r="D2939" s="11" t="s">
        <v>9890</v>
      </c>
      <c r="E2939" s="11" t="s">
        <v>9893</v>
      </c>
      <c r="F2939" s="12" t="s">
        <v>7</v>
      </c>
      <c r="G2939" s="13">
        <v>1470</v>
      </c>
      <c r="H2939" s="13">
        <v>1426</v>
      </c>
      <c r="I2939" s="13"/>
      <c r="J2939" s="13">
        <v>44</v>
      </c>
      <c r="K2939" s="13">
        <v>97</v>
      </c>
      <c r="L2939" s="11" t="s">
        <v>9383</v>
      </c>
      <c r="M2939" s="14" t="s">
        <v>9380</v>
      </c>
      <c r="Z2939" s="15">
        <v>1470</v>
      </c>
      <c r="AA2939" s="15">
        <v>1426</v>
      </c>
      <c r="AC2939" s="15">
        <v>44</v>
      </c>
    </row>
    <row r="2940" spans="2:29" ht="19.7" customHeight="1" x14ac:dyDescent="0.2">
      <c r="B2940" s="10" t="s">
        <v>3040</v>
      </c>
      <c r="C2940" s="11" t="s">
        <v>9894</v>
      </c>
      <c r="D2940" s="11" t="s">
        <v>9890</v>
      </c>
      <c r="E2940" s="11" t="s">
        <v>9895</v>
      </c>
      <c r="F2940" s="12" t="s">
        <v>7</v>
      </c>
      <c r="G2940" s="13">
        <v>1932</v>
      </c>
      <c r="H2940" s="13">
        <v>1874</v>
      </c>
      <c r="I2940" s="13"/>
      <c r="J2940" s="13">
        <v>58</v>
      </c>
      <c r="K2940" s="13">
        <v>97</v>
      </c>
      <c r="L2940" s="11" t="s">
        <v>9383</v>
      </c>
      <c r="M2940" s="14" t="s">
        <v>9380</v>
      </c>
      <c r="Z2940" s="15">
        <v>1932</v>
      </c>
      <c r="AA2940" s="15">
        <v>1874</v>
      </c>
      <c r="AC2940" s="15">
        <v>58</v>
      </c>
    </row>
    <row r="2941" spans="2:29" ht="19.7" customHeight="1" x14ac:dyDescent="0.2">
      <c r="B2941" s="10" t="s">
        <v>3041</v>
      </c>
      <c r="C2941" s="11" t="s">
        <v>9896</v>
      </c>
      <c r="D2941" s="11" t="s">
        <v>9890</v>
      </c>
      <c r="E2941" s="11" t="s">
        <v>9897</v>
      </c>
      <c r="F2941" s="12" t="s">
        <v>7</v>
      </c>
      <c r="G2941" s="13">
        <v>1602</v>
      </c>
      <c r="H2941" s="13">
        <v>1554</v>
      </c>
      <c r="I2941" s="13"/>
      <c r="J2941" s="13">
        <v>48</v>
      </c>
      <c r="K2941" s="13">
        <v>97</v>
      </c>
      <c r="L2941" s="11" t="s">
        <v>9383</v>
      </c>
      <c r="M2941" s="14" t="s">
        <v>9380</v>
      </c>
      <c r="Z2941" s="15">
        <v>1602</v>
      </c>
      <c r="AA2941" s="15">
        <v>1554</v>
      </c>
      <c r="AC2941" s="15">
        <v>48</v>
      </c>
    </row>
    <row r="2942" spans="2:29" ht="19.7" customHeight="1" x14ac:dyDescent="0.2">
      <c r="B2942" s="10" t="s">
        <v>3042</v>
      </c>
      <c r="C2942" s="11" t="s">
        <v>9898</v>
      </c>
      <c r="D2942" s="11" t="s">
        <v>9890</v>
      </c>
      <c r="E2942" s="11" t="s">
        <v>9899</v>
      </c>
      <c r="F2942" s="12" t="s">
        <v>7</v>
      </c>
      <c r="G2942" s="13">
        <v>2506</v>
      </c>
      <c r="H2942" s="13">
        <v>2431</v>
      </c>
      <c r="I2942" s="13"/>
      <c r="J2942" s="13">
        <v>75</v>
      </c>
      <c r="K2942" s="13">
        <v>97</v>
      </c>
      <c r="L2942" s="11" t="s">
        <v>9383</v>
      </c>
      <c r="M2942" s="14" t="s">
        <v>9380</v>
      </c>
      <c r="Z2942" s="15">
        <v>2506</v>
      </c>
      <c r="AA2942" s="15">
        <v>2431</v>
      </c>
      <c r="AC2942" s="15">
        <v>75</v>
      </c>
    </row>
    <row r="2943" spans="2:29" ht="19.7" customHeight="1" x14ac:dyDescent="0.2">
      <c r="B2943" s="10" t="s">
        <v>3043</v>
      </c>
      <c r="C2943" s="11" t="s">
        <v>9900</v>
      </c>
      <c r="D2943" s="11" t="s">
        <v>9890</v>
      </c>
      <c r="E2943" s="11" t="s">
        <v>9901</v>
      </c>
      <c r="F2943" s="12" t="s">
        <v>7</v>
      </c>
      <c r="G2943" s="13">
        <v>2380</v>
      </c>
      <c r="H2943" s="13">
        <v>2309</v>
      </c>
      <c r="I2943" s="13"/>
      <c r="J2943" s="13">
        <v>71</v>
      </c>
      <c r="K2943" s="13">
        <v>97</v>
      </c>
      <c r="L2943" s="11" t="s">
        <v>9383</v>
      </c>
      <c r="M2943" s="14" t="s">
        <v>9380</v>
      </c>
      <c r="Z2943" s="15">
        <v>2380</v>
      </c>
      <c r="AA2943" s="15">
        <v>2309</v>
      </c>
      <c r="AC2943" s="15">
        <v>71</v>
      </c>
    </row>
    <row r="2944" spans="2:29" ht="19.7" customHeight="1" x14ac:dyDescent="0.2">
      <c r="B2944" s="10" t="s">
        <v>3044</v>
      </c>
      <c r="C2944" s="11" t="s">
        <v>9902</v>
      </c>
      <c r="D2944" s="11" t="s">
        <v>9890</v>
      </c>
      <c r="E2944" s="11" t="s">
        <v>9903</v>
      </c>
      <c r="F2944" s="12" t="s">
        <v>7</v>
      </c>
      <c r="G2944" s="13">
        <v>1041</v>
      </c>
      <c r="H2944" s="13">
        <v>1010</v>
      </c>
      <c r="I2944" s="13"/>
      <c r="J2944" s="13">
        <v>31</v>
      </c>
      <c r="K2944" s="13">
        <v>97</v>
      </c>
      <c r="L2944" s="11" t="s">
        <v>9383</v>
      </c>
      <c r="M2944" s="14" t="s">
        <v>9380</v>
      </c>
      <c r="Z2944" s="15">
        <v>1041</v>
      </c>
      <c r="AA2944" s="15">
        <v>1010</v>
      </c>
      <c r="AC2944" s="15">
        <v>31</v>
      </c>
    </row>
    <row r="2945" spans="2:29" ht="19.7" customHeight="1" x14ac:dyDescent="0.2">
      <c r="B2945" s="10" t="s">
        <v>3045</v>
      </c>
      <c r="C2945" s="11" t="s">
        <v>9904</v>
      </c>
      <c r="D2945" s="11" t="s">
        <v>9890</v>
      </c>
      <c r="E2945" s="11" t="s">
        <v>9905</v>
      </c>
      <c r="F2945" s="12" t="s">
        <v>7</v>
      </c>
      <c r="G2945" s="13">
        <v>1420</v>
      </c>
      <c r="H2945" s="13">
        <v>1377</v>
      </c>
      <c r="I2945" s="13"/>
      <c r="J2945" s="13">
        <v>43</v>
      </c>
      <c r="K2945" s="13">
        <v>97</v>
      </c>
      <c r="L2945" s="11" t="s">
        <v>9383</v>
      </c>
      <c r="M2945" s="14" t="s">
        <v>9380</v>
      </c>
      <c r="Z2945" s="15">
        <v>1420</v>
      </c>
      <c r="AA2945" s="15">
        <v>1377</v>
      </c>
      <c r="AC2945" s="15">
        <v>43</v>
      </c>
    </row>
    <row r="2946" spans="2:29" ht="19.7" customHeight="1" x14ac:dyDescent="0.2">
      <c r="B2946" s="10" t="s">
        <v>3046</v>
      </c>
      <c r="C2946" s="11" t="s">
        <v>9906</v>
      </c>
      <c r="D2946" s="11" t="s">
        <v>9890</v>
      </c>
      <c r="E2946" s="11" t="s">
        <v>9907</v>
      </c>
      <c r="F2946" s="12" t="s">
        <v>7</v>
      </c>
      <c r="G2946" s="13">
        <v>1269</v>
      </c>
      <c r="H2946" s="13">
        <v>1231</v>
      </c>
      <c r="I2946" s="13"/>
      <c r="J2946" s="13">
        <v>38</v>
      </c>
      <c r="K2946" s="13">
        <v>97</v>
      </c>
      <c r="L2946" s="11" t="s">
        <v>9383</v>
      </c>
      <c r="M2946" s="14" t="s">
        <v>9380</v>
      </c>
      <c r="Z2946" s="15">
        <v>1269</v>
      </c>
      <c r="AA2946" s="15">
        <v>1231</v>
      </c>
      <c r="AC2946" s="15">
        <v>38</v>
      </c>
    </row>
    <row r="2947" spans="2:29" ht="19.7" customHeight="1" x14ac:dyDescent="0.2">
      <c r="B2947" s="10" t="s">
        <v>3047</v>
      </c>
      <c r="C2947" s="11" t="s">
        <v>9908</v>
      </c>
      <c r="D2947" s="11" t="s">
        <v>9890</v>
      </c>
      <c r="E2947" s="11" t="s">
        <v>9909</v>
      </c>
      <c r="F2947" s="12" t="s">
        <v>7</v>
      </c>
      <c r="G2947" s="13">
        <v>1725</v>
      </c>
      <c r="H2947" s="13">
        <v>1673</v>
      </c>
      <c r="I2947" s="13"/>
      <c r="J2947" s="13">
        <v>52</v>
      </c>
      <c r="K2947" s="13">
        <v>97</v>
      </c>
      <c r="L2947" s="11" t="s">
        <v>9383</v>
      </c>
      <c r="M2947" s="14" t="s">
        <v>9380</v>
      </c>
      <c r="Z2947" s="15">
        <v>1725</v>
      </c>
      <c r="AA2947" s="15">
        <v>1673</v>
      </c>
      <c r="AC2947" s="15">
        <v>52</v>
      </c>
    </row>
    <row r="2948" spans="2:29" ht="19.7" customHeight="1" x14ac:dyDescent="0.2">
      <c r="B2948" s="10" t="s">
        <v>3048</v>
      </c>
      <c r="C2948" s="11" t="s">
        <v>9910</v>
      </c>
      <c r="D2948" s="11" t="s">
        <v>9890</v>
      </c>
      <c r="E2948" s="11" t="s">
        <v>9911</v>
      </c>
      <c r="F2948" s="12" t="s">
        <v>7</v>
      </c>
      <c r="G2948" s="13">
        <v>1807</v>
      </c>
      <c r="H2948" s="13">
        <v>1753</v>
      </c>
      <c r="I2948" s="13"/>
      <c r="J2948" s="13">
        <v>54</v>
      </c>
      <c r="K2948" s="13">
        <v>97</v>
      </c>
      <c r="L2948" s="11" t="s">
        <v>9383</v>
      </c>
      <c r="M2948" s="14" t="s">
        <v>9380</v>
      </c>
      <c r="Z2948" s="15">
        <v>1807</v>
      </c>
      <c r="AA2948" s="15">
        <v>1753</v>
      </c>
      <c r="AC2948" s="15">
        <v>54</v>
      </c>
    </row>
    <row r="2949" spans="2:29" ht="19.7" customHeight="1" x14ac:dyDescent="0.2">
      <c r="B2949" s="10" t="s">
        <v>3049</v>
      </c>
      <c r="C2949" s="11" t="s">
        <v>9912</v>
      </c>
      <c r="D2949" s="11" t="s">
        <v>9890</v>
      </c>
      <c r="E2949" s="11" t="s">
        <v>9913</v>
      </c>
      <c r="F2949" s="12" t="s">
        <v>7</v>
      </c>
      <c r="G2949" s="13">
        <v>2318</v>
      </c>
      <c r="H2949" s="13">
        <v>2248</v>
      </c>
      <c r="I2949" s="13"/>
      <c r="J2949" s="13">
        <v>70</v>
      </c>
      <c r="K2949" s="13">
        <v>97</v>
      </c>
      <c r="L2949" s="11" t="s">
        <v>9383</v>
      </c>
      <c r="M2949" s="14" t="s">
        <v>9380</v>
      </c>
      <c r="Z2949" s="15">
        <v>2318</v>
      </c>
      <c r="AA2949" s="15">
        <v>2248</v>
      </c>
      <c r="AC2949" s="15">
        <v>70</v>
      </c>
    </row>
    <row r="2950" spans="2:29" ht="19.7" customHeight="1" x14ac:dyDescent="0.2">
      <c r="B2950" s="10" t="s">
        <v>3050</v>
      </c>
      <c r="C2950" s="11" t="s">
        <v>9914</v>
      </c>
      <c r="D2950" s="11" t="s">
        <v>9890</v>
      </c>
      <c r="E2950" s="11" t="s">
        <v>9915</v>
      </c>
      <c r="F2950" s="12" t="s">
        <v>7</v>
      </c>
      <c r="G2950" s="13">
        <v>3211</v>
      </c>
      <c r="H2950" s="13">
        <v>3115</v>
      </c>
      <c r="I2950" s="13"/>
      <c r="J2950" s="13">
        <v>96</v>
      </c>
      <c r="K2950" s="13">
        <v>97</v>
      </c>
      <c r="L2950" s="11" t="s">
        <v>9383</v>
      </c>
      <c r="M2950" s="14" t="s">
        <v>9380</v>
      </c>
      <c r="Z2950" s="15">
        <v>3211</v>
      </c>
      <c r="AA2950" s="15">
        <v>3115</v>
      </c>
      <c r="AC2950" s="15">
        <v>96</v>
      </c>
    </row>
    <row r="2951" spans="2:29" ht="19.7" customHeight="1" x14ac:dyDescent="0.2">
      <c r="B2951" s="10" t="s">
        <v>3051</v>
      </c>
      <c r="C2951" s="11" t="s">
        <v>9916</v>
      </c>
      <c r="D2951" s="11" t="s">
        <v>9890</v>
      </c>
      <c r="E2951" s="11" t="s">
        <v>9917</v>
      </c>
      <c r="F2951" s="12" t="s">
        <v>7</v>
      </c>
      <c r="G2951" s="13">
        <v>7461</v>
      </c>
      <c r="H2951" s="13">
        <v>7237</v>
      </c>
      <c r="I2951" s="13"/>
      <c r="J2951" s="13">
        <v>224</v>
      </c>
      <c r="K2951" s="13">
        <v>97</v>
      </c>
      <c r="L2951" s="11" t="s">
        <v>9383</v>
      </c>
      <c r="M2951" s="14" t="s">
        <v>9380</v>
      </c>
      <c r="Z2951" s="15">
        <v>7461</v>
      </c>
      <c r="AA2951" s="15">
        <v>7237</v>
      </c>
      <c r="AC2951" s="15">
        <v>224</v>
      </c>
    </row>
    <row r="2952" spans="2:29" ht="19.7" customHeight="1" x14ac:dyDescent="0.2">
      <c r="B2952" s="10" t="s">
        <v>3052</v>
      </c>
      <c r="C2952" s="11" t="s">
        <v>9918</v>
      </c>
      <c r="D2952" s="11" t="s">
        <v>9919</v>
      </c>
      <c r="E2952" s="11" t="s">
        <v>9920</v>
      </c>
      <c r="F2952" s="12" t="s">
        <v>85</v>
      </c>
      <c r="G2952" s="13">
        <v>13692</v>
      </c>
      <c r="H2952" s="13">
        <v>13281</v>
      </c>
      <c r="I2952" s="13"/>
      <c r="J2952" s="13">
        <v>411</v>
      </c>
      <c r="K2952" s="13">
        <v>97</v>
      </c>
      <c r="L2952" s="11" t="s">
        <v>9383</v>
      </c>
      <c r="M2952" s="14" t="s">
        <v>9380</v>
      </c>
      <c r="Z2952" s="15">
        <v>13692</v>
      </c>
      <c r="AA2952" s="15">
        <v>13281</v>
      </c>
      <c r="AC2952" s="15">
        <v>411</v>
      </c>
    </row>
    <row r="2953" spans="2:29" ht="19.7" customHeight="1" x14ac:dyDescent="0.2">
      <c r="B2953" s="10" t="s">
        <v>3053</v>
      </c>
      <c r="C2953" s="11" t="s">
        <v>9921</v>
      </c>
      <c r="D2953" s="11" t="s">
        <v>9922</v>
      </c>
      <c r="E2953" s="11" t="s">
        <v>9923</v>
      </c>
      <c r="F2953" s="12" t="s">
        <v>85</v>
      </c>
      <c r="G2953" s="13">
        <v>13098</v>
      </c>
      <c r="H2953" s="13">
        <v>12705</v>
      </c>
      <c r="I2953" s="13"/>
      <c r="J2953" s="13">
        <v>393</v>
      </c>
      <c r="K2953" s="13">
        <v>97</v>
      </c>
      <c r="L2953" s="11" t="s">
        <v>9383</v>
      </c>
      <c r="M2953" s="14" t="s">
        <v>9380</v>
      </c>
      <c r="Z2953" s="15">
        <v>13098</v>
      </c>
      <c r="AA2953" s="15">
        <v>12705</v>
      </c>
      <c r="AC2953" s="15">
        <v>393</v>
      </c>
    </row>
    <row r="2954" spans="2:29" ht="19.7" customHeight="1" x14ac:dyDescent="0.2">
      <c r="B2954" s="16" t="s">
        <v>3054</v>
      </c>
      <c r="C2954" s="17" t="s">
        <v>9924</v>
      </c>
      <c r="D2954" s="17" t="s">
        <v>9925</v>
      </c>
      <c r="E2954" s="17" t="s">
        <v>9926</v>
      </c>
      <c r="F2954" s="18" t="s">
        <v>85</v>
      </c>
      <c r="G2954" s="19">
        <v>3916</v>
      </c>
      <c r="H2954" s="19">
        <v>3799</v>
      </c>
      <c r="I2954" s="19"/>
      <c r="J2954" s="19">
        <v>117</v>
      </c>
      <c r="K2954" s="19">
        <v>97</v>
      </c>
      <c r="L2954" s="17" t="s">
        <v>9383</v>
      </c>
      <c r="M2954" s="20" t="s">
        <v>9380</v>
      </c>
      <c r="Z2954" s="15">
        <v>3916</v>
      </c>
      <c r="AA2954" s="15">
        <v>3799</v>
      </c>
      <c r="AC2954" s="15">
        <v>117</v>
      </c>
    </row>
    <row r="2955" spans="2:29" ht="19.7" customHeight="1" x14ac:dyDescent="0.2">
      <c r="B2955" s="10" t="s">
        <v>3055</v>
      </c>
      <c r="C2955" s="11" t="s">
        <v>9927</v>
      </c>
      <c r="D2955" s="11" t="s">
        <v>9928</v>
      </c>
      <c r="E2955" s="11" t="s">
        <v>9929</v>
      </c>
      <c r="F2955" s="12" t="s">
        <v>38</v>
      </c>
      <c r="G2955" s="13">
        <v>36821</v>
      </c>
      <c r="H2955" s="13">
        <v>35716</v>
      </c>
      <c r="I2955" s="13"/>
      <c r="J2955" s="13">
        <v>1105</v>
      </c>
      <c r="K2955" s="13">
        <v>97</v>
      </c>
      <c r="L2955" s="11" t="s">
        <v>9383</v>
      </c>
      <c r="M2955" s="14" t="s">
        <v>9380</v>
      </c>
      <c r="Z2955" s="15">
        <v>36821</v>
      </c>
      <c r="AA2955" s="15">
        <v>35716</v>
      </c>
      <c r="AC2955" s="15">
        <v>1105</v>
      </c>
    </row>
    <row r="2956" spans="2:29" ht="19.7" customHeight="1" x14ac:dyDescent="0.2">
      <c r="B2956" s="10" t="s">
        <v>3056</v>
      </c>
      <c r="C2956" s="11" t="s">
        <v>9930</v>
      </c>
      <c r="D2956" s="11" t="s">
        <v>9931</v>
      </c>
      <c r="E2956" s="11" t="s">
        <v>9932</v>
      </c>
      <c r="F2956" s="12" t="s">
        <v>3916</v>
      </c>
      <c r="G2956" s="13">
        <v>114981</v>
      </c>
      <c r="H2956" s="13">
        <v>111532</v>
      </c>
      <c r="I2956" s="13"/>
      <c r="J2956" s="13">
        <v>3449</v>
      </c>
      <c r="K2956" s="13">
        <v>97</v>
      </c>
      <c r="L2956" s="11" t="s">
        <v>9383</v>
      </c>
      <c r="M2956" s="14" t="s">
        <v>9380</v>
      </c>
      <c r="Z2956" s="15">
        <v>114981</v>
      </c>
      <c r="AA2956" s="15">
        <v>111532</v>
      </c>
      <c r="AC2956" s="15">
        <v>3449</v>
      </c>
    </row>
    <row r="2957" spans="2:29" ht="19.7" customHeight="1" x14ac:dyDescent="0.2">
      <c r="B2957" s="10" t="s">
        <v>3057</v>
      </c>
      <c r="C2957" s="11" t="s">
        <v>9933</v>
      </c>
      <c r="D2957" s="11" t="s">
        <v>9931</v>
      </c>
      <c r="E2957" s="11" t="s">
        <v>9934</v>
      </c>
      <c r="F2957" s="12" t="s">
        <v>3916</v>
      </c>
      <c r="G2957" s="13">
        <v>181027</v>
      </c>
      <c r="H2957" s="13">
        <v>175596</v>
      </c>
      <c r="I2957" s="13"/>
      <c r="J2957" s="13">
        <v>5431</v>
      </c>
      <c r="K2957" s="13">
        <v>97</v>
      </c>
      <c r="L2957" s="11" t="s">
        <v>9383</v>
      </c>
      <c r="M2957" s="14" t="s">
        <v>9380</v>
      </c>
      <c r="Z2957" s="15">
        <v>181027</v>
      </c>
      <c r="AA2957" s="15">
        <v>175596</v>
      </c>
      <c r="AC2957" s="15">
        <v>5431</v>
      </c>
    </row>
    <row r="2958" spans="2:29" ht="19.7" customHeight="1" x14ac:dyDescent="0.2">
      <c r="B2958" s="10" t="s">
        <v>3058</v>
      </c>
      <c r="C2958" s="11" t="s">
        <v>9935</v>
      </c>
      <c r="D2958" s="11" t="s">
        <v>9931</v>
      </c>
      <c r="E2958" s="11" t="s">
        <v>9936</v>
      </c>
      <c r="F2958" s="12" t="s">
        <v>3916</v>
      </c>
      <c r="G2958" s="13">
        <v>155665</v>
      </c>
      <c r="H2958" s="13">
        <v>150995</v>
      </c>
      <c r="I2958" s="13"/>
      <c r="J2958" s="13">
        <v>4670</v>
      </c>
      <c r="K2958" s="13">
        <v>97</v>
      </c>
      <c r="L2958" s="11" t="s">
        <v>9383</v>
      </c>
      <c r="M2958" s="14" t="s">
        <v>9380</v>
      </c>
      <c r="Z2958" s="15">
        <v>155665</v>
      </c>
      <c r="AA2958" s="15">
        <v>150995</v>
      </c>
      <c r="AC2958" s="15">
        <v>4670</v>
      </c>
    </row>
    <row r="2959" spans="2:29" ht="19.7" customHeight="1" x14ac:dyDescent="0.2">
      <c r="B2959" s="10" t="s">
        <v>3059</v>
      </c>
      <c r="C2959" s="11" t="s">
        <v>9937</v>
      </c>
      <c r="D2959" s="11" t="s">
        <v>9931</v>
      </c>
      <c r="E2959" s="11" t="s">
        <v>9938</v>
      </c>
      <c r="F2959" s="12" t="s">
        <v>3916</v>
      </c>
      <c r="G2959" s="13">
        <v>124891</v>
      </c>
      <c r="H2959" s="13">
        <v>107406</v>
      </c>
      <c r="I2959" s="13"/>
      <c r="J2959" s="13">
        <v>17485</v>
      </c>
      <c r="K2959" s="13">
        <v>86</v>
      </c>
      <c r="L2959" s="11" t="s">
        <v>9383</v>
      </c>
      <c r="M2959" s="14" t="s">
        <v>9380</v>
      </c>
      <c r="Z2959" s="15">
        <v>124891</v>
      </c>
      <c r="AA2959" s="15">
        <v>107406</v>
      </c>
      <c r="AC2959" s="15">
        <v>17485</v>
      </c>
    </row>
    <row r="2960" spans="2:29" ht="19.7" customHeight="1" x14ac:dyDescent="0.2">
      <c r="B2960" s="10" t="s">
        <v>3060</v>
      </c>
      <c r="C2960" s="11" t="s">
        <v>9939</v>
      </c>
      <c r="D2960" s="11" t="s">
        <v>9931</v>
      </c>
      <c r="E2960" s="11" t="s">
        <v>9940</v>
      </c>
      <c r="F2960" s="12" t="s">
        <v>3916</v>
      </c>
      <c r="G2960" s="13">
        <v>219798</v>
      </c>
      <c r="H2960" s="13">
        <v>184630</v>
      </c>
      <c r="I2960" s="13"/>
      <c r="J2960" s="13">
        <v>35168</v>
      </c>
      <c r="K2960" s="13">
        <v>84</v>
      </c>
      <c r="L2960" s="11" t="s">
        <v>9383</v>
      </c>
      <c r="M2960" s="14" t="s">
        <v>9380</v>
      </c>
      <c r="Z2960" s="15">
        <v>219798</v>
      </c>
      <c r="AA2960" s="15">
        <v>184630</v>
      </c>
      <c r="AC2960" s="15">
        <v>35168</v>
      </c>
    </row>
    <row r="2961" spans="2:29" ht="19.7" customHeight="1" x14ac:dyDescent="0.2">
      <c r="B2961" s="10" t="s">
        <v>3061</v>
      </c>
      <c r="C2961" s="11" t="s">
        <v>9941</v>
      </c>
      <c r="D2961" s="11" t="s">
        <v>9931</v>
      </c>
      <c r="E2961" s="11" t="s">
        <v>9942</v>
      </c>
      <c r="F2961" s="12" t="s">
        <v>3916</v>
      </c>
      <c r="G2961" s="13">
        <v>190804</v>
      </c>
      <c r="H2961" s="13">
        <v>169816</v>
      </c>
      <c r="I2961" s="13"/>
      <c r="J2961" s="13">
        <v>20988</v>
      </c>
      <c r="K2961" s="13">
        <v>89</v>
      </c>
      <c r="L2961" s="11" t="s">
        <v>9383</v>
      </c>
      <c r="M2961" s="14" t="s">
        <v>9380</v>
      </c>
      <c r="Z2961" s="15">
        <v>190804</v>
      </c>
      <c r="AA2961" s="15">
        <v>169816</v>
      </c>
      <c r="AC2961" s="15">
        <v>20988</v>
      </c>
    </row>
    <row r="2962" spans="2:29" ht="19.7" customHeight="1" x14ac:dyDescent="0.2">
      <c r="B2962" s="10" t="s">
        <v>3062</v>
      </c>
      <c r="C2962" s="11" t="s">
        <v>9943</v>
      </c>
      <c r="D2962" s="11" t="s">
        <v>9931</v>
      </c>
      <c r="E2962" s="11" t="s">
        <v>9944</v>
      </c>
      <c r="F2962" s="12" t="s">
        <v>3916</v>
      </c>
      <c r="G2962" s="13">
        <v>240525</v>
      </c>
      <c r="H2962" s="13">
        <v>233309</v>
      </c>
      <c r="I2962" s="13"/>
      <c r="J2962" s="13">
        <v>7216</v>
      </c>
      <c r="K2962" s="13">
        <v>97</v>
      </c>
      <c r="L2962" s="11" t="s">
        <v>9383</v>
      </c>
      <c r="M2962" s="14" t="s">
        <v>9380</v>
      </c>
      <c r="Z2962" s="15">
        <v>240525</v>
      </c>
      <c r="AA2962" s="15">
        <v>233309</v>
      </c>
      <c r="AC2962" s="15">
        <v>7216</v>
      </c>
    </row>
    <row r="2963" spans="2:29" ht="19.7" customHeight="1" x14ac:dyDescent="0.2">
      <c r="B2963" s="10" t="s">
        <v>3063</v>
      </c>
      <c r="C2963" s="11" t="s">
        <v>9945</v>
      </c>
      <c r="D2963" s="11" t="s">
        <v>9931</v>
      </c>
      <c r="E2963" s="11" t="s">
        <v>9946</v>
      </c>
      <c r="F2963" s="12" t="s">
        <v>3916</v>
      </c>
      <c r="G2963" s="13">
        <v>744827</v>
      </c>
      <c r="H2963" s="13">
        <v>685241</v>
      </c>
      <c r="I2963" s="13"/>
      <c r="J2963" s="13">
        <v>59586</v>
      </c>
      <c r="K2963" s="13">
        <v>92</v>
      </c>
      <c r="L2963" s="11" t="s">
        <v>9383</v>
      </c>
      <c r="M2963" s="14" t="s">
        <v>9380</v>
      </c>
      <c r="Z2963" s="15">
        <v>744827</v>
      </c>
      <c r="AA2963" s="15">
        <v>685241</v>
      </c>
      <c r="AC2963" s="15">
        <v>59586</v>
      </c>
    </row>
    <row r="2964" spans="2:29" ht="19.7" customHeight="1" x14ac:dyDescent="0.2">
      <c r="B2964" s="10" t="s">
        <v>3064</v>
      </c>
      <c r="C2964" s="11" t="s">
        <v>9947</v>
      </c>
      <c r="D2964" s="11" t="s">
        <v>9948</v>
      </c>
      <c r="E2964" s="11" t="s">
        <v>9949</v>
      </c>
      <c r="F2964" s="12" t="s">
        <v>3916</v>
      </c>
      <c r="G2964" s="13">
        <v>217152</v>
      </c>
      <c r="H2964" s="13">
        <v>210637</v>
      </c>
      <c r="I2964" s="13"/>
      <c r="J2964" s="13">
        <v>6515</v>
      </c>
      <c r="K2964" s="13">
        <v>97</v>
      </c>
      <c r="L2964" s="11" t="s">
        <v>9383</v>
      </c>
      <c r="M2964" s="14" t="s">
        <v>9380</v>
      </c>
      <c r="Z2964" s="15">
        <v>217152</v>
      </c>
      <c r="AA2964" s="15">
        <v>210637</v>
      </c>
      <c r="AC2964" s="15">
        <v>6515</v>
      </c>
    </row>
    <row r="2965" spans="2:29" ht="19.7" customHeight="1" x14ac:dyDescent="0.2">
      <c r="B2965" s="10" t="s">
        <v>3065</v>
      </c>
      <c r="C2965" s="11" t="s">
        <v>9950</v>
      </c>
      <c r="D2965" s="11" t="s">
        <v>9951</v>
      </c>
      <c r="E2965" s="11" t="s">
        <v>9952</v>
      </c>
      <c r="F2965" s="12" t="s">
        <v>3916</v>
      </c>
      <c r="G2965" s="13">
        <v>108972</v>
      </c>
      <c r="H2965" s="13">
        <v>105703</v>
      </c>
      <c r="I2965" s="13"/>
      <c r="J2965" s="13">
        <v>3269</v>
      </c>
      <c r="K2965" s="13">
        <v>97</v>
      </c>
      <c r="L2965" s="11" t="s">
        <v>9383</v>
      </c>
      <c r="M2965" s="14" t="s">
        <v>9380</v>
      </c>
      <c r="Z2965" s="15">
        <v>108972</v>
      </c>
      <c r="AA2965" s="15">
        <v>105703</v>
      </c>
      <c r="AC2965" s="15">
        <v>3269</v>
      </c>
    </row>
    <row r="2966" spans="2:29" ht="19.7" customHeight="1" x14ac:dyDescent="0.2">
      <c r="B2966" s="10" t="s">
        <v>3066</v>
      </c>
      <c r="C2966" s="11" t="s">
        <v>9953</v>
      </c>
      <c r="D2966" s="11" t="s">
        <v>9951</v>
      </c>
      <c r="E2966" s="11" t="s">
        <v>9954</v>
      </c>
      <c r="F2966" s="12" t="s">
        <v>3916</v>
      </c>
      <c r="G2966" s="13">
        <v>139208</v>
      </c>
      <c r="H2966" s="13">
        <v>135032</v>
      </c>
      <c r="I2966" s="13"/>
      <c r="J2966" s="13">
        <v>4176</v>
      </c>
      <c r="K2966" s="13">
        <v>97</v>
      </c>
      <c r="L2966" s="11" t="s">
        <v>9383</v>
      </c>
      <c r="M2966" s="14" t="s">
        <v>9380</v>
      </c>
      <c r="Z2966" s="15">
        <v>139208</v>
      </c>
      <c r="AA2966" s="15">
        <v>135032</v>
      </c>
      <c r="AC2966" s="15">
        <v>4176</v>
      </c>
    </row>
    <row r="2967" spans="2:29" ht="19.7" customHeight="1" x14ac:dyDescent="0.2">
      <c r="B2967" s="10" t="s">
        <v>3067</v>
      </c>
      <c r="C2967" s="11" t="s">
        <v>9955</v>
      </c>
      <c r="D2967" s="11" t="s">
        <v>9951</v>
      </c>
      <c r="E2967" s="11" t="s">
        <v>9956</v>
      </c>
      <c r="F2967" s="12" t="s">
        <v>3916</v>
      </c>
      <c r="G2967" s="13">
        <v>145046</v>
      </c>
      <c r="H2967" s="13">
        <v>140695</v>
      </c>
      <c r="I2967" s="13"/>
      <c r="J2967" s="13">
        <v>4351</v>
      </c>
      <c r="K2967" s="13">
        <v>97</v>
      </c>
      <c r="L2967" s="11" t="s">
        <v>9383</v>
      </c>
      <c r="M2967" s="14" t="s">
        <v>9380</v>
      </c>
      <c r="Z2967" s="15">
        <v>145046</v>
      </c>
      <c r="AA2967" s="15">
        <v>140695</v>
      </c>
      <c r="AC2967" s="15">
        <v>4351</v>
      </c>
    </row>
    <row r="2968" spans="2:29" ht="19.7" customHeight="1" x14ac:dyDescent="0.2">
      <c r="B2968" s="10" t="s">
        <v>3068</v>
      </c>
      <c r="C2968" s="11" t="s">
        <v>9957</v>
      </c>
      <c r="D2968" s="11" t="s">
        <v>9951</v>
      </c>
      <c r="E2968" s="11" t="s">
        <v>9958</v>
      </c>
      <c r="F2968" s="12" t="s">
        <v>3916</v>
      </c>
      <c r="G2968" s="13">
        <v>183800</v>
      </c>
      <c r="H2968" s="13">
        <v>178286</v>
      </c>
      <c r="I2968" s="13"/>
      <c r="J2968" s="13">
        <v>5514</v>
      </c>
      <c r="K2968" s="13">
        <v>97</v>
      </c>
      <c r="L2968" s="11" t="s">
        <v>9383</v>
      </c>
      <c r="M2968" s="14" t="s">
        <v>9380</v>
      </c>
      <c r="Z2968" s="15">
        <v>183800</v>
      </c>
      <c r="AA2968" s="15">
        <v>178286</v>
      </c>
      <c r="AC2968" s="15">
        <v>5514</v>
      </c>
    </row>
    <row r="2969" spans="2:29" ht="19.7" customHeight="1" x14ac:dyDescent="0.2">
      <c r="B2969" s="10" t="s">
        <v>3069</v>
      </c>
      <c r="C2969" s="11" t="s">
        <v>9959</v>
      </c>
      <c r="D2969" s="11" t="s">
        <v>9951</v>
      </c>
      <c r="E2969" s="11" t="s">
        <v>9960</v>
      </c>
      <c r="F2969" s="12" t="s">
        <v>3916</v>
      </c>
      <c r="G2969" s="13">
        <v>221107</v>
      </c>
      <c r="H2969" s="13">
        <v>214474</v>
      </c>
      <c r="I2969" s="13"/>
      <c r="J2969" s="13">
        <v>6633</v>
      </c>
      <c r="K2969" s="13">
        <v>97</v>
      </c>
      <c r="L2969" s="11" t="s">
        <v>9383</v>
      </c>
      <c r="M2969" s="14" t="s">
        <v>9380</v>
      </c>
      <c r="Z2969" s="15">
        <v>221107</v>
      </c>
      <c r="AA2969" s="15">
        <v>214474</v>
      </c>
      <c r="AC2969" s="15">
        <v>6633</v>
      </c>
    </row>
    <row r="2970" spans="2:29" ht="19.7" customHeight="1" x14ac:dyDescent="0.2">
      <c r="B2970" s="10" t="s">
        <v>3070</v>
      </c>
      <c r="C2970" s="11" t="s">
        <v>9961</v>
      </c>
      <c r="D2970" s="11" t="s">
        <v>9951</v>
      </c>
      <c r="E2970" s="11" t="s">
        <v>9962</v>
      </c>
      <c r="F2970" s="12" t="s">
        <v>3916</v>
      </c>
      <c r="G2970" s="13">
        <v>259305</v>
      </c>
      <c r="H2970" s="13">
        <v>251526</v>
      </c>
      <c r="I2970" s="13"/>
      <c r="J2970" s="13">
        <v>7779</v>
      </c>
      <c r="K2970" s="13">
        <v>97</v>
      </c>
      <c r="L2970" s="11" t="s">
        <v>9383</v>
      </c>
      <c r="M2970" s="14" t="s">
        <v>9380</v>
      </c>
      <c r="Z2970" s="15">
        <v>259305</v>
      </c>
      <c r="AA2970" s="15">
        <v>251526</v>
      </c>
      <c r="AC2970" s="15">
        <v>7779</v>
      </c>
    </row>
    <row r="2971" spans="2:29" ht="19.7" customHeight="1" x14ac:dyDescent="0.2">
      <c r="B2971" s="10" t="s">
        <v>3071</v>
      </c>
      <c r="C2971" s="11" t="s">
        <v>9963</v>
      </c>
      <c r="D2971" s="11" t="s">
        <v>9951</v>
      </c>
      <c r="E2971" s="11" t="s">
        <v>9964</v>
      </c>
      <c r="F2971" s="12" t="s">
        <v>3916</v>
      </c>
      <c r="G2971" s="13">
        <v>283705</v>
      </c>
      <c r="H2971" s="13">
        <v>275194</v>
      </c>
      <c r="I2971" s="13"/>
      <c r="J2971" s="13">
        <v>8511</v>
      </c>
      <c r="K2971" s="13">
        <v>97</v>
      </c>
      <c r="L2971" s="11" t="s">
        <v>9383</v>
      </c>
      <c r="M2971" s="14" t="s">
        <v>9380</v>
      </c>
      <c r="Z2971" s="15">
        <v>283705</v>
      </c>
      <c r="AA2971" s="15">
        <v>275194</v>
      </c>
      <c r="AC2971" s="15">
        <v>8511</v>
      </c>
    </row>
    <row r="2972" spans="2:29" ht="19.7" customHeight="1" x14ac:dyDescent="0.2">
      <c r="B2972" s="10" t="s">
        <v>3072</v>
      </c>
      <c r="C2972" s="11" t="s">
        <v>9965</v>
      </c>
      <c r="D2972" s="11" t="s">
        <v>9951</v>
      </c>
      <c r="E2972" s="11" t="s">
        <v>9966</v>
      </c>
      <c r="F2972" s="12" t="s">
        <v>3916</v>
      </c>
      <c r="G2972" s="13">
        <v>316704</v>
      </c>
      <c r="H2972" s="13">
        <v>307203</v>
      </c>
      <c r="I2972" s="13"/>
      <c r="J2972" s="13">
        <v>9501</v>
      </c>
      <c r="K2972" s="13">
        <v>97</v>
      </c>
      <c r="L2972" s="11" t="s">
        <v>9383</v>
      </c>
      <c r="M2972" s="14" t="s">
        <v>9380</v>
      </c>
      <c r="Z2972" s="15">
        <v>316704</v>
      </c>
      <c r="AA2972" s="15">
        <v>307203</v>
      </c>
      <c r="AC2972" s="15">
        <v>9501</v>
      </c>
    </row>
    <row r="2973" spans="2:29" ht="19.7" customHeight="1" x14ac:dyDescent="0.2">
      <c r="B2973" s="10" t="s">
        <v>3073</v>
      </c>
      <c r="C2973" s="11" t="s">
        <v>9967</v>
      </c>
      <c r="D2973" s="11" t="s">
        <v>9968</v>
      </c>
      <c r="E2973" s="11" t="s">
        <v>9969</v>
      </c>
      <c r="F2973" s="12" t="s">
        <v>3916</v>
      </c>
      <c r="G2973" s="13">
        <v>113215</v>
      </c>
      <c r="H2973" s="13">
        <v>109819</v>
      </c>
      <c r="I2973" s="13"/>
      <c r="J2973" s="13">
        <v>3396</v>
      </c>
      <c r="K2973" s="13">
        <v>97</v>
      </c>
      <c r="L2973" s="11" t="s">
        <v>9383</v>
      </c>
      <c r="M2973" s="14" t="s">
        <v>9380</v>
      </c>
      <c r="Z2973" s="15">
        <v>113215</v>
      </c>
      <c r="AA2973" s="15">
        <v>109819</v>
      </c>
      <c r="AC2973" s="15">
        <v>3396</v>
      </c>
    </row>
    <row r="2974" spans="2:29" ht="19.7" customHeight="1" x14ac:dyDescent="0.2">
      <c r="B2974" s="10" t="s">
        <v>3074</v>
      </c>
      <c r="C2974" s="11" t="s">
        <v>9970</v>
      </c>
      <c r="D2974" s="11" t="s">
        <v>9971</v>
      </c>
      <c r="E2974" s="11" t="s">
        <v>9972</v>
      </c>
      <c r="F2974" s="12" t="s">
        <v>3916</v>
      </c>
      <c r="G2974" s="13">
        <v>549987</v>
      </c>
      <c r="H2974" s="13">
        <v>533487</v>
      </c>
      <c r="I2974" s="13"/>
      <c r="J2974" s="13">
        <v>16500</v>
      </c>
      <c r="K2974" s="13">
        <v>97</v>
      </c>
      <c r="L2974" s="11" t="s">
        <v>9383</v>
      </c>
      <c r="M2974" s="14" t="s">
        <v>9380</v>
      </c>
      <c r="Z2974" s="15">
        <v>549987</v>
      </c>
      <c r="AA2974" s="15">
        <v>533487</v>
      </c>
      <c r="AC2974" s="15">
        <v>16500</v>
      </c>
    </row>
    <row r="2975" spans="2:29" ht="19.7" customHeight="1" x14ac:dyDescent="0.2">
      <c r="B2975" s="10" t="s">
        <v>3075</v>
      </c>
      <c r="C2975" s="11" t="s">
        <v>9973</v>
      </c>
      <c r="D2975" s="11" t="s">
        <v>9974</v>
      </c>
      <c r="E2975" s="11" t="s">
        <v>9969</v>
      </c>
      <c r="F2975" s="12" t="s">
        <v>3916</v>
      </c>
      <c r="G2975" s="13">
        <v>315589</v>
      </c>
      <c r="H2975" s="13">
        <v>306121</v>
      </c>
      <c r="I2975" s="13"/>
      <c r="J2975" s="13">
        <v>9468</v>
      </c>
      <c r="K2975" s="13">
        <v>97</v>
      </c>
      <c r="L2975" s="11" t="s">
        <v>9383</v>
      </c>
      <c r="M2975" s="14" t="s">
        <v>9380</v>
      </c>
      <c r="Z2975" s="15">
        <v>315589</v>
      </c>
      <c r="AA2975" s="15">
        <v>306121</v>
      </c>
      <c r="AC2975" s="15">
        <v>9468</v>
      </c>
    </row>
    <row r="2976" spans="2:29" ht="19.7" customHeight="1" x14ac:dyDescent="0.2">
      <c r="B2976" s="10" t="s">
        <v>3076</v>
      </c>
      <c r="C2976" s="11" t="s">
        <v>9975</v>
      </c>
      <c r="D2976" s="11" t="s">
        <v>9976</v>
      </c>
      <c r="E2976" s="11" t="s">
        <v>9969</v>
      </c>
      <c r="F2976" s="12" t="s">
        <v>3916</v>
      </c>
      <c r="G2976" s="13">
        <v>664925</v>
      </c>
      <c r="H2976" s="13">
        <v>644977</v>
      </c>
      <c r="I2976" s="13"/>
      <c r="J2976" s="13">
        <v>19948</v>
      </c>
      <c r="K2976" s="13">
        <v>97</v>
      </c>
      <c r="L2976" s="11" t="s">
        <v>9383</v>
      </c>
      <c r="M2976" s="14" t="s">
        <v>9380</v>
      </c>
      <c r="Z2976" s="15">
        <v>664925</v>
      </c>
      <c r="AA2976" s="15">
        <v>644977</v>
      </c>
      <c r="AC2976" s="15">
        <v>19948</v>
      </c>
    </row>
    <row r="2977" spans="2:29" ht="19.7" customHeight="1" x14ac:dyDescent="0.2">
      <c r="B2977" s="10" t="s">
        <v>3077</v>
      </c>
      <c r="C2977" s="11" t="s">
        <v>9977</v>
      </c>
      <c r="D2977" s="11" t="s">
        <v>9978</v>
      </c>
      <c r="E2977" s="11" t="s">
        <v>9969</v>
      </c>
      <c r="F2977" s="12" t="s">
        <v>3916</v>
      </c>
      <c r="G2977" s="13">
        <v>674151</v>
      </c>
      <c r="H2977" s="13">
        <v>653926</v>
      </c>
      <c r="I2977" s="13"/>
      <c r="J2977" s="13">
        <v>20225</v>
      </c>
      <c r="K2977" s="13">
        <v>97</v>
      </c>
      <c r="L2977" s="11" t="s">
        <v>9383</v>
      </c>
      <c r="M2977" s="14" t="s">
        <v>9380</v>
      </c>
      <c r="Z2977" s="15">
        <v>674151</v>
      </c>
      <c r="AA2977" s="15">
        <v>653926</v>
      </c>
      <c r="AC2977" s="15">
        <v>20225</v>
      </c>
    </row>
    <row r="2978" spans="2:29" ht="19.7" customHeight="1" x14ac:dyDescent="0.2">
      <c r="B2978" s="10" t="s">
        <v>3078</v>
      </c>
      <c r="C2978" s="11" t="s">
        <v>9979</v>
      </c>
      <c r="D2978" s="11" t="s">
        <v>9980</v>
      </c>
      <c r="E2978" s="11" t="s">
        <v>9969</v>
      </c>
      <c r="F2978" s="12" t="s">
        <v>3916</v>
      </c>
      <c r="G2978" s="13">
        <v>317280</v>
      </c>
      <c r="H2978" s="13">
        <v>307762</v>
      </c>
      <c r="I2978" s="13"/>
      <c r="J2978" s="13">
        <v>9518</v>
      </c>
      <c r="K2978" s="13">
        <v>97</v>
      </c>
      <c r="L2978" s="11" t="s">
        <v>9383</v>
      </c>
      <c r="M2978" s="14" t="s">
        <v>9380</v>
      </c>
      <c r="Z2978" s="15">
        <v>317280</v>
      </c>
      <c r="AA2978" s="15">
        <v>307762</v>
      </c>
      <c r="AC2978" s="15">
        <v>9518</v>
      </c>
    </row>
    <row r="2979" spans="2:29" ht="19.7" customHeight="1" x14ac:dyDescent="0.2">
      <c r="B2979" s="16" t="s">
        <v>3079</v>
      </c>
      <c r="C2979" s="17" t="s">
        <v>9981</v>
      </c>
      <c r="D2979" s="17" t="s">
        <v>9982</v>
      </c>
      <c r="E2979" s="17" t="s">
        <v>9983</v>
      </c>
      <c r="F2979" s="18" t="s">
        <v>3916</v>
      </c>
      <c r="G2979" s="19">
        <v>894597</v>
      </c>
      <c r="H2979" s="19">
        <v>867759</v>
      </c>
      <c r="I2979" s="19"/>
      <c r="J2979" s="19">
        <v>26838</v>
      </c>
      <c r="K2979" s="19">
        <v>97</v>
      </c>
      <c r="L2979" s="17" t="s">
        <v>9383</v>
      </c>
      <c r="M2979" s="20" t="s">
        <v>9380</v>
      </c>
      <c r="Z2979" s="15">
        <v>894597</v>
      </c>
      <c r="AA2979" s="15">
        <v>867759</v>
      </c>
      <c r="AC2979" s="15">
        <v>26838</v>
      </c>
    </row>
    <row r="2980" spans="2:29" ht="19.7" customHeight="1" x14ac:dyDescent="0.2">
      <c r="B2980" s="10" t="s">
        <v>3080</v>
      </c>
      <c r="C2980" s="11" t="s">
        <v>9984</v>
      </c>
      <c r="D2980" s="11" t="s">
        <v>9985</v>
      </c>
      <c r="E2980" s="11" t="s">
        <v>9986</v>
      </c>
      <c r="F2980" s="12" t="s">
        <v>3916</v>
      </c>
      <c r="G2980" s="13">
        <v>106271</v>
      </c>
      <c r="H2980" s="13">
        <v>103083</v>
      </c>
      <c r="I2980" s="13"/>
      <c r="J2980" s="13">
        <v>3188</v>
      </c>
      <c r="K2980" s="13">
        <v>97</v>
      </c>
      <c r="L2980" s="11" t="s">
        <v>9383</v>
      </c>
      <c r="M2980" s="14" t="s">
        <v>9380</v>
      </c>
      <c r="Z2980" s="15">
        <v>106271</v>
      </c>
      <c r="AA2980" s="15">
        <v>103083</v>
      </c>
      <c r="AC2980" s="15">
        <v>3188</v>
      </c>
    </row>
    <row r="2981" spans="2:29" ht="19.7" customHeight="1" x14ac:dyDescent="0.2">
      <c r="B2981" s="10" t="s">
        <v>3081</v>
      </c>
      <c r="C2981" s="11" t="s">
        <v>9987</v>
      </c>
      <c r="D2981" s="11" t="s">
        <v>9985</v>
      </c>
      <c r="E2981" s="11" t="s">
        <v>9988</v>
      </c>
      <c r="F2981" s="12" t="s">
        <v>3916</v>
      </c>
      <c r="G2981" s="13">
        <v>194869</v>
      </c>
      <c r="H2981" s="13">
        <v>189023</v>
      </c>
      <c r="I2981" s="13"/>
      <c r="J2981" s="13">
        <v>5846</v>
      </c>
      <c r="K2981" s="13">
        <v>97</v>
      </c>
      <c r="L2981" s="11" t="s">
        <v>9383</v>
      </c>
      <c r="M2981" s="14" t="s">
        <v>9380</v>
      </c>
      <c r="Z2981" s="15">
        <v>194869</v>
      </c>
      <c r="AA2981" s="15">
        <v>189023</v>
      </c>
      <c r="AC2981" s="15">
        <v>5846</v>
      </c>
    </row>
    <row r="2982" spans="2:29" ht="19.7" customHeight="1" x14ac:dyDescent="0.2">
      <c r="B2982" s="10" t="s">
        <v>3082</v>
      </c>
      <c r="C2982" s="11" t="s">
        <v>9989</v>
      </c>
      <c r="D2982" s="11" t="s">
        <v>9990</v>
      </c>
      <c r="E2982" s="11" t="s">
        <v>9991</v>
      </c>
      <c r="F2982" s="12" t="s">
        <v>3916</v>
      </c>
      <c r="G2982" s="13">
        <v>279889</v>
      </c>
      <c r="H2982" s="13">
        <v>271492</v>
      </c>
      <c r="I2982" s="13"/>
      <c r="J2982" s="13">
        <v>8397</v>
      </c>
      <c r="K2982" s="13">
        <v>97</v>
      </c>
      <c r="L2982" s="11" t="s">
        <v>9383</v>
      </c>
      <c r="M2982" s="14" t="s">
        <v>9380</v>
      </c>
      <c r="Z2982" s="15">
        <v>279889</v>
      </c>
      <c r="AA2982" s="15">
        <v>271492</v>
      </c>
      <c r="AC2982" s="15">
        <v>8397</v>
      </c>
    </row>
    <row r="2983" spans="2:29" ht="19.7" customHeight="1" x14ac:dyDescent="0.2">
      <c r="B2983" s="10" t="s">
        <v>3083</v>
      </c>
      <c r="C2983" s="11" t="s">
        <v>9992</v>
      </c>
      <c r="D2983" s="11" t="s">
        <v>9990</v>
      </c>
      <c r="E2983" s="11" t="s">
        <v>9993</v>
      </c>
      <c r="F2983" s="12" t="s">
        <v>3916</v>
      </c>
      <c r="G2983" s="13">
        <v>333794</v>
      </c>
      <c r="H2983" s="13">
        <v>323780</v>
      </c>
      <c r="I2983" s="13"/>
      <c r="J2983" s="13">
        <v>10014</v>
      </c>
      <c r="K2983" s="13">
        <v>97</v>
      </c>
      <c r="L2983" s="11" t="s">
        <v>9383</v>
      </c>
      <c r="M2983" s="14" t="s">
        <v>9380</v>
      </c>
      <c r="Z2983" s="15">
        <v>333794</v>
      </c>
      <c r="AA2983" s="15">
        <v>323780</v>
      </c>
      <c r="AC2983" s="15">
        <v>10014</v>
      </c>
    </row>
    <row r="2984" spans="2:29" ht="19.7" customHeight="1" x14ac:dyDescent="0.2">
      <c r="B2984" s="10" t="s">
        <v>3084</v>
      </c>
      <c r="C2984" s="11" t="s">
        <v>9994</v>
      </c>
      <c r="D2984" s="11" t="s">
        <v>9995</v>
      </c>
      <c r="E2984" s="11" t="s">
        <v>9969</v>
      </c>
      <c r="F2984" s="12" t="s">
        <v>3916</v>
      </c>
      <c r="G2984" s="13">
        <v>125783</v>
      </c>
      <c r="H2984" s="13">
        <v>122010</v>
      </c>
      <c r="I2984" s="13"/>
      <c r="J2984" s="13">
        <v>3773</v>
      </c>
      <c r="K2984" s="13">
        <v>97</v>
      </c>
      <c r="L2984" s="11" t="s">
        <v>9383</v>
      </c>
      <c r="M2984" s="14" t="s">
        <v>9380</v>
      </c>
      <c r="Z2984" s="15">
        <v>125783</v>
      </c>
      <c r="AA2984" s="15">
        <v>122010</v>
      </c>
      <c r="AC2984" s="15">
        <v>3773</v>
      </c>
    </row>
    <row r="2985" spans="2:29" ht="19.7" customHeight="1" x14ac:dyDescent="0.2">
      <c r="B2985" s="10" t="s">
        <v>3085</v>
      </c>
      <c r="C2985" s="11" t="s">
        <v>9996</v>
      </c>
      <c r="D2985" s="11" t="s">
        <v>9997</v>
      </c>
      <c r="E2985" s="11" t="s">
        <v>9998</v>
      </c>
      <c r="F2985" s="12" t="s">
        <v>9999</v>
      </c>
      <c r="G2985" s="13">
        <v>32940</v>
      </c>
      <c r="H2985" s="13">
        <v>31952</v>
      </c>
      <c r="I2985" s="13"/>
      <c r="J2985" s="13">
        <v>988</v>
      </c>
      <c r="K2985" s="13">
        <v>97</v>
      </c>
      <c r="L2985" s="11" t="s">
        <v>9383</v>
      </c>
      <c r="M2985" s="14" t="s">
        <v>9380</v>
      </c>
      <c r="Z2985" s="15">
        <v>32940</v>
      </c>
      <c r="AA2985" s="15">
        <v>31952</v>
      </c>
      <c r="AC2985" s="15">
        <v>988</v>
      </c>
    </row>
    <row r="2986" spans="2:29" ht="19.7" customHeight="1" x14ac:dyDescent="0.2">
      <c r="B2986" s="10" t="s">
        <v>3086</v>
      </c>
      <c r="C2986" s="11" t="s">
        <v>10000</v>
      </c>
      <c r="D2986" s="11" t="s">
        <v>9997</v>
      </c>
      <c r="E2986" s="11" t="s">
        <v>10001</v>
      </c>
      <c r="F2986" s="12" t="s">
        <v>9999</v>
      </c>
      <c r="G2986" s="13">
        <v>95289</v>
      </c>
      <c r="H2986" s="13">
        <v>92430</v>
      </c>
      <c r="I2986" s="13"/>
      <c r="J2986" s="13">
        <v>2859</v>
      </c>
      <c r="K2986" s="13">
        <v>97</v>
      </c>
      <c r="L2986" s="11" t="s">
        <v>9383</v>
      </c>
      <c r="M2986" s="14" t="s">
        <v>9380</v>
      </c>
      <c r="Z2986" s="15">
        <v>95289</v>
      </c>
      <c r="AA2986" s="15">
        <v>92430</v>
      </c>
      <c r="AC2986" s="15">
        <v>2859</v>
      </c>
    </row>
    <row r="2987" spans="2:29" ht="19.7" customHeight="1" x14ac:dyDescent="0.2">
      <c r="B2987" s="10" t="s">
        <v>3087</v>
      </c>
      <c r="C2987" s="11" t="s">
        <v>10002</v>
      </c>
      <c r="D2987" s="11" t="s">
        <v>10003</v>
      </c>
      <c r="E2987" s="11" t="s">
        <v>9969</v>
      </c>
      <c r="F2987" s="12" t="s">
        <v>3916</v>
      </c>
      <c r="G2987" s="13">
        <v>58547</v>
      </c>
      <c r="H2987" s="13">
        <v>56791</v>
      </c>
      <c r="I2987" s="13"/>
      <c r="J2987" s="13">
        <v>1756</v>
      </c>
      <c r="K2987" s="13">
        <v>97</v>
      </c>
      <c r="L2987" s="11" t="s">
        <v>9383</v>
      </c>
      <c r="M2987" s="14" t="s">
        <v>9380</v>
      </c>
      <c r="Z2987" s="15">
        <v>58547</v>
      </c>
      <c r="AA2987" s="15">
        <v>56791</v>
      </c>
      <c r="AC2987" s="15">
        <v>1756</v>
      </c>
    </row>
    <row r="2988" spans="2:29" ht="19.7" customHeight="1" x14ac:dyDescent="0.2">
      <c r="B2988" s="10" t="s">
        <v>3088</v>
      </c>
      <c r="C2988" s="11" t="s">
        <v>10004</v>
      </c>
      <c r="D2988" s="11" t="s">
        <v>10003</v>
      </c>
      <c r="E2988" s="11" t="s">
        <v>10005</v>
      </c>
      <c r="F2988" s="12" t="s">
        <v>3916</v>
      </c>
      <c r="G2988" s="13">
        <v>108094</v>
      </c>
      <c r="H2988" s="13">
        <v>104851</v>
      </c>
      <c r="I2988" s="13"/>
      <c r="J2988" s="13">
        <v>3243</v>
      </c>
      <c r="K2988" s="13">
        <v>97</v>
      </c>
      <c r="L2988" s="11" t="s">
        <v>9383</v>
      </c>
      <c r="M2988" s="14" t="s">
        <v>9380</v>
      </c>
      <c r="Z2988" s="15">
        <v>108094</v>
      </c>
      <c r="AA2988" s="15">
        <v>104851</v>
      </c>
      <c r="AC2988" s="15">
        <v>3243</v>
      </c>
    </row>
    <row r="2989" spans="2:29" ht="19.7" customHeight="1" x14ac:dyDescent="0.2">
      <c r="B2989" s="10" t="s">
        <v>3089</v>
      </c>
      <c r="C2989" s="11" t="s">
        <v>10006</v>
      </c>
      <c r="D2989" s="11" t="s">
        <v>9951</v>
      </c>
      <c r="E2989" s="11" t="s">
        <v>10007</v>
      </c>
      <c r="F2989" s="12" t="s">
        <v>3916</v>
      </c>
      <c r="G2989" s="13">
        <v>1280869</v>
      </c>
      <c r="H2989" s="13">
        <v>1242443</v>
      </c>
      <c r="I2989" s="13"/>
      <c r="J2989" s="13">
        <v>38426</v>
      </c>
      <c r="K2989" s="13">
        <v>97</v>
      </c>
      <c r="L2989" s="11" t="s">
        <v>9383</v>
      </c>
      <c r="M2989" s="14" t="s">
        <v>9380</v>
      </c>
      <c r="Z2989" s="15">
        <v>1280869</v>
      </c>
      <c r="AA2989" s="15">
        <v>1242443</v>
      </c>
      <c r="AC2989" s="15">
        <v>38426</v>
      </c>
    </row>
    <row r="2990" spans="2:29" ht="19.7" customHeight="1" x14ac:dyDescent="0.2">
      <c r="B2990" s="10" t="s">
        <v>3090</v>
      </c>
      <c r="C2990" s="11" t="s">
        <v>10008</v>
      </c>
      <c r="D2990" s="11" t="s">
        <v>9951</v>
      </c>
      <c r="E2990" s="11" t="s">
        <v>10009</v>
      </c>
      <c r="F2990" s="12" t="s">
        <v>3916</v>
      </c>
      <c r="G2990" s="13">
        <v>2195144</v>
      </c>
      <c r="H2990" s="13">
        <v>2129290</v>
      </c>
      <c r="I2990" s="13"/>
      <c r="J2990" s="13">
        <v>65854</v>
      </c>
      <c r="K2990" s="13">
        <v>97</v>
      </c>
      <c r="L2990" s="11" t="s">
        <v>9383</v>
      </c>
      <c r="M2990" s="14" t="s">
        <v>9380</v>
      </c>
      <c r="Z2990" s="15">
        <v>2195144</v>
      </c>
      <c r="AA2990" s="15">
        <v>2129290</v>
      </c>
      <c r="AC2990" s="15">
        <v>65854</v>
      </c>
    </row>
    <row r="2991" spans="2:29" ht="19.7" customHeight="1" x14ac:dyDescent="0.2">
      <c r="B2991" s="10" t="s">
        <v>3091</v>
      </c>
      <c r="C2991" s="11" t="s">
        <v>10010</v>
      </c>
      <c r="D2991" s="11" t="s">
        <v>9951</v>
      </c>
      <c r="E2991" s="11" t="s">
        <v>10011</v>
      </c>
      <c r="F2991" s="12" t="s">
        <v>3916</v>
      </c>
      <c r="G2991" s="13">
        <v>1543498</v>
      </c>
      <c r="H2991" s="13">
        <v>1497193</v>
      </c>
      <c r="I2991" s="13"/>
      <c r="J2991" s="13">
        <v>46305</v>
      </c>
      <c r="K2991" s="13">
        <v>97</v>
      </c>
      <c r="L2991" s="11" t="s">
        <v>9383</v>
      </c>
      <c r="M2991" s="14" t="s">
        <v>9380</v>
      </c>
      <c r="Z2991" s="15">
        <v>1543498</v>
      </c>
      <c r="AA2991" s="15">
        <v>1497193</v>
      </c>
      <c r="AC2991" s="15">
        <v>46305</v>
      </c>
    </row>
    <row r="2992" spans="2:29" ht="19.7" customHeight="1" x14ac:dyDescent="0.2">
      <c r="B2992" s="10" t="s">
        <v>3092</v>
      </c>
      <c r="C2992" s="11" t="s">
        <v>10012</v>
      </c>
      <c r="D2992" s="11" t="s">
        <v>9951</v>
      </c>
      <c r="E2992" s="11" t="s">
        <v>10013</v>
      </c>
      <c r="F2992" s="12" t="s">
        <v>3916</v>
      </c>
      <c r="G2992" s="13">
        <v>1591843</v>
      </c>
      <c r="H2992" s="13">
        <v>1544088</v>
      </c>
      <c r="I2992" s="13"/>
      <c r="J2992" s="13">
        <v>47755</v>
      </c>
      <c r="K2992" s="13">
        <v>97</v>
      </c>
      <c r="L2992" s="11" t="s">
        <v>9383</v>
      </c>
      <c r="M2992" s="14" t="s">
        <v>9380</v>
      </c>
      <c r="Z2992" s="15">
        <v>1591843</v>
      </c>
      <c r="AA2992" s="15">
        <v>1544088</v>
      </c>
      <c r="AC2992" s="15">
        <v>47755</v>
      </c>
    </row>
    <row r="2993" spans="2:29" ht="19.7" customHeight="1" x14ac:dyDescent="0.2">
      <c r="B2993" s="10" t="s">
        <v>3093</v>
      </c>
      <c r="C2993" s="11" t="s">
        <v>10014</v>
      </c>
      <c r="D2993" s="11" t="s">
        <v>9951</v>
      </c>
      <c r="E2993" s="11" t="s">
        <v>10015</v>
      </c>
      <c r="F2993" s="12" t="s">
        <v>3916</v>
      </c>
      <c r="G2993" s="13">
        <v>1769095</v>
      </c>
      <c r="H2993" s="13">
        <v>1716022</v>
      </c>
      <c r="I2993" s="13"/>
      <c r="J2993" s="13">
        <v>53073</v>
      </c>
      <c r="K2993" s="13">
        <v>97</v>
      </c>
      <c r="L2993" s="11" t="s">
        <v>9383</v>
      </c>
      <c r="M2993" s="14" t="s">
        <v>9380</v>
      </c>
      <c r="Z2993" s="15">
        <v>1769095</v>
      </c>
      <c r="AA2993" s="15">
        <v>1716022</v>
      </c>
      <c r="AC2993" s="15">
        <v>53073</v>
      </c>
    </row>
    <row r="2994" spans="2:29" ht="19.7" customHeight="1" x14ac:dyDescent="0.2">
      <c r="B2994" s="10" t="s">
        <v>3094</v>
      </c>
      <c r="C2994" s="11" t="s">
        <v>10016</v>
      </c>
      <c r="D2994" s="11" t="s">
        <v>9951</v>
      </c>
      <c r="E2994" s="11" t="s">
        <v>10017</v>
      </c>
      <c r="F2994" s="12" t="s">
        <v>3916</v>
      </c>
      <c r="G2994" s="13">
        <v>2011694</v>
      </c>
      <c r="H2994" s="13">
        <v>1951343</v>
      </c>
      <c r="I2994" s="13"/>
      <c r="J2994" s="13">
        <v>60351</v>
      </c>
      <c r="K2994" s="13">
        <v>97</v>
      </c>
      <c r="L2994" s="11" t="s">
        <v>9383</v>
      </c>
      <c r="M2994" s="14" t="s">
        <v>9380</v>
      </c>
      <c r="Z2994" s="15">
        <v>2011694</v>
      </c>
      <c r="AA2994" s="15">
        <v>1951343</v>
      </c>
      <c r="AC2994" s="15">
        <v>60351</v>
      </c>
    </row>
    <row r="2995" spans="2:29" ht="19.7" customHeight="1" x14ac:dyDescent="0.2">
      <c r="B2995" s="10" t="s">
        <v>3095</v>
      </c>
      <c r="C2995" s="11" t="s">
        <v>10018</v>
      </c>
      <c r="D2995" s="11" t="s">
        <v>9951</v>
      </c>
      <c r="E2995" s="11" t="s">
        <v>10019</v>
      </c>
      <c r="F2995" s="12" t="s">
        <v>3916</v>
      </c>
      <c r="G2995" s="13">
        <v>2094929</v>
      </c>
      <c r="H2995" s="13">
        <v>2032081</v>
      </c>
      <c r="I2995" s="13"/>
      <c r="J2995" s="13">
        <v>62848</v>
      </c>
      <c r="K2995" s="13">
        <v>97</v>
      </c>
      <c r="L2995" s="11" t="s">
        <v>9383</v>
      </c>
      <c r="M2995" s="14" t="s">
        <v>9380</v>
      </c>
      <c r="Z2995" s="15">
        <v>2094929</v>
      </c>
      <c r="AA2995" s="15">
        <v>2032081</v>
      </c>
      <c r="AC2995" s="15">
        <v>62848</v>
      </c>
    </row>
    <row r="2996" spans="2:29" ht="19.7" customHeight="1" x14ac:dyDescent="0.2">
      <c r="B2996" s="10" t="s">
        <v>3096</v>
      </c>
      <c r="C2996" s="11" t="s">
        <v>10020</v>
      </c>
      <c r="D2996" s="11" t="s">
        <v>9951</v>
      </c>
      <c r="E2996" s="11" t="s">
        <v>10021</v>
      </c>
      <c r="F2996" s="12" t="s">
        <v>3916</v>
      </c>
      <c r="G2996" s="13">
        <v>2363651</v>
      </c>
      <c r="H2996" s="13">
        <v>2292741</v>
      </c>
      <c r="I2996" s="13"/>
      <c r="J2996" s="13">
        <v>70910</v>
      </c>
      <c r="K2996" s="13">
        <v>97</v>
      </c>
      <c r="L2996" s="11" t="s">
        <v>9383</v>
      </c>
      <c r="M2996" s="14" t="s">
        <v>9380</v>
      </c>
      <c r="Z2996" s="15">
        <v>2363651</v>
      </c>
      <c r="AA2996" s="15">
        <v>2292741</v>
      </c>
      <c r="AC2996" s="15">
        <v>70910</v>
      </c>
    </row>
    <row r="2997" spans="2:29" ht="19.7" customHeight="1" x14ac:dyDescent="0.2">
      <c r="B2997" s="10" t="s">
        <v>3097</v>
      </c>
      <c r="C2997" s="11" t="s">
        <v>10022</v>
      </c>
      <c r="D2997" s="11" t="s">
        <v>9968</v>
      </c>
      <c r="E2997" s="11" t="s">
        <v>9451</v>
      </c>
      <c r="F2997" s="12" t="s">
        <v>3916</v>
      </c>
      <c r="G2997" s="13">
        <v>167829</v>
      </c>
      <c r="H2997" s="13">
        <v>162794</v>
      </c>
      <c r="I2997" s="13"/>
      <c r="J2997" s="13">
        <v>5035</v>
      </c>
      <c r="K2997" s="13">
        <v>97</v>
      </c>
      <c r="L2997" s="11" t="s">
        <v>9383</v>
      </c>
      <c r="M2997" s="14" t="s">
        <v>9380</v>
      </c>
      <c r="Z2997" s="15">
        <v>167829</v>
      </c>
      <c r="AA2997" s="15">
        <v>162794</v>
      </c>
      <c r="AC2997" s="15">
        <v>5035</v>
      </c>
    </row>
    <row r="2998" spans="2:29" ht="19.7" customHeight="1" x14ac:dyDescent="0.2">
      <c r="B2998" s="10" t="s">
        <v>3098</v>
      </c>
      <c r="C2998" s="11" t="s">
        <v>10023</v>
      </c>
      <c r="D2998" s="11" t="s">
        <v>10024</v>
      </c>
      <c r="E2998" s="11" t="s">
        <v>10025</v>
      </c>
      <c r="F2998" s="12" t="s">
        <v>10026</v>
      </c>
      <c r="G2998" s="13">
        <v>333966</v>
      </c>
      <c r="H2998" s="13">
        <v>323947</v>
      </c>
      <c r="I2998" s="13"/>
      <c r="J2998" s="13">
        <v>10019</v>
      </c>
      <c r="K2998" s="13">
        <v>97</v>
      </c>
      <c r="L2998" s="11" t="s">
        <v>9383</v>
      </c>
      <c r="M2998" s="14" t="s">
        <v>9380</v>
      </c>
      <c r="Z2998" s="15">
        <v>333966</v>
      </c>
      <c r="AA2998" s="15">
        <v>323947</v>
      </c>
      <c r="AC2998" s="15">
        <v>10019</v>
      </c>
    </row>
    <row r="2999" spans="2:29" ht="19.7" customHeight="1" x14ac:dyDescent="0.2">
      <c r="B2999" s="10" t="s">
        <v>3099</v>
      </c>
      <c r="C2999" s="11" t="s">
        <v>10027</v>
      </c>
      <c r="D2999" s="11" t="s">
        <v>10028</v>
      </c>
      <c r="E2999" s="11" t="s">
        <v>10029</v>
      </c>
      <c r="F2999" s="12" t="s">
        <v>9448</v>
      </c>
      <c r="G2999" s="13">
        <v>2052015</v>
      </c>
      <c r="H2999" s="13">
        <v>1990455</v>
      </c>
      <c r="I2999" s="13"/>
      <c r="J2999" s="13">
        <v>61560</v>
      </c>
      <c r="K2999" s="13">
        <v>97</v>
      </c>
      <c r="L2999" s="11" t="s">
        <v>9383</v>
      </c>
      <c r="M2999" s="14" t="s">
        <v>9380</v>
      </c>
      <c r="Z2999" s="15">
        <v>2052015</v>
      </c>
      <c r="AA2999" s="15">
        <v>1990455</v>
      </c>
      <c r="AC2999" s="15">
        <v>61560</v>
      </c>
    </row>
    <row r="3000" spans="2:29" ht="19.7" customHeight="1" x14ac:dyDescent="0.2">
      <c r="B3000" s="10" t="s">
        <v>3100</v>
      </c>
      <c r="C3000" s="11" t="s">
        <v>10030</v>
      </c>
      <c r="D3000" s="11" t="s">
        <v>10028</v>
      </c>
      <c r="E3000" s="11" t="s">
        <v>10031</v>
      </c>
      <c r="F3000" s="12" t="s">
        <v>9448</v>
      </c>
      <c r="G3000" s="13">
        <v>550764</v>
      </c>
      <c r="H3000" s="13">
        <v>534241</v>
      </c>
      <c r="I3000" s="13"/>
      <c r="J3000" s="13">
        <v>16523</v>
      </c>
      <c r="K3000" s="13">
        <v>97</v>
      </c>
      <c r="L3000" s="11" t="s">
        <v>9383</v>
      </c>
      <c r="M3000" s="14" t="s">
        <v>9380</v>
      </c>
      <c r="Z3000" s="15">
        <v>550764</v>
      </c>
      <c r="AA3000" s="15">
        <v>534241</v>
      </c>
      <c r="AC3000" s="15">
        <v>16523</v>
      </c>
    </row>
    <row r="3001" spans="2:29" ht="19.7" customHeight="1" x14ac:dyDescent="0.2">
      <c r="B3001" s="10" t="s">
        <v>3101</v>
      </c>
      <c r="C3001" s="11" t="s">
        <v>10032</v>
      </c>
      <c r="D3001" s="11" t="s">
        <v>10028</v>
      </c>
      <c r="E3001" s="11" t="s">
        <v>10033</v>
      </c>
      <c r="F3001" s="12" t="s">
        <v>9448</v>
      </c>
      <c r="G3001" s="13">
        <v>2061682</v>
      </c>
      <c r="H3001" s="13">
        <v>1999832</v>
      </c>
      <c r="I3001" s="13"/>
      <c r="J3001" s="13">
        <v>61850</v>
      </c>
      <c r="K3001" s="13">
        <v>97</v>
      </c>
      <c r="L3001" s="11" t="s">
        <v>9383</v>
      </c>
      <c r="M3001" s="14" t="s">
        <v>9380</v>
      </c>
      <c r="Z3001" s="15">
        <v>2061682</v>
      </c>
      <c r="AA3001" s="15">
        <v>1999832</v>
      </c>
      <c r="AC3001" s="15">
        <v>61850</v>
      </c>
    </row>
    <row r="3002" spans="2:29" ht="19.7" customHeight="1" x14ac:dyDescent="0.2">
      <c r="B3002" s="10" t="s">
        <v>3102</v>
      </c>
      <c r="C3002" s="11" t="s">
        <v>10034</v>
      </c>
      <c r="D3002" s="11" t="s">
        <v>10028</v>
      </c>
      <c r="E3002" s="11" t="s">
        <v>10035</v>
      </c>
      <c r="F3002" s="12" t="s">
        <v>9448</v>
      </c>
      <c r="G3002" s="13">
        <v>247723</v>
      </c>
      <c r="H3002" s="13">
        <v>240291</v>
      </c>
      <c r="I3002" s="13"/>
      <c r="J3002" s="13">
        <v>7432</v>
      </c>
      <c r="K3002" s="13">
        <v>97</v>
      </c>
      <c r="L3002" s="11" t="s">
        <v>9383</v>
      </c>
      <c r="M3002" s="14" t="s">
        <v>9380</v>
      </c>
      <c r="Z3002" s="15">
        <v>247723</v>
      </c>
      <c r="AA3002" s="15">
        <v>240291</v>
      </c>
      <c r="AC3002" s="15">
        <v>7432</v>
      </c>
    </row>
    <row r="3003" spans="2:29" ht="19.7" customHeight="1" x14ac:dyDescent="0.2">
      <c r="B3003" s="10" t="s">
        <v>3103</v>
      </c>
      <c r="C3003" s="11" t="s">
        <v>10036</v>
      </c>
      <c r="D3003" s="11" t="s">
        <v>10028</v>
      </c>
      <c r="E3003" s="11" t="s">
        <v>10037</v>
      </c>
      <c r="F3003" s="12" t="s">
        <v>9448</v>
      </c>
      <c r="G3003" s="13">
        <v>2071954</v>
      </c>
      <c r="H3003" s="13">
        <v>2009795</v>
      </c>
      <c r="I3003" s="13"/>
      <c r="J3003" s="13">
        <v>62159</v>
      </c>
      <c r="K3003" s="13">
        <v>97</v>
      </c>
      <c r="L3003" s="11" t="s">
        <v>9383</v>
      </c>
      <c r="M3003" s="14" t="s">
        <v>9380</v>
      </c>
      <c r="Z3003" s="15">
        <v>2071954</v>
      </c>
      <c r="AA3003" s="15">
        <v>2009795</v>
      </c>
      <c r="AC3003" s="15">
        <v>62159</v>
      </c>
    </row>
    <row r="3004" spans="2:29" ht="19.7" customHeight="1" x14ac:dyDescent="0.2">
      <c r="B3004" s="16" t="s">
        <v>3104</v>
      </c>
      <c r="C3004" s="17" t="s">
        <v>10038</v>
      </c>
      <c r="D3004" s="17" t="s">
        <v>10028</v>
      </c>
      <c r="E3004" s="17" t="s">
        <v>10039</v>
      </c>
      <c r="F3004" s="18" t="s">
        <v>9448</v>
      </c>
      <c r="G3004" s="19">
        <v>392678</v>
      </c>
      <c r="H3004" s="19">
        <v>380898</v>
      </c>
      <c r="I3004" s="19"/>
      <c r="J3004" s="19">
        <v>11780</v>
      </c>
      <c r="K3004" s="19">
        <v>97</v>
      </c>
      <c r="L3004" s="17" t="s">
        <v>9383</v>
      </c>
      <c r="M3004" s="20" t="s">
        <v>9380</v>
      </c>
      <c r="Z3004" s="15">
        <v>392678</v>
      </c>
      <c r="AA3004" s="15">
        <v>380898</v>
      </c>
      <c r="AC3004" s="15">
        <v>11780</v>
      </c>
    </row>
    <row r="3005" spans="2:29" ht="19.7" customHeight="1" x14ac:dyDescent="0.2">
      <c r="B3005" s="10" t="s">
        <v>3105</v>
      </c>
      <c r="C3005" s="11" t="s">
        <v>10040</v>
      </c>
      <c r="D3005" s="11" t="s">
        <v>10028</v>
      </c>
      <c r="E3005" s="11" t="s">
        <v>10041</v>
      </c>
      <c r="F3005" s="12" t="s">
        <v>9448</v>
      </c>
      <c r="G3005" s="13">
        <v>2005654</v>
      </c>
      <c r="H3005" s="13">
        <v>1945484</v>
      </c>
      <c r="I3005" s="13"/>
      <c r="J3005" s="13">
        <v>60170</v>
      </c>
      <c r="K3005" s="13">
        <v>97</v>
      </c>
      <c r="L3005" s="11" t="s">
        <v>9383</v>
      </c>
      <c r="M3005" s="14" t="s">
        <v>9380</v>
      </c>
      <c r="Z3005" s="15">
        <v>2005654</v>
      </c>
      <c r="AA3005" s="15">
        <v>1945484</v>
      </c>
      <c r="AC3005" s="15">
        <v>60170</v>
      </c>
    </row>
    <row r="3006" spans="2:29" ht="19.7" customHeight="1" x14ac:dyDescent="0.2">
      <c r="B3006" s="10" t="s">
        <v>3106</v>
      </c>
      <c r="C3006" s="11" t="s">
        <v>10042</v>
      </c>
      <c r="D3006" s="11" t="s">
        <v>10028</v>
      </c>
      <c r="E3006" s="11" t="s">
        <v>10043</v>
      </c>
      <c r="F3006" s="12" t="s">
        <v>2057</v>
      </c>
      <c r="G3006" s="13">
        <v>505978</v>
      </c>
      <c r="H3006" s="13">
        <v>490799</v>
      </c>
      <c r="I3006" s="13"/>
      <c r="J3006" s="13">
        <v>15179</v>
      </c>
      <c r="K3006" s="13">
        <v>97</v>
      </c>
      <c r="L3006" s="11" t="s">
        <v>9383</v>
      </c>
      <c r="M3006" s="14" t="s">
        <v>9380</v>
      </c>
      <c r="Z3006" s="15">
        <v>505978</v>
      </c>
      <c r="AA3006" s="15">
        <v>490799</v>
      </c>
      <c r="AC3006" s="15">
        <v>15179</v>
      </c>
    </row>
    <row r="3007" spans="2:29" ht="19.7" customHeight="1" x14ac:dyDescent="0.2">
      <c r="B3007" s="10" t="s">
        <v>3107</v>
      </c>
      <c r="C3007" s="11" t="s">
        <v>10044</v>
      </c>
      <c r="D3007" s="11" t="s">
        <v>10028</v>
      </c>
      <c r="E3007" s="11" t="s">
        <v>10045</v>
      </c>
      <c r="F3007" s="12" t="s">
        <v>9448</v>
      </c>
      <c r="G3007" s="13">
        <v>936049</v>
      </c>
      <c r="H3007" s="13">
        <v>907968</v>
      </c>
      <c r="I3007" s="13"/>
      <c r="J3007" s="13">
        <v>28081</v>
      </c>
      <c r="K3007" s="13">
        <v>97</v>
      </c>
      <c r="L3007" s="11" t="s">
        <v>9383</v>
      </c>
      <c r="M3007" s="14" t="s">
        <v>9380</v>
      </c>
      <c r="Z3007" s="15">
        <v>936049</v>
      </c>
      <c r="AA3007" s="15">
        <v>907968</v>
      </c>
      <c r="AC3007" s="15">
        <v>28081</v>
      </c>
    </row>
    <row r="3008" spans="2:29" ht="19.7" customHeight="1" x14ac:dyDescent="0.2">
      <c r="B3008" s="10" t="s">
        <v>3108</v>
      </c>
      <c r="C3008" s="11" t="s">
        <v>10046</v>
      </c>
      <c r="D3008" s="11" t="s">
        <v>10028</v>
      </c>
      <c r="E3008" s="11" t="s">
        <v>10047</v>
      </c>
      <c r="F3008" s="12" t="s">
        <v>3916</v>
      </c>
      <c r="G3008" s="13">
        <v>538617</v>
      </c>
      <c r="H3008" s="13">
        <v>522458</v>
      </c>
      <c r="I3008" s="13"/>
      <c r="J3008" s="13">
        <v>16159</v>
      </c>
      <c r="K3008" s="13">
        <v>97</v>
      </c>
      <c r="L3008" s="11" t="s">
        <v>9383</v>
      </c>
      <c r="M3008" s="14" t="s">
        <v>9380</v>
      </c>
      <c r="Z3008" s="15">
        <v>538617</v>
      </c>
      <c r="AA3008" s="15">
        <v>522458</v>
      </c>
      <c r="AC3008" s="15">
        <v>16159</v>
      </c>
    </row>
    <row r="3009" spans="2:29" ht="19.7" customHeight="1" x14ac:dyDescent="0.2">
      <c r="B3009" s="10" t="s">
        <v>3109</v>
      </c>
      <c r="C3009" s="11" t="s">
        <v>10048</v>
      </c>
      <c r="D3009" s="11" t="s">
        <v>9976</v>
      </c>
      <c r="E3009" s="11" t="s">
        <v>10049</v>
      </c>
      <c r="F3009" s="12" t="s">
        <v>3916</v>
      </c>
      <c r="G3009" s="13">
        <v>2576005</v>
      </c>
      <c r="H3009" s="13">
        <v>2498725</v>
      </c>
      <c r="I3009" s="13"/>
      <c r="J3009" s="13">
        <v>77280</v>
      </c>
      <c r="K3009" s="13">
        <v>97</v>
      </c>
      <c r="L3009" s="11" t="s">
        <v>9383</v>
      </c>
      <c r="M3009" s="14" t="s">
        <v>9380</v>
      </c>
      <c r="Z3009" s="15">
        <v>2576005</v>
      </c>
      <c r="AA3009" s="15">
        <v>2498725</v>
      </c>
      <c r="AC3009" s="15">
        <v>77280</v>
      </c>
    </row>
    <row r="3010" spans="2:29" ht="19.7" customHeight="1" x14ac:dyDescent="0.2">
      <c r="B3010" s="10" t="s">
        <v>3110</v>
      </c>
      <c r="C3010" s="11" t="s">
        <v>10050</v>
      </c>
      <c r="D3010" s="11" t="s">
        <v>9976</v>
      </c>
      <c r="E3010" s="11" t="s">
        <v>10051</v>
      </c>
      <c r="F3010" s="12" t="s">
        <v>3916</v>
      </c>
      <c r="G3010" s="13">
        <v>2375865</v>
      </c>
      <c r="H3010" s="13">
        <v>2304589</v>
      </c>
      <c r="I3010" s="13"/>
      <c r="J3010" s="13">
        <v>71276</v>
      </c>
      <c r="K3010" s="13">
        <v>97</v>
      </c>
      <c r="L3010" s="11" t="s">
        <v>9383</v>
      </c>
      <c r="M3010" s="14" t="s">
        <v>9380</v>
      </c>
      <c r="Z3010" s="15">
        <v>2375865</v>
      </c>
      <c r="AA3010" s="15">
        <v>2304589</v>
      </c>
      <c r="AC3010" s="15">
        <v>71276</v>
      </c>
    </row>
    <row r="3011" spans="2:29" ht="19.7" customHeight="1" x14ac:dyDescent="0.2">
      <c r="B3011" s="10" t="s">
        <v>3111</v>
      </c>
      <c r="C3011" s="11" t="s">
        <v>10052</v>
      </c>
      <c r="D3011" s="11" t="s">
        <v>9980</v>
      </c>
      <c r="E3011" s="11" t="s">
        <v>9451</v>
      </c>
      <c r="F3011" s="12" t="s">
        <v>3916</v>
      </c>
      <c r="G3011" s="13">
        <v>609102</v>
      </c>
      <c r="H3011" s="13">
        <v>590829</v>
      </c>
      <c r="I3011" s="13"/>
      <c r="J3011" s="13">
        <v>18273</v>
      </c>
      <c r="K3011" s="13">
        <v>97</v>
      </c>
      <c r="L3011" s="11" t="s">
        <v>9383</v>
      </c>
      <c r="M3011" s="14" t="s">
        <v>9380</v>
      </c>
      <c r="Z3011" s="15">
        <v>609102</v>
      </c>
      <c r="AA3011" s="15">
        <v>590829</v>
      </c>
      <c r="AC3011" s="15">
        <v>18273</v>
      </c>
    </row>
    <row r="3012" spans="2:29" ht="19.7" customHeight="1" x14ac:dyDescent="0.2">
      <c r="B3012" s="10" t="s">
        <v>3112</v>
      </c>
      <c r="C3012" s="11" t="s">
        <v>10053</v>
      </c>
      <c r="D3012" s="11" t="s">
        <v>9997</v>
      </c>
      <c r="E3012" s="11" t="s">
        <v>10054</v>
      </c>
      <c r="F3012" s="12" t="s">
        <v>10026</v>
      </c>
      <c r="G3012" s="13">
        <v>8640523</v>
      </c>
      <c r="H3012" s="13">
        <v>8381307</v>
      </c>
      <c r="I3012" s="13"/>
      <c r="J3012" s="13">
        <v>259216</v>
      </c>
      <c r="K3012" s="13">
        <v>97</v>
      </c>
      <c r="L3012" s="11" t="s">
        <v>9383</v>
      </c>
      <c r="M3012" s="14" t="s">
        <v>9380</v>
      </c>
      <c r="Z3012" s="15">
        <v>8640523</v>
      </c>
      <c r="AA3012" s="15">
        <v>8381307</v>
      </c>
      <c r="AC3012" s="15">
        <v>259216</v>
      </c>
    </row>
    <row r="3013" spans="2:29" ht="19.7" customHeight="1" x14ac:dyDescent="0.2">
      <c r="B3013" s="10" t="s">
        <v>3113</v>
      </c>
      <c r="C3013" s="11" t="s">
        <v>10055</v>
      </c>
      <c r="D3013" s="11" t="s">
        <v>10003</v>
      </c>
      <c r="E3013" s="11" t="s">
        <v>9451</v>
      </c>
      <c r="F3013" s="12" t="s">
        <v>3916</v>
      </c>
      <c r="G3013" s="13">
        <v>177381</v>
      </c>
      <c r="H3013" s="13">
        <v>172060</v>
      </c>
      <c r="I3013" s="13"/>
      <c r="J3013" s="13">
        <v>5321</v>
      </c>
      <c r="K3013" s="13">
        <v>97</v>
      </c>
      <c r="L3013" s="11" t="s">
        <v>9383</v>
      </c>
      <c r="M3013" s="14" t="s">
        <v>9380</v>
      </c>
      <c r="Z3013" s="15">
        <v>177381</v>
      </c>
      <c r="AA3013" s="15">
        <v>172060</v>
      </c>
      <c r="AC3013" s="15">
        <v>5321</v>
      </c>
    </row>
    <row r="3014" spans="2:29" ht="19.7" customHeight="1" x14ac:dyDescent="0.2">
      <c r="B3014" s="10" t="s">
        <v>3114</v>
      </c>
      <c r="C3014" s="11" t="s">
        <v>10056</v>
      </c>
      <c r="D3014" s="11" t="s">
        <v>10057</v>
      </c>
      <c r="E3014" s="11" t="s">
        <v>10058</v>
      </c>
      <c r="F3014" s="12" t="s">
        <v>3916</v>
      </c>
      <c r="G3014" s="13">
        <v>3003252</v>
      </c>
      <c r="H3014" s="13">
        <v>2913154</v>
      </c>
      <c r="I3014" s="13"/>
      <c r="J3014" s="13">
        <v>90098</v>
      </c>
      <c r="K3014" s="13">
        <v>97</v>
      </c>
      <c r="L3014" s="11" t="s">
        <v>9383</v>
      </c>
      <c r="M3014" s="14" t="s">
        <v>9380</v>
      </c>
      <c r="Z3014" s="15">
        <v>3003252</v>
      </c>
      <c r="AA3014" s="15">
        <v>2913154</v>
      </c>
      <c r="AC3014" s="15">
        <v>90098</v>
      </c>
    </row>
    <row r="3015" spans="2:29" ht="19.7" customHeight="1" x14ac:dyDescent="0.2">
      <c r="B3015" s="10" t="s">
        <v>3115</v>
      </c>
      <c r="C3015" s="11" t="s">
        <v>10059</v>
      </c>
      <c r="D3015" s="11" t="s">
        <v>9968</v>
      </c>
      <c r="E3015" s="11" t="s">
        <v>10060</v>
      </c>
      <c r="F3015" s="12" t="s">
        <v>3916</v>
      </c>
      <c r="G3015" s="13">
        <v>193934</v>
      </c>
      <c r="H3015" s="13">
        <v>188116</v>
      </c>
      <c r="I3015" s="13"/>
      <c r="J3015" s="13">
        <v>5818</v>
      </c>
      <c r="K3015" s="13">
        <v>97</v>
      </c>
      <c r="L3015" s="11" t="s">
        <v>9383</v>
      </c>
      <c r="M3015" s="14" t="s">
        <v>9380</v>
      </c>
      <c r="Z3015" s="15">
        <v>193934</v>
      </c>
      <c r="AA3015" s="15">
        <v>188116</v>
      </c>
      <c r="AC3015" s="15">
        <v>5818</v>
      </c>
    </row>
    <row r="3016" spans="2:29" ht="19.7" customHeight="1" x14ac:dyDescent="0.2">
      <c r="B3016" s="10" t="s">
        <v>3116</v>
      </c>
      <c r="C3016" s="11" t="s">
        <v>10061</v>
      </c>
      <c r="D3016" s="11" t="s">
        <v>9971</v>
      </c>
      <c r="E3016" s="11" t="s">
        <v>9521</v>
      </c>
      <c r="F3016" s="12" t="s">
        <v>329</v>
      </c>
      <c r="G3016" s="13">
        <v>4786743</v>
      </c>
      <c r="H3016" s="13">
        <v>4643141</v>
      </c>
      <c r="I3016" s="13"/>
      <c r="J3016" s="13">
        <v>143602</v>
      </c>
      <c r="K3016" s="13">
        <v>97</v>
      </c>
      <c r="L3016" s="11" t="s">
        <v>9383</v>
      </c>
      <c r="M3016" s="14" t="s">
        <v>9380</v>
      </c>
      <c r="Z3016" s="15">
        <v>4786743</v>
      </c>
      <c r="AA3016" s="15">
        <v>4643141</v>
      </c>
      <c r="AC3016" s="15">
        <v>143602</v>
      </c>
    </row>
    <row r="3017" spans="2:29" ht="19.7" customHeight="1" x14ac:dyDescent="0.2">
      <c r="B3017" s="10" t="s">
        <v>3117</v>
      </c>
      <c r="C3017" s="11" t="s">
        <v>10062</v>
      </c>
      <c r="D3017" s="11" t="s">
        <v>10063</v>
      </c>
      <c r="E3017" s="11" t="s">
        <v>10064</v>
      </c>
      <c r="F3017" s="12" t="s">
        <v>2057</v>
      </c>
      <c r="G3017" s="13">
        <v>3425234</v>
      </c>
      <c r="H3017" s="13">
        <v>3322477</v>
      </c>
      <c r="I3017" s="13"/>
      <c r="J3017" s="13">
        <v>102757</v>
      </c>
      <c r="K3017" s="13">
        <v>97</v>
      </c>
      <c r="L3017" s="11" t="s">
        <v>9383</v>
      </c>
      <c r="M3017" s="14" t="s">
        <v>9380</v>
      </c>
      <c r="Z3017" s="15">
        <v>3425234</v>
      </c>
      <c r="AA3017" s="15">
        <v>3322477</v>
      </c>
      <c r="AC3017" s="15">
        <v>102757</v>
      </c>
    </row>
    <row r="3018" spans="2:29" ht="19.7" customHeight="1" x14ac:dyDescent="0.2">
      <c r="B3018" s="10" t="s">
        <v>3118</v>
      </c>
      <c r="C3018" s="11" t="s">
        <v>10065</v>
      </c>
      <c r="D3018" s="11" t="s">
        <v>10066</v>
      </c>
      <c r="E3018" s="11" t="s">
        <v>9521</v>
      </c>
      <c r="F3018" s="12" t="s">
        <v>329</v>
      </c>
      <c r="G3018" s="13">
        <v>1402713</v>
      </c>
      <c r="H3018" s="13">
        <v>1360632</v>
      </c>
      <c r="I3018" s="13"/>
      <c r="J3018" s="13">
        <v>42081</v>
      </c>
      <c r="K3018" s="13">
        <v>97</v>
      </c>
      <c r="L3018" s="11" t="s">
        <v>9383</v>
      </c>
      <c r="M3018" s="14" t="s">
        <v>9380</v>
      </c>
      <c r="Z3018" s="15">
        <v>1402713</v>
      </c>
      <c r="AA3018" s="15">
        <v>1360632</v>
      </c>
      <c r="AC3018" s="15">
        <v>42081</v>
      </c>
    </row>
    <row r="3019" spans="2:29" ht="19.7" customHeight="1" x14ac:dyDescent="0.2">
      <c r="B3019" s="10" t="s">
        <v>3119</v>
      </c>
      <c r="C3019" s="11" t="s">
        <v>10067</v>
      </c>
      <c r="D3019" s="11" t="s">
        <v>10068</v>
      </c>
      <c r="E3019" s="11" t="s">
        <v>10064</v>
      </c>
      <c r="F3019" s="12" t="s">
        <v>2057</v>
      </c>
      <c r="G3019" s="13">
        <v>1631117</v>
      </c>
      <c r="H3019" s="13">
        <v>1582183</v>
      </c>
      <c r="I3019" s="13"/>
      <c r="J3019" s="13">
        <v>48934</v>
      </c>
      <c r="K3019" s="13">
        <v>97</v>
      </c>
      <c r="L3019" s="11" t="s">
        <v>9383</v>
      </c>
      <c r="M3019" s="14" t="s">
        <v>9380</v>
      </c>
      <c r="Z3019" s="15">
        <v>1631117</v>
      </c>
      <c r="AA3019" s="15">
        <v>1582183</v>
      </c>
      <c r="AC3019" s="15">
        <v>48934</v>
      </c>
    </row>
    <row r="3020" spans="2:29" ht="19.7" customHeight="1" x14ac:dyDescent="0.2">
      <c r="B3020" s="10" t="s">
        <v>3120</v>
      </c>
      <c r="C3020" s="11" t="s">
        <v>10069</v>
      </c>
      <c r="D3020" s="11" t="s">
        <v>9976</v>
      </c>
      <c r="E3020" s="11" t="s">
        <v>10060</v>
      </c>
      <c r="F3020" s="12" t="s">
        <v>3916</v>
      </c>
      <c r="G3020" s="13">
        <v>8800636</v>
      </c>
      <c r="H3020" s="13">
        <v>8536617</v>
      </c>
      <c r="I3020" s="13"/>
      <c r="J3020" s="13">
        <v>264019</v>
      </c>
      <c r="K3020" s="13">
        <v>97</v>
      </c>
      <c r="L3020" s="11" t="s">
        <v>9383</v>
      </c>
      <c r="M3020" s="14" t="s">
        <v>9380</v>
      </c>
      <c r="Z3020" s="15">
        <v>8800636</v>
      </c>
      <c r="AA3020" s="15">
        <v>8536617</v>
      </c>
      <c r="AC3020" s="15">
        <v>264019</v>
      </c>
    </row>
    <row r="3021" spans="2:29" ht="19.7" customHeight="1" x14ac:dyDescent="0.2">
      <c r="B3021" s="10" t="s">
        <v>3121</v>
      </c>
      <c r="C3021" s="11" t="s">
        <v>10070</v>
      </c>
      <c r="D3021" s="11" t="s">
        <v>9980</v>
      </c>
      <c r="E3021" s="11" t="s">
        <v>10060</v>
      </c>
      <c r="F3021" s="12" t="s">
        <v>3916</v>
      </c>
      <c r="G3021" s="13">
        <v>1739435</v>
      </c>
      <c r="H3021" s="13">
        <v>1687252</v>
      </c>
      <c r="I3021" s="13"/>
      <c r="J3021" s="13">
        <v>52183</v>
      </c>
      <c r="K3021" s="13">
        <v>97</v>
      </c>
      <c r="L3021" s="11" t="s">
        <v>9383</v>
      </c>
      <c r="M3021" s="14" t="s">
        <v>9380</v>
      </c>
      <c r="Z3021" s="15">
        <v>1739435</v>
      </c>
      <c r="AA3021" s="15">
        <v>1687252</v>
      </c>
      <c r="AC3021" s="15">
        <v>52183</v>
      </c>
    </row>
    <row r="3022" spans="2:29" ht="19.7" customHeight="1" x14ac:dyDescent="0.2">
      <c r="B3022" s="10" t="s">
        <v>3122</v>
      </c>
      <c r="C3022" s="11" t="s">
        <v>10071</v>
      </c>
      <c r="D3022" s="11" t="s">
        <v>10003</v>
      </c>
      <c r="E3022" s="11" t="s">
        <v>10060</v>
      </c>
      <c r="F3022" s="12" t="s">
        <v>3916</v>
      </c>
      <c r="G3022" s="13">
        <v>282626</v>
      </c>
      <c r="H3022" s="13">
        <v>274147</v>
      </c>
      <c r="I3022" s="13"/>
      <c r="J3022" s="13">
        <v>8479</v>
      </c>
      <c r="K3022" s="13">
        <v>97</v>
      </c>
      <c r="L3022" s="11" t="s">
        <v>9383</v>
      </c>
      <c r="M3022" s="14" t="s">
        <v>9380</v>
      </c>
      <c r="Z3022" s="15">
        <v>282626</v>
      </c>
      <c r="AA3022" s="15">
        <v>274147</v>
      </c>
      <c r="AC3022" s="15">
        <v>8479</v>
      </c>
    </row>
    <row r="3023" spans="2:29" ht="19.7" customHeight="1" x14ac:dyDescent="0.2">
      <c r="B3023" s="10" t="s">
        <v>3123</v>
      </c>
      <c r="C3023" s="11" t="s">
        <v>10072</v>
      </c>
      <c r="D3023" s="11" t="s">
        <v>10073</v>
      </c>
      <c r="E3023" s="11" t="s">
        <v>10074</v>
      </c>
      <c r="F3023" s="12" t="s">
        <v>3916</v>
      </c>
      <c r="G3023" s="13">
        <v>703770</v>
      </c>
      <c r="H3023" s="13">
        <v>682657</v>
      </c>
      <c r="I3023" s="13"/>
      <c r="J3023" s="13">
        <v>21113</v>
      </c>
      <c r="K3023" s="13">
        <v>97</v>
      </c>
      <c r="L3023" s="11" t="s">
        <v>9383</v>
      </c>
      <c r="M3023" s="14" t="s">
        <v>9380</v>
      </c>
      <c r="Z3023" s="15">
        <v>703770</v>
      </c>
      <c r="AA3023" s="15">
        <v>682657</v>
      </c>
      <c r="AC3023" s="15">
        <v>21113</v>
      </c>
    </row>
    <row r="3024" spans="2:29" ht="19.7" customHeight="1" x14ac:dyDescent="0.2">
      <c r="B3024" s="10" t="s">
        <v>3124</v>
      </c>
      <c r="C3024" s="11" t="s">
        <v>10075</v>
      </c>
      <c r="D3024" s="11" t="s">
        <v>10076</v>
      </c>
      <c r="E3024" s="11" t="s">
        <v>10077</v>
      </c>
      <c r="F3024" s="12" t="s">
        <v>3916</v>
      </c>
      <c r="G3024" s="13">
        <v>6116038</v>
      </c>
      <c r="H3024" s="13">
        <v>5932557</v>
      </c>
      <c r="I3024" s="13"/>
      <c r="J3024" s="13">
        <v>183481</v>
      </c>
      <c r="K3024" s="13">
        <v>97</v>
      </c>
      <c r="L3024" s="11" t="s">
        <v>9383</v>
      </c>
      <c r="M3024" s="14" t="s">
        <v>9380</v>
      </c>
      <c r="Z3024" s="15">
        <v>6116038</v>
      </c>
      <c r="AA3024" s="15">
        <v>5932557</v>
      </c>
      <c r="AC3024" s="15">
        <v>183481</v>
      </c>
    </row>
    <row r="3025" spans="2:29" ht="19.7" customHeight="1" x14ac:dyDescent="0.2">
      <c r="B3025" s="10" t="s">
        <v>3125</v>
      </c>
      <c r="C3025" s="11" t="s">
        <v>10078</v>
      </c>
      <c r="D3025" s="11" t="s">
        <v>10076</v>
      </c>
      <c r="E3025" s="11" t="s">
        <v>10079</v>
      </c>
      <c r="F3025" s="12" t="s">
        <v>3916</v>
      </c>
      <c r="G3025" s="13">
        <v>8063692</v>
      </c>
      <c r="H3025" s="13">
        <v>7821781</v>
      </c>
      <c r="I3025" s="13"/>
      <c r="J3025" s="13">
        <v>241911</v>
      </c>
      <c r="K3025" s="13">
        <v>97</v>
      </c>
      <c r="L3025" s="11" t="s">
        <v>9383</v>
      </c>
      <c r="M3025" s="14" t="s">
        <v>9380</v>
      </c>
      <c r="Z3025" s="15">
        <v>8063692</v>
      </c>
      <c r="AA3025" s="15">
        <v>7821781</v>
      </c>
      <c r="AC3025" s="15">
        <v>241911</v>
      </c>
    </row>
    <row r="3026" spans="2:29" ht="19.7" customHeight="1" x14ac:dyDescent="0.2">
      <c r="B3026" s="10" t="s">
        <v>3126</v>
      </c>
      <c r="C3026" s="11" t="s">
        <v>10080</v>
      </c>
      <c r="D3026" s="11" t="s">
        <v>10076</v>
      </c>
      <c r="E3026" s="11" t="s">
        <v>10081</v>
      </c>
      <c r="F3026" s="12" t="s">
        <v>3916</v>
      </c>
      <c r="G3026" s="13">
        <v>13512444</v>
      </c>
      <c r="H3026" s="13">
        <v>13107071</v>
      </c>
      <c r="I3026" s="13"/>
      <c r="J3026" s="13">
        <v>405373</v>
      </c>
      <c r="K3026" s="13">
        <v>97</v>
      </c>
      <c r="L3026" s="11" t="s">
        <v>9383</v>
      </c>
      <c r="M3026" s="14" t="s">
        <v>9380</v>
      </c>
      <c r="Z3026" s="15">
        <v>13512444</v>
      </c>
      <c r="AA3026" s="15">
        <v>13107071</v>
      </c>
      <c r="AC3026" s="15">
        <v>405373</v>
      </c>
    </row>
    <row r="3027" spans="2:29" ht="19.7" customHeight="1" x14ac:dyDescent="0.2">
      <c r="B3027" s="10" t="s">
        <v>3127</v>
      </c>
      <c r="C3027" s="11" t="s">
        <v>10082</v>
      </c>
      <c r="D3027" s="11" t="s">
        <v>10076</v>
      </c>
      <c r="E3027" s="11" t="s">
        <v>10083</v>
      </c>
      <c r="F3027" s="12" t="s">
        <v>3916</v>
      </c>
      <c r="G3027" s="13">
        <v>14686415</v>
      </c>
      <c r="H3027" s="13">
        <v>14245823</v>
      </c>
      <c r="I3027" s="13"/>
      <c r="J3027" s="13">
        <v>440592</v>
      </c>
      <c r="K3027" s="13">
        <v>97</v>
      </c>
      <c r="L3027" s="11" t="s">
        <v>9383</v>
      </c>
      <c r="M3027" s="14" t="s">
        <v>9380</v>
      </c>
      <c r="Z3027" s="15">
        <v>14686415</v>
      </c>
      <c r="AA3027" s="15">
        <v>14245823</v>
      </c>
      <c r="AC3027" s="15">
        <v>440592</v>
      </c>
    </row>
    <row r="3028" spans="2:29" ht="19.7" customHeight="1" x14ac:dyDescent="0.2">
      <c r="B3028" s="10" t="s">
        <v>3128</v>
      </c>
      <c r="C3028" s="11" t="s">
        <v>10084</v>
      </c>
      <c r="D3028" s="11" t="s">
        <v>10085</v>
      </c>
      <c r="E3028" s="11" t="s">
        <v>9593</v>
      </c>
      <c r="F3028" s="12" t="s">
        <v>3916</v>
      </c>
      <c r="G3028" s="13">
        <v>1775304</v>
      </c>
      <c r="H3028" s="13">
        <v>1722045</v>
      </c>
      <c r="I3028" s="13"/>
      <c r="J3028" s="13">
        <v>53259</v>
      </c>
      <c r="K3028" s="13">
        <v>97</v>
      </c>
      <c r="L3028" s="11" t="s">
        <v>9383</v>
      </c>
      <c r="M3028" s="14" t="s">
        <v>9380</v>
      </c>
      <c r="Z3028" s="15">
        <v>1775304</v>
      </c>
      <c r="AA3028" s="15">
        <v>1722045</v>
      </c>
      <c r="AC3028" s="15">
        <v>53259</v>
      </c>
    </row>
    <row r="3029" spans="2:29" ht="19.7" customHeight="1" x14ac:dyDescent="0.2">
      <c r="B3029" s="16" t="s">
        <v>3129</v>
      </c>
      <c r="C3029" s="17" t="s">
        <v>10086</v>
      </c>
      <c r="D3029" s="17" t="s">
        <v>10085</v>
      </c>
      <c r="E3029" s="17" t="s">
        <v>10087</v>
      </c>
      <c r="F3029" s="18" t="s">
        <v>3916</v>
      </c>
      <c r="G3029" s="19">
        <v>1912793</v>
      </c>
      <c r="H3029" s="19">
        <v>1855409</v>
      </c>
      <c r="I3029" s="19"/>
      <c r="J3029" s="19">
        <v>57384</v>
      </c>
      <c r="K3029" s="19">
        <v>97</v>
      </c>
      <c r="L3029" s="17" t="s">
        <v>9383</v>
      </c>
      <c r="M3029" s="20" t="s">
        <v>9380</v>
      </c>
      <c r="Z3029" s="15">
        <v>1912793</v>
      </c>
      <c r="AA3029" s="15">
        <v>1855409</v>
      </c>
      <c r="AC3029" s="15">
        <v>57384</v>
      </c>
    </row>
    <row r="3030" spans="2:29" ht="19.7" customHeight="1" x14ac:dyDescent="0.2">
      <c r="B3030" s="10" t="s">
        <v>3130</v>
      </c>
      <c r="C3030" s="11" t="s">
        <v>10088</v>
      </c>
      <c r="D3030" s="11" t="s">
        <v>10089</v>
      </c>
      <c r="E3030" s="11" t="s">
        <v>10029</v>
      </c>
      <c r="F3030" s="12" t="s">
        <v>9448</v>
      </c>
      <c r="G3030" s="13">
        <v>8319743</v>
      </c>
      <c r="H3030" s="13">
        <v>8070151</v>
      </c>
      <c r="I3030" s="13"/>
      <c r="J3030" s="13">
        <v>249592</v>
      </c>
      <c r="K3030" s="13">
        <v>97</v>
      </c>
      <c r="L3030" s="11" t="s">
        <v>9383</v>
      </c>
      <c r="M3030" s="14" t="s">
        <v>9380</v>
      </c>
      <c r="Z3030" s="15">
        <v>8319743</v>
      </c>
      <c r="AA3030" s="15">
        <v>8070151</v>
      </c>
      <c r="AC3030" s="15">
        <v>249592</v>
      </c>
    </row>
    <row r="3031" spans="2:29" ht="19.7" customHeight="1" x14ac:dyDescent="0.2">
      <c r="B3031" s="10" t="s">
        <v>3131</v>
      </c>
      <c r="C3031" s="11" t="s">
        <v>10090</v>
      </c>
      <c r="D3031" s="11" t="s">
        <v>10089</v>
      </c>
      <c r="E3031" s="11" t="s">
        <v>10031</v>
      </c>
      <c r="F3031" s="12" t="s">
        <v>9448</v>
      </c>
      <c r="G3031" s="13">
        <v>1748181</v>
      </c>
      <c r="H3031" s="13">
        <v>1695736</v>
      </c>
      <c r="I3031" s="13"/>
      <c r="J3031" s="13">
        <v>52445</v>
      </c>
      <c r="K3031" s="13">
        <v>97</v>
      </c>
      <c r="L3031" s="11" t="s">
        <v>9383</v>
      </c>
      <c r="M3031" s="14" t="s">
        <v>9380</v>
      </c>
      <c r="Z3031" s="15">
        <v>1748181</v>
      </c>
      <c r="AA3031" s="15">
        <v>1695736</v>
      </c>
      <c r="AC3031" s="15">
        <v>52445</v>
      </c>
    </row>
    <row r="3032" spans="2:29" ht="19.7" customHeight="1" x14ac:dyDescent="0.2">
      <c r="B3032" s="10" t="s">
        <v>3132</v>
      </c>
      <c r="C3032" s="11" t="s">
        <v>10091</v>
      </c>
      <c r="D3032" s="11" t="s">
        <v>10089</v>
      </c>
      <c r="E3032" s="11" t="s">
        <v>10092</v>
      </c>
      <c r="F3032" s="12" t="s">
        <v>9448</v>
      </c>
      <c r="G3032" s="13">
        <v>8305453</v>
      </c>
      <c r="H3032" s="13">
        <v>8056289</v>
      </c>
      <c r="I3032" s="13"/>
      <c r="J3032" s="13">
        <v>249164</v>
      </c>
      <c r="K3032" s="13">
        <v>97</v>
      </c>
      <c r="L3032" s="11" t="s">
        <v>9383</v>
      </c>
      <c r="M3032" s="14" t="s">
        <v>9380</v>
      </c>
      <c r="Z3032" s="15">
        <v>8305453</v>
      </c>
      <c r="AA3032" s="15">
        <v>8056289</v>
      </c>
      <c r="AC3032" s="15">
        <v>249164</v>
      </c>
    </row>
    <row r="3033" spans="2:29" ht="19.7" customHeight="1" x14ac:dyDescent="0.2">
      <c r="B3033" s="10" t="s">
        <v>3133</v>
      </c>
      <c r="C3033" s="11" t="s">
        <v>10093</v>
      </c>
      <c r="D3033" s="11" t="s">
        <v>10089</v>
      </c>
      <c r="E3033" s="11" t="s">
        <v>10094</v>
      </c>
      <c r="F3033" s="12" t="s">
        <v>9448</v>
      </c>
      <c r="G3033" s="13">
        <v>1417947</v>
      </c>
      <c r="H3033" s="13">
        <v>1375409</v>
      </c>
      <c r="I3033" s="13"/>
      <c r="J3033" s="13">
        <v>42538</v>
      </c>
      <c r="K3033" s="13">
        <v>97</v>
      </c>
      <c r="L3033" s="11" t="s">
        <v>9383</v>
      </c>
      <c r="M3033" s="14" t="s">
        <v>9380</v>
      </c>
      <c r="Z3033" s="15">
        <v>1417947</v>
      </c>
      <c r="AA3033" s="15">
        <v>1375409</v>
      </c>
      <c r="AC3033" s="15">
        <v>42538</v>
      </c>
    </row>
    <row r="3034" spans="2:29" ht="19.7" customHeight="1" x14ac:dyDescent="0.2">
      <c r="B3034" s="10" t="s">
        <v>3134</v>
      </c>
      <c r="C3034" s="11" t="s">
        <v>10095</v>
      </c>
      <c r="D3034" s="11" t="s">
        <v>10089</v>
      </c>
      <c r="E3034" s="11" t="s">
        <v>10096</v>
      </c>
      <c r="F3034" s="12" t="s">
        <v>9448</v>
      </c>
      <c r="G3034" s="13">
        <v>7792822</v>
      </c>
      <c r="H3034" s="13">
        <v>7559037</v>
      </c>
      <c r="I3034" s="13"/>
      <c r="J3034" s="13">
        <v>233785</v>
      </c>
      <c r="K3034" s="13">
        <v>97</v>
      </c>
      <c r="L3034" s="11" t="s">
        <v>9383</v>
      </c>
      <c r="M3034" s="14" t="s">
        <v>9380</v>
      </c>
      <c r="Z3034" s="15">
        <v>7792822</v>
      </c>
      <c r="AA3034" s="15">
        <v>7559037</v>
      </c>
      <c r="AC3034" s="15">
        <v>233785</v>
      </c>
    </row>
    <row r="3035" spans="2:29" ht="19.7" customHeight="1" x14ac:dyDescent="0.2">
      <c r="B3035" s="10" t="s">
        <v>3135</v>
      </c>
      <c r="C3035" s="11" t="s">
        <v>10097</v>
      </c>
      <c r="D3035" s="11" t="s">
        <v>10089</v>
      </c>
      <c r="E3035" s="11" t="s">
        <v>10098</v>
      </c>
      <c r="F3035" s="12" t="s">
        <v>9448</v>
      </c>
      <c r="G3035" s="13">
        <v>1305075</v>
      </c>
      <c r="H3035" s="13">
        <v>1265923</v>
      </c>
      <c r="I3035" s="13"/>
      <c r="J3035" s="13">
        <v>39152</v>
      </c>
      <c r="K3035" s="13">
        <v>97</v>
      </c>
      <c r="L3035" s="11" t="s">
        <v>9383</v>
      </c>
      <c r="M3035" s="14" t="s">
        <v>9380</v>
      </c>
      <c r="Z3035" s="15">
        <v>1305075</v>
      </c>
      <c r="AA3035" s="15">
        <v>1265923</v>
      </c>
      <c r="AC3035" s="15">
        <v>39152</v>
      </c>
    </row>
    <row r="3036" spans="2:29" ht="19.7" customHeight="1" x14ac:dyDescent="0.2">
      <c r="B3036" s="10" t="s">
        <v>3136</v>
      </c>
      <c r="C3036" s="11" t="s">
        <v>10099</v>
      </c>
      <c r="D3036" s="11" t="s">
        <v>10089</v>
      </c>
      <c r="E3036" s="11" t="s">
        <v>10100</v>
      </c>
      <c r="F3036" s="12" t="s">
        <v>2057</v>
      </c>
      <c r="G3036" s="13">
        <v>2747639</v>
      </c>
      <c r="H3036" s="13">
        <v>2665210</v>
      </c>
      <c r="I3036" s="13"/>
      <c r="J3036" s="13">
        <v>82429</v>
      </c>
      <c r="K3036" s="13">
        <v>97</v>
      </c>
      <c r="L3036" s="11" t="s">
        <v>9383</v>
      </c>
      <c r="M3036" s="14" t="s">
        <v>9380</v>
      </c>
      <c r="Z3036" s="15">
        <v>2747639</v>
      </c>
      <c r="AA3036" s="15">
        <v>2665210</v>
      </c>
      <c r="AC3036" s="15">
        <v>82429</v>
      </c>
    </row>
    <row r="3037" spans="2:29" ht="19.7" customHeight="1" x14ac:dyDescent="0.2">
      <c r="B3037" s="10" t="s">
        <v>3137</v>
      </c>
      <c r="C3037" s="11" t="s">
        <v>10101</v>
      </c>
      <c r="D3037" s="11" t="s">
        <v>10089</v>
      </c>
      <c r="E3037" s="11" t="s">
        <v>10102</v>
      </c>
      <c r="F3037" s="12" t="s">
        <v>3916</v>
      </c>
      <c r="G3037" s="13">
        <v>1409103</v>
      </c>
      <c r="H3037" s="13">
        <v>1366830</v>
      </c>
      <c r="I3037" s="13"/>
      <c r="J3037" s="13">
        <v>42273</v>
      </c>
      <c r="K3037" s="13">
        <v>97</v>
      </c>
      <c r="L3037" s="11" t="s">
        <v>9383</v>
      </c>
      <c r="M3037" s="14" t="s">
        <v>9380</v>
      </c>
      <c r="Z3037" s="15">
        <v>1409103</v>
      </c>
      <c r="AA3037" s="15">
        <v>1366830</v>
      </c>
      <c r="AC3037" s="15">
        <v>42273</v>
      </c>
    </row>
    <row r="3038" spans="2:29" ht="19.7" customHeight="1" x14ac:dyDescent="0.2">
      <c r="B3038" s="10" t="s">
        <v>3138</v>
      </c>
      <c r="C3038" s="11" t="s">
        <v>10103</v>
      </c>
      <c r="D3038" s="11" t="s">
        <v>10104</v>
      </c>
      <c r="E3038" s="11" t="s">
        <v>10105</v>
      </c>
      <c r="F3038" s="12" t="s">
        <v>3916</v>
      </c>
      <c r="G3038" s="13">
        <v>7254939</v>
      </c>
      <c r="H3038" s="13">
        <v>7037291</v>
      </c>
      <c r="I3038" s="13"/>
      <c r="J3038" s="13">
        <v>217648</v>
      </c>
      <c r="K3038" s="13">
        <v>97</v>
      </c>
      <c r="L3038" s="11" t="s">
        <v>9383</v>
      </c>
      <c r="M3038" s="14" t="s">
        <v>9380</v>
      </c>
      <c r="Z3038" s="15">
        <v>7254939</v>
      </c>
      <c r="AA3038" s="15">
        <v>7037291</v>
      </c>
      <c r="AC3038" s="15">
        <v>217648</v>
      </c>
    </row>
    <row r="3039" spans="2:29" ht="19.7" customHeight="1" x14ac:dyDescent="0.2">
      <c r="B3039" s="10" t="s">
        <v>3139</v>
      </c>
      <c r="C3039" s="11" t="s">
        <v>10106</v>
      </c>
      <c r="D3039" s="11" t="s">
        <v>10107</v>
      </c>
      <c r="E3039" s="11" t="s">
        <v>9451</v>
      </c>
      <c r="F3039" s="12" t="s">
        <v>3916</v>
      </c>
      <c r="G3039" s="13">
        <v>862964</v>
      </c>
      <c r="H3039" s="13">
        <v>837075</v>
      </c>
      <c r="I3039" s="13"/>
      <c r="J3039" s="13">
        <v>25889</v>
      </c>
      <c r="K3039" s="13">
        <v>97</v>
      </c>
      <c r="L3039" s="11" t="s">
        <v>9383</v>
      </c>
      <c r="M3039" s="14" t="s">
        <v>9380</v>
      </c>
      <c r="Z3039" s="15">
        <v>862964</v>
      </c>
      <c r="AA3039" s="15">
        <v>837075</v>
      </c>
      <c r="AC3039" s="15">
        <v>25889</v>
      </c>
    </row>
    <row r="3040" spans="2:29" ht="19.7" customHeight="1" x14ac:dyDescent="0.2">
      <c r="B3040" s="10" t="s">
        <v>3140</v>
      </c>
      <c r="C3040" s="11" t="s">
        <v>10108</v>
      </c>
      <c r="D3040" s="11" t="s">
        <v>10076</v>
      </c>
      <c r="E3040" s="11" t="s">
        <v>10109</v>
      </c>
      <c r="F3040" s="12" t="s">
        <v>3916</v>
      </c>
      <c r="G3040" s="13">
        <v>18234100</v>
      </c>
      <c r="H3040" s="13">
        <v>17687077</v>
      </c>
      <c r="I3040" s="13"/>
      <c r="J3040" s="13">
        <v>547023</v>
      </c>
      <c r="K3040" s="13">
        <v>97</v>
      </c>
      <c r="L3040" s="11" t="s">
        <v>9383</v>
      </c>
      <c r="M3040" s="14" t="s">
        <v>9380</v>
      </c>
      <c r="Z3040" s="15">
        <v>18234100</v>
      </c>
      <c r="AA3040" s="15">
        <v>17687077</v>
      </c>
      <c r="AC3040" s="15">
        <v>547023</v>
      </c>
    </row>
    <row r="3041" spans="2:29" ht="19.7" customHeight="1" x14ac:dyDescent="0.2">
      <c r="B3041" s="10" t="s">
        <v>3141</v>
      </c>
      <c r="C3041" s="11" t="s">
        <v>10110</v>
      </c>
      <c r="D3041" s="11" t="s">
        <v>10111</v>
      </c>
      <c r="E3041" s="11" t="s">
        <v>10112</v>
      </c>
      <c r="F3041" s="12" t="s">
        <v>3916</v>
      </c>
      <c r="G3041" s="13">
        <v>14627975</v>
      </c>
      <c r="H3041" s="13">
        <v>14189136</v>
      </c>
      <c r="I3041" s="13"/>
      <c r="J3041" s="13">
        <v>438839</v>
      </c>
      <c r="K3041" s="13">
        <v>97</v>
      </c>
      <c r="L3041" s="11" t="s">
        <v>9383</v>
      </c>
      <c r="M3041" s="14" t="s">
        <v>9380</v>
      </c>
      <c r="Z3041" s="15">
        <v>14627975</v>
      </c>
      <c r="AA3041" s="15">
        <v>14189136</v>
      </c>
      <c r="AC3041" s="15">
        <v>438839</v>
      </c>
    </row>
    <row r="3042" spans="2:29" ht="19.7" customHeight="1" x14ac:dyDescent="0.2">
      <c r="B3042" s="10" t="s">
        <v>3142</v>
      </c>
      <c r="C3042" s="11" t="s">
        <v>10113</v>
      </c>
      <c r="D3042" s="11" t="s">
        <v>10114</v>
      </c>
      <c r="E3042" s="11" t="s">
        <v>10115</v>
      </c>
      <c r="F3042" s="12" t="s">
        <v>3916</v>
      </c>
      <c r="G3042" s="13">
        <v>20310804</v>
      </c>
      <c r="H3042" s="13">
        <v>19701480</v>
      </c>
      <c r="I3042" s="13"/>
      <c r="J3042" s="13">
        <v>609324</v>
      </c>
      <c r="K3042" s="13">
        <v>97</v>
      </c>
      <c r="L3042" s="11" t="s">
        <v>9383</v>
      </c>
      <c r="M3042" s="14" t="s">
        <v>9380</v>
      </c>
      <c r="Z3042" s="15">
        <v>20310804</v>
      </c>
      <c r="AA3042" s="15">
        <v>19701480</v>
      </c>
      <c r="AC3042" s="15">
        <v>609324</v>
      </c>
    </row>
    <row r="3043" spans="2:29" ht="19.7" customHeight="1" x14ac:dyDescent="0.2">
      <c r="B3043" s="10" t="s">
        <v>3143</v>
      </c>
      <c r="C3043" s="11" t="s">
        <v>10116</v>
      </c>
      <c r="D3043" s="11" t="s">
        <v>10114</v>
      </c>
      <c r="E3043" s="11" t="s">
        <v>10117</v>
      </c>
      <c r="F3043" s="12" t="s">
        <v>3916</v>
      </c>
      <c r="G3043" s="13">
        <v>18523922</v>
      </c>
      <c r="H3043" s="13">
        <v>17968204</v>
      </c>
      <c r="I3043" s="13"/>
      <c r="J3043" s="13">
        <v>555718</v>
      </c>
      <c r="K3043" s="13">
        <v>97</v>
      </c>
      <c r="L3043" s="11" t="s">
        <v>9383</v>
      </c>
      <c r="M3043" s="14" t="s">
        <v>9380</v>
      </c>
      <c r="Z3043" s="15">
        <v>18523922</v>
      </c>
      <c r="AA3043" s="15">
        <v>17968204</v>
      </c>
      <c r="AC3043" s="15">
        <v>555718</v>
      </c>
    </row>
    <row r="3044" spans="2:29" ht="19.7" customHeight="1" x14ac:dyDescent="0.2">
      <c r="B3044" s="10" t="s">
        <v>3144</v>
      </c>
      <c r="C3044" s="11" t="s">
        <v>10118</v>
      </c>
      <c r="D3044" s="11" t="s">
        <v>10119</v>
      </c>
      <c r="E3044" s="11" t="s">
        <v>72</v>
      </c>
      <c r="F3044" s="12" t="s">
        <v>7</v>
      </c>
      <c r="G3044" s="13">
        <v>8855</v>
      </c>
      <c r="H3044" s="13">
        <v>8589</v>
      </c>
      <c r="I3044" s="13"/>
      <c r="J3044" s="13">
        <v>266</v>
      </c>
      <c r="K3044" s="13">
        <v>97</v>
      </c>
      <c r="L3044" s="11" t="s">
        <v>9383</v>
      </c>
      <c r="M3044" s="14" t="s">
        <v>9380</v>
      </c>
      <c r="Z3044" s="15">
        <v>8855</v>
      </c>
      <c r="AA3044" s="15">
        <v>8589</v>
      </c>
      <c r="AC3044" s="15">
        <v>266</v>
      </c>
    </row>
    <row r="3045" spans="2:29" ht="19.7" customHeight="1" x14ac:dyDescent="0.2">
      <c r="B3045" s="10" t="s">
        <v>3145</v>
      </c>
      <c r="C3045" s="11" t="s">
        <v>10120</v>
      </c>
      <c r="D3045" s="11" t="s">
        <v>10121</v>
      </c>
      <c r="E3045" s="11" t="s">
        <v>10122</v>
      </c>
      <c r="F3045" s="12" t="s">
        <v>4314</v>
      </c>
      <c r="G3045" s="13">
        <v>363543</v>
      </c>
      <c r="H3045" s="13">
        <v>352637</v>
      </c>
      <c r="I3045" s="13"/>
      <c r="J3045" s="13">
        <v>10906</v>
      </c>
      <c r="K3045" s="13">
        <v>97</v>
      </c>
      <c r="L3045" s="11" t="s">
        <v>9383</v>
      </c>
      <c r="M3045" s="14" t="s">
        <v>9380</v>
      </c>
      <c r="Z3045" s="15">
        <v>363543</v>
      </c>
      <c r="AA3045" s="15">
        <v>352637</v>
      </c>
      <c r="AC3045" s="15">
        <v>10906</v>
      </c>
    </row>
    <row r="3046" spans="2:29" ht="19.7" customHeight="1" x14ac:dyDescent="0.2">
      <c r="B3046" s="10" t="s">
        <v>3146</v>
      </c>
      <c r="C3046" s="11" t="s">
        <v>10123</v>
      </c>
      <c r="D3046" s="11" t="s">
        <v>10124</v>
      </c>
      <c r="E3046" s="11" t="s">
        <v>10122</v>
      </c>
      <c r="F3046" s="12" t="s">
        <v>4314</v>
      </c>
      <c r="G3046" s="13">
        <v>907066</v>
      </c>
      <c r="H3046" s="13">
        <v>879854</v>
      </c>
      <c r="I3046" s="13"/>
      <c r="J3046" s="13">
        <v>27212</v>
      </c>
      <c r="K3046" s="13">
        <v>97</v>
      </c>
      <c r="L3046" s="11" t="s">
        <v>9383</v>
      </c>
      <c r="M3046" s="14" t="s">
        <v>9380</v>
      </c>
      <c r="Z3046" s="15">
        <v>907066</v>
      </c>
      <c r="AA3046" s="15">
        <v>879854</v>
      </c>
      <c r="AC3046" s="15">
        <v>27212</v>
      </c>
    </row>
    <row r="3047" spans="2:29" ht="19.7" customHeight="1" x14ac:dyDescent="0.2">
      <c r="B3047" s="10" t="s">
        <v>3147</v>
      </c>
      <c r="C3047" s="11" t="s">
        <v>10125</v>
      </c>
      <c r="D3047" s="11" t="s">
        <v>10121</v>
      </c>
      <c r="E3047" s="11" t="s">
        <v>10126</v>
      </c>
      <c r="F3047" s="12" t="s">
        <v>4314</v>
      </c>
      <c r="G3047" s="13">
        <v>492331</v>
      </c>
      <c r="H3047" s="13">
        <v>477561</v>
      </c>
      <c r="I3047" s="13"/>
      <c r="J3047" s="13">
        <v>14770</v>
      </c>
      <c r="K3047" s="13">
        <v>97</v>
      </c>
      <c r="L3047" s="11" t="s">
        <v>9383</v>
      </c>
      <c r="M3047" s="14" t="s">
        <v>9380</v>
      </c>
      <c r="Z3047" s="15">
        <v>492331</v>
      </c>
      <c r="AA3047" s="15">
        <v>477561</v>
      </c>
      <c r="AC3047" s="15">
        <v>14770</v>
      </c>
    </row>
    <row r="3048" spans="2:29" ht="19.7" customHeight="1" x14ac:dyDescent="0.2">
      <c r="B3048" s="10" t="s">
        <v>3148</v>
      </c>
      <c r="C3048" s="11" t="s">
        <v>10127</v>
      </c>
      <c r="D3048" s="11" t="s">
        <v>10124</v>
      </c>
      <c r="E3048" s="11" t="s">
        <v>10126</v>
      </c>
      <c r="F3048" s="12" t="s">
        <v>4314</v>
      </c>
      <c r="G3048" s="13">
        <v>1250250</v>
      </c>
      <c r="H3048" s="13">
        <v>1212743</v>
      </c>
      <c r="I3048" s="13"/>
      <c r="J3048" s="13">
        <v>37507</v>
      </c>
      <c r="K3048" s="13">
        <v>97</v>
      </c>
      <c r="L3048" s="11" t="s">
        <v>9383</v>
      </c>
      <c r="M3048" s="14" t="s">
        <v>9380</v>
      </c>
      <c r="Z3048" s="15">
        <v>1250250</v>
      </c>
      <c r="AA3048" s="15">
        <v>1212743</v>
      </c>
      <c r="AC3048" s="15">
        <v>37507</v>
      </c>
    </row>
    <row r="3049" spans="2:29" ht="19.7" customHeight="1" x14ac:dyDescent="0.2">
      <c r="B3049" s="10" t="s">
        <v>3149</v>
      </c>
      <c r="C3049" s="11" t="s">
        <v>10128</v>
      </c>
      <c r="D3049" s="11" t="s">
        <v>10121</v>
      </c>
      <c r="E3049" s="11" t="s">
        <v>10129</v>
      </c>
      <c r="F3049" s="12" t="s">
        <v>4314</v>
      </c>
      <c r="G3049" s="13">
        <v>564256</v>
      </c>
      <c r="H3049" s="13">
        <v>547328</v>
      </c>
      <c r="I3049" s="13"/>
      <c r="J3049" s="13">
        <v>16928</v>
      </c>
      <c r="K3049" s="13">
        <v>97</v>
      </c>
      <c r="L3049" s="11" t="s">
        <v>9383</v>
      </c>
      <c r="M3049" s="14" t="s">
        <v>9380</v>
      </c>
      <c r="Z3049" s="15">
        <v>564256</v>
      </c>
      <c r="AA3049" s="15">
        <v>547328</v>
      </c>
      <c r="AC3049" s="15">
        <v>16928</v>
      </c>
    </row>
    <row r="3050" spans="2:29" ht="19.7" customHeight="1" x14ac:dyDescent="0.2">
      <c r="B3050" s="10" t="s">
        <v>3150</v>
      </c>
      <c r="C3050" s="11" t="s">
        <v>10130</v>
      </c>
      <c r="D3050" s="11" t="s">
        <v>10124</v>
      </c>
      <c r="E3050" s="11" t="s">
        <v>10129</v>
      </c>
      <c r="F3050" s="12" t="s">
        <v>4314</v>
      </c>
      <c r="G3050" s="13">
        <v>2136792</v>
      </c>
      <c r="H3050" s="13">
        <v>2072688</v>
      </c>
      <c r="I3050" s="13"/>
      <c r="J3050" s="13">
        <v>64104</v>
      </c>
      <c r="K3050" s="13">
        <v>97</v>
      </c>
      <c r="L3050" s="11" t="s">
        <v>9383</v>
      </c>
      <c r="M3050" s="14" t="s">
        <v>9380</v>
      </c>
      <c r="Z3050" s="15">
        <v>2136792</v>
      </c>
      <c r="AA3050" s="15">
        <v>2072688</v>
      </c>
      <c r="AC3050" s="15">
        <v>64104</v>
      </c>
    </row>
    <row r="3051" spans="2:29" ht="19.7" customHeight="1" x14ac:dyDescent="0.2">
      <c r="B3051" s="10" t="s">
        <v>3151</v>
      </c>
      <c r="C3051" s="11" t="s">
        <v>10131</v>
      </c>
      <c r="D3051" s="11" t="s">
        <v>10132</v>
      </c>
      <c r="E3051" s="11" t="s">
        <v>72</v>
      </c>
      <c r="F3051" s="12" t="s">
        <v>38</v>
      </c>
      <c r="G3051" s="13">
        <v>193116</v>
      </c>
      <c r="H3051" s="13">
        <v>187323</v>
      </c>
      <c r="I3051" s="13"/>
      <c r="J3051" s="13">
        <v>5793</v>
      </c>
      <c r="K3051" s="13">
        <v>97</v>
      </c>
      <c r="L3051" s="11" t="s">
        <v>9383</v>
      </c>
      <c r="M3051" s="14" t="s">
        <v>9380</v>
      </c>
      <c r="Z3051" s="15">
        <v>193116</v>
      </c>
      <c r="AA3051" s="15">
        <v>187323</v>
      </c>
      <c r="AC3051" s="15">
        <v>5793</v>
      </c>
    </row>
    <row r="3052" spans="2:29" ht="19.7" customHeight="1" x14ac:dyDescent="0.2">
      <c r="B3052" s="10" t="s">
        <v>3152</v>
      </c>
      <c r="C3052" s="11" t="s">
        <v>10133</v>
      </c>
      <c r="D3052" s="11" t="s">
        <v>10134</v>
      </c>
      <c r="E3052" s="11" t="s">
        <v>10135</v>
      </c>
      <c r="F3052" s="12" t="s">
        <v>7</v>
      </c>
      <c r="G3052" s="13">
        <v>10177</v>
      </c>
      <c r="H3052" s="13">
        <v>9872</v>
      </c>
      <c r="I3052" s="13"/>
      <c r="J3052" s="13">
        <v>305</v>
      </c>
      <c r="K3052" s="13">
        <v>97</v>
      </c>
      <c r="L3052" s="11" t="s">
        <v>9383</v>
      </c>
      <c r="M3052" s="14" t="s">
        <v>9380</v>
      </c>
      <c r="Z3052" s="15">
        <v>10177</v>
      </c>
      <c r="AA3052" s="15">
        <v>9872</v>
      </c>
      <c r="AC3052" s="15">
        <v>305</v>
      </c>
    </row>
    <row r="3053" spans="2:29" ht="19.7" customHeight="1" x14ac:dyDescent="0.2">
      <c r="B3053" s="10" t="s">
        <v>3153</v>
      </c>
      <c r="C3053" s="11" t="s">
        <v>10136</v>
      </c>
      <c r="D3053" s="11" t="s">
        <v>10137</v>
      </c>
      <c r="E3053" s="11" t="s">
        <v>10138</v>
      </c>
      <c r="F3053" s="12" t="s">
        <v>7</v>
      </c>
      <c r="G3053" s="13">
        <v>11219</v>
      </c>
      <c r="H3053" s="13">
        <v>10882</v>
      </c>
      <c r="I3053" s="13"/>
      <c r="J3053" s="13">
        <v>337</v>
      </c>
      <c r="K3053" s="13">
        <v>97</v>
      </c>
      <c r="L3053" s="11" t="s">
        <v>9383</v>
      </c>
      <c r="M3053" s="14" t="s">
        <v>9380</v>
      </c>
      <c r="Z3053" s="15">
        <v>11219</v>
      </c>
      <c r="AA3053" s="15">
        <v>10882</v>
      </c>
      <c r="AC3053" s="15">
        <v>337</v>
      </c>
    </row>
    <row r="3054" spans="2:29" ht="19.7" customHeight="1" x14ac:dyDescent="0.2">
      <c r="B3054" s="16" t="s">
        <v>3154</v>
      </c>
      <c r="C3054" s="17" t="s">
        <v>10139</v>
      </c>
      <c r="D3054" s="17" t="s">
        <v>10137</v>
      </c>
      <c r="E3054" s="17" t="s">
        <v>10140</v>
      </c>
      <c r="F3054" s="18" t="s">
        <v>7</v>
      </c>
      <c r="G3054" s="19">
        <v>5707</v>
      </c>
      <c r="H3054" s="19">
        <v>5536</v>
      </c>
      <c r="I3054" s="19"/>
      <c r="J3054" s="19">
        <v>171</v>
      </c>
      <c r="K3054" s="19">
        <v>97</v>
      </c>
      <c r="L3054" s="17" t="s">
        <v>9383</v>
      </c>
      <c r="M3054" s="20" t="s">
        <v>9380</v>
      </c>
      <c r="Z3054" s="15">
        <v>5707</v>
      </c>
      <c r="AA3054" s="15">
        <v>5536</v>
      </c>
      <c r="AC3054" s="15">
        <v>171</v>
      </c>
    </row>
    <row r="3055" spans="2:29" ht="19.7" customHeight="1" x14ac:dyDescent="0.2">
      <c r="B3055" s="10" t="s">
        <v>3155</v>
      </c>
      <c r="C3055" s="11" t="s">
        <v>10141</v>
      </c>
      <c r="D3055" s="11" t="s">
        <v>10142</v>
      </c>
      <c r="E3055" s="11" t="s">
        <v>10143</v>
      </c>
      <c r="F3055" s="12" t="s">
        <v>85</v>
      </c>
      <c r="G3055" s="13">
        <v>1067</v>
      </c>
      <c r="H3055" s="13">
        <v>1035</v>
      </c>
      <c r="I3055" s="13"/>
      <c r="J3055" s="13">
        <v>32</v>
      </c>
      <c r="K3055" s="13">
        <v>97</v>
      </c>
      <c r="L3055" s="11" t="s">
        <v>9383</v>
      </c>
      <c r="M3055" s="14" t="s">
        <v>9380</v>
      </c>
      <c r="Z3055" s="15">
        <v>1067</v>
      </c>
      <c r="AA3055" s="15">
        <v>1035</v>
      </c>
      <c r="AC3055" s="15">
        <v>32</v>
      </c>
    </row>
    <row r="3056" spans="2:29" ht="19.7" customHeight="1" x14ac:dyDescent="0.2">
      <c r="B3056" s="10" t="s">
        <v>3156</v>
      </c>
      <c r="C3056" s="11" t="s">
        <v>10144</v>
      </c>
      <c r="D3056" s="11" t="s">
        <v>10142</v>
      </c>
      <c r="E3056" s="11" t="s">
        <v>10145</v>
      </c>
      <c r="F3056" s="12" t="s">
        <v>85</v>
      </c>
      <c r="G3056" s="13">
        <v>1737</v>
      </c>
      <c r="H3056" s="13">
        <v>1685</v>
      </c>
      <c r="I3056" s="13"/>
      <c r="J3056" s="13">
        <v>52</v>
      </c>
      <c r="K3056" s="13">
        <v>97</v>
      </c>
      <c r="L3056" s="11" t="s">
        <v>9383</v>
      </c>
      <c r="M3056" s="14" t="s">
        <v>9380</v>
      </c>
      <c r="Z3056" s="15">
        <v>1737</v>
      </c>
      <c r="AA3056" s="15">
        <v>1685</v>
      </c>
      <c r="AC3056" s="15">
        <v>52</v>
      </c>
    </row>
    <row r="3057" spans="2:29" ht="19.7" customHeight="1" x14ac:dyDescent="0.2">
      <c r="B3057" s="10" t="s">
        <v>3157</v>
      </c>
      <c r="C3057" s="11" t="s">
        <v>10146</v>
      </c>
      <c r="D3057" s="11" t="s">
        <v>10147</v>
      </c>
      <c r="E3057" s="11" t="s">
        <v>72</v>
      </c>
      <c r="F3057" s="12" t="s">
        <v>3916</v>
      </c>
      <c r="G3057" s="13">
        <v>8156</v>
      </c>
      <c r="H3057" s="13">
        <v>7911</v>
      </c>
      <c r="I3057" s="13"/>
      <c r="J3057" s="13">
        <v>245</v>
      </c>
      <c r="K3057" s="13">
        <v>97</v>
      </c>
      <c r="L3057" s="11" t="s">
        <v>9383</v>
      </c>
      <c r="M3057" s="14" t="s">
        <v>9380</v>
      </c>
      <c r="Z3057" s="15">
        <v>8156</v>
      </c>
      <c r="AA3057" s="15">
        <v>7911</v>
      </c>
      <c r="AC3057" s="15">
        <v>245</v>
      </c>
    </row>
    <row r="3058" spans="2:29" ht="19.7" customHeight="1" x14ac:dyDescent="0.2">
      <c r="B3058" s="10" t="s">
        <v>3158</v>
      </c>
      <c r="C3058" s="11" t="s">
        <v>10148</v>
      </c>
      <c r="D3058" s="11" t="s">
        <v>1897</v>
      </c>
      <c r="E3058" s="11" t="s">
        <v>10149</v>
      </c>
      <c r="F3058" s="12" t="s">
        <v>85</v>
      </c>
      <c r="G3058" s="13">
        <v>7714</v>
      </c>
      <c r="H3058" s="13">
        <v>7483</v>
      </c>
      <c r="I3058" s="13"/>
      <c r="J3058" s="13">
        <v>231</v>
      </c>
      <c r="K3058" s="13">
        <v>97</v>
      </c>
      <c r="L3058" s="11" t="s">
        <v>9383</v>
      </c>
      <c r="M3058" s="14" t="s">
        <v>9380</v>
      </c>
      <c r="Z3058" s="15">
        <v>7714</v>
      </c>
      <c r="AA3058" s="15">
        <v>7483</v>
      </c>
      <c r="AC3058" s="15">
        <v>231</v>
      </c>
    </row>
    <row r="3059" spans="2:29" ht="19.7" customHeight="1" x14ac:dyDescent="0.2">
      <c r="B3059" s="10" t="s">
        <v>3159</v>
      </c>
      <c r="C3059" s="11" t="s">
        <v>10150</v>
      </c>
      <c r="D3059" s="11" t="s">
        <v>1897</v>
      </c>
      <c r="E3059" s="11" t="s">
        <v>10151</v>
      </c>
      <c r="F3059" s="12" t="s">
        <v>85</v>
      </c>
      <c r="G3059" s="13">
        <v>11356</v>
      </c>
      <c r="H3059" s="13">
        <v>11015</v>
      </c>
      <c r="I3059" s="13"/>
      <c r="J3059" s="13">
        <v>341</v>
      </c>
      <c r="K3059" s="13">
        <v>97</v>
      </c>
      <c r="L3059" s="11" t="s">
        <v>9383</v>
      </c>
      <c r="M3059" s="14" t="s">
        <v>9380</v>
      </c>
      <c r="Z3059" s="15">
        <v>11356</v>
      </c>
      <c r="AA3059" s="15">
        <v>11015</v>
      </c>
      <c r="AC3059" s="15">
        <v>341</v>
      </c>
    </row>
    <row r="3060" spans="2:29" ht="19.7" customHeight="1" x14ac:dyDescent="0.2">
      <c r="B3060" s="10" t="s">
        <v>3160</v>
      </c>
      <c r="C3060" s="11" t="s">
        <v>10152</v>
      </c>
      <c r="D3060" s="11" t="s">
        <v>1897</v>
      </c>
      <c r="E3060" s="11" t="s">
        <v>10153</v>
      </c>
      <c r="F3060" s="12" t="s">
        <v>85</v>
      </c>
      <c r="G3060" s="13">
        <v>22391</v>
      </c>
      <c r="H3060" s="13">
        <v>21719</v>
      </c>
      <c r="I3060" s="13"/>
      <c r="J3060" s="13">
        <v>672</v>
      </c>
      <c r="K3060" s="13">
        <v>97</v>
      </c>
      <c r="L3060" s="11" t="s">
        <v>9383</v>
      </c>
      <c r="M3060" s="14" t="s">
        <v>9380</v>
      </c>
      <c r="Z3060" s="15">
        <v>22391</v>
      </c>
      <c r="AA3060" s="15">
        <v>21719</v>
      </c>
      <c r="AC3060" s="15">
        <v>672</v>
      </c>
    </row>
    <row r="3061" spans="2:29" ht="19.7" customHeight="1" x14ac:dyDescent="0.2">
      <c r="B3061" s="10" t="s">
        <v>3161</v>
      </c>
      <c r="C3061" s="11" t="s">
        <v>10154</v>
      </c>
      <c r="D3061" s="11" t="s">
        <v>1897</v>
      </c>
      <c r="E3061" s="11" t="s">
        <v>10155</v>
      </c>
      <c r="F3061" s="12" t="s">
        <v>85</v>
      </c>
      <c r="G3061" s="13">
        <v>37201</v>
      </c>
      <c r="H3061" s="13">
        <v>36085</v>
      </c>
      <c r="I3061" s="13"/>
      <c r="J3061" s="13">
        <v>1116</v>
      </c>
      <c r="K3061" s="13">
        <v>97</v>
      </c>
      <c r="L3061" s="11" t="s">
        <v>9383</v>
      </c>
      <c r="M3061" s="14" t="s">
        <v>9380</v>
      </c>
      <c r="Z3061" s="15">
        <v>37201</v>
      </c>
      <c r="AA3061" s="15">
        <v>36085</v>
      </c>
      <c r="AC3061" s="15">
        <v>1116</v>
      </c>
    </row>
    <row r="3062" spans="2:29" ht="19.7" customHeight="1" x14ac:dyDescent="0.2">
      <c r="B3062" s="10" t="s">
        <v>3162</v>
      </c>
      <c r="C3062" s="11" t="s">
        <v>10156</v>
      </c>
      <c r="D3062" s="11" t="s">
        <v>1897</v>
      </c>
      <c r="E3062" s="11" t="s">
        <v>10157</v>
      </c>
      <c r="F3062" s="12" t="s">
        <v>85</v>
      </c>
      <c r="G3062" s="13">
        <v>12580</v>
      </c>
      <c r="H3062" s="13">
        <v>12203</v>
      </c>
      <c r="I3062" s="13"/>
      <c r="J3062" s="13">
        <v>377</v>
      </c>
      <c r="K3062" s="13">
        <v>97</v>
      </c>
      <c r="L3062" s="11" t="s">
        <v>9383</v>
      </c>
      <c r="M3062" s="14" t="s">
        <v>9380</v>
      </c>
      <c r="Z3062" s="15">
        <v>12580</v>
      </c>
      <c r="AA3062" s="15">
        <v>12203</v>
      </c>
      <c r="AC3062" s="15">
        <v>377</v>
      </c>
    </row>
    <row r="3063" spans="2:29" ht="19.7" customHeight="1" x14ac:dyDescent="0.2">
      <c r="B3063" s="10" t="s">
        <v>3163</v>
      </c>
      <c r="C3063" s="11" t="s">
        <v>10158</v>
      </c>
      <c r="D3063" s="11" t="s">
        <v>1897</v>
      </c>
      <c r="E3063" s="11" t="s">
        <v>10159</v>
      </c>
      <c r="F3063" s="12" t="s">
        <v>85</v>
      </c>
      <c r="G3063" s="13">
        <v>20193</v>
      </c>
      <c r="H3063" s="13">
        <v>19587</v>
      </c>
      <c r="I3063" s="13"/>
      <c r="J3063" s="13">
        <v>606</v>
      </c>
      <c r="K3063" s="13">
        <v>97</v>
      </c>
      <c r="L3063" s="11" t="s">
        <v>9383</v>
      </c>
      <c r="M3063" s="14" t="s">
        <v>9380</v>
      </c>
      <c r="Z3063" s="15">
        <v>20193</v>
      </c>
      <c r="AA3063" s="15">
        <v>19587</v>
      </c>
      <c r="AC3063" s="15">
        <v>606</v>
      </c>
    </row>
    <row r="3064" spans="2:29" ht="19.7" customHeight="1" x14ac:dyDescent="0.2">
      <c r="B3064" s="10" t="s">
        <v>3164</v>
      </c>
      <c r="C3064" s="11" t="s">
        <v>10160</v>
      </c>
      <c r="D3064" s="11" t="s">
        <v>10161</v>
      </c>
      <c r="E3064" s="11" t="s">
        <v>10162</v>
      </c>
      <c r="F3064" s="12" t="s">
        <v>841</v>
      </c>
      <c r="G3064" s="13">
        <v>3150702</v>
      </c>
      <c r="H3064" s="13">
        <v>3056181</v>
      </c>
      <c r="I3064" s="13"/>
      <c r="J3064" s="13">
        <v>94521</v>
      </c>
      <c r="K3064" s="13">
        <v>97</v>
      </c>
      <c r="L3064" s="11" t="s">
        <v>9383</v>
      </c>
      <c r="M3064" s="14" t="s">
        <v>9380</v>
      </c>
      <c r="Z3064" s="15">
        <v>3150702</v>
      </c>
      <c r="AA3064" s="15">
        <v>3056181</v>
      </c>
      <c r="AC3064" s="15">
        <v>94521</v>
      </c>
    </row>
    <row r="3065" spans="2:29" ht="19.7" customHeight="1" x14ac:dyDescent="0.2">
      <c r="B3065" s="10" t="s">
        <v>3165</v>
      </c>
      <c r="C3065" s="11" t="s">
        <v>10163</v>
      </c>
      <c r="D3065" s="11" t="s">
        <v>10161</v>
      </c>
      <c r="E3065" s="11" t="s">
        <v>10164</v>
      </c>
      <c r="F3065" s="12" t="s">
        <v>841</v>
      </c>
      <c r="G3065" s="13">
        <v>998627</v>
      </c>
      <c r="H3065" s="13">
        <v>968668</v>
      </c>
      <c r="I3065" s="13"/>
      <c r="J3065" s="13">
        <v>29959</v>
      </c>
      <c r="K3065" s="13">
        <v>97</v>
      </c>
      <c r="L3065" s="11" t="s">
        <v>9383</v>
      </c>
      <c r="M3065" s="14" t="s">
        <v>9380</v>
      </c>
      <c r="Z3065" s="15">
        <v>998627</v>
      </c>
      <c r="AA3065" s="15">
        <v>968668</v>
      </c>
      <c r="AC3065" s="15">
        <v>29959</v>
      </c>
    </row>
    <row r="3066" spans="2:29" ht="19.7" customHeight="1" x14ac:dyDescent="0.2">
      <c r="B3066" s="10" t="s">
        <v>3166</v>
      </c>
      <c r="C3066" s="11" t="s">
        <v>10165</v>
      </c>
      <c r="D3066" s="11" t="s">
        <v>10166</v>
      </c>
      <c r="E3066" s="11" t="s">
        <v>10167</v>
      </c>
      <c r="F3066" s="12" t="s">
        <v>91</v>
      </c>
      <c r="G3066" s="13">
        <v>2852</v>
      </c>
      <c r="H3066" s="13">
        <v>2766</v>
      </c>
      <c r="I3066" s="13"/>
      <c r="J3066" s="13">
        <v>86</v>
      </c>
      <c r="K3066" s="13">
        <v>97</v>
      </c>
      <c r="L3066" s="11" t="s">
        <v>9383</v>
      </c>
      <c r="M3066" s="14" t="s">
        <v>9380</v>
      </c>
      <c r="Z3066" s="15">
        <v>2852</v>
      </c>
      <c r="AA3066" s="15">
        <v>2766</v>
      </c>
      <c r="AC3066" s="15">
        <v>86</v>
      </c>
    </row>
    <row r="3067" spans="2:29" ht="19.7" customHeight="1" x14ac:dyDescent="0.2">
      <c r="B3067" s="10" t="s">
        <v>3167</v>
      </c>
      <c r="C3067" s="11" t="s">
        <v>10168</v>
      </c>
      <c r="D3067" s="11" t="s">
        <v>10166</v>
      </c>
      <c r="E3067" s="11" t="s">
        <v>10169</v>
      </c>
      <c r="F3067" s="12" t="s">
        <v>91</v>
      </c>
      <c r="G3067" s="13">
        <v>5559</v>
      </c>
      <c r="H3067" s="13">
        <v>5392</v>
      </c>
      <c r="I3067" s="13"/>
      <c r="J3067" s="13">
        <v>167</v>
      </c>
      <c r="K3067" s="13">
        <v>97</v>
      </c>
      <c r="L3067" s="11" t="s">
        <v>9383</v>
      </c>
      <c r="M3067" s="14" t="s">
        <v>9380</v>
      </c>
      <c r="Z3067" s="15">
        <v>5559</v>
      </c>
      <c r="AA3067" s="15">
        <v>5392</v>
      </c>
      <c r="AC3067" s="15">
        <v>167</v>
      </c>
    </row>
    <row r="3068" spans="2:29" ht="19.7" customHeight="1" x14ac:dyDescent="0.2">
      <c r="B3068" s="10" t="s">
        <v>3168</v>
      </c>
      <c r="C3068" s="11" t="s">
        <v>10170</v>
      </c>
      <c r="D3068" s="11" t="s">
        <v>10171</v>
      </c>
      <c r="E3068" s="11" t="s">
        <v>10167</v>
      </c>
      <c r="F3068" s="12" t="s">
        <v>91</v>
      </c>
      <c r="G3068" s="13">
        <v>4243</v>
      </c>
      <c r="H3068" s="13">
        <v>4116</v>
      </c>
      <c r="I3068" s="13"/>
      <c r="J3068" s="13">
        <v>127</v>
      </c>
      <c r="K3068" s="13">
        <v>97</v>
      </c>
      <c r="L3068" s="11" t="s">
        <v>9383</v>
      </c>
      <c r="M3068" s="14" t="s">
        <v>9380</v>
      </c>
      <c r="Z3068" s="15">
        <v>4243</v>
      </c>
      <c r="AA3068" s="15">
        <v>4116</v>
      </c>
      <c r="AC3068" s="15">
        <v>127</v>
      </c>
    </row>
    <row r="3069" spans="2:29" ht="19.7" customHeight="1" x14ac:dyDescent="0.2">
      <c r="B3069" s="10" t="s">
        <v>3169</v>
      </c>
      <c r="C3069" s="11" t="s">
        <v>10172</v>
      </c>
      <c r="D3069" s="11" t="s">
        <v>10171</v>
      </c>
      <c r="E3069" s="11" t="s">
        <v>10169</v>
      </c>
      <c r="F3069" s="12" t="s">
        <v>91</v>
      </c>
      <c r="G3069" s="13">
        <v>6192</v>
      </c>
      <c r="H3069" s="13">
        <v>6006</v>
      </c>
      <c r="I3069" s="13"/>
      <c r="J3069" s="13">
        <v>186</v>
      </c>
      <c r="K3069" s="13">
        <v>97</v>
      </c>
      <c r="L3069" s="11" t="s">
        <v>9383</v>
      </c>
      <c r="M3069" s="14" t="s">
        <v>9380</v>
      </c>
      <c r="Z3069" s="15">
        <v>6192</v>
      </c>
      <c r="AA3069" s="15">
        <v>6006</v>
      </c>
      <c r="AC3069" s="15">
        <v>186</v>
      </c>
    </row>
    <row r="3070" spans="2:29" ht="19.7" customHeight="1" x14ac:dyDescent="0.2">
      <c r="B3070" s="10" t="s">
        <v>3170</v>
      </c>
      <c r="C3070" s="11" t="s">
        <v>10173</v>
      </c>
      <c r="D3070" s="11" t="s">
        <v>10174</v>
      </c>
      <c r="E3070" s="11" t="s">
        <v>10175</v>
      </c>
      <c r="F3070" s="12" t="s">
        <v>91</v>
      </c>
      <c r="G3070" s="13">
        <v>4638</v>
      </c>
      <c r="H3070" s="13">
        <v>4545</v>
      </c>
      <c r="I3070" s="13"/>
      <c r="J3070" s="13">
        <v>93</v>
      </c>
      <c r="K3070" s="13">
        <v>98</v>
      </c>
      <c r="L3070" s="11" t="s">
        <v>9383</v>
      </c>
      <c r="M3070" s="14" t="s">
        <v>9380</v>
      </c>
      <c r="Z3070" s="15">
        <v>4638</v>
      </c>
      <c r="AA3070" s="15">
        <v>4545</v>
      </c>
      <c r="AC3070" s="15">
        <v>93</v>
      </c>
    </row>
    <row r="3071" spans="2:29" ht="19.7" customHeight="1" x14ac:dyDescent="0.2">
      <c r="B3071" s="10" t="s">
        <v>3171</v>
      </c>
      <c r="C3071" s="11" t="s">
        <v>10176</v>
      </c>
      <c r="D3071" s="11" t="s">
        <v>10174</v>
      </c>
      <c r="E3071" s="11" t="s">
        <v>10177</v>
      </c>
      <c r="F3071" s="12" t="s">
        <v>91</v>
      </c>
      <c r="G3071" s="13">
        <v>32327</v>
      </c>
      <c r="H3071" s="13">
        <v>31680</v>
      </c>
      <c r="I3071" s="13"/>
      <c r="J3071" s="13">
        <v>647</v>
      </c>
      <c r="K3071" s="13">
        <v>98</v>
      </c>
      <c r="L3071" s="11" t="s">
        <v>9383</v>
      </c>
      <c r="M3071" s="14" t="s">
        <v>9380</v>
      </c>
      <c r="Z3071" s="15">
        <v>32327</v>
      </c>
      <c r="AA3071" s="15">
        <v>31680</v>
      </c>
      <c r="AC3071" s="15">
        <v>647</v>
      </c>
    </row>
    <row r="3072" spans="2:29" ht="19.7" customHeight="1" x14ac:dyDescent="0.2">
      <c r="B3072" s="10" t="s">
        <v>3172</v>
      </c>
      <c r="C3072" s="11" t="s">
        <v>10178</v>
      </c>
      <c r="D3072" s="11" t="s">
        <v>10179</v>
      </c>
      <c r="E3072" s="11" t="s">
        <v>10180</v>
      </c>
      <c r="F3072" s="12" t="s">
        <v>91</v>
      </c>
      <c r="G3072" s="13">
        <v>38</v>
      </c>
      <c r="H3072" s="13">
        <v>38</v>
      </c>
      <c r="I3072" s="13"/>
      <c r="J3072" s="13"/>
      <c r="K3072" s="13">
        <v>100</v>
      </c>
      <c r="L3072" s="11" t="s">
        <v>9383</v>
      </c>
      <c r="M3072" s="14" t="s">
        <v>9380</v>
      </c>
      <c r="Z3072" s="15">
        <v>38</v>
      </c>
      <c r="AA3072" s="15">
        <v>38</v>
      </c>
    </row>
    <row r="3073" spans="2:29" ht="19.7" customHeight="1" x14ac:dyDescent="0.2">
      <c r="B3073" s="10" t="s">
        <v>3173</v>
      </c>
      <c r="C3073" s="11" t="s">
        <v>10181</v>
      </c>
      <c r="D3073" s="11" t="s">
        <v>9610</v>
      </c>
      <c r="E3073" s="11" t="s">
        <v>10182</v>
      </c>
      <c r="F3073" s="12" t="s">
        <v>3916</v>
      </c>
      <c r="G3073" s="13">
        <v>160432</v>
      </c>
      <c r="H3073" s="13">
        <v>81820</v>
      </c>
      <c r="I3073" s="13"/>
      <c r="J3073" s="13">
        <v>78612</v>
      </c>
      <c r="K3073" s="13">
        <v>51</v>
      </c>
      <c r="L3073" s="11" t="s">
        <v>9383</v>
      </c>
      <c r="M3073" s="14" t="s">
        <v>9380</v>
      </c>
      <c r="Z3073" s="15">
        <v>160432</v>
      </c>
      <c r="AA3073" s="15">
        <v>81820</v>
      </c>
      <c r="AC3073" s="15">
        <v>78612</v>
      </c>
    </row>
    <row r="3074" spans="2:29" ht="19.7" customHeight="1" x14ac:dyDescent="0.2">
      <c r="B3074" s="10" t="s">
        <v>3174</v>
      </c>
      <c r="C3074" s="11" t="s">
        <v>10183</v>
      </c>
      <c r="D3074" s="11" t="s">
        <v>9610</v>
      </c>
      <c r="E3074" s="11" t="s">
        <v>10184</v>
      </c>
      <c r="F3074" s="12" t="s">
        <v>3916</v>
      </c>
      <c r="G3074" s="13">
        <v>115536</v>
      </c>
      <c r="H3074" s="13">
        <v>55457</v>
      </c>
      <c r="I3074" s="13"/>
      <c r="J3074" s="13">
        <v>60079</v>
      </c>
      <c r="K3074" s="13">
        <v>48</v>
      </c>
      <c r="L3074" s="11" t="s">
        <v>9383</v>
      </c>
      <c r="M3074" s="14" t="s">
        <v>9380</v>
      </c>
      <c r="Z3074" s="15">
        <v>115536</v>
      </c>
      <c r="AA3074" s="15">
        <v>55457</v>
      </c>
      <c r="AC3074" s="15">
        <v>60079</v>
      </c>
    </row>
    <row r="3075" spans="2:29" ht="19.7" customHeight="1" x14ac:dyDescent="0.2">
      <c r="B3075" s="10" t="s">
        <v>3175</v>
      </c>
      <c r="C3075" s="11" t="s">
        <v>10185</v>
      </c>
      <c r="D3075" s="11" t="s">
        <v>9610</v>
      </c>
      <c r="E3075" s="11" t="s">
        <v>10186</v>
      </c>
      <c r="F3075" s="12" t="s">
        <v>3916</v>
      </c>
      <c r="G3075" s="13">
        <v>230364</v>
      </c>
      <c r="H3075" s="13">
        <v>117486</v>
      </c>
      <c r="I3075" s="13"/>
      <c r="J3075" s="13">
        <v>112878</v>
      </c>
      <c r="K3075" s="13">
        <v>51</v>
      </c>
      <c r="L3075" s="11" t="s">
        <v>9383</v>
      </c>
      <c r="M3075" s="14" t="s">
        <v>9380</v>
      </c>
      <c r="Z3075" s="15">
        <v>230364</v>
      </c>
      <c r="AA3075" s="15">
        <v>117486</v>
      </c>
      <c r="AC3075" s="15">
        <v>112878</v>
      </c>
    </row>
    <row r="3076" spans="2:29" ht="19.7" customHeight="1" x14ac:dyDescent="0.2">
      <c r="B3076" s="10" t="s">
        <v>3176</v>
      </c>
      <c r="C3076" s="11" t="s">
        <v>10187</v>
      </c>
      <c r="D3076" s="11" t="s">
        <v>9610</v>
      </c>
      <c r="E3076" s="11" t="s">
        <v>10188</v>
      </c>
      <c r="F3076" s="12" t="s">
        <v>3916</v>
      </c>
      <c r="G3076" s="13">
        <v>148585</v>
      </c>
      <c r="H3076" s="13">
        <v>72807</v>
      </c>
      <c r="I3076" s="13"/>
      <c r="J3076" s="13">
        <v>75778</v>
      </c>
      <c r="K3076" s="13">
        <v>49</v>
      </c>
      <c r="L3076" s="11" t="s">
        <v>9383</v>
      </c>
      <c r="M3076" s="14" t="s">
        <v>9380</v>
      </c>
      <c r="Z3076" s="15">
        <v>148585</v>
      </c>
      <c r="AA3076" s="15">
        <v>72807</v>
      </c>
      <c r="AC3076" s="15">
        <v>75778</v>
      </c>
    </row>
    <row r="3077" spans="2:29" ht="19.7" customHeight="1" x14ac:dyDescent="0.2">
      <c r="B3077" s="10" t="s">
        <v>3177</v>
      </c>
      <c r="C3077" s="11" t="s">
        <v>10189</v>
      </c>
      <c r="D3077" s="11" t="s">
        <v>9610</v>
      </c>
      <c r="E3077" s="11" t="s">
        <v>10190</v>
      </c>
      <c r="F3077" s="12" t="s">
        <v>3916</v>
      </c>
      <c r="G3077" s="13">
        <v>279228</v>
      </c>
      <c r="H3077" s="13">
        <v>145199</v>
      </c>
      <c r="I3077" s="13"/>
      <c r="J3077" s="13">
        <v>134029</v>
      </c>
      <c r="K3077" s="13">
        <v>52</v>
      </c>
      <c r="L3077" s="11" t="s">
        <v>9383</v>
      </c>
      <c r="M3077" s="14" t="s">
        <v>9380</v>
      </c>
      <c r="Z3077" s="15">
        <v>279228</v>
      </c>
      <c r="AA3077" s="15">
        <v>145199</v>
      </c>
      <c r="AC3077" s="15">
        <v>134029</v>
      </c>
    </row>
    <row r="3078" spans="2:29" ht="19.7" customHeight="1" x14ac:dyDescent="0.2">
      <c r="B3078" s="10" t="s">
        <v>3178</v>
      </c>
      <c r="C3078" s="11" t="s">
        <v>10191</v>
      </c>
      <c r="D3078" s="11" t="s">
        <v>9610</v>
      </c>
      <c r="E3078" s="11" t="s">
        <v>10192</v>
      </c>
      <c r="F3078" s="12" t="s">
        <v>3916</v>
      </c>
      <c r="G3078" s="13">
        <v>169280</v>
      </c>
      <c r="H3078" s="13">
        <v>81254</v>
      </c>
      <c r="I3078" s="13"/>
      <c r="J3078" s="13">
        <v>88026</v>
      </c>
      <c r="K3078" s="13">
        <v>48</v>
      </c>
      <c r="L3078" s="11" t="s">
        <v>9383</v>
      </c>
      <c r="M3078" s="14" t="s">
        <v>9380</v>
      </c>
      <c r="Z3078" s="15">
        <v>169280</v>
      </c>
      <c r="AA3078" s="15">
        <v>81254</v>
      </c>
      <c r="AC3078" s="15">
        <v>88026</v>
      </c>
    </row>
    <row r="3079" spans="2:29" ht="19.7" customHeight="1" x14ac:dyDescent="0.2">
      <c r="B3079" s="16" t="s">
        <v>3179</v>
      </c>
      <c r="C3079" s="17" t="s">
        <v>10193</v>
      </c>
      <c r="D3079" s="17" t="s">
        <v>9610</v>
      </c>
      <c r="E3079" s="17" t="s">
        <v>10194</v>
      </c>
      <c r="F3079" s="18" t="s">
        <v>3916</v>
      </c>
      <c r="G3079" s="19">
        <v>321064</v>
      </c>
      <c r="H3079" s="19">
        <v>163743</v>
      </c>
      <c r="I3079" s="19"/>
      <c r="J3079" s="19">
        <v>157321</v>
      </c>
      <c r="K3079" s="19">
        <v>51</v>
      </c>
      <c r="L3079" s="17" t="s">
        <v>9383</v>
      </c>
      <c r="M3079" s="20" t="s">
        <v>9380</v>
      </c>
      <c r="Z3079" s="15">
        <v>321064</v>
      </c>
      <c r="AA3079" s="15">
        <v>163743</v>
      </c>
      <c r="AC3079" s="15">
        <v>157321</v>
      </c>
    </row>
    <row r="3080" spans="2:29" ht="19.7" customHeight="1" x14ac:dyDescent="0.2">
      <c r="B3080" s="10" t="s">
        <v>3180</v>
      </c>
      <c r="C3080" s="11" t="s">
        <v>10195</v>
      </c>
      <c r="D3080" s="11" t="s">
        <v>9610</v>
      </c>
      <c r="E3080" s="11" t="s">
        <v>10196</v>
      </c>
      <c r="F3080" s="12" t="s">
        <v>3916</v>
      </c>
      <c r="G3080" s="13">
        <v>207669</v>
      </c>
      <c r="H3080" s="13">
        <v>101758</v>
      </c>
      <c r="I3080" s="13"/>
      <c r="J3080" s="13">
        <v>105911</v>
      </c>
      <c r="K3080" s="13">
        <v>49</v>
      </c>
      <c r="L3080" s="11" t="s">
        <v>9383</v>
      </c>
      <c r="M3080" s="14" t="s">
        <v>9380</v>
      </c>
      <c r="Z3080" s="15">
        <v>207669</v>
      </c>
      <c r="AA3080" s="15">
        <v>101758</v>
      </c>
      <c r="AC3080" s="15">
        <v>105911</v>
      </c>
    </row>
    <row r="3081" spans="2:29" ht="19.7" customHeight="1" x14ac:dyDescent="0.2">
      <c r="B3081" s="10" t="s">
        <v>3181</v>
      </c>
      <c r="C3081" s="11" t="s">
        <v>10197</v>
      </c>
      <c r="D3081" s="11" t="s">
        <v>9610</v>
      </c>
      <c r="E3081" s="11" t="s">
        <v>10198</v>
      </c>
      <c r="F3081" s="12" t="s">
        <v>3916</v>
      </c>
      <c r="G3081" s="13">
        <v>416748</v>
      </c>
      <c r="H3081" s="13">
        <v>212541</v>
      </c>
      <c r="I3081" s="13"/>
      <c r="J3081" s="13">
        <v>204207</v>
      </c>
      <c r="K3081" s="13">
        <v>51</v>
      </c>
      <c r="L3081" s="11" t="s">
        <v>9383</v>
      </c>
      <c r="M3081" s="14" t="s">
        <v>9380</v>
      </c>
      <c r="Z3081" s="15">
        <v>416748</v>
      </c>
      <c r="AA3081" s="15">
        <v>212541</v>
      </c>
      <c r="AC3081" s="15">
        <v>204207</v>
      </c>
    </row>
    <row r="3082" spans="2:29" ht="19.7" customHeight="1" x14ac:dyDescent="0.2">
      <c r="B3082" s="10" t="s">
        <v>3182</v>
      </c>
      <c r="C3082" s="11" t="s">
        <v>10199</v>
      </c>
      <c r="D3082" s="11" t="s">
        <v>9610</v>
      </c>
      <c r="E3082" s="11" t="s">
        <v>10200</v>
      </c>
      <c r="F3082" s="12" t="s">
        <v>3916</v>
      </c>
      <c r="G3082" s="13">
        <v>235449</v>
      </c>
      <c r="H3082" s="13">
        <v>155396</v>
      </c>
      <c r="I3082" s="13"/>
      <c r="J3082" s="13">
        <v>80053</v>
      </c>
      <c r="K3082" s="13">
        <v>66</v>
      </c>
      <c r="L3082" s="11" t="s">
        <v>9383</v>
      </c>
      <c r="M3082" s="14" t="s">
        <v>9380</v>
      </c>
      <c r="Z3082" s="15">
        <v>235449</v>
      </c>
      <c r="AA3082" s="15">
        <v>155396</v>
      </c>
      <c r="AC3082" s="15">
        <v>80053</v>
      </c>
    </row>
    <row r="3083" spans="2:29" ht="19.7" customHeight="1" x14ac:dyDescent="0.2">
      <c r="B3083" s="10" t="s">
        <v>3183</v>
      </c>
      <c r="C3083" s="11" t="s">
        <v>10201</v>
      </c>
      <c r="D3083" s="11" t="s">
        <v>9610</v>
      </c>
      <c r="E3083" s="11" t="s">
        <v>10202</v>
      </c>
      <c r="F3083" s="12" t="s">
        <v>3916</v>
      </c>
      <c r="G3083" s="13">
        <v>468398</v>
      </c>
      <c r="H3083" s="13">
        <v>224831</v>
      </c>
      <c r="I3083" s="13"/>
      <c r="J3083" s="13">
        <v>243567</v>
      </c>
      <c r="K3083" s="13">
        <v>48</v>
      </c>
      <c r="L3083" s="11" t="s">
        <v>9383</v>
      </c>
      <c r="M3083" s="14" t="s">
        <v>9380</v>
      </c>
      <c r="Z3083" s="15">
        <v>468398</v>
      </c>
      <c r="AA3083" s="15">
        <v>224831</v>
      </c>
      <c r="AC3083" s="15">
        <v>243567</v>
      </c>
    </row>
    <row r="3084" spans="2:29" ht="19.7" customHeight="1" x14ac:dyDescent="0.2">
      <c r="B3084" s="10" t="s">
        <v>3184</v>
      </c>
      <c r="C3084" s="11" t="s">
        <v>10203</v>
      </c>
      <c r="D3084" s="11" t="s">
        <v>9610</v>
      </c>
      <c r="E3084" s="11" t="s">
        <v>10204</v>
      </c>
      <c r="F3084" s="12" t="s">
        <v>3916</v>
      </c>
      <c r="G3084" s="13">
        <v>458243</v>
      </c>
      <c r="H3084" s="13">
        <v>238286</v>
      </c>
      <c r="I3084" s="13"/>
      <c r="J3084" s="13">
        <v>219957</v>
      </c>
      <c r="K3084" s="13">
        <v>52</v>
      </c>
      <c r="L3084" s="11" t="s">
        <v>9383</v>
      </c>
      <c r="M3084" s="14" t="s">
        <v>9380</v>
      </c>
      <c r="Z3084" s="15">
        <v>458243</v>
      </c>
      <c r="AA3084" s="15">
        <v>238286</v>
      </c>
      <c r="AC3084" s="15">
        <v>219957</v>
      </c>
    </row>
    <row r="3085" spans="2:29" ht="19.7" customHeight="1" x14ac:dyDescent="0.2">
      <c r="B3085" s="10" t="s">
        <v>3185</v>
      </c>
      <c r="C3085" s="11" t="s">
        <v>10205</v>
      </c>
      <c r="D3085" s="11" t="s">
        <v>9610</v>
      </c>
      <c r="E3085" s="11" t="s">
        <v>10206</v>
      </c>
      <c r="F3085" s="12" t="s">
        <v>3916</v>
      </c>
      <c r="G3085" s="13">
        <v>493560</v>
      </c>
      <c r="H3085" s="13">
        <v>256651</v>
      </c>
      <c r="I3085" s="13"/>
      <c r="J3085" s="13">
        <v>236909</v>
      </c>
      <c r="K3085" s="13">
        <v>52</v>
      </c>
      <c r="L3085" s="11" t="s">
        <v>9383</v>
      </c>
      <c r="M3085" s="14" t="s">
        <v>9380</v>
      </c>
      <c r="Z3085" s="15">
        <v>493560</v>
      </c>
      <c r="AA3085" s="15">
        <v>256651</v>
      </c>
      <c r="AC3085" s="15">
        <v>236909</v>
      </c>
    </row>
    <row r="3086" spans="2:29" ht="19.7" customHeight="1" x14ac:dyDescent="0.2">
      <c r="B3086" s="10" t="s">
        <v>3186</v>
      </c>
      <c r="C3086" s="11" t="s">
        <v>10207</v>
      </c>
      <c r="D3086" s="11" t="s">
        <v>9610</v>
      </c>
      <c r="E3086" s="11" t="s">
        <v>10208</v>
      </c>
      <c r="F3086" s="12" t="s">
        <v>3916</v>
      </c>
      <c r="G3086" s="13">
        <v>305353</v>
      </c>
      <c r="H3086" s="13">
        <v>158784</v>
      </c>
      <c r="I3086" s="13"/>
      <c r="J3086" s="13">
        <v>146569</v>
      </c>
      <c r="K3086" s="13">
        <v>52</v>
      </c>
      <c r="L3086" s="11" t="s">
        <v>9383</v>
      </c>
      <c r="M3086" s="14" t="s">
        <v>9380</v>
      </c>
      <c r="Z3086" s="15">
        <v>305353</v>
      </c>
      <c r="AA3086" s="15">
        <v>158784</v>
      </c>
      <c r="AC3086" s="15">
        <v>146569</v>
      </c>
    </row>
    <row r="3087" spans="2:29" ht="19.7" customHeight="1" x14ac:dyDescent="0.2">
      <c r="B3087" s="10" t="s">
        <v>3187</v>
      </c>
      <c r="C3087" s="11" t="s">
        <v>10209</v>
      </c>
      <c r="D3087" s="11" t="s">
        <v>9610</v>
      </c>
      <c r="E3087" s="11" t="s">
        <v>10210</v>
      </c>
      <c r="F3087" s="12" t="s">
        <v>3916</v>
      </c>
      <c r="G3087" s="13">
        <v>649069</v>
      </c>
      <c r="H3087" s="13">
        <v>382951</v>
      </c>
      <c r="I3087" s="13"/>
      <c r="J3087" s="13">
        <v>266118</v>
      </c>
      <c r="K3087" s="13">
        <v>59</v>
      </c>
      <c r="L3087" s="11" t="s">
        <v>9383</v>
      </c>
      <c r="M3087" s="14" t="s">
        <v>9380</v>
      </c>
      <c r="Z3087" s="15">
        <v>649069</v>
      </c>
      <c r="AA3087" s="15">
        <v>382951</v>
      </c>
      <c r="AC3087" s="15">
        <v>266118</v>
      </c>
    </row>
    <row r="3088" spans="2:29" ht="19.7" customHeight="1" x14ac:dyDescent="0.2">
      <c r="B3088" s="10" t="s">
        <v>3188</v>
      </c>
      <c r="C3088" s="11" t="s">
        <v>10211</v>
      </c>
      <c r="D3088" s="11" t="s">
        <v>9610</v>
      </c>
      <c r="E3088" s="11" t="s">
        <v>10212</v>
      </c>
      <c r="F3088" s="12" t="s">
        <v>3916</v>
      </c>
      <c r="G3088" s="13">
        <v>768959</v>
      </c>
      <c r="H3088" s="13">
        <v>453686</v>
      </c>
      <c r="I3088" s="13"/>
      <c r="J3088" s="13">
        <v>315273</v>
      </c>
      <c r="K3088" s="13">
        <v>59</v>
      </c>
      <c r="L3088" s="11" t="s">
        <v>9383</v>
      </c>
      <c r="M3088" s="14" t="s">
        <v>9380</v>
      </c>
      <c r="Z3088" s="15">
        <v>768959</v>
      </c>
      <c r="AA3088" s="15">
        <v>453686</v>
      </c>
      <c r="AC3088" s="15">
        <v>315273</v>
      </c>
    </row>
    <row r="3089" spans="2:29" ht="19.7" customHeight="1" x14ac:dyDescent="0.2">
      <c r="B3089" s="10" t="s">
        <v>3189</v>
      </c>
      <c r="C3089" s="11" t="s">
        <v>10213</v>
      </c>
      <c r="D3089" s="11" t="s">
        <v>9610</v>
      </c>
      <c r="E3089" s="11" t="s">
        <v>10214</v>
      </c>
      <c r="F3089" s="12" t="s">
        <v>3916</v>
      </c>
      <c r="G3089" s="13">
        <v>871311</v>
      </c>
      <c r="H3089" s="13">
        <v>514073</v>
      </c>
      <c r="I3089" s="13"/>
      <c r="J3089" s="13">
        <v>357238</v>
      </c>
      <c r="K3089" s="13">
        <v>59</v>
      </c>
      <c r="L3089" s="11" t="s">
        <v>9383</v>
      </c>
      <c r="M3089" s="14" t="s">
        <v>9380</v>
      </c>
      <c r="Z3089" s="15">
        <v>871311</v>
      </c>
      <c r="AA3089" s="15">
        <v>514073</v>
      </c>
      <c r="AC3089" s="15">
        <v>357238</v>
      </c>
    </row>
    <row r="3090" spans="2:29" ht="19.7" customHeight="1" x14ac:dyDescent="0.2">
      <c r="B3090" s="10" t="s">
        <v>3190</v>
      </c>
      <c r="C3090" s="11" t="s">
        <v>10215</v>
      </c>
      <c r="D3090" s="11" t="s">
        <v>10216</v>
      </c>
      <c r="E3090" s="11" t="s">
        <v>10217</v>
      </c>
      <c r="F3090" s="12" t="s">
        <v>38</v>
      </c>
      <c r="G3090" s="13">
        <v>23034</v>
      </c>
      <c r="H3090" s="13">
        <v>22343</v>
      </c>
      <c r="I3090" s="13"/>
      <c r="J3090" s="13">
        <v>691</v>
      </c>
      <c r="K3090" s="13">
        <v>97</v>
      </c>
      <c r="L3090" s="11" t="s">
        <v>9383</v>
      </c>
      <c r="M3090" s="14" t="s">
        <v>9380</v>
      </c>
      <c r="Z3090" s="15">
        <v>23034</v>
      </c>
      <c r="AA3090" s="15">
        <v>22343</v>
      </c>
      <c r="AC3090" s="15">
        <v>691</v>
      </c>
    </row>
    <row r="3091" spans="2:29" ht="19.7" customHeight="1" x14ac:dyDescent="0.2">
      <c r="B3091" s="10" t="s">
        <v>3191</v>
      </c>
      <c r="C3091" s="11" t="s">
        <v>10218</v>
      </c>
      <c r="D3091" s="11" t="s">
        <v>10219</v>
      </c>
      <c r="E3091" s="11" t="s">
        <v>10220</v>
      </c>
      <c r="F3091" s="12" t="s">
        <v>38</v>
      </c>
      <c r="G3091" s="13">
        <v>11189</v>
      </c>
      <c r="H3091" s="13">
        <v>10853</v>
      </c>
      <c r="I3091" s="13"/>
      <c r="J3091" s="13">
        <v>336</v>
      </c>
      <c r="K3091" s="13">
        <v>97</v>
      </c>
      <c r="L3091" s="11" t="s">
        <v>9383</v>
      </c>
      <c r="M3091" s="14" t="s">
        <v>9380</v>
      </c>
      <c r="Z3091" s="15">
        <v>11189</v>
      </c>
      <c r="AA3091" s="15">
        <v>10853</v>
      </c>
      <c r="AC3091" s="15">
        <v>336</v>
      </c>
    </row>
    <row r="3092" spans="2:29" ht="19.7" customHeight="1" x14ac:dyDescent="0.2">
      <c r="B3092" s="10" t="s">
        <v>3192</v>
      </c>
      <c r="C3092" s="11" t="s">
        <v>10221</v>
      </c>
      <c r="D3092" s="11" t="s">
        <v>10219</v>
      </c>
      <c r="E3092" s="11" t="s">
        <v>10222</v>
      </c>
      <c r="F3092" s="12" t="s">
        <v>38</v>
      </c>
      <c r="G3092" s="13">
        <v>13796</v>
      </c>
      <c r="H3092" s="13">
        <v>13382</v>
      </c>
      <c r="I3092" s="13"/>
      <c r="J3092" s="13">
        <v>414</v>
      </c>
      <c r="K3092" s="13">
        <v>97</v>
      </c>
      <c r="L3092" s="11" t="s">
        <v>9383</v>
      </c>
      <c r="M3092" s="14" t="s">
        <v>9380</v>
      </c>
      <c r="Z3092" s="15">
        <v>13796</v>
      </c>
      <c r="AA3092" s="15">
        <v>13382</v>
      </c>
      <c r="AC3092" s="15">
        <v>414</v>
      </c>
    </row>
    <row r="3093" spans="2:29" ht="19.7" customHeight="1" x14ac:dyDescent="0.2">
      <c r="B3093" s="10" t="s">
        <v>3193</v>
      </c>
      <c r="C3093" s="11" t="s">
        <v>10223</v>
      </c>
      <c r="D3093" s="11" t="s">
        <v>10219</v>
      </c>
      <c r="E3093" s="11" t="s">
        <v>10224</v>
      </c>
      <c r="F3093" s="12" t="s">
        <v>38</v>
      </c>
      <c r="G3093" s="13">
        <v>17154</v>
      </c>
      <c r="H3093" s="13">
        <v>16639</v>
      </c>
      <c r="I3093" s="13"/>
      <c r="J3093" s="13">
        <v>515</v>
      </c>
      <c r="K3093" s="13">
        <v>97</v>
      </c>
      <c r="L3093" s="11" t="s">
        <v>9383</v>
      </c>
      <c r="M3093" s="14" t="s">
        <v>9380</v>
      </c>
      <c r="Z3093" s="15">
        <v>17154</v>
      </c>
      <c r="AA3093" s="15">
        <v>16639</v>
      </c>
      <c r="AC3093" s="15">
        <v>515</v>
      </c>
    </row>
    <row r="3094" spans="2:29" ht="19.7" customHeight="1" x14ac:dyDescent="0.2">
      <c r="B3094" s="10" t="s">
        <v>3194</v>
      </c>
      <c r="C3094" s="11" t="s">
        <v>10225</v>
      </c>
      <c r="D3094" s="11" t="s">
        <v>10219</v>
      </c>
      <c r="E3094" s="11" t="s">
        <v>10226</v>
      </c>
      <c r="F3094" s="12" t="s">
        <v>38</v>
      </c>
      <c r="G3094" s="13">
        <v>15319</v>
      </c>
      <c r="H3094" s="13">
        <v>14859</v>
      </c>
      <c r="I3094" s="13"/>
      <c r="J3094" s="13">
        <v>460</v>
      </c>
      <c r="K3094" s="13">
        <v>97</v>
      </c>
      <c r="L3094" s="11" t="s">
        <v>9383</v>
      </c>
      <c r="M3094" s="14" t="s">
        <v>9380</v>
      </c>
      <c r="Z3094" s="15">
        <v>15319</v>
      </c>
      <c r="AA3094" s="15">
        <v>14859</v>
      </c>
      <c r="AC3094" s="15">
        <v>460</v>
      </c>
    </row>
    <row r="3095" spans="2:29" ht="19.7" customHeight="1" x14ac:dyDescent="0.2">
      <c r="B3095" s="10" t="s">
        <v>3195</v>
      </c>
      <c r="C3095" s="11" t="s">
        <v>10227</v>
      </c>
      <c r="D3095" s="11" t="s">
        <v>10219</v>
      </c>
      <c r="E3095" s="11" t="s">
        <v>10228</v>
      </c>
      <c r="F3095" s="12" t="s">
        <v>38</v>
      </c>
      <c r="G3095" s="13">
        <v>16726</v>
      </c>
      <c r="H3095" s="13">
        <v>16224</v>
      </c>
      <c r="I3095" s="13"/>
      <c r="J3095" s="13">
        <v>502</v>
      </c>
      <c r="K3095" s="13">
        <v>97</v>
      </c>
      <c r="L3095" s="11" t="s">
        <v>9383</v>
      </c>
      <c r="M3095" s="14" t="s">
        <v>9380</v>
      </c>
      <c r="Z3095" s="15">
        <v>16726</v>
      </c>
      <c r="AA3095" s="15">
        <v>16224</v>
      </c>
      <c r="AC3095" s="15">
        <v>502</v>
      </c>
    </row>
    <row r="3096" spans="2:29" ht="19.7" customHeight="1" x14ac:dyDescent="0.2">
      <c r="B3096" s="10" t="s">
        <v>3196</v>
      </c>
      <c r="C3096" s="11" t="s">
        <v>10229</v>
      </c>
      <c r="D3096" s="11" t="s">
        <v>10219</v>
      </c>
      <c r="E3096" s="11" t="s">
        <v>10230</v>
      </c>
      <c r="F3096" s="12" t="s">
        <v>38</v>
      </c>
      <c r="G3096" s="13">
        <v>22034</v>
      </c>
      <c r="H3096" s="13">
        <v>21373</v>
      </c>
      <c r="I3096" s="13"/>
      <c r="J3096" s="13">
        <v>661</v>
      </c>
      <c r="K3096" s="13">
        <v>97</v>
      </c>
      <c r="L3096" s="11" t="s">
        <v>9383</v>
      </c>
      <c r="M3096" s="14" t="s">
        <v>9380</v>
      </c>
      <c r="Z3096" s="15">
        <v>22034</v>
      </c>
      <c r="AA3096" s="15">
        <v>21373</v>
      </c>
      <c r="AC3096" s="15">
        <v>661</v>
      </c>
    </row>
    <row r="3097" spans="2:29" ht="19.7" customHeight="1" x14ac:dyDescent="0.2">
      <c r="B3097" s="10" t="s">
        <v>3197</v>
      </c>
      <c r="C3097" s="11" t="s">
        <v>10231</v>
      </c>
      <c r="D3097" s="11" t="s">
        <v>9641</v>
      </c>
      <c r="E3097" s="11" t="s">
        <v>10232</v>
      </c>
      <c r="F3097" s="12" t="s">
        <v>85</v>
      </c>
      <c r="G3097" s="13">
        <v>31507</v>
      </c>
      <c r="H3097" s="13">
        <v>30562</v>
      </c>
      <c r="I3097" s="13"/>
      <c r="J3097" s="13">
        <v>945</v>
      </c>
      <c r="K3097" s="13">
        <v>97</v>
      </c>
      <c r="L3097" s="11" t="s">
        <v>9383</v>
      </c>
      <c r="M3097" s="14" t="s">
        <v>9380</v>
      </c>
      <c r="Z3097" s="15">
        <v>31507</v>
      </c>
      <c r="AA3097" s="15">
        <v>30562</v>
      </c>
      <c r="AC3097" s="15">
        <v>945</v>
      </c>
    </row>
    <row r="3098" spans="2:29" ht="19.7" customHeight="1" x14ac:dyDescent="0.2">
      <c r="B3098" s="10" t="s">
        <v>3198</v>
      </c>
      <c r="C3098" s="11" t="s">
        <v>10233</v>
      </c>
      <c r="D3098" s="11" t="s">
        <v>9641</v>
      </c>
      <c r="E3098" s="11" t="s">
        <v>10234</v>
      </c>
      <c r="F3098" s="12" t="s">
        <v>85</v>
      </c>
      <c r="G3098" s="13">
        <v>31342</v>
      </c>
      <c r="H3098" s="13">
        <v>30402</v>
      </c>
      <c r="I3098" s="13"/>
      <c r="J3098" s="13">
        <v>940</v>
      </c>
      <c r="K3098" s="13">
        <v>97</v>
      </c>
      <c r="L3098" s="11" t="s">
        <v>9383</v>
      </c>
      <c r="M3098" s="14" t="s">
        <v>9380</v>
      </c>
      <c r="Z3098" s="15">
        <v>31342</v>
      </c>
      <c r="AA3098" s="15">
        <v>30402</v>
      </c>
      <c r="AC3098" s="15">
        <v>940</v>
      </c>
    </row>
    <row r="3099" spans="2:29" ht="19.7" customHeight="1" x14ac:dyDescent="0.2">
      <c r="B3099" s="10" t="s">
        <v>3199</v>
      </c>
      <c r="C3099" s="11" t="s">
        <v>10235</v>
      </c>
      <c r="D3099" s="11" t="s">
        <v>9644</v>
      </c>
      <c r="E3099" s="11" t="s">
        <v>10236</v>
      </c>
      <c r="F3099" s="12" t="s">
        <v>3916</v>
      </c>
      <c r="G3099" s="13">
        <v>188708</v>
      </c>
      <c r="H3099" s="13">
        <v>135870</v>
      </c>
      <c r="I3099" s="13"/>
      <c r="J3099" s="13">
        <v>52838</v>
      </c>
      <c r="K3099" s="13">
        <v>72</v>
      </c>
      <c r="L3099" s="11" t="s">
        <v>9383</v>
      </c>
      <c r="M3099" s="14" t="s">
        <v>9380</v>
      </c>
      <c r="Z3099" s="15">
        <v>188708</v>
      </c>
      <c r="AA3099" s="15">
        <v>135870</v>
      </c>
      <c r="AC3099" s="15">
        <v>52838</v>
      </c>
    </row>
    <row r="3100" spans="2:29" ht="19.7" customHeight="1" x14ac:dyDescent="0.2">
      <c r="B3100" s="10" t="s">
        <v>3200</v>
      </c>
      <c r="C3100" s="11" t="s">
        <v>10237</v>
      </c>
      <c r="D3100" s="11" t="s">
        <v>9644</v>
      </c>
      <c r="E3100" s="11" t="s">
        <v>10238</v>
      </c>
      <c r="F3100" s="12" t="s">
        <v>3916</v>
      </c>
      <c r="G3100" s="13">
        <v>219925</v>
      </c>
      <c r="H3100" s="13">
        <v>158346</v>
      </c>
      <c r="I3100" s="13"/>
      <c r="J3100" s="13">
        <v>61579</v>
      </c>
      <c r="K3100" s="13">
        <v>72</v>
      </c>
      <c r="L3100" s="11" t="s">
        <v>9383</v>
      </c>
      <c r="M3100" s="14" t="s">
        <v>9380</v>
      </c>
      <c r="Z3100" s="15">
        <v>219925</v>
      </c>
      <c r="AA3100" s="15">
        <v>158346</v>
      </c>
      <c r="AC3100" s="15">
        <v>61579</v>
      </c>
    </row>
    <row r="3101" spans="2:29" ht="19.7" customHeight="1" x14ac:dyDescent="0.2">
      <c r="B3101" s="10" t="s">
        <v>3201</v>
      </c>
      <c r="C3101" s="11" t="s">
        <v>10239</v>
      </c>
      <c r="D3101" s="11" t="s">
        <v>9644</v>
      </c>
      <c r="E3101" s="11" t="s">
        <v>10240</v>
      </c>
      <c r="F3101" s="12" t="s">
        <v>3916</v>
      </c>
      <c r="G3101" s="13">
        <v>202145</v>
      </c>
      <c r="H3101" s="13">
        <v>143523</v>
      </c>
      <c r="I3101" s="13"/>
      <c r="J3101" s="13">
        <v>58622</v>
      </c>
      <c r="K3101" s="13">
        <v>71</v>
      </c>
      <c r="L3101" s="11" t="s">
        <v>9383</v>
      </c>
      <c r="M3101" s="14" t="s">
        <v>9380</v>
      </c>
      <c r="Z3101" s="15">
        <v>202145</v>
      </c>
      <c r="AA3101" s="15">
        <v>143523</v>
      </c>
      <c r="AC3101" s="15">
        <v>58622</v>
      </c>
    </row>
    <row r="3102" spans="2:29" ht="19.7" customHeight="1" x14ac:dyDescent="0.2">
      <c r="B3102" s="10" t="s">
        <v>3202</v>
      </c>
      <c r="C3102" s="11" t="s">
        <v>10241</v>
      </c>
      <c r="D3102" s="11" t="s">
        <v>9644</v>
      </c>
      <c r="E3102" s="11" t="s">
        <v>10242</v>
      </c>
      <c r="F3102" s="12" t="s">
        <v>3916</v>
      </c>
      <c r="G3102" s="13">
        <v>403767</v>
      </c>
      <c r="H3102" s="13">
        <v>274562</v>
      </c>
      <c r="I3102" s="13"/>
      <c r="J3102" s="13">
        <v>129205</v>
      </c>
      <c r="K3102" s="13">
        <v>68</v>
      </c>
      <c r="L3102" s="11" t="s">
        <v>9383</v>
      </c>
      <c r="M3102" s="14" t="s">
        <v>9380</v>
      </c>
      <c r="Z3102" s="15">
        <v>403767</v>
      </c>
      <c r="AA3102" s="15">
        <v>274562</v>
      </c>
      <c r="AC3102" s="15">
        <v>129205</v>
      </c>
    </row>
    <row r="3103" spans="2:29" ht="19.7" customHeight="1" x14ac:dyDescent="0.2">
      <c r="B3103" s="10" t="s">
        <v>3203</v>
      </c>
      <c r="C3103" s="11" t="s">
        <v>10243</v>
      </c>
      <c r="D3103" s="11" t="s">
        <v>9644</v>
      </c>
      <c r="E3103" s="11" t="s">
        <v>10244</v>
      </c>
      <c r="F3103" s="12" t="s">
        <v>3916</v>
      </c>
      <c r="G3103" s="13">
        <v>460037</v>
      </c>
      <c r="H3103" s="13">
        <v>257621</v>
      </c>
      <c r="I3103" s="13"/>
      <c r="J3103" s="13">
        <v>202416</v>
      </c>
      <c r="K3103" s="13">
        <v>56</v>
      </c>
      <c r="L3103" s="11" t="s">
        <v>9383</v>
      </c>
      <c r="M3103" s="14" t="s">
        <v>9380</v>
      </c>
      <c r="Z3103" s="15">
        <v>460037</v>
      </c>
      <c r="AA3103" s="15">
        <v>257621</v>
      </c>
      <c r="AC3103" s="15">
        <v>202416</v>
      </c>
    </row>
    <row r="3104" spans="2:29" ht="19.7" customHeight="1" x14ac:dyDescent="0.2">
      <c r="B3104" s="16" t="s">
        <v>3204</v>
      </c>
      <c r="C3104" s="17" t="s">
        <v>10245</v>
      </c>
      <c r="D3104" s="17" t="s">
        <v>10246</v>
      </c>
      <c r="E3104" s="17" t="s">
        <v>10247</v>
      </c>
      <c r="F3104" s="18" t="s">
        <v>4384</v>
      </c>
      <c r="G3104" s="19">
        <v>159571</v>
      </c>
      <c r="H3104" s="19">
        <v>154784</v>
      </c>
      <c r="I3104" s="19"/>
      <c r="J3104" s="19">
        <v>4787</v>
      </c>
      <c r="K3104" s="19">
        <v>97</v>
      </c>
      <c r="L3104" s="17" t="s">
        <v>9383</v>
      </c>
      <c r="M3104" s="20" t="s">
        <v>9380</v>
      </c>
      <c r="Z3104" s="15">
        <v>159571</v>
      </c>
      <c r="AA3104" s="15">
        <v>154784</v>
      </c>
      <c r="AC3104" s="15">
        <v>4787</v>
      </c>
    </row>
    <row r="3105" spans="2:29" ht="19.7" customHeight="1" x14ac:dyDescent="0.2">
      <c r="B3105" s="10" t="s">
        <v>3205</v>
      </c>
      <c r="C3105" s="11" t="s">
        <v>10248</v>
      </c>
      <c r="D3105" s="11" t="s">
        <v>10246</v>
      </c>
      <c r="E3105" s="11" t="s">
        <v>10249</v>
      </c>
      <c r="F3105" s="12" t="s">
        <v>4384</v>
      </c>
      <c r="G3105" s="13">
        <v>357663</v>
      </c>
      <c r="H3105" s="13">
        <v>346933</v>
      </c>
      <c r="I3105" s="13"/>
      <c r="J3105" s="13">
        <v>10730</v>
      </c>
      <c r="K3105" s="13">
        <v>97</v>
      </c>
      <c r="L3105" s="11" t="s">
        <v>9383</v>
      </c>
      <c r="M3105" s="14" t="s">
        <v>9380</v>
      </c>
      <c r="Z3105" s="15">
        <v>357663</v>
      </c>
      <c r="AA3105" s="15">
        <v>346933</v>
      </c>
      <c r="AC3105" s="15">
        <v>10730</v>
      </c>
    </row>
    <row r="3106" spans="2:29" ht="19.7" customHeight="1" x14ac:dyDescent="0.2">
      <c r="B3106" s="10" t="s">
        <v>3206</v>
      </c>
      <c r="C3106" s="11" t="s">
        <v>10250</v>
      </c>
      <c r="D3106" s="11" t="s">
        <v>10246</v>
      </c>
      <c r="E3106" s="11" t="s">
        <v>10251</v>
      </c>
      <c r="F3106" s="12" t="s">
        <v>4384</v>
      </c>
      <c r="G3106" s="13">
        <v>505388</v>
      </c>
      <c r="H3106" s="13">
        <v>490226</v>
      </c>
      <c r="I3106" s="13"/>
      <c r="J3106" s="13">
        <v>15162</v>
      </c>
      <c r="K3106" s="13">
        <v>97</v>
      </c>
      <c r="L3106" s="11" t="s">
        <v>9383</v>
      </c>
      <c r="M3106" s="14" t="s">
        <v>9380</v>
      </c>
      <c r="Z3106" s="15">
        <v>505388</v>
      </c>
      <c r="AA3106" s="15">
        <v>490226</v>
      </c>
      <c r="AC3106" s="15">
        <v>15162</v>
      </c>
    </row>
    <row r="3107" spans="2:29" ht="19.7" customHeight="1" x14ac:dyDescent="0.2">
      <c r="B3107" s="10" t="s">
        <v>3207</v>
      </c>
      <c r="C3107" s="11" t="s">
        <v>10252</v>
      </c>
      <c r="D3107" s="11" t="s">
        <v>10246</v>
      </c>
      <c r="E3107" s="11" t="s">
        <v>10253</v>
      </c>
      <c r="F3107" s="12" t="s">
        <v>4384</v>
      </c>
      <c r="G3107" s="13">
        <v>463689</v>
      </c>
      <c r="H3107" s="13">
        <v>449778</v>
      </c>
      <c r="I3107" s="13"/>
      <c r="J3107" s="13">
        <v>13911</v>
      </c>
      <c r="K3107" s="13">
        <v>97</v>
      </c>
      <c r="L3107" s="11" t="s">
        <v>9383</v>
      </c>
      <c r="M3107" s="14" t="s">
        <v>9380</v>
      </c>
      <c r="Z3107" s="15">
        <v>463689</v>
      </c>
      <c r="AA3107" s="15">
        <v>449778</v>
      </c>
      <c r="AC3107" s="15">
        <v>13911</v>
      </c>
    </row>
    <row r="3108" spans="2:29" ht="19.7" customHeight="1" x14ac:dyDescent="0.2">
      <c r="B3108" s="10" t="s">
        <v>3208</v>
      </c>
      <c r="C3108" s="11" t="s">
        <v>10254</v>
      </c>
      <c r="D3108" s="11" t="s">
        <v>10246</v>
      </c>
      <c r="E3108" s="11" t="s">
        <v>10255</v>
      </c>
      <c r="F3108" s="12" t="s">
        <v>4384</v>
      </c>
      <c r="G3108" s="13">
        <v>616538</v>
      </c>
      <c r="H3108" s="13">
        <v>598042</v>
      </c>
      <c r="I3108" s="13"/>
      <c r="J3108" s="13">
        <v>18496</v>
      </c>
      <c r="K3108" s="13">
        <v>97</v>
      </c>
      <c r="L3108" s="11" t="s">
        <v>9383</v>
      </c>
      <c r="M3108" s="14" t="s">
        <v>9380</v>
      </c>
      <c r="Z3108" s="15">
        <v>616538</v>
      </c>
      <c r="AA3108" s="15">
        <v>598042</v>
      </c>
      <c r="AC3108" s="15">
        <v>18496</v>
      </c>
    </row>
    <row r="3109" spans="2:29" ht="19.7" customHeight="1" x14ac:dyDescent="0.2">
      <c r="B3109" s="10" t="s">
        <v>3209</v>
      </c>
      <c r="C3109" s="11" t="s">
        <v>10256</v>
      </c>
      <c r="D3109" s="11" t="s">
        <v>10246</v>
      </c>
      <c r="E3109" s="11" t="s">
        <v>10257</v>
      </c>
      <c r="F3109" s="12" t="s">
        <v>4384</v>
      </c>
      <c r="G3109" s="13">
        <v>731610</v>
      </c>
      <c r="H3109" s="13">
        <v>709662</v>
      </c>
      <c r="I3109" s="13"/>
      <c r="J3109" s="13">
        <v>21948</v>
      </c>
      <c r="K3109" s="13">
        <v>97</v>
      </c>
      <c r="L3109" s="11" t="s">
        <v>9383</v>
      </c>
      <c r="M3109" s="14" t="s">
        <v>9380</v>
      </c>
      <c r="Z3109" s="15">
        <v>731610</v>
      </c>
      <c r="AA3109" s="15">
        <v>709662</v>
      </c>
      <c r="AC3109" s="15">
        <v>21948</v>
      </c>
    </row>
    <row r="3110" spans="2:29" ht="19.7" customHeight="1" x14ac:dyDescent="0.2">
      <c r="B3110" s="10" t="s">
        <v>3210</v>
      </c>
      <c r="C3110" s="11" t="s">
        <v>10258</v>
      </c>
      <c r="D3110" s="11" t="s">
        <v>10246</v>
      </c>
      <c r="E3110" s="11" t="s">
        <v>10259</v>
      </c>
      <c r="F3110" s="12" t="s">
        <v>4384</v>
      </c>
      <c r="G3110" s="13">
        <v>1911149</v>
      </c>
      <c r="H3110" s="13">
        <v>1853815</v>
      </c>
      <c r="I3110" s="13"/>
      <c r="J3110" s="13">
        <v>57334</v>
      </c>
      <c r="K3110" s="13">
        <v>97</v>
      </c>
      <c r="L3110" s="11" t="s">
        <v>9383</v>
      </c>
      <c r="M3110" s="14" t="s">
        <v>9380</v>
      </c>
      <c r="Z3110" s="15">
        <v>1911149</v>
      </c>
      <c r="AA3110" s="15">
        <v>1853815</v>
      </c>
      <c r="AC3110" s="15">
        <v>57334</v>
      </c>
    </row>
    <row r="3111" spans="2:29" ht="19.7" customHeight="1" x14ac:dyDescent="0.2">
      <c r="B3111" s="10" t="s">
        <v>3211</v>
      </c>
      <c r="C3111" s="11" t="s">
        <v>10260</v>
      </c>
      <c r="D3111" s="11" t="s">
        <v>10246</v>
      </c>
      <c r="E3111" s="11" t="s">
        <v>10261</v>
      </c>
      <c r="F3111" s="12" t="s">
        <v>4384</v>
      </c>
      <c r="G3111" s="13">
        <v>2569834</v>
      </c>
      <c r="H3111" s="13">
        <v>2492739</v>
      </c>
      <c r="I3111" s="13"/>
      <c r="J3111" s="13">
        <v>77095</v>
      </c>
      <c r="K3111" s="13">
        <v>97</v>
      </c>
      <c r="L3111" s="11" t="s">
        <v>9383</v>
      </c>
      <c r="M3111" s="14" t="s">
        <v>9380</v>
      </c>
      <c r="Z3111" s="15">
        <v>2569834</v>
      </c>
      <c r="AA3111" s="15">
        <v>2492739</v>
      </c>
      <c r="AC3111" s="15">
        <v>77095</v>
      </c>
    </row>
    <row r="3112" spans="2:29" ht="19.7" customHeight="1" x14ac:dyDescent="0.2">
      <c r="B3112" s="10" t="s">
        <v>3212</v>
      </c>
      <c r="C3112" s="11" t="s">
        <v>10262</v>
      </c>
      <c r="D3112" s="11" t="s">
        <v>4344</v>
      </c>
      <c r="E3112" s="11" t="s">
        <v>10263</v>
      </c>
      <c r="F3112" s="12" t="s">
        <v>4384</v>
      </c>
      <c r="G3112" s="13">
        <v>121003</v>
      </c>
      <c r="H3112" s="13">
        <v>72602</v>
      </c>
      <c r="I3112" s="13"/>
      <c r="J3112" s="13">
        <v>48401</v>
      </c>
      <c r="K3112" s="13">
        <v>60</v>
      </c>
      <c r="L3112" s="11" t="s">
        <v>9383</v>
      </c>
      <c r="M3112" s="14" t="s">
        <v>9380</v>
      </c>
      <c r="Z3112" s="15">
        <v>121003</v>
      </c>
      <c r="AA3112" s="15">
        <v>72602</v>
      </c>
      <c r="AC3112" s="15">
        <v>48401</v>
      </c>
    </row>
    <row r="3113" spans="2:29" ht="19.7" customHeight="1" x14ac:dyDescent="0.2">
      <c r="B3113" s="10" t="s">
        <v>3213</v>
      </c>
      <c r="C3113" s="11" t="s">
        <v>10264</v>
      </c>
      <c r="D3113" s="11" t="s">
        <v>4344</v>
      </c>
      <c r="E3113" s="11" t="s">
        <v>10265</v>
      </c>
      <c r="F3113" s="12" t="s">
        <v>4384</v>
      </c>
      <c r="G3113" s="13">
        <v>354003</v>
      </c>
      <c r="H3113" s="13">
        <v>343383</v>
      </c>
      <c r="I3113" s="13"/>
      <c r="J3113" s="13">
        <v>10620</v>
      </c>
      <c r="K3113" s="13">
        <v>97</v>
      </c>
      <c r="L3113" s="11" t="s">
        <v>9383</v>
      </c>
      <c r="M3113" s="14" t="s">
        <v>9380</v>
      </c>
      <c r="Z3113" s="15">
        <v>354003</v>
      </c>
      <c r="AA3113" s="15">
        <v>343383</v>
      </c>
      <c r="AC3113" s="15">
        <v>10620</v>
      </c>
    </row>
    <row r="3114" spans="2:29" ht="19.7" customHeight="1" x14ac:dyDescent="0.2">
      <c r="B3114" s="10" t="s">
        <v>3214</v>
      </c>
      <c r="C3114" s="11" t="s">
        <v>10266</v>
      </c>
      <c r="D3114" s="11" t="s">
        <v>4344</v>
      </c>
      <c r="E3114" s="11" t="s">
        <v>10267</v>
      </c>
      <c r="F3114" s="12" t="s">
        <v>4384</v>
      </c>
      <c r="G3114" s="13">
        <v>213432</v>
      </c>
      <c r="H3114" s="13">
        <v>147268</v>
      </c>
      <c r="I3114" s="13"/>
      <c r="J3114" s="13">
        <v>66164</v>
      </c>
      <c r="K3114" s="13">
        <v>69</v>
      </c>
      <c r="L3114" s="11" t="s">
        <v>9383</v>
      </c>
      <c r="M3114" s="14" t="s">
        <v>9380</v>
      </c>
      <c r="Z3114" s="15">
        <v>213432</v>
      </c>
      <c r="AA3114" s="15">
        <v>147268</v>
      </c>
      <c r="AC3114" s="15">
        <v>66164</v>
      </c>
    </row>
    <row r="3115" spans="2:29" ht="19.7" customHeight="1" x14ac:dyDescent="0.2">
      <c r="B3115" s="10" t="s">
        <v>3215</v>
      </c>
      <c r="C3115" s="11" t="s">
        <v>10268</v>
      </c>
      <c r="D3115" s="11" t="s">
        <v>4344</v>
      </c>
      <c r="E3115" s="11" t="s">
        <v>10269</v>
      </c>
      <c r="F3115" s="12" t="s">
        <v>4384</v>
      </c>
      <c r="G3115" s="13">
        <v>190456</v>
      </c>
      <c r="H3115" s="13">
        <v>114274</v>
      </c>
      <c r="I3115" s="13"/>
      <c r="J3115" s="13">
        <v>76182</v>
      </c>
      <c r="K3115" s="13">
        <v>60</v>
      </c>
      <c r="L3115" s="11" t="s">
        <v>9383</v>
      </c>
      <c r="M3115" s="14" t="s">
        <v>9380</v>
      </c>
      <c r="Z3115" s="15">
        <v>190456</v>
      </c>
      <c r="AA3115" s="15">
        <v>114274</v>
      </c>
      <c r="AC3115" s="15">
        <v>76182</v>
      </c>
    </row>
    <row r="3116" spans="2:29" ht="19.7" customHeight="1" x14ac:dyDescent="0.2">
      <c r="B3116" s="10" t="s">
        <v>3216</v>
      </c>
      <c r="C3116" s="11" t="s">
        <v>10270</v>
      </c>
      <c r="D3116" s="11" t="s">
        <v>4344</v>
      </c>
      <c r="E3116" s="11" t="s">
        <v>10271</v>
      </c>
      <c r="F3116" s="12" t="s">
        <v>4384</v>
      </c>
      <c r="G3116" s="13">
        <v>223609</v>
      </c>
      <c r="H3116" s="13">
        <v>125221</v>
      </c>
      <c r="I3116" s="13"/>
      <c r="J3116" s="13">
        <v>98388</v>
      </c>
      <c r="K3116" s="13">
        <v>56</v>
      </c>
      <c r="L3116" s="11" t="s">
        <v>9383</v>
      </c>
      <c r="M3116" s="14" t="s">
        <v>9380</v>
      </c>
      <c r="Z3116" s="15">
        <v>223609</v>
      </c>
      <c r="AA3116" s="15">
        <v>125221</v>
      </c>
      <c r="AC3116" s="15">
        <v>98388</v>
      </c>
    </row>
    <row r="3117" spans="2:29" ht="19.7" customHeight="1" x14ac:dyDescent="0.2">
      <c r="B3117" s="10" t="s">
        <v>3217</v>
      </c>
      <c r="C3117" s="11" t="s">
        <v>10272</v>
      </c>
      <c r="D3117" s="11" t="s">
        <v>4344</v>
      </c>
      <c r="E3117" s="11" t="s">
        <v>10273</v>
      </c>
      <c r="F3117" s="12" t="s">
        <v>4384</v>
      </c>
      <c r="G3117" s="13">
        <v>512046</v>
      </c>
      <c r="H3117" s="13">
        <v>496685</v>
      </c>
      <c r="I3117" s="13"/>
      <c r="J3117" s="13">
        <v>15361</v>
      </c>
      <c r="K3117" s="13">
        <v>97</v>
      </c>
      <c r="L3117" s="11" t="s">
        <v>9383</v>
      </c>
      <c r="M3117" s="14" t="s">
        <v>9380</v>
      </c>
      <c r="Z3117" s="15">
        <v>512046</v>
      </c>
      <c r="AA3117" s="15">
        <v>496685</v>
      </c>
      <c r="AC3117" s="15">
        <v>15361</v>
      </c>
    </row>
    <row r="3118" spans="2:29" ht="19.7" customHeight="1" x14ac:dyDescent="0.2">
      <c r="B3118" s="10" t="s">
        <v>3218</v>
      </c>
      <c r="C3118" s="11" t="s">
        <v>10274</v>
      </c>
      <c r="D3118" s="11" t="s">
        <v>4344</v>
      </c>
      <c r="E3118" s="11" t="s">
        <v>10275</v>
      </c>
      <c r="F3118" s="12" t="s">
        <v>4384</v>
      </c>
      <c r="G3118" s="13">
        <v>205928</v>
      </c>
      <c r="H3118" s="13">
        <v>123557</v>
      </c>
      <c r="I3118" s="13"/>
      <c r="J3118" s="13">
        <v>82371</v>
      </c>
      <c r="K3118" s="13">
        <v>60</v>
      </c>
      <c r="L3118" s="11" t="s">
        <v>9383</v>
      </c>
      <c r="M3118" s="14" t="s">
        <v>9380</v>
      </c>
      <c r="Z3118" s="15">
        <v>205928</v>
      </c>
      <c r="AA3118" s="15">
        <v>123557</v>
      </c>
      <c r="AC3118" s="15">
        <v>82371</v>
      </c>
    </row>
    <row r="3119" spans="2:29" ht="19.7" customHeight="1" x14ac:dyDescent="0.2">
      <c r="B3119" s="10" t="s">
        <v>3219</v>
      </c>
      <c r="C3119" s="11" t="s">
        <v>10276</v>
      </c>
      <c r="D3119" s="11" t="s">
        <v>4344</v>
      </c>
      <c r="E3119" s="11" t="s">
        <v>10277</v>
      </c>
      <c r="F3119" s="12" t="s">
        <v>4384</v>
      </c>
      <c r="G3119" s="13">
        <v>241141</v>
      </c>
      <c r="H3119" s="13">
        <v>144685</v>
      </c>
      <c r="I3119" s="13"/>
      <c r="J3119" s="13">
        <v>96456</v>
      </c>
      <c r="K3119" s="13">
        <v>60</v>
      </c>
      <c r="L3119" s="11" t="s">
        <v>9383</v>
      </c>
      <c r="M3119" s="14" t="s">
        <v>9380</v>
      </c>
      <c r="Z3119" s="15">
        <v>241141</v>
      </c>
      <c r="AA3119" s="15">
        <v>144685</v>
      </c>
      <c r="AC3119" s="15">
        <v>96456</v>
      </c>
    </row>
    <row r="3120" spans="2:29" ht="19.7" customHeight="1" x14ac:dyDescent="0.2">
      <c r="B3120" s="10" t="s">
        <v>3220</v>
      </c>
      <c r="C3120" s="11" t="s">
        <v>10278</v>
      </c>
      <c r="D3120" s="11" t="s">
        <v>4344</v>
      </c>
      <c r="E3120" s="11" t="s">
        <v>10279</v>
      </c>
      <c r="F3120" s="12" t="s">
        <v>4384</v>
      </c>
      <c r="G3120" s="13">
        <v>230416</v>
      </c>
      <c r="H3120" s="13">
        <v>142858</v>
      </c>
      <c r="I3120" s="13"/>
      <c r="J3120" s="13">
        <v>87558</v>
      </c>
      <c r="K3120" s="13">
        <v>62</v>
      </c>
      <c r="L3120" s="11" t="s">
        <v>9383</v>
      </c>
      <c r="M3120" s="14" t="s">
        <v>9380</v>
      </c>
      <c r="Z3120" s="15">
        <v>230416</v>
      </c>
      <c r="AA3120" s="15">
        <v>142858</v>
      </c>
      <c r="AC3120" s="15">
        <v>87558</v>
      </c>
    </row>
    <row r="3121" spans="2:29" ht="19.7" customHeight="1" x14ac:dyDescent="0.2">
      <c r="B3121" s="10" t="s">
        <v>3221</v>
      </c>
      <c r="C3121" s="11" t="s">
        <v>10280</v>
      </c>
      <c r="D3121" s="11" t="s">
        <v>4344</v>
      </c>
      <c r="E3121" s="11" t="s">
        <v>10281</v>
      </c>
      <c r="F3121" s="12" t="s">
        <v>4384</v>
      </c>
      <c r="G3121" s="13">
        <v>256914</v>
      </c>
      <c r="H3121" s="13">
        <v>159287</v>
      </c>
      <c r="I3121" s="13"/>
      <c r="J3121" s="13">
        <v>97627</v>
      </c>
      <c r="K3121" s="13">
        <v>62</v>
      </c>
      <c r="L3121" s="11" t="s">
        <v>9383</v>
      </c>
      <c r="M3121" s="14" t="s">
        <v>9380</v>
      </c>
      <c r="Z3121" s="15">
        <v>256914</v>
      </c>
      <c r="AA3121" s="15">
        <v>159287</v>
      </c>
      <c r="AC3121" s="15">
        <v>97627</v>
      </c>
    </row>
    <row r="3122" spans="2:29" ht="19.7" customHeight="1" x14ac:dyDescent="0.2">
      <c r="B3122" s="10" t="s">
        <v>3222</v>
      </c>
      <c r="C3122" s="11" t="s">
        <v>10282</v>
      </c>
      <c r="D3122" s="11" t="s">
        <v>4344</v>
      </c>
      <c r="E3122" s="11" t="s">
        <v>10283</v>
      </c>
      <c r="F3122" s="12" t="s">
        <v>4384</v>
      </c>
      <c r="G3122" s="13">
        <v>264168</v>
      </c>
      <c r="H3122" s="13">
        <v>182276</v>
      </c>
      <c r="I3122" s="13"/>
      <c r="J3122" s="13">
        <v>81892</v>
      </c>
      <c r="K3122" s="13">
        <v>69</v>
      </c>
      <c r="L3122" s="11" t="s">
        <v>9383</v>
      </c>
      <c r="M3122" s="14" t="s">
        <v>9380</v>
      </c>
      <c r="Z3122" s="15">
        <v>264168</v>
      </c>
      <c r="AA3122" s="15">
        <v>182276</v>
      </c>
      <c r="AC3122" s="15">
        <v>81892</v>
      </c>
    </row>
    <row r="3123" spans="2:29" ht="19.7" customHeight="1" x14ac:dyDescent="0.2">
      <c r="B3123" s="10" t="s">
        <v>3223</v>
      </c>
      <c r="C3123" s="11" t="s">
        <v>10284</v>
      </c>
      <c r="D3123" s="11" t="s">
        <v>4344</v>
      </c>
      <c r="E3123" s="11" t="s">
        <v>10285</v>
      </c>
      <c r="F3123" s="12" t="s">
        <v>4384</v>
      </c>
      <c r="G3123" s="13">
        <v>246202</v>
      </c>
      <c r="H3123" s="13">
        <v>150183</v>
      </c>
      <c r="I3123" s="13"/>
      <c r="J3123" s="13">
        <v>96019</v>
      </c>
      <c r="K3123" s="13">
        <v>61</v>
      </c>
      <c r="L3123" s="11" t="s">
        <v>9383</v>
      </c>
      <c r="M3123" s="14" t="s">
        <v>9380</v>
      </c>
      <c r="Z3123" s="15">
        <v>246202</v>
      </c>
      <c r="AA3123" s="15">
        <v>150183</v>
      </c>
      <c r="AC3123" s="15">
        <v>96019</v>
      </c>
    </row>
    <row r="3124" spans="2:29" ht="19.7" customHeight="1" x14ac:dyDescent="0.2">
      <c r="B3124" s="10" t="s">
        <v>3224</v>
      </c>
      <c r="C3124" s="11" t="s">
        <v>10286</v>
      </c>
      <c r="D3124" s="11" t="s">
        <v>4344</v>
      </c>
      <c r="E3124" s="11" t="s">
        <v>10287</v>
      </c>
      <c r="F3124" s="12" t="s">
        <v>4384</v>
      </c>
      <c r="G3124" s="13">
        <v>289044</v>
      </c>
      <c r="H3124" s="13">
        <v>176317</v>
      </c>
      <c r="I3124" s="13"/>
      <c r="J3124" s="13">
        <v>112727</v>
      </c>
      <c r="K3124" s="13">
        <v>61</v>
      </c>
      <c r="L3124" s="11" t="s">
        <v>9383</v>
      </c>
      <c r="M3124" s="14" t="s">
        <v>9380</v>
      </c>
      <c r="Z3124" s="15">
        <v>289044</v>
      </c>
      <c r="AA3124" s="15">
        <v>176317</v>
      </c>
      <c r="AC3124" s="15">
        <v>112727</v>
      </c>
    </row>
    <row r="3125" spans="2:29" ht="19.7" customHeight="1" x14ac:dyDescent="0.2">
      <c r="B3125" s="10" t="s">
        <v>3225</v>
      </c>
      <c r="C3125" s="11" t="s">
        <v>10288</v>
      </c>
      <c r="D3125" s="11" t="s">
        <v>10289</v>
      </c>
      <c r="E3125" s="11" t="s">
        <v>10290</v>
      </c>
      <c r="F3125" s="12" t="s">
        <v>38</v>
      </c>
      <c r="G3125" s="13">
        <v>87545</v>
      </c>
      <c r="H3125" s="13">
        <v>84919</v>
      </c>
      <c r="I3125" s="13"/>
      <c r="J3125" s="13">
        <v>2626</v>
      </c>
      <c r="K3125" s="13">
        <v>97</v>
      </c>
      <c r="L3125" s="11" t="s">
        <v>9383</v>
      </c>
      <c r="M3125" s="14" t="s">
        <v>9380</v>
      </c>
      <c r="Z3125" s="15">
        <v>87545</v>
      </c>
      <c r="AA3125" s="15">
        <v>84919</v>
      </c>
      <c r="AC3125" s="15">
        <v>2626</v>
      </c>
    </row>
    <row r="3126" spans="2:29" ht="19.7" customHeight="1" x14ac:dyDescent="0.2">
      <c r="B3126" s="10" t="s">
        <v>3226</v>
      </c>
      <c r="C3126" s="11" t="s">
        <v>10291</v>
      </c>
      <c r="D3126" s="11" t="s">
        <v>10289</v>
      </c>
      <c r="E3126" s="11" t="s">
        <v>10292</v>
      </c>
      <c r="F3126" s="12" t="s">
        <v>38</v>
      </c>
      <c r="G3126" s="13">
        <v>51267</v>
      </c>
      <c r="H3126" s="13">
        <v>31273</v>
      </c>
      <c r="I3126" s="13"/>
      <c r="J3126" s="13">
        <v>19994</v>
      </c>
      <c r="K3126" s="13">
        <v>61</v>
      </c>
      <c r="L3126" s="11" t="s">
        <v>9383</v>
      </c>
      <c r="M3126" s="14" t="s">
        <v>9380</v>
      </c>
      <c r="Z3126" s="15">
        <v>51267</v>
      </c>
      <c r="AA3126" s="15">
        <v>31273</v>
      </c>
      <c r="AC3126" s="15">
        <v>19994</v>
      </c>
    </row>
    <row r="3127" spans="2:29" ht="19.7" customHeight="1" x14ac:dyDescent="0.2">
      <c r="B3127" s="10" t="s">
        <v>3227</v>
      </c>
      <c r="C3127" s="11" t="s">
        <v>10293</v>
      </c>
      <c r="D3127" s="11" t="s">
        <v>10289</v>
      </c>
      <c r="E3127" s="11" t="s">
        <v>10294</v>
      </c>
      <c r="F3127" s="12" t="s">
        <v>38</v>
      </c>
      <c r="G3127" s="13">
        <v>63488</v>
      </c>
      <c r="H3127" s="13">
        <v>39997</v>
      </c>
      <c r="I3127" s="13"/>
      <c r="J3127" s="13">
        <v>23491</v>
      </c>
      <c r="K3127" s="13">
        <v>63</v>
      </c>
      <c r="L3127" s="11" t="s">
        <v>9383</v>
      </c>
      <c r="M3127" s="14" t="s">
        <v>9380</v>
      </c>
      <c r="Z3127" s="15">
        <v>63488</v>
      </c>
      <c r="AA3127" s="15">
        <v>39997</v>
      </c>
      <c r="AC3127" s="15">
        <v>23491</v>
      </c>
    </row>
    <row r="3128" spans="2:29" ht="19.7" customHeight="1" x14ac:dyDescent="0.2">
      <c r="B3128" s="10" t="s">
        <v>3228</v>
      </c>
      <c r="C3128" s="11" t="s">
        <v>10295</v>
      </c>
      <c r="D3128" s="11" t="s">
        <v>10289</v>
      </c>
      <c r="E3128" s="11" t="s">
        <v>10296</v>
      </c>
      <c r="F3128" s="12" t="s">
        <v>38</v>
      </c>
      <c r="G3128" s="13">
        <v>61914</v>
      </c>
      <c r="H3128" s="13">
        <v>60057</v>
      </c>
      <c r="I3128" s="13"/>
      <c r="J3128" s="13">
        <v>1857</v>
      </c>
      <c r="K3128" s="13">
        <v>97</v>
      </c>
      <c r="L3128" s="11" t="s">
        <v>9383</v>
      </c>
      <c r="M3128" s="14" t="s">
        <v>9380</v>
      </c>
      <c r="Z3128" s="15">
        <v>61914</v>
      </c>
      <c r="AA3128" s="15">
        <v>60057</v>
      </c>
      <c r="AC3128" s="15">
        <v>1857</v>
      </c>
    </row>
    <row r="3129" spans="2:29" ht="19.7" customHeight="1" x14ac:dyDescent="0.2">
      <c r="B3129" s="16" t="s">
        <v>3229</v>
      </c>
      <c r="C3129" s="17" t="s">
        <v>10297</v>
      </c>
      <c r="D3129" s="17" t="s">
        <v>10289</v>
      </c>
      <c r="E3129" s="17" t="s">
        <v>10298</v>
      </c>
      <c r="F3129" s="18" t="s">
        <v>38</v>
      </c>
      <c r="G3129" s="19">
        <v>42854</v>
      </c>
      <c r="H3129" s="19">
        <v>21427</v>
      </c>
      <c r="I3129" s="19"/>
      <c r="J3129" s="19">
        <v>21427</v>
      </c>
      <c r="K3129" s="19">
        <v>50</v>
      </c>
      <c r="L3129" s="17" t="s">
        <v>9383</v>
      </c>
      <c r="M3129" s="20" t="s">
        <v>9380</v>
      </c>
      <c r="Z3129" s="15">
        <v>42854</v>
      </c>
      <c r="AA3129" s="15">
        <v>21427</v>
      </c>
      <c r="AC3129" s="15">
        <v>21427</v>
      </c>
    </row>
    <row r="3130" spans="2:29" ht="19.7" customHeight="1" x14ac:dyDescent="0.2">
      <c r="B3130" s="10" t="s">
        <v>3230</v>
      </c>
      <c r="C3130" s="11" t="s">
        <v>10299</v>
      </c>
      <c r="D3130" s="11" t="s">
        <v>10300</v>
      </c>
      <c r="E3130" s="11" t="s">
        <v>10296</v>
      </c>
      <c r="F3130" s="12" t="s">
        <v>38</v>
      </c>
      <c r="G3130" s="13">
        <v>13733</v>
      </c>
      <c r="H3130" s="13">
        <v>12772</v>
      </c>
      <c r="I3130" s="13"/>
      <c r="J3130" s="13">
        <v>961</v>
      </c>
      <c r="K3130" s="13">
        <v>93</v>
      </c>
      <c r="L3130" s="11" t="s">
        <v>9383</v>
      </c>
      <c r="M3130" s="14" t="s">
        <v>9380</v>
      </c>
      <c r="Z3130" s="15">
        <v>13733</v>
      </c>
      <c r="AA3130" s="15">
        <v>12772</v>
      </c>
      <c r="AC3130" s="15">
        <v>961</v>
      </c>
    </row>
    <row r="3131" spans="2:29" ht="19.7" customHeight="1" x14ac:dyDescent="0.2">
      <c r="B3131" s="10" t="s">
        <v>3231</v>
      </c>
      <c r="C3131" s="11" t="s">
        <v>10301</v>
      </c>
      <c r="D3131" s="11" t="s">
        <v>10289</v>
      </c>
      <c r="E3131" s="11" t="s">
        <v>10302</v>
      </c>
      <c r="F3131" s="12" t="s">
        <v>38</v>
      </c>
      <c r="G3131" s="13">
        <v>38241</v>
      </c>
      <c r="H3131" s="13">
        <v>37094</v>
      </c>
      <c r="I3131" s="13"/>
      <c r="J3131" s="13">
        <v>1147</v>
      </c>
      <c r="K3131" s="13">
        <v>97</v>
      </c>
      <c r="L3131" s="11" t="s">
        <v>9383</v>
      </c>
      <c r="M3131" s="14" t="s">
        <v>9380</v>
      </c>
      <c r="Z3131" s="15">
        <v>38241</v>
      </c>
      <c r="AA3131" s="15">
        <v>37094</v>
      </c>
      <c r="AC3131" s="15">
        <v>1147</v>
      </c>
    </row>
    <row r="3132" spans="2:29" ht="19.7" customHeight="1" x14ac:dyDescent="0.2">
      <c r="B3132" s="10" t="s">
        <v>3232</v>
      </c>
      <c r="C3132" s="11" t="s">
        <v>10303</v>
      </c>
      <c r="D3132" s="11" t="s">
        <v>10300</v>
      </c>
      <c r="E3132" s="11" t="s">
        <v>10304</v>
      </c>
      <c r="F3132" s="12" t="s">
        <v>38</v>
      </c>
      <c r="G3132" s="13">
        <v>138520</v>
      </c>
      <c r="H3132" s="13">
        <v>137135</v>
      </c>
      <c r="I3132" s="13"/>
      <c r="J3132" s="13">
        <v>1385</v>
      </c>
      <c r="K3132" s="13">
        <v>99</v>
      </c>
      <c r="L3132" s="11" t="s">
        <v>9383</v>
      </c>
      <c r="M3132" s="14" t="s">
        <v>9380</v>
      </c>
      <c r="Z3132" s="15">
        <v>138520</v>
      </c>
      <c r="AA3132" s="15">
        <v>137135</v>
      </c>
      <c r="AC3132" s="15">
        <v>1385</v>
      </c>
    </row>
    <row r="3133" spans="2:29" ht="19.7" customHeight="1" x14ac:dyDescent="0.2">
      <c r="B3133" s="10" t="s">
        <v>3233</v>
      </c>
      <c r="C3133" s="11" t="s">
        <v>10305</v>
      </c>
      <c r="D3133" s="11" t="s">
        <v>10306</v>
      </c>
      <c r="E3133" s="11" t="s">
        <v>10307</v>
      </c>
      <c r="F3133" s="12" t="s">
        <v>38</v>
      </c>
      <c r="G3133" s="13">
        <v>37217</v>
      </c>
      <c r="H3133" s="13">
        <v>36100</v>
      </c>
      <c r="I3133" s="13"/>
      <c r="J3133" s="13">
        <v>1117</v>
      </c>
      <c r="K3133" s="13">
        <v>97</v>
      </c>
      <c r="L3133" s="11" t="s">
        <v>9383</v>
      </c>
      <c r="M3133" s="14" t="s">
        <v>9380</v>
      </c>
      <c r="Z3133" s="15">
        <v>37217</v>
      </c>
      <c r="AA3133" s="15">
        <v>36100</v>
      </c>
      <c r="AC3133" s="15">
        <v>1117</v>
      </c>
    </row>
    <row r="3134" spans="2:29" ht="19.7" customHeight="1" x14ac:dyDescent="0.2">
      <c r="B3134" s="10" t="s">
        <v>3234</v>
      </c>
      <c r="C3134" s="11" t="s">
        <v>10308</v>
      </c>
      <c r="D3134" s="11" t="s">
        <v>10306</v>
      </c>
      <c r="E3134" s="11" t="s">
        <v>10309</v>
      </c>
      <c r="F3134" s="12" t="s">
        <v>38</v>
      </c>
      <c r="G3134" s="13">
        <v>54900</v>
      </c>
      <c r="H3134" s="13">
        <v>53253</v>
      </c>
      <c r="I3134" s="13"/>
      <c r="J3134" s="13">
        <v>1647</v>
      </c>
      <c r="K3134" s="13">
        <v>97</v>
      </c>
      <c r="L3134" s="11" t="s">
        <v>9383</v>
      </c>
      <c r="M3134" s="14" t="s">
        <v>9380</v>
      </c>
      <c r="Z3134" s="15">
        <v>54900</v>
      </c>
      <c r="AA3134" s="15">
        <v>53253</v>
      </c>
      <c r="AC3134" s="15">
        <v>1647</v>
      </c>
    </row>
    <row r="3135" spans="2:29" ht="19.7" customHeight="1" x14ac:dyDescent="0.2">
      <c r="B3135" s="10" t="s">
        <v>3235</v>
      </c>
      <c r="C3135" s="11" t="s">
        <v>10310</v>
      </c>
      <c r="D3135" s="11" t="s">
        <v>10306</v>
      </c>
      <c r="E3135" s="11" t="s">
        <v>10296</v>
      </c>
      <c r="F3135" s="12" t="s">
        <v>38</v>
      </c>
      <c r="G3135" s="13">
        <v>33901</v>
      </c>
      <c r="H3135" s="13">
        <v>32206</v>
      </c>
      <c r="I3135" s="13"/>
      <c r="J3135" s="13">
        <v>1695</v>
      </c>
      <c r="K3135" s="13">
        <v>95</v>
      </c>
      <c r="L3135" s="11" t="s">
        <v>9383</v>
      </c>
      <c r="M3135" s="14" t="s">
        <v>9380</v>
      </c>
      <c r="Z3135" s="15">
        <v>33901</v>
      </c>
      <c r="AA3135" s="15">
        <v>32206</v>
      </c>
      <c r="AC3135" s="15">
        <v>1695</v>
      </c>
    </row>
    <row r="3136" spans="2:29" ht="19.7" customHeight="1" x14ac:dyDescent="0.2">
      <c r="B3136" s="10" t="s">
        <v>3236</v>
      </c>
      <c r="C3136" s="11" t="s">
        <v>10311</v>
      </c>
      <c r="D3136" s="11" t="s">
        <v>10312</v>
      </c>
      <c r="E3136" s="11" t="s">
        <v>10296</v>
      </c>
      <c r="F3136" s="12" t="s">
        <v>38</v>
      </c>
      <c r="G3136" s="13">
        <v>9271</v>
      </c>
      <c r="H3136" s="13">
        <v>8251</v>
      </c>
      <c r="I3136" s="13"/>
      <c r="J3136" s="13">
        <v>1020</v>
      </c>
      <c r="K3136" s="13">
        <v>89</v>
      </c>
      <c r="L3136" s="11" t="s">
        <v>9383</v>
      </c>
      <c r="M3136" s="14" t="s">
        <v>9380</v>
      </c>
      <c r="Z3136" s="15">
        <v>9271</v>
      </c>
      <c r="AA3136" s="15">
        <v>8251</v>
      </c>
      <c r="AC3136" s="15">
        <v>1020</v>
      </c>
    </row>
    <row r="3137" spans="2:29" ht="19.7" customHeight="1" x14ac:dyDescent="0.2">
      <c r="B3137" s="10" t="s">
        <v>3237</v>
      </c>
      <c r="C3137" s="11" t="s">
        <v>10313</v>
      </c>
      <c r="D3137" s="11" t="s">
        <v>10314</v>
      </c>
      <c r="E3137" s="11" t="s">
        <v>10296</v>
      </c>
      <c r="F3137" s="12" t="s">
        <v>38</v>
      </c>
      <c r="G3137" s="13">
        <v>88120</v>
      </c>
      <c r="H3137" s="13">
        <v>85476</v>
      </c>
      <c r="I3137" s="13"/>
      <c r="J3137" s="13">
        <v>2644</v>
      </c>
      <c r="K3137" s="13">
        <v>97</v>
      </c>
      <c r="L3137" s="11" t="s">
        <v>9383</v>
      </c>
      <c r="M3137" s="14" t="s">
        <v>9380</v>
      </c>
      <c r="Z3137" s="15">
        <v>88120</v>
      </c>
      <c r="AA3137" s="15">
        <v>85476</v>
      </c>
      <c r="AC3137" s="15">
        <v>2644</v>
      </c>
    </row>
    <row r="3138" spans="2:29" ht="19.7" customHeight="1" x14ac:dyDescent="0.2">
      <c r="B3138" s="10" t="s">
        <v>3238</v>
      </c>
      <c r="C3138" s="11" t="s">
        <v>10315</v>
      </c>
      <c r="D3138" s="11" t="s">
        <v>10316</v>
      </c>
      <c r="E3138" s="11" t="s">
        <v>10317</v>
      </c>
      <c r="F3138" s="12" t="s">
        <v>85</v>
      </c>
      <c r="G3138" s="13">
        <v>11903</v>
      </c>
      <c r="H3138" s="13">
        <v>11546</v>
      </c>
      <c r="I3138" s="13"/>
      <c r="J3138" s="13">
        <v>357</v>
      </c>
      <c r="K3138" s="13">
        <v>97</v>
      </c>
      <c r="L3138" s="11" t="s">
        <v>9383</v>
      </c>
      <c r="M3138" s="14" t="s">
        <v>9380</v>
      </c>
      <c r="Z3138" s="15">
        <v>11903</v>
      </c>
      <c r="AA3138" s="15">
        <v>11546</v>
      </c>
      <c r="AC3138" s="15">
        <v>357</v>
      </c>
    </row>
    <row r="3139" spans="2:29" ht="19.7" customHeight="1" x14ac:dyDescent="0.2">
      <c r="B3139" s="10" t="s">
        <v>3239</v>
      </c>
      <c r="C3139" s="11" t="s">
        <v>10318</v>
      </c>
      <c r="D3139" s="11" t="s">
        <v>10316</v>
      </c>
      <c r="E3139" s="11" t="s">
        <v>10319</v>
      </c>
      <c r="F3139" s="12" t="s">
        <v>85</v>
      </c>
      <c r="G3139" s="13">
        <v>13726</v>
      </c>
      <c r="H3139" s="13">
        <v>13314</v>
      </c>
      <c r="I3139" s="13"/>
      <c r="J3139" s="13">
        <v>412</v>
      </c>
      <c r="K3139" s="13">
        <v>97</v>
      </c>
      <c r="L3139" s="11" t="s">
        <v>9383</v>
      </c>
      <c r="M3139" s="14" t="s">
        <v>9380</v>
      </c>
      <c r="Z3139" s="15">
        <v>13726</v>
      </c>
      <c r="AA3139" s="15">
        <v>13314</v>
      </c>
      <c r="AC3139" s="15">
        <v>412</v>
      </c>
    </row>
    <row r="3140" spans="2:29" ht="19.7" customHeight="1" x14ac:dyDescent="0.2">
      <c r="B3140" s="10" t="s">
        <v>3240</v>
      </c>
      <c r="C3140" s="11" t="s">
        <v>10320</v>
      </c>
      <c r="D3140" s="11" t="s">
        <v>10316</v>
      </c>
      <c r="E3140" s="11" t="s">
        <v>10321</v>
      </c>
      <c r="F3140" s="12" t="s">
        <v>85</v>
      </c>
      <c r="G3140" s="13">
        <v>17590</v>
      </c>
      <c r="H3140" s="13">
        <v>17062</v>
      </c>
      <c r="I3140" s="13"/>
      <c r="J3140" s="13">
        <v>528</v>
      </c>
      <c r="K3140" s="13">
        <v>97</v>
      </c>
      <c r="L3140" s="11" t="s">
        <v>9383</v>
      </c>
      <c r="M3140" s="14" t="s">
        <v>9380</v>
      </c>
      <c r="Z3140" s="15">
        <v>17590</v>
      </c>
      <c r="AA3140" s="15">
        <v>17062</v>
      </c>
      <c r="AC3140" s="15">
        <v>528</v>
      </c>
    </row>
    <row r="3141" spans="2:29" ht="19.7" customHeight="1" x14ac:dyDescent="0.2">
      <c r="B3141" s="10" t="s">
        <v>3241</v>
      </c>
      <c r="C3141" s="11" t="s">
        <v>10322</v>
      </c>
      <c r="D3141" s="11" t="s">
        <v>10316</v>
      </c>
      <c r="E3141" s="11" t="s">
        <v>10323</v>
      </c>
      <c r="F3141" s="12" t="s">
        <v>85</v>
      </c>
      <c r="G3141" s="13">
        <v>11231</v>
      </c>
      <c r="H3141" s="13">
        <v>10894</v>
      </c>
      <c r="I3141" s="13"/>
      <c r="J3141" s="13">
        <v>337</v>
      </c>
      <c r="K3141" s="13">
        <v>97</v>
      </c>
      <c r="L3141" s="11" t="s">
        <v>9383</v>
      </c>
      <c r="M3141" s="14" t="s">
        <v>9380</v>
      </c>
      <c r="Z3141" s="15">
        <v>11231</v>
      </c>
      <c r="AA3141" s="15">
        <v>10894</v>
      </c>
      <c r="AC3141" s="15">
        <v>337</v>
      </c>
    </row>
    <row r="3142" spans="2:29" ht="19.7" customHeight="1" x14ac:dyDescent="0.2">
      <c r="B3142" s="10" t="s">
        <v>3242</v>
      </c>
      <c r="C3142" s="11" t="s">
        <v>10324</v>
      </c>
      <c r="D3142" s="11" t="s">
        <v>10316</v>
      </c>
      <c r="E3142" s="11" t="s">
        <v>10325</v>
      </c>
      <c r="F3142" s="12" t="s">
        <v>85</v>
      </c>
      <c r="G3142" s="13">
        <v>13535</v>
      </c>
      <c r="H3142" s="13">
        <v>13129</v>
      </c>
      <c r="I3142" s="13"/>
      <c r="J3142" s="13">
        <v>406</v>
      </c>
      <c r="K3142" s="13">
        <v>97</v>
      </c>
      <c r="L3142" s="11" t="s">
        <v>9383</v>
      </c>
      <c r="M3142" s="14" t="s">
        <v>9380</v>
      </c>
      <c r="Z3142" s="15">
        <v>13535</v>
      </c>
      <c r="AA3142" s="15">
        <v>13129</v>
      </c>
      <c r="AC3142" s="15">
        <v>406</v>
      </c>
    </row>
    <row r="3143" spans="2:29" ht="19.7" customHeight="1" x14ac:dyDescent="0.2">
      <c r="B3143" s="10" t="s">
        <v>3243</v>
      </c>
      <c r="C3143" s="11" t="s">
        <v>10326</v>
      </c>
      <c r="D3143" s="11" t="s">
        <v>10316</v>
      </c>
      <c r="E3143" s="11" t="s">
        <v>10327</v>
      </c>
      <c r="F3143" s="12" t="s">
        <v>85</v>
      </c>
      <c r="G3143" s="13">
        <v>15583</v>
      </c>
      <c r="H3143" s="13">
        <v>15116</v>
      </c>
      <c r="I3143" s="13"/>
      <c r="J3143" s="13">
        <v>467</v>
      </c>
      <c r="K3143" s="13">
        <v>97</v>
      </c>
      <c r="L3143" s="11" t="s">
        <v>9383</v>
      </c>
      <c r="M3143" s="14" t="s">
        <v>9380</v>
      </c>
      <c r="Z3143" s="15">
        <v>15583</v>
      </c>
      <c r="AA3143" s="15">
        <v>15116</v>
      </c>
      <c r="AC3143" s="15">
        <v>467</v>
      </c>
    </row>
    <row r="3144" spans="2:29" ht="19.7" customHeight="1" x14ac:dyDescent="0.2">
      <c r="B3144" s="10" t="s">
        <v>3244</v>
      </c>
      <c r="C3144" s="11" t="s">
        <v>10328</v>
      </c>
      <c r="D3144" s="11" t="s">
        <v>10316</v>
      </c>
      <c r="E3144" s="11" t="s">
        <v>10329</v>
      </c>
      <c r="F3144" s="12" t="s">
        <v>85</v>
      </c>
      <c r="G3144" s="13">
        <v>15212</v>
      </c>
      <c r="H3144" s="13">
        <v>14756</v>
      </c>
      <c r="I3144" s="13"/>
      <c r="J3144" s="13">
        <v>456</v>
      </c>
      <c r="K3144" s="13">
        <v>97</v>
      </c>
      <c r="L3144" s="11" t="s">
        <v>9383</v>
      </c>
      <c r="M3144" s="14" t="s">
        <v>9380</v>
      </c>
      <c r="Z3144" s="15">
        <v>15212</v>
      </c>
      <c r="AA3144" s="15">
        <v>14756</v>
      </c>
      <c r="AC3144" s="15">
        <v>456</v>
      </c>
    </row>
    <row r="3145" spans="2:29" ht="19.7" customHeight="1" x14ac:dyDescent="0.2">
      <c r="B3145" s="10" t="s">
        <v>3245</v>
      </c>
      <c r="C3145" s="11" t="s">
        <v>10330</v>
      </c>
      <c r="D3145" s="11" t="s">
        <v>10316</v>
      </c>
      <c r="E3145" s="11" t="s">
        <v>10331</v>
      </c>
      <c r="F3145" s="12" t="s">
        <v>85</v>
      </c>
      <c r="G3145" s="13">
        <v>25783</v>
      </c>
      <c r="H3145" s="13">
        <v>25010</v>
      </c>
      <c r="I3145" s="13"/>
      <c r="J3145" s="13">
        <v>773</v>
      </c>
      <c r="K3145" s="13">
        <v>97</v>
      </c>
      <c r="L3145" s="11" t="s">
        <v>9383</v>
      </c>
      <c r="M3145" s="14" t="s">
        <v>9380</v>
      </c>
      <c r="Z3145" s="15">
        <v>25783</v>
      </c>
      <c r="AA3145" s="15">
        <v>25010</v>
      </c>
      <c r="AC3145" s="15">
        <v>773</v>
      </c>
    </row>
    <row r="3146" spans="2:29" ht="19.7" customHeight="1" x14ac:dyDescent="0.2">
      <c r="B3146" s="10" t="s">
        <v>3246</v>
      </c>
      <c r="C3146" s="11" t="s">
        <v>10332</v>
      </c>
      <c r="D3146" s="11" t="s">
        <v>10316</v>
      </c>
      <c r="E3146" s="11" t="s">
        <v>10333</v>
      </c>
      <c r="F3146" s="12" t="s">
        <v>85</v>
      </c>
      <c r="G3146" s="13">
        <v>9115</v>
      </c>
      <c r="H3146" s="13">
        <v>8842</v>
      </c>
      <c r="I3146" s="13"/>
      <c r="J3146" s="13">
        <v>273</v>
      </c>
      <c r="K3146" s="13">
        <v>97</v>
      </c>
      <c r="L3146" s="11" t="s">
        <v>9383</v>
      </c>
      <c r="M3146" s="14" t="s">
        <v>9380</v>
      </c>
      <c r="Z3146" s="15">
        <v>9115</v>
      </c>
      <c r="AA3146" s="15">
        <v>8842</v>
      </c>
      <c r="AC3146" s="15">
        <v>273</v>
      </c>
    </row>
    <row r="3147" spans="2:29" ht="19.7" customHeight="1" x14ac:dyDescent="0.2">
      <c r="B3147" s="10" t="s">
        <v>3247</v>
      </c>
      <c r="C3147" s="11" t="s">
        <v>10334</v>
      </c>
      <c r="D3147" s="11" t="s">
        <v>10316</v>
      </c>
      <c r="E3147" s="11" t="s">
        <v>10335</v>
      </c>
      <c r="F3147" s="12" t="s">
        <v>85</v>
      </c>
      <c r="G3147" s="13">
        <v>10762</v>
      </c>
      <c r="H3147" s="13">
        <v>10439</v>
      </c>
      <c r="I3147" s="13"/>
      <c r="J3147" s="13">
        <v>323</v>
      </c>
      <c r="K3147" s="13">
        <v>97</v>
      </c>
      <c r="L3147" s="11" t="s">
        <v>9383</v>
      </c>
      <c r="M3147" s="14" t="s">
        <v>9380</v>
      </c>
      <c r="Z3147" s="15">
        <v>10762</v>
      </c>
      <c r="AA3147" s="15">
        <v>10439</v>
      </c>
      <c r="AC3147" s="15">
        <v>323</v>
      </c>
    </row>
    <row r="3148" spans="2:29" ht="19.7" customHeight="1" x14ac:dyDescent="0.2">
      <c r="B3148" s="10" t="s">
        <v>3248</v>
      </c>
      <c r="C3148" s="11" t="s">
        <v>10336</v>
      </c>
      <c r="D3148" s="11" t="s">
        <v>10316</v>
      </c>
      <c r="E3148" s="11" t="s">
        <v>10337</v>
      </c>
      <c r="F3148" s="12" t="s">
        <v>85</v>
      </c>
      <c r="G3148" s="13">
        <v>10745</v>
      </c>
      <c r="H3148" s="13">
        <v>10423</v>
      </c>
      <c r="I3148" s="13"/>
      <c r="J3148" s="13">
        <v>322</v>
      </c>
      <c r="K3148" s="13">
        <v>97</v>
      </c>
      <c r="L3148" s="11" t="s">
        <v>9383</v>
      </c>
      <c r="M3148" s="14" t="s">
        <v>9380</v>
      </c>
      <c r="Z3148" s="15">
        <v>10745</v>
      </c>
      <c r="AA3148" s="15">
        <v>10423</v>
      </c>
      <c r="AC3148" s="15">
        <v>322</v>
      </c>
    </row>
    <row r="3149" spans="2:29" ht="19.7" customHeight="1" x14ac:dyDescent="0.2">
      <c r="B3149" s="10" t="s">
        <v>3249</v>
      </c>
      <c r="C3149" s="11" t="s">
        <v>10338</v>
      </c>
      <c r="D3149" s="11" t="s">
        <v>10316</v>
      </c>
      <c r="E3149" s="11" t="s">
        <v>10339</v>
      </c>
      <c r="F3149" s="12" t="s">
        <v>85</v>
      </c>
      <c r="G3149" s="13">
        <v>11825</v>
      </c>
      <c r="H3149" s="13">
        <v>11470</v>
      </c>
      <c r="I3149" s="13"/>
      <c r="J3149" s="13">
        <v>355</v>
      </c>
      <c r="K3149" s="13">
        <v>97</v>
      </c>
      <c r="L3149" s="11" t="s">
        <v>9383</v>
      </c>
      <c r="M3149" s="14" t="s">
        <v>9380</v>
      </c>
      <c r="Z3149" s="15">
        <v>11825</v>
      </c>
      <c r="AA3149" s="15">
        <v>11470</v>
      </c>
      <c r="AC3149" s="15">
        <v>355</v>
      </c>
    </row>
    <row r="3150" spans="2:29" ht="19.7" customHeight="1" x14ac:dyDescent="0.2">
      <c r="B3150" s="10" t="s">
        <v>3250</v>
      </c>
      <c r="C3150" s="11" t="s">
        <v>10340</v>
      </c>
      <c r="D3150" s="11" t="s">
        <v>10316</v>
      </c>
      <c r="E3150" s="11" t="s">
        <v>10341</v>
      </c>
      <c r="F3150" s="12" t="s">
        <v>85</v>
      </c>
      <c r="G3150" s="13">
        <v>14352</v>
      </c>
      <c r="H3150" s="13">
        <v>13921</v>
      </c>
      <c r="I3150" s="13"/>
      <c r="J3150" s="13">
        <v>431</v>
      </c>
      <c r="K3150" s="13">
        <v>97</v>
      </c>
      <c r="L3150" s="11" t="s">
        <v>9383</v>
      </c>
      <c r="M3150" s="14" t="s">
        <v>9380</v>
      </c>
      <c r="Z3150" s="15">
        <v>14352</v>
      </c>
      <c r="AA3150" s="15">
        <v>13921</v>
      </c>
      <c r="AC3150" s="15">
        <v>431</v>
      </c>
    </row>
    <row r="3151" spans="2:29" ht="19.7" customHeight="1" x14ac:dyDescent="0.2">
      <c r="B3151" s="10" t="s">
        <v>3251</v>
      </c>
      <c r="C3151" s="11" t="s">
        <v>10342</v>
      </c>
      <c r="D3151" s="11" t="s">
        <v>10316</v>
      </c>
      <c r="E3151" s="11" t="s">
        <v>10343</v>
      </c>
      <c r="F3151" s="12" t="s">
        <v>85</v>
      </c>
      <c r="G3151" s="13">
        <v>21577</v>
      </c>
      <c r="H3151" s="13">
        <v>20930</v>
      </c>
      <c r="I3151" s="13"/>
      <c r="J3151" s="13">
        <v>647</v>
      </c>
      <c r="K3151" s="13">
        <v>97</v>
      </c>
      <c r="L3151" s="11" t="s">
        <v>9383</v>
      </c>
      <c r="M3151" s="14" t="s">
        <v>9380</v>
      </c>
      <c r="Z3151" s="15">
        <v>21577</v>
      </c>
      <c r="AA3151" s="15">
        <v>20930</v>
      </c>
      <c r="AC3151" s="15">
        <v>647</v>
      </c>
    </row>
    <row r="3152" spans="2:29" ht="19.7" customHeight="1" x14ac:dyDescent="0.2">
      <c r="B3152" s="10" t="s">
        <v>3252</v>
      </c>
      <c r="C3152" s="11" t="s">
        <v>10344</v>
      </c>
      <c r="D3152" s="11" t="s">
        <v>10316</v>
      </c>
      <c r="E3152" s="11" t="s">
        <v>10345</v>
      </c>
      <c r="F3152" s="12" t="s">
        <v>85</v>
      </c>
      <c r="G3152" s="13">
        <v>14145</v>
      </c>
      <c r="H3152" s="13">
        <v>13721</v>
      </c>
      <c r="I3152" s="13"/>
      <c r="J3152" s="13">
        <v>424</v>
      </c>
      <c r="K3152" s="13">
        <v>97</v>
      </c>
      <c r="L3152" s="11" t="s">
        <v>9383</v>
      </c>
      <c r="M3152" s="14" t="s">
        <v>9380</v>
      </c>
      <c r="Z3152" s="15">
        <v>14145</v>
      </c>
      <c r="AA3152" s="15">
        <v>13721</v>
      </c>
      <c r="AC3152" s="15">
        <v>424</v>
      </c>
    </row>
    <row r="3153" spans="2:29" ht="19.7" customHeight="1" x14ac:dyDescent="0.2">
      <c r="B3153" s="10" t="s">
        <v>3253</v>
      </c>
      <c r="C3153" s="11" t="s">
        <v>10346</v>
      </c>
      <c r="D3153" s="11" t="s">
        <v>10316</v>
      </c>
      <c r="E3153" s="11" t="s">
        <v>10347</v>
      </c>
      <c r="F3153" s="12" t="s">
        <v>85</v>
      </c>
      <c r="G3153" s="13">
        <v>18341</v>
      </c>
      <c r="H3153" s="13">
        <v>17791</v>
      </c>
      <c r="I3153" s="13"/>
      <c r="J3153" s="13">
        <v>550</v>
      </c>
      <c r="K3153" s="13">
        <v>97</v>
      </c>
      <c r="L3153" s="11" t="s">
        <v>9383</v>
      </c>
      <c r="M3153" s="14" t="s">
        <v>9380</v>
      </c>
      <c r="Z3153" s="15">
        <v>18341</v>
      </c>
      <c r="AA3153" s="15">
        <v>17791</v>
      </c>
      <c r="AC3153" s="15">
        <v>550</v>
      </c>
    </row>
    <row r="3154" spans="2:29" ht="19.7" customHeight="1" x14ac:dyDescent="0.2">
      <c r="B3154" s="16" t="s">
        <v>3254</v>
      </c>
      <c r="C3154" s="17" t="s">
        <v>10348</v>
      </c>
      <c r="D3154" s="17" t="s">
        <v>10316</v>
      </c>
      <c r="E3154" s="17" t="s">
        <v>10349</v>
      </c>
      <c r="F3154" s="18" t="s">
        <v>85</v>
      </c>
      <c r="G3154" s="19">
        <v>11727</v>
      </c>
      <c r="H3154" s="19">
        <v>11375</v>
      </c>
      <c r="I3154" s="19"/>
      <c r="J3154" s="19">
        <v>352</v>
      </c>
      <c r="K3154" s="19">
        <v>97</v>
      </c>
      <c r="L3154" s="17" t="s">
        <v>9383</v>
      </c>
      <c r="M3154" s="20" t="s">
        <v>9380</v>
      </c>
      <c r="Z3154" s="15">
        <v>11727</v>
      </c>
      <c r="AA3154" s="15">
        <v>11375</v>
      </c>
      <c r="AC3154" s="15">
        <v>352</v>
      </c>
    </row>
    <row r="3155" spans="2:29" ht="19.7" customHeight="1" x14ac:dyDescent="0.2">
      <c r="B3155" s="10" t="s">
        <v>3255</v>
      </c>
      <c r="C3155" s="11" t="s">
        <v>10350</v>
      </c>
      <c r="D3155" s="11" t="s">
        <v>10316</v>
      </c>
      <c r="E3155" s="11" t="s">
        <v>10351</v>
      </c>
      <c r="F3155" s="12" t="s">
        <v>85</v>
      </c>
      <c r="G3155" s="13">
        <v>13952</v>
      </c>
      <c r="H3155" s="13">
        <v>13533</v>
      </c>
      <c r="I3155" s="13"/>
      <c r="J3155" s="13">
        <v>419</v>
      </c>
      <c r="K3155" s="13">
        <v>97</v>
      </c>
      <c r="L3155" s="11" t="s">
        <v>9383</v>
      </c>
      <c r="M3155" s="14" t="s">
        <v>9380</v>
      </c>
      <c r="Z3155" s="15">
        <v>13952</v>
      </c>
      <c r="AA3155" s="15">
        <v>13533</v>
      </c>
      <c r="AC3155" s="15">
        <v>419</v>
      </c>
    </row>
    <row r="3156" spans="2:29" ht="19.7" customHeight="1" x14ac:dyDescent="0.2">
      <c r="B3156" s="10" t="s">
        <v>3256</v>
      </c>
      <c r="C3156" s="11" t="s">
        <v>10352</v>
      </c>
      <c r="D3156" s="11" t="s">
        <v>10316</v>
      </c>
      <c r="E3156" s="11" t="s">
        <v>10353</v>
      </c>
      <c r="F3156" s="12" t="s">
        <v>85</v>
      </c>
      <c r="G3156" s="13">
        <v>16019</v>
      </c>
      <c r="H3156" s="13">
        <v>15538</v>
      </c>
      <c r="I3156" s="13"/>
      <c r="J3156" s="13">
        <v>481</v>
      </c>
      <c r="K3156" s="13">
        <v>97</v>
      </c>
      <c r="L3156" s="11" t="s">
        <v>9383</v>
      </c>
      <c r="M3156" s="14" t="s">
        <v>9380</v>
      </c>
      <c r="Z3156" s="15">
        <v>16019</v>
      </c>
      <c r="AA3156" s="15">
        <v>15538</v>
      </c>
      <c r="AC3156" s="15">
        <v>481</v>
      </c>
    </row>
    <row r="3157" spans="2:29" ht="19.7" customHeight="1" x14ac:dyDescent="0.2">
      <c r="B3157" s="10" t="s">
        <v>3257</v>
      </c>
      <c r="C3157" s="11" t="s">
        <v>10354</v>
      </c>
      <c r="D3157" s="11" t="s">
        <v>4320</v>
      </c>
      <c r="E3157" s="11" t="s">
        <v>4318</v>
      </c>
      <c r="F3157" s="12" t="s">
        <v>85</v>
      </c>
      <c r="G3157" s="13">
        <v>11743</v>
      </c>
      <c r="H3157" s="13">
        <v>11391</v>
      </c>
      <c r="I3157" s="13"/>
      <c r="J3157" s="13">
        <v>352</v>
      </c>
      <c r="K3157" s="13">
        <v>97</v>
      </c>
      <c r="L3157" s="11" t="s">
        <v>9383</v>
      </c>
      <c r="M3157" s="14" t="s">
        <v>9380</v>
      </c>
      <c r="Z3157" s="15">
        <v>11743</v>
      </c>
      <c r="AA3157" s="15">
        <v>11391</v>
      </c>
      <c r="AC3157" s="15">
        <v>352</v>
      </c>
    </row>
    <row r="3158" spans="2:29" ht="19.7" customHeight="1" x14ac:dyDescent="0.2">
      <c r="B3158" s="10" t="s">
        <v>3258</v>
      </c>
      <c r="C3158" s="11" t="s">
        <v>10355</v>
      </c>
      <c r="D3158" s="11" t="s">
        <v>4320</v>
      </c>
      <c r="E3158" s="11" t="s">
        <v>4319</v>
      </c>
      <c r="F3158" s="12" t="s">
        <v>85</v>
      </c>
      <c r="G3158" s="13">
        <v>18727</v>
      </c>
      <c r="H3158" s="13">
        <v>18165</v>
      </c>
      <c r="I3158" s="13"/>
      <c r="J3158" s="13">
        <v>562</v>
      </c>
      <c r="K3158" s="13">
        <v>97</v>
      </c>
      <c r="L3158" s="11" t="s">
        <v>9383</v>
      </c>
      <c r="M3158" s="14" t="s">
        <v>9380</v>
      </c>
      <c r="Z3158" s="15">
        <v>18727</v>
      </c>
      <c r="AA3158" s="15">
        <v>18165</v>
      </c>
      <c r="AC3158" s="15">
        <v>562</v>
      </c>
    </row>
    <row r="3159" spans="2:29" ht="19.7" customHeight="1" x14ac:dyDescent="0.2">
      <c r="B3159" s="10" t="s">
        <v>3259</v>
      </c>
      <c r="C3159" s="11" t="s">
        <v>10356</v>
      </c>
      <c r="D3159" s="11" t="s">
        <v>4320</v>
      </c>
      <c r="E3159" s="11" t="s">
        <v>10357</v>
      </c>
      <c r="F3159" s="12" t="s">
        <v>85</v>
      </c>
      <c r="G3159" s="13">
        <v>26756</v>
      </c>
      <c r="H3159" s="13">
        <v>25953</v>
      </c>
      <c r="I3159" s="13"/>
      <c r="J3159" s="13">
        <v>803</v>
      </c>
      <c r="K3159" s="13">
        <v>97</v>
      </c>
      <c r="L3159" s="11" t="s">
        <v>9383</v>
      </c>
      <c r="M3159" s="14" t="s">
        <v>9380</v>
      </c>
      <c r="Z3159" s="15">
        <v>26756</v>
      </c>
      <c r="AA3159" s="15">
        <v>25953</v>
      </c>
      <c r="AC3159" s="15">
        <v>803</v>
      </c>
    </row>
    <row r="3160" spans="2:29" ht="19.7" customHeight="1" x14ac:dyDescent="0.2">
      <c r="B3160" s="10" t="s">
        <v>3260</v>
      </c>
      <c r="C3160" s="11" t="s">
        <v>10358</v>
      </c>
      <c r="D3160" s="11" t="s">
        <v>4320</v>
      </c>
      <c r="E3160" s="11" t="s">
        <v>10359</v>
      </c>
      <c r="F3160" s="12" t="s">
        <v>85</v>
      </c>
      <c r="G3160" s="13">
        <v>32381</v>
      </c>
      <c r="H3160" s="13">
        <v>31410</v>
      </c>
      <c r="I3160" s="13"/>
      <c r="J3160" s="13">
        <v>971</v>
      </c>
      <c r="K3160" s="13">
        <v>97</v>
      </c>
      <c r="L3160" s="11" t="s">
        <v>9383</v>
      </c>
      <c r="M3160" s="14" t="s">
        <v>9380</v>
      </c>
      <c r="Z3160" s="15">
        <v>32381</v>
      </c>
      <c r="AA3160" s="15">
        <v>31410</v>
      </c>
      <c r="AC3160" s="15">
        <v>971</v>
      </c>
    </row>
    <row r="3161" spans="2:29" ht="19.7" customHeight="1" x14ac:dyDescent="0.2">
      <c r="B3161" s="10" t="s">
        <v>3261</v>
      </c>
      <c r="C3161" s="11" t="s">
        <v>10360</v>
      </c>
      <c r="D3161" s="11" t="s">
        <v>10361</v>
      </c>
      <c r="E3161" s="11" t="s">
        <v>72</v>
      </c>
      <c r="F3161" s="12" t="s">
        <v>85</v>
      </c>
      <c r="G3161" s="13">
        <v>5421</v>
      </c>
      <c r="H3161" s="13">
        <v>5258</v>
      </c>
      <c r="I3161" s="13"/>
      <c r="J3161" s="13">
        <v>163</v>
      </c>
      <c r="K3161" s="13">
        <v>97</v>
      </c>
      <c r="L3161" s="11" t="s">
        <v>9383</v>
      </c>
      <c r="M3161" s="14" t="s">
        <v>9380</v>
      </c>
      <c r="Z3161" s="15">
        <v>5421</v>
      </c>
      <c r="AA3161" s="15">
        <v>5258</v>
      </c>
      <c r="AC3161" s="15">
        <v>163</v>
      </c>
    </row>
    <row r="3162" spans="2:29" ht="19.7" customHeight="1" x14ac:dyDescent="0.2">
      <c r="B3162" s="10" t="s">
        <v>3262</v>
      </c>
      <c r="C3162" s="11" t="s">
        <v>10362</v>
      </c>
      <c r="D3162" s="11" t="s">
        <v>4320</v>
      </c>
      <c r="E3162" s="11" t="s">
        <v>10363</v>
      </c>
      <c r="F3162" s="12" t="s">
        <v>85</v>
      </c>
      <c r="G3162" s="13">
        <v>11211</v>
      </c>
      <c r="H3162" s="13">
        <v>10875</v>
      </c>
      <c r="I3162" s="13"/>
      <c r="J3162" s="13">
        <v>336</v>
      </c>
      <c r="K3162" s="13">
        <v>97</v>
      </c>
      <c r="L3162" s="11" t="s">
        <v>9383</v>
      </c>
      <c r="M3162" s="14" t="s">
        <v>9380</v>
      </c>
      <c r="Z3162" s="15">
        <v>11211</v>
      </c>
      <c r="AA3162" s="15">
        <v>10875</v>
      </c>
      <c r="AC3162" s="15">
        <v>336</v>
      </c>
    </row>
    <row r="3163" spans="2:29" ht="19.7" customHeight="1" x14ac:dyDescent="0.2">
      <c r="B3163" s="10" t="s">
        <v>3263</v>
      </c>
      <c r="C3163" s="11" t="s">
        <v>10364</v>
      </c>
      <c r="D3163" s="11" t="s">
        <v>4320</v>
      </c>
      <c r="E3163" s="11" t="s">
        <v>10365</v>
      </c>
      <c r="F3163" s="12" t="s">
        <v>85</v>
      </c>
      <c r="G3163" s="13">
        <v>17112</v>
      </c>
      <c r="H3163" s="13">
        <v>16599</v>
      </c>
      <c r="I3163" s="13"/>
      <c r="J3163" s="13">
        <v>513</v>
      </c>
      <c r="K3163" s="13">
        <v>97</v>
      </c>
      <c r="L3163" s="11" t="s">
        <v>9383</v>
      </c>
      <c r="M3163" s="14" t="s">
        <v>9380</v>
      </c>
      <c r="Z3163" s="15">
        <v>17112</v>
      </c>
      <c r="AA3163" s="15">
        <v>16599</v>
      </c>
      <c r="AC3163" s="15">
        <v>513</v>
      </c>
    </row>
    <row r="3164" spans="2:29" ht="19.7" customHeight="1" x14ac:dyDescent="0.2">
      <c r="B3164" s="10" t="s">
        <v>3264</v>
      </c>
      <c r="C3164" s="11" t="s">
        <v>10366</v>
      </c>
      <c r="D3164" s="11" t="s">
        <v>4320</v>
      </c>
      <c r="E3164" s="11" t="s">
        <v>10367</v>
      </c>
      <c r="F3164" s="12" t="s">
        <v>85</v>
      </c>
      <c r="G3164" s="13">
        <v>22437</v>
      </c>
      <c r="H3164" s="13">
        <v>21764</v>
      </c>
      <c r="I3164" s="13"/>
      <c r="J3164" s="13">
        <v>673</v>
      </c>
      <c r="K3164" s="13">
        <v>97</v>
      </c>
      <c r="L3164" s="11" t="s">
        <v>9383</v>
      </c>
      <c r="M3164" s="14" t="s">
        <v>9380</v>
      </c>
      <c r="Z3164" s="15">
        <v>22437</v>
      </c>
      <c r="AA3164" s="15">
        <v>21764</v>
      </c>
      <c r="AC3164" s="15">
        <v>673</v>
      </c>
    </row>
    <row r="3165" spans="2:29" ht="19.7" customHeight="1" x14ac:dyDescent="0.2">
      <c r="B3165" s="10" t="s">
        <v>3265</v>
      </c>
      <c r="C3165" s="11" t="s">
        <v>10368</v>
      </c>
      <c r="D3165" s="11" t="s">
        <v>4320</v>
      </c>
      <c r="E3165" s="11" t="s">
        <v>10369</v>
      </c>
      <c r="F3165" s="12" t="s">
        <v>85</v>
      </c>
      <c r="G3165" s="13">
        <v>29210</v>
      </c>
      <c r="H3165" s="13">
        <v>28334</v>
      </c>
      <c r="I3165" s="13"/>
      <c r="J3165" s="13">
        <v>876</v>
      </c>
      <c r="K3165" s="13">
        <v>97</v>
      </c>
      <c r="L3165" s="11" t="s">
        <v>9383</v>
      </c>
      <c r="M3165" s="14" t="s">
        <v>9380</v>
      </c>
      <c r="Z3165" s="15">
        <v>29210</v>
      </c>
      <c r="AA3165" s="15">
        <v>28334</v>
      </c>
      <c r="AC3165" s="15">
        <v>876</v>
      </c>
    </row>
    <row r="3166" spans="2:29" ht="19.7" customHeight="1" x14ac:dyDescent="0.2">
      <c r="B3166" s="10" t="s">
        <v>3266</v>
      </c>
      <c r="C3166" s="11" t="s">
        <v>10370</v>
      </c>
      <c r="D3166" s="11" t="s">
        <v>10361</v>
      </c>
      <c r="E3166" s="11" t="s">
        <v>10143</v>
      </c>
      <c r="F3166" s="12" t="s">
        <v>85</v>
      </c>
      <c r="G3166" s="13">
        <v>6541</v>
      </c>
      <c r="H3166" s="13">
        <v>6345</v>
      </c>
      <c r="I3166" s="13"/>
      <c r="J3166" s="13">
        <v>196</v>
      </c>
      <c r="K3166" s="13">
        <v>97</v>
      </c>
      <c r="L3166" s="11" t="s">
        <v>9383</v>
      </c>
      <c r="M3166" s="14" t="s">
        <v>9380</v>
      </c>
      <c r="Z3166" s="15">
        <v>6541</v>
      </c>
      <c r="AA3166" s="15">
        <v>6345</v>
      </c>
      <c r="AC3166" s="15">
        <v>196</v>
      </c>
    </row>
    <row r="3167" spans="2:29" ht="19.7" customHeight="1" x14ac:dyDescent="0.2">
      <c r="B3167" s="10" t="s">
        <v>3267</v>
      </c>
      <c r="C3167" s="11" t="s">
        <v>10371</v>
      </c>
      <c r="D3167" s="11" t="s">
        <v>4320</v>
      </c>
      <c r="E3167" s="11" t="s">
        <v>10372</v>
      </c>
      <c r="F3167" s="12" t="s">
        <v>85</v>
      </c>
      <c r="G3167" s="13">
        <v>15736</v>
      </c>
      <c r="H3167" s="13">
        <v>15264</v>
      </c>
      <c r="I3167" s="13"/>
      <c r="J3167" s="13">
        <v>472</v>
      </c>
      <c r="K3167" s="13">
        <v>97</v>
      </c>
      <c r="L3167" s="11" t="s">
        <v>9383</v>
      </c>
      <c r="M3167" s="14" t="s">
        <v>9380</v>
      </c>
      <c r="Z3167" s="15">
        <v>15736</v>
      </c>
      <c r="AA3167" s="15">
        <v>15264</v>
      </c>
      <c r="AC3167" s="15">
        <v>472</v>
      </c>
    </row>
    <row r="3168" spans="2:29" ht="19.7" customHeight="1" x14ac:dyDescent="0.2">
      <c r="B3168" s="10" t="s">
        <v>3268</v>
      </c>
      <c r="C3168" s="11" t="s">
        <v>10373</v>
      </c>
      <c r="D3168" s="11" t="s">
        <v>10374</v>
      </c>
      <c r="E3168" s="11" t="s">
        <v>72</v>
      </c>
      <c r="F3168" s="12" t="s">
        <v>85</v>
      </c>
      <c r="G3168" s="13">
        <v>10703</v>
      </c>
      <c r="H3168" s="13">
        <v>10382</v>
      </c>
      <c r="I3168" s="13"/>
      <c r="J3168" s="13">
        <v>321</v>
      </c>
      <c r="K3168" s="13">
        <v>97</v>
      </c>
      <c r="L3168" s="11" t="s">
        <v>9383</v>
      </c>
      <c r="M3168" s="14" t="s">
        <v>9380</v>
      </c>
      <c r="Z3168" s="15">
        <v>10703</v>
      </c>
      <c r="AA3168" s="15">
        <v>10382</v>
      </c>
      <c r="AC3168" s="15">
        <v>321</v>
      </c>
    </row>
    <row r="3169" spans="2:29" ht="19.7" customHeight="1" x14ac:dyDescent="0.2">
      <c r="B3169" s="10" t="s">
        <v>3269</v>
      </c>
      <c r="C3169" s="11" t="s">
        <v>10375</v>
      </c>
      <c r="D3169" s="11" t="s">
        <v>10376</v>
      </c>
      <c r="E3169" s="11" t="s">
        <v>10377</v>
      </c>
      <c r="F3169" s="12" t="s">
        <v>85</v>
      </c>
      <c r="G3169" s="13">
        <v>9801</v>
      </c>
      <c r="H3169" s="13">
        <v>9507</v>
      </c>
      <c r="I3169" s="13"/>
      <c r="J3169" s="13">
        <v>294</v>
      </c>
      <c r="K3169" s="13">
        <v>97</v>
      </c>
      <c r="L3169" s="11" t="s">
        <v>9383</v>
      </c>
      <c r="M3169" s="14" t="s">
        <v>9380</v>
      </c>
      <c r="Z3169" s="15">
        <v>9801</v>
      </c>
      <c r="AA3169" s="15">
        <v>9507</v>
      </c>
      <c r="AC3169" s="15">
        <v>294</v>
      </c>
    </row>
    <row r="3170" spans="2:29" ht="19.7" customHeight="1" x14ac:dyDescent="0.2">
      <c r="B3170" s="10" t="s">
        <v>3270</v>
      </c>
      <c r="C3170" s="11" t="s">
        <v>10378</v>
      </c>
      <c r="D3170" s="11" t="s">
        <v>10376</v>
      </c>
      <c r="E3170" s="11" t="s">
        <v>10379</v>
      </c>
      <c r="F3170" s="12" t="s">
        <v>85</v>
      </c>
      <c r="G3170" s="13">
        <v>11820</v>
      </c>
      <c r="H3170" s="13">
        <v>11465</v>
      </c>
      <c r="I3170" s="13"/>
      <c r="J3170" s="13">
        <v>355</v>
      </c>
      <c r="K3170" s="13">
        <v>97</v>
      </c>
      <c r="L3170" s="11" t="s">
        <v>9383</v>
      </c>
      <c r="M3170" s="14" t="s">
        <v>9380</v>
      </c>
      <c r="Z3170" s="15">
        <v>11820</v>
      </c>
      <c r="AA3170" s="15">
        <v>11465</v>
      </c>
      <c r="AC3170" s="15">
        <v>355</v>
      </c>
    </row>
    <row r="3171" spans="2:29" ht="19.7" customHeight="1" x14ac:dyDescent="0.2">
      <c r="B3171" s="10" t="s">
        <v>3271</v>
      </c>
      <c r="C3171" s="11" t="s">
        <v>10380</v>
      </c>
      <c r="D3171" s="11" t="s">
        <v>10381</v>
      </c>
      <c r="E3171" s="11" t="s">
        <v>10382</v>
      </c>
      <c r="F3171" s="12" t="s">
        <v>85</v>
      </c>
      <c r="G3171" s="13">
        <v>12555</v>
      </c>
      <c r="H3171" s="13">
        <v>12178</v>
      </c>
      <c r="I3171" s="13"/>
      <c r="J3171" s="13">
        <v>377</v>
      </c>
      <c r="K3171" s="13">
        <v>97</v>
      </c>
      <c r="L3171" s="11" t="s">
        <v>9383</v>
      </c>
      <c r="M3171" s="14" t="s">
        <v>9380</v>
      </c>
      <c r="Z3171" s="15">
        <v>12555</v>
      </c>
      <c r="AA3171" s="15">
        <v>12178</v>
      </c>
      <c r="AC3171" s="15">
        <v>377</v>
      </c>
    </row>
    <row r="3172" spans="2:29" ht="19.7" customHeight="1" x14ac:dyDescent="0.2">
      <c r="B3172" s="10" t="s">
        <v>3272</v>
      </c>
      <c r="C3172" s="11" t="s">
        <v>10383</v>
      </c>
      <c r="D3172" s="11" t="s">
        <v>10384</v>
      </c>
      <c r="E3172" s="11" t="s">
        <v>10385</v>
      </c>
      <c r="F3172" s="12" t="s">
        <v>85</v>
      </c>
      <c r="G3172" s="13">
        <v>44869</v>
      </c>
      <c r="H3172" s="13">
        <v>43523</v>
      </c>
      <c r="I3172" s="13"/>
      <c r="J3172" s="13">
        <v>1346</v>
      </c>
      <c r="K3172" s="13">
        <v>97</v>
      </c>
      <c r="L3172" s="11" t="s">
        <v>9383</v>
      </c>
      <c r="M3172" s="14" t="s">
        <v>9380</v>
      </c>
      <c r="Z3172" s="15">
        <v>44869</v>
      </c>
      <c r="AA3172" s="15">
        <v>43523</v>
      </c>
      <c r="AC3172" s="15">
        <v>1346</v>
      </c>
    </row>
    <row r="3173" spans="2:29" ht="19.7" customHeight="1" x14ac:dyDescent="0.2">
      <c r="B3173" s="10" t="s">
        <v>3273</v>
      </c>
      <c r="C3173" s="11" t="s">
        <v>10386</v>
      </c>
      <c r="D3173" s="11" t="s">
        <v>10384</v>
      </c>
      <c r="E3173" s="11" t="s">
        <v>10387</v>
      </c>
      <c r="F3173" s="12" t="s">
        <v>85</v>
      </c>
      <c r="G3173" s="13">
        <v>17380</v>
      </c>
      <c r="H3173" s="13">
        <v>10949</v>
      </c>
      <c r="I3173" s="13"/>
      <c r="J3173" s="13">
        <v>6431</v>
      </c>
      <c r="K3173" s="13">
        <v>63</v>
      </c>
      <c r="L3173" s="11" t="s">
        <v>9383</v>
      </c>
      <c r="M3173" s="14" t="s">
        <v>9380</v>
      </c>
      <c r="Z3173" s="15">
        <v>17380</v>
      </c>
      <c r="AA3173" s="15">
        <v>10949</v>
      </c>
      <c r="AC3173" s="15">
        <v>6431</v>
      </c>
    </row>
    <row r="3174" spans="2:29" ht="19.7" customHeight="1" x14ac:dyDescent="0.2">
      <c r="B3174" s="10" t="s">
        <v>3274</v>
      </c>
      <c r="C3174" s="11" t="s">
        <v>10388</v>
      </c>
      <c r="D3174" s="11" t="s">
        <v>10384</v>
      </c>
      <c r="E3174" s="11" t="s">
        <v>10389</v>
      </c>
      <c r="F3174" s="12" t="s">
        <v>85</v>
      </c>
      <c r="G3174" s="13">
        <v>18512</v>
      </c>
      <c r="H3174" s="13">
        <v>17957</v>
      </c>
      <c r="I3174" s="13"/>
      <c r="J3174" s="13">
        <v>555</v>
      </c>
      <c r="K3174" s="13">
        <v>97</v>
      </c>
      <c r="L3174" s="11" t="s">
        <v>9383</v>
      </c>
      <c r="M3174" s="14" t="s">
        <v>9380</v>
      </c>
      <c r="Z3174" s="15">
        <v>18512</v>
      </c>
      <c r="AA3174" s="15">
        <v>17957</v>
      </c>
      <c r="AC3174" s="15">
        <v>555</v>
      </c>
    </row>
    <row r="3175" spans="2:29" ht="19.7" customHeight="1" x14ac:dyDescent="0.2">
      <c r="B3175" s="10" t="s">
        <v>3275</v>
      </c>
      <c r="C3175" s="11" t="s">
        <v>10390</v>
      </c>
      <c r="D3175" s="11" t="s">
        <v>10391</v>
      </c>
      <c r="E3175" s="11" t="s">
        <v>72</v>
      </c>
      <c r="F3175" s="12" t="s">
        <v>8</v>
      </c>
      <c r="G3175" s="13">
        <v>23015</v>
      </c>
      <c r="H3175" s="13">
        <v>22325</v>
      </c>
      <c r="I3175" s="13"/>
      <c r="J3175" s="13">
        <v>690</v>
      </c>
      <c r="K3175" s="13">
        <v>97</v>
      </c>
      <c r="L3175" s="11" t="s">
        <v>9383</v>
      </c>
      <c r="M3175" s="14" t="s">
        <v>9380</v>
      </c>
      <c r="Z3175" s="15">
        <v>23015</v>
      </c>
      <c r="AA3175" s="15">
        <v>22325</v>
      </c>
      <c r="AC3175" s="15">
        <v>690</v>
      </c>
    </row>
    <row r="3176" spans="2:29" ht="19.7" customHeight="1" x14ac:dyDescent="0.2">
      <c r="B3176" s="10" t="s">
        <v>3276</v>
      </c>
      <c r="C3176" s="11" t="s">
        <v>10392</v>
      </c>
      <c r="D3176" s="11" t="s">
        <v>10393</v>
      </c>
      <c r="E3176" s="11" t="s">
        <v>10394</v>
      </c>
      <c r="F3176" s="12" t="s">
        <v>7</v>
      </c>
      <c r="G3176" s="13">
        <v>717</v>
      </c>
      <c r="H3176" s="13">
        <v>695</v>
      </c>
      <c r="I3176" s="13"/>
      <c r="J3176" s="13">
        <v>22</v>
      </c>
      <c r="K3176" s="13">
        <v>97</v>
      </c>
      <c r="L3176" s="11" t="s">
        <v>9383</v>
      </c>
      <c r="M3176" s="14" t="s">
        <v>9380</v>
      </c>
      <c r="Z3176" s="15">
        <v>717</v>
      </c>
      <c r="AA3176" s="15">
        <v>695</v>
      </c>
      <c r="AC3176" s="15">
        <v>22</v>
      </c>
    </row>
    <row r="3177" spans="2:29" ht="19.7" customHeight="1" x14ac:dyDescent="0.2">
      <c r="B3177" s="10" t="s">
        <v>3277</v>
      </c>
      <c r="C3177" s="11" t="s">
        <v>10395</v>
      </c>
      <c r="D3177" s="11" t="s">
        <v>10393</v>
      </c>
      <c r="E3177" s="11" t="s">
        <v>10396</v>
      </c>
      <c r="F3177" s="12" t="s">
        <v>7</v>
      </c>
      <c r="G3177" s="13">
        <v>565</v>
      </c>
      <c r="H3177" s="13">
        <v>548</v>
      </c>
      <c r="I3177" s="13"/>
      <c r="J3177" s="13">
        <v>17</v>
      </c>
      <c r="K3177" s="13">
        <v>97</v>
      </c>
      <c r="L3177" s="11" t="s">
        <v>9383</v>
      </c>
      <c r="M3177" s="14" t="s">
        <v>9380</v>
      </c>
      <c r="Z3177" s="15">
        <v>565</v>
      </c>
      <c r="AA3177" s="15">
        <v>548</v>
      </c>
      <c r="AC3177" s="15">
        <v>17</v>
      </c>
    </row>
    <row r="3178" spans="2:29" ht="19.7" customHeight="1" x14ac:dyDescent="0.2">
      <c r="B3178" s="10" t="s">
        <v>3278</v>
      </c>
      <c r="C3178" s="11" t="s">
        <v>10397</v>
      </c>
      <c r="D3178" s="11" t="s">
        <v>10393</v>
      </c>
      <c r="E3178" s="11" t="s">
        <v>10398</v>
      </c>
      <c r="F3178" s="12" t="s">
        <v>7</v>
      </c>
      <c r="G3178" s="13">
        <v>1078</v>
      </c>
      <c r="H3178" s="13">
        <v>1046</v>
      </c>
      <c r="I3178" s="13"/>
      <c r="J3178" s="13">
        <v>32</v>
      </c>
      <c r="K3178" s="13">
        <v>97</v>
      </c>
      <c r="L3178" s="11" t="s">
        <v>9383</v>
      </c>
      <c r="M3178" s="14" t="s">
        <v>9380</v>
      </c>
      <c r="Z3178" s="15">
        <v>1078</v>
      </c>
      <c r="AA3178" s="15">
        <v>1046</v>
      </c>
      <c r="AC3178" s="15">
        <v>32</v>
      </c>
    </row>
    <row r="3179" spans="2:29" ht="19.7" customHeight="1" x14ac:dyDescent="0.2">
      <c r="B3179" s="16" t="s">
        <v>3279</v>
      </c>
      <c r="C3179" s="17" t="s">
        <v>10399</v>
      </c>
      <c r="D3179" s="17" t="s">
        <v>10393</v>
      </c>
      <c r="E3179" s="17" t="s">
        <v>10400</v>
      </c>
      <c r="F3179" s="18" t="s">
        <v>7</v>
      </c>
      <c r="G3179" s="19">
        <v>905</v>
      </c>
      <c r="H3179" s="19">
        <v>878</v>
      </c>
      <c r="I3179" s="19"/>
      <c r="J3179" s="19">
        <v>27</v>
      </c>
      <c r="K3179" s="19">
        <v>97</v>
      </c>
      <c r="L3179" s="17" t="s">
        <v>9383</v>
      </c>
      <c r="M3179" s="20" t="s">
        <v>9380</v>
      </c>
      <c r="Z3179" s="15">
        <v>905</v>
      </c>
      <c r="AA3179" s="15">
        <v>878</v>
      </c>
      <c r="AC3179" s="15">
        <v>27</v>
      </c>
    </row>
    <row r="3180" spans="2:29" ht="19.7" customHeight="1" x14ac:dyDescent="0.2">
      <c r="B3180" s="10" t="s">
        <v>3280</v>
      </c>
      <c r="C3180" s="11" t="s">
        <v>10401</v>
      </c>
      <c r="D3180" s="11" t="s">
        <v>10393</v>
      </c>
      <c r="E3180" s="11" t="s">
        <v>10402</v>
      </c>
      <c r="F3180" s="12" t="s">
        <v>7</v>
      </c>
      <c r="G3180" s="13">
        <v>1569</v>
      </c>
      <c r="H3180" s="13">
        <v>1522</v>
      </c>
      <c r="I3180" s="13"/>
      <c r="J3180" s="13">
        <v>47</v>
      </c>
      <c r="K3180" s="13">
        <v>97</v>
      </c>
      <c r="L3180" s="11" t="s">
        <v>9383</v>
      </c>
      <c r="M3180" s="14" t="s">
        <v>9380</v>
      </c>
      <c r="Z3180" s="15">
        <v>1569</v>
      </c>
      <c r="AA3180" s="15">
        <v>1522</v>
      </c>
      <c r="AC3180" s="15">
        <v>47</v>
      </c>
    </row>
    <row r="3181" spans="2:29" ht="19.7" customHeight="1" x14ac:dyDescent="0.2">
      <c r="B3181" s="10" t="s">
        <v>3281</v>
      </c>
      <c r="C3181" s="11" t="s">
        <v>10403</v>
      </c>
      <c r="D3181" s="11" t="s">
        <v>10393</v>
      </c>
      <c r="E3181" s="11" t="s">
        <v>10404</v>
      </c>
      <c r="F3181" s="12" t="s">
        <v>7</v>
      </c>
      <c r="G3181" s="13">
        <v>1245</v>
      </c>
      <c r="H3181" s="13">
        <v>1208</v>
      </c>
      <c r="I3181" s="13"/>
      <c r="J3181" s="13">
        <v>37</v>
      </c>
      <c r="K3181" s="13">
        <v>97</v>
      </c>
      <c r="L3181" s="11" t="s">
        <v>9383</v>
      </c>
      <c r="M3181" s="14" t="s">
        <v>9380</v>
      </c>
      <c r="Z3181" s="15">
        <v>1245</v>
      </c>
      <c r="AA3181" s="15">
        <v>1208</v>
      </c>
      <c r="AC3181" s="15">
        <v>37</v>
      </c>
    </row>
    <row r="3182" spans="2:29" ht="19.7" customHeight="1" x14ac:dyDescent="0.2">
      <c r="B3182" s="10" t="s">
        <v>3282</v>
      </c>
      <c r="C3182" s="11" t="s">
        <v>10405</v>
      </c>
      <c r="D3182" s="11" t="s">
        <v>10393</v>
      </c>
      <c r="E3182" s="11" t="s">
        <v>10406</v>
      </c>
      <c r="F3182" s="12" t="s">
        <v>7</v>
      </c>
      <c r="G3182" s="13">
        <v>849</v>
      </c>
      <c r="H3182" s="13">
        <v>824</v>
      </c>
      <c r="I3182" s="13"/>
      <c r="J3182" s="13">
        <v>25</v>
      </c>
      <c r="K3182" s="13">
        <v>97</v>
      </c>
      <c r="L3182" s="11" t="s">
        <v>9383</v>
      </c>
      <c r="M3182" s="14" t="s">
        <v>9380</v>
      </c>
      <c r="Z3182" s="15">
        <v>849</v>
      </c>
      <c r="AA3182" s="15">
        <v>824</v>
      </c>
      <c r="AC3182" s="15">
        <v>25</v>
      </c>
    </row>
    <row r="3183" spans="2:29" ht="19.7" customHeight="1" x14ac:dyDescent="0.2">
      <c r="B3183" s="10" t="s">
        <v>3283</v>
      </c>
      <c r="C3183" s="11" t="s">
        <v>10407</v>
      </c>
      <c r="D3183" s="11" t="s">
        <v>10393</v>
      </c>
      <c r="E3183" s="11" t="s">
        <v>10408</v>
      </c>
      <c r="F3183" s="12" t="s">
        <v>7</v>
      </c>
      <c r="G3183" s="13">
        <v>611</v>
      </c>
      <c r="H3183" s="13">
        <v>593</v>
      </c>
      <c r="I3183" s="13"/>
      <c r="J3183" s="13">
        <v>18</v>
      </c>
      <c r="K3183" s="13">
        <v>97</v>
      </c>
      <c r="L3183" s="11" t="s">
        <v>9383</v>
      </c>
      <c r="M3183" s="14" t="s">
        <v>9380</v>
      </c>
      <c r="Z3183" s="15">
        <v>611</v>
      </c>
      <c r="AA3183" s="15">
        <v>593</v>
      </c>
      <c r="AC3183" s="15">
        <v>18</v>
      </c>
    </row>
    <row r="3184" spans="2:29" ht="19.7" customHeight="1" x14ac:dyDescent="0.2">
      <c r="B3184" s="10" t="s">
        <v>3284</v>
      </c>
      <c r="C3184" s="11" t="s">
        <v>10409</v>
      </c>
      <c r="D3184" s="11" t="s">
        <v>10393</v>
      </c>
      <c r="E3184" s="11" t="s">
        <v>10410</v>
      </c>
      <c r="F3184" s="12" t="s">
        <v>7</v>
      </c>
      <c r="G3184" s="13">
        <v>1300</v>
      </c>
      <c r="H3184" s="13">
        <v>1261</v>
      </c>
      <c r="I3184" s="13"/>
      <c r="J3184" s="13">
        <v>39</v>
      </c>
      <c r="K3184" s="13">
        <v>97</v>
      </c>
      <c r="L3184" s="11" t="s">
        <v>9383</v>
      </c>
      <c r="M3184" s="14" t="s">
        <v>9380</v>
      </c>
      <c r="Z3184" s="15">
        <v>1300</v>
      </c>
      <c r="AA3184" s="15">
        <v>1261</v>
      </c>
      <c r="AC3184" s="15">
        <v>39</v>
      </c>
    </row>
    <row r="3185" spans="2:29" ht="19.7" customHeight="1" x14ac:dyDescent="0.2">
      <c r="B3185" s="10" t="s">
        <v>3285</v>
      </c>
      <c r="C3185" s="11" t="s">
        <v>10411</v>
      </c>
      <c r="D3185" s="11" t="s">
        <v>10393</v>
      </c>
      <c r="E3185" s="11" t="s">
        <v>10412</v>
      </c>
      <c r="F3185" s="12" t="s">
        <v>7</v>
      </c>
      <c r="G3185" s="13">
        <v>1024</v>
      </c>
      <c r="H3185" s="13">
        <v>993</v>
      </c>
      <c r="I3185" s="13"/>
      <c r="J3185" s="13">
        <v>31</v>
      </c>
      <c r="K3185" s="13">
        <v>97</v>
      </c>
      <c r="L3185" s="11" t="s">
        <v>9383</v>
      </c>
      <c r="M3185" s="14" t="s">
        <v>9380</v>
      </c>
      <c r="Z3185" s="15">
        <v>1024</v>
      </c>
      <c r="AA3185" s="15">
        <v>993</v>
      </c>
      <c r="AC3185" s="15">
        <v>31</v>
      </c>
    </row>
    <row r="3186" spans="2:29" ht="19.7" customHeight="1" x14ac:dyDescent="0.2">
      <c r="B3186" s="10" t="s">
        <v>3286</v>
      </c>
      <c r="C3186" s="11" t="s">
        <v>10413</v>
      </c>
      <c r="D3186" s="11" t="s">
        <v>10393</v>
      </c>
      <c r="E3186" s="11" t="s">
        <v>10414</v>
      </c>
      <c r="F3186" s="12" t="s">
        <v>7</v>
      </c>
      <c r="G3186" s="13">
        <v>1986</v>
      </c>
      <c r="H3186" s="13">
        <v>1926</v>
      </c>
      <c r="I3186" s="13"/>
      <c r="J3186" s="13">
        <v>60</v>
      </c>
      <c r="K3186" s="13">
        <v>97</v>
      </c>
      <c r="L3186" s="11" t="s">
        <v>9383</v>
      </c>
      <c r="M3186" s="14" t="s">
        <v>9380</v>
      </c>
      <c r="Z3186" s="15">
        <v>1986</v>
      </c>
      <c r="AA3186" s="15">
        <v>1926</v>
      </c>
      <c r="AC3186" s="15">
        <v>60</v>
      </c>
    </row>
    <row r="3187" spans="2:29" ht="19.7" customHeight="1" x14ac:dyDescent="0.2">
      <c r="B3187" s="10" t="s">
        <v>3287</v>
      </c>
      <c r="C3187" s="11" t="s">
        <v>10415</v>
      </c>
      <c r="D3187" s="11" t="s">
        <v>10393</v>
      </c>
      <c r="E3187" s="11" t="s">
        <v>10416</v>
      </c>
      <c r="F3187" s="12" t="s">
        <v>7</v>
      </c>
      <c r="G3187" s="13">
        <v>1464</v>
      </c>
      <c r="H3187" s="13">
        <v>1420</v>
      </c>
      <c r="I3187" s="13"/>
      <c r="J3187" s="13">
        <v>44</v>
      </c>
      <c r="K3187" s="13">
        <v>97</v>
      </c>
      <c r="L3187" s="11" t="s">
        <v>9383</v>
      </c>
      <c r="M3187" s="14" t="s">
        <v>9380</v>
      </c>
      <c r="Z3187" s="15">
        <v>1464</v>
      </c>
      <c r="AA3187" s="15">
        <v>1420</v>
      </c>
      <c r="AC3187" s="15">
        <v>44</v>
      </c>
    </row>
    <row r="3188" spans="2:29" ht="19.7" customHeight="1" x14ac:dyDescent="0.2">
      <c r="B3188" s="10" t="s">
        <v>3288</v>
      </c>
      <c r="C3188" s="11" t="s">
        <v>10417</v>
      </c>
      <c r="D3188" s="11" t="s">
        <v>10393</v>
      </c>
      <c r="E3188" s="11" t="s">
        <v>10418</v>
      </c>
      <c r="F3188" s="12" t="s">
        <v>7</v>
      </c>
      <c r="G3188" s="13">
        <v>392</v>
      </c>
      <c r="H3188" s="13">
        <v>380</v>
      </c>
      <c r="I3188" s="13"/>
      <c r="J3188" s="13">
        <v>12</v>
      </c>
      <c r="K3188" s="13">
        <v>97</v>
      </c>
      <c r="L3188" s="11" t="s">
        <v>9383</v>
      </c>
      <c r="M3188" s="14" t="s">
        <v>9380</v>
      </c>
      <c r="Z3188" s="15">
        <v>392</v>
      </c>
      <c r="AA3188" s="15">
        <v>380</v>
      </c>
      <c r="AC3188" s="15">
        <v>12</v>
      </c>
    </row>
    <row r="3189" spans="2:29" ht="19.7" customHeight="1" x14ac:dyDescent="0.2">
      <c r="B3189" s="10" t="s">
        <v>3289</v>
      </c>
      <c r="C3189" s="11" t="s">
        <v>10419</v>
      </c>
      <c r="D3189" s="11" t="s">
        <v>10393</v>
      </c>
      <c r="E3189" s="11" t="s">
        <v>10420</v>
      </c>
      <c r="F3189" s="12" t="s">
        <v>7</v>
      </c>
      <c r="G3189" s="13">
        <v>621</v>
      </c>
      <c r="H3189" s="13">
        <v>602</v>
      </c>
      <c r="I3189" s="13"/>
      <c r="J3189" s="13">
        <v>19</v>
      </c>
      <c r="K3189" s="13">
        <v>97</v>
      </c>
      <c r="L3189" s="11" t="s">
        <v>9383</v>
      </c>
      <c r="M3189" s="14" t="s">
        <v>9380</v>
      </c>
      <c r="Z3189" s="15">
        <v>621</v>
      </c>
      <c r="AA3189" s="15">
        <v>602</v>
      </c>
      <c r="AC3189" s="15">
        <v>19</v>
      </c>
    </row>
    <row r="3190" spans="2:29" ht="19.7" customHeight="1" x14ac:dyDescent="0.2">
      <c r="B3190" s="10" t="s">
        <v>3290</v>
      </c>
      <c r="C3190" s="11" t="s">
        <v>10421</v>
      </c>
      <c r="D3190" s="11" t="s">
        <v>10393</v>
      </c>
      <c r="E3190" s="11" t="s">
        <v>10422</v>
      </c>
      <c r="F3190" s="12" t="s">
        <v>7</v>
      </c>
      <c r="G3190" s="13">
        <v>501</v>
      </c>
      <c r="H3190" s="13">
        <v>486</v>
      </c>
      <c r="I3190" s="13"/>
      <c r="J3190" s="13">
        <v>15</v>
      </c>
      <c r="K3190" s="13">
        <v>97</v>
      </c>
      <c r="L3190" s="11" t="s">
        <v>9383</v>
      </c>
      <c r="M3190" s="14" t="s">
        <v>9380</v>
      </c>
      <c r="Z3190" s="15">
        <v>501</v>
      </c>
      <c r="AA3190" s="15">
        <v>486</v>
      </c>
      <c r="AC3190" s="15">
        <v>15</v>
      </c>
    </row>
    <row r="3191" spans="2:29" ht="19.7" customHeight="1" x14ac:dyDescent="0.2">
      <c r="B3191" s="10" t="s">
        <v>3291</v>
      </c>
      <c r="C3191" s="11" t="s">
        <v>10423</v>
      </c>
      <c r="D3191" s="11" t="s">
        <v>10393</v>
      </c>
      <c r="E3191" s="11" t="s">
        <v>10424</v>
      </c>
      <c r="F3191" s="12" t="s">
        <v>7</v>
      </c>
      <c r="G3191" s="13">
        <v>897</v>
      </c>
      <c r="H3191" s="13">
        <v>870</v>
      </c>
      <c r="I3191" s="13"/>
      <c r="J3191" s="13">
        <v>27</v>
      </c>
      <c r="K3191" s="13">
        <v>97</v>
      </c>
      <c r="L3191" s="11" t="s">
        <v>9383</v>
      </c>
      <c r="M3191" s="14" t="s">
        <v>9380</v>
      </c>
      <c r="Z3191" s="15">
        <v>897</v>
      </c>
      <c r="AA3191" s="15">
        <v>870</v>
      </c>
      <c r="AC3191" s="15">
        <v>27</v>
      </c>
    </row>
    <row r="3192" spans="2:29" ht="19.7" customHeight="1" x14ac:dyDescent="0.2">
      <c r="B3192" s="10" t="s">
        <v>3292</v>
      </c>
      <c r="C3192" s="11" t="s">
        <v>10425</v>
      </c>
      <c r="D3192" s="11" t="s">
        <v>10393</v>
      </c>
      <c r="E3192" s="11" t="s">
        <v>10426</v>
      </c>
      <c r="F3192" s="12" t="s">
        <v>7</v>
      </c>
      <c r="G3192" s="13">
        <v>748</v>
      </c>
      <c r="H3192" s="13">
        <v>726</v>
      </c>
      <c r="I3192" s="13"/>
      <c r="J3192" s="13">
        <v>22</v>
      </c>
      <c r="K3192" s="13">
        <v>97</v>
      </c>
      <c r="L3192" s="11" t="s">
        <v>9383</v>
      </c>
      <c r="M3192" s="14" t="s">
        <v>9380</v>
      </c>
      <c r="Z3192" s="15">
        <v>748</v>
      </c>
      <c r="AA3192" s="15">
        <v>726</v>
      </c>
      <c r="AC3192" s="15">
        <v>22</v>
      </c>
    </row>
    <row r="3193" spans="2:29" ht="19.7" customHeight="1" x14ac:dyDescent="0.2">
      <c r="B3193" s="10" t="s">
        <v>3293</v>
      </c>
      <c r="C3193" s="11" t="s">
        <v>10427</v>
      </c>
      <c r="D3193" s="11" t="s">
        <v>10393</v>
      </c>
      <c r="E3193" s="11" t="s">
        <v>10428</v>
      </c>
      <c r="F3193" s="12" t="s">
        <v>7</v>
      </c>
      <c r="G3193" s="13">
        <v>1049</v>
      </c>
      <c r="H3193" s="13">
        <v>1018</v>
      </c>
      <c r="I3193" s="13"/>
      <c r="J3193" s="13">
        <v>31</v>
      </c>
      <c r="K3193" s="13">
        <v>97</v>
      </c>
      <c r="L3193" s="11" t="s">
        <v>9383</v>
      </c>
      <c r="M3193" s="14" t="s">
        <v>9380</v>
      </c>
      <c r="Z3193" s="15">
        <v>1049</v>
      </c>
      <c r="AA3193" s="15">
        <v>1018</v>
      </c>
      <c r="AC3193" s="15">
        <v>31</v>
      </c>
    </row>
    <row r="3194" spans="2:29" ht="19.7" customHeight="1" x14ac:dyDescent="0.2">
      <c r="B3194" s="10" t="s">
        <v>3294</v>
      </c>
      <c r="C3194" s="11" t="s">
        <v>10429</v>
      </c>
      <c r="D3194" s="11" t="s">
        <v>10393</v>
      </c>
      <c r="E3194" s="11" t="s">
        <v>10430</v>
      </c>
      <c r="F3194" s="12" t="s">
        <v>7</v>
      </c>
      <c r="G3194" s="13">
        <v>468</v>
      </c>
      <c r="H3194" s="13">
        <v>454</v>
      </c>
      <c r="I3194" s="13"/>
      <c r="J3194" s="13">
        <v>14</v>
      </c>
      <c r="K3194" s="13">
        <v>97</v>
      </c>
      <c r="L3194" s="11" t="s">
        <v>9383</v>
      </c>
      <c r="M3194" s="14" t="s">
        <v>9380</v>
      </c>
      <c r="Z3194" s="15">
        <v>468</v>
      </c>
      <c r="AA3194" s="15">
        <v>454</v>
      </c>
      <c r="AC3194" s="15">
        <v>14</v>
      </c>
    </row>
    <row r="3195" spans="2:29" ht="19.7" customHeight="1" x14ac:dyDescent="0.2">
      <c r="B3195" s="10" t="s">
        <v>3295</v>
      </c>
      <c r="C3195" s="11" t="s">
        <v>10431</v>
      </c>
      <c r="D3195" s="11" t="s">
        <v>10393</v>
      </c>
      <c r="E3195" s="11" t="s">
        <v>10432</v>
      </c>
      <c r="F3195" s="12" t="s">
        <v>496</v>
      </c>
      <c r="G3195" s="13">
        <v>86695</v>
      </c>
      <c r="H3195" s="13">
        <v>84094</v>
      </c>
      <c r="I3195" s="13"/>
      <c r="J3195" s="13">
        <v>2601</v>
      </c>
      <c r="K3195" s="13">
        <v>97</v>
      </c>
      <c r="L3195" s="11" t="s">
        <v>9383</v>
      </c>
      <c r="M3195" s="14" t="s">
        <v>9380</v>
      </c>
      <c r="Z3195" s="15">
        <v>86695</v>
      </c>
      <c r="AA3195" s="15">
        <v>84094</v>
      </c>
      <c r="AC3195" s="15">
        <v>2601</v>
      </c>
    </row>
    <row r="3196" spans="2:29" ht="19.7" customHeight="1" x14ac:dyDescent="0.2">
      <c r="B3196" s="10" t="s">
        <v>3296</v>
      </c>
      <c r="C3196" s="11" t="s">
        <v>10433</v>
      </c>
      <c r="D3196" s="11" t="s">
        <v>10393</v>
      </c>
      <c r="E3196" s="11" t="s">
        <v>10434</v>
      </c>
      <c r="F3196" s="12" t="s">
        <v>496</v>
      </c>
      <c r="G3196" s="13">
        <v>35565</v>
      </c>
      <c r="H3196" s="13">
        <v>34498</v>
      </c>
      <c r="I3196" s="13"/>
      <c r="J3196" s="13">
        <v>1067</v>
      </c>
      <c r="K3196" s="13">
        <v>97</v>
      </c>
      <c r="L3196" s="11" t="s">
        <v>9383</v>
      </c>
      <c r="M3196" s="14" t="s">
        <v>9380</v>
      </c>
      <c r="Z3196" s="15">
        <v>35565</v>
      </c>
      <c r="AA3196" s="15">
        <v>34498</v>
      </c>
      <c r="AC3196" s="15">
        <v>1067</v>
      </c>
    </row>
    <row r="3197" spans="2:29" ht="19.7" customHeight="1" x14ac:dyDescent="0.2">
      <c r="B3197" s="10" t="s">
        <v>3297</v>
      </c>
      <c r="C3197" s="11" t="s">
        <v>10435</v>
      </c>
      <c r="D3197" s="11" t="s">
        <v>10393</v>
      </c>
      <c r="E3197" s="11" t="s">
        <v>10436</v>
      </c>
      <c r="F3197" s="12" t="s">
        <v>496</v>
      </c>
      <c r="G3197" s="13">
        <v>111448</v>
      </c>
      <c r="H3197" s="13">
        <v>109219</v>
      </c>
      <c r="I3197" s="13"/>
      <c r="J3197" s="13">
        <v>2229</v>
      </c>
      <c r="K3197" s="13">
        <v>98</v>
      </c>
      <c r="L3197" s="11" t="s">
        <v>9383</v>
      </c>
      <c r="M3197" s="14" t="s">
        <v>9380</v>
      </c>
      <c r="Z3197" s="15">
        <v>111448</v>
      </c>
      <c r="AA3197" s="15">
        <v>109219</v>
      </c>
      <c r="AC3197" s="15">
        <v>2229</v>
      </c>
    </row>
    <row r="3198" spans="2:29" ht="19.7" customHeight="1" x14ac:dyDescent="0.2">
      <c r="B3198" s="10" t="s">
        <v>3298</v>
      </c>
      <c r="C3198" s="11" t="s">
        <v>10437</v>
      </c>
      <c r="D3198" s="11" t="s">
        <v>10393</v>
      </c>
      <c r="E3198" s="11" t="s">
        <v>10438</v>
      </c>
      <c r="F3198" s="12" t="s">
        <v>496</v>
      </c>
      <c r="G3198" s="13">
        <v>54672</v>
      </c>
      <c r="H3198" s="13">
        <v>52485</v>
      </c>
      <c r="I3198" s="13"/>
      <c r="J3198" s="13">
        <v>2187</v>
      </c>
      <c r="K3198" s="13">
        <v>96</v>
      </c>
      <c r="L3198" s="11" t="s">
        <v>9383</v>
      </c>
      <c r="M3198" s="14" t="s">
        <v>9380</v>
      </c>
      <c r="Z3198" s="15">
        <v>54672</v>
      </c>
      <c r="AA3198" s="15">
        <v>52485</v>
      </c>
      <c r="AC3198" s="15">
        <v>2187</v>
      </c>
    </row>
    <row r="3199" spans="2:29" ht="19.7" customHeight="1" x14ac:dyDescent="0.2">
      <c r="B3199" s="10" t="s">
        <v>3299</v>
      </c>
      <c r="C3199" s="11" t="s">
        <v>10439</v>
      </c>
      <c r="D3199" s="11" t="s">
        <v>10393</v>
      </c>
      <c r="E3199" s="11" t="s">
        <v>10440</v>
      </c>
      <c r="F3199" s="12" t="s">
        <v>7</v>
      </c>
      <c r="G3199" s="13">
        <v>769</v>
      </c>
      <c r="H3199" s="13">
        <v>746</v>
      </c>
      <c r="I3199" s="13"/>
      <c r="J3199" s="13">
        <v>23</v>
      </c>
      <c r="K3199" s="13">
        <v>97</v>
      </c>
      <c r="L3199" s="11" t="s">
        <v>9383</v>
      </c>
      <c r="M3199" s="14" t="s">
        <v>9380</v>
      </c>
      <c r="Z3199" s="15">
        <v>769</v>
      </c>
      <c r="AA3199" s="15">
        <v>746</v>
      </c>
      <c r="AC3199" s="15">
        <v>23</v>
      </c>
    </row>
    <row r="3200" spans="2:29" ht="19.7" customHeight="1" x14ac:dyDescent="0.2">
      <c r="B3200" s="10" t="s">
        <v>3300</v>
      </c>
      <c r="C3200" s="11" t="s">
        <v>10441</v>
      </c>
      <c r="D3200" s="11" t="s">
        <v>10393</v>
      </c>
      <c r="E3200" s="11" t="s">
        <v>10442</v>
      </c>
      <c r="F3200" s="12" t="s">
        <v>496</v>
      </c>
      <c r="G3200" s="13">
        <v>89064</v>
      </c>
      <c r="H3200" s="13">
        <v>83720</v>
      </c>
      <c r="I3200" s="13"/>
      <c r="J3200" s="13">
        <v>5344</v>
      </c>
      <c r="K3200" s="13">
        <v>94</v>
      </c>
      <c r="L3200" s="11" t="s">
        <v>9383</v>
      </c>
      <c r="M3200" s="14" t="s">
        <v>9380</v>
      </c>
      <c r="Z3200" s="15">
        <v>89064</v>
      </c>
      <c r="AA3200" s="15">
        <v>83720</v>
      </c>
      <c r="AC3200" s="15">
        <v>5344</v>
      </c>
    </row>
    <row r="3201" spans="2:29" ht="19.7" customHeight="1" x14ac:dyDescent="0.2">
      <c r="B3201" s="10" t="s">
        <v>3301</v>
      </c>
      <c r="C3201" s="11" t="s">
        <v>10443</v>
      </c>
      <c r="D3201" s="11" t="s">
        <v>10393</v>
      </c>
      <c r="E3201" s="11" t="s">
        <v>10444</v>
      </c>
      <c r="F3201" s="12" t="s">
        <v>496</v>
      </c>
      <c r="G3201" s="13">
        <v>42861</v>
      </c>
      <c r="H3201" s="13">
        <v>40289</v>
      </c>
      <c r="I3201" s="13"/>
      <c r="J3201" s="13">
        <v>2572</v>
      </c>
      <c r="K3201" s="13">
        <v>94</v>
      </c>
      <c r="L3201" s="11" t="s">
        <v>9383</v>
      </c>
      <c r="M3201" s="14" t="s">
        <v>9380</v>
      </c>
      <c r="Z3201" s="15">
        <v>42861</v>
      </c>
      <c r="AA3201" s="15">
        <v>40289</v>
      </c>
      <c r="AC3201" s="15">
        <v>2572</v>
      </c>
    </row>
    <row r="3202" spans="2:29" ht="19.7" customHeight="1" x14ac:dyDescent="0.2">
      <c r="B3202" s="10" t="s">
        <v>3302</v>
      </c>
      <c r="C3202" s="11" t="s">
        <v>10445</v>
      </c>
      <c r="D3202" s="11" t="s">
        <v>10393</v>
      </c>
      <c r="E3202" s="11" t="s">
        <v>10446</v>
      </c>
      <c r="F3202" s="12" t="s">
        <v>496</v>
      </c>
      <c r="G3202" s="13">
        <v>147304</v>
      </c>
      <c r="H3202" s="13">
        <v>138466</v>
      </c>
      <c r="I3202" s="13"/>
      <c r="J3202" s="13">
        <v>8838</v>
      </c>
      <c r="K3202" s="13">
        <v>94</v>
      </c>
      <c r="L3202" s="11" t="s">
        <v>9383</v>
      </c>
      <c r="M3202" s="14" t="s">
        <v>9380</v>
      </c>
      <c r="Z3202" s="15">
        <v>147304</v>
      </c>
      <c r="AA3202" s="15">
        <v>138466</v>
      </c>
      <c r="AC3202" s="15">
        <v>8838</v>
      </c>
    </row>
    <row r="3203" spans="2:29" ht="19.7" customHeight="1" x14ac:dyDescent="0.2">
      <c r="B3203" s="10" t="s">
        <v>3303</v>
      </c>
      <c r="C3203" s="11" t="s">
        <v>10447</v>
      </c>
      <c r="D3203" s="11" t="s">
        <v>10393</v>
      </c>
      <c r="E3203" s="11" t="s">
        <v>10448</v>
      </c>
      <c r="F3203" s="12" t="s">
        <v>496</v>
      </c>
      <c r="G3203" s="13">
        <v>71363</v>
      </c>
      <c r="H3203" s="13">
        <v>68508</v>
      </c>
      <c r="I3203" s="13"/>
      <c r="J3203" s="13">
        <v>2855</v>
      </c>
      <c r="K3203" s="13">
        <v>96</v>
      </c>
      <c r="L3203" s="11" t="s">
        <v>9383</v>
      </c>
      <c r="M3203" s="14" t="s">
        <v>9380</v>
      </c>
      <c r="Z3203" s="15">
        <v>71363</v>
      </c>
      <c r="AA3203" s="15">
        <v>68508</v>
      </c>
      <c r="AC3203" s="15">
        <v>2855</v>
      </c>
    </row>
    <row r="3204" spans="2:29" ht="19.7" customHeight="1" x14ac:dyDescent="0.2">
      <c r="B3204" s="16" t="s">
        <v>3304</v>
      </c>
      <c r="C3204" s="17" t="s">
        <v>10449</v>
      </c>
      <c r="D3204" s="17" t="s">
        <v>10393</v>
      </c>
      <c r="E3204" s="17" t="s">
        <v>10450</v>
      </c>
      <c r="F3204" s="18" t="s">
        <v>7</v>
      </c>
      <c r="G3204" s="19">
        <v>1139</v>
      </c>
      <c r="H3204" s="19">
        <v>1105</v>
      </c>
      <c r="I3204" s="19"/>
      <c r="J3204" s="19">
        <v>34</v>
      </c>
      <c r="K3204" s="19">
        <v>97</v>
      </c>
      <c r="L3204" s="17" t="s">
        <v>9383</v>
      </c>
      <c r="M3204" s="20" t="s">
        <v>9380</v>
      </c>
      <c r="Z3204" s="15">
        <v>1139</v>
      </c>
      <c r="AA3204" s="15">
        <v>1105</v>
      </c>
      <c r="AC3204" s="15">
        <v>34</v>
      </c>
    </row>
    <row r="3205" spans="2:29" ht="19.7" customHeight="1" x14ac:dyDescent="0.2">
      <c r="B3205" s="10" t="s">
        <v>3305</v>
      </c>
      <c r="C3205" s="11" t="s">
        <v>10451</v>
      </c>
      <c r="D3205" s="11" t="s">
        <v>10393</v>
      </c>
      <c r="E3205" s="11" t="s">
        <v>10452</v>
      </c>
      <c r="F3205" s="12" t="s">
        <v>496</v>
      </c>
      <c r="G3205" s="13">
        <v>75175</v>
      </c>
      <c r="H3205" s="13">
        <v>72920</v>
      </c>
      <c r="I3205" s="13"/>
      <c r="J3205" s="13">
        <v>2255</v>
      </c>
      <c r="K3205" s="13">
        <v>97</v>
      </c>
      <c r="L3205" s="11" t="s">
        <v>9383</v>
      </c>
      <c r="M3205" s="14" t="s">
        <v>9380</v>
      </c>
      <c r="Z3205" s="15">
        <v>75175</v>
      </c>
      <c r="AA3205" s="15">
        <v>72920</v>
      </c>
      <c r="AC3205" s="15">
        <v>2255</v>
      </c>
    </row>
    <row r="3206" spans="2:29" ht="19.7" customHeight="1" x14ac:dyDescent="0.2">
      <c r="B3206" s="10" t="s">
        <v>3306</v>
      </c>
      <c r="C3206" s="11" t="s">
        <v>10453</v>
      </c>
      <c r="D3206" s="11" t="s">
        <v>10393</v>
      </c>
      <c r="E3206" s="11" t="s">
        <v>10454</v>
      </c>
      <c r="F3206" s="12" t="s">
        <v>496</v>
      </c>
      <c r="G3206" s="13">
        <v>108505</v>
      </c>
      <c r="H3206" s="13">
        <v>104165</v>
      </c>
      <c r="I3206" s="13"/>
      <c r="J3206" s="13">
        <v>4340</v>
      </c>
      <c r="K3206" s="13">
        <v>96</v>
      </c>
      <c r="L3206" s="11" t="s">
        <v>9383</v>
      </c>
      <c r="M3206" s="14" t="s">
        <v>9380</v>
      </c>
      <c r="Z3206" s="15">
        <v>108505</v>
      </c>
      <c r="AA3206" s="15">
        <v>104165</v>
      </c>
      <c r="AC3206" s="15">
        <v>4340</v>
      </c>
    </row>
    <row r="3207" spans="2:29" ht="19.7" customHeight="1" x14ac:dyDescent="0.2">
      <c r="B3207" s="10" t="s">
        <v>3307</v>
      </c>
      <c r="C3207" s="11" t="s">
        <v>10455</v>
      </c>
      <c r="D3207" s="11" t="s">
        <v>10393</v>
      </c>
      <c r="E3207" s="11" t="s">
        <v>10456</v>
      </c>
      <c r="F3207" s="12" t="s">
        <v>7</v>
      </c>
      <c r="G3207" s="13">
        <v>1987</v>
      </c>
      <c r="H3207" s="13">
        <v>1927</v>
      </c>
      <c r="I3207" s="13"/>
      <c r="J3207" s="13">
        <v>60</v>
      </c>
      <c r="K3207" s="13">
        <v>97</v>
      </c>
      <c r="L3207" s="11" t="s">
        <v>9383</v>
      </c>
      <c r="M3207" s="14" t="s">
        <v>9380</v>
      </c>
      <c r="Z3207" s="15">
        <v>1987</v>
      </c>
      <c r="AA3207" s="15">
        <v>1927</v>
      </c>
      <c r="AC3207" s="15">
        <v>60</v>
      </c>
    </row>
    <row r="3208" spans="2:29" ht="19.7" customHeight="1" x14ac:dyDescent="0.2">
      <c r="B3208" s="10" t="s">
        <v>3308</v>
      </c>
      <c r="C3208" s="11" t="s">
        <v>10457</v>
      </c>
      <c r="D3208" s="11" t="s">
        <v>10393</v>
      </c>
      <c r="E3208" s="11" t="s">
        <v>10458</v>
      </c>
      <c r="F3208" s="12" t="s">
        <v>7</v>
      </c>
      <c r="G3208" s="13">
        <v>1754</v>
      </c>
      <c r="H3208" s="13">
        <v>1701</v>
      </c>
      <c r="I3208" s="13"/>
      <c r="J3208" s="13">
        <v>53</v>
      </c>
      <c r="K3208" s="13">
        <v>97</v>
      </c>
      <c r="L3208" s="11" t="s">
        <v>9383</v>
      </c>
      <c r="M3208" s="14" t="s">
        <v>9380</v>
      </c>
      <c r="Z3208" s="15">
        <v>1754</v>
      </c>
      <c r="AA3208" s="15">
        <v>1701</v>
      </c>
      <c r="AC3208" s="15">
        <v>53</v>
      </c>
    </row>
    <row r="3209" spans="2:29" ht="19.7" customHeight="1" x14ac:dyDescent="0.2">
      <c r="B3209" s="10" t="s">
        <v>3309</v>
      </c>
      <c r="C3209" s="11" t="s">
        <v>10459</v>
      </c>
      <c r="D3209" s="11" t="s">
        <v>10393</v>
      </c>
      <c r="E3209" s="11" t="s">
        <v>10460</v>
      </c>
      <c r="F3209" s="12" t="s">
        <v>496</v>
      </c>
      <c r="G3209" s="13">
        <v>38202</v>
      </c>
      <c r="H3209" s="13">
        <v>36674</v>
      </c>
      <c r="I3209" s="13"/>
      <c r="J3209" s="13">
        <v>1528</v>
      </c>
      <c r="K3209" s="13">
        <v>96</v>
      </c>
      <c r="L3209" s="11" t="s">
        <v>9383</v>
      </c>
      <c r="M3209" s="14" t="s">
        <v>9380</v>
      </c>
      <c r="Z3209" s="15">
        <v>38202</v>
      </c>
      <c r="AA3209" s="15">
        <v>36674</v>
      </c>
      <c r="AC3209" s="15">
        <v>1528</v>
      </c>
    </row>
    <row r="3210" spans="2:29" ht="19.7" customHeight="1" x14ac:dyDescent="0.2">
      <c r="B3210" s="10" t="s">
        <v>3310</v>
      </c>
      <c r="C3210" s="11" t="s">
        <v>10461</v>
      </c>
      <c r="D3210" s="11" t="s">
        <v>10393</v>
      </c>
      <c r="E3210" s="11" t="s">
        <v>10462</v>
      </c>
      <c r="F3210" s="12" t="s">
        <v>496</v>
      </c>
      <c r="G3210" s="13">
        <v>18946</v>
      </c>
      <c r="H3210" s="13">
        <v>17620</v>
      </c>
      <c r="I3210" s="13"/>
      <c r="J3210" s="13">
        <v>1326</v>
      </c>
      <c r="K3210" s="13">
        <v>93</v>
      </c>
      <c r="L3210" s="11" t="s">
        <v>9383</v>
      </c>
      <c r="M3210" s="14" t="s">
        <v>9380</v>
      </c>
      <c r="Z3210" s="15">
        <v>18946</v>
      </c>
      <c r="AA3210" s="15">
        <v>17620</v>
      </c>
      <c r="AC3210" s="15">
        <v>1326</v>
      </c>
    </row>
    <row r="3211" spans="2:29" ht="19.7" customHeight="1" x14ac:dyDescent="0.2">
      <c r="B3211" s="10" t="s">
        <v>3311</v>
      </c>
      <c r="C3211" s="11" t="s">
        <v>10463</v>
      </c>
      <c r="D3211" s="11" t="s">
        <v>10393</v>
      </c>
      <c r="E3211" s="11" t="s">
        <v>10464</v>
      </c>
      <c r="F3211" s="12" t="s">
        <v>496</v>
      </c>
      <c r="G3211" s="13">
        <v>32698</v>
      </c>
      <c r="H3211" s="13">
        <v>31390</v>
      </c>
      <c r="I3211" s="13"/>
      <c r="J3211" s="13">
        <v>1308</v>
      </c>
      <c r="K3211" s="13">
        <v>96</v>
      </c>
      <c r="L3211" s="11" t="s">
        <v>9383</v>
      </c>
      <c r="M3211" s="14" t="s">
        <v>9380</v>
      </c>
      <c r="Z3211" s="15">
        <v>32698</v>
      </c>
      <c r="AA3211" s="15">
        <v>31390</v>
      </c>
      <c r="AC3211" s="15">
        <v>1308</v>
      </c>
    </row>
    <row r="3212" spans="2:29" ht="19.7" customHeight="1" x14ac:dyDescent="0.2">
      <c r="B3212" s="10" t="s">
        <v>3312</v>
      </c>
      <c r="C3212" s="11" t="s">
        <v>10465</v>
      </c>
      <c r="D3212" s="11" t="s">
        <v>10393</v>
      </c>
      <c r="E3212" s="11" t="s">
        <v>10466</v>
      </c>
      <c r="F3212" s="12" t="s">
        <v>496</v>
      </c>
      <c r="G3212" s="13">
        <v>26895</v>
      </c>
      <c r="H3212" s="13">
        <v>25550</v>
      </c>
      <c r="I3212" s="13"/>
      <c r="J3212" s="13">
        <v>1345</v>
      </c>
      <c r="K3212" s="13">
        <v>95</v>
      </c>
      <c r="L3212" s="11" t="s">
        <v>9383</v>
      </c>
      <c r="M3212" s="14" t="s">
        <v>9380</v>
      </c>
      <c r="Z3212" s="15">
        <v>26895</v>
      </c>
      <c r="AA3212" s="15">
        <v>25550</v>
      </c>
      <c r="AC3212" s="15">
        <v>1345</v>
      </c>
    </row>
    <row r="3213" spans="2:29" ht="19.7" customHeight="1" x14ac:dyDescent="0.2">
      <c r="B3213" s="10" t="s">
        <v>3313</v>
      </c>
      <c r="C3213" s="11" t="s">
        <v>10467</v>
      </c>
      <c r="D3213" s="11" t="s">
        <v>10393</v>
      </c>
      <c r="E3213" s="11" t="s">
        <v>10468</v>
      </c>
      <c r="F3213" s="12" t="s">
        <v>496</v>
      </c>
      <c r="G3213" s="13">
        <v>44282</v>
      </c>
      <c r="H3213" s="13">
        <v>42954</v>
      </c>
      <c r="I3213" s="13"/>
      <c r="J3213" s="13">
        <v>1328</v>
      </c>
      <c r="K3213" s="13">
        <v>97</v>
      </c>
      <c r="L3213" s="11" t="s">
        <v>9383</v>
      </c>
      <c r="M3213" s="14" t="s">
        <v>9380</v>
      </c>
      <c r="Z3213" s="15">
        <v>44282</v>
      </c>
      <c r="AA3213" s="15">
        <v>42954</v>
      </c>
      <c r="AC3213" s="15">
        <v>1328</v>
      </c>
    </row>
    <row r="3214" spans="2:29" ht="19.7" customHeight="1" x14ac:dyDescent="0.2">
      <c r="B3214" s="10" t="s">
        <v>3314</v>
      </c>
      <c r="C3214" s="11" t="s">
        <v>10469</v>
      </c>
      <c r="D3214" s="11" t="s">
        <v>10393</v>
      </c>
      <c r="E3214" s="11" t="s">
        <v>10470</v>
      </c>
      <c r="F3214" s="12" t="s">
        <v>496</v>
      </c>
      <c r="G3214" s="13">
        <v>35614</v>
      </c>
      <c r="H3214" s="13">
        <v>33833</v>
      </c>
      <c r="I3214" s="13"/>
      <c r="J3214" s="13">
        <v>1781</v>
      </c>
      <c r="K3214" s="13">
        <v>95</v>
      </c>
      <c r="L3214" s="11" t="s">
        <v>9383</v>
      </c>
      <c r="M3214" s="14" t="s">
        <v>9380</v>
      </c>
      <c r="Z3214" s="15">
        <v>35614</v>
      </c>
      <c r="AA3214" s="15">
        <v>33833</v>
      </c>
      <c r="AC3214" s="15">
        <v>1781</v>
      </c>
    </row>
    <row r="3215" spans="2:29" ht="19.7" customHeight="1" x14ac:dyDescent="0.2">
      <c r="B3215" s="10" t="s">
        <v>3315</v>
      </c>
      <c r="C3215" s="11" t="s">
        <v>10471</v>
      </c>
      <c r="D3215" s="11" t="s">
        <v>10393</v>
      </c>
      <c r="E3215" s="11" t="s">
        <v>10472</v>
      </c>
      <c r="F3215" s="12" t="s">
        <v>496</v>
      </c>
      <c r="G3215" s="13">
        <v>52129</v>
      </c>
      <c r="H3215" s="13">
        <v>50565</v>
      </c>
      <c r="I3215" s="13"/>
      <c r="J3215" s="13">
        <v>1564</v>
      </c>
      <c r="K3215" s="13">
        <v>97</v>
      </c>
      <c r="L3215" s="11" t="s">
        <v>9383</v>
      </c>
      <c r="M3215" s="14" t="s">
        <v>9380</v>
      </c>
      <c r="Z3215" s="15">
        <v>52129</v>
      </c>
      <c r="AA3215" s="15">
        <v>50565</v>
      </c>
      <c r="AC3215" s="15">
        <v>1564</v>
      </c>
    </row>
    <row r="3216" spans="2:29" ht="19.7" customHeight="1" x14ac:dyDescent="0.2">
      <c r="B3216" s="10" t="s">
        <v>3316</v>
      </c>
      <c r="C3216" s="11" t="s">
        <v>10473</v>
      </c>
      <c r="D3216" s="11" t="s">
        <v>10393</v>
      </c>
      <c r="E3216" s="11" t="s">
        <v>10474</v>
      </c>
      <c r="F3216" s="12" t="s">
        <v>496</v>
      </c>
      <c r="G3216" s="13">
        <v>87689</v>
      </c>
      <c r="H3216" s="13">
        <v>85058</v>
      </c>
      <c r="I3216" s="13"/>
      <c r="J3216" s="13">
        <v>2631</v>
      </c>
      <c r="K3216" s="13">
        <v>97</v>
      </c>
      <c r="L3216" s="11" t="s">
        <v>9383</v>
      </c>
      <c r="M3216" s="14" t="s">
        <v>9380</v>
      </c>
      <c r="Z3216" s="15">
        <v>87689</v>
      </c>
      <c r="AA3216" s="15">
        <v>85058</v>
      </c>
      <c r="AC3216" s="15">
        <v>2631</v>
      </c>
    </row>
    <row r="3217" spans="2:29" ht="19.7" customHeight="1" x14ac:dyDescent="0.2">
      <c r="B3217" s="10" t="s">
        <v>3317</v>
      </c>
      <c r="C3217" s="11" t="s">
        <v>10475</v>
      </c>
      <c r="D3217" s="11" t="s">
        <v>10393</v>
      </c>
      <c r="E3217" s="11" t="s">
        <v>10476</v>
      </c>
      <c r="F3217" s="12" t="s">
        <v>496</v>
      </c>
      <c r="G3217" s="13">
        <v>45972</v>
      </c>
      <c r="H3217" s="13">
        <v>43673</v>
      </c>
      <c r="I3217" s="13"/>
      <c r="J3217" s="13">
        <v>2299</v>
      </c>
      <c r="K3217" s="13">
        <v>95</v>
      </c>
      <c r="L3217" s="11" t="s">
        <v>9383</v>
      </c>
      <c r="M3217" s="14" t="s">
        <v>9380</v>
      </c>
      <c r="Z3217" s="15">
        <v>45972</v>
      </c>
      <c r="AA3217" s="15">
        <v>43673</v>
      </c>
      <c r="AC3217" s="15">
        <v>2299</v>
      </c>
    </row>
    <row r="3218" spans="2:29" ht="19.7" customHeight="1" x14ac:dyDescent="0.2">
      <c r="B3218" s="10" t="s">
        <v>3318</v>
      </c>
      <c r="C3218" s="11" t="s">
        <v>10477</v>
      </c>
      <c r="D3218" s="11" t="s">
        <v>10393</v>
      </c>
      <c r="E3218" s="11" t="s">
        <v>10478</v>
      </c>
      <c r="F3218" s="12" t="s">
        <v>496</v>
      </c>
      <c r="G3218" s="13">
        <v>141337</v>
      </c>
      <c r="H3218" s="13">
        <v>138510</v>
      </c>
      <c r="I3218" s="13"/>
      <c r="J3218" s="13">
        <v>2827</v>
      </c>
      <c r="K3218" s="13">
        <v>98</v>
      </c>
      <c r="L3218" s="11" t="s">
        <v>9383</v>
      </c>
      <c r="M3218" s="14" t="s">
        <v>9380</v>
      </c>
      <c r="Z3218" s="15">
        <v>141337</v>
      </c>
      <c r="AA3218" s="15">
        <v>138510</v>
      </c>
      <c r="AC3218" s="15">
        <v>2827</v>
      </c>
    </row>
    <row r="3219" spans="2:29" ht="19.7" customHeight="1" x14ac:dyDescent="0.2">
      <c r="B3219" s="10" t="s">
        <v>3319</v>
      </c>
      <c r="C3219" s="11" t="s">
        <v>10479</v>
      </c>
      <c r="D3219" s="11" t="s">
        <v>10393</v>
      </c>
      <c r="E3219" s="11" t="s">
        <v>10480</v>
      </c>
      <c r="F3219" s="12" t="s">
        <v>496</v>
      </c>
      <c r="G3219" s="13">
        <v>67376</v>
      </c>
      <c r="H3219" s="13">
        <v>65355</v>
      </c>
      <c r="I3219" s="13"/>
      <c r="J3219" s="13">
        <v>2021</v>
      </c>
      <c r="K3219" s="13">
        <v>97</v>
      </c>
      <c r="L3219" s="11" t="s">
        <v>9383</v>
      </c>
      <c r="M3219" s="14" t="s">
        <v>9380</v>
      </c>
      <c r="Z3219" s="15">
        <v>67376</v>
      </c>
      <c r="AA3219" s="15">
        <v>65355</v>
      </c>
      <c r="AC3219" s="15">
        <v>2021</v>
      </c>
    </row>
    <row r="3220" spans="2:29" ht="19.7" customHeight="1" x14ac:dyDescent="0.2">
      <c r="B3220" s="10" t="s">
        <v>3320</v>
      </c>
      <c r="C3220" s="11" t="s">
        <v>10481</v>
      </c>
      <c r="D3220" s="11" t="s">
        <v>10393</v>
      </c>
      <c r="E3220" s="11" t="s">
        <v>10482</v>
      </c>
      <c r="F3220" s="12" t="s">
        <v>496</v>
      </c>
      <c r="G3220" s="13">
        <v>88420</v>
      </c>
      <c r="H3220" s="13">
        <v>85767</v>
      </c>
      <c r="I3220" s="13"/>
      <c r="J3220" s="13">
        <v>2653</v>
      </c>
      <c r="K3220" s="13">
        <v>97</v>
      </c>
      <c r="L3220" s="11" t="s">
        <v>9383</v>
      </c>
      <c r="M3220" s="14" t="s">
        <v>9380</v>
      </c>
      <c r="Z3220" s="15">
        <v>88420</v>
      </c>
      <c r="AA3220" s="15">
        <v>85767</v>
      </c>
      <c r="AC3220" s="15">
        <v>2653</v>
      </c>
    </row>
    <row r="3221" spans="2:29" ht="19.7" customHeight="1" x14ac:dyDescent="0.2">
      <c r="B3221" s="10" t="s">
        <v>3321</v>
      </c>
      <c r="C3221" s="11" t="s">
        <v>10483</v>
      </c>
      <c r="D3221" s="11" t="s">
        <v>10393</v>
      </c>
      <c r="E3221" s="11" t="s">
        <v>10484</v>
      </c>
      <c r="F3221" s="12" t="s">
        <v>496</v>
      </c>
      <c r="G3221" s="13">
        <v>137123</v>
      </c>
      <c r="H3221" s="13">
        <v>133009</v>
      </c>
      <c r="I3221" s="13"/>
      <c r="J3221" s="13">
        <v>4114</v>
      </c>
      <c r="K3221" s="13">
        <v>97</v>
      </c>
      <c r="L3221" s="11" t="s">
        <v>9383</v>
      </c>
      <c r="M3221" s="14" t="s">
        <v>9380</v>
      </c>
      <c r="Z3221" s="15">
        <v>137123</v>
      </c>
      <c r="AA3221" s="15">
        <v>133009</v>
      </c>
      <c r="AC3221" s="15">
        <v>4114</v>
      </c>
    </row>
    <row r="3222" spans="2:29" ht="19.7" customHeight="1" x14ac:dyDescent="0.2">
      <c r="B3222" s="10" t="s">
        <v>3322</v>
      </c>
      <c r="C3222" s="11" t="s">
        <v>10485</v>
      </c>
      <c r="D3222" s="11" t="s">
        <v>10393</v>
      </c>
      <c r="E3222" s="11" t="s">
        <v>10486</v>
      </c>
      <c r="F3222" s="12" t="s">
        <v>7</v>
      </c>
      <c r="G3222" s="13">
        <v>2169</v>
      </c>
      <c r="H3222" s="13">
        <v>2104</v>
      </c>
      <c r="I3222" s="13"/>
      <c r="J3222" s="13">
        <v>65</v>
      </c>
      <c r="K3222" s="13">
        <v>97</v>
      </c>
      <c r="L3222" s="11" t="s">
        <v>9383</v>
      </c>
      <c r="M3222" s="14" t="s">
        <v>9380</v>
      </c>
      <c r="Z3222" s="15">
        <v>2169</v>
      </c>
      <c r="AA3222" s="15">
        <v>2104</v>
      </c>
      <c r="AC3222" s="15">
        <v>65</v>
      </c>
    </row>
    <row r="3223" spans="2:29" ht="19.7" customHeight="1" x14ac:dyDescent="0.2">
      <c r="B3223" s="10" t="s">
        <v>3323</v>
      </c>
      <c r="C3223" s="11" t="s">
        <v>10487</v>
      </c>
      <c r="D3223" s="11" t="s">
        <v>10393</v>
      </c>
      <c r="E3223" s="11" t="s">
        <v>10488</v>
      </c>
      <c r="F3223" s="12" t="s">
        <v>7</v>
      </c>
      <c r="G3223" s="13">
        <v>1739</v>
      </c>
      <c r="H3223" s="13">
        <v>1687</v>
      </c>
      <c r="I3223" s="13"/>
      <c r="J3223" s="13">
        <v>52</v>
      </c>
      <c r="K3223" s="13">
        <v>97</v>
      </c>
      <c r="L3223" s="11" t="s">
        <v>9383</v>
      </c>
      <c r="M3223" s="14" t="s">
        <v>9380</v>
      </c>
      <c r="Z3223" s="15">
        <v>1739</v>
      </c>
      <c r="AA3223" s="15">
        <v>1687</v>
      </c>
      <c r="AC3223" s="15">
        <v>52</v>
      </c>
    </row>
    <row r="3224" spans="2:29" ht="19.7" customHeight="1" x14ac:dyDescent="0.2">
      <c r="B3224" s="10" t="s">
        <v>3324</v>
      </c>
      <c r="C3224" s="11" t="s">
        <v>10489</v>
      </c>
      <c r="D3224" s="11" t="s">
        <v>10393</v>
      </c>
      <c r="E3224" s="11" t="s">
        <v>10490</v>
      </c>
      <c r="F3224" s="12" t="s">
        <v>7</v>
      </c>
      <c r="G3224" s="13">
        <v>2816</v>
      </c>
      <c r="H3224" s="13">
        <v>2732</v>
      </c>
      <c r="I3224" s="13"/>
      <c r="J3224" s="13">
        <v>84</v>
      </c>
      <c r="K3224" s="13">
        <v>97</v>
      </c>
      <c r="L3224" s="11" t="s">
        <v>9383</v>
      </c>
      <c r="M3224" s="14" t="s">
        <v>9380</v>
      </c>
      <c r="Z3224" s="15">
        <v>2816</v>
      </c>
      <c r="AA3224" s="15">
        <v>2732</v>
      </c>
      <c r="AC3224" s="15">
        <v>84</v>
      </c>
    </row>
    <row r="3225" spans="2:29" ht="19.7" customHeight="1" x14ac:dyDescent="0.2">
      <c r="B3225" s="10" t="s">
        <v>3325</v>
      </c>
      <c r="C3225" s="11" t="s">
        <v>10491</v>
      </c>
      <c r="D3225" s="11" t="s">
        <v>10393</v>
      </c>
      <c r="E3225" s="11" t="s">
        <v>10492</v>
      </c>
      <c r="F3225" s="12" t="s">
        <v>7</v>
      </c>
      <c r="G3225" s="13">
        <v>2412</v>
      </c>
      <c r="H3225" s="13">
        <v>2340</v>
      </c>
      <c r="I3225" s="13"/>
      <c r="J3225" s="13">
        <v>72</v>
      </c>
      <c r="K3225" s="13">
        <v>97</v>
      </c>
      <c r="L3225" s="11" t="s">
        <v>9383</v>
      </c>
      <c r="M3225" s="14" t="s">
        <v>9380</v>
      </c>
      <c r="Z3225" s="15">
        <v>2412</v>
      </c>
      <c r="AA3225" s="15">
        <v>2340</v>
      </c>
      <c r="AC3225" s="15">
        <v>72</v>
      </c>
    </row>
    <row r="3226" spans="2:29" ht="19.7" customHeight="1" x14ac:dyDescent="0.2">
      <c r="B3226" s="10" t="s">
        <v>3326</v>
      </c>
      <c r="C3226" s="11" t="s">
        <v>10493</v>
      </c>
      <c r="D3226" s="11" t="s">
        <v>10494</v>
      </c>
      <c r="E3226" s="11" t="s">
        <v>10495</v>
      </c>
      <c r="F3226" s="12" t="s">
        <v>7</v>
      </c>
      <c r="G3226" s="13">
        <v>1208</v>
      </c>
      <c r="H3226" s="13">
        <v>1172</v>
      </c>
      <c r="I3226" s="13"/>
      <c r="J3226" s="13">
        <v>36</v>
      </c>
      <c r="K3226" s="13">
        <v>97</v>
      </c>
      <c r="L3226" s="11" t="s">
        <v>9383</v>
      </c>
      <c r="M3226" s="14" t="s">
        <v>9380</v>
      </c>
      <c r="Z3226" s="15">
        <v>1208</v>
      </c>
      <c r="AA3226" s="15">
        <v>1172</v>
      </c>
      <c r="AC3226" s="15">
        <v>36</v>
      </c>
    </row>
    <row r="3227" spans="2:29" ht="19.7" customHeight="1" x14ac:dyDescent="0.2">
      <c r="B3227" s="10" t="s">
        <v>3327</v>
      </c>
      <c r="C3227" s="11" t="s">
        <v>10496</v>
      </c>
      <c r="D3227" s="11" t="s">
        <v>10494</v>
      </c>
      <c r="E3227" s="11" t="s">
        <v>10497</v>
      </c>
      <c r="F3227" s="12" t="s">
        <v>7</v>
      </c>
      <c r="G3227" s="13">
        <v>2331</v>
      </c>
      <c r="H3227" s="13">
        <v>2261</v>
      </c>
      <c r="I3227" s="13"/>
      <c r="J3227" s="13">
        <v>70</v>
      </c>
      <c r="K3227" s="13">
        <v>97</v>
      </c>
      <c r="L3227" s="11" t="s">
        <v>9383</v>
      </c>
      <c r="M3227" s="14" t="s">
        <v>9380</v>
      </c>
      <c r="Z3227" s="15">
        <v>2331</v>
      </c>
      <c r="AA3227" s="15">
        <v>2261</v>
      </c>
      <c r="AC3227" s="15">
        <v>70</v>
      </c>
    </row>
    <row r="3228" spans="2:29" ht="19.7" customHeight="1" x14ac:dyDescent="0.2">
      <c r="B3228" s="10" t="s">
        <v>3328</v>
      </c>
      <c r="C3228" s="11" t="s">
        <v>10498</v>
      </c>
      <c r="D3228" s="11" t="s">
        <v>10494</v>
      </c>
      <c r="E3228" s="11" t="s">
        <v>10499</v>
      </c>
      <c r="F3228" s="12" t="s">
        <v>7</v>
      </c>
      <c r="G3228" s="13">
        <v>3927</v>
      </c>
      <c r="H3228" s="13">
        <v>3809</v>
      </c>
      <c r="I3228" s="13"/>
      <c r="J3228" s="13">
        <v>118</v>
      </c>
      <c r="K3228" s="13">
        <v>97</v>
      </c>
      <c r="L3228" s="11" t="s">
        <v>9383</v>
      </c>
      <c r="M3228" s="14" t="s">
        <v>9380</v>
      </c>
      <c r="Z3228" s="15">
        <v>3927</v>
      </c>
      <c r="AA3228" s="15">
        <v>3809</v>
      </c>
      <c r="AC3228" s="15">
        <v>118</v>
      </c>
    </row>
    <row r="3229" spans="2:29" ht="19.7" customHeight="1" x14ac:dyDescent="0.2">
      <c r="B3229" s="16" t="s">
        <v>3329</v>
      </c>
      <c r="C3229" s="17" t="s">
        <v>10500</v>
      </c>
      <c r="D3229" s="17" t="s">
        <v>10494</v>
      </c>
      <c r="E3229" s="17" t="s">
        <v>10501</v>
      </c>
      <c r="F3229" s="18" t="s">
        <v>7</v>
      </c>
      <c r="G3229" s="19">
        <v>1274</v>
      </c>
      <c r="H3229" s="19">
        <v>1236</v>
      </c>
      <c r="I3229" s="19"/>
      <c r="J3229" s="19">
        <v>38</v>
      </c>
      <c r="K3229" s="19">
        <v>97</v>
      </c>
      <c r="L3229" s="17" t="s">
        <v>9383</v>
      </c>
      <c r="M3229" s="20" t="s">
        <v>9380</v>
      </c>
      <c r="Z3229" s="15">
        <v>1274</v>
      </c>
      <c r="AA3229" s="15">
        <v>1236</v>
      </c>
      <c r="AC3229" s="15">
        <v>38</v>
      </c>
    </row>
    <row r="3230" spans="2:29" ht="19.7" customHeight="1" x14ac:dyDescent="0.2">
      <c r="B3230" s="10" t="s">
        <v>3330</v>
      </c>
      <c r="C3230" s="11" t="s">
        <v>10502</v>
      </c>
      <c r="D3230" s="11" t="s">
        <v>10494</v>
      </c>
      <c r="E3230" s="11" t="s">
        <v>10503</v>
      </c>
      <c r="F3230" s="12" t="s">
        <v>7</v>
      </c>
      <c r="G3230" s="13">
        <v>2574</v>
      </c>
      <c r="H3230" s="13">
        <v>2497</v>
      </c>
      <c r="I3230" s="13"/>
      <c r="J3230" s="13">
        <v>77</v>
      </c>
      <c r="K3230" s="13">
        <v>97</v>
      </c>
      <c r="L3230" s="11" t="s">
        <v>9383</v>
      </c>
      <c r="M3230" s="14" t="s">
        <v>9380</v>
      </c>
      <c r="Z3230" s="15">
        <v>2574</v>
      </c>
      <c r="AA3230" s="15">
        <v>2497</v>
      </c>
      <c r="AC3230" s="15">
        <v>77</v>
      </c>
    </row>
    <row r="3231" spans="2:29" ht="19.7" customHeight="1" x14ac:dyDescent="0.2">
      <c r="B3231" s="10" t="s">
        <v>3331</v>
      </c>
      <c r="C3231" s="11" t="s">
        <v>10504</v>
      </c>
      <c r="D3231" s="11" t="s">
        <v>10494</v>
      </c>
      <c r="E3231" s="11" t="s">
        <v>10505</v>
      </c>
      <c r="F3231" s="12" t="s">
        <v>7</v>
      </c>
      <c r="G3231" s="13">
        <v>4561</v>
      </c>
      <c r="H3231" s="13">
        <v>4424</v>
      </c>
      <c r="I3231" s="13"/>
      <c r="J3231" s="13">
        <v>137</v>
      </c>
      <c r="K3231" s="13">
        <v>97</v>
      </c>
      <c r="L3231" s="11" t="s">
        <v>9383</v>
      </c>
      <c r="M3231" s="14" t="s">
        <v>9380</v>
      </c>
      <c r="Z3231" s="15">
        <v>4561</v>
      </c>
      <c r="AA3231" s="15">
        <v>4424</v>
      </c>
      <c r="AC3231" s="15">
        <v>137</v>
      </c>
    </row>
    <row r="3232" spans="2:29" ht="19.7" customHeight="1" x14ac:dyDescent="0.2">
      <c r="B3232" s="10" t="s">
        <v>3332</v>
      </c>
      <c r="C3232" s="11" t="s">
        <v>10506</v>
      </c>
      <c r="D3232" s="11" t="s">
        <v>10494</v>
      </c>
      <c r="E3232" s="11" t="s">
        <v>10507</v>
      </c>
      <c r="F3232" s="12" t="s">
        <v>7</v>
      </c>
      <c r="G3232" s="13">
        <v>1460</v>
      </c>
      <c r="H3232" s="13">
        <v>1416</v>
      </c>
      <c r="I3232" s="13"/>
      <c r="J3232" s="13">
        <v>44</v>
      </c>
      <c r="K3232" s="13">
        <v>97</v>
      </c>
      <c r="L3232" s="11" t="s">
        <v>9383</v>
      </c>
      <c r="M3232" s="14" t="s">
        <v>9380</v>
      </c>
      <c r="Z3232" s="15">
        <v>1460</v>
      </c>
      <c r="AA3232" s="15">
        <v>1416</v>
      </c>
      <c r="AC3232" s="15">
        <v>44</v>
      </c>
    </row>
    <row r="3233" spans="2:29" ht="19.7" customHeight="1" x14ac:dyDescent="0.2">
      <c r="B3233" s="10" t="s">
        <v>3333</v>
      </c>
      <c r="C3233" s="11" t="s">
        <v>10508</v>
      </c>
      <c r="D3233" s="11" t="s">
        <v>10494</v>
      </c>
      <c r="E3233" s="11" t="s">
        <v>10509</v>
      </c>
      <c r="F3233" s="12" t="s">
        <v>7</v>
      </c>
      <c r="G3233" s="13">
        <v>2781</v>
      </c>
      <c r="H3233" s="13">
        <v>2698</v>
      </c>
      <c r="I3233" s="13"/>
      <c r="J3233" s="13">
        <v>83</v>
      </c>
      <c r="K3233" s="13">
        <v>97</v>
      </c>
      <c r="L3233" s="11" t="s">
        <v>9383</v>
      </c>
      <c r="M3233" s="14" t="s">
        <v>9380</v>
      </c>
      <c r="Z3233" s="15">
        <v>2781</v>
      </c>
      <c r="AA3233" s="15">
        <v>2698</v>
      </c>
      <c r="AC3233" s="15">
        <v>83</v>
      </c>
    </row>
    <row r="3234" spans="2:29" ht="19.7" customHeight="1" x14ac:dyDescent="0.2">
      <c r="B3234" s="10" t="s">
        <v>3334</v>
      </c>
      <c r="C3234" s="11" t="s">
        <v>10510</v>
      </c>
      <c r="D3234" s="11" t="s">
        <v>10494</v>
      </c>
      <c r="E3234" s="11" t="s">
        <v>10511</v>
      </c>
      <c r="F3234" s="12" t="s">
        <v>7</v>
      </c>
      <c r="G3234" s="13">
        <v>5404</v>
      </c>
      <c r="H3234" s="13">
        <v>5242</v>
      </c>
      <c r="I3234" s="13"/>
      <c r="J3234" s="13">
        <v>162</v>
      </c>
      <c r="K3234" s="13">
        <v>97</v>
      </c>
      <c r="L3234" s="11" t="s">
        <v>9383</v>
      </c>
      <c r="M3234" s="14" t="s">
        <v>9380</v>
      </c>
      <c r="Z3234" s="15">
        <v>5404</v>
      </c>
      <c r="AA3234" s="15">
        <v>5242</v>
      </c>
      <c r="AC3234" s="15">
        <v>162</v>
      </c>
    </row>
    <row r="3235" spans="2:29" ht="19.7" customHeight="1" x14ac:dyDescent="0.2">
      <c r="B3235" s="10" t="s">
        <v>3335</v>
      </c>
      <c r="C3235" s="11" t="s">
        <v>10512</v>
      </c>
      <c r="D3235" s="11" t="s">
        <v>10494</v>
      </c>
      <c r="E3235" s="11" t="s">
        <v>10513</v>
      </c>
      <c r="F3235" s="12" t="s">
        <v>7</v>
      </c>
      <c r="G3235" s="13">
        <v>2814</v>
      </c>
      <c r="H3235" s="13">
        <v>2561</v>
      </c>
      <c r="I3235" s="13"/>
      <c r="J3235" s="13">
        <v>253</v>
      </c>
      <c r="K3235" s="13">
        <v>91</v>
      </c>
      <c r="L3235" s="11" t="s">
        <v>9383</v>
      </c>
      <c r="M3235" s="14" t="s">
        <v>9380</v>
      </c>
      <c r="Z3235" s="15">
        <v>2814</v>
      </c>
      <c r="AA3235" s="15">
        <v>2561</v>
      </c>
      <c r="AC3235" s="15">
        <v>253</v>
      </c>
    </row>
    <row r="3236" spans="2:29" ht="19.7" customHeight="1" x14ac:dyDescent="0.2">
      <c r="B3236" s="10" t="s">
        <v>3336</v>
      </c>
      <c r="C3236" s="11" t="s">
        <v>10514</v>
      </c>
      <c r="D3236" s="11" t="s">
        <v>10494</v>
      </c>
      <c r="E3236" s="11" t="s">
        <v>10515</v>
      </c>
      <c r="F3236" s="12" t="s">
        <v>7</v>
      </c>
      <c r="G3236" s="13">
        <v>1897</v>
      </c>
      <c r="H3236" s="13">
        <v>1442</v>
      </c>
      <c r="I3236" s="13"/>
      <c r="J3236" s="13">
        <v>455</v>
      </c>
      <c r="K3236" s="13">
        <v>76</v>
      </c>
      <c r="L3236" s="11" t="s">
        <v>9383</v>
      </c>
      <c r="M3236" s="14" t="s">
        <v>9380</v>
      </c>
      <c r="Z3236" s="15">
        <v>1897</v>
      </c>
      <c r="AA3236" s="15">
        <v>1442</v>
      </c>
      <c r="AC3236" s="15">
        <v>455</v>
      </c>
    </row>
    <row r="3237" spans="2:29" ht="19.7" customHeight="1" x14ac:dyDescent="0.2">
      <c r="B3237" s="10" t="s">
        <v>3337</v>
      </c>
      <c r="C3237" s="11" t="s">
        <v>10516</v>
      </c>
      <c r="D3237" s="11" t="s">
        <v>10494</v>
      </c>
      <c r="E3237" s="11" t="s">
        <v>10517</v>
      </c>
      <c r="F3237" s="12" t="s">
        <v>7</v>
      </c>
      <c r="G3237" s="13">
        <v>6602</v>
      </c>
      <c r="H3237" s="13">
        <v>5942</v>
      </c>
      <c r="I3237" s="13"/>
      <c r="J3237" s="13">
        <v>660</v>
      </c>
      <c r="K3237" s="13">
        <v>90</v>
      </c>
      <c r="L3237" s="11" t="s">
        <v>9383</v>
      </c>
      <c r="M3237" s="14" t="s">
        <v>9380</v>
      </c>
      <c r="Z3237" s="15">
        <v>6602</v>
      </c>
      <c r="AA3237" s="15">
        <v>5942</v>
      </c>
      <c r="AC3237" s="15">
        <v>660</v>
      </c>
    </row>
    <row r="3238" spans="2:29" ht="19.7" customHeight="1" x14ac:dyDescent="0.2">
      <c r="B3238" s="10" t="s">
        <v>3338</v>
      </c>
      <c r="C3238" s="11" t="s">
        <v>10518</v>
      </c>
      <c r="D3238" s="11" t="s">
        <v>10494</v>
      </c>
      <c r="E3238" s="11" t="s">
        <v>10519</v>
      </c>
      <c r="F3238" s="12" t="s">
        <v>7</v>
      </c>
      <c r="G3238" s="13">
        <v>7425</v>
      </c>
      <c r="H3238" s="13">
        <v>6683</v>
      </c>
      <c r="I3238" s="13"/>
      <c r="J3238" s="13">
        <v>742</v>
      </c>
      <c r="K3238" s="13">
        <v>90</v>
      </c>
      <c r="L3238" s="11" t="s">
        <v>9383</v>
      </c>
      <c r="M3238" s="14" t="s">
        <v>9380</v>
      </c>
      <c r="Z3238" s="15">
        <v>7425</v>
      </c>
      <c r="AA3238" s="15">
        <v>6683</v>
      </c>
      <c r="AC3238" s="15">
        <v>742</v>
      </c>
    </row>
    <row r="3239" spans="2:29" ht="19.7" customHeight="1" x14ac:dyDescent="0.2">
      <c r="B3239" s="10" t="s">
        <v>3339</v>
      </c>
      <c r="C3239" s="11" t="s">
        <v>10520</v>
      </c>
      <c r="D3239" s="11" t="s">
        <v>10494</v>
      </c>
      <c r="E3239" s="11" t="s">
        <v>10521</v>
      </c>
      <c r="F3239" s="12" t="s">
        <v>7</v>
      </c>
      <c r="G3239" s="13">
        <v>5985</v>
      </c>
      <c r="H3239" s="13">
        <v>4608</v>
      </c>
      <c r="I3239" s="13"/>
      <c r="J3239" s="13">
        <v>1377</v>
      </c>
      <c r="K3239" s="13">
        <v>77</v>
      </c>
      <c r="L3239" s="11" t="s">
        <v>9383</v>
      </c>
      <c r="M3239" s="14" t="s">
        <v>9380</v>
      </c>
      <c r="Z3239" s="15">
        <v>5985</v>
      </c>
      <c r="AA3239" s="15">
        <v>4608</v>
      </c>
      <c r="AC3239" s="15">
        <v>1377</v>
      </c>
    </row>
    <row r="3240" spans="2:29" ht="19.7" customHeight="1" x14ac:dyDescent="0.2">
      <c r="B3240" s="10" t="s">
        <v>3340</v>
      </c>
      <c r="C3240" s="11" t="s">
        <v>10522</v>
      </c>
      <c r="D3240" s="11" t="s">
        <v>10494</v>
      </c>
      <c r="E3240" s="11" t="s">
        <v>10523</v>
      </c>
      <c r="F3240" s="12" t="s">
        <v>7</v>
      </c>
      <c r="G3240" s="13">
        <v>8992</v>
      </c>
      <c r="H3240" s="13">
        <v>8722</v>
      </c>
      <c r="I3240" s="13"/>
      <c r="J3240" s="13">
        <v>270</v>
      </c>
      <c r="K3240" s="13">
        <v>97</v>
      </c>
      <c r="L3240" s="11" t="s">
        <v>9383</v>
      </c>
      <c r="M3240" s="14" t="s">
        <v>9380</v>
      </c>
      <c r="Z3240" s="15">
        <v>8992</v>
      </c>
      <c r="AA3240" s="15">
        <v>8722</v>
      </c>
      <c r="AC3240" s="15">
        <v>270</v>
      </c>
    </row>
    <row r="3241" spans="2:29" ht="19.7" customHeight="1" x14ac:dyDescent="0.2">
      <c r="B3241" s="10" t="s">
        <v>3341</v>
      </c>
      <c r="C3241" s="11" t="s">
        <v>10524</v>
      </c>
      <c r="D3241" s="11" t="s">
        <v>10494</v>
      </c>
      <c r="E3241" s="11" t="s">
        <v>10525</v>
      </c>
      <c r="F3241" s="12" t="s">
        <v>7</v>
      </c>
      <c r="G3241" s="13">
        <v>13679</v>
      </c>
      <c r="H3241" s="13">
        <v>12311</v>
      </c>
      <c r="I3241" s="13"/>
      <c r="J3241" s="13">
        <v>1368</v>
      </c>
      <c r="K3241" s="13">
        <v>90</v>
      </c>
      <c r="L3241" s="11" t="s">
        <v>9383</v>
      </c>
      <c r="M3241" s="14" t="s">
        <v>9380</v>
      </c>
      <c r="Z3241" s="15">
        <v>13679</v>
      </c>
      <c r="AA3241" s="15">
        <v>12311</v>
      </c>
      <c r="AC3241" s="15">
        <v>1368</v>
      </c>
    </row>
    <row r="3242" spans="2:29" ht="19.7" customHeight="1" x14ac:dyDescent="0.2">
      <c r="B3242" s="10" t="s">
        <v>3342</v>
      </c>
      <c r="C3242" s="11" t="s">
        <v>10526</v>
      </c>
      <c r="D3242" s="11" t="s">
        <v>10494</v>
      </c>
      <c r="E3242" s="11" t="s">
        <v>10527</v>
      </c>
      <c r="F3242" s="12" t="s">
        <v>7</v>
      </c>
      <c r="G3242" s="13">
        <v>9554</v>
      </c>
      <c r="H3242" s="13">
        <v>7357</v>
      </c>
      <c r="I3242" s="13"/>
      <c r="J3242" s="13">
        <v>2197</v>
      </c>
      <c r="K3242" s="13">
        <v>77</v>
      </c>
      <c r="L3242" s="11" t="s">
        <v>9383</v>
      </c>
      <c r="M3242" s="14" t="s">
        <v>9380</v>
      </c>
      <c r="Z3242" s="15">
        <v>9554</v>
      </c>
      <c r="AA3242" s="15">
        <v>7357</v>
      </c>
      <c r="AC3242" s="15">
        <v>2197</v>
      </c>
    </row>
    <row r="3243" spans="2:29" ht="19.7" customHeight="1" x14ac:dyDescent="0.2">
      <c r="B3243" s="10" t="s">
        <v>3343</v>
      </c>
      <c r="C3243" s="11" t="s">
        <v>10528</v>
      </c>
      <c r="D3243" s="11" t="s">
        <v>10494</v>
      </c>
      <c r="E3243" s="11" t="s">
        <v>10529</v>
      </c>
      <c r="F3243" s="12" t="s">
        <v>7</v>
      </c>
      <c r="G3243" s="13">
        <v>14834</v>
      </c>
      <c r="H3243" s="13">
        <v>14389</v>
      </c>
      <c r="I3243" s="13"/>
      <c r="J3243" s="13">
        <v>445</v>
      </c>
      <c r="K3243" s="13">
        <v>97</v>
      </c>
      <c r="L3243" s="11" t="s">
        <v>9383</v>
      </c>
      <c r="M3243" s="14" t="s">
        <v>9380</v>
      </c>
      <c r="Z3243" s="15">
        <v>14834</v>
      </c>
      <c r="AA3243" s="15">
        <v>14389</v>
      </c>
      <c r="AC3243" s="15">
        <v>445</v>
      </c>
    </row>
    <row r="3244" spans="2:29" ht="19.7" customHeight="1" x14ac:dyDescent="0.2">
      <c r="B3244" s="10" t="s">
        <v>3344</v>
      </c>
      <c r="C3244" s="11" t="s">
        <v>10530</v>
      </c>
      <c r="D3244" s="11" t="s">
        <v>10494</v>
      </c>
      <c r="E3244" s="11" t="s">
        <v>10531</v>
      </c>
      <c r="F3244" s="12" t="s">
        <v>7</v>
      </c>
      <c r="G3244" s="13">
        <v>1946</v>
      </c>
      <c r="H3244" s="13">
        <v>1888</v>
      </c>
      <c r="I3244" s="13"/>
      <c r="J3244" s="13">
        <v>58</v>
      </c>
      <c r="K3244" s="13">
        <v>97</v>
      </c>
      <c r="L3244" s="11" t="s">
        <v>9383</v>
      </c>
      <c r="M3244" s="14" t="s">
        <v>9380</v>
      </c>
      <c r="Z3244" s="15">
        <v>1946</v>
      </c>
      <c r="AA3244" s="15">
        <v>1888</v>
      </c>
      <c r="AC3244" s="15">
        <v>58</v>
      </c>
    </row>
    <row r="3245" spans="2:29" ht="19.7" customHeight="1" x14ac:dyDescent="0.2">
      <c r="B3245" s="10" t="s">
        <v>3345</v>
      </c>
      <c r="C3245" s="11" t="s">
        <v>10532</v>
      </c>
      <c r="D3245" s="11" t="s">
        <v>10494</v>
      </c>
      <c r="E3245" s="11" t="s">
        <v>10533</v>
      </c>
      <c r="F3245" s="12" t="s">
        <v>7</v>
      </c>
      <c r="G3245" s="13">
        <v>3310</v>
      </c>
      <c r="H3245" s="13">
        <v>3211</v>
      </c>
      <c r="I3245" s="13"/>
      <c r="J3245" s="13">
        <v>99</v>
      </c>
      <c r="K3245" s="13">
        <v>97</v>
      </c>
      <c r="L3245" s="11" t="s">
        <v>9383</v>
      </c>
      <c r="M3245" s="14" t="s">
        <v>9380</v>
      </c>
      <c r="Z3245" s="15">
        <v>3310</v>
      </c>
      <c r="AA3245" s="15">
        <v>3211</v>
      </c>
      <c r="AC3245" s="15">
        <v>99</v>
      </c>
    </row>
    <row r="3246" spans="2:29" ht="19.7" customHeight="1" x14ac:dyDescent="0.2">
      <c r="B3246" s="10" t="s">
        <v>3346</v>
      </c>
      <c r="C3246" s="11" t="s">
        <v>10534</v>
      </c>
      <c r="D3246" s="11" t="s">
        <v>10535</v>
      </c>
      <c r="E3246" s="11" t="s">
        <v>72</v>
      </c>
      <c r="F3246" s="12" t="s">
        <v>85</v>
      </c>
      <c r="G3246" s="13">
        <v>2150</v>
      </c>
      <c r="H3246" s="13">
        <v>2086</v>
      </c>
      <c r="I3246" s="13"/>
      <c r="J3246" s="13">
        <v>64</v>
      </c>
      <c r="K3246" s="13">
        <v>97</v>
      </c>
      <c r="L3246" s="11" t="s">
        <v>9383</v>
      </c>
      <c r="M3246" s="14" t="s">
        <v>9380</v>
      </c>
      <c r="Z3246" s="15">
        <v>2150</v>
      </c>
      <c r="AA3246" s="15">
        <v>2086</v>
      </c>
      <c r="AC3246" s="15">
        <v>64</v>
      </c>
    </row>
    <row r="3247" spans="2:29" ht="19.7" customHeight="1" x14ac:dyDescent="0.2">
      <c r="B3247" s="10" t="s">
        <v>3347</v>
      </c>
      <c r="C3247" s="11" t="s">
        <v>10536</v>
      </c>
      <c r="D3247" s="11" t="s">
        <v>10537</v>
      </c>
      <c r="E3247" s="11" t="s">
        <v>10538</v>
      </c>
      <c r="F3247" s="12" t="s">
        <v>85</v>
      </c>
      <c r="G3247" s="13">
        <v>82402</v>
      </c>
      <c r="H3247" s="13">
        <v>79930</v>
      </c>
      <c r="I3247" s="13"/>
      <c r="J3247" s="13">
        <v>2472</v>
      </c>
      <c r="K3247" s="13">
        <v>97</v>
      </c>
      <c r="L3247" s="11" t="s">
        <v>9383</v>
      </c>
      <c r="M3247" s="14" t="s">
        <v>9380</v>
      </c>
      <c r="Z3247" s="15">
        <v>82402</v>
      </c>
      <c r="AA3247" s="15">
        <v>79930</v>
      </c>
      <c r="AC3247" s="15">
        <v>2472</v>
      </c>
    </row>
    <row r="3248" spans="2:29" ht="19.7" customHeight="1" x14ac:dyDescent="0.2">
      <c r="B3248" s="10" t="s">
        <v>3348</v>
      </c>
      <c r="C3248" s="11" t="s">
        <v>10539</v>
      </c>
      <c r="D3248" s="11" t="s">
        <v>10537</v>
      </c>
      <c r="E3248" s="11" t="s">
        <v>10540</v>
      </c>
      <c r="F3248" s="12" t="s">
        <v>85</v>
      </c>
      <c r="G3248" s="13">
        <v>198808</v>
      </c>
      <c r="H3248" s="13">
        <v>192844</v>
      </c>
      <c r="I3248" s="13"/>
      <c r="J3248" s="13">
        <v>5964</v>
      </c>
      <c r="K3248" s="13">
        <v>97</v>
      </c>
      <c r="L3248" s="11" t="s">
        <v>9383</v>
      </c>
      <c r="M3248" s="14" t="s">
        <v>9380</v>
      </c>
      <c r="Z3248" s="15">
        <v>198808</v>
      </c>
      <c r="AA3248" s="15">
        <v>192844</v>
      </c>
      <c r="AC3248" s="15">
        <v>5964</v>
      </c>
    </row>
    <row r="3249" spans="2:29" ht="19.7" customHeight="1" x14ac:dyDescent="0.2">
      <c r="B3249" s="10" t="s">
        <v>3349</v>
      </c>
      <c r="C3249" s="11" t="s">
        <v>10541</v>
      </c>
      <c r="D3249" s="11" t="s">
        <v>10537</v>
      </c>
      <c r="E3249" s="11" t="s">
        <v>10542</v>
      </c>
      <c r="F3249" s="12" t="s">
        <v>85</v>
      </c>
      <c r="G3249" s="13">
        <v>181175</v>
      </c>
      <c r="H3249" s="13">
        <v>175740</v>
      </c>
      <c r="I3249" s="13"/>
      <c r="J3249" s="13">
        <v>5435</v>
      </c>
      <c r="K3249" s="13">
        <v>97</v>
      </c>
      <c r="L3249" s="11" t="s">
        <v>9383</v>
      </c>
      <c r="M3249" s="14" t="s">
        <v>9380</v>
      </c>
      <c r="Z3249" s="15">
        <v>181175</v>
      </c>
      <c r="AA3249" s="15">
        <v>175740</v>
      </c>
      <c r="AC3249" s="15">
        <v>5435</v>
      </c>
    </row>
    <row r="3250" spans="2:29" ht="19.7" customHeight="1" x14ac:dyDescent="0.2">
      <c r="B3250" s="10" t="s">
        <v>3350</v>
      </c>
      <c r="C3250" s="11" t="s">
        <v>10543</v>
      </c>
      <c r="D3250" s="11" t="s">
        <v>10537</v>
      </c>
      <c r="E3250" s="11" t="s">
        <v>10544</v>
      </c>
      <c r="F3250" s="12" t="s">
        <v>85</v>
      </c>
      <c r="G3250" s="13">
        <v>248146</v>
      </c>
      <c r="H3250" s="13">
        <v>240702</v>
      </c>
      <c r="I3250" s="13"/>
      <c r="J3250" s="13">
        <v>7444</v>
      </c>
      <c r="K3250" s="13">
        <v>97</v>
      </c>
      <c r="L3250" s="11" t="s">
        <v>9383</v>
      </c>
      <c r="M3250" s="14" t="s">
        <v>9380</v>
      </c>
      <c r="Z3250" s="15">
        <v>248146</v>
      </c>
      <c r="AA3250" s="15">
        <v>240702</v>
      </c>
      <c r="AC3250" s="15">
        <v>7444</v>
      </c>
    </row>
    <row r="3251" spans="2:29" ht="19.7" customHeight="1" x14ac:dyDescent="0.2">
      <c r="B3251" s="10" t="s">
        <v>3351</v>
      </c>
      <c r="C3251" s="11" t="s">
        <v>10545</v>
      </c>
      <c r="D3251" s="11" t="s">
        <v>9840</v>
      </c>
      <c r="E3251" s="11" t="s">
        <v>10538</v>
      </c>
      <c r="F3251" s="12" t="s">
        <v>85</v>
      </c>
      <c r="G3251" s="13">
        <v>164013</v>
      </c>
      <c r="H3251" s="13">
        <v>159093</v>
      </c>
      <c r="I3251" s="13"/>
      <c r="J3251" s="13">
        <v>4920</v>
      </c>
      <c r="K3251" s="13">
        <v>97</v>
      </c>
      <c r="L3251" s="11" t="s">
        <v>9383</v>
      </c>
      <c r="M3251" s="14" t="s">
        <v>9380</v>
      </c>
      <c r="Z3251" s="15">
        <v>164013</v>
      </c>
      <c r="AA3251" s="15">
        <v>159093</v>
      </c>
      <c r="AC3251" s="15">
        <v>4920</v>
      </c>
    </row>
    <row r="3252" spans="2:29" ht="19.7" customHeight="1" x14ac:dyDescent="0.2">
      <c r="B3252" s="10" t="s">
        <v>3352</v>
      </c>
      <c r="C3252" s="11" t="s">
        <v>10546</v>
      </c>
      <c r="D3252" s="11" t="s">
        <v>9840</v>
      </c>
      <c r="E3252" s="11" t="s">
        <v>10540</v>
      </c>
      <c r="F3252" s="12" t="s">
        <v>85</v>
      </c>
      <c r="G3252" s="13">
        <v>301954</v>
      </c>
      <c r="H3252" s="13">
        <v>292895</v>
      </c>
      <c r="I3252" s="13"/>
      <c r="J3252" s="13">
        <v>9059</v>
      </c>
      <c r="K3252" s="13">
        <v>97</v>
      </c>
      <c r="L3252" s="11" t="s">
        <v>9383</v>
      </c>
      <c r="M3252" s="14" t="s">
        <v>9380</v>
      </c>
      <c r="Z3252" s="15">
        <v>301954</v>
      </c>
      <c r="AA3252" s="15">
        <v>292895</v>
      </c>
      <c r="AC3252" s="15">
        <v>9059</v>
      </c>
    </row>
    <row r="3253" spans="2:29" ht="19.7" customHeight="1" x14ac:dyDescent="0.2">
      <c r="B3253" s="10" t="s">
        <v>3353</v>
      </c>
      <c r="C3253" s="11" t="s">
        <v>10547</v>
      </c>
      <c r="D3253" s="11" t="s">
        <v>9840</v>
      </c>
      <c r="E3253" s="11" t="s">
        <v>10542</v>
      </c>
      <c r="F3253" s="12" t="s">
        <v>85</v>
      </c>
      <c r="G3253" s="13">
        <v>317452</v>
      </c>
      <c r="H3253" s="13">
        <v>307928</v>
      </c>
      <c r="I3253" s="13"/>
      <c r="J3253" s="13">
        <v>9524</v>
      </c>
      <c r="K3253" s="13">
        <v>97</v>
      </c>
      <c r="L3253" s="11" t="s">
        <v>9383</v>
      </c>
      <c r="M3253" s="14" t="s">
        <v>9380</v>
      </c>
      <c r="Z3253" s="15">
        <v>317452</v>
      </c>
      <c r="AA3253" s="15">
        <v>307928</v>
      </c>
      <c r="AC3253" s="15">
        <v>9524</v>
      </c>
    </row>
    <row r="3254" spans="2:29" ht="19.7" customHeight="1" x14ac:dyDescent="0.2">
      <c r="B3254" s="16" t="s">
        <v>3354</v>
      </c>
      <c r="C3254" s="17" t="s">
        <v>10548</v>
      </c>
      <c r="D3254" s="17" t="s">
        <v>9840</v>
      </c>
      <c r="E3254" s="17" t="s">
        <v>10544</v>
      </c>
      <c r="F3254" s="18" t="s">
        <v>85</v>
      </c>
      <c r="G3254" s="19">
        <v>497826</v>
      </c>
      <c r="H3254" s="19">
        <v>482891</v>
      </c>
      <c r="I3254" s="19"/>
      <c r="J3254" s="19">
        <v>14935</v>
      </c>
      <c r="K3254" s="19">
        <v>97</v>
      </c>
      <c r="L3254" s="17" t="s">
        <v>9383</v>
      </c>
      <c r="M3254" s="20" t="s">
        <v>9380</v>
      </c>
      <c r="Z3254" s="15">
        <v>497826</v>
      </c>
      <c r="AA3254" s="15">
        <v>482891</v>
      </c>
      <c r="AC3254" s="15">
        <v>14935</v>
      </c>
    </row>
    <row r="3255" spans="2:29" ht="19.7" customHeight="1" x14ac:dyDescent="0.2">
      <c r="B3255" s="10" t="s">
        <v>3355</v>
      </c>
      <c r="C3255" s="11" t="s">
        <v>10549</v>
      </c>
      <c r="D3255" s="11" t="s">
        <v>10550</v>
      </c>
      <c r="E3255" s="11" t="s">
        <v>10551</v>
      </c>
      <c r="F3255" s="12" t="s">
        <v>85</v>
      </c>
      <c r="G3255" s="13">
        <v>53915</v>
      </c>
      <c r="H3255" s="13">
        <v>52298</v>
      </c>
      <c r="I3255" s="13"/>
      <c r="J3255" s="13">
        <v>1617</v>
      </c>
      <c r="K3255" s="13">
        <v>97</v>
      </c>
      <c r="L3255" s="11" t="s">
        <v>9383</v>
      </c>
      <c r="M3255" s="14" t="s">
        <v>9380</v>
      </c>
      <c r="Z3255" s="15">
        <v>53915</v>
      </c>
      <c r="AA3255" s="15">
        <v>52298</v>
      </c>
      <c r="AC3255" s="15">
        <v>1617</v>
      </c>
    </row>
    <row r="3256" spans="2:29" ht="19.7" customHeight="1" x14ac:dyDescent="0.2">
      <c r="B3256" s="10" t="s">
        <v>3356</v>
      </c>
      <c r="C3256" s="11" t="s">
        <v>10552</v>
      </c>
      <c r="D3256" s="11" t="s">
        <v>10553</v>
      </c>
      <c r="E3256" s="11" t="s">
        <v>10554</v>
      </c>
      <c r="F3256" s="12" t="s">
        <v>85</v>
      </c>
      <c r="G3256" s="13">
        <v>62247</v>
      </c>
      <c r="H3256" s="13">
        <v>60380</v>
      </c>
      <c r="I3256" s="13"/>
      <c r="J3256" s="13">
        <v>1867</v>
      </c>
      <c r="K3256" s="13">
        <v>97</v>
      </c>
      <c r="L3256" s="11" t="s">
        <v>9383</v>
      </c>
      <c r="M3256" s="14" t="s">
        <v>9380</v>
      </c>
      <c r="Z3256" s="15">
        <v>62247</v>
      </c>
      <c r="AA3256" s="15">
        <v>60380</v>
      </c>
      <c r="AC3256" s="15">
        <v>1867</v>
      </c>
    </row>
    <row r="3257" spans="2:29" ht="19.7" customHeight="1" x14ac:dyDescent="0.2">
      <c r="B3257" s="10" t="s">
        <v>3357</v>
      </c>
      <c r="C3257" s="11" t="s">
        <v>10555</v>
      </c>
      <c r="D3257" s="11" t="s">
        <v>10553</v>
      </c>
      <c r="E3257" s="11" t="s">
        <v>10556</v>
      </c>
      <c r="F3257" s="12" t="s">
        <v>85</v>
      </c>
      <c r="G3257" s="13">
        <v>93533</v>
      </c>
      <c r="H3257" s="13">
        <v>90727</v>
      </c>
      <c r="I3257" s="13"/>
      <c r="J3257" s="13">
        <v>2806</v>
      </c>
      <c r="K3257" s="13">
        <v>97</v>
      </c>
      <c r="L3257" s="11" t="s">
        <v>9383</v>
      </c>
      <c r="M3257" s="14" t="s">
        <v>9380</v>
      </c>
      <c r="Z3257" s="15">
        <v>93533</v>
      </c>
      <c r="AA3257" s="15">
        <v>90727</v>
      </c>
      <c r="AC3257" s="15">
        <v>2806</v>
      </c>
    </row>
    <row r="3258" spans="2:29" ht="19.7" customHeight="1" x14ac:dyDescent="0.2">
      <c r="B3258" s="10" t="s">
        <v>3358</v>
      </c>
      <c r="C3258" s="11" t="s">
        <v>10557</v>
      </c>
      <c r="D3258" s="11" t="s">
        <v>10553</v>
      </c>
      <c r="E3258" s="11" t="s">
        <v>10558</v>
      </c>
      <c r="F3258" s="12" t="s">
        <v>85</v>
      </c>
      <c r="G3258" s="13">
        <v>93630</v>
      </c>
      <c r="H3258" s="13">
        <v>90821</v>
      </c>
      <c r="I3258" s="13"/>
      <c r="J3258" s="13">
        <v>2809</v>
      </c>
      <c r="K3258" s="13">
        <v>97</v>
      </c>
      <c r="L3258" s="11" t="s">
        <v>9383</v>
      </c>
      <c r="M3258" s="14" t="s">
        <v>9380</v>
      </c>
      <c r="Z3258" s="15">
        <v>93630</v>
      </c>
      <c r="AA3258" s="15">
        <v>90821</v>
      </c>
      <c r="AC3258" s="15">
        <v>2809</v>
      </c>
    </row>
    <row r="3259" spans="2:29" ht="19.7" customHeight="1" x14ac:dyDescent="0.2">
      <c r="B3259" s="10" t="s">
        <v>3359</v>
      </c>
      <c r="C3259" s="11" t="s">
        <v>10559</v>
      </c>
      <c r="D3259" s="11" t="s">
        <v>10553</v>
      </c>
      <c r="E3259" s="11" t="s">
        <v>10560</v>
      </c>
      <c r="F3259" s="12" t="s">
        <v>85</v>
      </c>
      <c r="G3259" s="13">
        <v>115705</v>
      </c>
      <c r="H3259" s="13">
        <v>112234</v>
      </c>
      <c r="I3259" s="13"/>
      <c r="J3259" s="13">
        <v>3471</v>
      </c>
      <c r="K3259" s="13">
        <v>97</v>
      </c>
      <c r="L3259" s="11" t="s">
        <v>9383</v>
      </c>
      <c r="M3259" s="14" t="s">
        <v>9380</v>
      </c>
      <c r="Z3259" s="15">
        <v>115705</v>
      </c>
      <c r="AA3259" s="15">
        <v>112234</v>
      </c>
      <c r="AC3259" s="15">
        <v>3471</v>
      </c>
    </row>
    <row r="3260" spans="2:29" ht="19.7" customHeight="1" x14ac:dyDescent="0.2">
      <c r="B3260" s="10" t="s">
        <v>3360</v>
      </c>
      <c r="C3260" s="11" t="s">
        <v>10561</v>
      </c>
      <c r="D3260" s="11" t="s">
        <v>10537</v>
      </c>
      <c r="E3260" s="11" t="s">
        <v>10562</v>
      </c>
      <c r="F3260" s="12" t="s">
        <v>85</v>
      </c>
      <c r="G3260" s="13">
        <v>181059</v>
      </c>
      <c r="H3260" s="13">
        <v>175627</v>
      </c>
      <c r="I3260" s="13"/>
      <c r="J3260" s="13">
        <v>5432</v>
      </c>
      <c r="K3260" s="13">
        <v>97</v>
      </c>
      <c r="L3260" s="11" t="s">
        <v>9383</v>
      </c>
      <c r="M3260" s="14" t="s">
        <v>9380</v>
      </c>
      <c r="Z3260" s="15">
        <v>181059</v>
      </c>
      <c r="AA3260" s="15">
        <v>175627</v>
      </c>
      <c r="AC3260" s="15">
        <v>5432</v>
      </c>
    </row>
    <row r="3261" spans="2:29" ht="19.7" customHeight="1" x14ac:dyDescent="0.2">
      <c r="B3261" s="10" t="s">
        <v>3361</v>
      </c>
      <c r="C3261" s="11" t="s">
        <v>10563</v>
      </c>
      <c r="D3261" s="11" t="s">
        <v>9840</v>
      </c>
      <c r="E3261" s="11" t="s">
        <v>10564</v>
      </c>
      <c r="F3261" s="12" t="s">
        <v>85</v>
      </c>
      <c r="G3261" s="13">
        <v>304341</v>
      </c>
      <c r="H3261" s="13">
        <v>295211</v>
      </c>
      <c r="I3261" s="13"/>
      <c r="J3261" s="13">
        <v>9130</v>
      </c>
      <c r="K3261" s="13">
        <v>97</v>
      </c>
      <c r="L3261" s="11" t="s">
        <v>9383</v>
      </c>
      <c r="M3261" s="14" t="s">
        <v>9380</v>
      </c>
      <c r="Z3261" s="15">
        <v>304341</v>
      </c>
      <c r="AA3261" s="15">
        <v>295211</v>
      </c>
      <c r="AC3261" s="15">
        <v>9130</v>
      </c>
    </row>
    <row r="3262" spans="2:29" ht="19.7" customHeight="1" x14ac:dyDescent="0.2">
      <c r="B3262" s="10" t="s">
        <v>3362</v>
      </c>
      <c r="C3262" s="11" t="s">
        <v>10565</v>
      </c>
      <c r="D3262" s="11" t="s">
        <v>9840</v>
      </c>
      <c r="E3262" s="11" t="s">
        <v>10562</v>
      </c>
      <c r="F3262" s="12" t="s">
        <v>85</v>
      </c>
      <c r="G3262" s="13">
        <v>354304</v>
      </c>
      <c r="H3262" s="13">
        <v>343675</v>
      </c>
      <c r="I3262" s="13"/>
      <c r="J3262" s="13">
        <v>10629</v>
      </c>
      <c r="K3262" s="13">
        <v>97</v>
      </c>
      <c r="L3262" s="11" t="s">
        <v>9383</v>
      </c>
      <c r="M3262" s="14" t="s">
        <v>9380</v>
      </c>
      <c r="Z3262" s="15">
        <v>354304</v>
      </c>
      <c r="AA3262" s="15">
        <v>343675</v>
      </c>
      <c r="AC3262" s="15">
        <v>10629</v>
      </c>
    </row>
    <row r="3263" spans="2:29" ht="19.7" customHeight="1" x14ac:dyDescent="0.2">
      <c r="B3263" s="10" t="s">
        <v>3363</v>
      </c>
      <c r="C3263" s="11" t="s">
        <v>10566</v>
      </c>
      <c r="D3263" s="11" t="s">
        <v>10567</v>
      </c>
      <c r="E3263" s="11" t="s">
        <v>10568</v>
      </c>
      <c r="F3263" s="12" t="s">
        <v>85</v>
      </c>
      <c r="G3263" s="13">
        <v>15710</v>
      </c>
      <c r="H3263" s="13">
        <v>15239</v>
      </c>
      <c r="I3263" s="13"/>
      <c r="J3263" s="13">
        <v>471</v>
      </c>
      <c r="K3263" s="13">
        <v>97</v>
      </c>
      <c r="L3263" s="11" t="s">
        <v>9383</v>
      </c>
      <c r="M3263" s="14" t="s">
        <v>9380</v>
      </c>
      <c r="Z3263" s="15">
        <v>15710</v>
      </c>
      <c r="AA3263" s="15">
        <v>15239</v>
      </c>
      <c r="AC3263" s="15">
        <v>471</v>
      </c>
    </row>
    <row r="3264" spans="2:29" ht="19.7" customHeight="1" x14ac:dyDescent="0.2">
      <c r="B3264" s="10" t="s">
        <v>3364</v>
      </c>
      <c r="C3264" s="11" t="s">
        <v>10569</v>
      </c>
      <c r="D3264" s="11" t="s">
        <v>10567</v>
      </c>
      <c r="E3264" s="11" t="s">
        <v>10570</v>
      </c>
      <c r="F3264" s="12" t="s">
        <v>85</v>
      </c>
      <c r="G3264" s="13">
        <v>12568</v>
      </c>
      <c r="H3264" s="13">
        <v>12191</v>
      </c>
      <c r="I3264" s="13"/>
      <c r="J3264" s="13">
        <v>377</v>
      </c>
      <c r="K3264" s="13">
        <v>97</v>
      </c>
      <c r="L3264" s="11" t="s">
        <v>9383</v>
      </c>
      <c r="M3264" s="14" t="s">
        <v>9380</v>
      </c>
      <c r="Z3264" s="15">
        <v>12568</v>
      </c>
      <c r="AA3264" s="15">
        <v>12191</v>
      </c>
      <c r="AC3264" s="15">
        <v>377</v>
      </c>
    </row>
    <row r="3265" spans="2:29" ht="19.7" customHeight="1" x14ac:dyDescent="0.2">
      <c r="B3265" s="10" t="s">
        <v>3365</v>
      </c>
      <c r="C3265" s="11" t="s">
        <v>10571</v>
      </c>
      <c r="D3265" s="11" t="s">
        <v>10567</v>
      </c>
      <c r="E3265" s="11" t="s">
        <v>10572</v>
      </c>
      <c r="F3265" s="12" t="s">
        <v>85</v>
      </c>
      <c r="G3265" s="13">
        <v>13816</v>
      </c>
      <c r="H3265" s="13">
        <v>13402</v>
      </c>
      <c r="I3265" s="13"/>
      <c r="J3265" s="13">
        <v>414</v>
      </c>
      <c r="K3265" s="13">
        <v>97</v>
      </c>
      <c r="L3265" s="11" t="s">
        <v>9383</v>
      </c>
      <c r="M3265" s="14" t="s">
        <v>9380</v>
      </c>
      <c r="Z3265" s="15">
        <v>13816</v>
      </c>
      <c r="AA3265" s="15">
        <v>13402</v>
      </c>
      <c r="AC3265" s="15">
        <v>414</v>
      </c>
    </row>
    <row r="3266" spans="2:29" ht="19.7" customHeight="1" x14ac:dyDescent="0.2">
      <c r="B3266" s="10" t="s">
        <v>3366</v>
      </c>
      <c r="C3266" s="11" t="s">
        <v>10573</v>
      </c>
      <c r="D3266" s="11" t="s">
        <v>10567</v>
      </c>
      <c r="E3266" s="11" t="s">
        <v>10574</v>
      </c>
      <c r="F3266" s="12" t="s">
        <v>85</v>
      </c>
      <c r="G3266" s="13">
        <v>11398</v>
      </c>
      <c r="H3266" s="13">
        <v>11056</v>
      </c>
      <c r="I3266" s="13"/>
      <c r="J3266" s="13">
        <v>342</v>
      </c>
      <c r="K3266" s="13">
        <v>97</v>
      </c>
      <c r="L3266" s="11" t="s">
        <v>9383</v>
      </c>
      <c r="M3266" s="14" t="s">
        <v>9380</v>
      </c>
      <c r="Z3266" s="15">
        <v>11398</v>
      </c>
      <c r="AA3266" s="15">
        <v>11056</v>
      </c>
      <c r="AC3266" s="15">
        <v>342</v>
      </c>
    </row>
    <row r="3267" spans="2:29" ht="19.7" customHeight="1" x14ac:dyDescent="0.2">
      <c r="B3267" s="10" t="s">
        <v>3367</v>
      </c>
      <c r="C3267" s="11" t="s">
        <v>10575</v>
      </c>
      <c r="D3267" s="11" t="s">
        <v>10567</v>
      </c>
      <c r="E3267" s="11" t="s">
        <v>10576</v>
      </c>
      <c r="F3267" s="12" t="s">
        <v>85</v>
      </c>
      <c r="G3267" s="13">
        <v>16229</v>
      </c>
      <c r="H3267" s="13">
        <v>15742</v>
      </c>
      <c r="I3267" s="13"/>
      <c r="J3267" s="13">
        <v>487</v>
      </c>
      <c r="K3267" s="13">
        <v>97</v>
      </c>
      <c r="L3267" s="11" t="s">
        <v>9383</v>
      </c>
      <c r="M3267" s="14" t="s">
        <v>9380</v>
      </c>
      <c r="Z3267" s="15">
        <v>16229</v>
      </c>
      <c r="AA3267" s="15">
        <v>15742</v>
      </c>
      <c r="AC3267" s="15">
        <v>487</v>
      </c>
    </row>
    <row r="3268" spans="2:29" ht="19.7" customHeight="1" x14ac:dyDescent="0.2">
      <c r="B3268" s="10" t="s">
        <v>3368</v>
      </c>
      <c r="C3268" s="11" t="s">
        <v>10577</v>
      </c>
      <c r="D3268" s="11" t="s">
        <v>10567</v>
      </c>
      <c r="E3268" s="11" t="s">
        <v>10578</v>
      </c>
      <c r="F3268" s="12" t="s">
        <v>85</v>
      </c>
      <c r="G3268" s="13">
        <v>11915</v>
      </c>
      <c r="H3268" s="13">
        <v>11558</v>
      </c>
      <c r="I3268" s="13"/>
      <c r="J3268" s="13">
        <v>357</v>
      </c>
      <c r="K3268" s="13">
        <v>97</v>
      </c>
      <c r="L3268" s="11" t="s">
        <v>9383</v>
      </c>
      <c r="M3268" s="14" t="s">
        <v>9380</v>
      </c>
      <c r="Z3268" s="15">
        <v>11915</v>
      </c>
      <c r="AA3268" s="15">
        <v>11558</v>
      </c>
      <c r="AC3268" s="15">
        <v>357</v>
      </c>
    </row>
    <row r="3269" spans="2:29" ht="19.7" customHeight="1" x14ac:dyDescent="0.2">
      <c r="B3269" s="10" t="s">
        <v>3369</v>
      </c>
      <c r="C3269" s="11" t="s">
        <v>10579</v>
      </c>
      <c r="D3269" s="11" t="s">
        <v>10142</v>
      </c>
      <c r="E3269" s="11" t="s">
        <v>10580</v>
      </c>
      <c r="F3269" s="12" t="s">
        <v>85</v>
      </c>
      <c r="G3269" s="13">
        <v>1848</v>
      </c>
      <c r="H3269" s="13">
        <v>1793</v>
      </c>
      <c r="I3269" s="13"/>
      <c r="J3269" s="13">
        <v>55</v>
      </c>
      <c r="K3269" s="13">
        <v>97</v>
      </c>
      <c r="L3269" s="11" t="s">
        <v>9383</v>
      </c>
      <c r="M3269" s="14" t="s">
        <v>9380</v>
      </c>
      <c r="Z3269" s="15">
        <v>1848</v>
      </c>
      <c r="AA3269" s="15">
        <v>1793</v>
      </c>
      <c r="AC3269" s="15">
        <v>55</v>
      </c>
    </row>
    <row r="3270" spans="2:29" ht="19.7" customHeight="1" x14ac:dyDescent="0.2">
      <c r="B3270" s="10" t="s">
        <v>3370</v>
      </c>
      <c r="C3270" s="11" t="s">
        <v>10581</v>
      </c>
      <c r="D3270" s="11" t="s">
        <v>10142</v>
      </c>
      <c r="E3270" s="11" t="s">
        <v>10582</v>
      </c>
      <c r="F3270" s="12" t="s">
        <v>85</v>
      </c>
      <c r="G3270" s="13">
        <v>2171</v>
      </c>
      <c r="H3270" s="13">
        <v>2106</v>
      </c>
      <c r="I3270" s="13"/>
      <c r="J3270" s="13">
        <v>65</v>
      </c>
      <c r="K3270" s="13">
        <v>97</v>
      </c>
      <c r="L3270" s="11" t="s">
        <v>9383</v>
      </c>
      <c r="M3270" s="14" t="s">
        <v>9380</v>
      </c>
      <c r="Z3270" s="15">
        <v>2171</v>
      </c>
      <c r="AA3270" s="15">
        <v>2106</v>
      </c>
      <c r="AC3270" s="15">
        <v>65</v>
      </c>
    </row>
    <row r="3271" spans="2:29" ht="19.7" customHeight="1" x14ac:dyDescent="0.2">
      <c r="B3271" s="10" t="s">
        <v>3371</v>
      </c>
      <c r="C3271" s="11" t="s">
        <v>10583</v>
      </c>
      <c r="D3271" s="11" t="s">
        <v>10584</v>
      </c>
      <c r="E3271" s="11" t="s">
        <v>72</v>
      </c>
      <c r="F3271" s="12" t="s">
        <v>7</v>
      </c>
      <c r="G3271" s="13">
        <v>925</v>
      </c>
      <c r="H3271" s="13">
        <v>897</v>
      </c>
      <c r="I3271" s="13"/>
      <c r="J3271" s="13">
        <v>28</v>
      </c>
      <c r="K3271" s="13">
        <v>97</v>
      </c>
      <c r="L3271" s="11" t="s">
        <v>9383</v>
      </c>
      <c r="M3271" s="14" t="s">
        <v>9380</v>
      </c>
      <c r="Z3271" s="15">
        <v>925</v>
      </c>
      <c r="AA3271" s="15">
        <v>897</v>
      </c>
      <c r="AC3271" s="15">
        <v>28</v>
      </c>
    </row>
    <row r="3272" spans="2:29" ht="19.7" customHeight="1" x14ac:dyDescent="0.2">
      <c r="B3272" s="10" t="s">
        <v>3372</v>
      </c>
      <c r="C3272" s="11" t="s">
        <v>10585</v>
      </c>
      <c r="D3272" s="11" t="s">
        <v>10586</v>
      </c>
      <c r="E3272" s="11" t="s">
        <v>10587</v>
      </c>
      <c r="F3272" s="12" t="s">
        <v>85</v>
      </c>
      <c r="G3272" s="13">
        <v>32290</v>
      </c>
      <c r="H3272" s="13">
        <v>31321</v>
      </c>
      <c r="I3272" s="13"/>
      <c r="J3272" s="13">
        <v>969</v>
      </c>
      <c r="K3272" s="13">
        <v>97</v>
      </c>
      <c r="L3272" s="11" t="s">
        <v>9383</v>
      </c>
      <c r="M3272" s="14" t="s">
        <v>9380</v>
      </c>
      <c r="Z3272" s="15">
        <v>32290</v>
      </c>
      <c r="AA3272" s="15">
        <v>31321</v>
      </c>
      <c r="AC3272" s="15">
        <v>969</v>
      </c>
    </row>
    <row r="3273" spans="2:29" ht="19.7" customHeight="1" x14ac:dyDescent="0.2">
      <c r="B3273" s="10" t="s">
        <v>3373</v>
      </c>
      <c r="C3273" s="11" t="s">
        <v>10588</v>
      </c>
      <c r="D3273" s="11" t="s">
        <v>10589</v>
      </c>
      <c r="E3273" s="11" t="s">
        <v>10590</v>
      </c>
      <c r="F3273" s="12" t="s">
        <v>85</v>
      </c>
      <c r="G3273" s="13">
        <v>2552</v>
      </c>
      <c r="H3273" s="13">
        <v>2475</v>
      </c>
      <c r="I3273" s="13"/>
      <c r="J3273" s="13">
        <v>77</v>
      </c>
      <c r="K3273" s="13">
        <v>97</v>
      </c>
      <c r="L3273" s="11" t="s">
        <v>9383</v>
      </c>
      <c r="M3273" s="14" t="s">
        <v>9380</v>
      </c>
      <c r="Z3273" s="15">
        <v>2552</v>
      </c>
      <c r="AA3273" s="15">
        <v>2475</v>
      </c>
      <c r="AC3273" s="15">
        <v>77</v>
      </c>
    </row>
    <row r="3274" spans="2:29" ht="19.7" customHeight="1" x14ac:dyDescent="0.2">
      <c r="B3274" s="10" t="s">
        <v>3374</v>
      </c>
      <c r="C3274" s="11" t="s">
        <v>10591</v>
      </c>
      <c r="D3274" s="11" t="s">
        <v>10589</v>
      </c>
      <c r="E3274" s="11" t="s">
        <v>10592</v>
      </c>
      <c r="F3274" s="12" t="s">
        <v>85</v>
      </c>
      <c r="G3274" s="13">
        <v>2306</v>
      </c>
      <c r="H3274" s="13">
        <v>2237</v>
      </c>
      <c r="I3274" s="13"/>
      <c r="J3274" s="13">
        <v>69</v>
      </c>
      <c r="K3274" s="13">
        <v>97</v>
      </c>
      <c r="L3274" s="11" t="s">
        <v>9383</v>
      </c>
      <c r="M3274" s="14" t="s">
        <v>9380</v>
      </c>
      <c r="Z3274" s="15">
        <v>2306</v>
      </c>
      <c r="AA3274" s="15">
        <v>2237</v>
      </c>
      <c r="AC3274" s="15">
        <v>69</v>
      </c>
    </row>
    <row r="3275" spans="2:29" ht="19.7" customHeight="1" x14ac:dyDescent="0.2">
      <c r="B3275" s="10" t="s">
        <v>3375</v>
      </c>
      <c r="C3275" s="11" t="s">
        <v>10593</v>
      </c>
      <c r="D3275" s="11" t="s">
        <v>10594</v>
      </c>
      <c r="E3275" s="11" t="s">
        <v>10595</v>
      </c>
      <c r="F3275" s="12" t="s">
        <v>85</v>
      </c>
      <c r="G3275" s="13">
        <v>4898</v>
      </c>
      <c r="H3275" s="13">
        <v>4751</v>
      </c>
      <c r="I3275" s="13"/>
      <c r="J3275" s="13">
        <v>147</v>
      </c>
      <c r="K3275" s="13">
        <v>97</v>
      </c>
      <c r="L3275" s="11" t="s">
        <v>9383</v>
      </c>
      <c r="M3275" s="14" t="s">
        <v>9380</v>
      </c>
      <c r="Z3275" s="15">
        <v>4898</v>
      </c>
      <c r="AA3275" s="15">
        <v>4751</v>
      </c>
      <c r="AC3275" s="15">
        <v>147</v>
      </c>
    </row>
    <row r="3276" spans="2:29" ht="19.7" customHeight="1" x14ac:dyDescent="0.2">
      <c r="B3276" s="10" t="s">
        <v>3376</v>
      </c>
      <c r="C3276" s="11" t="s">
        <v>10596</v>
      </c>
      <c r="D3276" s="11" t="s">
        <v>10594</v>
      </c>
      <c r="E3276" s="11" t="s">
        <v>10597</v>
      </c>
      <c r="F3276" s="12" t="s">
        <v>85</v>
      </c>
      <c r="G3276" s="13">
        <v>3863</v>
      </c>
      <c r="H3276" s="13">
        <v>3747</v>
      </c>
      <c r="I3276" s="13"/>
      <c r="J3276" s="13">
        <v>116</v>
      </c>
      <c r="K3276" s="13">
        <v>97</v>
      </c>
      <c r="L3276" s="11" t="s">
        <v>9383</v>
      </c>
      <c r="M3276" s="14" t="s">
        <v>9380</v>
      </c>
      <c r="Z3276" s="15">
        <v>3863</v>
      </c>
      <c r="AA3276" s="15">
        <v>3747</v>
      </c>
      <c r="AC3276" s="15">
        <v>116</v>
      </c>
    </row>
    <row r="3277" spans="2:29" ht="19.7" customHeight="1" x14ac:dyDescent="0.2">
      <c r="B3277" s="10" t="s">
        <v>3377</v>
      </c>
      <c r="C3277" s="11" t="s">
        <v>10598</v>
      </c>
      <c r="D3277" s="11" t="s">
        <v>10599</v>
      </c>
      <c r="E3277" s="11" t="s">
        <v>10143</v>
      </c>
      <c r="F3277" s="12" t="s">
        <v>85</v>
      </c>
      <c r="G3277" s="13">
        <v>120634</v>
      </c>
      <c r="H3277" s="13">
        <v>117015</v>
      </c>
      <c r="I3277" s="13"/>
      <c r="J3277" s="13">
        <v>3619</v>
      </c>
      <c r="K3277" s="13">
        <v>97</v>
      </c>
      <c r="L3277" s="11" t="s">
        <v>9383</v>
      </c>
      <c r="M3277" s="14" t="s">
        <v>9380</v>
      </c>
      <c r="Z3277" s="15">
        <v>120634</v>
      </c>
      <c r="AA3277" s="15">
        <v>117015</v>
      </c>
      <c r="AC3277" s="15">
        <v>3619</v>
      </c>
    </row>
    <row r="3278" spans="2:29" ht="19.7" customHeight="1" x14ac:dyDescent="0.2">
      <c r="B3278" s="10" t="s">
        <v>3378</v>
      </c>
      <c r="C3278" s="11" t="s">
        <v>10600</v>
      </c>
      <c r="D3278" s="11" t="s">
        <v>10599</v>
      </c>
      <c r="E3278" s="11" t="s">
        <v>10601</v>
      </c>
      <c r="F3278" s="12" t="s">
        <v>85</v>
      </c>
      <c r="G3278" s="13">
        <v>113836</v>
      </c>
      <c r="H3278" s="13">
        <v>110421</v>
      </c>
      <c r="I3278" s="13"/>
      <c r="J3278" s="13">
        <v>3415</v>
      </c>
      <c r="K3278" s="13">
        <v>97</v>
      </c>
      <c r="L3278" s="11" t="s">
        <v>9383</v>
      </c>
      <c r="M3278" s="14" t="s">
        <v>9380</v>
      </c>
      <c r="Z3278" s="15">
        <v>113836</v>
      </c>
      <c r="AA3278" s="15">
        <v>110421</v>
      </c>
      <c r="AC3278" s="15">
        <v>3415</v>
      </c>
    </row>
    <row r="3279" spans="2:29" ht="19.7" customHeight="1" x14ac:dyDescent="0.2">
      <c r="B3279" s="16" t="s">
        <v>3379</v>
      </c>
      <c r="C3279" s="17" t="s">
        <v>10602</v>
      </c>
      <c r="D3279" s="17" t="s">
        <v>10603</v>
      </c>
      <c r="E3279" s="17" t="s">
        <v>10604</v>
      </c>
      <c r="F3279" s="18" t="s">
        <v>10605</v>
      </c>
      <c r="G3279" s="19">
        <v>349426</v>
      </c>
      <c r="H3279" s="19">
        <v>338943</v>
      </c>
      <c r="I3279" s="19"/>
      <c r="J3279" s="19">
        <v>10483</v>
      </c>
      <c r="K3279" s="19">
        <v>97</v>
      </c>
      <c r="L3279" s="17" t="s">
        <v>9383</v>
      </c>
      <c r="M3279" s="20" t="s">
        <v>9380</v>
      </c>
      <c r="Z3279" s="15">
        <v>349426</v>
      </c>
      <c r="AA3279" s="15">
        <v>338943</v>
      </c>
      <c r="AC3279" s="15">
        <v>10483</v>
      </c>
    </row>
    <row r="3280" spans="2:29" ht="19.7" customHeight="1" x14ac:dyDescent="0.2">
      <c r="B3280" s="10" t="s">
        <v>3380</v>
      </c>
      <c r="C3280" s="11" t="s">
        <v>10606</v>
      </c>
      <c r="D3280" s="11" t="s">
        <v>10603</v>
      </c>
      <c r="E3280" s="11" t="s">
        <v>10607</v>
      </c>
      <c r="F3280" s="12" t="s">
        <v>10605</v>
      </c>
      <c r="G3280" s="13">
        <v>148810</v>
      </c>
      <c r="H3280" s="13">
        <v>144346</v>
      </c>
      <c r="I3280" s="13"/>
      <c r="J3280" s="13">
        <v>4464</v>
      </c>
      <c r="K3280" s="13">
        <v>97</v>
      </c>
      <c r="L3280" s="11" t="s">
        <v>9383</v>
      </c>
      <c r="M3280" s="14" t="s">
        <v>9380</v>
      </c>
      <c r="Z3280" s="15">
        <v>148810</v>
      </c>
      <c r="AA3280" s="15">
        <v>144346</v>
      </c>
      <c r="AC3280" s="15">
        <v>4464</v>
      </c>
    </row>
    <row r="3281" spans="2:29" ht="19.7" customHeight="1" x14ac:dyDescent="0.2">
      <c r="B3281" s="10" t="s">
        <v>3381</v>
      </c>
      <c r="C3281" s="11" t="s">
        <v>10608</v>
      </c>
      <c r="D3281" s="11" t="s">
        <v>9856</v>
      </c>
      <c r="E3281" s="11" t="s">
        <v>10609</v>
      </c>
      <c r="F3281" s="12" t="s">
        <v>38</v>
      </c>
      <c r="G3281" s="13">
        <v>9261</v>
      </c>
      <c r="H3281" s="13">
        <v>8983</v>
      </c>
      <c r="I3281" s="13"/>
      <c r="J3281" s="13">
        <v>278</v>
      </c>
      <c r="K3281" s="13">
        <v>97</v>
      </c>
      <c r="L3281" s="11" t="s">
        <v>9383</v>
      </c>
      <c r="M3281" s="14" t="s">
        <v>9380</v>
      </c>
      <c r="Z3281" s="15">
        <v>9261</v>
      </c>
      <c r="AA3281" s="15">
        <v>8983</v>
      </c>
      <c r="AC3281" s="15">
        <v>278</v>
      </c>
    </row>
    <row r="3282" spans="2:29" ht="19.7" customHeight="1" x14ac:dyDescent="0.2">
      <c r="B3282" s="10" t="s">
        <v>3382</v>
      </c>
      <c r="C3282" s="11" t="s">
        <v>10610</v>
      </c>
      <c r="D3282" s="11" t="s">
        <v>9856</v>
      </c>
      <c r="E3282" s="11" t="s">
        <v>10611</v>
      </c>
      <c r="F3282" s="12" t="s">
        <v>38</v>
      </c>
      <c r="G3282" s="13">
        <v>10659</v>
      </c>
      <c r="H3282" s="13">
        <v>10339</v>
      </c>
      <c r="I3282" s="13"/>
      <c r="J3282" s="13">
        <v>320</v>
      </c>
      <c r="K3282" s="13">
        <v>97</v>
      </c>
      <c r="L3282" s="11" t="s">
        <v>9383</v>
      </c>
      <c r="M3282" s="14" t="s">
        <v>9380</v>
      </c>
      <c r="Z3282" s="15">
        <v>10659</v>
      </c>
      <c r="AA3282" s="15">
        <v>10339</v>
      </c>
      <c r="AC3282" s="15">
        <v>320</v>
      </c>
    </row>
    <row r="3283" spans="2:29" ht="19.7" customHeight="1" x14ac:dyDescent="0.2">
      <c r="B3283" s="10" t="s">
        <v>3383</v>
      </c>
      <c r="C3283" s="11" t="s">
        <v>10612</v>
      </c>
      <c r="D3283" s="11" t="s">
        <v>9856</v>
      </c>
      <c r="E3283" s="11" t="s">
        <v>10613</v>
      </c>
      <c r="F3283" s="12" t="s">
        <v>38</v>
      </c>
      <c r="G3283" s="13">
        <v>13154</v>
      </c>
      <c r="H3283" s="13">
        <v>12759</v>
      </c>
      <c r="I3283" s="13"/>
      <c r="J3283" s="13">
        <v>395</v>
      </c>
      <c r="K3283" s="13">
        <v>97</v>
      </c>
      <c r="L3283" s="11" t="s">
        <v>9383</v>
      </c>
      <c r="M3283" s="14" t="s">
        <v>9380</v>
      </c>
      <c r="Z3283" s="15">
        <v>13154</v>
      </c>
      <c r="AA3283" s="15">
        <v>12759</v>
      </c>
      <c r="AC3283" s="15">
        <v>395</v>
      </c>
    </row>
    <row r="3284" spans="2:29" ht="19.7" customHeight="1" x14ac:dyDescent="0.2">
      <c r="B3284" s="10" t="s">
        <v>3384</v>
      </c>
      <c r="C3284" s="11" t="s">
        <v>10614</v>
      </c>
      <c r="D3284" s="11" t="s">
        <v>9856</v>
      </c>
      <c r="E3284" s="11" t="s">
        <v>10615</v>
      </c>
      <c r="F3284" s="12" t="s">
        <v>38</v>
      </c>
      <c r="G3284" s="13">
        <v>14467</v>
      </c>
      <c r="H3284" s="13">
        <v>14033</v>
      </c>
      <c r="I3284" s="13"/>
      <c r="J3284" s="13">
        <v>434</v>
      </c>
      <c r="K3284" s="13">
        <v>97</v>
      </c>
      <c r="L3284" s="11" t="s">
        <v>9383</v>
      </c>
      <c r="M3284" s="14" t="s">
        <v>9380</v>
      </c>
      <c r="Z3284" s="15">
        <v>14467</v>
      </c>
      <c r="AA3284" s="15">
        <v>14033</v>
      </c>
      <c r="AC3284" s="15">
        <v>434</v>
      </c>
    </row>
    <row r="3285" spans="2:29" ht="19.7" customHeight="1" x14ac:dyDescent="0.2">
      <c r="B3285" s="10" t="s">
        <v>3385</v>
      </c>
      <c r="C3285" s="11" t="s">
        <v>10616</v>
      </c>
      <c r="D3285" s="11" t="s">
        <v>4321</v>
      </c>
      <c r="E3285" s="11" t="s">
        <v>10609</v>
      </c>
      <c r="F3285" s="12" t="s">
        <v>38</v>
      </c>
      <c r="G3285" s="13">
        <v>34985</v>
      </c>
      <c r="H3285" s="13">
        <v>33935</v>
      </c>
      <c r="I3285" s="13"/>
      <c r="J3285" s="13">
        <v>1050</v>
      </c>
      <c r="K3285" s="13">
        <v>97</v>
      </c>
      <c r="L3285" s="11" t="s">
        <v>9383</v>
      </c>
      <c r="M3285" s="14" t="s">
        <v>9380</v>
      </c>
      <c r="Z3285" s="15">
        <v>34985</v>
      </c>
      <c r="AA3285" s="15">
        <v>33935</v>
      </c>
      <c r="AC3285" s="15">
        <v>1050</v>
      </c>
    </row>
    <row r="3286" spans="2:29" ht="19.7" customHeight="1" x14ac:dyDescent="0.2">
      <c r="B3286" s="10" t="s">
        <v>3386</v>
      </c>
      <c r="C3286" s="11" t="s">
        <v>10617</v>
      </c>
      <c r="D3286" s="11" t="s">
        <v>4321</v>
      </c>
      <c r="E3286" s="11" t="s">
        <v>10618</v>
      </c>
      <c r="F3286" s="12" t="s">
        <v>38</v>
      </c>
      <c r="G3286" s="13">
        <v>35466</v>
      </c>
      <c r="H3286" s="13">
        <v>34402</v>
      </c>
      <c r="I3286" s="13"/>
      <c r="J3286" s="13">
        <v>1064</v>
      </c>
      <c r="K3286" s="13">
        <v>97</v>
      </c>
      <c r="L3286" s="11" t="s">
        <v>9383</v>
      </c>
      <c r="M3286" s="14" t="s">
        <v>9380</v>
      </c>
      <c r="Z3286" s="15">
        <v>35466</v>
      </c>
      <c r="AA3286" s="15">
        <v>34402</v>
      </c>
      <c r="AC3286" s="15">
        <v>1064</v>
      </c>
    </row>
    <row r="3287" spans="2:29" ht="19.7" customHeight="1" x14ac:dyDescent="0.2">
      <c r="B3287" s="10" t="s">
        <v>3387</v>
      </c>
      <c r="C3287" s="11" t="s">
        <v>10619</v>
      </c>
      <c r="D3287" s="11" t="s">
        <v>4321</v>
      </c>
      <c r="E3287" s="11" t="s">
        <v>10613</v>
      </c>
      <c r="F3287" s="12" t="s">
        <v>38</v>
      </c>
      <c r="G3287" s="13">
        <v>33346</v>
      </c>
      <c r="H3287" s="13">
        <v>32346</v>
      </c>
      <c r="I3287" s="13"/>
      <c r="J3287" s="13">
        <v>1000</v>
      </c>
      <c r="K3287" s="13">
        <v>97</v>
      </c>
      <c r="L3287" s="11" t="s">
        <v>9383</v>
      </c>
      <c r="M3287" s="14" t="s">
        <v>9380</v>
      </c>
      <c r="Z3287" s="15">
        <v>33346</v>
      </c>
      <c r="AA3287" s="15">
        <v>32346</v>
      </c>
      <c r="AC3287" s="15">
        <v>1000</v>
      </c>
    </row>
    <row r="3288" spans="2:29" ht="19.7" customHeight="1" x14ac:dyDescent="0.2">
      <c r="B3288" s="10" t="s">
        <v>3388</v>
      </c>
      <c r="C3288" s="11" t="s">
        <v>10620</v>
      </c>
      <c r="D3288" s="11" t="s">
        <v>4321</v>
      </c>
      <c r="E3288" s="11" t="s">
        <v>10615</v>
      </c>
      <c r="F3288" s="12" t="s">
        <v>38</v>
      </c>
      <c r="G3288" s="13">
        <v>37898</v>
      </c>
      <c r="H3288" s="13">
        <v>36761</v>
      </c>
      <c r="I3288" s="13"/>
      <c r="J3288" s="13">
        <v>1137</v>
      </c>
      <c r="K3288" s="13">
        <v>97</v>
      </c>
      <c r="L3288" s="11" t="s">
        <v>9383</v>
      </c>
      <c r="M3288" s="14" t="s">
        <v>9380</v>
      </c>
      <c r="Z3288" s="15">
        <v>37898</v>
      </c>
      <c r="AA3288" s="15">
        <v>36761</v>
      </c>
      <c r="AC3288" s="15">
        <v>1137</v>
      </c>
    </row>
    <row r="3289" spans="2:29" ht="19.7" customHeight="1" x14ac:dyDescent="0.2">
      <c r="B3289" s="10" t="s">
        <v>3389</v>
      </c>
      <c r="C3289" s="11" t="s">
        <v>10621</v>
      </c>
      <c r="D3289" s="11" t="s">
        <v>10622</v>
      </c>
      <c r="E3289" s="11" t="s">
        <v>10623</v>
      </c>
      <c r="F3289" s="12" t="s">
        <v>38</v>
      </c>
      <c r="G3289" s="13">
        <v>10222</v>
      </c>
      <c r="H3289" s="13">
        <v>9915</v>
      </c>
      <c r="I3289" s="13"/>
      <c r="J3289" s="13">
        <v>307</v>
      </c>
      <c r="K3289" s="13">
        <v>97</v>
      </c>
      <c r="L3289" s="11" t="s">
        <v>9383</v>
      </c>
      <c r="M3289" s="14" t="s">
        <v>9380</v>
      </c>
      <c r="Z3289" s="15">
        <v>10222</v>
      </c>
      <c r="AA3289" s="15">
        <v>9915</v>
      </c>
      <c r="AC3289" s="15">
        <v>307</v>
      </c>
    </row>
    <row r="3290" spans="2:29" ht="19.7" customHeight="1" x14ac:dyDescent="0.2">
      <c r="B3290" s="10" t="s">
        <v>3390</v>
      </c>
      <c r="C3290" s="11" t="s">
        <v>10624</v>
      </c>
      <c r="D3290" s="11" t="s">
        <v>10622</v>
      </c>
      <c r="E3290" s="11" t="s">
        <v>10613</v>
      </c>
      <c r="F3290" s="12" t="s">
        <v>38</v>
      </c>
      <c r="G3290" s="13">
        <v>13191</v>
      </c>
      <c r="H3290" s="13">
        <v>12795</v>
      </c>
      <c r="I3290" s="13"/>
      <c r="J3290" s="13">
        <v>396</v>
      </c>
      <c r="K3290" s="13">
        <v>97</v>
      </c>
      <c r="L3290" s="11" t="s">
        <v>9383</v>
      </c>
      <c r="M3290" s="14" t="s">
        <v>9380</v>
      </c>
      <c r="Z3290" s="15">
        <v>13191</v>
      </c>
      <c r="AA3290" s="15">
        <v>12795</v>
      </c>
      <c r="AC3290" s="15">
        <v>396</v>
      </c>
    </row>
    <row r="3291" spans="2:29" ht="19.7" customHeight="1" x14ac:dyDescent="0.2">
      <c r="B3291" s="10" t="s">
        <v>3391</v>
      </c>
      <c r="C3291" s="11" t="s">
        <v>10625</v>
      </c>
      <c r="D3291" s="11" t="s">
        <v>10622</v>
      </c>
      <c r="E3291" s="11" t="s">
        <v>9854</v>
      </c>
      <c r="F3291" s="12" t="s">
        <v>38</v>
      </c>
      <c r="G3291" s="13">
        <v>15268</v>
      </c>
      <c r="H3291" s="13">
        <v>14810</v>
      </c>
      <c r="I3291" s="13"/>
      <c r="J3291" s="13">
        <v>458</v>
      </c>
      <c r="K3291" s="13">
        <v>97</v>
      </c>
      <c r="L3291" s="11" t="s">
        <v>9383</v>
      </c>
      <c r="M3291" s="14" t="s">
        <v>9380</v>
      </c>
      <c r="Z3291" s="15">
        <v>15268</v>
      </c>
      <c r="AA3291" s="15">
        <v>14810</v>
      </c>
      <c r="AC3291" s="15">
        <v>458</v>
      </c>
    </row>
    <row r="3292" spans="2:29" ht="19.7" customHeight="1" x14ac:dyDescent="0.2">
      <c r="B3292" s="10" t="s">
        <v>3392</v>
      </c>
      <c r="C3292" s="11" t="s">
        <v>10626</v>
      </c>
      <c r="D3292" s="11" t="s">
        <v>9856</v>
      </c>
      <c r="E3292" s="11" t="s">
        <v>10627</v>
      </c>
      <c r="F3292" s="12" t="s">
        <v>38</v>
      </c>
      <c r="G3292" s="13">
        <v>23187</v>
      </c>
      <c r="H3292" s="13">
        <v>22491</v>
      </c>
      <c r="I3292" s="13"/>
      <c r="J3292" s="13">
        <v>696</v>
      </c>
      <c r="K3292" s="13">
        <v>97</v>
      </c>
      <c r="L3292" s="11" t="s">
        <v>9383</v>
      </c>
      <c r="M3292" s="14" t="s">
        <v>9380</v>
      </c>
      <c r="Z3292" s="15">
        <v>23187</v>
      </c>
      <c r="AA3292" s="15">
        <v>22491</v>
      </c>
      <c r="AC3292" s="15">
        <v>696</v>
      </c>
    </row>
    <row r="3293" spans="2:29" ht="19.7" customHeight="1" x14ac:dyDescent="0.2">
      <c r="B3293" s="10" t="s">
        <v>3393</v>
      </c>
      <c r="C3293" s="11" t="s">
        <v>10628</v>
      </c>
      <c r="D3293" s="11" t="s">
        <v>9856</v>
      </c>
      <c r="E3293" s="11" t="s">
        <v>10629</v>
      </c>
      <c r="F3293" s="12" t="s">
        <v>38</v>
      </c>
      <c r="G3293" s="13">
        <v>27127</v>
      </c>
      <c r="H3293" s="13">
        <v>26313</v>
      </c>
      <c r="I3293" s="13"/>
      <c r="J3293" s="13">
        <v>814</v>
      </c>
      <c r="K3293" s="13">
        <v>97</v>
      </c>
      <c r="L3293" s="11" t="s">
        <v>9383</v>
      </c>
      <c r="M3293" s="14" t="s">
        <v>9380</v>
      </c>
      <c r="Z3293" s="15">
        <v>27127</v>
      </c>
      <c r="AA3293" s="15">
        <v>26313</v>
      </c>
      <c r="AC3293" s="15">
        <v>814</v>
      </c>
    </row>
    <row r="3294" spans="2:29" ht="19.7" customHeight="1" x14ac:dyDescent="0.2">
      <c r="B3294" s="10" t="s">
        <v>3394</v>
      </c>
      <c r="C3294" s="11" t="s">
        <v>10630</v>
      </c>
      <c r="D3294" s="11" t="s">
        <v>9856</v>
      </c>
      <c r="E3294" s="11" t="s">
        <v>10631</v>
      </c>
      <c r="F3294" s="12" t="s">
        <v>38</v>
      </c>
      <c r="G3294" s="13">
        <v>35511</v>
      </c>
      <c r="H3294" s="13">
        <v>34446</v>
      </c>
      <c r="I3294" s="13"/>
      <c r="J3294" s="13">
        <v>1065</v>
      </c>
      <c r="K3294" s="13">
        <v>97</v>
      </c>
      <c r="L3294" s="11" t="s">
        <v>9383</v>
      </c>
      <c r="M3294" s="14" t="s">
        <v>9380</v>
      </c>
      <c r="Z3294" s="15">
        <v>35511</v>
      </c>
      <c r="AA3294" s="15">
        <v>34446</v>
      </c>
      <c r="AC3294" s="15">
        <v>1065</v>
      </c>
    </row>
    <row r="3295" spans="2:29" ht="19.7" customHeight="1" x14ac:dyDescent="0.2">
      <c r="B3295" s="10" t="s">
        <v>3395</v>
      </c>
      <c r="C3295" s="11" t="s">
        <v>10632</v>
      </c>
      <c r="D3295" s="11" t="s">
        <v>9856</v>
      </c>
      <c r="E3295" s="11" t="s">
        <v>10633</v>
      </c>
      <c r="F3295" s="12" t="s">
        <v>38</v>
      </c>
      <c r="G3295" s="13">
        <v>41890</v>
      </c>
      <c r="H3295" s="13">
        <v>40633</v>
      </c>
      <c r="I3295" s="13"/>
      <c r="J3295" s="13">
        <v>1257</v>
      </c>
      <c r="K3295" s="13">
        <v>97</v>
      </c>
      <c r="L3295" s="11" t="s">
        <v>9383</v>
      </c>
      <c r="M3295" s="14" t="s">
        <v>9380</v>
      </c>
      <c r="Z3295" s="15">
        <v>41890</v>
      </c>
      <c r="AA3295" s="15">
        <v>40633</v>
      </c>
      <c r="AC3295" s="15">
        <v>1257</v>
      </c>
    </row>
    <row r="3296" spans="2:29" ht="19.7" customHeight="1" x14ac:dyDescent="0.2">
      <c r="B3296" s="10" t="s">
        <v>3396</v>
      </c>
      <c r="C3296" s="11" t="s">
        <v>10634</v>
      </c>
      <c r="D3296" s="11" t="s">
        <v>4321</v>
      </c>
      <c r="E3296" s="11" t="s">
        <v>10635</v>
      </c>
      <c r="F3296" s="12" t="s">
        <v>38</v>
      </c>
      <c r="G3296" s="13">
        <v>44795</v>
      </c>
      <c r="H3296" s="13">
        <v>43451</v>
      </c>
      <c r="I3296" s="13"/>
      <c r="J3296" s="13">
        <v>1344</v>
      </c>
      <c r="K3296" s="13">
        <v>97</v>
      </c>
      <c r="L3296" s="11" t="s">
        <v>9383</v>
      </c>
      <c r="M3296" s="14" t="s">
        <v>9380</v>
      </c>
      <c r="Z3296" s="15">
        <v>44795</v>
      </c>
      <c r="AA3296" s="15">
        <v>43451</v>
      </c>
      <c r="AC3296" s="15">
        <v>1344</v>
      </c>
    </row>
    <row r="3297" spans="2:29" ht="19.7" customHeight="1" x14ac:dyDescent="0.2">
      <c r="B3297" s="10" t="s">
        <v>3397</v>
      </c>
      <c r="C3297" s="11" t="s">
        <v>10636</v>
      </c>
      <c r="D3297" s="11" t="s">
        <v>4321</v>
      </c>
      <c r="E3297" s="11" t="s">
        <v>10637</v>
      </c>
      <c r="F3297" s="12" t="s">
        <v>38</v>
      </c>
      <c r="G3297" s="13">
        <v>19365</v>
      </c>
      <c r="H3297" s="13">
        <v>18784</v>
      </c>
      <c r="I3297" s="13"/>
      <c r="J3297" s="13">
        <v>581</v>
      </c>
      <c r="K3297" s="13">
        <v>97</v>
      </c>
      <c r="L3297" s="11" t="s">
        <v>9383</v>
      </c>
      <c r="M3297" s="14" t="s">
        <v>9380</v>
      </c>
      <c r="Z3297" s="15">
        <v>19365</v>
      </c>
      <c r="AA3297" s="15">
        <v>18784</v>
      </c>
      <c r="AC3297" s="15">
        <v>581</v>
      </c>
    </row>
    <row r="3298" spans="2:29" ht="19.7" customHeight="1" x14ac:dyDescent="0.2">
      <c r="B3298" s="10" t="s">
        <v>3398</v>
      </c>
      <c r="C3298" s="11" t="s">
        <v>10638</v>
      </c>
      <c r="D3298" s="11" t="s">
        <v>4341</v>
      </c>
      <c r="E3298" s="11" t="s">
        <v>10639</v>
      </c>
      <c r="F3298" s="12" t="s">
        <v>85</v>
      </c>
      <c r="G3298" s="13">
        <v>22105</v>
      </c>
      <c r="H3298" s="13">
        <v>21442</v>
      </c>
      <c r="I3298" s="13"/>
      <c r="J3298" s="13">
        <v>663</v>
      </c>
      <c r="K3298" s="13">
        <v>97</v>
      </c>
      <c r="L3298" s="11" t="s">
        <v>9383</v>
      </c>
      <c r="M3298" s="14" t="s">
        <v>9380</v>
      </c>
      <c r="Z3298" s="15">
        <v>22105</v>
      </c>
      <c r="AA3298" s="15">
        <v>21442</v>
      </c>
      <c r="AC3298" s="15">
        <v>663</v>
      </c>
    </row>
    <row r="3299" spans="2:29" ht="19.7" customHeight="1" x14ac:dyDescent="0.2">
      <c r="B3299" s="10" t="s">
        <v>3399</v>
      </c>
      <c r="C3299" s="11" t="s">
        <v>10640</v>
      </c>
      <c r="D3299" s="11" t="s">
        <v>10641</v>
      </c>
      <c r="E3299" s="11" t="s">
        <v>10642</v>
      </c>
      <c r="F3299" s="12" t="s">
        <v>85</v>
      </c>
      <c r="G3299" s="13">
        <v>47951</v>
      </c>
      <c r="H3299" s="13">
        <v>46512</v>
      </c>
      <c r="I3299" s="13"/>
      <c r="J3299" s="13">
        <v>1439</v>
      </c>
      <c r="K3299" s="13">
        <v>97</v>
      </c>
      <c r="L3299" s="11" t="s">
        <v>9383</v>
      </c>
      <c r="M3299" s="14" t="s">
        <v>9380</v>
      </c>
      <c r="Z3299" s="15">
        <v>47951</v>
      </c>
      <c r="AA3299" s="15">
        <v>46512</v>
      </c>
      <c r="AC3299" s="15">
        <v>1439</v>
      </c>
    </row>
    <row r="3300" spans="2:29" ht="19.7" customHeight="1" x14ac:dyDescent="0.2">
      <c r="B3300" s="10" t="s">
        <v>3400</v>
      </c>
      <c r="C3300" s="11" t="s">
        <v>10643</v>
      </c>
      <c r="D3300" s="11" t="s">
        <v>4342</v>
      </c>
      <c r="E3300" s="11" t="s">
        <v>10644</v>
      </c>
      <c r="F3300" s="12" t="s">
        <v>176</v>
      </c>
      <c r="G3300" s="13">
        <v>48722</v>
      </c>
      <c r="H3300" s="13">
        <v>47260</v>
      </c>
      <c r="I3300" s="13"/>
      <c r="J3300" s="13">
        <v>1462</v>
      </c>
      <c r="K3300" s="13">
        <v>97</v>
      </c>
      <c r="L3300" s="11" t="s">
        <v>9383</v>
      </c>
      <c r="M3300" s="14" t="s">
        <v>9380</v>
      </c>
      <c r="Z3300" s="15">
        <v>48722</v>
      </c>
      <c r="AA3300" s="15">
        <v>47260</v>
      </c>
      <c r="AC3300" s="15">
        <v>1462</v>
      </c>
    </row>
    <row r="3301" spans="2:29" ht="19.7" customHeight="1" x14ac:dyDescent="0.2">
      <c r="B3301" s="10" t="s">
        <v>3401</v>
      </c>
      <c r="C3301" s="11" t="s">
        <v>10645</v>
      </c>
      <c r="D3301" s="11" t="s">
        <v>4342</v>
      </c>
      <c r="E3301" s="11" t="s">
        <v>10646</v>
      </c>
      <c r="F3301" s="12" t="s">
        <v>176</v>
      </c>
      <c r="G3301" s="13">
        <v>49601</v>
      </c>
      <c r="H3301" s="13">
        <v>48113</v>
      </c>
      <c r="I3301" s="13"/>
      <c r="J3301" s="13">
        <v>1488</v>
      </c>
      <c r="K3301" s="13">
        <v>97</v>
      </c>
      <c r="L3301" s="11" t="s">
        <v>9383</v>
      </c>
      <c r="M3301" s="14" t="s">
        <v>9380</v>
      </c>
      <c r="Z3301" s="15">
        <v>49601</v>
      </c>
      <c r="AA3301" s="15">
        <v>48113</v>
      </c>
      <c r="AC3301" s="15">
        <v>1488</v>
      </c>
    </row>
    <row r="3302" spans="2:29" ht="19.7" customHeight="1" x14ac:dyDescent="0.2">
      <c r="B3302" s="10" t="s">
        <v>3402</v>
      </c>
      <c r="C3302" s="11" t="s">
        <v>10647</v>
      </c>
      <c r="D3302" s="11" t="s">
        <v>4317</v>
      </c>
      <c r="E3302" s="11" t="s">
        <v>72</v>
      </c>
      <c r="F3302" s="12" t="s">
        <v>38</v>
      </c>
      <c r="G3302" s="13">
        <v>8990</v>
      </c>
      <c r="H3302" s="13">
        <v>8720</v>
      </c>
      <c r="I3302" s="13"/>
      <c r="J3302" s="13">
        <v>270</v>
      </c>
      <c r="K3302" s="13">
        <v>97</v>
      </c>
      <c r="L3302" s="11" t="s">
        <v>9383</v>
      </c>
      <c r="M3302" s="14" t="s">
        <v>9380</v>
      </c>
      <c r="Z3302" s="15">
        <v>8990</v>
      </c>
      <c r="AA3302" s="15">
        <v>8720</v>
      </c>
      <c r="AC3302" s="15">
        <v>270</v>
      </c>
    </row>
    <row r="3303" spans="2:29" ht="19.7" customHeight="1" x14ac:dyDescent="0.2">
      <c r="B3303" s="10" t="s">
        <v>3403</v>
      </c>
      <c r="C3303" s="11" t="s">
        <v>10648</v>
      </c>
      <c r="D3303" s="11" t="s">
        <v>9890</v>
      </c>
      <c r="E3303" s="11" t="s">
        <v>10649</v>
      </c>
      <c r="F3303" s="12" t="s">
        <v>38</v>
      </c>
      <c r="G3303" s="13">
        <v>6998</v>
      </c>
      <c r="H3303" s="13">
        <v>6788</v>
      </c>
      <c r="I3303" s="13"/>
      <c r="J3303" s="13">
        <v>210</v>
      </c>
      <c r="K3303" s="13">
        <v>97</v>
      </c>
      <c r="L3303" s="11" t="s">
        <v>9383</v>
      </c>
      <c r="M3303" s="14" t="s">
        <v>9380</v>
      </c>
      <c r="Z3303" s="15">
        <v>6998</v>
      </c>
      <c r="AA3303" s="15">
        <v>6788</v>
      </c>
      <c r="AC3303" s="15">
        <v>210</v>
      </c>
    </row>
    <row r="3304" spans="2:29" ht="19.7" customHeight="1" x14ac:dyDescent="0.2">
      <c r="B3304" s="16" t="s">
        <v>3404</v>
      </c>
      <c r="C3304" s="17" t="s">
        <v>10650</v>
      </c>
      <c r="D3304" s="17" t="s">
        <v>9890</v>
      </c>
      <c r="E3304" s="17" t="s">
        <v>10651</v>
      </c>
      <c r="F3304" s="18" t="s">
        <v>38</v>
      </c>
      <c r="G3304" s="19">
        <v>10516</v>
      </c>
      <c r="H3304" s="19">
        <v>10201</v>
      </c>
      <c r="I3304" s="19"/>
      <c r="J3304" s="19">
        <v>315</v>
      </c>
      <c r="K3304" s="19">
        <v>97</v>
      </c>
      <c r="L3304" s="17" t="s">
        <v>9383</v>
      </c>
      <c r="M3304" s="20" t="s">
        <v>9380</v>
      </c>
      <c r="Z3304" s="15">
        <v>10516</v>
      </c>
      <c r="AA3304" s="15">
        <v>10201</v>
      </c>
      <c r="AC3304" s="15">
        <v>315</v>
      </c>
    </row>
    <row r="3305" spans="2:29" ht="19.7" customHeight="1" x14ac:dyDescent="0.2">
      <c r="B3305" s="10" t="s">
        <v>3405</v>
      </c>
      <c r="C3305" s="11" t="s">
        <v>10652</v>
      </c>
      <c r="D3305" s="11" t="s">
        <v>9890</v>
      </c>
      <c r="E3305" s="11" t="s">
        <v>10653</v>
      </c>
      <c r="F3305" s="12" t="s">
        <v>38</v>
      </c>
      <c r="G3305" s="13">
        <v>6238</v>
      </c>
      <c r="H3305" s="13">
        <v>6051</v>
      </c>
      <c r="I3305" s="13"/>
      <c r="J3305" s="13">
        <v>187</v>
      </c>
      <c r="K3305" s="13">
        <v>97</v>
      </c>
      <c r="L3305" s="11" t="s">
        <v>9383</v>
      </c>
      <c r="M3305" s="14" t="s">
        <v>9380</v>
      </c>
      <c r="Z3305" s="15">
        <v>6238</v>
      </c>
      <c r="AA3305" s="15">
        <v>6051</v>
      </c>
      <c r="AC3305" s="15">
        <v>187</v>
      </c>
    </row>
    <row r="3306" spans="2:29" ht="19.7" customHeight="1" x14ac:dyDescent="0.2">
      <c r="B3306" s="10" t="s">
        <v>3406</v>
      </c>
      <c r="C3306" s="11" t="s">
        <v>10654</v>
      </c>
      <c r="D3306" s="11" t="s">
        <v>9890</v>
      </c>
      <c r="E3306" s="11" t="s">
        <v>10655</v>
      </c>
      <c r="F3306" s="12" t="s">
        <v>7</v>
      </c>
      <c r="G3306" s="13">
        <v>1502</v>
      </c>
      <c r="H3306" s="13">
        <v>1457</v>
      </c>
      <c r="I3306" s="13"/>
      <c r="J3306" s="13">
        <v>45</v>
      </c>
      <c r="K3306" s="13">
        <v>97</v>
      </c>
      <c r="L3306" s="11" t="s">
        <v>9383</v>
      </c>
      <c r="M3306" s="14" t="s">
        <v>9380</v>
      </c>
      <c r="Z3306" s="15">
        <v>1502</v>
      </c>
      <c r="AA3306" s="15">
        <v>1457</v>
      </c>
      <c r="AC3306" s="15">
        <v>45</v>
      </c>
    </row>
    <row r="3307" spans="2:29" ht="19.7" customHeight="1" x14ac:dyDescent="0.2">
      <c r="B3307" s="10" t="s">
        <v>3407</v>
      </c>
      <c r="C3307" s="11" t="s">
        <v>10656</v>
      </c>
      <c r="D3307" s="11" t="s">
        <v>9890</v>
      </c>
      <c r="E3307" s="11" t="s">
        <v>10657</v>
      </c>
      <c r="F3307" s="12" t="s">
        <v>7</v>
      </c>
      <c r="G3307" s="13">
        <v>1638</v>
      </c>
      <c r="H3307" s="13">
        <v>1589</v>
      </c>
      <c r="I3307" s="13"/>
      <c r="J3307" s="13">
        <v>49</v>
      </c>
      <c r="K3307" s="13">
        <v>97</v>
      </c>
      <c r="L3307" s="11" t="s">
        <v>9383</v>
      </c>
      <c r="M3307" s="14" t="s">
        <v>9380</v>
      </c>
      <c r="Z3307" s="15">
        <v>1638</v>
      </c>
      <c r="AA3307" s="15">
        <v>1589</v>
      </c>
      <c r="AC3307" s="15">
        <v>49</v>
      </c>
    </row>
    <row r="3308" spans="2:29" ht="19.7" customHeight="1" x14ac:dyDescent="0.2">
      <c r="B3308" s="10" t="s">
        <v>3408</v>
      </c>
      <c r="C3308" s="11" t="s">
        <v>10658</v>
      </c>
      <c r="D3308" s="11" t="s">
        <v>9414</v>
      </c>
      <c r="E3308" s="11" t="s">
        <v>10659</v>
      </c>
      <c r="F3308" s="12" t="s">
        <v>7</v>
      </c>
      <c r="G3308" s="13">
        <v>300</v>
      </c>
      <c r="H3308" s="13">
        <v>291</v>
      </c>
      <c r="I3308" s="13"/>
      <c r="J3308" s="13">
        <v>9</v>
      </c>
      <c r="K3308" s="13">
        <v>97</v>
      </c>
      <c r="L3308" s="11" t="s">
        <v>9383</v>
      </c>
      <c r="M3308" s="14" t="s">
        <v>9380</v>
      </c>
      <c r="Z3308" s="15">
        <v>300</v>
      </c>
      <c r="AA3308" s="15">
        <v>291</v>
      </c>
      <c r="AC3308" s="15">
        <v>9</v>
      </c>
    </row>
    <row r="3309" spans="2:29" ht="19.7" customHeight="1" x14ac:dyDescent="0.2">
      <c r="B3309" s="10" t="s">
        <v>3409</v>
      </c>
      <c r="C3309" s="11" t="s">
        <v>10660</v>
      </c>
      <c r="D3309" s="11" t="s">
        <v>10661</v>
      </c>
      <c r="E3309" s="11" t="s">
        <v>10662</v>
      </c>
      <c r="F3309" s="12" t="s">
        <v>85</v>
      </c>
      <c r="G3309" s="13">
        <v>26388</v>
      </c>
      <c r="H3309" s="13">
        <v>25596</v>
      </c>
      <c r="I3309" s="13"/>
      <c r="J3309" s="13">
        <v>792</v>
      </c>
      <c r="K3309" s="13">
        <v>97</v>
      </c>
      <c r="L3309" s="11" t="s">
        <v>9383</v>
      </c>
      <c r="M3309" s="14" t="s">
        <v>9380</v>
      </c>
      <c r="Z3309" s="15">
        <v>26388</v>
      </c>
      <c r="AA3309" s="15">
        <v>25596</v>
      </c>
      <c r="AC3309" s="15">
        <v>792</v>
      </c>
    </row>
    <row r="3310" spans="2:29" ht="19.7" customHeight="1" x14ac:dyDescent="0.2">
      <c r="B3310" s="10" t="s">
        <v>3410</v>
      </c>
      <c r="C3310" s="11" t="s">
        <v>10663</v>
      </c>
      <c r="D3310" s="11" t="s">
        <v>10661</v>
      </c>
      <c r="E3310" s="11" t="s">
        <v>10664</v>
      </c>
      <c r="F3310" s="12" t="s">
        <v>85</v>
      </c>
      <c r="G3310" s="13">
        <v>18534</v>
      </c>
      <c r="H3310" s="13">
        <v>17978</v>
      </c>
      <c r="I3310" s="13"/>
      <c r="J3310" s="13">
        <v>556</v>
      </c>
      <c r="K3310" s="13">
        <v>97</v>
      </c>
      <c r="L3310" s="11" t="s">
        <v>9383</v>
      </c>
      <c r="M3310" s="14" t="s">
        <v>9380</v>
      </c>
      <c r="Z3310" s="15">
        <v>18534</v>
      </c>
      <c r="AA3310" s="15">
        <v>17978</v>
      </c>
      <c r="AC3310" s="15">
        <v>556</v>
      </c>
    </row>
    <row r="3311" spans="2:29" ht="19.7" customHeight="1" x14ac:dyDescent="0.2">
      <c r="B3311" s="10" t="s">
        <v>3411</v>
      </c>
      <c r="C3311" s="11" t="s">
        <v>10665</v>
      </c>
      <c r="D3311" s="11" t="s">
        <v>9414</v>
      </c>
      <c r="E3311" s="11" t="s">
        <v>10666</v>
      </c>
      <c r="F3311" s="12" t="s">
        <v>7</v>
      </c>
      <c r="G3311" s="13">
        <v>319</v>
      </c>
      <c r="H3311" s="13">
        <v>309</v>
      </c>
      <c r="I3311" s="13"/>
      <c r="J3311" s="13">
        <v>10</v>
      </c>
      <c r="K3311" s="13">
        <v>97</v>
      </c>
      <c r="L3311" s="11" t="s">
        <v>9383</v>
      </c>
      <c r="M3311" s="14" t="s">
        <v>9380</v>
      </c>
      <c r="Z3311" s="15">
        <v>319</v>
      </c>
      <c r="AA3311" s="15">
        <v>309</v>
      </c>
      <c r="AC3311" s="15">
        <v>10</v>
      </c>
    </row>
    <row r="3312" spans="2:29" ht="19.7" customHeight="1" x14ac:dyDescent="0.2">
      <c r="B3312" s="10" t="s">
        <v>3412</v>
      </c>
      <c r="C3312" s="11" t="s">
        <v>10667</v>
      </c>
      <c r="D3312" s="11" t="s">
        <v>10661</v>
      </c>
      <c r="E3312" s="11" t="s">
        <v>10668</v>
      </c>
      <c r="F3312" s="12" t="s">
        <v>85</v>
      </c>
      <c r="G3312" s="13">
        <v>24700</v>
      </c>
      <c r="H3312" s="13">
        <v>23959</v>
      </c>
      <c r="I3312" s="13"/>
      <c r="J3312" s="13">
        <v>741</v>
      </c>
      <c r="K3312" s="13">
        <v>97</v>
      </c>
      <c r="L3312" s="11" t="s">
        <v>9383</v>
      </c>
      <c r="M3312" s="14" t="s">
        <v>9380</v>
      </c>
      <c r="Z3312" s="15">
        <v>24700</v>
      </c>
      <c r="AA3312" s="15">
        <v>23959</v>
      </c>
      <c r="AC3312" s="15">
        <v>741</v>
      </c>
    </row>
    <row r="3313" spans="2:29" ht="19.7" customHeight="1" x14ac:dyDescent="0.2">
      <c r="B3313" s="10" t="s">
        <v>3413</v>
      </c>
      <c r="C3313" s="11" t="s">
        <v>10669</v>
      </c>
      <c r="D3313" s="11" t="s">
        <v>10661</v>
      </c>
      <c r="E3313" s="11" t="s">
        <v>10670</v>
      </c>
      <c r="F3313" s="12" t="s">
        <v>85</v>
      </c>
      <c r="G3313" s="13">
        <v>19045</v>
      </c>
      <c r="H3313" s="13">
        <v>18474</v>
      </c>
      <c r="I3313" s="13"/>
      <c r="J3313" s="13">
        <v>571</v>
      </c>
      <c r="K3313" s="13">
        <v>97</v>
      </c>
      <c r="L3313" s="11" t="s">
        <v>9383</v>
      </c>
      <c r="M3313" s="14" t="s">
        <v>9380</v>
      </c>
      <c r="Z3313" s="15">
        <v>19045</v>
      </c>
      <c r="AA3313" s="15">
        <v>18474</v>
      </c>
      <c r="AC3313" s="15">
        <v>571</v>
      </c>
    </row>
    <row r="3314" spans="2:29" ht="19.7" customHeight="1" x14ac:dyDescent="0.2">
      <c r="B3314" s="10" t="s">
        <v>3414</v>
      </c>
      <c r="C3314" s="11" t="s">
        <v>10671</v>
      </c>
      <c r="D3314" s="11" t="s">
        <v>9931</v>
      </c>
      <c r="E3314" s="11" t="s">
        <v>10672</v>
      </c>
      <c r="F3314" s="12" t="s">
        <v>3916</v>
      </c>
      <c r="G3314" s="13">
        <v>24995</v>
      </c>
      <c r="H3314" s="13">
        <v>24245</v>
      </c>
      <c r="I3314" s="13"/>
      <c r="J3314" s="13">
        <v>750</v>
      </c>
      <c r="K3314" s="13">
        <v>97</v>
      </c>
      <c r="L3314" s="11" t="s">
        <v>9383</v>
      </c>
      <c r="M3314" s="14" t="s">
        <v>9380</v>
      </c>
      <c r="Z3314" s="15">
        <v>24995</v>
      </c>
      <c r="AA3314" s="15">
        <v>24245</v>
      </c>
      <c r="AC3314" s="15">
        <v>750</v>
      </c>
    </row>
    <row r="3315" spans="2:29" ht="19.7" customHeight="1" x14ac:dyDescent="0.2">
      <c r="B3315" s="10" t="s">
        <v>3415</v>
      </c>
      <c r="C3315" s="11" t="s">
        <v>10673</v>
      </c>
      <c r="D3315" s="11" t="s">
        <v>9931</v>
      </c>
      <c r="E3315" s="11" t="s">
        <v>10674</v>
      </c>
      <c r="F3315" s="12" t="s">
        <v>3916</v>
      </c>
      <c r="G3315" s="13">
        <v>21407</v>
      </c>
      <c r="H3315" s="13">
        <v>20765</v>
      </c>
      <c r="I3315" s="13"/>
      <c r="J3315" s="13">
        <v>642</v>
      </c>
      <c r="K3315" s="13">
        <v>97</v>
      </c>
      <c r="L3315" s="11" t="s">
        <v>9383</v>
      </c>
      <c r="M3315" s="14" t="s">
        <v>9380</v>
      </c>
      <c r="Z3315" s="15">
        <v>21407</v>
      </c>
      <c r="AA3315" s="15">
        <v>20765</v>
      </c>
      <c r="AC3315" s="15">
        <v>642</v>
      </c>
    </row>
    <row r="3316" spans="2:29" ht="19.7" customHeight="1" x14ac:dyDescent="0.2">
      <c r="B3316" s="10" t="s">
        <v>3416</v>
      </c>
      <c r="C3316" s="11" t="s">
        <v>10675</v>
      </c>
      <c r="D3316" s="11" t="s">
        <v>10676</v>
      </c>
      <c r="E3316" s="11" t="s">
        <v>10677</v>
      </c>
      <c r="F3316" s="12" t="s">
        <v>38</v>
      </c>
      <c r="G3316" s="13">
        <v>277589</v>
      </c>
      <c r="H3316" s="13">
        <v>199864</v>
      </c>
      <c r="I3316" s="13"/>
      <c r="J3316" s="13">
        <v>77725</v>
      </c>
      <c r="K3316" s="13">
        <v>72</v>
      </c>
      <c r="L3316" s="11" t="s">
        <v>9383</v>
      </c>
      <c r="M3316" s="14" t="s">
        <v>9380</v>
      </c>
      <c r="Z3316" s="15">
        <v>277589</v>
      </c>
      <c r="AA3316" s="15">
        <v>199864</v>
      </c>
      <c r="AC3316" s="15">
        <v>77725</v>
      </c>
    </row>
    <row r="3317" spans="2:29" ht="19.7" customHeight="1" x14ac:dyDescent="0.2">
      <c r="B3317" s="10" t="s">
        <v>3417</v>
      </c>
      <c r="C3317" s="11" t="s">
        <v>10678</v>
      </c>
      <c r="D3317" s="11" t="s">
        <v>10679</v>
      </c>
      <c r="E3317" s="11" t="s">
        <v>10680</v>
      </c>
      <c r="F3317" s="12" t="s">
        <v>38</v>
      </c>
      <c r="G3317" s="13">
        <v>110702</v>
      </c>
      <c r="H3317" s="13">
        <v>81919</v>
      </c>
      <c r="I3317" s="13"/>
      <c r="J3317" s="13">
        <v>28783</v>
      </c>
      <c r="K3317" s="13">
        <v>74</v>
      </c>
      <c r="L3317" s="11" t="s">
        <v>9383</v>
      </c>
      <c r="M3317" s="14" t="s">
        <v>9380</v>
      </c>
      <c r="Z3317" s="15">
        <v>110702</v>
      </c>
      <c r="AA3317" s="15">
        <v>81919</v>
      </c>
      <c r="AC3317" s="15">
        <v>28783</v>
      </c>
    </row>
    <row r="3318" spans="2:29" ht="19.7" customHeight="1" x14ac:dyDescent="0.2">
      <c r="B3318" s="10" t="s">
        <v>3418</v>
      </c>
      <c r="C3318" s="11" t="s">
        <v>10681</v>
      </c>
      <c r="D3318" s="11" t="s">
        <v>10679</v>
      </c>
      <c r="E3318" s="11" t="s">
        <v>10682</v>
      </c>
      <c r="F3318" s="12" t="s">
        <v>38</v>
      </c>
      <c r="G3318" s="13">
        <v>216302</v>
      </c>
      <c r="H3318" s="13">
        <v>160063</v>
      </c>
      <c r="I3318" s="13"/>
      <c r="J3318" s="13">
        <v>56239</v>
      </c>
      <c r="K3318" s="13">
        <v>74</v>
      </c>
      <c r="L3318" s="11" t="s">
        <v>9383</v>
      </c>
      <c r="M3318" s="14" t="s">
        <v>9380</v>
      </c>
      <c r="Z3318" s="15">
        <v>216302</v>
      </c>
      <c r="AA3318" s="15">
        <v>160063</v>
      </c>
      <c r="AC3318" s="15">
        <v>56239</v>
      </c>
    </row>
    <row r="3319" spans="2:29" ht="19.7" customHeight="1" x14ac:dyDescent="0.2">
      <c r="B3319" s="10" t="s">
        <v>3419</v>
      </c>
      <c r="C3319" s="11" t="s">
        <v>10683</v>
      </c>
      <c r="D3319" s="11" t="s">
        <v>10684</v>
      </c>
      <c r="E3319" s="11" t="s">
        <v>10682</v>
      </c>
      <c r="F3319" s="12" t="s">
        <v>38</v>
      </c>
      <c r="G3319" s="13">
        <v>620264</v>
      </c>
      <c r="H3319" s="13">
        <v>465198</v>
      </c>
      <c r="I3319" s="13"/>
      <c r="J3319" s="13">
        <v>155066</v>
      </c>
      <c r="K3319" s="13">
        <v>75</v>
      </c>
      <c r="L3319" s="11" t="s">
        <v>9383</v>
      </c>
      <c r="M3319" s="14" t="s">
        <v>9380</v>
      </c>
      <c r="Z3319" s="15">
        <v>620264</v>
      </c>
      <c r="AA3319" s="15">
        <v>465198</v>
      </c>
      <c r="AC3319" s="15">
        <v>155066</v>
      </c>
    </row>
    <row r="3320" spans="2:29" ht="19.7" customHeight="1" x14ac:dyDescent="0.2">
      <c r="B3320" s="10" t="s">
        <v>3420</v>
      </c>
      <c r="C3320" s="11" t="s">
        <v>10685</v>
      </c>
      <c r="D3320" s="11" t="s">
        <v>10686</v>
      </c>
      <c r="E3320" s="11" t="s">
        <v>10682</v>
      </c>
      <c r="F3320" s="12" t="s">
        <v>38</v>
      </c>
      <c r="G3320" s="13">
        <v>655360</v>
      </c>
      <c r="H3320" s="13">
        <v>478413</v>
      </c>
      <c r="I3320" s="13"/>
      <c r="J3320" s="13">
        <v>176947</v>
      </c>
      <c r="K3320" s="13">
        <v>73</v>
      </c>
      <c r="L3320" s="11" t="s">
        <v>9383</v>
      </c>
      <c r="M3320" s="14" t="s">
        <v>9380</v>
      </c>
      <c r="Z3320" s="15">
        <v>655360</v>
      </c>
      <c r="AA3320" s="15">
        <v>478413</v>
      </c>
      <c r="AC3320" s="15">
        <v>176947</v>
      </c>
    </row>
    <row r="3321" spans="2:29" ht="19.7" customHeight="1" x14ac:dyDescent="0.2">
      <c r="B3321" s="10" t="s">
        <v>3421</v>
      </c>
      <c r="C3321" s="11" t="s">
        <v>10687</v>
      </c>
      <c r="D3321" s="11" t="s">
        <v>10688</v>
      </c>
      <c r="E3321" s="11" t="s">
        <v>10680</v>
      </c>
      <c r="F3321" s="12" t="s">
        <v>38</v>
      </c>
      <c r="G3321" s="13">
        <v>820278</v>
      </c>
      <c r="H3321" s="13">
        <v>607006</v>
      </c>
      <c r="I3321" s="13"/>
      <c r="J3321" s="13">
        <v>213272</v>
      </c>
      <c r="K3321" s="13">
        <v>74</v>
      </c>
      <c r="L3321" s="11" t="s">
        <v>9383</v>
      </c>
      <c r="M3321" s="14" t="s">
        <v>9380</v>
      </c>
      <c r="Z3321" s="15">
        <v>820278</v>
      </c>
      <c r="AA3321" s="15">
        <v>607006</v>
      </c>
      <c r="AC3321" s="15">
        <v>213272</v>
      </c>
    </row>
    <row r="3322" spans="2:29" ht="19.7" customHeight="1" x14ac:dyDescent="0.2">
      <c r="B3322" s="10" t="s">
        <v>3422</v>
      </c>
      <c r="C3322" s="11" t="s">
        <v>10689</v>
      </c>
      <c r="D3322" s="11" t="s">
        <v>10690</v>
      </c>
      <c r="E3322" s="11" t="s">
        <v>10691</v>
      </c>
      <c r="F3322" s="12" t="s">
        <v>10692</v>
      </c>
      <c r="G3322" s="13">
        <v>256489</v>
      </c>
      <c r="H3322" s="13">
        <v>189802</v>
      </c>
      <c r="I3322" s="13"/>
      <c r="J3322" s="13">
        <v>66687</v>
      </c>
      <c r="K3322" s="13">
        <v>74</v>
      </c>
      <c r="L3322" s="11" t="s">
        <v>9383</v>
      </c>
      <c r="M3322" s="14" t="s">
        <v>9380</v>
      </c>
      <c r="Z3322" s="15">
        <v>256489</v>
      </c>
      <c r="AA3322" s="15">
        <v>189802</v>
      </c>
      <c r="AC3322" s="15">
        <v>66687</v>
      </c>
    </row>
    <row r="3323" spans="2:29" ht="19.7" customHeight="1" x14ac:dyDescent="0.2">
      <c r="B3323" s="10" t="s">
        <v>3423</v>
      </c>
      <c r="C3323" s="11" t="s">
        <v>10693</v>
      </c>
      <c r="D3323" s="11" t="s">
        <v>10694</v>
      </c>
      <c r="E3323" s="11" t="s">
        <v>10695</v>
      </c>
      <c r="F3323" s="12" t="s">
        <v>85</v>
      </c>
      <c r="G3323" s="13">
        <v>215614</v>
      </c>
      <c r="H3323" s="13">
        <v>159554</v>
      </c>
      <c r="I3323" s="13"/>
      <c r="J3323" s="13">
        <v>56060</v>
      </c>
      <c r="K3323" s="13">
        <v>74</v>
      </c>
      <c r="L3323" s="11" t="s">
        <v>9383</v>
      </c>
      <c r="M3323" s="14" t="s">
        <v>9380</v>
      </c>
      <c r="Z3323" s="15">
        <v>215614</v>
      </c>
      <c r="AA3323" s="15">
        <v>159554</v>
      </c>
      <c r="AC3323" s="15">
        <v>56060</v>
      </c>
    </row>
    <row r="3324" spans="2:29" ht="19.7" customHeight="1" x14ac:dyDescent="0.2">
      <c r="B3324" s="10" t="s">
        <v>3424</v>
      </c>
      <c r="C3324" s="11" t="s">
        <v>10696</v>
      </c>
      <c r="D3324" s="11" t="s">
        <v>10697</v>
      </c>
      <c r="E3324" s="11" t="s">
        <v>10695</v>
      </c>
      <c r="F3324" s="12" t="s">
        <v>85</v>
      </c>
      <c r="G3324" s="13">
        <v>289974</v>
      </c>
      <c r="H3324" s="13">
        <v>214581</v>
      </c>
      <c r="I3324" s="13"/>
      <c r="J3324" s="13">
        <v>75393</v>
      </c>
      <c r="K3324" s="13">
        <v>74</v>
      </c>
      <c r="L3324" s="11" t="s">
        <v>9383</v>
      </c>
      <c r="M3324" s="14" t="s">
        <v>9380</v>
      </c>
      <c r="Z3324" s="15">
        <v>289974</v>
      </c>
      <c r="AA3324" s="15">
        <v>214581</v>
      </c>
      <c r="AC3324" s="15">
        <v>75393</v>
      </c>
    </row>
    <row r="3325" spans="2:29" ht="19.7" customHeight="1" x14ac:dyDescent="0.2">
      <c r="B3325" s="10" t="s">
        <v>3425</v>
      </c>
      <c r="C3325" s="11" t="s">
        <v>10698</v>
      </c>
      <c r="D3325" s="11" t="s">
        <v>10699</v>
      </c>
      <c r="E3325" s="11" t="s">
        <v>10695</v>
      </c>
      <c r="F3325" s="12" t="s">
        <v>85</v>
      </c>
      <c r="G3325" s="13">
        <v>766884</v>
      </c>
      <c r="H3325" s="13">
        <v>567494</v>
      </c>
      <c r="I3325" s="13"/>
      <c r="J3325" s="13">
        <v>199390</v>
      </c>
      <c r="K3325" s="13">
        <v>74</v>
      </c>
      <c r="L3325" s="11" t="s">
        <v>9383</v>
      </c>
      <c r="M3325" s="14" t="s">
        <v>9380</v>
      </c>
      <c r="Z3325" s="15">
        <v>766884</v>
      </c>
      <c r="AA3325" s="15">
        <v>567494</v>
      </c>
      <c r="AC3325" s="15">
        <v>199390</v>
      </c>
    </row>
    <row r="3326" spans="2:29" ht="19.7" customHeight="1" x14ac:dyDescent="0.2">
      <c r="B3326" s="10" t="s">
        <v>3426</v>
      </c>
      <c r="C3326" s="11" t="s">
        <v>10700</v>
      </c>
      <c r="D3326" s="11" t="s">
        <v>10701</v>
      </c>
      <c r="E3326" s="11" t="s">
        <v>10695</v>
      </c>
      <c r="F3326" s="12" t="s">
        <v>85</v>
      </c>
      <c r="G3326" s="13">
        <v>621878</v>
      </c>
      <c r="H3326" s="13">
        <v>485065</v>
      </c>
      <c r="I3326" s="13"/>
      <c r="J3326" s="13">
        <v>136813</v>
      </c>
      <c r="K3326" s="13">
        <v>78</v>
      </c>
      <c r="L3326" s="11" t="s">
        <v>9383</v>
      </c>
      <c r="M3326" s="14" t="s">
        <v>9380</v>
      </c>
      <c r="Z3326" s="15">
        <v>621878</v>
      </c>
      <c r="AA3326" s="15">
        <v>485065</v>
      </c>
      <c r="AC3326" s="15">
        <v>136813</v>
      </c>
    </row>
    <row r="3327" spans="2:29" ht="19.7" customHeight="1" x14ac:dyDescent="0.2">
      <c r="B3327" s="10" t="s">
        <v>3427</v>
      </c>
      <c r="C3327" s="11" t="s">
        <v>10702</v>
      </c>
      <c r="D3327" s="11" t="s">
        <v>10703</v>
      </c>
      <c r="E3327" s="11" t="s">
        <v>10704</v>
      </c>
      <c r="F3327" s="12" t="s">
        <v>38</v>
      </c>
      <c r="G3327" s="13">
        <v>415545</v>
      </c>
      <c r="H3327" s="13">
        <v>282571</v>
      </c>
      <c r="I3327" s="13"/>
      <c r="J3327" s="13">
        <v>132974</v>
      </c>
      <c r="K3327" s="13">
        <v>68</v>
      </c>
      <c r="L3327" s="11" t="s">
        <v>9383</v>
      </c>
      <c r="M3327" s="14" t="s">
        <v>9380</v>
      </c>
      <c r="Z3327" s="15">
        <v>415545</v>
      </c>
      <c r="AA3327" s="15">
        <v>282571</v>
      </c>
      <c r="AC3327" s="15">
        <v>132974</v>
      </c>
    </row>
    <row r="3328" spans="2:29" ht="19.7" customHeight="1" x14ac:dyDescent="0.2">
      <c r="B3328" s="10" t="s">
        <v>3428</v>
      </c>
      <c r="C3328" s="11" t="s">
        <v>10705</v>
      </c>
      <c r="D3328" s="11" t="s">
        <v>10703</v>
      </c>
      <c r="E3328" s="11" t="s">
        <v>10706</v>
      </c>
      <c r="F3328" s="12" t="s">
        <v>38</v>
      </c>
      <c r="G3328" s="13">
        <v>597881</v>
      </c>
      <c r="H3328" s="13">
        <v>418517</v>
      </c>
      <c r="I3328" s="13"/>
      <c r="J3328" s="13">
        <v>179364</v>
      </c>
      <c r="K3328" s="13">
        <v>70</v>
      </c>
      <c r="L3328" s="11" t="s">
        <v>9383</v>
      </c>
      <c r="M3328" s="14" t="s">
        <v>9380</v>
      </c>
      <c r="Z3328" s="15">
        <v>597881</v>
      </c>
      <c r="AA3328" s="15">
        <v>418517</v>
      </c>
      <c r="AC3328" s="15">
        <v>179364</v>
      </c>
    </row>
    <row r="3329" spans="2:29" ht="19.7" customHeight="1" x14ac:dyDescent="0.2">
      <c r="B3329" s="16" t="s">
        <v>3429</v>
      </c>
      <c r="C3329" s="17" t="s">
        <v>10707</v>
      </c>
      <c r="D3329" s="17" t="s">
        <v>10708</v>
      </c>
      <c r="E3329" s="17" t="s">
        <v>10709</v>
      </c>
      <c r="F3329" s="18" t="s">
        <v>3916</v>
      </c>
      <c r="G3329" s="19">
        <v>719239</v>
      </c>
      <c r="H3329" s="19">
        <v>604161</v>
      </c>
      <c r="I3329" s="19"/>
      <c r="J3329" s="19">
        <v>115078</v>
      </c>
      <c r="K3329" s="19">
        <v>84</v>
      </c>
      <c r="L3329" s="17" t="s">
        <v>9383</v>
      </c>
      <c r="M3329" s="20" t="s">
        <v>9380</v>
      </c>
      <c r="Z3329" s="15">
        <v>719239</v>
      </c>
      <c r="AA3329" s="15">
        <v>604161</v>
      </c>
      <c r="AC3329" s="15">
        <v>115078</v>
      </c>
    </row>
    <row r="3330" spans="2:29" ht="19.7" customHeight="1" x14ac:dyDescent="0.2">
      <c r="B3330" s="10" t="s">
        <v>3430</v>
      </c>
      <c r="C3330" s="11" t="s">
        <v>10710</v>
      </c>
      <c r="D3330" s="11" t="s">
        <v>10708</v>
      </c>
      <c r="E3330" s="11" t="s">
        <v>10711</v>
      </c>
      <c r="F3330" s="12" t="s">
        <v>3916</v>
      </c>
      <c r="G3330" s="13">
        <v>938783</v>
      </c>
      <c r="H3330" s="13">
        <v>638372</v>
      </c>
      <c r="I3330" s="13"/>
      <c r="J3330" s="13">
        <v>300411</v>
      </c>
      <c r="K3330" s="13">
        <v>68</v>
      </c>
      <c r="L3330" s="11" t="s">
        <v>9383</v>
      </c>
      <c r="M3330" s="14" t="s">
        <v>9380</v>
      </c>
      <c r="Z3330" s="15">
        <v>938783</v>
      </c>
      <c r="AA3330" s="15">
        <v>638372</v>
      </c>
      <c r="AC3330" s="15">
        <v>300411</v>
      </c>
    </row>
    <row r="3331" spans="2:29" ht="19.7" customHeight="1" x14ac:dyDescent="0.2">
      <c r="B3331" s="10" t="s">
        <v>3431</v>
      </c>
      <c r="C3331" s="11" t="s">
        <v>10712</v>
      </c>
      <c r="D3331" s="11" t="s">
        <v>10686</v>
      </c>
      <c r="E3331" s="11" t="s">
        <v>10713</v>
      </c>
      <c r="F3331" s="12" t="s">
        <v>38</v>
      </c>
      <c r="G3331" s="13">
        <v>2071111</v>
      </c>
      <c r="H3331" s="13">
        <v>1366933</v>
      </c>
      <c r="I3331" s="13"/>
      <c r="J3331" s="13">
        <v>704178</v>
      </c>
      <c r="K3331" s="13">
        <v>66</v>
      </c>
      <c r="L3331" s="11" t="s">
        <v>9383</v>
      </c>
      <c r="M3331" s="14" t="s">
        <v>9380</v>
      </c>
      <c r="Z3331" s="15">
        <v>2071111</v>
      </c>
      <c r="AA3331" s="15">
        <v>1366933</v>
      </c>
      <c r="AC3331" s="15">
        <v>704178</v>
      </c>
    </row>
    <row r="3332" spans="2:29" ht="19.7" customHeight="1" x14ac:dyDescent="0.2">
      <c r="B3332" s="10" t="s">
        <v>3432</v>
      </c>
      <c r="C3332" s="11" t="s">
        <v>10714</v>
      </c>
      <c r="D3332" s="11" t="s">
        <v>10715</v>
      </c>
      <c r="E3332" s="11" t="s">
        <v>10716</v>
      </c>
      <c r="F3332" s="12" t="s">
        <v>38</v>
      </c>
      <c r="G3332" s="13">
        <v>54836</v>
      </c>
      <c r="H3332" s="13">
        <v>53191</v>
      </c>
      <c r="I3332" s="13"/>
      <c r="J3332" s="13">
        <v>1645</v>
      </c>
      <c r="K3332" s="13">
        <v>97</v>
      </c>
      <c r="L3332" s="11" t="s">
        <v>9383</v>
      </c>
      <c r="M3332" s="14" t="s">
        <v>9380</v>
      </c>
      <c r="Z3332" s="15">
        <v>54836</v>
      </c>
      <c r="AA3332" s="15">
        <v>53191</v>
      </c>
      <c r="AC3332" s="15">
        <v>1645</v>
      </c>
    </row>
    <row r="3333" spans="2:29" ht="19.7" customHeight="1" x14ac:dyDescent="0.2">
      <c r="B3333" s="10" t="s">
        <v>3433</v>
      </c>
      <c r="C3333" s="11" t="s">
        <v>10717</v>
      </c>
      <c r="D3333" s="11" t="s">
        <v>10718</v>
      </c>
      <c r="E3333" s="11" t="s">
        <v>10719</v>
      </c>
      <c r="F3333" s="12" t="s">
        <v>38</v>
      </c>
      <c r="G3333" s="13">
        <v>222466</v>
      </c>
      <c r="H3333" s="13">
        <v>169074</v>
      </c>
      <c r="I3333" s="13"/>
      <c r="J3333" s="13">
        <v>53392</v>
      </c>
      <c r="K3333" s="13">
        <v>76</v>
      </c>
      <c r="L3333" s="11" t="s">
        <v>9383</v>
      </c>
      <c r="M3333" s="14" t="s">
        <v>9380</v>
      </c>
      <c r="Z3333" s="15">
        <v>222466</v>
      </c>
      <c r="AA3333" s="15">
        <v>169074</v>
      </c>
      <c r="AC3333" s="15">
        <v>53392</v>
      </c>
    </row>
    <row r="3334" spans="2:29" ht="19.7" customHeight="1" x14ac:dyDescent="0.2">
      <c r="B3334" s="10" t="s">
        <v>3434</v>
      </c>
      <c r="C3334" s="11" t="s">
        <v>10720</v>
      </c>
      <c r="D3334" s="11" t="s">
        <v>10684</v>
      </c>
      <c r="E3334" s="11" t="s">
        <v>10721</v>
      </c>
      <c r="F3334" s="12" t="s">
        <v>38</v>
      </c>
      <c r="G3334" s="13">
        <v>721060</v>
      </c>
      <c r="H3334" s="13">
        <v>584059</v>
      </c>
      <c r="I3334" s="13"/>
      <c r="J3334" s="13">
        <v>137001</v>
      </c>
      <c r="K3334" s="13">
        <v>81</v>
      </c>
      <c r="L3334" s="11" t="s">
        <v>9383</v>
      </c>
      <c r="M3334" s="14" t="s">
        <v>9380</v>
      </c>
      <c r="Z3334" s="15">
        <v>721060</v>
      </c>
      <c r="AA3334" s="15">
        <v>584059</v>
      </c>
      <c r="AC3334" s="15">
        <v>137001</v>
      </c>
    </row>
    <row r="3335" spans="2:29" ht="19.7" customHeight="1" x14ac:dyDescent="0.2">
      <c r="B3335" s="10" t="s">
        <v>3435</v>
      </c>
      <c r="C3335" s="11" t="s">
        <v>10722</v>
      </c>
      <c r="D3335" s="11" t="s">
        <v>10684</v>
      </c>
      <c r="E3335" s="11" t="s">
        <v>10723</v>
      </c>
      <c r="F3335" s="12" t="s">
        <v>38</v>
      </c>
      <c r="G3335" s="13">
        <v>801618</v>
      </c>
      <c r="H3335" s="13">
        <v>649311</v>
      </c>
      <c r="I3335" s="13"/>
      <c r="J3335" s="13">
        <v>152307</v>
      </c>
      <c r="K3335" s="13">
        <v>81</v>
      </c>
      <c r="L3335" s="11" t="s">
        <v>9383</v>
      </c>
      <c r="M3335" s="14" t="s">
        <v>9380</v>
      </c>
      <c r="Z3335" s="15">
        <v>801618</v>
      </c>
      <c r="AA3335" s="15">
        <v>649311</v>
      </c>
      <c r="AC3335" s="15">
        <v>152307</v>
      </c>
    </row>
    <row r="3336" spans="2:29" ht="19.7" customHeight="1" x14ac:dyDescent="0.2">
      <c r="B3336" s="10" t="s">
        <v>3436</v>
      </c>
      <c r="C3336" s="11" t="s">
        <v>10724</v>
      </c>
      <c r="D3336" s="11" t="s">
        <v>10718</v>
      </c>
      <c r="E3336" s="11" t="s">
        <v>10725</v>
      </c>
      <c r="F3336" s="12" t="s">
        <v>38</v>
      </c>
      <c r="G3336" s="13">
        <v>261154</v>
      </c>
      <c r="H3336" s="13">
        <v>198477</v>
      </c>
      <c r="I3336" s="13"/>
      <c r="J3336" s="13">
        <v>62677</v>
      </c>
      <c r="K3336" s="13">
        <v>76</v>
      </c>
      <c r="L3336" s="11" t="s">
        <v>9383</v>
      </c>
      <c r="M3336" s="14" t="s">
        <v>9380</v>
      </c>
      <c r="Z3336" s="15">
        <v>261154</v>
      </c>
      <c r="AA3336" s="15">
        <v>198477</v>
      </c>
      <c r="AC3336" s="15">
        <v>62677</v>
      </c>
    </row>
    <row r="3337" spans="2:29" ht="19.7" customHeight="1" x14ac:dyDescent="0.2">
      <c r="B3337" s="10" t="s">
        <v>3437</v>
      </c>
      <c r="C3337" s="11" t="s">
        <v>10726</v>
      </c>
      <c r="D3337" s="11" t="s">
        <v>10727</v>
      </c>
      <c r="E3337" s="11" t="s">
        <v>10725</v>
      </c>
      <c r="F3337" s="12" t="s">
        <v>38</v>
      </c>
      <c r="G3337" s="13">
        <v>440234</v>
      </c>
      <c r="H3337" s="13">
        <v>334578</v>
      </c>
      <c r="I3337" s="13"/>
      <c r="J3337" s="13">
        <v>105656</v>
      </c>
      <c r="K3337" s="13">
        <v>76</v>
      </c>
      <c r="L3337" s="11" t="s">
        <v>9383</v>
      </c>
      <c r="M3337" s="14" t="s">
        <v>9380</v>
      </c>
      <c r="Z3337" s="15">
        <v>440234</v>
      </c>
      <c r="AA3337" s="15">
        <v>334578</v>
      </c>
      <c r="AC3337" s="15">
        <v>105656</v>
      </c>
    </row>
    <row r="3338" spans="2:29" ht="19.7" customHeight="1" x14ac:dyDescent="0.2">
      <c r="B3338" s="10" t="s">
        <v>3438</v>
      </c>
      <c r="C3338" s="11" t="s">
        <v>10728</v>
      </c>
      <c r="D3338" s="11" t="s">
        <v>10684</v>
      </c>
      <c r="E3338" s="11" t="s">
        <v>10713</v>
      </c>
      <c r="F3338" s="12" t="s">
        <v>38</v>
      </c>
      <c r="G3338" s="13">
        <v>1646500</v>
      </c>
      <c r="H3338" s="13">
        <v>1366595</v>
      </c>
      <c r="I3338" s="13"/>
      <c r="J3338" s="13">
        <v>279905</v>
      </c>
      <c r="K3338" s="13">
        <v>83</v>
      </c>
      <c r="L3338" s="11" t="s">
        <v>9383</v>
      </c>
      <c r="M3338" s="14" t="s">
        <v>9380</v>
      </c>
      <c r="Z3338" s="15">
        <v>1646500</v>
      </c>
      <c r="AA3338" s="15">
        <v>1366595</v>
      </c>
      <c r="AC3338" s="15">
        <v>279905</v>
      </c>
    </row>
    <row r="3339" spans="2:29" ht="19.7" customHeight="1" x14ac:dyDescent="0.2">
      <c r="B3339" s="10" t="s">
        <v>3439</v>
      </c>
      <c r="C3339" s="11" t="s">
        <v>10729</v>
      </c>
      <c r="D3339" s="11" t="s">
        <v>10684</v>
      </c>
      <c r="E3339" s="11" t="s">
        <v>10730</v>
      </c>
      <c r="F3339" s="12" t="s">
        <v>38</v>
      </c>
      <c r="G3339" s="13">
        <v>1848820</v>
      </c>
      <c r="H3339" s="13">
        <v>1534521</v>
      </c>
      <c r="I3339" s="13"/>
      <c r="J3339" s="13">
        <v>314299</v>
      </c>
      <c r="K3339" s="13">
        <v>83</v>
      </c>
      <c r="L3339" s="11" t="s">
        <v>9383</v>
      </c>
      <c r="M3339" s="14" t="s">
        <v>9380</v>
      </c>
      <c r="Z3339" s="15">
        <v>1848820</v>
      </c>
      <c r="AA3339" s="15">
        <v>1534521</v>
      </c>
      <c r="AC3339" s="15">
        <v>314299</v>
      </c>
    </row>
    <row r="3340" spans="2:29" ht="19.7" customHeight="1" x14ac:dyDescent="0.2">
      <c r="B3340" s="10" t="s">
        <v>3440</v>
      </c>
      <c r="C3340" s="11" t="s">
        <v>10731</v>
      </c>
      <c r="D3340" s="11" t="s">
        <v>10684</v>
      </c>
      <c r="E3340" s="11" t="s">
        <v>10732</v>
      </c>
      <c r="F3340" s="12" t="s">
        <v>38</v>
      </c>
      <c r="G3340" s="13">
        <v>1945698</v>
      </c>
      <c r="H3340" s="13">
        <v>1614929</v>
      </c>
      <c r="I3340" s="13"/>
      <c r="J3340" s="13">
        <v>330769</v>
      </c>
      <c r="K3340" s="13">
        <v>83</v>
      </c>
      <c r="L3340" s="11" t="s">
        <v>9383</v>
      </c>
      <c r="M3340" s="14" t="s">
        <v>9380</v>
      </c>
      <c r="Z3340" s="15">
        <v>1945698</v>
      </c>
      <c r="AA3340" s="15">
        <v>1614929</v>
      </c>
      <c r="AC3340" s="15">
        <v>330769</v>
      </c>
    </row>
    <row r="3341" spans="2:29" ht="19.7" customHeight="1" x14ac:dyDescent="0.2">
      <c r="B3341" s="10" t="s">
        <v>3441</v>
      </c>
      <c r="C3341" s="11" t="s">
        <v>10733</v>
      </c>
      <c r="D3341" s="11" t="s">
        <v>10684</v>
      </c>
      <c r="E3341" s="11" t="s">
        <v>10734</v>
      </c>
      <c r="F3341" s="12" t="s">
        <v>38</v>
      </c>
      <c r="G3341" s="13">
        <v>2284426</v>
      </c>
      <c r="H3341" s="13">
        <v>1896074</v>
      </c>
      <c r="I3341" s="13"/>
      <c r="J3341" s="13">
        <v>388352</v>
      </c>
      <c r="K3341" s="13">
        <v>83</v>
      </c>
      <c r="L3341" s="11" t="s">
        <v>9383</v>
      </c>
      <c r="M3341" s="14" t="s">
        <v>9380</v>
      </c>
      <c r="Z3341" s="15">
        <v>2284426</v>
      </c>
      <c r="AA3341" s="15">
        <v>1896074</v>
      </c>
      <c r="AC3341" s="15">
        <v>388352</v>
      </c>
    </row>
    <row r="3342" spans="2:29" ht="19.7" customHeight="1" x14ac:dyDescent="0.2">
      <c r="B3342" s="10" t="s">
        <v>3442</v>
      </c>
      <c r="C3342" s="11" t="s">
        <v>10735</v>
      </c>
      <c r="D3342" s="11" t="s">
        <v>10684</v>
      </c>
      <c r="E3342" s="11" t="s">
        <v>10736</v>
      </c>
      <c r="F3342" s="12" t="s">
        <v>38</v>
      </c>
      <c r="G3342" s="13">
        <v>2416886</v>
      </c>
      <c r="H3342" s="13">
        <v>2006015</v>
      </c>
      <c r="I3342" s="13"/>
      <c r="J3342" s="13">
        <v>410871</v>
      </c>
      <c r="K3342" s="13">
        <v>83</v>
      </c>
      <c r="L3342" s="11" t="s">
        <v>9383</v>
      </c>
      <c r="M3342" s="14" t="s">
        <v>9380</v>
      </c>
      <c r="Z3342" s="15">
        <v>2416886</v>
      </c>
      <c r="AA3342" s="15">
        <v>2006015</v>
      </c>
      <c r="AC3342" s="15">
        <v>410871</v>
      </c>
    </row>
    <row r="3343" spans="2:29" ht="19.7" customHeight="1" x14ac:dyDescent="0.2">
      <c r="B3343" s="10" t="s">
        <v>3443</v>
      </c>
      <c r="C3343" s="11" t="s">
        <v>10737</v>
      </c>
      <c r="D3343" s="11" t="s">
        <v>10567</v>
      </c>
      <c r="E3343" s="11" t="s">
        <v>10738</v>
      </c>
      <c r="F3343" s="12" t="s">
        <v>38</v>
      </c>
      <c r="G3343" s="13">
        <v>328757</v>
      </c>
      <c r="H3343" s="13">
        <v>243280</v>
      </c>
      <c r="I3343" s="13"/>
      <c r="J3343" s="13">
        <v>85477</v>
      </c>
      <c r="K3343" s="13">
        <v>74</v>
      </c>
      <c r="L3343" s="11" t="s">
        <v>9383</v>
      </c>
      <c r="M3343" s="14" t="s">
        <v>9380</v>
      </c>
      <c r="Z3343" s="15">
        <v>328757</v>
      </c>
      <c r="AA3343" s="15">
        <v>243280</v>
      </c>
      <c r="AC3343" s="15">
        <v>85477</v>
      </c>
    </row>
    <row r="3344" spans="2:29" ht="19.7" customHeight="1" x14ac:dyDescent="0.2">
      <c r="B3344" s="10" t="s">
        <v>3444</v>
      </c>
      <c r="C3344" s="11" t="s">
        <v>10739</v>
      </c>
      <c r="D3344" s="11" t="s">
        <v>10740</v>
      </c>
      <c r="E3344" s="11" t="s">
        <v>10695</v>
      </c>
      <c r="F3344" s="12" t="s">
        <v>85</v>
      </c>
      <c r="G3344" s="13">
        <v>146839</v>
      </c>
      <c r="H3344" s="13">
        <v>108661</v>
      </c>
      <c r="I3344" s="13"/>
      <c r="J3344" s="13">
        <v>38178</v>
      </c>
      <c r="K3344" s="13">
        <v>74</v>
      </c>
      <c r="L3344" s="11" t="s">
        <v>9383</v>
      </c>
      <c r="M3344" s="14" t="s">
        <v>9380</v>
      </c>
      <c r="Z3344" s="15">
        <v>146839</v>
      </c>
      <c r="AA3344" s="15">
        <v>108661</v>
      </c>
      <c r="AC3344" s="15">
        <v>38178</v>
      </c>
    </row>
    <row r="3345" spans="2:29" ht="19.7" customHeight="1" x14ac:dyDescent="0.2">
      <c r="B3345" s="10" t="s">
        <v>3445</v>
      </c>
      <c r="C3345" s="11" t="s">
        <v>10741</v>
      </c>
      <c r="D3345" s="11" t="s">
        <v>10742</v>
      </c>
      <c r="E3345" s="11" t="s">
        <v>10743</v>
      </c>
      <c r="F3345" s="12" t="s">
        <v>3916</v>
      </c>
      <c r="G3345" s="13">
        <v>44802</v>
      </c>
      <c r="H3345" s="13">
        <v>43458</v>
      </c>
      <c r="I3345" s="13"/>
      <c r="J3345" s="13">
        <v>1344</v>
      </c>
      <c r="K3345" s="13">
        <v>97</v>
      </c>
      <c r="L3345" s="11" t="s">
        <v>9383</v>
      </c>
      <c r="M3345" s="14" t="s">
        <v>9380</v>
      </c>
      <c r="Z3345" s="15">
        <v>44802</v>
      </c>
      <c r="AA3345" s="15">
        <v>43458</v>
      </c>
      <c r="AC3345" s="15">
        <v>1344</v>
      </c>
    </row>
    <row r="3346" spans="2:29" ht="19.7" customHeight="1" x14ac:dyDescent="0.2">
      <c r="B3346" s="10" t="s">
        <v>3446</v>
      </c>
      <c r="C3346" s="11" t="s">
        <v>10744</v>
      </c>
      <c r="D3346" s="11" t="s">
        <v>10745</v>
      </c>
      <c r="E3346" s="11" t="s">
        <v>10743</v>
      </c>
      <c r="F3346" s="12" t="s">
        <v>3916</v>
      </c>
      <c r="G3346" s="13">
        <v>43402</v>
      </c>
      <c r="H3346" s="13">
        <v>42100</v>
      </c>
      <c r="I3346" s="13"/>
      <c r="J3346" s="13">
        <v>1302</v>
      </c>
      <c r="K3346" s="13">
        <v>97</v>
      </c>
      <c r="L3346" s="11" t="s">
        <v>9383</v>
      </c>
      <c r="M3346" s="14" t="s">
        <v>9380</v>
      </c>
      <c r="Z3346" s="15">
        <v>43402</v>
      </c>
      <c r="AA3346" s="15">
        <v>42100</v>
      </c>
      <c r="AC3346" s="15">
        <v>1302</v>
      </c>
    </row>
    <row r="3347" spans="2:29" ht="19.7" customHeight="1" x14ac:dyDescent="0.2">
      <c r="B3347" s="10" t="s">
        <v>3447</v>
      </c>
      <c r="C3347" s="11" t="s">
        <v>10746</v>
      </c>
      <c r="D3347" s="11" t="s">
        <v>10747</v>
      </c>
      <c r="E3347" s="11" t="s">
        <v>10748</v>
      </c>
      <c r="F3347" s="12" t="s">
        <v>85</v>
      </c>
      <c r="G3347" s="13">
        <v>4597</v>
      </c>
      <c r="H3347" s="13">
        <v>4459</v>
      </c>
      <c r="I3347" s="13"/>
      <c r="J3347" s="13">
        <v>138</v>
      </c>
      <c r="K3347" s="13">
        <v>97</v>
      </c>
      <c r="L3347" s="11" t="s">
        <v>9383</v>
      </c>
      <c r="M3347" s="14" t="s">
        <v>9380</v>
      </c>
      <c r="Z3347" s="15">
        <v>4597</v>
      </c>
      <c r="AA3347" s="15">
        <v>4459</v>
      </c>
      <c r="AC3347" s="15">
        <v>138</v>
      </c>
    </row>
    <row r="3348" spans="2:29" ht="19.7" customHeight="1" x14ac:dyDescent="0.2">
      <c r="B3348" s="10" t="s">
        <v>3448</v>
      </c>
      <c r="C3348" s="11" t="s">
        <v>10749</v>
      </c>
      <c r="D3348" s="11" t="s">
        <v>10750</v>
      </c>
      <c r="E3348" s="11" t="s">
        <v>10748</v>
      </c>
      <c r="F3348" s="12" t="s">
        <v>85</v>
      </c>
      <c r="G3348" s="13">
        <v>3706</v>
      </c>
      <c r="H3348" s="13">
        <v>3595</v>
      </c>
      <c r="I3348" s="13"/>
      <c r="J3348" s="13">
        <v>111</v>
      </c>
      <c r="K3348" s="13">
        <v>97</v>
      </c>
      <c r="L3348" s="11" t="s">
        <v>9383</v>
      </c>
      <c r="M3348" s="14" t="s">
        <v>9380</v>
      </c>
      <c r="Z3348" s="15">
        <v>3706</v>
      </c>
      <c r="AA3348" s="15">
        <v>3595</v>
      </c>
      <c r="AC3348" s="15">
        <v>111</v>
      </c>
    </row>
    <row r="3349" spans="2:29" ht="19.7" customHeight="1" x14ac:dyDescent="0.2">
      <c r="B3349" s="10" t="s">
        <v>3449</v>
      </c>
      <c r="C3349" s="11" t="s">
        <v>10751</v>
      </c>
      <c r="D3349" s="11" t="s">
        <v>10752</v>
      </c>
      <c r="E3349" s="11" t="s">
        <v>10753</v>
      </c>
      <c r="F3349" s="12" t="s">
        <v>85</v>
      </c>
      <c r="G3349" s="13">
        <v>2343</v>
      </c>
      <c r="H3349" s="13">
        <v>2179</v>
      </c>
      <c r="I3349" s="13"/>
      <c r="J3349" s="13">
        <v>164</v>
      </c>
      <c r="K3349" s="13">
        <v>93</v>
      </c>
      <c r="L3349" s="11" t="s">
        <v>9383</v>
      </c>
      <c r="M3349" s="14" t="s">
        <v>9380</v>
      </c>
      <c r="Z3349" s="15">
        <v>2343</v>
      </c>
      <c r="AA3349" s="15">
        <v>2179</v>
      </c>
      <c r="AC3349" s="15">
        <v>164</v>
      </c>
    </row>
    <row r="3350" spans="2:29" ht="19.7" customHeight="1" x14ac:dyDescent="0.2">
      <c r="B3350" s="10" t="s">
        <v>3450</v>
      </c>
      <c r="C3350" s="11" t="s">
        <v>10754</v>
      </c>
      <c r="D3350" s="11" t="s">
        <v>10755</v>
      </c>
      <c r="E3350" s="11" t="s">
        <v>72</v>
      </c>
      <c r="F3350" s="12" t="s">
        <v>7</v>
      </c>
      <c r="G3350" s="13">
        <v>2472</v>
      </c>
      <c r="H3350" s="13">
        <v>2398</v>
      </c>
      <c r="I3350" s="13"/>
      <c r="J3350" s="13">
        <v>74</v>
      </c>
      <c r="K3350" s="13">
        <v>97</v>
      </c>
      <c r="L3350" s="11" t="s">
        <v>9383</v>
      </c>
      <c r="M3350" s="14" t="s">
        <v>9380</v>
      </c>
      <c r="Z3350" s="15">
        <v>2472</v>
      </c>
      <c r="AA3350" s="15">
        <v>2398</v>
      </c>
      <c r="AC3350" s="15">
        <v>74</v>
      </c>
    </row>
    <row r="3351" spans="2:29" ht="19.7" customHeight="1" x14ac:dyDescent="0.2">
      <c r="B3351" s="10" t="s">
        <v>3451</v>
      </c>
      <c r="C3351" s="11" t="s">
        <v>10756</v>
      </c>
      <c r="D3351" s="11" t="s">
        <v>10757</v>
      </c>
      <c r="E3351" s="11" t="s">
        <v>72</v>
      </c>
      <c r="F3351" s="12" t="s">
        <v>85</v>
      </c>
      <c r="G3351" s="13">
        <v>52400</v>
      </c>
      <c r="H3351" s="13">
        <v>50828</v>
      </c>
      <c r="I3351" s="13"/>
      <c r="J3351" s="13">
        <v>1572</v>
      </c>
      <c r="K3351" s="13">
        <v>97</v>
      </c>
      <c r="L3351" s="11" t="s">
        <v>9383</v>
      </c>
      <c r="M3351" s="14" t="s">
        <v>9380</v>
      </c>
      <c r="Z3351" s="15">
        <v>52400</v>
      </c>
      <c r="AA3351" s="15">
        <v>50828</v>
      </c>
      <c r="AC3351" s="15">
        <v>1572</v>
      </c>
    </row>
    <row r="3352" spans="2:29" ht="19.7" customHeight="1" x14ac:dyDescent="0.2">
      <c r="B3352" s="10" t="s">
        <v>3452</v>
      </c>
      <c r="C3352" s="11" t="s">
        <v>10758</v>
      </c>
      <c r="D3352" s="11" t="s">
        <v>10759</v>
      </c>
      <c r="E3352" s="11" t="s">
        <v>10760</v>
      </c>
      <c r="F3352" s="12" t="s">
        <v>85</v>
      </c>
      <c r="G3352" s="13">
        <v>1728</v>
      </c>
      <c r="H3352" s="13">
        <v>1676</v>
      </c>
      <c r="I3352" s="13"/>
      <c r="J3352" s="13">
        <v>52</v>
      </c>
      <c r="K3352" s="13">
        <v>97</v>
      </c>
      <c r="L3352" s="11" t="s">
        <v>9383</v>
      </c>
      <c r="M3352" s="14" t="s">
        <v>9380</v>
      </c>
      <c r="Z3352" s="15">
        <v>1728</v>
      </c>
      <c r="AA3352" s="15">
        <v>1676</v>
      </c>
      <c r="AC3352" s="15">
        <v>52</v>
      </c>
    </row>
    <row r="3353" spans="2:29" ht="19.7" customHeight="1" x14ac:dyDescent="0.2">
      <c r="B3353" s="10" t="s">
        <v>3453</v>
      </c>
      <c r="C3353" s="11" t="s">
        <v>10761</v>
      </c>
      <c r="D3353" s="11" t="s">
        <v>10762</v>
      </c>
      <c r="E3353" s="11" t="s">
        <v>10763</v>
      </c>
      <c r="F3353" s="12" t="s">
        <v>85</v>
      </c>
      <c r="G3353" s="13">
        <v>21361</v>
      </c>
      <c r="H3353" s="13">
        <v>20720</v>
      </c>
      <c r="I3353" s="13"/>
      <c r="J3353" s="13">
        <v>641</v>
      </c>
      <c r="K3353" s="13">
        <v>97</v>
      </c>
      <c r="L3353" s="11" t="s">
        <v>9383</v>
      </c>
      <c r="M3353" s="14" t="s">
        <v>9380</v>
      </c>
      <c r="Z3353" s="15">
        <v>21361</v>
      </c>
      <c r="AA3353" s="15">
        <v>20720</v>
      </c>
      <c r="AC3353" s="15">
        <v>641</v>
      </c>
    </row>
    <row r="3354" spans="2:29" ht="19.7" customHeight="1" x14ac:dyDescent="0.2">
      <c r="B3354" s="16" t="s">
        <v>3454</v>
      </c>
      <c r="C3354" s="17" t="s">
        <v>10764</v>
      </c>
      <c r="D3354" s="17" t="s">
        <v>10765</v>
      </c>
      <c r="E3354" s="17" t="s">
        <v>10766</v>
      </c>
      <c r="F3354" s="18" t="s">
        <v>85</v>
      </c>
      <c r="G3354" s="19">
        <v>3389</v>
      </c>
      <c r="H3354" s="19">
        <v>3287</v>
      </c>
      <c r="I3354" s="19"/>
      <c r="J3354" s="19">
        <v>102</v>
      </c>
      <c r="K3354" s="19">
        <v>97</v>
      </c>
      <c r="L3354" s="17" t="s">
        <v>9383</v>
      </c>
      <c r="M3354" s="20" t="s">
        <v>9380</v>
      </c>
      <c r="Z3354" s="15">
        <v>3389</v>
      </c>
      <c r="AA3354" s="15">
        <v>3287</v>
      </c>
      <c r="AC3354" s="15">
        <v>102</v>
      </c>
    </row>
    <row r="3355" spans="2:29" ht="19.7" customHeight="1" x14ac:dyDescent="0.2">
      <c r="B3355" s="10" t="s">
        <v>3455</v>
      </c>
      <c r="C3355" s="11" t="s">
        <v>10767</v>
      </c>
      <c r="D3355" s="11" t="s">
        <v>10768</v>
      </c>
      <c r="E3355" s="11" t="s">
        <v>10769</v>
      </c>
      <c r="F3355" s="12" t="s">
        <v>38</v>
      </c>
      <c r="G3355" s="13">
        <v>759832</v>
      </c>
      <c r="H3355" s="13">
        <v>577472</v>
      </c>
      <c r="I3355" s="13"/>
      <c r="J3355" s="13">
        <v>182360</v>
      </c>
      <c r="K3355" s="13">
        <v>76</v>
      </c>
      <c r="L3355" s="11" t="s">
        <v>9383</v>
      </c>
      <c r="M3355" s="14" t="s">
        <v>9380</v>
      </c>
      <c r="Z3355" s="15">
        <v>759832</v>
      </c>
      <c r="AA3355" s="15">
        <v>577472</v>
      </c>
      <c r="AC3355" s="15">
        <v>182360</v>
      </c>
    </row>
    <row r="3356" spans="2:29" ht="19.7" customHeight="1" x14ac:dyDescent="0.2">
      <c r="B3356" s="10" t="s">
        <v>3456</v>
      </c>
      <c r="C3356" s="11" t="s">
        <v>10770</v>
      </c>
      <c r="D3356" s="11" t="s">
        <v>10768</v>
      </c>
      <c r="E3356" s="11" t="s">
        <v>10771</v>
      </c>
      <c r="F3356" s="12" t="s">
        <v>38</v>
      </c>
      <c r="G3356" s="13">
        <v>635719</v>
      </c>
      <c r="H3356" s="13">
        <v>483146</v>
      </c>
      <c r="I3356" s="13"/>
      <c r="J3356" s="13">
        <v>152573</v>
      </c>
      <c r="K3356" s="13">
        <v>76</v>
      </c>
      <c r="L3356" s="11" t="s">
        <v>9383</v>
      </c>
      <c r="M3356" s="14" t="s">
        <v>9380</v>
      </c>
      <c r="Z3356" s="15">
        <v>635719</v>
      </c>
      <c r="AA3356" s="15">
        <v>483146</v>
      </c>
      <c r="AC3356" s="15">
        <v>152573</v>
      </c>
    </row>
    <row r="3357" spans="2:29" ht="19.7" customHeight="1" x14ac:dyDescent="0.2">
      <c r="B3357" s="10" t="s">
        <v>3457</v>
      </c>
      <c r="C3357" s="11" t="s">
        <v>10772</v>
      </c>
      <c r="D3357" s="11" t="s">
        <v>10768</v>
      </c>
      <c r="E3357" s="11" t="s">
        <v>10773</v>
      </c>
      <c r="F3357" s="12" t="s">
        <v>38</v>
      </c>
      <c r="G3357" s="13">
        <v>777966</v>
      </c>
      <c r="H3357" s="13">
        <v>591254</v>
      </c>
      <c r="I3357" s="13"/>
      <c r="J3357" s="13">
        <v>186712</v>
      </c>
      <c r="K3357" s="13">
        <v>76</v>
      </c>
      <c r="L3357" s="11" t="s">
        <v>9383</v>
      </c>
      <c r="M3357" s="14" t="s">
        <v>9380</v>
      </c>
      <c r="Z3357" s="15">
        <v>777966</v>
      </c>
      <c r="AA3357" s="15">
        <v>591254</v>
      </c>
      <c r="AC3357" s="15">
        <v>186712</v>
      </c>
    </row>
    <row r="3358" spans="2:29" ht="19.7" customHeight="1" x14ac:dyDescent="0.2">
      <c r="B3358" s="10" t="s">
        <v>3458</v>
      </c>
      <c r="C3358" s="11" t="s">
        <v>10774</v>
      </c>
      <c r="D3358" s="11" t="s">
        <v>10768</v>
      </c>
      <c r="E3358" s="11" t="s">
        <v>10775</v>
      </c>
      <c r="F3358" s="12" t="s">
        <v>38</v>
      </c>
      <c r="G3358" s="13">
        <v>1069412</v>
      </c>
      <c r="H3358" s="13">
        <v>812753</v>
      </c>
      <c r="I3358" s="13"/>
      <c r="J3358" s="13">
        <v>256659</v>
      </c>
      <c r="K3358" s="13">
        <v>76</v>
      </c>
      <c r="L3358" s="11" t="s">
        <v>9383</v>
      </c>
      <c r="M3358" s="14" t="s">
        <v>9380</v>
      </c>
      <c r="Z3358" s="15">
        <v>1069412</v>
      </c>
      <c r="AA3358" s="15">
        <v>812753</v>
      </c>
      <c r="AC3358" s="15">
        <v>256659</v>
      </c>
    </row>
    <row r="3359" spans="2:29" ht="19.7" customHeight="1" x14ac:dyDescent="0.2">
      <c r="B3359" s="10" t="s">
        <v>3459</v>
      </c>
      <c r="C3359" s="11" t="s">
        <v>10776</v>
      </c>
      <c r="D3359" s="11" t="s">
        <v>10777</v>
      </c>
      <c r="E3359" s="11" t="s">
        <v>10778</v>
      </c>
      <c r="F3359" s="12" t="s">
        <v>38</v>
      </c>
      <c r="G3359" s="13">
        <v>481778</v>
      </c>
      <c r="H3359" s="13">
        <v>409511</v>
      </c>
      <c r="I3359" s="13"/>
      <c r="J3359" s="13">
        <v>72267</v>
      </c>
      <c r="K3359" s="13">
        <v>85</v>
      </c>
      <c r="L3359" s="11" t="s">
        <v>9383</v>
      </c>
      <c r="M3359" s="14" t="s">
        <v>9380</v>
      </c>
      <c r="Z3359" s="15">
        <v>481778</v>
      </c>
      <c r="AA3359" s="15">
        <v>409511</v>
      </c>
      <c r="AC3359" s="15">
        <v>72267</v>
      </c>
    </row>
    <row r="3360" spans="2:29" ht="19.7" customHeight="1" x14ac:dyDescent="0.2">
      <c r="B3360" s="10" t="s">
        <v>3460</v>
      </c>
      <c r="C3360" s="11" t="s">
        <v>10779</v>
      </c>
      <c r="D3360" s="11" t="s">
        <v>10777</v>
      </c>
      <c r="E3360" s="11" t="s">
        <v>10780</v>
      </c>
      <c r="F3360" s="12" t="s">
        <v>38</v>
      </c>
      <c r="G3360" s="13">
        <v>508419</v>
      </c>
      <c r="H3360" s="13">
        <v>432156</v>
      </c>
      <c r="I3360" s="13"/>
      <c r="J3360" s="13">
        <v>76263</v>
      </c>
      <c r="K3360" s="13">
        <v>85</v>
      </c>
      <c r="L3360" s="11" t="s">
        <v>9383</v>
      </c>
      <c r="M3360" s="14" t="s">
        <v>9380</v>
      </c>
      <c r="Z3360" s="15">
        <v>508419</v>
      </c>
      <c r="AA3360" s="15">
        <v>432156</v>
      </c>
      <c r="AC3360" s="15">
        <v>76263</v>
      </c>
    </row>
    <row r="3361" spans="2:29" ht="19.7" customHeight="1" x14ac:dyDescent="0.2">
      <c r="B3361" s="10" t="s">
        <v>3461</v>
      </c>
      <c r="C3361" s="11" t="s">
        <v>10781</v>
      </c>
      <c r="D3361" s="11" t="s">
        <v>10782</v>
      </c>
      <c r="E3361" s="11" t="s">
        <v>10783</v>
      </c>
      <c r="F3361" s="12" t="s">
        <v>38</v>
      </c>
      <c r="G3361" s="13">
        <v>320745</v>
      </c>
      <c r="H3361" s="13">
        <v>272633</v>
      </c>
      <c r="I3361" s="13"/>
      <c r="J3361" s="13">
        <v>48112</v>
      </c>
      <c r="K3361" s="13">
        <v>85</v>
      </c>
      <c r="L3361" s="11" t="s">
        <v>9383</v>
      </c>
      <c r="M3361" s="14" t="s">
        <v>9380</v>
      </c>
      <c r="Z3361" s="15">
        <v>320745</v>
      </c>
      <c r="AA3361" s="15">
        <v>272633</v>
      </c>
      <c r="AC3361" s="15">
        <v>48112</v>
      </c>
    </row>
    <row r="3362" spans="2:29" ht="19.7" customHeight="1" x14ac:dyDescent="0.2">
      <c r="B3362" s="10" t="s">
        <v>3462</v>
      </c>
      <c r="C3362" s="11" t="s">
        <v>10784</v>
      </c>
      <c r="D3362" s="11" t="s">
        <v>10785</v>
      </c>
      <c r="E3362" s="11" t="s">
        <v>10786</v>
      </c>
      <c r="F3362" s="12" t="s">
        <v>38</v>
      </c>
      <c r="G3362" s="13">
        <v>180391</v>
      </c>
      <c r="H3362" s="13">
        <v>174979</v>
      </c>
      <c r="I3362" s="13"/>
      <c r="J3362" s="13">
        <v>5412</v>
      </c>
      <c r="K3362" s="13">
        <v>97</v>
      </c>
      <c r="L3362" s="11" t="s">
        <v>9383</v>
      </c>
      <c r="M3362" s="14" t="s">
        <v>9380</v>
      </c>
      <c r="Z3362" s="15">
        <v>180391</v>
      </c>
      <c r="AA3362" s="15">
        <v>174979</v>
      </c>
      <c r="AC3362" s="15">
        <v>5412</v>
      </c>
    </row>
    <row r="3363" spans="2:29" ht="19.7" customHeight="1" x14ac:dyDescent="0.2">
      <c r="B3363" s="10" t="s">
        <v>3463</v>
      </c>
      <c r="C3363" s="11" t="s">
        <v>10787</v>
      </c>
      <c r="D3363" s="11" t="s">
        <v>10785</v>
      </c>
      <c r="E3363" s="11" t="s">
        <v>10788</v>
      </c>
      <c r="F3363" s="12" t="s">
        <v>38</v>
      </c>
      <c r="G3363" s="13">
        <v>217773</v>
      </c>
      <c r="H3363" s="13">
        <v>211240</v>
      </c>
      <c r="I3363" s="13"/>
      <c r="J3363" s="13">
        <v>6533</v>
      </c>
      <c r="K3363" s="13">
        <v>97</v>
      </c>
      <c r="L3363" s="11" t="s">
        <v>9383</v>
      </c>
      <c r="M3363" s="14" t="s">
        <v>9380</v>
      </c>
      <c r="Z3363" s="15">
        <v>217773</v>
      </c>
      <c r="AA3363" s="15">
        <v>211240</v>
      </c>
      <c r="AC3363" s="15">
        <v>6533</v>
      </c>
    </row>
    <row r="3364" spans="2:29" ht="19.7" customHeight="1" x14ac:dyDescent="0.2">
      <c r="B3364" s="10" t="s">
        <v>3464</v>
      </c>
      <c r="C3364" s="11" t="s">
        <v>10789</v>
      </c>
      <c r="D3364" s="11" t="s">
        <v>10790</v>
      </c>
      <c r="E3364" s="11" t="s">
        <v>5543</v>
      </c>
      <c r="F3364" s="12" t="s">
        <v>329</v>
      </c>
      <c r="G3364" s="13">
        <v>55376</v>
      </c>
      <c r="H3364" s="13">
        <v>53715</v>
      </c>
      <c r="I3364" s="13"/>
      <c r="J3364" s="13">
        <v>1661</v>
      </c>
      <c r="K3364" s="13">
        <v>97</v>
      </c>
      <c r="L3364" s="11" t="s">
        <v>9383</v>
      </c>
      <c r="M3364" s="14" t="s">
        <v>9380</v>
      </c>
      <c r="Z3364" s="15">
        <v>55376</v>
      </c>
      <c r="AA3364" s="15">
        <v>53715</v>
      </c>
      <c r="AC3364" s="15">
        <v>1661</v>
      </c>
    </row>
    <row r="3365" spans="2:29" ht="19.7" customHeight="1" x14ac:dyDescent="0.2">
      <c r="B3365" s="10" t="s">
        <v>3465</v>
      </c>
      <c r="C3365" s="11" t="s">
        <v>10791</v>
      </c>
      <c r="D3365" s="11" t="s">
        <v>10792</v>
      </c>
      <c r="E3365" s="11" t="s">
        <v>10793</v>
      </c>
      <c r="F3365" s="12" t="s">
        <v>329</v>
      </c>
      <c r="G3365" s="13">
        <v>115307</v>
      </c>
      <c r="H3365" s="13">
        <v>111848</v>
      </c>
      <c r="I3365" s="13"/>
      <c r="J3365" s="13">
        <v>3459</v>
      </c>
      <c r="K3365" s="13">
        <v>97</v>
      </c>
      <c r="L3365" s="11" t="s">
        <v>9383</v>
      </c>
      <c r="M3365" s="14" t="s">
        <v>9380</v>
      </c>
      <c r="Z3365" s="15">
        <v>115307</v>
      </c>
      <c r="AA3365" s="15">
        <v>111848</v>
      </c>
      <c r="AC3365" s="15">
        <v>3459</v>
      </c>
    </row>
    <row r="3366" spans="2:29" ht="19.7" customHeight="1" x14ac:dyDescent="0.2">
      <c r="B3366" s="10" t="s">
        <v>3466</v>
      </c>
      <c r="C3366" s="11" t="s">
        <v>10794</v>
      </c>
      <c r="D3366" s="11" t="s">
        <v>10795</v>
      </c>
      <c r="E3366" s="11" t="s">
        <v>10796</v>
      </c>
      <c r="F3366" s="12" t="s">
        <v>38</v>
      </c>
      <c r="G3366" s="13">
        <v>87428</v>
      </c>
      <c r="H3366" s="13">
        <v>82182</v>
      </c>
      <c r="I3366" s="13"/>
      <c r="J3366" s="13">
        <v>5246</v>
      </c>
      <c r="K3366" s="13">
        <v>94</v>
      </c>
      <c r="L3366" s="11" t="s">
        <v>9383</v>
      </c>
      <c r="M3366" s="14" t="s">
        <v>9380</v>
      </c>
      <c r="Z3366" s="15">
        <v>87428</v>
      </c>
      <c r="AA3366" s="15">
        <v>82182</v>
      </c>
      <c r="AC3366" s="15">
        <v>5246</v>
      </c>
    </row>
    <row r="3367" spans="2:29" ht="19.7" customHeight="1" x14ac:dyDescent="0.2">
      <c r="B3367" s="10" t="s">
        <v>3467</v>
      </c>
      <c r="C3367" s="11" t="s">
        <v>10797</v>
      </c>
      <c r="D3367" s="11" t="s">
        <v>10798</v>
      </c>
      <c r="E3367" s="11" t="s">
        <v>5543</v>
      </c>
      <c r="F3367" s="12" t="s">
        <v>841</v>
      </c>
      <c r="G3367" s="13">
        <v>129199</v>
      </c>
      <c r="H3367" s="13">
        <v>125323</v>
      </c>
      <c r="I3367" s="13"/>
      <c r="J3367" s="13">
        <v>3876</v>
      </c>
      <c r="K3367" s="13">
        <v>97</v>
      </c>
      <c r="L3367" s="11" t="s">
        <v>9383</v>
      </c>
      <c r="M3367" s="14" t="s">
        <v>9380</v>
      </c>
      <c r="Z3367" s="15">
        <v>129199</v>
      </c>
      <c r="AA3367" s="15">
        <v>125323</v>
      </c>
      <c r="AC3367" s="15">
        <v>3876</v>
      </c>
    </row>
    <row r="3368" spans="2:29" ht="19.7" customHeight="1" x14ac:dyDescent="0.2">
      <c r="B3368" s="10" t="s">
        <v>3468</v>
      </c>
      <c r="C3368" s="11" t="s">
        <v>10799</v>
      </c>
      <c r="D3368" s="11" t="s">
        <v>10800</v>
      </c>
      <c r="E3368" s="11" t="s">
        <v>5543</v>
      </c>
      <c r="F3368" s="12" t="s">
        <v>841</v>
      </c>
      <c r="G3368" s="13">
        <v>1113903</v>
      </c>
      <c r="H3368" s="13">
        <v>1013652</v>
      </c>
      <c r="I3368" s="13"/>
      <c r="J3368" s="13">
        <v>100251</v>
      </c>
      <c r="K3368" s="13">
        <v>91</v>
      </c>
      <c r="L3368" s="11" t="s">
        <v>9383</v>
      </c>
      <c r="M3368" s="14" t="s">
        <v>9380</v>
      </c>
      <c r="Z3368" s="15">
        <v>1113903</v>
      </c>
      <c r="AA3368" s="15">
        <v>1013652</v>
      </c>
      <c r="AC3368" s="15">
        <v>100251</v>
      </c>
    </row>
    <row r="3369" spans="2:29" ht="19.7" customHeight="1" x14ac:dyDescent="0.2">
      <c r="B3369" s="10" t="s">
        <v>3469</v>
      </c>
      <c r="C3369" s="11" t="s">
        <v>10801</v>
      </c>
      <c r="D3369" s="11" t="s">
        <v>10802</v>
      </c>
      <c r="E3369" s="11" t="s">
        <v>10803</v>
      </c>
      <c r="F3369" s="12" t="s">
        <v>91</v>
      </c>
      <c r="G3369" s="13">
        <v>8456</v>
      </c>
      <c r="H3369" s="13">
        <v>8033</v>
      </c>
      <c r="I3369" s="13"/>
      <c r="J3369" s="13">
        <v>423</v>
      </c>
      <c r="K3369" s="13">
        <v>95</v>
      </c>
      <c r="L3369" s="11" t="s">
        <v>9383</v>
      </c>
      <c r="M3369" s="14" t="s">
        <v>9380</v>
      </c>
      <c r="Z3369" s="15">
        <v>8456</v>
      </c>
      <c r="AA3369" s="15">
        <v>8033</v>
      </c>
      <c r="AC3369" s="15">
        <v>423</v>
      </c>
    </row>
    <row r="3370" spans="2:29" ht="19.7" customHeight="1" x14ac:dyDescent="0.2">
      <c r="B3370" s="10" t="s">
        <v>3470</v>
      </c>
      <c r="C3370" s="11" t="s">
        <v>10804</v>
      </c>
      <c r="D3370" s="11" t="s">
        <v>10805</v>
      </c>
      <c r="E3370" s="11" t="s">
        <v>10803</v>
      </c>
      <c r="F3370" s="12" t="s">
        <v>91</v>
      </c>
      <c r="G3370" s="13">
        <v>5216</v>
      </c>
      <c r="H3370" s="13">
        <v>4799</v>
      </c>
      <c r="I3370" s="13"/>
      <c r="J3370" s="13">
        <v>417</v>
      </c>
      <c r="K3370" s="13">
        <v>92</v>
      </c>
      <c r="L3370" s="11" t="s">
        <v>9383</v>
      </c>
      <c r="M3370" s="14" t="s">
        <v>9380</v>
      </c>
      <c r="Z3370" s="15">
        <v>5216</v>
      </c>
      <c r="AA3370" s="15">
        <v>4799</v>
      </c>
      <c r="AC3370" s="15">
        <v>417</v>
      </c>
    </row>
    <row r="3371" spans="2:29" ht="19.7" customHeight="1" x14ac:dyDescent="0.2">
      <c r="B3371" s="10" t="s">
        <v>3471</v>
      </c>
      <c r="C3371" s="11" t="s">
        <v>10806</v>
      </c>
      <c r="D3371" s="11" t="s">
        <v>10805</v>
      </c>
      <c r="E3371" s="11" t="s">
        <v>10807</v>
      </c>
      <c r="F3371" s="12" t="s">
        <v>91</v>
      </c>
      <c r="G3371" s="13">
        <v>7688</v>
      </c>
      <c r="H3371" s="13">
        <v>7073</v>
      </c>
      <c r="I3371" s="13"/>
      <c r="J3371" s="13">
        <v>615</v>
      </c>
      <c r="K3371" s="13">
        <v>92</v>
      </c>
      <c r="L3371" s="11" t="s">
        <v>9383</v>
      </c>
      <c r="M3371" s="14" t="s">
        <v>9380</v>
      </c>
      <c r="Z3371" s="15">
        <v>7688</v>
      </c>
      <c r="AA3371" s="15">
        <v>7073</v>
      </c>
      <c r="AC3371" s="15">
        <v>615</v>
      </c>
    </row>
    <row r="3372" spans="2:29" ht="19.7" customHeight="1" x14ac:dyDescent="0.2">
      <c r="B3372" s="10" t="s">
        <v>3472</v>
      </c>
      <c r="C3372" s="11" t="s">
        <v>10808</v>
      </c>
      <c r="D3372" s="11" t="s">
        <v>10809</v>
      </c>
      <c r="E3372" s="11" t="s">
        <v>10810</v>
      </c>
      <c r="F3372" s="12" t="s">
        <v>38</v>
      </c>
      <c r="G3372" s="13">
        <v>148112</v>
      </c>
      <c r="H3372" s="13">
        <v>143669</v>
      </c>
      <c r="I3372" s="13"/>
      <c r="J3372" s="13">
        <v>4443</v>
      </c>
      <c r="K3372" s="13">
        <v>97</v>
      </c>
      <c r="L3372" s="11" t="s">
        <v>9383</v>
      </c>
      <c r="M3372" s="14" t="s">
        <v>9380</v>
      </c>
      <c r="Z3372" s="15">
        <v>148112</v>
      </c>
      <c r="AA3372" s="15">
        <v>143669</v>
      </c>
      <c r="AC3372" s="15">
        <v>4443</v>
      </c>
    </row>
    <row r="3373" spans="2:29" ht="19.7" customHeight="1" x14ac:dyDescent="0.2">
      <c r="B3373" s="10" t="s">
        <v>3473</v>
      </c>
      <c r="C3373" s="11" t="s">
        <v>10811</v>
      </c>
      <c r="D3373" s="11" t="s">
        <v>10812</v>
      </c>
      <c r="E3373" s="11" t="s">
        <v>10813</v>
      </c>
      <c r="F3373" s="12" t="s">
        <v>38</v>
      </c>
      <c r="G3373" s="13">
        <v>9223</v>
      </c>
      <c r="H3373" s="13">
        <v>8485</v>
      </c>
      <c r="I3373" s="13"/>
      <c r="J3373" s="13">
        <v>738</v>
      </c>
      <c r="K3373" s="13">
        <v>92</v>
      </c>
      <c r="L3373" s="11" t="s">
        <v>9383</v>
      </c>
      <c r="M3373" s="14" t="s">
        <v>9380</v>
      </c>
      <c r="Z3373" s="15">
        <v>9223</v>
      </c>
      <c r="AA3373" s="15">
        <v>8485</v>
      </c>
      <c r="AC3373" s="15">
        <v>738</v>
      </c>
    </row>
    <row r="3374" spans="2:29" ht="19.7" customHeight="1" x14ac:dyDescent="0.2">
      <c r="B3374" s="10" t="s">
        <v>3474</v>
      </c>
      <c r="C3374" s="11" t="s">
        <v>10814</v>
      </c>
      <c r="D3374" s="11" t="s">
        <v>10812</v>
      </c>
      <c r="E3374" s="11" t="s">
        <v>10810</v>
      </c>
      <c r="F3374" s="12" t="s">
        <v>38</v>
      </c>
      <c r="G3374" s="13">
        <v>64928</v>
      </c>
      <c r="H3374" s="13">
        <v>58435</v>
      </c>
      <c r="I3374" s="13"/>
      <c r="J3374" s="13">
        <v>6493</v>
      </c>
      <c r="K3374" s="13">
        <v>90</v>
      </c>
      <c r="L3374" s="11" t="s">
        <v>9383</v>
      </c>
      <c r="M3374" s="14" t="s">
        <v>9380</v>
      </c>
      <c r="Z3374" s="15">
        <v>64928</v>
      </c>
      <c r="AA3374" s="15">
        <v>58435</v>
      </c>
      <c r="AC3374" s="15">
        <v>6493</v>
      </c>
    </row>
    <row r="3375" spans="2:29" ht="19.7" customHeight="1" x14ac:dyDescent="0.2">
      <c r="B3375" s="10" t="s">
        <v>3475</v>
      </c>
      <c r="C3375" s="11" t="s">
        <v>10815</v>
      </c>
      <c r="D3375" s="11" t="s">
        <v>10816</v>
      </c>
      <c r="E3375" s="11" t="s">
        <v>10817</v>
      </c>
      <c r="F3375" s="12" t="s">
        <v>91</v>
      </c>
      <c r="G3375" s="13">
        <v>996080</v>
      </c>
      <c r="H3375" s="13">
        <v>966198</v>
      </c>
      <c r="I3375" s="13"/>
      <c r="J3375" s="13">
        <v>29882</v>
      </c>
      <c r="K3375" s="13">
        <v>97</v>
      </c>
      <c r="L3375" s="11" t="s">
        <v>9383</v>
      </c>
      <c r="M3375" s="14" t="s">
        <v>9380</v>
      </c>
      <c r="Z3375" s="15">
        <v>996080</v>
      </c>
      <c r="AA3375" s="15">
        <v>966198</v>
      </c>
      <c r="AC3375" s="15">
        <v>29882</v>
      </c>
    </row>
    <row r="3376" spans="2:29" ht="19.7" customHeight="1" x14ac:dyDescent="0.2">
      <c r="B3376" s="10" t="s">
        <v>3476</v>
      </c>
      <c r="C3376" s="11" t="s">
        <v>10818</v>
      </c>
      <c r="D3376" s="11" t="s">
        <v>10819</v>
      </c>
      <c r="E3376" s="11" t="s">
        <v>10820</v>
      </c>
      <c r="F3376" s="12" t="s">
        <v>841</v>
      </c>
      <c r="G3376" s="13">
        <v>118027</v>
      </c>
      <c r="H3376" s="13">
        <v>114486</v>
      </c>
      <c r="I3376" s="13"/>
      <c r="J3376" s="13">
        <v>3541</v>
      </c>
      <c r="K3376" s="13">
        <v>97</v>
      </c>
      <c r="L3376" s="11" t="s">
        <v>9383</v>
      </c>
      <c r="M3376" s="14" t="s">
        <v>9380</v>
      </c>
      <c r="Z3376" s="15">
        <v>118027</v>
      </c>
      <c r="AA3376" s="15">
        <v>114486</v>
      </c>
      <c r="AC3376" s="15">
        <v>3541</v>
      </c>
    </row>
    <row r="3377" spans="2:29" ht="19.7" customHeight="1" x14ac:dyDescent="0.2">
      <c r="B3377" s="10" t="s">
        <v>3477</v>
      </c>
      <c r="C3377" s="11" t="s">
        <v>10821</v>
      </c>
      <c r="D3377" s="11" t="s">
        <v>10822</v>
      </c>
      <c r="E3377" s="11" t="s">
        <v>10823</v>
      </c>
      <c r="F3377" s="12" t="s">
        <v>841</v>
      </c>
      <c r="G3377" s="13">
        <v>458643</v>
      </c>
      <c r="H3377" s="13">
        <v>353155</v>
      </c>
      <c r="I3377" s="13"/>
      <c r="J3377" s="13">
        <v>105488</v>
      </c>
      <c r="K3377" s="13">
        <v>77</v>
      </c>
      <c r="L3377" s="11" t="s">
        <v>9383</v>
      </c>
      <c r="M3377" s="14" t="s">
        <v>9380</v>
      </c>
      <c r="Z3377" s="15">
        <v>458643</v>
      </c>
      <c r="AA3377" s="15">
        <v>353155</v>
      </c>
      <c r="AC3377" s="15">
        <v>105488</v>
      </c>
    </row>
    <row r="3378" spans="2:29" ht="19.7" customHeight="1" x14ac:dyDescent="0.2">
      <c r="B3378" s="10" t="s">
        <v>3478</v>
      </c>
      <c r="C3378" s="11" t="s">
        <v>10824</v>
      </c>
      <c r="D3378" s="11" t="s">
        <v>10822</v>
      </c>
      <c r="E3378" s="11" t="s">
        <v>10825</v>
      </c>
      <c r="F3378" s="12" t="s">
        <v>841</v>
      </c>
      <c r="G3378" s="13">
        <v>636553</v>
      </c>
      <c r="H3378" s="13">
        <v>617456</v>
      </c>
      <c r="I3378" s="13"/>
      <c r="J3378" s="13">
        <v>19097</v>
      </c>
      <c r="K3378" s="13">
        <v>97</v>
      </c>
      <c r="L3378" s="11" t="s">
        <v>9383</v>
      </c>
      <c r="M3378" s="14" t="s">
        <v>9380</v>
      </c>
      <c r="Z3378" s="15">
        <v>636553</v>
      </c>
      <c r="AA3378" s="15">
        <v>617456</v>
      </c>
      <c r="AC3378" s="15">
        <v>19097</v>
      </c>
    </row>
    <row r="3379" spans="2:29" ht="19.7" customHeight="1" x14ac:dyDescent="0.2">
      <c r="B3379" s="16" t="s">
        <v>3479</v>
      </c>
      <c r="C3379" s="17" t="s">
        <v>10826</v>
      </c>
      <c r="D3379" s="17" t="s">
        <v>10827</v>
      </c>
      <c r="E3379" s="17" t="s">
        <v>10828</v>
      </c>
      <c r="F3379" s="18" t="s">
        <v>10829</v>
      </c>
      <c r="G3379" s="19">
        <v>200963</v>
      </c>
      <c r="H3379" s="19">
        <v>88424</v>
      </c>
      <c r="I3379" s="19"/>
      <c r="J3379" s="19">
        <v>112539</v>
      </c>
      <c r="K3379" s="19">
        <v>44</v>
      </c>
      <c r="L3379" s="17" t="s">
        <v>9383</v>
      </c>
      <c r="M3379" s="20" t="s">
        <v>9380</v>
      </c>
      <c r="Z3379" s="15">
        <v>200963</v>
      </c>
      <c r="AA3379" s="15">
        <v>88424</v>
      </c>
      <c r="AC3379" s="15">
        <v>112539</v>
      </c>
    </row>
    <row r="3380" spans="2:29" ht="19.7" customHeight="1" x14ac:dyDescent="0.2">
      <c r="B3380" s="10" t="s">
        <v>3480</v>
      </c>
      <c r="C3380" s="11" t="s">
        <v>10830</v>
      </c>
      <c r="D3380" s="11" t="s">
        <v>10831</v>
      </c>
      <c r="E3380" s="11" t="s">
        <v>10832</v>
      </c>
      <c r="F3380" s="12" t="s">
        <v>85</v>
      </c>
      <c r="G3380" s="13">
        <v>55520</v>
      </c>
      <c r="H3380" s="13">
        <v>53854</v>
      </c>
      <c r="I3380" s="13"/>
      <c r="J3380" s="13">
        <v>1666</v>
      </c>
      <c r="K3380" s="13">
        <v>97</v>
      </c>
      <c r="L3380" s="11" t="s">
        <v>9383</v>
      </c>
      <c r="M3380" s="14" t="s">
        <v>9380</v>
      </c>
      <c r="Z3380" s="15">
        <v>55520</v>
      </c>
      <c r="AA3380" s="15">
        <v>53854</v>
      </c>
      <c r="AC3380" s="15">
        <v>1666</v>
      </c>
    </row>
    <row r="3381" spans="2:29" ht="19.7" customHeight="1" x14ac:dyDescent="0.2">
      <c r="B3381" s="10" t="s">
        <v>3481</v>
      </c>
      <c r="C3381" s="11" t="s">
        <v>10833</v>
      </c>
      <c r="D3381" s="11" t="s">
        <v>10834</v>
      </c>
      <c r="E3381" s="11" t="s">
        <v>5543</v>
      </c>
      <c r="F3381" s="12" t="s">
        <v>85</v>
      </c>
      <c r="G3381" s="13">
        <v>15762</v>
      </c>
      <c r="H3381" s="13">
        <v>15289</v>
      </c>
      <c r="I3381" s="13"/>
      <c r="J3381" s="13">
        <v>473</v>
      </c>
      <c r="K3381" s="13">
        <v>97</v>
      </c>
      <c r="L3381" s="11" t="s">
        <v>9383</v>
      </c>
      <c r="M3381" s="14" t="s">
        <v>9380</v>
      </c>
      <c r="Z3381" s="15">
        <v>15762</v>
      </c>
      <c r="AA3381" s="15">
        <v>15289</v>
      </c>
      <c r="AC3381" s="15">
        <v>473</v>
      </c>
    </row>
    <row r="3382" spans="2:29" ht="19.7" customHeight="1" x14ac:dyDescent="0.2">
      <c r="B3382" s="10" t="s">
        <v>3482</v>
      </c>
      <c r="C3382" s="11" t="s">
        <v>10835</v>
      </c>
      <c r="D3382" s="11" t="s">
        <v>10836</v>
      </c>
      <c r="E3382" s="11" t="s">
        <v>10837</v>
      </c>
      <c r="F3382" s="12" t="s">
        <v>10692</v>
      </c>
      <c r="G3382" s="13">
        <v>70022</v>
      </c>
      <c r="H3382" s="13">
        <v>67921</v>
      </c>
      <c r="I3382" s="13"/>
      <c r="J3382" s="13">
        <v>2101</v>
      </c>
      <c r="K3382" s="13">
        <v>97</v>
      </c>
      <c r="L3382" s="11" t="s">
        <v>9383</v>
      </c>
      <c r="M3382" s="14" t="s">
        <v>9380</v>
      </c>
      <c r="Z3382" s="15">
        <v>70022</v>
      </c>
      <c r="AA3382" s="15">
        <v>67921</v>
      </c>
      <c r="AC3382" s="15">
        <v>2101</v>
      </c>
    </row>
    <row r="3383" spans="2:29" ht="19.7" customHeight="1" x14ac:dyDescent="0.2">
      <c r="B3383" s="10" t="s">
        <v>3483</v>
      </c>
      <c r="C3383" s="11" t="s">
        <v>10838</v>
      </c>
      <c r="D3383" s="11" t="s">
        <v>10836</v>
      </c>
      <c r="E3383" s="11" t="s">
        <v>10839</v>
      </c>
      <c r="F3383" s="12" t="s">
        <v>10692</v>
      </c>
      <c r="G3383" s="13">
        <v>130647</v>
      </c>
      <c r="H3383" s="13">
        <v>126728</v>
      </c>
      <c r="I3383" s="13"/>
      <c r="J3383" s="13">
        <v>3919</v>
      </c>
      <c r="K3383" s="13">
        <v>97</v>
      </c>
      <c r="L3383" s="11" t="s">
        <v>9383</v>
      </c>
      <c r="M3383" s="14" t="s">
        <v>9380</v>
      </c>
      <c r="Z3383" s="15">
        <v>130647</v>
      </c>
      <c r="AA3383" s="15">
        <v>126728</v>
      </c>
      <c r="AC3383" s="15">
        <v>3919</v>
      </c>
    </row>
    <row r="3384" spans="2:29" ht="19.7" customHeight="1" x14ac:dyDescent="0.2">
      <c r="B3384" s="10" t="s">
        <v>3484</v>
      </c>
      <c r="C3384" s="11" t="s">
        <v>10840</v>
      </c>
      <c r="D3384" s="11" t="s">
        <v>10836</v>
      </c>
      <c r="E3384" s="11" t="s">
        <v>10841</v>
      </c>
      <c r="F3384" s="12" t="s">
        <v>10692</v>
      </c>
      <c r="G3384" s="13">
        <v>70810</v>
      </c>
      <c r="H3384" s="13">
        <v>68686</v>
      </c>
      <c r="I3384" s="13"/>
      <c r="J3384" s="13">
        <v>2124</v>
      </c>
      <c r="K3384" s="13">
        <v>97</v>
      </c>
      <c r="L3384" s="11" t="s">
        <v>9383</v>
      </c>
      <c r="M3384" s="14" t="s">
        <v>9380</v>
      </c>
      <c r="Z3384" s="15">
        <v>70810</v>
      </c>
      <c r="AA3384" s="15">
        <v>68686</v>
      </c>
      <c r="AC3384" s="15">
        <v>2124</v>
      </c>
    </row>
    <row r="3385" spans="2:29" ht="19.7" customHeight="1" x14ac:dyDescent="0.2">
      <c r="B3385" s="10" t="s">
        <v>3485</v>
      </c>
      <c r="C3385" s="11" t="s">
        <v>10842</v>
      </c>
      <c r="D3385" s="11" t="s">
        <v>10836</v>
      </c>
      <c r="E3385" s="11" t="s">
        <v>10843</v>
      </c>
      <c r="F3385" s="12" t="s">
        <v>10692</v>
      </c>
      <c r="G3385" s="13">
        <v>122260</v>
      </c>
      <c r="H3385" s="13">
        <v>118592</v>
      </c>
      <c r="I3385" s="13"/>
      <c r="J3385" s="13">
        <v>3668</v>
      </c>
      <c r="K3385" s="13">
        <v>97</v>
      </c>
      <c r="L3385" s="11" t="s">
        <v>9383</v>
      </c>
      <c r="M3385" s="14" t="s">
        <v>9380</v>
      </c>
      <c r="Z3385" s="15">
        <v>122260</v>
      </c>
      <c r="AA3385" s="15">
        <v>118592</v>
      </c>
      <c r="AC3385" s="15">
        <v>3668</v>
      </c>
    </row>
    <row r="3386" spans="2:29" ht="19.7" customHeight="1" x14ac:dyDescent="0.2">
      <c r="B3386" s="10" t="s">
        <v>3486</v>
      </c>
      <c r="C3386" s="11" t="s">
        <v>10844</v>
      </c>
      <c r="D3386" s="11" t="s">
        <v>10836</v>
      </c>
      <c r="E3386" s="11" t="s">
        <v>10845</v>
      </c>
      <c r="F3386" s="12" t="s">
        <v>10692</v>
      </c>
      <c r="G3386" s="13">
        <v>55948</v>
      </c>
      <c r="H3386" s="13">
        <v>54270</v>
      </c>
      <c r="I3386" s="13"/>
      <c r="J3386" s="13">
        <v>1678</v>
      </c>
      <c r="K3386" s="13">
        <v>97</v>
      </c>
      <c r="L3386" s="11" t="s">
        <v>9383</v>
      </c>
      <c r="M3386" s="14" t="s">
        <v>9380</v>
      </c>
      <c r="Z3386" s="15">
        <v>55948</v>
      </c>
      <c r="AA3386" s="15">
        <v>54270</v>
      </c>
      <c r="AC3386" s="15">
        <v>1678</v>
      </c>
    </row>
    <row r="3387" spans="2:29" ht="19.7" customHeight="1" x14ac:dyDescent="0.2">
      <c r="B3387" s="10" t="s">
        <v>3487</v>
      </c>
      <c r="C3387" s="11" t="s">
        <v>10846</v>
      </c>
      <c r="D3387" s="11" t="s">
        <v>10836</v>
      </c>
      <c r="E3387" s="11" t="s">
        <v>10847</v>
      </c>
      <c r="F3387" s="12" t="s">
        <v>10692</v>
      </c>
      <c r="G3387" s="13">
        <v>112593</v>
      </c>
      <c r="H3387" s="13">
        <v>109215</v>
      </c>
      <c r="I3387" s="13"/>
      <c r="J3387" s="13">
        <v>3378</v>
      </c>
      <c r="K3387" s="13">
        <v>97</v>
      </c>
      <c r="L3387" s="11" t="s">
        <v>9383</v>
      </c>
      <c r="M3387" s="14" t="s">
        <v>9380</v>
      </c>
      <c r="Z3387" s="15">
        <v>112593</v>
      </c>
      <c r="AA3387" s="15">
        <v>109215</v>
      </c>
      <c r="AC3387" s="15">
        <v>3378</v>
      </c>
    </row>
    <row r="3388" spans="2:29" ht="19.7" customHeight="1" x14ac:dyDescent="0.2">
      <c r="B3388" s="10" t="s">
        <v>3488</v>
      </c>
      <c r="C3388" s="11" t="s">
        <v>10848</v>
      </c>
      <c r="D3388" s="11" t="s">
        <v>10836</v>
      </c>
      <c r="E3388" s="11" t="s">
        <v>10849</v>
      </c>
      <c r="F3388" s="12" t="s">
        <v>10692</v>
      </c>
      <c r="G3388" s="13">
        <v>168177</v>
      </c>
      <c r="H3388" s="13">
        <v>163132</v>
      </c>
      <c r="I3388" s="13"/>
      <c r="J3388" s="13">
        <v>5045</v>
      </c>
      <c r="K3388" s="13">
        <v>97</v>
      </c>
      <c r="L3388" s="11" t="s">
        <v>9383</v>
      </c>
      <c r="M3388" s="14" t="s">
        <v>9380</v>
      </c>
      <c r="Z3388" s="15">
        <v>168177</v>
      </c>
      <c r="AA3388" s="15">
        <v>163132</v>
      </c>
      <c r="AC3388" s="15">
        <v>5045</v>
      </c>
    </row>
    <row r="3389" spans="2:29" ht="19.7" customHeight="1" x14ac:dyDescent="0.2">
      <c r="B3389" s="10" t="s">
        <v>3489</v>
      </c>
      <c r="C3389" s="11" t="s">
        <v>10850</v>
      </c>
      <c r="D3389" s="11" t="s">
        <v>10836</v>
      </c>
      <c r="E3389" s="11" t="s">
        <v>10851</v>
      </c>
      <c r="F3389" s="12" t="s">
        <v>10692</v>
      </c>
      <c r="G3389" s="13">
        <v>198240</v>
      </c>
      <c r="H3389" s="13">
        <v>192293</v>
      </c>
      <c r="I3389" s="13"/>
      <c r="J3389" s="13">
        <v>5947</v>
      </c>
      <c r="K3389" s="13">
        <v>97</v>
      </c>
      <c r="L3389" s="11" t="s">
        <v>9383</v>
      </c>
      <c r="M3389" s="14" t="s">
        <v>9380</v>
      </c>
      <c r="Z3389" s="15">
        <v>198240</v>
      </c>
      <c r="AA3389" s="15">
        <v>192293</v>
      </c>
      <c r="AC3389" s="15">
        <v>5947</v>
      </c>
    </row>
    <row r="3390" spans="2:29" ht="19.7" customHeight="1" x14ac:dyDescent="0.2">
      <c r="B3390" s="10" t="s">
        <v>3490</v>
      </c>
      <c r="C3390" s="11" t="s">
        <v>10852</v>
      </c>
      <c r="D3390" s="11" t="s">
        <v>10836</v>
      </c>
      <c r="E3390" s="11" t="s">
        <v>10853</v>
      </c>
      <c r="F3390" s="12" t="s">
        <v>10692</v>
      </c>
      <c r="G3390" s="13">
        <v>315385</v>
      </c>
      <c r="H3390" s="13">
        <v>305923</v>
      </c>
      <c r="I3390" s="13"/>
      <c r="J3390" s="13">
        <v>9462</v>
      </c>
      <c r="K3390" s="13">
        <v>97</v>
      </c>
      <c r="L3390" s="11" t="s">
        <v>9383</v>
      </c>
      <c r="M3390" s="14" t="s">
        <v>9380</v>
      </c>
      <c r="Z3390" s="15">
        <v>315385</v>
      </c>
      <c r="AA3390" s="15">
        <v>305923</v>
      </c>
      <c r="AC3390" s="15">
        <v>9462</v>
      </c>
    </row>
    <row r="3391" spans="2:29" ht="19.7" customHeight="1" x14ac:dyDescent="0.2">
      <c r="B3391" s="10" t="s">
        <v>3491</v>
      </c>
      <c r="C3391" s="11" t="s">
        <v>10854</v>
      </c>
      <c r="D3391" s="11" t="s">
        <v>10836</v>
      </c>
      <c r="E3391" s="11" t="s">
        <v>10855</v>
      </c>
      <c r="F3391" s="12" t="s">
        <v>10692</v>
      </c>
      <c r="G3391" s="13">
        <v>222245</v>
      </c>
      <c r="H3391" s="13">
        <v>215578</v>
      </c>
      <c r="I3391" s="13"/>
      <c r="J3391" s="13">
        <v>6667</v>
      </c>
      <c r="K3391" s="13">
        <v>97</v>
      </c>
      <c r="L3391" s="11" t="s">
        <v>9383</v>
      </c>
      <c r="M3391" s="14" t="s">
        <v>9380</v>
      </c>
      <c r="Z3391" s="15">
        <v>222245</v>
      </c>
      <c r="AA3391" s="15">
        <v>215578</v>
      </c>
      <c r="AC3391" s="15">
        <v>6667</v>
      </c>
    </row>
    <row r="3392" spans="2:29" ht="19.7" customHeight="1" x14ac:dyDescent="0.2">
      <c r="B3392" s="10" t="s">
        <v>3492</v>
      </c>
      <c r="C3392" s="11" t="s">
        <v>10856</v>
      </c>
      <c r="D3392" s="11" t="s">
        <v>10836</v>
      </c>
      <c r="E3392" s="11" t="s">
        <v>10857</v>
      </c>
      <c r="F3392" s="12" t="s">
        <v>10692</v>
      </c>
      <c r="G3392" s="13">
        <v>225586</v>
      </c>
      <c r="H3392" s="13">
        <v>218818</v>
      </c>
      <c r="I3392" s="13"/>
      <c r="J3392" s="13">
        <v>6768</v>
      </c>
      <c r="K3392" s="13">
        <v>97</v>
      </c>
      <c r="L3392" s="11" t="s">
        <v>9383</v>
      </c>
      <c r="M3392" s="14" t="s">
        <v>9380</v>
      </c>
      <c r="Z3392" s="15">
        <v>225586</v>
      </c>
      <c r="AA3392" s="15">
        <v>218818</v>
      </c>
      <c r="AC3392" s="15">
        <v>6768</v>
      </c>
    </row>
    <row r="3393" spans="2:29" ht="19.7" customHeight="1" x14ac:dyDescent="0.2">
      <c r="B3393" s="10" t="s">
        <v>3493</v>
      </c>
      <c r="C3393" s="11" t="s">
        <v>10858</v>
      </c>
      <c r="D3393" s="11" t="s">
        <v>10836</v>
      </c>
      <c r="E3393" s="11" t="s">
        <v>10859</v>
      </c>
      <c r="F3393" s="12" t="s">
        <v>10692</v>
      </c>
      <c r="G3393" s="13">
        <v>128545</v>
      </c>
      <c r="H3393" s="13">
        <v>124689</v>
      </c>
      <c r="I3393" s="13"/>
      <c r="J3393" s="13">
        <v>3856</v>
      </c>
      <c r="K3393" s="13">
        <v>97</v>
      </c>
      <c r="L3393" s="11" t="s">
        <v>9383</v>
      </c>
      <c r="M3393" s="14" t="s">
        <v>9380</v>
      </c>
      <c r="Z3393" s="15">
        <v>128545</v>
      </c>
      <c r="AA3393" s="15">
        <v>124689</v>
      </c>
      <c r="AC3393" s="15">
        <v>3856</v>
      </c>
    </row>
    <row r="3394" spans="2:29" ht="19.7" customHeight="1" x14ac:dyDescent="0.2">
      <c r="B3394" s="10" t="s">
        <v>3494</v>
      </c>
      <c r="C3394" s="11" t="s">
        <v>10860</v>
      </c>
      <c r="D3394" s="11" t="s">
        <v>10861</v>
      </c>
      <c r="E3394" s="11" t="s">
        <v>10862</v>
      </c>
      <c r="F3394" s="12" t="s">
        <v>4384</v>
      </c>
      <c r="G3394" s="13">
        <v>756565</v>
      </c>
      <c r="H3394" s="13">
        <v>733868</v>
      </c>
      <c r="I3394" s="13"/>
      <c r="J3394" s="13">
        <v>22697</v>
      </c>
      <c r="K3394" s="13">
        <v>97</v>
      </c>
      <c r="L3394" s="11" t="s">
        <v>9383</v>
      </c>
      <c r="M3394" s="14" t="s">
        <v>9380</v>
      </c>
      <c r="Z3394" s="15">
        <v>756565</v>
      </c>
      <c r="AA3394" s="15">
        <v>733868</v>
      </c>
      <c r="AC3394" s="15">
        <v>22697</v>
      </c>
    </row>
    <row r="3395" spans="2:29" ht="19.7" customHeight="1" x14ac:dyDescent="0.2">
      <c r="B3395" s="10" t="s">
        <v>3495</v>
      </c>
      <c r="C3395" s="11" t="s">
        <v>10863</v>
      </c>
      <c r="D3395" s="11" t="s">
        <v>10861</v>
      </c>
      <c r="E3395" s="11" t="s">
        <v>10864</v>
      </c>
      <c r="F3395" s="12" t="s">
        <v>4384</v>
      </c>
      <c r="G3395" s="13">
        <v>775849</v>
      </c>
      <c r="H3395" s="13">
        <v>752574</v>
      </c>
      <c r="I3395" s="13"/>
      <c r="J3395" s="13">
        <v>23275</v>
      </c>
      <c r="K3395" s="13">
        <v>97</v>
      </c>
      <c r="L3395" s="11" t="s">
        <v>9383</v>
      </c>
      <c r="M3395" s="14" t="s">
        <v>9380</v>
      </c>
      <c r="Z3395" s="15">
        <v>775849</v>
      </c>
      <c r="AA3395" s="15">
        <v>752574</v>
      </c>
      <c r="AC3395" s="15">
        <v>23275</v>
      </c>
    </row>
    <row r="3396" spans="2:29" ht="19.7" customHeight="1" x14ac:dyDescent="0.2">
      <c r="B3396" s="10" t="s">
        <v>3496</v>
      </c>
      <c r="C3396" s="11" t="s">
        <v>10865</v>
      </c>
      <c r="D3396" s="11" t="s">
        <v>10861</v>
      </c>
      <c r="E3396" s="11" t="s">
        <v>10866</v>
      </c>
      <c r="F3396" s="12" t="s">
        <v>4384</v>
      </c>
      <c r="G3396" s="13">
        <v>2470829</v>
      </c>
      <c r="H3396" s="13">
        <v>2396704</v>
      </c>
      <c r="I3396" s="13"/>
      <c r="J3396" s="13">
        <v>74125</v>
      </c>
      <c r="K3396" s="13">
        <v>97</v>
      </c>
      <c r="L3396" s="11" t="s">
        <v>9383</v>
      </c>
      <c r="M3396" s="14" t="s">
        <v>9380</v>
      </c>
      <c r="Z3396" s="15">
        <v>2470829</v>
      </c>
      <c r="AA3396" s="15">
        <v>2396704</v>
      </c>
      <c r="AC3396" s="15">
        <v>74125</v>
      </c>
    </row>
    <row r="3397" spans="2:29" ht="19.7" customHeight="1" x14ac:dyDescent="0.2">
      <c r="B3397" s="10" t="s">
        <v>3497</v>
      </c>
      <c r="C3397" s="11" t="s">
        <v>10867</v>
      </c>
      <c r="D3397" s="11" t="s">
        <v>10861</v>
      </c>
      <c r="E3397" s="11" t="s">
        <v>10868</v>
      </c>
      <c r="F3397" s="12" t="s">
        <v>4384</v>
      </c>
      <c r="G3397" s="13">
        <v>2747219</v>
      </c>
      <c r="H3397" s="13">
        <v>2664802</v>
      </c>
      <c r="I3397" s="13"/>
      <c r="J3397" s="13">
        <v>82417</v>
      </c>
      <c r="K3397" s="13">
        <v>97</v>
      </c>
      <c r="L3397" s="11" t="s">
        <v>9383</v>
      </c>
      <c r="M3397" s="14" t="s">
        <v>9380</v>
      </c>
      <c r="Z3397" s="15">
        <v>2747219</v>
      </c>
      <c r="AA3397" s="15">
        <v>2664802</v>
      </c>
      <c r="AC3397" s="15">
        <v>82417</v>
      </c>
    </row>
    <row r="3398" spans="2:29" ht="19.7" customHeight="1" x14ac:dyDescent="0.2">
      <c r="B3398" s="10" t="s">
        <v>3498</v>
      </c>
      <c r="C3398" s="11" t="s">
        <v>10869</v>
      </c>
      <c r="D3398" s="11" t="s">
        <v>10861</v>
      </c>
      <c r="E3398" s="11" t="s">
        <v>10870</v>
      </c>
      <c r="F3398" s="12" t="s">
        <v>4384</v>
      </c>
      <c r="G3398" s="13">
        <v>960498</v>
      </c>
      <c r="H3398" s="13">
        <v>931683</v>
      </c>
      <c r="I3398" s="13"/>
      <c r="J3398" s="13">
        <v>28815</v>
      </c>
      <c r="K3398" s="13">
        <v>97</v>
      </c>
      <c r="L3398" s="11" t="s">
        <v>9383</v>
      </c>
      <c r="M3398" s="14" t="s">
        <v>9380</v>
      </c>
      <c r="Z3398" s="15">
        <v>960498</v>
      </c>
      <c r="AA3398" s="15">
        <v>931683</v>
      </c>
      <c r="AC3398" s="15">
        <v>28815</v>
      </c>
    </row>
    <row r="3399" spans="2:29" ht="19.7" customHeight="1" x14ac:dyDescent="0.2">
      <c r="B3399" s="10" t="s">
        <v>3499</v>
      </c>
      <c r="C3399" s="11" t="s">
        <v>10871</v>
      </c>
      <c r="D3399" s="11" t="s">
        <v>10861</v>
      </c>
      <c r="E3399" s="11" t="s">
        <v>10872</v>
      </c>
      <c r="F3399" s="12" t="s">
        <v>4384</v>
      </c>
      <c r="G3399" s="13">
        <v>1008682</v>
      </c>
      <c r="H3399" s="13">
        <v>978422</v>
      </c>
      <c r="I3399" s="13"/>
      <c r="J3399" s="13">
        <v>30260</v>
      </c>
      <c r="K3399" s="13">
        <v>97</v>
      </c>
      <c r="L3399" s="11" t="s">
        <v>9383</v>
      </c>
      <c r="M3399" s="14" t="s">
        <v>9380</v>
      </c>
      <c r="Z3399" s="15">
        <v>1008682</v>
      </c>
      <c r="AA3399" s="15">
        <v>978422</v>
      </c>
      <c r="AC3399" s="15">
        <v>30260</v>
      </c>
    </row>
    <row r="3400" spans="2:29" ht="19.7" customHeight="1" x14ac:dyDescent="0.2">
      <c r="B3400" s="10" t="s">
        <v>3500</v>
      </c>
      <c r="C3400" s="11" t="s">
        <v>10873</v>
      </c>
      <c r="D3400" s="11" t="s">
        <v>10861</v>
      </c>
      <c r="E3400" s="11" t="s">
        <v>10874</v>
      </c>
      <c r="F3400" s="12" t="s">
        <v>4384</v>
      </c>
      <c r="G3400" s="13">
        <v>3964160</v>
      </c>
      <c r="H3400" s="13">
        <v>3845235</v>
      </c>
      <c r="I3400" s="13"/>
      <c r="J3400" s="13">
        <v>118925</v>
      </c>
      <c r="K3400" s="13">
        <v>97</v>
      </c>
      <c r="L3400" s="11" t="s">
        <v>9383</v>
      </c>
      <c r="M3400" s="14" t="s">
        <v>9380</v>
      </c>
      <c r="Z3400" s="15">
        <v>3964160</v>
      </c>
      <c r="AA3400" s="15">
        <v>3845235</v>
      </c>
      <c r="AC3400" s="15">
        <v>118925</v>
      </c>
    </row>
    <row r="3401" spans="2:29" ht="19.7" customHeight="1" x14ac:dyDescent="0.2">
      <c r="B3401" s="10" t="s">
        <v>3501</v>
      </c>
      <c r="C3401" s="11" t="s">
        <v>10875</v>
      </c>
      <c r="D3401" s="11" t="s">
        <v>10876</v>
      </c>
      <c r="E3401" s="11" t="s">
        <v>10877</v>
      </c>
      <c r="F3401" s="12" t="s">
        <v>10878</v>
      </c>
      <c r="G3401" s="13">
        <v>5825380</v>
      </c>
      <c r="H3401" s="13">
        <v>5475857</v>
      </c>
      <c r="I3401" s="13"/>
      <c r="J3401" s="13">
        <v>349523</v>
      </c>
      <c r="K3401" s="13">
        <v>94</v>
      </c>
      <c r="L3401" s="11" t="s">
        <v>9383</v>
      </c>
      <c r="M3401" s="14" t="s">
        <v>9380</v>
      </c>
      <c r="Z3401" s="15">
        <v>5825380</v>
      </c>
      <c r="AA3401" s="15">
        <v>5475857</v>
      </c>
      <c r="AC3401" s="15">
        <v>349523</v>
      </c>
    </row>
    <row r="3402" spans="2:29" ht="19.7" customHeight="1" x14ac:dyDescent="0.2">
      <c r="B3402" s="10" t="s">
        <v>3502</v>
      </c>
      <c r="C3402" s="11" t="s">
        <v>10879</v>
      </c>
      <c r="D3402" s="11" t="s">
        <v>10876</v>
      </c>
      <c r="E3402" s="11" t="s">
        <v>10880</v>
      </c>
      <c r="F3402" s="12" t="s">
        <v>4384</v>
      </c>
      <c r="G3402" s="13">
        <v>4555618</v>
      </c>
      <c r="H3402" s="13">
        <v>4418949</v>
      </c>
      <c r="I3402" s="13"/>
      <c r="J3402" s="13">
        <v>136669</v>
      </c>
      <c r="K3402" s="13">
        <v>97</v>
      </c>
      <c r="L3402" s="11" t="s">
        <v>9383</v>
      </c>
      <c r="M3402" s="14" t="s">
        <v>9380</v>
      </c>
      <c r="Z3402" s="15">
        <v>4555618</v>
      </c>
      <c r="AA3402" s="15">
        <v>4418949</v>
      </c>
      <c r="AC3402" s="15">
        <v>136669</v>
      </c>
    </row>
    <row r="3403" spans="2:29" ht="19.7" customHeight="1" x14ac:dyDescent="0.2">
      <c r="B3403" s="10" t="s">
        <v>3503</v>
      </c>
      <c r="C3403" s="11" t="s">
        <v>10881</v>
      </c>
      <c r="D3403" s="11" t="s">
        <v>10876</v>
      </c>
      <c r="E3403" s="11" t="s">
        <v>10882</v>
      </c>
      <c r="F3403" s="12" t="s">
        <v>4384</v>
      </c>
      <c r="G3403" s="13">
        <v>981188</v>
      </c>
      <c r="H3403" s="13">
        <v>951752</v>
      </c>
      <c r="I3403" s="13"/>
      <c r="J3403" s="13">
        <v>29436</v>
      </c>
      <c r="K3403" s="13">
        <v>97</v>
      </c>
      <c r="L3403" s="11" t="s">
        <v>9383</v>
      </c>
      <c r="M3403" s="14" t="s">
        <v>9380</v>
      </c>
      <c r="Z3403" s="15">
        <v>981188</v>
      </c>
      <c r="AA3403" s="15">
        <v>951752</v>
      </c>
      <c r="AC3403" s="15">
        <v>29436</v>
      </c>
    </row>
    <row r="3404" spans="2:29" ht="19.7" customHeight="1" x14ac:dyDescent="0.2">
      <c r="B3404" s="16" t="s">
        <v>3504</v>
      </c>
      <c r="C3404" s="17" t="s">
        <v>10883</v>
      </c>
      <c r="D3404" s="17" t="s">
        <v>10876</v>
      </c>
      <c r="E3404" s="17" t="s">
        <v>10884</v>
      </c>
      <c r="F3404" s="18" t="s">
        <v>10878</v>
      </c>
      <c r="G3404" s="19">
        <v>7101749</v>
      </c>
      <c r="H3404" s="19">
        <v>6533609</v>
      </c>
      <c r="I3404" s="19"/>
      <c r="J3404" s="19">
        <v>568140</v>
      </c>
      <c r="K3404" s="19">
        <v>92</v>
      </c>
      <c r="L3404" s="17" t="s">
        <v>9383</v>
      </c>
      <c r="M3404" s="20" t="s">
        <v>9380</v>
      </c>
      <c r="Z3404" s="15">
        <v>7101749</v>
      </c>
      <c r="AA3404" s="15">
        <v>6533609</v>
      </c>
      <c r="AC3404" s="15">
        <v>568140</v>
      </c>
    </row>
    <row r="3405" spans="2:29" ht="19.7" customHeight="1" x14ac:dyDescent="0.2">
      <c r="B3405" s="10" t="s">
        <v>3505</v>
      </c>
      <c r="C3405" s="11" t="s">
        <v>10885</v>
      </c>
      <c r="D3405" s="11" t="s">
        <v>10876</v>
      </c>
      <c r="E3405" s="11" t="s">
        <v>10886</v>
      </c>
      <c r="F3405" s="12" t="s">
        <v>4384</v>
      </c>
      <c r="G3405" s="13">
        <v>4838146</v>
      </c>
      <c r="H3405" s="13">
        <v>4693002</v>
      </c>
      <c r="I3405" s="13"/>
      <c r="J3405" s="13">
        <v>145144</v>
      </c>
      <c r="K3405" s="13">
        <v>97</v>
      </c>
      <c r="L3405" s="11" t="s">
        <v>9383</v>
      </c>
      <c r="M3405" s="14" t="s">
        <v>9380</v>
      </c>
      <c r="Z3405" s="15">
        <v>4838146</v>
      </c>
      <c r="AA3405" s="15">
        <v>4693002</v>
      </c>
      <c r="AC3405" s="15">
        <v>145144</v>
      </c>
    </row>
    <row r="3406" spans="2:29" ht="19.7" customHeight="1" x14ac:dyDescent="0.2">
      <c r="B3406" s="10" t="s">
        <v>3506</v>
      </c>
      <c r="C3406" s="11" t="s">
        <v>10887</v>
      </c>
      <c r="D3406" s="11" t="s">
        <v>10876</v>
      </c>
      <c r="E3406" s="11" t="s">
        <v>10888</v>
      </c>
      <c r="F3406" s="12" t="s">
        <v>4384</v>
      </c>
      <c r="G3406" s="13">
        <v>1020924</v>
      </c>
      <c r="H3406" s="13">
        <v>990296</v>
      </c>
      <c r="I3406" s="13"/>
      <c r="J3406" s="13">
        <v>30628</v>
      </c>
      <c r="K3406" s="13">
        <v>97</v>
      </c>
      <c r="L3406" s="11" t="s">
        <v>9383</v>
      </c>
      <c r="M3406" s="14" t="s">
        <v>9380</v>
      </c>
      <c r="Z3406" s="15">
        <v>1020924</v>
      </c>
      <c r="AA3406" s="15">
        <v>990296</v>
      </c>
      <c r="AC3406" s="15">
        <v>30628</v>
      </c>
    </row>
    <row r="3407" spans="2:29" ht="19.7" customHeight="1" x14ac:dyDescent="0.2">
      <c r="B3407" s="10" t="s">
        <v>3507</v>
      </c>
      <c r="C3407" s="11" t="s">
        <v>10889</v>
      </c>
      <c r="D3407" s="11" t="s">
        <v>10876</v>
      </c>
      <c r="E3407" s="11" t="s">
        <v>10890</v>
      </c>
      <c r="F3407" s="12" t="s">
        <v>4384</v>
      </c>
      <c r="G3407" s="13">
        <v>1143183</v>
      </c>
      <c r="H3407" s="13">
        <v>1108888</v>
      </c>
      <c r="I3407" s="13"/>
      <c r="J3407" s="13">
        <v>34295</v>
      </c>
      <c r="K3407" s="13">
        <v>97</v>
      </c>
      <c r="L3407" s="11" t="s">
        <v>9383</v>
      </c>
      <c r="M3407" s="14" t="s">
        <v>9380</v>
      </c>
      <c r="Z3407" s="15">
        <v>1143183</v>
      </c>
      <c r="AA3407" s="15">
        <v>1108888</v>
      </c>
      <c r="AC3407" s="15">
        <v>34295</v>
      </c>
    </row>
    <row r="3408" spans="2:29" ht="19.7" customHeight="1" x14ac:dyDescent="0.2">
      <c r="B3408" s="10" t="s">
        <v>3508</v>
      </c>
      <c r="C3408" s="11" t="s">
        <v>10891</v>
      </c>
      <c r="D3408" s="11" t="s">
        <v>10876</v>
      </c>
      <c r="E3408" s="11" t="s">
        <v>10892</v>
      </c>
      <c r="F3408" s="12" t="s">
        <v>10878</v>
      </c>
      <c r="G3408" s="13">
        <v>10130277</v>
      </c>
      <c r="H3408" s="13">
        <v>9319855</v>
      </c>
      <c r="I3408" s="13"/>
      <c r="J3408" s="13">
        <v>810422</v>
      </c>
      <c r="K3408" s="13">
        <v>92</v>
      </c>
      <c r="L3408" s="11" t="s">
        <v>9383</v>
      </c>
      <c r="M3408" s="14" t="s">
        <v>9380</v>
      </c>
      <c r="Z3408" s="15">
        <v>10130277</v>
      </c>
      <c r="AA3408" s="15">
        <v>9319855</v>
      </c>
      <c r="AC3408" s="15">
        <v>810422</v>
      </c>
    </row>
    <row r="3409" spans="2:29" ht="19.7" customHeight="1" x14ac:dyDescent="0.2">
      <c r="B3409" s="10" t="s">
        <v>3509</v>
      </c>
      <c r="C3409" s="11" t="s">
        <v>10893</v>
      </c>
      <c r="D3409" s="11" t="s">
        <v>10876</v>
      </c>
      <c r="E3409" s="11" t="s">
        <v>10894</v>
      </c>
      <c r="F3409" s="12" t="s">
        <v>4384</v>
      </c>
      <c r="G3409" s="13">
        <v>6531501</v>
      </c>
      <c r="H3409" s="13">
        <v>6335556</v>
      </c>
      <c r="I3409" s="13"/>
      <c r="J3409" s="13">
        <v>195945</v>
      </c>
      <c r="K3409" s="13">
        <v>97</v>
      </c>
      <c r="L3409" s="11" t="s">
        <v>9383</v>
      </c>
      <c r="M3409" s="14" t="s">
        <v>9380</v>
      </c>
      <c r="Z3409" s="15">
        <v>6531501</v>
      </c>
      <c r="AA3409" s="15">
        <v>6335556</v>
      </c>
      <c r="AC3409" s="15">
        <v>195945</v>
      </c>
    </row>
    <row r="3410" spans="2:29" ht="19.7" customHeight="1" x14ac:dyDescent="0.2">
      <c r="B3410" s="10" t="s">
        <v>3510</v>
      </c>
      <c r="C3410" s="11" t="s">
        <v>10895</v>
      </c>
      <c r="D3410" s="11" t="s">
        <v>10876</v>
      </c>
      <c r="E3410" s="11" t="s">
        <v>10896</v>
      </c>
      <c r="F3410" s="12" t="s">
        <v>4384</v>
      </c>
      <c r="G3410" s="13">
        <v>1497767</v>
      </c>
      <c r="H3410" s="13">
        <v>1452834</v>
      </c>
      <c r="I3410" s="13"/>
      <c r="J3410" s="13">
        <v>44933</v>
      </c>
      <c r="K3410" s="13">
        <v>97</v>
      </c>
      <c r="L3410" s="11" t="s">
        <v>9383</v>
      </c>
      <c r="M3410" s="14" t="s">
        <v>9380</v>
      </c>
      <c r="Z3410" s="15">
        <v>1497767</v>
      </c>
      <c r="AA3410" s="15">
        <v>1452834</v>
      </c>
      <c r="AC3410" s="15">
        <v>44933</v>
      </c>
    </row>
    <row r="3411" spans="2:29" ht="19.7" customHeight="1" x14ac:dyDescent="0.2">
      <c r="B3411" s="10" t="s">
        <v>3511</v>
      </c>
      <c r="C3411" s="11" t="s">
        <v>10897</v>
      </c>
      <c r="D3411" s="11" t="s">
        <v>10876</v>
      </c>
      <c r="E3411" s="11" t="s">
        <v>10898</v>
      </c>
      <c r="F3411" s="12" t="s">
        <v>10899</v>
      </c>
      <c r="G3411" s="13">
        <v>14814404</v>
      </c>
      <c r="H3411" s="13">
        <v>13925540</v>
      </c>
      <c r="I3411" s="13"/>
      <c r="J3411" s="13">
        <v>888864</v>
      </c>
      <c r="K3411" s="13">
        <v>94</v>
      </c>
      <c r="L3411" s="11" t="s">
        <v>9383</v>
      </c>
      <c r="M3411" s="14" t="s">
        <v>9380</v>
      </c>
      <c r="Z3411" s="15">
        <v>14814404</v>
      </c>
      <c r="AA3411" s="15">
        <v>13925540</v>
      </c>
      <c r="AC3411" s="15">
        <v>888864</v>
      </c>
    </row>
    <row r="3412" spans="2:29" ht="19.7" customHeight="1" x14ac:dyDescent="0.2">
      <c r="B3412" s="10" t="s">
        <v>3512</v>
      </c>
      <c r="C3412" s="11" t="s">
        <v>10900</v>
      </c>
      <c r="D3412" s="11" t="s">
        <v>10876</v>
      </c>
      <c r="E3412" s="11" t="s">
        <v>10901</v>
      </c>
      <c r="F3412" s="12" t="s">
        <v>4384</v>
      </c>
      <c r="G3412" s="13">
        <v>7725616</v>
      </c>
      <c r="H3412" s="13">
        <v>7493848</v>
      </c>
      <c r="I3412" s="13"/>
      <c r="J3412" s="13">
        <v>231768</v>
      </c>
      <c r="K3412" s="13">
        <v>97</v>
      </c>
      <c r="L3412" s="11" t="s">
        <v>9383</v>
      </c>
      <c r="M3412" s="14" t="s">
        <v>9380</v>
      </c>
      <c r="Z3412" s="15">
        <v>7725616</v>
      </c>
      <c r="AA3412" s="15">
        <v>7493848</v>
      </c>
      <c r="AC3412" s="15">
        <v>231768</v>
      </c>
    </row>
    <row r="3413" spans="2:29" ht="19.7" customHeight="1" x14ac:dyDescent="0.2">
      <c r="B3413" s="10" t="s">
        <v>3513</v>
      </c>
      <c r="C3413" s="11" t="s">
        <v>10902</v>
      </c>
      <c r="D3413" s="11" t="s">
        <v>10876</v>
      </c>
      <c r="E3413" s="11" t="s">
        <v>10903</v>
      </c>
      <c r="F3413" s="12" t="s">
        <v>4384</v>
      </c>
      <c r="G3413" s="13">
        <v>1654946</v>
      </c>
      <c r="H3413" s="13">
        <v>1605298</v>
      </c>
      <c r="I3413" s="13"/>
      <c r="J3413" s="13">
        <v>49648</v>
      </c>
      <c r="K3413" s="13">
        <v>97</v>
      </c>
      <c r="L3413" s="11" t="s">
        <v>9383</v>
      </c>
      <c r="M3413" s="14" t="s">
        <v>9380</v>
      </c>
      <c r="Z3413" s="15">
        <v>1654946</v>
      </c>
      <c r="AA3413" s="15">
        <v>1605298</v>
      </c>
      <c r="AC3413" s="15">
        <v>49648</v>
      </c>
    </row>
    <row r="3414" spans="2:29" ht="19.7" customHeight="1" x14ac:dyDescent="0.2">
      <c r="B3414" s="10" t="s">
        <v>3514</v>
      </c>
      <c r="C3414" s="11" t="s">
        <v>10904</v>
      </c>
      <c r="D3414" s="11" t="s">
        <v>10876</v>
      </c>
      <c r="E3414" s="11" t="s">
        <v>10905</v>
      </c>
      <c r="F3414" s="12" t="s">
        <v>10878</v>
      </c>
      <c r="G3414" s="13">
        <v>22659397</v>
      </c>
      <c r="H3414" s="13">
        <v>21073239</v>
      </c>
      <c r="I3414" s="13"/>
      <c r="J3414" s="13">
        <v>1586158</v>
      </c>
      <c r="K3414" s="13">
        <v>93</v>
      </c>
      <c r="L3414" s="11" t="s">
        <v>9383</v>
      </c>
      <c r="M3414" s="14" t="s">
        <v>9380</v>
      </c>
      <c r="Z3414" s="15">
        <v>22659397</v>
      </c>
      <c r="AA3414" s="15">
        <v>21073239</v>
      </c>
      <c r="AC3414" s="15">
        <v>1586158</v>
      </c>
    </row>
    <row r="3415" spans="2:29" ht="19.7" customHeight="1" x14ac:dyDescent="0.2">
      <c r="B3415" s="10" t="s">
        <v>3515</v>
      </c>
      <c r="C3415" s="11" t="s">
        <v>10906</v>
      </c>
      <c r="D3415" s="11" t="s">
        <v>10876</v>
      </c>
      <c r="E3415" s="11" t="s">
        <v>10907</v>
      </c>
      <c r="F3415" s="12" t="s">
        <v>4384</v>
      </c>
      <c r="G3415" s="13">
        <v>11487130</v>
      </c>
      <c r="H3415" s="13">
        <v>11142516</v>
      </c>
      <c r="I3415" s="13"/>
      <c r="J3415" s="13">
        <v>344614</v>
      </c>
      <c r="K3415" s="13">
        <v>97</v>
      </c>
      <c r="L3415" s="11" t="s">
        <v>9383</v>
      </c>
      <c r="M3415" s="14" t="s">
        <v>9380</v>
      </c>
      <c r="Z3415" s="15">
        <v>11487130</v>
      </c>
      <c r="AA3415" s="15">
        <v>11142516</v>
      </c>
      <c r="AC3415" s="15">
        <v>344614</v>
      </c>
    </row>
    <row r="3416" spans="2:29" ht="19.7" customHeight="1" x14ac:dyDescent="0.2">
      <c r="B3416" s="10" t="s">
        <v>3516</v>
      </c>
      <c r="C3416" s="11" t="s">
        <v>10908</v>
      </c>
      <c r="D3416" s="11" t="s">
        <v>10876</v>
      </c>
      <c r="E3416" s="11" t="s">
        <v>10909</v>
      </c>
      <c r="F3416" s="12" t="s">
        <v>4384</v>
      </c>
      <c r="G3416" s="13">
        <v>1743858</v>
      </c>
      <c r="H3416" s="13">
        <v>1691542</v>
      </c>
      <c r="I3416" s="13"/>
      <c r="J3416" s="13">
        <v>52316</v>
      </c>
      <c r="K3416" s="13">
        <v>97</v>
      </c>
      <c r="L3416" s="11" t="s">
        <v>9383</v>
      </c>
      <c r="M3416" s="14" t="s">
        <v>9380</v>
      </c>
      <c r="Z3416" s="15">
        <v>1743858</v>
      </c>
      <c r="AA3416" s="15">
        <v>1691542</v>
      </c>
      <c r="AC3416" s="15">
        <v>52316</v>
      </c>
    </row>
    <row r="3417" spans="2:29" ht="19.7" customHeight="1" x14ac:dyDescent="0.2">
      <c r="B3417" s="10" t="s">
        <v>3517</v>
      </c>
      <c r="C3417" s="11" t="s">
        <v>10910</v>
      </c>
      <c r="D3417" s="11" t="s">
        <v>10911</v>
      </c>
      <c r="E3417" s="11" t="s">
        <v>10912</v>
      </c>
      <c r="F3417" s="12" t="s">
        <v>85</v>
      </c>
      <c r="G3417" s="13">
        <v>20079</v>
      </c>
      <c r="H3417" s="13">
        <v>19477</v>
      </c>
      <c r="I3417" s="13"/>
      <c r="J3417" s="13">
        <v>602</v>
      </c>
      <c r="K3417" s="13">
        <v>97</v>
      </c>
      <c r="L3417" s="11" t="s">
        <v>9383</v>
      </c>
      <c r="M3417" s="14" t="s">
        <v>9380</v>
      </c>
      <c r="Z3417" s="15">
        <v>20079</v>
      </c>
      <c r="AA3417" s="15">
        <v>19477</v>
      </c>
      <c r="AC3417" s="15">
        <v>602</v>
      </c>
    </row>
    <row r="3418" spans="2:29" ht="19.7" customHeight="1" x14ac:dyDescent="0.2">
      <c r="B3418" s="10" t="s">
        <v>3518</v>
      </c>
      <c r="C3418" s="11" t="s">
        <v>10913</v>
      </c>
      <c r="D3418" s="11" t="s">
        <v>10914</v>
      </c>
      <c r="E3418" s="11" t="s">
        <v>10912</v>
      </c>
      <c r="F3418" s="12" t="s">
        <v>85</v>
      </c>
      <c r="G3418" s="13">
        <v>632018</v>
      </c>
      <c r="H3418" s="13">
        <v>613057</v>
      </c>
      <c r="I3418" s="13"/>
      <c r="J3418" s="13">
        <v>18961</v>
      </c>
      <c r="K3418" s="13">
        <v>97</v>
      </c>
      <c r="L3418" s="11" t="s">
        <v>9383</v>
      </c>
      <c r="M3418" s="14" t="s">
        <v>9380</v>
      </c>
      <c r="Z3418" s="15">
        <v>632018</v>
      </c>
      <c r="AA3418" s="15">
        <v>613057</v>
      </c>
      <c r="AC3418" s="15">
        <v>18961</v>
      </c>
    </row>
    <row r="3419" spans="2:29" ht="19.7" customHeight="1" x14ac:dyDescent="0.2">
      <c r="B3419" s="10" t="s">
        <v>3519</v>
      </c>
      <c r="C3419" s="11" t="s">
        <v>10915</v>
      </c>
      <c r="D3419" s="11" t="s">
        <v>10916</v>
      </c>
      <c r="E3419" s="11" t="s">
        <v>10917</v>
      </c>
      <c r="F3419" s="12" t="s">
        <v>85</v>
      </c>
      <c r="G3419" s="13">
        <v>30716</v>
      </c>
      <c r="H3419" s="13">
        <v>29795</v>
      </c>
      <c r="I3419" s="13"/>
      <c r="J3419" s="13">
        <v>921</v>
      </c>
      <c r="K3419" s="13">
        <v>97</v>
      </c>
      <c r="L3419" s="11" t="s">
        <v>9383</v>
      </c>
      <c r="M3419" s="14" t="s">
        <v>9380</v>
      </c>
      <c r="Z3419" s="15">
        <v>30716</v>
      </c>
      <c r="AA3419" s="15">
        <v>29795</v>
      </c>
      <c r="AC3419" s="15">
        <v>921</v>
      </c>
    </row>
    <row r="3420" spans="2:29" ht="19.7" customHeight="1" x14ac:dyDescent="0.2">
      <c r="B3420" s="10" t="s">
        <v>3520</v>
      </c>
      <c r="C3420" s="11" t="s">
        <v>10918</v>
      </c>
      <c r="D3420" s="11" t="s">
        <v>10919</v>
      </c>
      <c r="E3420" s="11" t="s">
        <v>10920</v>
      </c>
      <c r="F3420" s="12" t="s">
        <v>85</v>
      </c>
      <c r="G3420" s="13">
        <v>18446</v>
      </c>
      <c r="H3420" s="13">
        <v>17893</v>
      </c>
      <c r="I3420" s="13"/>
      <c r="J3420" s="13">
        <v>553</v>
      </c>
      <c r="K3420" s="13">
        <v>97</v>
      </c>
      <c r="L3420" s="11" t="s">
        <v>9383</v>
      </c>
      <c r="M3420" s="14" t="s">
        <v>9380</v>
      </c>
      <c r="Z3420" s="15">
        <v>18446</v>
      </c>
      <c r="AA3420" s="15">
        <v>17893</v>
      </c>
      <c r="AC3420" s="15">
        <v>553</v>
      </c>
    </row>
    <row r="3421" spans="2:29" ht="19.7" customHeight="1" x14ac:dyDescent="0.2">
      <c r="B3421" s="10" t="s">
        <v>3521</v>
      </c>
      <c r="C3421" s="11" t="s">
        <v>10921</v>
      </c>
      <c r="D3421" s="11" t="s">
        <v>10919</v>
      </c>
      <c r="E3421" s="11" t="s">
        <v>10922</v>
      </c>
      <c r="F3421" s="12" t="s">
        <v>85</v>
      </c>
      <c r="G3421" s="13">
        <v>30569</v>
      </c>
      <c r="H3421" s="13">
        <v>29652</v>
      </c>
      <c r="I3421" s="13"/>
      <c r="J3421" s="13">
        <v>917</v>
      </c>
      <c r="K3421" s="13">
        <v>97</v>
      </c>
      <c r="L3421" s="11" t="s">
        <v>9383</v>
      </c>
      <c r="M3421" s="14" t="s">
        <v>9380</v>
      </c>
      <c r="Z3421" s="15">
        <v>30569</v>
      </c>
      <c r="AA3421" s="15">
        <v>29652</v>
      </c>
      <c r="AC3421" s="15">
        <v>917</v>
      </c>
    </row>
    <row r="3422" spans="2:29" ht="19.7" customHeight="1" x14ac:dyDescent="0.2">
      <c r="B3422" s="10" t="s">
        <v>3522</v>
      </c>
      <c r="C3422" s="11" t="s">
        <v>10923</v>
      </c>
      <c r="D3422" s="11" t="s">
        <v>10919</v>
      </c>
      <c r="E3422" s="11" t="s">
        <v>10924</v>
      </c>
      <c r="F3422" s="12" t="s">
        <v>85</v>
      </c>
      <c r="G3422" s="13">
        <v>49884</v>
      </c>
      <c r="H3422" s="13">
        <v>48886</v>
      </c>
      <c r="I3422" s="13"/>
      <c r="J3422" s="13">
        <v>998</v>
      </c>
      <c r="K3422" s="13">
        <v>98</v>
      </c>
      <c r="L3422" s="11" t="s">
        <v>9383</v>
      </c>
      <c r="M3422" s="14" t="s">
        <v>9380</v>
      </c>
      <c r="Z3422" s="15">
        <v>49884</v>
      </c>
      <c r="AA3422" s="15">
        <v>48886</v>
      </c>
      <c r="AC3422" s="15">
        <v>998</v>
      </c>
    </row>
    <row r="3423" spans="2:29" ht="19.7" customHeight="1" x14ac:dyDescent="0.2">
      <c r="B3423" s="10" t="s">
        <v>3523</v>
      </c>
      <c r="C3423" s="11" t="s">
        <v>10925</v>
      </c>
      <c r="D3423" s="11" t="s">
        <v>10926</v>
      </c>
      <c r="E3423" s="11" t="s">
        <v>5543</v>
      </c>
      <c r="F3423" s="12" t="s">
        <v>85</v>
      </c>
      <c r="G3423" s="13">
        <v>32460</v>
      </c>
      <c r="H3423" s="13">
        <v>31486</v>
      </c>
      <c r="I3423" s="13"/>
      <c r="J3423" s="13">
        <v>974</v>
      </c>
      <c r="K3423" s="13">
        <v>97</v>
      </c>
      <c r="L3423" s="11" t="s">
        <v>9383</v>
      </c>
      <c r="M3423" s="14" t="s">
        <v>9380</v>
      </c>
      <c r="Z3423" s="15">
        <v>32460</v>
      </c>
      <c r="AA3423" s="15">
        <v>31486</v>
      </c>
      <c r="AC3423" s="15">
        <v>974</v>
      </c>
    </row>
    <row r="3424" spans="2:29" ht="19.7" customHeight="1" x14ac:dyDescent="0.2">
      <c r="B3424" s="10" t="s">
        <v>3524</v>
      </c>
      <c r="C3424" s="11" t="s">
        <v>10927</v>
      </c>
      <c r="D3424" s="11" t="s">
        <v>10928</v>
      </c>
      <c r="E3424" s="11" t="s">
        <v>5543</v>
      </c>
      <c r="F3424" s="12" t="s">
        <v>85</v>
      </c>
      <c r="G3424" s="13">
        <v>23272</v>
      </c>
      <c r="H3424" s="13">
        <v>22574</v>
      </c>
      <c r="I3424" s="13"/>
      <c r="J3424" s="13">
        <v>698</v>
      </c>
      <c r="K3424" s="13">
        <v>97</v>
      </c>
      <c r="L3424" s="11" t="s">
        <v>9383</v>
      </c>
      <c r="M3424" s="14" t="s">
        <v>9380</v>
      </c>
      <c r="Z3424" s="15">
        <v>23272</v>
      </c>
      <c r="AA3424" s="15">
        <v>22574</v>
      </c>
      <c r="AC3424" s="15">
        <v>698</v>
      </c>
    </row>
    <row r="3425" spans="2:29" ht="19.7" customHeight="1" x14ac:dyDescent="0.2">
      <c r="B3425" s="10" t="s">
        <v>3525</v>
      </c>
      <c r="C3425" s="11" t="s">
        <v>10929</v>
      </c>
      <c r="D3425" s="11" t="s">
        <v>10930</v>
      </c>
      <c r="E3425" s="11" t="s">
        <v>10931</v>
      </c>
      <c r="F3425" s="12" t="s">
        <v>329</v>
      </c>
      <c r="G3425" s="13">
        <v>692025</v>
      </c>
      <c r="H3425" s="13">
        <v>671264</v>
      </c>
      <c r="I3425" s="13"/>
      <c r="J3425" s="13">
        <v>20761</v>
      </c>
      <c r="K3425" s="13">
        <v>97</v>
      </c>
      <c r="L3425" s="11" t="s">
        <v>9383</v>
      </c>
      <c r="M3425" s="14" t="s">
        <v>9380</v>
      </c>
      <c r="Z3425" s="15">
        <v>692025</v>
      </c>
      <c r="AA3425" s="15">
        <v>671264</v>
      </c>
      <c r="AC3425" s="15">
        <v>20761</v>
      </c>
    </row>
    <row r="3426" spans="2:29" ht="19.7" customHeight="1" x14ac:dyDescent="0.2">
      <c r="B3426" s="10" t="s">
        <v>3526</v>
      </c>
      <c r="C3426" s="11" t="s">
        <v>10932</v>
      </c>
      <c r="D3426" s="11" t="s">
        <v>9886</v>
      </c>
      <c r="E3426" s="11" t="s">
        <v>10933</v>
      </c>
      <c r="F3426" s="12" t="s">
        <v>85</v>
      </c>
      <c r="G3426" s="13">
        <v>19345</v>
      </c>
      <c r="H3426" s="13">
        <v>18765</v>
      </c>
      <c r="I3426" s="13"/>
      <c r="J3426" s="13">
        <v>580</v>
      </c>
      <c r="K3426" s="13">
        <v>97</v>
      </c>
      <c r="L3426" s="11" t="s">
        <v>9383</v>
      </c>
      <c r="M3426" s="14" t="s">
        <v>9380</v>
      </c>
      <c r="Z3426" s="15">
        <v>19345</v>
      </c>
      <c r="AA3426" s="15">
        <v>18765</v>
      </c>
      <c r="AC3426" s="15">
        <v>580</v>
      </c>
    </row>
    <row r="3427" spans="2:29" ht="19.7" customHeight="1" x14ac:dyDescent="0.2">
      <c r="B3427" s="10" t="s">
        <v>3527</v>
      </c>
      <c r="C3427" s="11" t="s">
        <v>10934</v>
      </c>
      <c r="D3427" s="11" t="s">
        <v>10935</v>
      </c>
      <c r="E3427" s="11" t="s">
        <v>5543</v>
      </c>
      <c r="F3427" s="12" t="s">
        <v>85</v>
      </c>
      <c r="G3427" s="13">
        <v>31716</v>
      </c>
      <c r="H3427" s="13">
        <v>30765</v>
      </c>
      <c r="I3427" s="13"/>
      <c r="J3427" s="13">
        <v>951</v>
      </c>
      <c r="K3427" s="13">
        <v>97</v>
      </c>
      <c r="L3427" s="11" t="s">
        <v>9383</v>
      </c>
      <c r="M3427" s="14" t="s">
        <v>9380</v>
      </c>
      <c r="Z3427" s="15">
        <v>31716</v>
      </c>
      <c r="AA3427" s="15">
        <v>30765</v>
      </c>
      <c r="AC3427" s="15">
        <v>951</v>
      </c>
    </row>
    <row r="3428" spans="2:29" ht="19.7" customHeight="1" x14ac:dyDescent="0.2">
      <c r="B3428" s="10" t="s">
        <v>3528</v>
      </c>
      <c r="C3428" s="11" t="s">
        <v>10936</v>
      </c>
      <c r="D3428" s="11" t="s">
        <v>10937</v>
      </c>
      <c r="E3428" s="11" t="s">
        <v>5543</v>
      </c>
      <c r="F3428" s="12" t="s">
        <v>7</v>
      </c>
      <c r="G3428" s="13">
        <v>5621</v>
      </c>
      <c r="H3428" s="13">
        <v>5452</v>
      </c>
      <c r="I3428" s="13"/>
      <c r="J3428" s="13">
        <v>169</v>
      </c>
      <c r="K3428" s="13">
        <v>97</v>
      </c>
      <c r="L3428" s="11" t="s">
        <v>9383</v>
      </c>
      <c r="M3428" s="14" t="s">
        <v>9380</v>
      </c>
      <c r="Z3428" s="15">
        <v>5621</v>
      </c>
      <c r="AA3428" s="15">
        <v>5452</v>
      </c>
      <c r="AC3428" s="15">
        <v>169</v>
      </c>
    </row>
    <row r="3429" spans="2:29" ht="19.7" customHeight="1" x14ac:dyDescent="0.2">
      <c r="B3429" s="16" t="s">
        <v>3529</v>
      </c>
      <c r="C3429" s="17" t="s">
        <v>10938</v>
      </c>
      <c r="D3429" s="17" t="s">
        <v>10939</v>
      </c>
      <c r="E3429" s="17" t="s">
        <v>10940</v>
      </c>
      <c r="F3429" s="18" t="s">
        <v>10878</v>
      </c>
      <c r="G3429" s="19">
        <v>1458173</v>
      </c>
      <c r="H3429" s="19">
        <v>1414428</v>
      </c>
      <c r="I3429" s="19"/>
      <c r="J3429" s="19">
        <v>43745</v>
      </c>
      <c r="K3429" s="19">
        <v>97</v>
      </c>
      <c r="L3429" s="17" t="s">
        <v>9383</v>
      </c>
      <c r="M3429" s="20" t="s">
        <v>9380</v>
      </c>
      <c r="Z3429" s="15">
        <v>1458173</v>
      </c>
      <c r="AA3429" s="15">
        <v>1414428</v>
      </c>
      <c r="AC3429" s="15">
        <v>43745</v>
      </c>
    </row>
    <row r="3430" spans="2:29" ht="19.7" customHeight="1" x14ac:dyDescent="0.2">
      <c r="B3430" s="10" t="s">
        <v>3530</v>
      </c>
      <c r="C3430" s="11" t="s">
        <v>10941</v>
      </c>
      <c r="D3430" s="11" t="s">
        <v>10939</v>
      </c>
      <c r="E3430" s="11" t="s">
        <v>10942</v>
      </c>
      <c r="F3430" s="12" t="s">
        <v>4384</v>
      </c>
      <c r="G3430" s="13">
        <v>536709</v>
      </c>
      <c r="H3430" s="13">
        <v>520608</v>
      </c>
      <c r="I3430" s="13"/>
      <c r="J3430" s="13">
        <v>16101</v>
      </c>
      <c r="K3430" s="13">
        <v>97</v>
      </c>
      <c r="L3430" s="11" t="s">
        <v>9383</v>
      </c>
      <c r="M3430" s="14" t="s">
        <v>9380</v>
      </c>
      <c r="Z3430" s="15">
        <v>536709</v>
      </c>
      <c r="AA3430" s="15">
        <v>520608</v>
      </c>
      <c r="AC3430" s="15">
        <v>16101</v>
      </c>
    </row>
    <row r="3431" spans="2:29" ht="19.7" customHeight="1" x14ac:dyDescent="0.2">
      <c r="B3431" s="10" t="s">
        <v>3531</v>
      </c>
      <c r="C3431" s="11" t="s">
        <v>10943</v>
      </c>
      <c r="D3431" s="11" t="s">
        <v>10939</v>
      </c>
      <c r="E3431" s="11" t="s">
        <v>10944</v>
      </c>
      <c r="F3431" s="12" t="s">
        <v>10878</v>
      </c>
      <c r="G3431" s="13">
        <v>1614982</v>
      </c>
      <c r="H3431" s="13">
        <v>1566533</v>
      </c>
      <c r="I3431" s="13"/>
      <c r="J3431" s="13">
        <v>48449</v>
      </c>
      <c r="K3431" s="13">
        <v>97</v>
      </c>
      <c r="L3431" s="11" t="s">
        <v>9383</v>
      </c>
      <c r="M3431" s="14" t="s">
        <v>9380</v>
      </c>
      <c r="Z3431" s="15">
        <v>1614982</v>
      </c>
      <c r="AA3431" s="15">
        <v>1566533</v>
      </c>
      <c r="AC3431" s="15">
        <v>48449</v>
      </c>
    </row>
    <row r="3432" spans="2:29" ht="19.7" customHeight="1" x14ac:dyDescent="0.2">
      <c r="B3432" s="10" t="s">
        <v>3532</v>
      </c>
      <c r="C3432" s="11" t="s">
        <v>10945</v>
      </c>
      <c r="D3432" s="11" t="s">
        <v>10946</v>
      </c>
      <c r="E3432" s="11" t="s">
        <v>10947</v>
      </c>
      <c r="F3432" s="12" t="s">
        <v>4384</v>
      </c>
      <c r="G3432" s="13">
        <v>716310</v>
      </c>
      <c r="H3432" s="13">
        <v>694821</v>
      </c>
      <c r="I3432" s="13"/>
      <c r="J3432" s="13">
        <v>21489</v>
      </c>
      <c r="K3432" s="13">
        <v>97</v>
      </c>
      <c r="L3432" s="11" t="s">
        <v>9383</v>
      </c>
      <c r="M3432" s="14" t="s">
        <v>9380</v>
      </c>
      <c r="Z3432" s="15">
        <v>716310</v>
      </c>
      <c r="AA3432" s="15">
        <v>694821</v>
      </c>
      <c r="AC3432" s="15">
        <v>21489</v>
      </c>
    </row>
    <row r="3433" spans="2:29" ht="19.7" customHeight="1" x14ac:dyDescent="0.2">
      <c r="B3433" s="10" t="s">
        <v>3533</v>
      </c>
      <c r="C3433" s="11" t="s">
        <v>10948</v>
      </c>
      <c r="D3433" s="11" t="s">
        <v>10946</v>
      </c>
      <c r="E3433" s="11" t="s">
        <v>10949</v>
      </c>
      <c r="F3433" s="12" t="s">
        <v>4384</v>
      </c>
      <c r="G3433" s="13">
        <v>325108</v>
      </c>
      <c r="H3433" s="13">
        <v>315355</v>
      </c>
      <c r="I3433" s="13"/>
      <c r="J3433" s="13">
        <v>9753</v>
      </c>
      <c r="K3433" s="13">
        <v>97</v>
      </c>
      <c r="L3433" s="11" t="s">
        <v>9383</v>
      </c>
      <c r="M3433" s="14" t="s">
        <v>9380</v>
      </c>
      <c r="Z3433" s="15">
        <v>325108</v>
      </c>
      <c r="AA3433" s="15">
        <v>315355</v>
      </c>
      <c r="AC3433" s="15">
        <v>9753</v>
      </c>
    </row>
    <row r="3434" spans="2:29" ht="19.7" customHeight="1" x14ac:dyDescent="0.2">
      <c r="B3434" s="10" t="s">
        <v>3534</v>
      </c>
      <c r="C3434" s="11" t="s">
        <v>10950</v>
      </c>
      <c r="D3434" s="11" t="s">
        <v>10951</v>
      </c>
      <c r="E3434" s="11" t="s">
        <v>10952</v>
      </c>
      <c r="F3434" s="12" t="s">
        <v>85</v>
      </c>
      <c r="G3434" s="13">
        <v>110142</v>
      </c>
      <c r="H3434" s="13">
        <v>106838</v>
      </c>
      <c r="I3434" s="13"/>
      <c r="J3434" s="13">
        <v>3304</v>
      </c>
      <c r="K3434" s="13">
        <v>97</v>
      </c>
      <c r="L3434" s="11" t="s">
        <v>9383</v>
      </c>
      <c r="M3434" s="14" t="s">
        <v>9380</v>
      </c>
      <c r="Z3434" s="15">
        <v>110142</v>
      </c>
      <c r="AA3434" s="15">
        <v>106838</v>
      </c>
      <c r="AC3434" s="15">
        <v>3304</v>
      </c>
    </row>
    <row r="3435" spans="2:29" ht="19.7" customHeight="1" x14ac:dyDescent="0.2">
      <c r="B3435" s="10" t="s">
        <v>3535</v>
      </c>
      <c r="C3435" s="11" t="s">
        <v>10953</v>
      </c>
      <c r="D3435" s="11" t="s">
        <v>10939</v>
      </c>
      <c r="E3435" s="11" t="s">
        <v>10954</v>
      </c>
      <c r="F3435" s="12" t="s">
        <v>10878</v>
      </c>
      <c r="G3435" s="13">
        <v>1677509</v>
      </c>
      <c r="H3435" s="13">
        <v>1627184</v>
      </c>
      <c r="I3435" s="13"/>
      <c r="J3435" s="13">
        <v>50325</v>
      </c>
      <c r="K3435" s="13">
        <v>97</v>
      </c>
      <c r="L3435" s="11" t="s">
        <v>9383</v>
      </c>
      <c r="M3435" s="14" t="s">
        <v>9380</v>
      </c>
      <c r="Z3435" s="15">
        <v>1677509</v>
      </c>
      <c r="AA3435" s="15">
        <v>1627184</v>
      </c>
      <c r="AC3435" s="15">
        <v>50325</v>
      </c>
    </row>
    <row r="3436" spans="2:29" ht="19.7" customHeight="1" x14ac:dyDescent="0.2">
      <c r="B3436" s="10" t="s">
        <v>3536</v>
      </c>
      <c r="C3436" s="11" t="s">
        <v>10955</v>
      </c>
      <c r="D3436" s="11" t="s">
        <v>10956</v>
      </c>
      <c r="E3436" s="11" t="s">
        <v>10957</v>
      </c>
      <c r="F3436" s="12" t="s">
        <v>10958</v>
      </c>
      <c r="G3436" s="13">
        <v>44791</v>
      </c>
      <c r="H3436" s="13">
        <v>43447</v>
      </c>
      <c r="I3436" s="13"/>
      <c r="J3436" s="13">
        <v>1344</v>
      </c>
      <c r="K3436" s="13">
        <v>97</v>
      </c>
      <c r="L3436" s="11" t="s">
        <v>9383</v>
      </c>
      <c r="M3436" s="14" t="s">
        <v>9380</v>
      </c>
      <c r="Z3436" s="15">
        <v>44791</v>
      </c>
      <c r="AA3436" s="15">
        <v>43447</v>
      </c>
      <c r="AC3436" s="15">
        <v>1344</v>
      </c>
    </row>
    <row r="3437" spans="2:29" ht="19.7" customHeight="1" x14ac:dyDescent="0.2">
      <c r="B3437" s="10" t="s">
        <v>3537</v>
      </c>
      <c r="C3437" s="11" t="s">
        <v>10959</v>
      </c>
      <c r="D3437" s="11" t="s">
        <v>10956</v>
      </c>
      <c r="E3437" s="11" t="s">
        <v>10960</v>
      </c>
      <c r="F3437" s="12" t="s">
        <v>10958</v>
      </c>
      <c r="G3437" s="13">
        <v>32919</v>
      </c>
      <c r="H3437" s="13">
        <v>31931</v>
      </c>
      <c r="I3437" s="13"/>
      <c r="J3437" s="13">
        <v>988</v>
      </c>
      <c r="K3437" s="13">
        <v>97</v>
      </c>
      <c r="L3437" s="11" t="s">
        <v>9383</v>
      </c>
      <c r="M3437" s="14" t="s">
        <v>9380</v>
      </c>
      <c r="Z3437" s="15">
        <v>32919</v>
      </c>
      <c r="AA3437" s="15">
        <v>31931</v>
      </c>
      <c r="AC3437" s="15">
        <v>988</v>
      </c>
    </row>
    <row r="3438" spans="2:29" ht="19.7" customHeight="1" x14ac:dyDescent="0.2">
      <c r="B3438" s="10" t="s">
        <v>3538</v>
      </c>
      <c r="C3438" s="11" t="s">
        <v>10961</v>
      </c>
      <c r="D3438" s="11" t="s">
        <v>10962</v>
      </c>
      <c r="E3438" s="11" t="s">
        <v>10963</v>
      </c>
      <c r="F3438" s="12" t="s">
        <v>85</v>
      </c>
      <c r="G3438" s="13">
        <v>1881</v>
      </c>
      <c r="H3438" s="13">
        <v>1825</v>
      </c>
      <c r="I3438" s="13"/>
      <c r="J3438" s="13">
        <v>56</v>
      </c>
      <c r="K3438" s="13">
        <v>97</v>
      </c>
      <c r="L3438" s="11" t="s">
        <v>9383</v>
      </c>
      <c r="M3438" s="14" t="s">
        <v>9380</v>
      </c>
      <c r="Z3438" s="15">
        <v>1881</v>
      </c>
      <c r="AA3438" s="15">
        <v>1825</v>
      </c>
      <c r="AC3438" s="15">
        <v>56</v>
      </c>
    </row>
    <row r="3439" spans="2:29" ht="19.7" customHeight="1" x14ac:dyDescent="0.2">
      <c r="B3439" s="10" t="s">
        <v>3539</v>
      </c>
      <c r="C3439" s="11" t="s">
        <v>10964</v>
      </c>
      <c r="D3439" s="11" t="s">
        <v>10962</v>
      </c>
      <c r="E3439" s="11" t="s">
        <v>10965</v>
      </c>
      <c r="F3439" s="12" t="s">
        <v>85</v>
      </c>
      <c r="G3439" s="13">
        <v>890</v>
      </c>
      <c r="H3439" s="13">
        <v>863</v>
      </c>
      <c r="I3439" s="13"/>
      <c r="J3439" s="13">
        <v>27</v>
      </c>
      <c r="K3439" s="13">
        <v>97</v>
      </c>
      <c r="L3439" s="11" t="s">
        <v>9383</v>
      </c>
      <c r="M3439" s="14" t="s">
        <v>9380</v>
      </c>
      <c r="Z3439" s="15">
        <v>890</v>
      </c>
      <c r="AA3439" s="15">
        <v>863</v>
      </c>
      <c r="AC3439" s="15">
        <v>27</v>
      </c>
    </row>
    <row r="3440" spans="2:29" ht="19.7" customHeight="1" x14ac:dyDescent="0.2">
      <c r="B3440" s="10" t="s">
        <v>3540</v>
      </c>
      <c r="C3440" s="11" t="s">
        <v>10966</v>
      </c>
      <c r="D3440" s="11" t="s">
        <v>10962</v>
      </c>
      <c r="E3440" s="11" t="s">
        <v>10967</v>
      </c>
      <c r="F3440" s="12" t="s">
        <v>85</v>
      </c>
      <c r="G3440" s="13">
        <v>2682</v>
      </c>
      <c r="H3440" s="13">
        <v>2602</v>
      </c>
      <c r="I3440" s="13"/>
      <c r="J3440" s="13">
        <v>80</v>
      </c>
      <c r="K3440" s="13">
        <v>97</v>
      </c>
      <c r="L3440" s="11" t="s">
        <v>9383</v>
      </c>
      <c r="M3440" s="14" t="s">
        <v>9380</v>
      </c>
      <c r="Z3440" s="15">
        <v>2682</v>
      </c>
      <c r="AA3440" s="15">
        <v>2602</v>
      </c>
      <c r="AC3440" s="15">
        <v>80</v>
      </c>
    </row>
    <row r="3441" spans="2:29" ht="19.7" customHeight="1" x14ac:dyDescent="0.2">
      <c r="B3441" s="10" t="s">
        <v>3541</v>
      </c>
      <c r="C3441" s="11" t="s">
        <v>10968</v>
      </c>
      <c r="D3441" s="11" t="s">
        <v>10962</v>
      </c>
      <c r="E3441" s="11" t="s">
        <v>10969</v>
      </c>
      <c r="F3441" s="12" t="s">
        <v>85</v>
      </c>
      <c r="G3441" s="13">
        <v>2964</v>
      </c>
      <c r="H3441" s="13">
        <v>2875</v>
      </c>
      <c r="I3441" s="13"/>
      <c r="J3441" s="13">
        <v>89</v>
      </c>
      <c r="K3441" s="13">
        <v>97</v>
      </c>
      <c r="L3441" s="11" t="s">
        <v>9383</v>
      </c>
      <c r="M3441" s="14" t="s">
        <v>9380</v>
      </c>
      <c r="Z3441" s="15">
        <v>2964</v>
      </c>
      <c r="AA3441" s="15">
        <v>2875</v>
      </c>
      <c r="AC3441" s="15">
        <v>89</v>
      </c>
    </row>
    <row r="3442" spans="2:29" ht="19.7" customHeight="1" x14ac:dyDescent="0.2">
      <c r="B3442" s="10" t="s">
        <v>3542</v>
      </c>
      <c r="C3442" s="11" t="s">
        <v>10970</v>
      </c>
      <c r="D3442" s="11" t="s">
        <v>10962</v>
      </c>
      <c r="E3442" s="11" t="s">
        <v>10971</v>
      </c>
      <c r="F3442" s="12" t="s">
        <v>85</v>
      </c>
      <c r="G3442" s="13">
        <v>2367</v>
      </c>
      <c r="H3442" s="13">
        <v>2296</v>
      </c>
      <c r="I3442" s="13"/>
      <c r="J3442" s="13">
        <v>71</v>
      </c>
      <c r="K3442" s="13">
        <v>97</v>
      </c>
      <c r="L3442" s="11" t="s">
        <v>9383</v>
      </c>
      <c r="M3442" s="14" t="s">
        <v>9380</v>
      </c>
      <c r="Z3442" s="15">
        <v>2367</v>
      </c>
      <c r="AA3442" s="15">
        <v>2296</v>
      </c>
      <c r="AC3442" s="15">
        <v>71</v>
      </c>
    </row>
    <row r="3443" spans="2:29" ht="19.7" customHeight="1" x14ac:dyDescent="0.2">
      <c r="B3443" s="10" t="s">
        <v>3543</v>
      </c>
      <c r="C3443" s="11" t="s">
        <v>10972</v>
      </c>
      <c r="D3443" s="11" t="s">
        <v>10962</v>
      </c>
      <c r="E3443" s="11" t="s">
        <v>10973</v>
      </c>
      <c r="F3443" s="12" t="s">
        <v>85</v>
      </c>
      <c r="G3443" s="13">
        <v>4377</v>
      </c>
      <c r="H3443" s="13">
        <v>4246</v>
      </c>
      <c r="I3443" s="13"/>
      <c r="J3443" s="13">
        <v>131</v>
      </c>
      <c r="K3443" s="13">
        <v>97</v>
      </c>
      <c r="L3443" s="11" t="s">
        <v>9383</v>
      </c>
      <c r="M3443" s="14" t="s">
        <v>9380</v>
      </c>
      <c r="Z3443" s="15">
        <v>4377</v>
      </c>
      <c r="AA3443" s="15">
        <v>4246</v>
      </c>
      <c r="AC3443" s="15">
        <v>131</v>
      </c>
    </row>
    <row r="3444" spans="2:29" ht="19.7" customHeight="1" x14ac:dyDescent="0.2">
      <c r="B3444" s="10" t="s">
        <v>3544</v>
      </c>
      <c r="C3444" s="11" t="s">
        <v>10974</v>
      </c>
      <c r="D3444" s="11" t="s">
        <v>10962</v>
      </c>
      <c r="E3444" s="11" t="s">
        <v>10975</v>
      </c>
      <c r="F3444" s="12" t="s">
        <v>85</v>
      </c>
      <c r="G3444" s="13">
        <v>2370</v>
      </c>
      <c r="H3444" s="13">
        <v>2299</v>
      </c>
      <c r="I3444" s="13"/>
      <c r="J3444" s="13">
        <v>71</v>
      </c>
      <c r="K3444" s="13">
        <v>97</v>
      </c>
      <c r="L3444" s="11" t="s">
        <v>9383</v>
      </c>
      <c r="M3444" s="14" t="s">
        <v>9380</v>
      </c>
      <c r="Z3444" s="15">
        <v>2370</v>
      </c>
      <c r="AA3444" s="15">
        <v>2299</v>
      </c>
      <c r="AC3444" s="15">
        <v>71</v>
      </c>
    </row>
    <row r="3445" spans="2:29" ht="19.7" customHeight="1" x14ac:dyDescent="0.2">
      <c r="B3445" s="10" t="s">
        <v>3545</v>
      </c>
      <c r="C3445" s="11" t="s">
        <v>10976</v>
      </c>
      <c r="D3445" s="11" t="s">
        <v>10962</v>
      </c>
      <c r="E3445" s="11" t="s">
        <v>10977</v>
      </c>
      <c r="F3445" s="12" t="s">
        <v>85</v>
      </c>
      <c r="G3445" s="13">
        <v>1862</v>
      </c>
      <c r="H3445" s="13">
        <v>1806</v>
      </c>
      <c r="I3445" s="13"/>
      <c r="J3445" s="13">
        <v>56</v>
      </c>
      <c r="K3445" s="13">
        <v>97</v>
      </c>
      <c r="L3445" s="11" t="s">
        <v>9383</v>
      </c>
      <c r="M3445" s="14" t="s">
        <v>9380</v>
      </c>
      <c r="Z3445" s="15">
        <v>1862</v>
      </c>
      <c r="AA3445" s="15">
        <v>1806</v>
      </c>
      <c r="AC3445" s="15">
        <v>56</v>
      </c>
    </row>
    <row r="3446" spans="2:29" ht="19.7" customHeight="1" x14ac:dyDescent="0.2">
      <c r="B3446" s="10" t="s">
        <v>3546</v>
      </c>
      <c r="C3446" s="11" t="s">
        <v>10978</v>
      </c>
      <c r="D3446" s="11" t="s">
        <v>10962</v>
      </c>
      <c r="E3446" s="11" t="s">
        <v>10979</v>
      </c>
      <c r="F3446" s="12" t="s">
        <v>85</v>
      </c>
      <c r="G3446" s="13">
        <v>3567</v>
      </c>
      <c r="H3446" s="13">
        <v>3460</v>
      </c>
      <c r="I3446" s="13"/>
      <c r="J3446" s="13">
        <v>107</v>
      </c>
      <c r="K3446" s="13">
        <v>97</v>
      </c>
      <c r="L3446" s="11" t="s">
        <v>9383</v>
      </c>
      <c r="M3446" s="14" t="s">
        <v>9380</v>
      </c>
      <c r="Z3446" s="15">
        <v>3567</v>
      </c>
      <c r="AA3446" s="15">
        <v>3460</v>
      </c>
      <c r="AC3446" s="15">
        <v>107</v>
      </c>
    </row>
    <row r="3447" spans="2:29" ht="19.7" customHeight="1" x14ac:dyDescent="0.2">
      <c r="B3447" s="10" t="s">
        <v>3547</v>
      </c>
      <c r="C3447" s="11" t="s">
        <v>10980</v>
      </c>
      <c r="D3447" s="11" t="s">
        <v>10981</v>
      </c>
      <c r="E3447" s="11" t="s">
        <v>10969</v>
      </c>
      <c r="F3447" s="12" t="s">
        <v>85</v>
      </c>
      <c r="G3447" s="13">
        <v>2605</v>
      </c>
      <c r="H3447" s="13">
        <v>2527</v>
      </c>
      <c r="I3447" s="13"/>
      <c r="J3447" s="13">
        <v>78</v>
      </c>
      <c r="K3447" s="13">
        <v>97</v>
      </c>
      <c r="L3447" s="11" t="s">
        <v>9383</v>
      </c>
      <c r="M3447" s="14" t="s">
        <v>9380</v>
      </c>
      <c r="Z3447" s="15">
        <v>2605</v>
      </c>
      <c r="AA3447" s="15">
        <v>2527</v>
      </c>
      <c r="AC3447" s="15">
        <v>78</v>
      </c>
    </row>
    <row r="3448" spans="2:29" ht="19.7" customHeight="1" x14ac:dyDescent="0.2">
      <c r="B3448" s="10" t="s">
        <v>3548</v>
      </c>
      <c r="C3448" s="11" t="s">
        <v>10982</v>
      </c>
      <c r="D3448" s="11" t="s">
        <v>10981</v>
      </c>
      <c r="E3448" s="11" t="s">
        <v>10975</v>
      </c>
      <c r="F3448" s="12" t="s">
        <v>85</v>
      </c>
      <c r="G3448" s="13">
        <v>2085</v>
      </c>
      <c r="H3448" s="13">
        <v>2022</v>
      </c>
      <c r="I3448" s="13"/>
      <c r="J3448" s="13">
        <v>63</v>
      </c>
      <c r="K3448" s="13">
        <v>97</v>
      </c>
      <c r="L3448" s="11" t="s">
        <v>9383</v>
      </c>
      <c r="M3448" s="14" t="s">
        <v>9380</v>
      </c>
      <c r="Z3448" s="15">
        <v>2085</v>
      </c>
      <c r="AA3448" s="15">
        <v>2022</v>
      </c>
      <c r="AC3448" s="15">
        <v>63</v>
      </c>
    </row>
    <row r="3449" spans="2:29" ht="19.7" customHeight="1" x14ac:dyDescent="0.2">
      <c r="B3449" s="10" t="s">
        <v>3549</v>
      </c>
      <c r="C3449" s="11" t="s">
        <v>10983</v>
      </c>
      <c r="D3449" s="11" t="s">
        <v>10981</v>
      </c>
      <c r="E3449" s="11" t="s">
        <v>10971</v>
      </c>
      <c r="F3449" s="12" t="s">
        <v>85</v>
      </c>
      <c r="G3449" s="13">
        <v>2864</v>
      </c>
      <c r="H3449" s="13">
        <v>2778</v>
      </c>
      <c r="I3449" s="13"/>
      <c r="J3449" s="13">
        <v>86</v>
      </c>
      <c r="K3449" s="13">
        <v>97</v>
      </c>
      <c r="L3449" s="11" t="s">
        <v>9383</v>
      </c>
      <c r="M3449" s="14" t="s">
        <v>9380</v>
      </c>
      <c r="Z3449" s="15">
        <v>2864</v>
      </c>
      <c r="AA3449" s="15">
        <v>2778</v>
      </c>
      <c r="AC3449" s="15">
        <v>86</v>
      </c>
    </row>
    <row r="3450" spans="2:29" ht="19.7" customHeight="1" x14ac:dyDescent="0.2">
      <c r="B3450" s="10" t="s">
        <v>3550</v>
      </c>
      <c r="C3450" s="11" t="s">
        <v>10984</v>
      </c>
      <c r="D3450" s="11" t="s">
        <v>10981</v>
      </c>
      <c r="E3450" s="11" t="s">
        <v>10985</v>
      </c>
      <c r="F3450" s="12" t="s">
        <v>85</v>
      </c>
      <c r="G3450" s="13">
        <v>2292</v>
      </c>
      <c r="H3450" s="13">
        <v>2223</v>
      </c>
      <c r="I3450" s="13"/>
      <c r="J3450" s="13">
        <v>69</v>
      </c>
      <c r="K3450" s="13">
        <v>97</v>
      </c>
      <c r="L3450" s="11" t="s">
        <v>9383</v>
      </c>
      <c r="M3450" s="14" t="s">
        <v>9380</v>
      </c>
      <c r="Z3450" s="15">
        <v>2292</v>
      </c>
      <c r="AA3450" s="15">
        <v>2223</v>
      </c>
      <c r="AC3450" s="15">
        <v>69</v>
      </c>
    </row>
    <row r="3451" spans="2:29" ht="19.7" customHeight="1" x14ac:dyDescent="0.2">
      <c r="B3451" s="10" t="s">
        <v>3551</v>
      </c>
      <c r="C3451" s="11" t="s">
        <v>10986</v>
      </c>
      <c r="D3451" s="11" t="s">
        <v>10981</v>
      </c>
      <c r="E3451" s="11" t="s">
        <v>10973</v>
      </c>
      <c r="F3451" s="12" t="s">
        <v>85</v>
      </c>
      <c r="G3451" s="13">
        <v>3476</v>
      </c>
      <c r="H3451" s="13">
        <v>3372</v>
      </c>
      <c r="I3451" s="13"/>
      <c r="J3451" s="13">
        <v>104</v>
      </c>
      <c r="K3451" s="13">
        <v>97</v>
      </c>
      <c r="L3451" s="11" t="s">
        <v>9383</v>
      </c>
      <c r="M3451" s="14" t="s">
        <v>9380</v>
      </c>
      <c r="Z3451" s="15">
        <v>3476</v>
      </c>
      <c r="AA3451" s="15">
        <v>3372</v>
      </c>
      <c r="AC3451" s="15">
        <v>104</v>
      </c>
    </row>
    <row r="3452" spans="2:29" ht="19.7" customHeight="1" x14ac:dyDescent="0.2">
      <c r="B3452" s="10" t="s">
        <v>3552</v>
      </c>
      <c r="C3452" s="11" t="s">
        <v>10987</v>
      </c>
      <c r="D3452" s="11" t="s">
        <v>10981</v>
      </c>
      <c r="E3452" s="11" t="s">
        <v>10979</v>
      </c>
      <c r="F3452" s="12" t="s">
        <v>85</v>
      </c>
      <c r="G3452" s="13">
        <v>2799</v>
      </c>
      <c r="H3452" s="13">
        <v>2715</v>
      </c>
      <c r="I3452" s="13"/>
      <c r="J3452" s="13">
        <v>84</v>
      </c>
      <c r="K3452" s="13">
        <v>97</v>
      </c>
      <c r="L3452" s="11" t="s">
        <v>9383</v>
      </c>
      <c r="M3452" s="14" t="s">
        <v>9380</v>
      </c>
      <c r="Z3452" s="15">
        <v>2799</v>
      </c>
      <c r="AA3452" s="15">
        <v>2715</v>
      </c>
      <c r="AC3452" s="15">
        <v>84</v>
      </c>
    </row>
    <row r="3453" spans="2:29" ht="19.7" customHeight="1" x14ac:dyDescent="0.2">
      <c r="B3453" s="10" t="s">
        <v>3553</v>
      </c>
      <c r="C3453" s="11" t="s">
        <v>10988</v>
      </c>
      <c r="D3453" s="11" t="s">
        <v>10989</v>
      </c>
      <c r="E3453" s="11" t="s">
        <v>10990</v>
      </c>
      <c r="F3453" s="12" t="s">
        <v>85</v>
      </c>
      <c r="G3453" s="13">
        <v>62472</v>
      </c>
      <c r="H3453" s="13">
        <v>60598</v>
      </c>
      <c r="I3453" s="13"/>
      <c r="J3453" s="13">
        <v>1874</v>
      </c>
      <c r="K3453" s="13">
        <v>97</v>
      </c>
      <c r="L3453" s="11" t="s">
        <v>9383</v>
      </c>
      <c r="M3453" s="14" t="s">
        <v>9380</v>
      </c>
      <c r="Z3453" s="15">
        <v>62472</v>
      </c>
      <c r="AA3453" s="15">
        <v>60598</v>
      </c>
      <c r="AC3453" s="15">
        <v>1874</v>
      </c>
    </row>
    <row r="3454" spans="2:29" ht="19.7" customHeight="1" x14ac:dyDescent="0.2">
      <c r="B3454" s="16" t="s">
        <v>3554</v>
      </c>
      <c r="C3454" s="17" t="s">
        <v>10991</v>
      </c>
      <c r="D3454" s="17" t="s">
        <v>10989</v>
      </c>
      <c r="E3454" s="17" t="s">
        <v>10992</v>
      </c>
      <c r="F3454" s="18" t="s">
        <v>85</v>
      </c>
      <c r="G3454" s="19">
        <v>122819</v>
      </c>
      <c r="H3454" s="19">
        <v>119134</v>
      </c>
      <c r="I3454" s="19"/>
      <c r="J3454" s="19">
        <v>3685</v>
      </c>
      <c r="K3454" s="19">
        <v>97</v>
      </c>
      <c r="L3454" s="17" t="s">
        <v>9383</v>
      </c>
      <c r="M3454" s="20" t="s">
        <v>9380</v>
      </c>
      <c r="Z3454" s="15">
        <v>122819</v>
      </c>
      <c r="AA3454" s="15">
        <v>119134</v>
      </c>
      <c r="AC3454" s="15">
        <v>3685</v>
      </c>
    </row>
    <row r="3455" spans="2:29" ht="19.7" customHeight="1" x14ac:dyDescent="0.2">
      <c r="B3455" s="10" t="s">
        <v>3555</v>
      </c>
      <c r="C3455" s="11" t="s">
        <v>10993</v>
      </c>
      <c r="D3455" s="11" t="s">
        <v>10994</v>
      </c>
      <c r="E3455" s="11" t="s">
        <v>10995</v>
      </c>
      <c r="F3455" s="12" t="s">
        <v>841</v>
      </c>
      <c r="G3455" s="13">
        <v>2758966</v>
      </c>
      <c r="H3455" s="13">
        <v>2676197</v>
      </c>
      <c r="I3455" s="13"/>
      <c r="J3455" s="13">
        <v>82769</v>
      </c>
      <c r="K3455" s="13">
        <v>97</v>
      </c>
      <c r="L3455" s="11" t="s">
        <v>9383</v>
      </c>
      <c r="M3455" s="14" t="s">
        <v>9380</v>
      </c>
      <c r="Z3455" s="15">
        <v>2758966</v>
      </c>
      <c r="AA3455" s="15">
        <v>2676197</v>
      </c>
      <c r="AC3455" s="15">
        <v>82769</v>
      </c>
    </row>
    <row r="3456" spans="2:29" ht="19.7" customHeight="1" x14ac:dyDescent="0.2">
      <c r="B3456" s="10" t="s">
        <v>3556</v>
      </c>
      <c r="C3456" s="11" t="s">
        <v>10996</v>
      </c>
      <c r="D3456" s="11" t="s">
        <v>10994</v>
      </c>
      <c r="E3456" s="11" t="s">
        <v>10997</v>
      </c>
      <c r="F3456" s="12" t="s">
        <v>841</v>
      </c>
      <c r="G3456" s="13">
        <v>1869238</v>
      </c>
      <c r="H3456" s="13">
        <v>1813161</v>
      </c>
      <c r="I3456" s="13"/>
      <c r="J3456" s="13">
        <v>56077</v>
      </c>
      <c r="K3456" s="13">
        <v>97</v>
      </c>
      <c r="L3456" s="11" t="s">
        <v>9383</v>
      </c>
      <c r="M3456" s="14" t="s">
        <v>9380</v>
      </c>
      <c r="Z3456" s="15">
        <v>1869238</v>
      </c>
      <c r="AA3456" s="15">
        <v>1813161</v>
      </c>
      <c r="AC3456" s="15">
        <v>56077</v>
      </c>
    </row>
    <row r="3457" spans="2:29" ht="19.7" customHeight="1" x14ac:dyDescent="0.2">
      <c r="B3457" s="10" t="s">
        <v>3557</v>
      </c>
      <c r="C3457" s="11" t="s">
        <v>10998</v>
      </c>
      <c r="D3457" s="11" t="s">
        <v>10999</v>
      </c>
      <c r="E3457" s="11" t="s">
        <v>11000</v>
      </c>
      <c r="F3457" s="12" t="s">
        <v>841</v>
      </c>
      <c r="G3457" s="13">
        <v>41365</v>
      </c>
      <c r="H3457" s="13">
        <v>40124</v>
      </c>
      <c r="I3457" s="13"/>
      <c r="J3457" s="13">
        <v>1241</v>
      </c>
      <c r="K3457" s="13">
        <v>97</v>
      </c>
      <c r="L3457" s="11" t="s">
        <v>9383</v>
      </c>
      <c r="M3457" s="14" t="s">
        <v>9380</v>
      </c>
      <c r="Z3457" s="15">
        <v>41365</v>
      </c>
      <c r="AA3457" s="15">
        <v>40124</v>
      </c>
      <c r="AC3457" s="15">
        <v>1241</v>
      </c>
    </row>
    <row r="3458" spans="2:29" ht="19.7" customHeight="1" x14ac:dyDescent="0.2">
      <c r="B3458" s="10" t="s">
        <v>3558</v>
      </c>
      <c r="C3458" s="11" t="s">
        <v>11001</v>
      </c>
      <c r="D3458" s="11" t="s">
        <v>11002</v>
      </c>
      <c r="E3458" s="11" t="s">
        <v>11000</v>
      </c>
      <c r="F3458" s="12" t="s">
        <v>841</v>
      </c>
      <c r="G3458" s="13">
        <v>34185</v>
      </c>
      <c r="H3458" s="13">
        <v>33159</v>
      </c>
      <c r="I3458" s="13"/>
      <c r="J3458" s="13">
        <v>1026</v>
      </c>
      <c r="K3458" s="13">
        <v>97</v>
      </c>
      <c r="L3458" s="11" t="s">
        <v>9383</v>
      </c>
      <c r="M3458" s="14" t="s">
        <v>9380</v>
      </c>
      <c r="Z3458" s="15">
        <v>34185</v>
      </c>
      <c r="AA3458" s="15">
        <v>33159</v>
      </c>
      <c r="AC3458" s="15">
        <v>1026</v>
      </c>
    </row>
    <row r="3459" spans="2:29" ht="19.7" customHeight="1" x14ac:dyDescent="0.2">
      <c r="B3459" s="10" t="s">
        <v>3559</v>
      </c>
      <c r="C3459" s="11" t="s">
        <v>11003</v>
      </c>
      <c r="D3459" s="11" t="s">
        <v>11002</v>
      </c>
      <c r="E3459" s="11" t="s">
        <v>11004</v>
      </c>
      <c r="F3459" s="12" t="s">
        <v>841</v>
      </c>
      <c r="G3459" s="13">
        <v>4494</v>
      </c>
      <c r="H3459" s="13">
        <v>4359</v>
      </c>
      <c r="I3459" s="13"/>
      <c r="J3459" s="13">
        <v>135</v>
      </c>
      <c r="K3459" s="13">
        <v>97</v>
      </c>
      <c r="L3459" s="11" t="s">
        <v>9383</v>
      </c>
      <c r="M3459" s="14" t="s">
        <v>9380</v>
      </c>
      <c r="Z3459" s="15">
        <v>4494</v>
      </c>
      <c r="AA3459" s="15">
        <v>4359</v>
      </c>
      <c r="AC3459" s="15">
        <v>135</v>
      </c>
    </row>
    <row r="3460" spans="2:29" ht="19.7" customHeight="1" x14ac:dyDescent="0.2">
      <c r="B3460" s="10" t="s">
        <v>3560</v>
      </c>
      <c r="C3460" s="11" t="s">
        <v>11005</v>
      </c>
      <c r="D3460" s="11" t="s">
        <v>11006</v>
      </c>
      <c r="E3460" s="11" t="s">
        <v>5543</v>
      </c>
      <c r="F3460" s="12" t="s">
        <v>85</v>
      </c>
      <c r="G3460" s="13">
        <v>6351</v>
      </c>
      <c r="H3460" s="13">
        <v>6160</v>
      </c>
      <c r="I3460" s="13"/>
      <c r="J3460" s="13">
        <v>191</v>
      </c>
      <c r="K3460" s="13">
        <v>97</v>
      </c>
      <c r="L3460" s="11" t="s">
        <v>9383</v>
      </c>
      <c r="M3460" s="14" t="s">
        <v>9380</v>
      </c>
      <c r="Z3460" s="15">
        <v>6351</v>
      </c>
      <c r="AA3460" s="15">
        <v>6160</v>
      </c>
      <c r="AC3460" s="15">
        <v>191</v>
      </c>
    </row>
    <row r="3461" spans="2:29" ht="19.7" customHeight="1" x14ac:dyDescent="0.2">
      <c r="B3461" s="10" t="s">
        <v>3561</v>
      </c>
      <c r="C3461" s="11" t="s">
        <v>11007</v>
      </c>
      <c r="D3461" s="11" t="s">
        <v>11008</v>
      </c>
      <c r="E3461" s="11" t="s">
        <v>11009</v>
      </c>
      <c r="F3461" s="12" t="s">
        <v>85</v>
      </c>
      <c r="G3461" s="13">
        <v>5589</v>
      </c>
      <c r="H3461" s="13">
        <v>5421</v>
      </c>
      <c r="I3461" s="13"/>
      <c r="J3461" s="13">
        <v>168</v>
      </c>
      <c r="K3461" s="13">
        <v>97</v>
      </c>
      <c r="L3461" s="11" t="s">
        <v>9383</v>
      </c>
      <c r="M3461" s="14" t="s">
        <v>9380</v>
      </c>
      <c r="Z3461" s="15">
        <v>5589</v>
      </c>
      <c r="AA3461" s="15">
        <v>5421</v>
      </c>
      <c r="AC3461" s="15">
        <v>168</v>
      </c>
    </row>
    <row r="3462" spans="2:29" ht="19.7" customHeight="1" x14ac:dyDescent="0.2">
      <c r="B3462" s="10" t="s">
        <v>3562</v>
      </c>
      <c r="C3462" s="11" t="s">
        <v>11010</v>
      </c>
      <c r="D3462" s="11" t="s">
        <v>11008</v>
      </c>
      <c r="E3462" s="11" t="s">
        <v>11011</v>
      </c>
      <c r="F3462" s="12" t="s">
        <v>85</v>
      </c>
      <c r="G3462" s="13">
        <v>8720</v>
      </c>
      <c r="H3462" s="13">
        <v>8458</v>
      </c>
      <c r="I3462" s="13"/>
      <c r="J3462" s="13">
        <v>262</v>
      </c>
      <c r="K3462" s="13">
        <v>97</v>
      </c>
      <c r="L3462" s="11" t="s">
        <v>9383</v>
      </c>
      <c r="M3462" s="14" t="s">
        <v>9380</v>
      </c>
      <c r="Z3462" s="15">
        <v>8720</v>
      </c>
      <c r="AA3462" s="15">
        <v>8458</v>
      </c>
      <c r="AC3462" s="15">
        <v>262</v>
      </c>
    </row>
    <row r="3463" spans="2:29" ht="19.7" customHeight="1" x14ac:dyDescent="0.2">
      <c r="B3463" s="10" t="s">
        <v>3563</v>
      </c>
      <c r="C3463" s="11" t="s">
        <v>11012</v>
      </c>
      <c r="D3463" s="11" t="s">
        <v>11008</v>
      </c>
      <c r="E3463" s="11" t="s">
        <v>11013</v>
      </c>
      <c r="F3463" s="12" t="s">
        <v>85</v>
      </c>
      <c r="G3463" s="13">
        <v>17484</v>
      </c>
      <c r="H3463" s="13">
        <v>16959</v>
      </c>
      <c r="I3463" s="13"/>
      <c r="J3463" s="13">
        <v>525</v>
      </c>
      <c r="K3463" s="13">
        <v>97</v>
      </c>
      <c r="L3463" s="11" t="s">
        <v>9383</v>
      </c>
      <c r="M3463" s="14" t="s">
        <v>9380</v>
      </c>
      <c r="Z3463" s="15">
        <v>17484</v>
      </c>
      <c r="AA3463" s="15">
        <v>16959</v>
      </c>
      <c r="AC3463" s="15">
        <v>525</v>
      </c>
    </row>
    <row r="3464" spans="2:29" ht="19.7" customHeight="1" x14ac:dyDescent="0.2">
      <c r="B3464" s="10" t="s">
        <v>3564</v>
      </c>
      <c r="C3464" s="11" t="s">
        <v>11014</v>
      </c>
      <c r="D3464" s="11" t="s">
        <v>11015</v>
      </c>
      <c r="E3464" s="11" t="s">
        <v>11016</v>
      </c>
      <c r="F3464" s="12" t="s">
        <v>85</v>
      </c>
      <c r="G3464" s="13">
        <v>16833</v>
      </c>
      <c r="H3464" s="13">
        <v>16328</v>
      </c>
      <c r="I3464" s="13"/>
      <c r="J3464" s="13">
        <v>505</v>
      </c>
      <c r="K3464" s="13">
        <v>97</v>
      </c>
      <c r="L3464" s="11" t="s">
        <v>9383</v>
      </c>
      <c r="M3464" s="14" t="s">
        <v>9380</v>
      </c>
      <c r="Z3464" s="15">
        <v>16833</v>
      </c>
      <c r="AA3464" s="15">
        <v>16328</v>
      </c>
      <c r="AC3464" s="15">
        <v>505</v>
      </c>
    </row>
    <row r="3465" spans="2:29" ht="19.7" customHeight="1" x14ac:dyDescent="0.2">
      <c r="B3465" s="10" t="s">
        <v>3565</v>
      </c>
      <c r="C3465" s="11" t="s">
        <v>11017</v>
      </c>
      <c r="D3465" s="11" t="s">
        <v>11015</v>
      </c>
      <c r="E3465" s="11" t="s">
        <v>11018</v>
      </c>
      <c r="F3465" s="12" t="s">
        <v>85</v>
      </c>
      <c r="G3465" s="13">
        <v>14402</v>
      </c>
      <c r="H3465" s="13">
        <v>13970</v>
      </c>
      <c r="I3465" s="13"/>
      <c r="J3465" s="13">
        <v>432</v>
      </c>
      <c r="K3465" s="13">
        <v>97</v>
      </c>
      <c r="L3465" s="11" t="s">
        <v>9383</v>
      </c>
      <c r="M3465" s="14" t="s">
        <v>9380</v>
      </c>
      <c r="Z3465" s="15">
        <v>14402</v>
      </c>
      <c r="AA3465" s="15">
        <v>13970</v>
      </c>
      <c r="AC3465" s="15">
        <v>432</v>
      </c>
    </row>
    <row r="3466" spans="2:29" ht="19.7" customHeight="1" x14ac:dyDescent="0.2">
      <c r="B3466" s="10" t="s">
        <v>3566</v>
      </c>
      <c r="C3466" s="11" t="s">
        <v>11019</v>
      </c>
      <c r="D3466" s="11" t="s">
        <v>11020</v>
      </c>
      <c r="E3466" s="11" t="s">
        <v>5543</v>
      </c>
      <c r="F3466" s="12" t="s">
        <v>85</v>
      </c>
      <c r="G3466" s="13">
        <v>30358</v>
      </c>
      <c r="H3466" s="13">
        <v>29447</v>
      </c>
      <c r="I3466" s="13"/>
      <c r="J3466" s="13">
        <v>911</v>
      </c>
      <c r="K3466" s="13">
        <v>97</v>
      </c>
      <c r="L3466" s="11" t="s">
        <v>9383</v>
      </c>
      <c r="M3466" s="14" t="s">
        <v>9380</v>
      </c>
      <c r="Z3466" s="15">
        <v>30358</v>
      </c>
      <c r="AA3466" s="15">
        <v>29447</v>
      </c>
      <c r="AC3466" s="15">
        <v>911</v>
      </c>
    </row>
    <row r="3467" spans="2:29" ht="19.7" customHeight="1" x14ac:dyDescent="0.2">
      <c r="B3467" s="10" t="s">
        <v>3567</v>
      </c>
      <c r="C3467" s="11" t="s">
        <v>11021</v>
      </c>
      <c r="D3467" s="11" t="s">
        <v>11022</v>
      </c>
      <c r="E3467" s="11" t="s">
        <v>11023</v>
      </c>
      <c r="F3467" s="12" t="s">
        <v>91</v>
      </c>
      <c r="G3467" s="13">
        <v>11284</v>
      </c>
      <c r="H3467" s="13">
        <v>11058</v>
      </c>
      <c r="I3467" s="13"/>
      <c r="J3467" s="13">
        <v>226</v>
      </c>
      <c r="K3467" s="13">
        <v>98</v>
      </c>
      <c r="L3467" s="11" t="s">
        <v>9383</v>
      </c>
      <c r="M3467" s="14" t="s">
        <v>9380</v>
      </c>
      <c r="Z3467" s="15">
        <v>11284</v>
      </c>
      <c r="AA3467" s="15">
        <v>11058</v>
      </c>
      <c r="AC3467" s="15">
        <v>226</v>
      </c>
    </row>
    <row r="3468" spans="2:29" ht="19.7" customHeight="1" x14ac:dyDescent="0.2">
      <c r="B3468" s="10" t="s">
        <v>3568</v>
      </c>
      <c r="C3468" s="11" t="s">
        <v>11024</v>
      </c>
      <c r="D3468" s="11" t="s">
        <v>11025</v>
      </c>
      <c r="E3468" s="11" t="s">
        <v>11026</v>
      </c>
      <c r="F3468" s="12" t="s">
        <v>91</v>
      </c>
      <c r="G3468" s="13">
        <v>8527</v>
      </c>
      <c r="H3468" s="13">
        <v>8356</v>
      </c>
      <c r="I3468" s="13"/>
      <c r="J3468" s="13">
        <v>171</v>
      </c>
      <c r="K3468" s="13">
        <v>98</v>
      </c>
      <c r="L3468" s="11" t="s">
        <v>9383</v>
      </c>
      <c r="M3468" s="14" t="s">
        <v>9380</v>
      </c>
      <c r="Z3468" s="15">
        <v>8527</v>
      </c>
      <c r="AA3468" s="15">
        <v>8356</v>
      </c>
      <c r="AC3468" s="15">
        <v>171</v>
      </c>
    </row>
    <row r="3469" spans="2:29" ht="19.7" customHeight="1" x14ac:dyDescent="0.2">
      <c r="B3469" s="10" t="s">
        <v>3569</v>
      </c>
      <c r="C3469" s="11" t="s">
        <v>11027</v>
      </c>
      <c r="D3469" s="11" t="s">
        <v>11028</v>
      </c>
      <c r="E3469" s="11" t="s">
        <v>11029</v>
      </c>
      <c r="F3469" s="12" t="s">
        <v>91</v>
      </c>
      <c r="G3469" s="13">
        <v>12289</v>
      </c>
      <c r="H3469" s="13">
        <v>12043</v>
      </c>
      <c r="I3469" s="13"/>
      <c r="J3469" s="13">
        <v>246</v>
      </c>
      <c r="K3469" s="13">
        <v>98</v>
      </c>
      <c r="L3469" s="11" t="s">
        <v>9383</v>
      </c>
      <c r="M3469" s="14" t="s">
        <v>9380</v>
      </c>
      <c r="Z3469" s="15">
        <v>12289</v>
      </c>
      <c r="AA3469" s="15">
        <v>12043</v>
      </c>
      <c r="AC3469" s="15">
        <v>246</v>
      </c>
    </row>
    <row r="3470" spans="2:29" ht="19.7" customHeight="1" x14ac:dyDescent="0.2">
      <c r="B3470" s="10" t="s">
        <v>3570</v>
      </c>
      <c r="C3470" s="11" t="s">
        <v>11030</v>
      </c>
      <c r="D3470" s="11" t="s">
        <v>11028</v>
      </c>
      <c r="E3470" s="11" t="s">
        <v>11031</v>
      </c>
      <c r="F3470" s="12" t="s">
        <v>91</v>
      </c>
      <c r="G3470" s="13">
        <v>6944</v>
      </c>
      <c r="H3470" s="13">
        <v>6736</v>
      </c>
      <c r="I3470" s="13"/>
      <c r="J3470" s="13">
        <v>208</v>
      </c>
      <c r="K3470" s="13">
        <v>97</v>
      </c>
      <c r="L3470" s="11" t="s">
        <v>9383</v>
      </c>
      <c r="M3470" s="14" t="s">
        <v>9380</v>
      </c>
      <c r="Z3470" s="15">
        <v>6944</v>
      </c>
      <c r="AA3470" s="15">
        <v>6736</v>
      </c>
      <c r="AC3470" s="15">
        <v>208</v>
      </c>
    </row>
    <row r="3471" spans="2:29" ht="19.7" customHeight="1" x14ac:dyDescent="0.2">
      <c r="B3471" s="10" t="s">
        <v>3571</v>
      </c>
      <c r="C3471" s="11" t="s">
        <v>11032</v>
      </c>
      <c r="D3471" s="11" t="s">
        <v>11033</v>
      </c>
      <c r="E3471" s="11" t="s">
        <v>11029</v>
      </c>
      <c r="F3471" s="12" t="s">
        <v>91</v>
      </c>
      <c r="G3471" s="13">
        <v>11329</v>
      </c>
      <c r="H3471" s="13">
        <v>11102</v>
      </c>
      <c r="I3471" s="13"/>
      <c r="J3471" s="13">
        <v>227</v>
      </c>
      <c r="K3471" s="13">
        <v>98</v>
      </c>
      <c r="L3471" s="11" t="s">
        <v>9383</v>
      </c>
      <c r="M3471" s="14" t="s">
        <v>9380</v>
      </c>
      <c r="Z3471" s="15">
        <v>11329</v>
      </c>
      <c r="AA3471" s="15">
        <v>11102</v>
      </c>
      <c r="AC3471" s="15">
        <v>227</v>
      </c>
    </row>
    <row r="3472" spans="2:29" ht="19.7" customHeight="1" x14ac:dyDescent="0.2">
      <c r="B3472" s="10" t="s">
        <v>3572</v>
      </c>
      <c r="C3472" s="11" t="s">
        <v>11034</v>
      </c>
      <c r="D3472" s="11" t="s">
        <v>11035</v>
      </c>
      <c r="E3472" s="11" t="s">
        <v>11000</v>
      </c>
      <c r="F3472" s="12" t="s">
        <v>91</v>
      </c>
      <c r="G3472" s="13">
        <v>1195</v>
      </c>
      <c r="H3472" s="13">
        <v>1171</v>
      </c>
      <c r="I3472" s="13"/>
      <c r="J3472" s="13">
        <v>24</v>
      </c>
      <c r="K3472" s="13">
        <v>98</v>
      </c>
      <c r="L3472" s="11" t="s">
        <v>9383</v>
      </c>
      <c r="M3472" s="14" t="s">
        <v>9380</v>
      </c>
      <c r="Z3472" s="15">
        <v>1195</v>
      </c>
      <c r="AA3472" s="15">
        <v>1171</v>
      </c>
      <c r="AC3472" s="15">
        <v>24</v>
      </c>
    </row>
    <row r="3473" spans="2:29" ht="19.7" customHeight="1" x14ac:dyDescent="0.2">
      <c r="B3473" s="10" t="s">
        <v>3573</v>
      </c>
      <c r="C3473" s="11" t="s">
        <v>11036</v>
      </c>
      <c r="D3473" s="11" t="s">
        <v>11037</v>
      </c>
      <c r="E3473" s="11" t="s">
        <v>11000</v>
      </c>
      <c r="F3473" s="12" t="s">
        <v>91</v>
      </c>
      <c r="G3473" s="13">
        <v>3454</v>
      </c>
      <c r="H3473" s="13">
        <v>3385</v>
      </c>
      <c r="I3473" s="13"/>
      <c r="J3473" s="13">
        <v>69</v>
      </c>
      <c r="K3473" s="13">
        <v>98</v>
      </c>
      <c r="L3473" s="11" t="s">
        <v>9383</v>
      </c>
      <c r="M3473" s="14" t="s">
        <v>9380</v>
      </c>
      <c r="Z3473" s="15">
        <v>3454</v>
      </c>
      <c r="AA3473" s="15">
        <v>3385</v>
      </c>
      <c r="AC3473" s="15">
        <v>69</v>
      </c>
    </row>
    <row r="3474" spans="2:29" ht="19.7" customHeight="1" x14ac:dyDescent="0.2">
      <c r="B3474" s="10" t="s">
        <v>3574</v>
      </c>
      <c r="C3474" s="11" t="s">
        <v>11038</v>
      </c>
      <c r="D3474" s="11" t="s">
        <v>11039</v>
      </c>
      <c r="E3474" s="11" t="s">
        <v>11040</v>
      </c>
      <c r="F3474" s="12" t="s">
        <v>329</v>
      </c>
      <c r="G3474" s="13">
        <v>136152</v>
      </c>
      <c r="H3474" s="13">
        <v>132067</v>
      </c>
      <c r="I3474" s="13"/>
      <c r="J3474" s="13">
        <v>4085</v>
      </c>
      <c r="K3474" s="13">
        <v>97</v>
      </c>
      <c r="L3474" s="11" t="s">
        <v>9383</v>
      </c>
      <c r="M3474" s="14" t="s">
        <v>9380</v>
      </c>
      <c r="Z3474" s="15">
        <v>136152</v>
      </c>
      <c r="AA3474" s="15">
        <v>132067</v>
      </c>
      <c r="AC3474" s="15">
        <v>4085</v>
      </c>
    </row>
    <row r="3475" spans="2:29" ht="19.7" customHeight="1" x14ac:dyDescent="0.2">
      <c r="B3475" s="10" t="s">
        <v>3575</v>
      </c>
      <c r="C3475" s="11" t="s">
        <v>11041</v>
      </c>
      <c r="D3475" s="11" t="s">
        <v>11039</v>
      </c>
      <c r="E3475" s="11" t="s">
        <v>11042</v>
      </c>
      <c r="F3475" s="12" t="s">
        <v>329</v>
      </c>
      <c r="G3475" s="13">
        <v>154307</v>
      </c>
      <c r="H3475" s="13">
        <v>149678</v>
      </c>
      <c r="I3475" s="13"/>
      <c r="J3475" s="13">
        <v>4629</v>
      </c>
      <c r="K3475" s="13">
        <v>97</v>
      </c>
      <c r="L3475" s="11" t="s">
        <v>9383</v>
      </c>
      <c r="M3475" s="14" t="s">
        <v>9380</v>
      </c>
      <c r="Z3475" s="15">
        <v>154307</v>
      </c>
      <c r="AA3475" s="15">
        <v>149678</v>
      </c>
      <c r="AC3475" s="15">
        <v>4629</v>
      </c>
    </row>
    <row r="3476" spans="2:29" ht="19.7" customHeight="1" x14ac:dyDescent="0.2">
      <c r="B3476" s="10" t="s">
        <v>3576</v>
      </c>
      <c r="C3476" s="11" t="s">
        <v>11043</v>
      </c>
      <c r="D3476" s="11" t="s">
        <v>11044</v>
      </c>
      <c r="E3476" s="11" t="s">
        <v>11045</v>
      </c>
      <c r="F3476" s="12" t="s">
        <v>10958</v>
      </c>
      <c r="G3476" s="13">
        <v>240090</v>
      </c>
      <c r="H3476" s="13">
        <v>232887</v>
      </c>
      <c r="I3476" s="13"/>
      <c r="J3476" s="13">
        <v>7203</v>
      </c>
      <c r="K3476" s="13">
        <v>97</v>
      </c>
      <c r="L3476" s="11" t="s">
        <v>9383</v>
      </c>
      <c r="M3476" s="14" t="s">
        <v>9380</v>
      </c>
      <c r="Z3476" s="15">
        <v>240090</v>
      </c>
      <c r="AA3476" s="15">
        <v>232887</v>
      </c>
      <c r="AC3476" s="15">
        <v>7203</v>
      </c>
    </row>
    <row r="3477" spans="2:29" ht="19.7" customHeight="1" x14ac:dyDescent="0.2">
      <c r="B3477" s="10" t="s">
        <v>3577</v>
      </c>
      <c r="C3477" s="11" t="s">
        <v>11046</v>
      </c>
      <c r="D3477" s="11" t="s">
        <v>11044</v>
      </c>
      <c r="E3477" s="11" t="s">
        <v>11047</v>
      </c>
      <c r="F3477" s="12" t="s">
        <v>10958</v>
      </c>
      <c r="G3477" s="13">
        <v>252155</v>
      </c>
      <c r="H3477" s="13">
        <v>244590</v>
      </c>
      <c r="I3477" s="13"/>
      <c r="J3477" s="13">
        <v>7565</v>
      </c>
      <c r="K3477" s="13">
        <v>97</v>
      </c>
      <c r="L3477" s="11" t="s">
        <v>9383</v>
      </c>
      <c r="M3477" s="14" t="s">
        <v>9380</v>
      </c>
      <c r="Z3477" s="15">
        <v>252155</v>
      </c>
      <c r="AA3477" s="15">
        <v>244590</v>
      </c>
      <c r="AC3477" s="15">
        <v>7565</v>
      </c>
    </row>
    <row r="3478" spans="2:29" ht="19.7" customHeight="1" x14ac:dyDescent="0.2">
      <c r="B3478" s="10" t="s">
        <v>3578</v>
      </c>
      <c r="C3478" s="11" t="s">
        <v>11048</v>
      </c>
      <c r="D3478" s="11" t="s">
        <v>11044</v>
      </c>
      <c r="E3478" s="11" t="s">
        <v>11049</v>
      </c>
      <c r="F3478" s="12" t="s">
        <v>10958</v>
      </c>
      <c r="G3478" s="13">
        <v>327313</v>
      </c>
      <c r="H3478" s="13">
        <v>317494</v>
      </c>
      <c r="I3478" s="13"/>
      <c r="J3478" s="13">
        <v>9819</v>
      </c>
      <c r="K3478" s="13">
        <v>97</v>
      </c>
      <c r="L3478" s="11" t="s">
        <v>9383</v>
      </c>
      <c r="M3478" s="14" t="s">
        <v>9380</v>
      </c>
      <c r="Z3478" s="15">
        <v>327313</v>
      </c>
      <c r="AA3478" s="15">
        <v>317494</v>
      </c>
      <c r="AC3478" s="15">
        <v>9819</v>
      </c>
    </row>
    <row r="3479" spans="2:29" ht="19.7" customHeight="1" x14ac:dyDescent="0.2">
      <c r="B3479" s="16" t="s">
        <v>3579</v>
      </c>
      <c r="C3479" s="17" t="s">
        <v>11050</v>
      </c>
      <c r="D3479" s="17" t="s">
        <v>11051</v>
      </c>
      <c r="E3479" s="17" t="s">
        <v>11052</v>
      </c>
      <c r="F3479" s="18" t="s">
        <v>10878</v>
      </c>
      <c r="G3479" s="19">
        <v>486552</v>
      </c>
      <c r="H3479" s="19">
        <v>471955</v>
      </c>
      <c r="I3479" s="19"/>
      <c r="J3479" s="19">
        <v>14597</v>
      </c>
      <c r="K3479" s="19">
        <v>97</v>
      </c>
      <c r="L3479" s="17" t="s">
        <v>9383</v>
      </c>
      <c r="M3479" s="20" t="s">
        <v>9380</v>
      </c>
      <c r="Z3479" s="15">
        <v>486552</v>
      </c>
      <c r="AA3479" s="15">
        <v>471955</v>
      </c>
      <c r="AC3479" s="15">
        <v>14597</v>
      </c>
    </row>
    <row r="3480" spans="2:29" ht="19.7" customHeight="1" x14ac:dyDescent="0.2">
      <c r="B3480" s="10" t="s">
        <v>3580</v>
      </c>
      <c r="C3480" s="11" t="s">
        <v>11053</v>
      </c>
      <c r="D3480" s="11" t="s">
        <v>11051</v>
      </c>
      <c r="E3480" s="11" t="s">
        <v>11054</v>
      </c>
      <c r="F3480" s="12" t="s">
        <v>10899</v>
      </c>
      <c r="G3480" s="13">
        <v>718633</v>
      </c>
      <c r="H3480" s="13">
        <v>697074</v>
      </c>
      <c r="I3480" s="13"/>
      <c r="J3480" s="13">
        <v>21559</v>
      </c>
      <c r="K3480" s="13">
        <v>97</v>
      </c>
      <c r="L3480" s="11" t="s">
        <v>9383</v>
      </c>
      <c r="M3480" s="14" t="s">
        <v>9380</v>
      </c>
      <c r="Z3480" s="15">
        <v>718633</v>
      </c>
      <c r="AA3480" s="15">
        <v>697074</v>
      </c>
      <c r="AC3480" s="15">
        <v>21559</v>
      </c>
    </row>
    <row r="3481" spans="2:29" ht="19.7" customHeight="1" x14ac:dyDescent="0.2">
      <c r="B3481" s="10" t="s">
        <v>3581</v>
      </c>
      <c r="C3481" s="11" t="s">
        <v>11055</v>
      </c>
      <c r="D3481" s="11" t="s">
        <v>11056</v>
      </c>
      <c r="E3481" s="11" t="s">
        <v>5543</v>
      </c>
      <c r="F3481" s="12" t="s">
        <v>91</v>
      </c>
      <c r="G3481" s="13">
        <v>11497</v>
      </c>
      <c r="H3481" s="13">
        <v>10922</v>
      </c>
      <c r="I3481" s="13"/>
      <c r="J3481" s="13">
        <v>575</v>
      </c>
      <c r="K3481" s="13">
        <v>95</v>
      </c>
      <c r="L3481" s="11" t="s">
        <v>9383</v>
      </c>
      <c r="M3481" s="14" t="s">
        <v>9380</v>
      </c>
      <c r="Z3481" s="15">
        <v>11497</v>
      </c>
      <c r="AA3481" s="15">
        <v>10922</v>
      </c>
      <c r="AC3481" s="15">
        <v>575</v>
      </c>
    </row>
    <row r="3482" spans="2:29" ht="19.7" customHeight="1" x14ac:dyDescent="0.2">
      <c r="B3482" s="10" t="s">
        <v>3582</v>
      </c>
      <c r="C3482" s="11" t="s">
        <v>11057</v>
      </c>
      <c r="D3482" s="11" t="s">
        <v>9686</v>
      </c>
      <c r="E3482" s="11" t="s">
        <v>11058</v>
      </c>
      <c r="F3482" s="12" t="s">
        <v>841</v>
      </c>
      <c r="G3482" s="13">
        <v>817292</v>
      </c>
      <c r="H3482" s="13">
        <v>792773</v>
      </c>
      <c r="I3482" s="13"/>
      <c r="J3482" s="13">
        <v>24519</v>
      </c>
      <c r="K3482" s="13">
        <v>97</v>
      </c>
      <c r="L3482" s="11" t="s">
        <v>9383</v>
      </c>
      <c r="M3482" s="14" t="s">
        <v>9380</v>
      </c>
      <c r="Z3482" s="15">
        <v>817292</v>
      </c>
      <c r="AA3482" s="15">
        <v>792773</v>
      </c>
      <c r="AC3482" s="15">
        <v>24519</v>
      </c>
    </row>
    <row r="3483" spans="2:29" ht="19.7" customHeight="1" x14ac:dyDescent="0.2">
      <c r="B3483" s="10" t="s">
        <v>3583</v>
      </c>
      <c r="C3483" s="11" t="s">
        <v>11059</v>
      </c>
      <c r="D3483" s="11" t="s">
        <v>10494</v>
      </c>
      <c r="E3483" s="11" t="s">
        <v>11060</v>
      </c>
      <c r="F3483" s="12" t="s">
        <v>7</v>
      </c>
      <c r="G3483" s="13">
        <v>17500</v>
      </c>
      <c r="H3483" s="13">
        <v>16450</v>
      </c>
      <c r="I3483" s="13"/>
      <c r="J3483" s="13">
        <v>1050</v>
      </c>
      <c r="K3483" s="13">
        <v>94</v>
      </c>
      <c r="L3483" s="11" t="s">
        <v>9383</v>
      </c>
      <c r="M3483" s="14" t="s">
        <v>9380</v>
      </c>
      <c r="Z3483" s="15">
        <v>17500</v>
      </c>
      <c r="AA3483" s="15">
        <v>16450</v>
      </c>
      <c r="AC3483" s="15">
        <v>1050</v>
      </c>
    </row>
    <row r="3484" spans="2:29" ht="19.7" customHeight="1" x14ac:dyDescent="0.2">
      <c r="B3484" s="10" t="s">
        <v>3584</v>
      </c>
      <c r="C3484" s="11" t="s">
        <v>11061</v>
      </c>
      <c r="D3484" s="11" t="s">
        <v>10494</v>
      </c>
      <c r="E3484" s="11" t="s">
        <v>11062</v>
      </c>
      <c r="F3484" s="12" t="s">
        <v>7</v>
      </c>
      <c r="G3484" s="13">
        <v>32068</v>
      </c>
      <c r="H3484" s="13">
        <v>28541</v>
      </c>
      <c r="I3484" s="13"/>
      <c r="J3484" s="13">
        <v>3527</v>
      </c>
      <c r="K3484" s="13">
        <v>89</v>
      </c>
      <c r="L3484" s="11" t="s">
        <v>9383</v>
      </c>
      <c r="M3484" s="14" t="s">
        <v>9380</v>
      </c>
      <c r="Z3484" s="15">
        <v>32068</v>
      </c>
      <c r="AA3484" s="15">
        <v>28541</v>
      </c>
      <c r="AC3484" s="15">
        <v>3527</v>
      </c>
    </row>
    <row r="3485" spans="2:29" ht="19.7" customHeight="1" x14ac:dyDescent="0.2">
      <c r="B3485" s="10" t="s">
        <v>3585</v>
      </c>
      <c r="C3485" s="11" t="s">
        <v>11063</v>
      </c>
      <c r="D3485" s="11" t="s">
        <v>10494</v>
      </c>
      <c r="E3485" s="11" t="s">
        <v>11064</v>
      </c>
      <c r="F3485" s="12" t="s">
        <v>7</v>
      </c>
      <c r="G3485" s="13">
        <v>36128</v>
      </c>
      <c r="H3485" s="13">
        <v>32154</v>
      </c>
      <c r="I3485" s="13"/>
      <c r="J3485" s="13">
        <v>3974</v>
      </c>
      <c r="K3485" s="13">
        <v>89</v>
      </c>
      <c r="L3485" s="11" t="s">
        <v>9383</v>
      </c>
      <c r="M3485" s="14" t="s">
        <v>9380</v>
      </c>
      <c r="Z3485" s="15">
        <v>36128</v>
      </c>
      <c r="AA3485" s="15">
        <v>32154</v>
      </c>
      <c r="AC3485" s="15">
        <v>3974</v>
      </c>
    </row>
    <row r="3486" spans="2:29" ht="19.7" customHeight="1" x14ac:dyDescent="0.2">
      <c r="B3486" s="10" t="s">
        <v>3586</v>
      </c>
      <c r="C3486" s="11" t="s">
        <v>11065</v>
      </c>
      <c r="D3486" s="11" t="s">
        <v>10494</v>
      </c>
      <c r="E3486" s="11" t="s">
        <v>11066</v>
      </c>
      <c r="F3486" s="12" t="s">
        <v>7</v>
      </c>
      <c r="G3486" s="13">
        <v>3733</v>
      </c>
      <c r="H3486" s="13">
        <v>3621</v>
      </c>
      <c r="I3486" s="13"/>
      <c r="J3486" s="13">
        <v>112</v>
      </c>
      <c r="K3486" s="13">
        <v>97</v>
      </c>
      <c r="L3486" s="11" t="s">
        <v>9383</v>
      </c>
      <c r="M3486" s="14" t="s">
        <v>9380</v>
      </c>
      <c r="Z3486" s="15">
        <v>3733</v>
      </c>
      <c r="AA3486" s="15">
        <v>3621</v>
      </c>
      <c r="AC3486" s="15">
        <v>112</v>
      </c>
    </row>
    <row r="3487" spans="2:29" ht="19.7" customHeight="1" x14ac:dyDescent="0.2">
      <c r="B3487" s="10" t="s">
        <v>3587</v>
      </c>
      <c r="C3487" s="11" t="s">
        <v>11067</v>
      </c>
      <c r="D3487" s="11" t="s">
        <v>10494</v>
      </c>
      <c r="E3487" s="11" t="s">
        <v>11068</v>
      </c>
      <c r="F3487" s="12" t="s">
        <v>7</v>
      </c>
      <c r="G3487" s="13">
        <v>20325</v>
      </c>
      <c r="H3487" s="13">
        <v>19309</v>
      </c>
      <c r="I3487" s="13"/>
      <c r="J3487" s="13">
        <v>1016</v>
      </c>
      <c r="K3487" s="13">
        <v>95</v>
      </c>
      <c r="L3487" s="11" t="s">
        <v>9383</v>
      </c>
      <c r="M3487" s="14" t="s">
        <v>9380</v>
      </c>
      <c r="Z3487" s="15">
        <v>20325</v>
      </c>
      <c r="AA3487" s="15">
        <v>19309</v>
      </c>
      <c r="AC3487" s="15">
        <v>1016</v>
      </c>
    </row>
    <row r="3488" spans="2:29" ht="19.7" customHeight="1" x14ac:dyDescent="0.2">
      <c r="B3488" s="10" t="s">
        <v>3588</v>
      </c>
      <c r="C3488" s="11" t="s">
        <v>11069</v>
      </c>
      <c r="D3488" s="11" t="s">
        <v>10494</v>
      </c>
      <c r="E3488" s="11" t="s">
        <v>11070</v>
      </c>
      <c r="F3488" s="12" t="s">
        <v>7</v>
      </c>
      <c r="G3488" s="13">
        <v>33291</v>
      </c>
      <c r="H3488" s="13">
        <v>29962</v>
      </c>
      <c r="I3488" s="13"/>
      <c r="J3488" s="13">
        <v>3329</v>
      </c>
      <c r="K3488" s="13">
        <v>90</v>
      </c>
      <c r="L3488" s="11" t="s">
        <v>9383</v>
      </c>
      <c r="M3488" s="14" t="s">
        <v>9380</v>
      </c>
      <c r="Z3488" s="15">
        <v>33291</v>
      </c>
      <c r="AA3488" s="15">
        <v>29962</v>
      </c>
      <c r="AC3488" s="15">
        <v>3329</v>
      </c>
    </row>
    <row r="3489" spans="2:29" ht="19.7" customHeight="1" x14ac:dyDescent="0.2">
      <c r="B3489" s="10" t="s">
        <v>3589</v>
      </c>
      <c r="C3489" s="11" t="s">
        <v>11071</v>
      </c>
      <c r="D3489" s="11" t="s">
        <v>10494</v>
      </c>
      <c r="E3489" s="11" t="s">
        <v>11072</v>
      </c>
      <c r="F3489" s="12" t="s">
        <v>7</v>
      </c>
      <c r="G3489" s="13">
        <v>32936</v>
      </c>
      <c r="H3489" s="13">
        <v>30301</v>
      </c>
      <c r="I3489" s="13"/>
      <c r="J3489" s="13">
        <v>2635</v>
      </c>
      <c r="K3489" s="13">
        <v>92</v>
      </c>
      <c r="L3489" s="11" t="s">
        <v>9383</v>
      </c>
      <c r="M3489" s="14" t="s">
        <v>9380</v>
      </c>
      <c r="Z3489" s="15">
        <v>32936</v>
      </c>
      <c r="AA3489" s="15">
        <v>30301</v>
      </c>
      <c r="AC3489" s="15">
        <v>2635</v>
      </c>
    </row>
    <row r="3490" spans="2:29" ht="19.7" customHeight="1" x14ac:dyDescent="0.2">
      <c r="B3490" s="10" t="s">
        <v>3590</v>
      </c>
      <c r="C3490" s="11" t="s">
        <v>11073</v>
      </c>
      <c r="D3490" s="11" t="s">
        <v>10494</v>
      </c>
      <c r="E3490" s="11" t="s">
        <v>11074</v>
      </c>
      <c r="F3490" s="12" t="s">
        <v>7</v>
      </c>
      <c r="G3490" s="13">
        <v>17015</v>
      </c>
      <c r="H3490" s="13">
        <v>15994</v>
      </c>
      <c r="I3490" s="13"/>
      <c r="J3490" s="13">
        <v>1021</v>
      </c>
      <c r="K3490" s="13">
        <v>94</v>
      </c>
      <c r="L3490" s="11" t="s">
        <v>9383</v>
      </c>
      <c r="M3490" s="14" t="s">
        <v>9380</v>
      </c>
      <c r="Z3490" s="15">
        <v>17015</v>
      </c>
      <c r="AA3490" s="15">
        <v>15994</v>
      </c>
      <c r="AC3490" s="15">
        <v>1021</v>
      </c>
    </row>
    <row r="3491" spans="2:29" ht="19.7" customHeight="1" x14ac:dyDescent="0.2">
      <c r="B3491" s="10" t="s">
        <v>3591</v>
      </c>
      <c r="C3491" s="11" t="s">
        <v>11075</v>
      </c>
      <c r="D3491" s="11" t="s">
        <v>10494</v>
      </c>
      <c r="E3491" s="11" t="s">
        <v>11076</v>
      </c>
      <c r="F3491" s="12" t="s">
        <v>7</v>
      </c>
      <c r="G3491" s="13">
        <v>3849</v>
      </c>
      <c r="H3491" s="13">
        <v>3734</v>
      </c>
      <c r="I3491" s="13"/>
      <c r="J3491" s="13">
        <v>115</v>
      </c>
      <c r="K3491" s="13">
        <v>97</v>
      </c>
      <c r="L3491" s="11" t="s">
        <v>9383</v>
      </c>
      <c r="M3491" s="14" t="s">
        <v>9380</v>
      </c>
      <c r="Z3491" s="15">
        <v>3849</v>
      </c>
      <c r="AA3491" s="15">
        <v>3734</v>
      </c>
      <c r="AC3491" s="15">
        <v>115</v>
      </c>
    </row>
    <row r="3492" spans="2:29" ht="19.7" customHeight="1" x14ac:dyDescent="0.2">
      <c r="B3492" s="10" t="s">
        <v>3592</v>
      </c>
      <c r="C3492" s="11" t="s">
        <v>11077</v>
      </c>
      <c r="D3492" s="11" t="s">
        <v>10494</v>
      </c>
      <c r="E3492" s="11" t="s">
        <v>11078</v>
      </c>
      <c r="F3492" s="12" t="s">
        <v>7</v>
      </c>
      <c r="G3492" s="13">
        <v>16992</v>
      </c>
      <c r="H3492" s="13">
        <v>15972</v>
      </c>
      <c r="I3492" s="13"/>
      <c r="J3492" s="13">
        <v>1020</v>
      </c>
      <c r="K3492" s="13">
        <v>94</v>
      </c>
      <c r="L3492" s="11" t="s">
        <v>9383</v>
      </c>
      <c r="M3492" s="14" t="s">
        <v>9380</v>
      </c>
      <c r="Z3492" s="15">
        <v>16992</v>
      </c>
      <c r="AA3492" s="15">
        <v>15972</v>
      </c>
      <c r="AC3492" s="15">
        <v>1020</v>
      </c>
    </row>
    <row r="3493" spans="2:29" ht="19.7" customHeight="1" x14ac:dyDescent="0.2">
      <c r="B3493" s="10" t="s">
        <v>3593</v>
      </c>
      <c r="C3493" s="11" t="s">
        <v>11079</v>
      </c>
      <c r="D3493" s="11" t="s">
        <v>10494</v>
      </c>
      <c r="E3493" s="11" t="s">
        <v>11080</v>
      </c>
      <c r="F3493" s="12" t="s">
        <v>7</v>
      </c>
      <c r="G3493" s="13">
        <v>36890</v>
      </c>
      <c r="H3493" s="13">
        <v>32832</v>
      </c>
      <c r="I3493" s="13"/>
      <c r="J3493" s="13">
        <v>4058</v>
      </c>
      <c r="K3493" s="13">
        <v>89</v>
      </c>
      <c r="L3493" s="11" t="s">
        <v>9383</v>
      </c>
      <c r="M3493" s="14" t="s">
        <v>9380</v>
      </c>
      <c r="Z3493" s="15">
        <v>36890</v>
      </c>
      <c r="AA3493" s="15">
        <v>32832</v>
      </c>
      <c r="AC3493" s="15">
        <v>4058</v>
      </c>
    </row>
    <row r="3494" spans="2:29" ht="19.7" customHeight="1" x14ac:dyDescent="0.2">
      <c r="B3494" s="10" t="s">
        <v>3594</v>
      </c>
      <c r="C3494" s="11" t="s">
        <v>11081</v>
      </c>
      <c r="D3494" s="11" t="s">
        <v>10494</v>
      </c>
      <c r="E3494" s="11" t="s">
        <v>11082</v>
      </c>
      <c r="F3494" s="12" t="s">
        <v>7</v>
      </c>
      <c r="G3494" s="13">
        <v>41628</v>
      </c>
      <c r="H3494" s="13">
        <v>37881</v>
      </c>
      <c r="I3494" s="13"/>
      <c r="J3494" s="13">
        <v>3747</v>
      </c>
      <c r="K3494" s="13">
        <v>91</v>
      </c>
      <c r="L3494" s="11" t="s">
        <v>9383</v>
      </c>
      <c r="M3494" s="14" t="s">
        <v>9380</v>
      </c>
      <c r="Z3494" s="15">
        <v>41628</v>
      </c>
      <c r="AA3494" s="15">
        <v>37881</v>
      </c>
      <c r="AC3494" s="15">
        <v>3747</v>
      </c>
    </row>
    <row r="3495" spans="2:29" ht="19.7" customHeight="1" x14ac:dyDescent="0.2">
      <c r="B3495" s="10" t="s">
        <v>3595</v>
      </c>
      <c r="C3495" s="11" t="s">
        <v>11083</v>
      </c>
      <c r="D3495" s="11" t="s">
        <v>10494</v>
      </c>
      <c r="E3495" s="11" t="s">
        <v>11084</v>
      </c>
      <c r="F3495" s="12" t="s">
        <v>7</v>
      </c>
      <c r="G3495" s="13">
        <v>20522</v>
      </c>
      <c r="H3495" s="13">
        <v>19496</v>
      </c>
      <c r="I3495" s="13"/>
      <c r="J3495" s="13">
        <v>1026</v>
      </c>
      <c r="K3495" s="13">
        <v>95</v>
      </c>
      <c r="L3495" s="11" t="s">
        <v>9383</v>
      </c>
      <c r="M3495" s="14" t="s">
        <v>9380</v>
      </c>
      <c r="Z3495" s="15">
        <v>20522</v>
      </c>
      <c r="AA3495" s="15">
        <v>19496</v>
      </c>
      <c r="AC3495" s="15">
        <v>1026</v>
      </c>
    </row>
    <row r="3496" spans="2:29" ht="19.7" customHeight="1" x14ac:dyDescent="0.2">
      <c r="B3496" s="10" t="s">
        <v>3596</v>
      </c>
      <c r="C3496" s="11" t="s">
        <v>11085</v>
      </c>
      <c r="D3496" s="11" t="s">
        <v>10494</v>
      </c>
      <c r="E3496" s="11" t="s">
        <v>11086</v>
      </c>
      <c r="F3496" s="12" t="s">
        <v>7</v>
      </c>
      <c r="G3496" s="13">
        <v>4230</v>
      </c>
      <c r="H3496" s="13">
        <v>4103</v>
      </c>
      <c r="I3496" s="13"/>
      <c r="J3496" s="13">
        <v>127</v>
      </c>
      <c r="K3496" s="13">
        <v>97</v>
      </c>
      <c r="L3496" s="11" t="s">
        <v>9383</v>
      </c>
      <c r="M3496" s="14" t="s">
        <v>9380</v>
      </c>
      <c r="Z3496" s="15">
        <v>4230</v>
      </c>
      <c r="AA3496" s="15">
        <v>4103</v>
      </c>
      <c r="AC3496" s="15">
        <v>127</v>
      </c>
    </row>
    <row r="3497" spans="2:29" ht="19.7" customHeight="1" x14ac:dyDescent="0.2">
      <c r="B3497" s="10" t="s">
        <v>3597</v>
      </c>
      <c r="C3497" s="11" t="s">
        <v>11087</v>
      </c>
      <c r="D3497" s="11" t="s">
        <v>10494</v>
      </c>
      <c r="E3497" s="11" t="s">
        <v>11088</v>
      </c>
      <c r="F3497" s="12" t="s">
        <v>7</v>
      </c>
      <c r="G3497" s="13">
        <v>41689</v>
      </c>
      <c r="H3497" s="13">
        <v>35019</v>
      </c>
      <c r="I3497" s="13"/>
      <c r="J3497" s="13">
        <v>6670</v>
      </c>
      <c r="K3497" s="13">
        <v>84</v>
      </c>
      <c r="L3497" s="11" t="s">
        <v>9383</v>
      </c>
      <c r="M3497" s="14" t="s">
        <v>9380</v>
      </c>
      <c r="Z3497" s="15">
        <v>41689</v>
      </c>
      <c r="AA3497" s="15">
        <v>35019</v>
      </c>
      <c r="AC3497" s="15">
        <v>6670</v>
      </c>
    </row>
    <row r="3498" spans="2:29" ht="19.7" customHeight="1" x14ac:dyDescent="0.2">
      <c r="B3498" s="10" t="s">
        <v>3598</v>
      </c>
      <c r="C3498" s="11" t="s">
        <v>11089</v>
      </c>
      <c r="D3498" s="11" t="s">
        <v>10494</v>
      </c>
      <c r="E3498" s="11" t="s">
        <v>11090</v>
      </c>
      <c r="F3498" s="12" t="s">
        <v>7</v>
      </c>
      <c r="G3498" s="13">
        <v>21115</v>
      </c>
      <c r="H3498" s="13">
        <v>19848</v>
      </c>
      <c r="I3498" s="13"/>
      <c r="J3498" s="13">
        <v>1267</v>
      </c>
      <c r="K3498" s="13">
        <v>94</v>
      </c>
      <c r="L3498" s="11" t="s">
        <v>9383</v>
      </c>
      <c r="M3498" s="14" t="s">
        <v>9380</v>
      </c>
      <c r="Z3498" s="15">
        <v>21115</v>
      </c>
      <c r="AA3498" s="15">
        <v>19848</v>
      </c>
      <c r="AC3498" s="15">
        <v>1267</v>
      </c>
    </row>
    <row r="3499" spans="2:29" ht="19.7" customHeight="1" x14ac:dyDescent="0.2">
      <c r="B3499" s="10" t="s">
        <v>3599</v>
      </c>
      <c r="C3499" s="11" t="s">
        <v>11091</v>
      </c>
      <c r="D3499" s="11" t="s">
        <v>10494</v>
      </c>
      <c r="E3499" s="11" t="s">
        <v>11092</v>
      </c>
      <c r="F3499" s="12" t="s">
        <v>7</v>
      </c>
      <c r="G3499" s="13">
        <v>5140</v>
      </c>
      <c r="H3499" s="13">
        <v>4986</v>
      </c>
      <c r="I3499" s="13"/>
      <c r="J3499" s="13">
        <v>154</v>
      </c>
      <c r="K3499" s="13">
        <v>97</v>
      </c>
      <c r="L3499" s="11" t="s">
        <v>9383</v>
      </c>
      <c r="M3499" s="14" t="s">
        <v>9380</v>
      </c>
      <c r="Z3499" s="15">
        <v>5140</v>
      </c>
      <c r="AA3499" s="15">
        <v>4986</v>
      </c>
      <c r="AC3499" s="15">
        <v>154</v>
      </c>
    </row>
    <row r="3500" spans="2:29" ht="19.7" customHeight="1" x14ac:dyDescent="0.2">
      <c r="B3500" s="10" t="s">
        <v>3600</v>
      </c>
      <c r="C3500" s="11" t="s">
        <v>11093</v>
      </c>
      <c r="D3500" s="11" t="s">
        <v>11094</v>
      </c>
      <c r="E3500" s="11" t="s">
        <v>11095</v>
      </c>
      <c r="F3500" s="12" t="s">
        <v>85</v>
      </c>
      <c r="G3500" s="13">
        <v>7359314</v>
      </c>
      <c r="H3500" s="13">
        <v>6844162</v>
      </c>
      <c r="I3500" s="13"/>
      <c r="J3500" s="13">
        <v>515152</v>
      </c>
      <c r="K3500" s="13">
        <v>93</v>
      </c>
      <c r="L3500" s="11" t="s">
        <v>9383</v>
      </c>
      <c r="M3500" s="14" t="s">
        <v>9380</v>
      </c>
      <c r="Z3500" s="15">
        <v>7359314</v>
      </c>
      <c r="AA3500" s="15">
        <v>6844162</v>
      </c>
      <c r="AC3500" s="15">
        <v>515152</v>
      </c>
    </row>
    <row r="3501" spans="2:29" ht="19.7" customHeight="1" x14ac:dyDescent="0.2">
      <c r="B3501" s="10" t="s">
        <v>3601</v>
      </c>
      <c r="C3501" s="11" t="s">
        <v>11096</v>
      </c>
      <c r="D3501" s="11" t="s">
        <v>11094</v>
      </c>
      <c r="E3501" s="11" t="s">
        <v>11097</v>
      </c>
      <c r="F3501" s="12" t="s">
        <v>85</v>
      </c>
      <c r="G3501" s="13">
        <v>9245316</v>
      </c>
      <c r="H3501" s="13">
        <v>8690597</v>
      </c>
      <c r="I3501" s="13"/>
      <c r="J3501" s="13">
        <v>554719</v>
      </c>
      <c r="K3501" s="13">
        <v>94</v>
      </c>
      <c r="L3501" s="11" t="s">
        <v>9383</v>
      </c>
      <c r="M3501" s="14" t="s">
        <v>9380</v>
      </c>
      <c r="Z3501" s="15">
        <v>9245316</v>
      </c>
      <c r="AA3501" s="15">
        <v>8690597</v>
      </c>
      <c r="AC3501" s="15">
        <v>554719</v>
      </c>
    </row>
    <row r="3502" spans="2:29" ht="19.7" customHeight="1" x14ac:dyDescent="0.2">
      <c r="B3502" s="10" t="s">
        <v>3602</v>
      </c>
      <c r="C3502" s="11" t="s">
        <v>11098</v>
      </c>
      <c r="D3502" s="11" t="s">
        <v>11094</v>
      </c>
      <c r="E3502" s="11" t="s">
        <v>11099</v>
      </c>
      <c r="F3502" s="12" t="s">
        <v>85</v>
      </c>
      <c r="G3502" s="13">
        <v>8254049</v>
      </c>
      <c r="H3502" s="13">
        <v>7758806</v>
      </c>
      <c r="I3502" s="13"/>
      <c r="J3502" s="13">
        <v>495243</v>
      </c>
      <c r="K3502" s="13">
        <v>94</v>
      </c>
      <c r="L3502" s="11" t="s">
        <v>9383</v>
      </c>
      <c r="M3502" s="14" t="s">
        <v>9380</v>
      </c>
      <c r="Z3502" s="15">
        <v>8254049</v>
      </c>
      <c r="AA3502" s="15">
        <v>7758806</v>
      </c>
      <c r="AC3502" s="15">
        <v>495243</v>
      </c>
    </row>
    <row r="3503" spans="2:29" ht="19.7" customHeight="1" x14ac:dyDescent="0.2">
      <c r="B3503" s="10" t="s">
        <v>3603</v>
      </c>
      <c r="C3503" s="11" t="s">
        <v>11100</v>
      </c>
      <c r="D3503" s="11" t="s">
        <v>11094</v>
      </c>
      <c r="E3503" s="11" t="s">
        <v>11101</v>
      </c>
      <c r="F3503" s="12" t="s">
        <v>85</v>
      </c>
      <c r="G3503" s="13">
        <v>8668854</v>
      </c>
      <c r="H3503" s="13">
        <v>8062034</v>
      </c>
      <c r="I3503" s="13"/>
      <c r="J3503" s="13">
        <v>606820</v>
      </c>
      <c r="K3503" s="13">
        <v>93</v>
      </c>
      <c r="L3503" s="11" t="s">
        <v>9383</v>
      </c>
      <c r="M3503" s="14" t="s">
        <v>9380</v>
      </c>
      <c r="Z3503" s="15">
        <v>8668854</v>
      </c>
      <c r="AA3503" s="15">
        <v>8062034</v>
      </c>
      <c r="AC3503" s="15">
        <v>606820</v>
      </c>
    </row>
    <row r="3504" spans="2:29" ht="19.7" customHeight="1" x14ac:dyDescent="0.2">
      <c r="B3504" s="16" t="s">
        <v>3604</v>
      </c>
      <c r="C3504" s="17" t="s">
        <v>11102</v>
      </c>
      <c r="D3504" s="17" t="s">
        <v>11094</v>
      </c>
      <c r="E3504" s="17" t="s">
        <v>11103</v>
      </c>
      <c r="F3504" s="18" t="s">
        <v>85</v>
      </c>
      <c r="G3504" s="19">
        <v>9494922</v>
      </c>
      <c r="H3504" s="19">
        <v>8830277</v>
      </c>
      <c r="I3504" s="19"/>
      <c r="J3504" s="19">
        <v>664645</v>
      </c>
      <c r="K3504" s="19">
        <v>93</v>
      </c>
      <c r="L3504" s="17" t="s">
        <v>9383</v>
      </c>
      <c r="M3504" s="20" t="s">
        <v>9380</v>
      </c>
      <c r="Z3504" s="15">
        <v>9494922</v>
      </c>
      <c r="AA3504" s="15">
        <v>8830277</v>
      </c>
      <c r="AC3504" s="15">
        <v>664645</v>
      </c>
    </row>
    <row r="3505" spans="2:29" ht="19.7" customHeight="1" x14ac:dyDescent="0.2">
      <c r="B3505" s="10" t="s">
        <v>3605</v>
      </c>
      <c r="C3505" s="11" t="s">
        <v>11104</v>
      </c>
      <c r="D3505" s="11" t="s">
        <v>11094</v>
      </c>
      <c r="E3505" s="11" t="s">
        <v>11105</v>
      </c>
      <c r="F3505" s="12" t="s">
        <v>85</v>
      </c>
      <c r="G3505" s="13">
        <v>10597032</v>
      </c>
      <c r="H3505" s="13">
        <v>9961210</v>
      </c>
      <c r="I3505" s="13"/>
      <c r="J3505" s="13">
        <v>635822</v>
      </c>
      <c r="K3505" s="13">
        <v>94</v>
      </c>
      <c r="L3505" s="11" t="s">
        <v>9383</v>
      </c>
      <c r="M3505" s="14" t="s">
        <v>9380</v>
      </c>
      <c r="Z3505" s="15">
        <v>10597032</v>
      </c>
      <c r="AA3505" s="15">
        <v>9961210</v>
      </c>
      <c r="AC3505" s="15">
        <v>635822</v>
      </c>
    </row>
    <row r="3506" spans="2:29" ht="19.7" customHeight="1" x14ac:dyDescent="0.2">
      <c r="B3506" s="10" t="s">
        <v>3606</v>
      </c>
      <c r="C3506" s="11" t="s">
        <v>11106</v>
      </c>
      <c r="D3506" s="11" t="s">
        <v>11094</v>
      </c>
      <c r="E3506" s="11" t="s">
        <v>11107</v>
      </c>
      <c r="F3506" s="12" t="s">
        <v>85</v>
      </c>
      <c r="G3506" s="13">
        <v>9834006</v>
      </c>
      <c r="H3506" s="13">
        <v>9243966</v>
      </c>
      <c r="I3506" s="13"/>
      <c r="J3506" s="13">
        <v>590040</v>
      </c>
      <c r="K3506" s="13">
        <v>94</v>
      </c>
      <c r="L3506" s="11" t="s">
        <v>9383</v>
      </c>
      <c r="M3506" s="14" t="s">
        <v>9380</v>
      </c>
      <c r="Z3506" s="15">
        <v>9834006</v>
      </c>
      <c r="AA3506" s="15">
        <v>9243966</v>
      </c>
      <c r="AC3506" s="15">
        <v>590040</v>
      </c>
    </row>
    <row r="3507" spans="2:29" ht="19.7" customHeight="1" x14ac:dyDescent="0.2">
      <c r="B3507" s="10" t="s">
        <v>3607</v>
      </c>
      <c r="C3507" s="11" t="s">
        <v>11108</v>
      </c>
      <c r="D3507" s="11" t="s">
        <v>11094</v>
      </c>
      <c r="E3507" s="11" t="s">
        <v>11109</v>
      </c>
      <c r="F3507" s="12" t="s">
        <v>85</v>
      </c>
      <c r="G3507" s="13">
        <v>10125788</v>
      </c>
      <c r="H3507" s="13">
        <v>9720756</v>
      </c>
      <c r="I3507" s="13"/>
      <c r="J3507" s="13">
        <v>405032</v>
      </c>
      <c r="K3507" s="13">
        <v>96</v>
      </c>
      <c r="L3507" s="11" t="s">
        <v>9383</v>
      </c>
      <c r="M3507" s="14" t="s">
        <v>9380</v>
      </c>
      <c r="Z3507" s="15">
        <v>10125788</v>
      </c>
      <c r="AA3507" s="15">
        <v>9720756</v>
      </c>
      <c r="AC3507" s="15">
        <v>405032</v>
      </c>
    </row>
    <row r="3508" spans="2:29" ht="19.7" customHeight="1" x14ac:dyDescent="0.2">
      <c r="B3508" s="10" t="s">
        <v>3608</v>
      </c>
      <c r="C3508" s="11" t="s">
        <v>11110</v>
      </c>
      <c r="D3508" s="11" t="s">
        <v>11094</v>
      </c>
      <c r="E3508" s="11" t="s">
        <v>11111</v>
      </c>
      <c r="F3508" s="12" t="s">
        <v>85</v>
      </c>
      <c r="G3508" s="13">
        <v>11271467</v>
      </c>
      <c r="H3508" s="13">
        <v>10595179</v>
      </c>
      <c r="I3508" s="13"/>
      <c r="J3508" s="13">
        <v>676288</v>
      </c>
      <c r="K3508" s="13">
        <v>94</v>
      </c>
      <c r="L3508" s="11" t="s">
        <v>9383</v>
      </c>
      <c r="M3508" s="14" t="s">
        <v>9380</v>
      </c>
      <c r="Z3508" s="15">
        <v>11271467</v>
      </c>
      <c r="AA3508" s="15">
        <v>10595179</v>
      </c>
      <c r="AC3508" s="15">
        <v>676288</v>
      </c>
    </row>
    <row r="3509" spans="2:29" ht="19.7" customHeight="1" x14ac:dyDescent="0.2">
      <c r="B3509" s="10" t="s">
        <v>3609</v>
      </c>
      <c r="C3509" s="11" t="s">
        <v>11112</v>
      </c>
      <c r="D3509" s="11" t="s">
        <v>11094</v>
      </c>
      <c r="E3509" s="11" t="s">
        <v>11113</v>
      </c>
      <c r="F3509" s="12" t="s">
        <v>85</v>
      </c>
      <c r="G3509" s="13">
        <v>6944024</v>
      </c>
      <c r="H3509" s="13">
        <v>6527383</v>
      </c>
      <c r="I3509" s="13"/>
      <c r="J3509" s="13">
        <v>416641</v>
      </c>
      <c r="K3509" s="13">
        <v>94</v>
      </c>
      <c r="L3509" s="11" t="s">
        <v>9383</v>
      </c>
      <c r="M3509" s="14" t="s">
        <v>9380</v>
      </c>
      <c r="Z3509" s="15">
        <v>6944024</v>
      </c>
      <c r="AA3509" s="15">
        <v>6527383</v>
      </c>
      <c r="AC3509" s="15">
        <v>416641</v>
      </c>
    </row>
    <row r="3510" spans="2:29" ht="19.7" customHeight="1" x14ac:dyDescent="0.2">
      <c r="B3510" s="10" t="s">
        <v>3610</v>
      </c>
      <c r="C3510" s="11" t="s">
        <v>11114</v>
      </c>
      <c r="D3510" s="11" t="s">
        <v>11094</v>
      </c>
      <c r="E3510" s="11" t="s">
        <v>11115</v>
      </c>
      <c r="F3510" s="12" t="s">
        <v>85</v>
      </c>
      <c r="G3510" s="13">
        <v>6837274</v>
      </c>
      <c r="H3510" s="13">
        <v>6495410</v>
      </c>
      <c r="I3510" s="13"/>
      <c r="J3510" s="13">
        <v>341864</v>
      </c>
      <c r="K3510" s="13">
        <v>95</v>
      </c>
      <c r="L3510" s="11" t="s">
        <v>9383</v>
      </c>
      <c r="M3510" s="14" t="s">
        <v>9380</v>
      </c>
      <c r="Z3510" s="15">
        <v>6837274</v>
      </c>
      <c r="AA3510" s="15">
        <v>6495410</v>
      </c>
      <c r="AC3510" s="15">
        <v>341864</v>
      </c>
    </row>
    <row r="3511" spans="2:29" ht="19.7" customHeight="1" x14ac:dyDescent="0.2">
      <c r="B3511" s="10" t="s">
        <v>3611</v>
      </c>
      <c r="C3511" s="11" t="s">
        <v>11116</v>
      </c>
      <c r="D3511" s="11" t="s">
        <v>11094</v>
      </c>
      <c r="E3511" s="11" t="s">
        <v>11117</v>
      </c>
      <c r="F3511" s="12" t="s">
        <v>85</v>
      </c>
      <c r="G3511" s="13">
        <v>7864917</v>
      </c>
      <c r="H3511" s="13">
        <v>7393022</v>
      </c>
      <c r="I3511" s="13"/>
      <c r="J3511" s="13">
        <v>471895</v>
      </c>
      <c r="K3511" s="13">
        <v>94</v>
      </c>
      <c r="L3511" s="11" t="s">
        <v>9383</v>
      </c>
      <c r="M3511" s="14" t="s">
        <v>9380</v>
      </c>
      <c r="Z3511" s="15">
        <v>7864917</v>
      </c>
      <c r="AA3511" s="15">
        <v>7393022</v>
      </c>
      <c r="AC3511" s="15">
        <v>471895</v>
      </c>
    </row>
    <row r="3512" spans="2:29" ht="19.7" customHeight="1" x14ac:dyDescent="0.2">
      <c r="B3512" s="10" t="s">
        <v>3612</v>
      </c>
      <c r="C3512" s="11" t="s">
        <v>11118</v>
      </c>
      <c r="D3512" s="11" t="s">
        <v>11094</v>
      </c>
      <c r="E3512" s="11" t="s">
        <v>11119</v>
      </c>
      <c r="F3512" s="12" t="s">
        <v>85</v>
      </c>
      <c r="G3512" s="13">
        <v>5601127</v>
      </c>
      <c r="H3512" s="13">
        <v>5265059</v>
      </c>
      <c r="I3512" s="13"/>
      <c r="J3512" s="13">
        <v>336068</v>
      </c>
      <c r="K3512" s="13">
        <v>94</v>
      </c>
      <c r="L3512" s="11" t="s">
        <v>9383</v>
      </c>
      <c r="M3512" s="14" t="s">
        <v>9380</v>
      </c>
      <c r="Z3512" s="15">
        <v>5601127</v>
      </c>
      <c r="AA3512" s="15">
        <v>5265059</v>
      </c>
      <c r="AC3512" s="15">
        <v>336068</v>
      </c>
    </row>
    <row r="3513" spans="2:29" ht="19.7" customHeight="1" x14ac:dyDescent="0.2">
      <c r="B3513" s="10" t="s">
        <v>3613</v>
      </c>
      <c r="C3513" s="11" t="s">
        <v>11120</v>
      </c>
      <c r="D3513" s="11" t="s">
        <v>11094</v>
      </c>
      <c r="E3513" s="11" t="s">
        <v>11121</v>
      </c>
      <c r="F3513" s="12" t="s">
        <v>85</v>
      </c>
      <c r="G3513" s="13">
        <v>12461962</v>
      </c>
      <c r="H3513" s="13">
        <v>11714244</v>
      </c>
      <c r="I3513" s="13"/>
      <c r="J3513" s="13">
        <v>747718</v>
      </c>
      <c r="K3513" s="13">
        <v>94</v>
      </c>
      <c r="L3513" s="11" t="s">
        <v>9383</v>
      </c>
      <c r="M3513" s="14" t="s">
        <v>9380</v>
      </c>
      <c r="Z3513" s="15">
        <v>12461962</v>
      </c>
      <c r="AA3513" s="15">
        <v>11714244</v>
      </c>
      <c r="AC3513" s="15">
        <v>747718</v>
      </c>
    </row>
    <row r="3514" spans="2:29" ht="19.7" customHeight="1" x14ac:dyDescent="0.2">
      <c r="B3514" s="10" t="s">
        <v>3614</v>
      </c>
      <c r="C3514" s="11" t="s">
        <v>11122</v>
      </c>
      <c r="D3514" s="11" t="s">
        <v>11094</v>
      </c>
      <c r="E3514" s="11" t="s">
        <v>11123</v>
      </c>
      <c r="F3514" s="12" t="s">
        <v>85</v>
      </c>
      <c r="G3514" s="13">
        <v>9115818</v>
      </c>
      <c r="H3514" s="13">
        <v>8295394</v>
      </c>
      <c r="I3514" s="13"/>
      <c r="J3514" s="13">
        <v>820424</v>
      </c>
      <c r="K3514" s="13">
        <v>91</v>
      </c>
      <c r="L3514" s="11" t="s">
        <v>9383</v>
      </c>
      <c r="M3514" s="14" t="s">
        <v>9380</v>
      </c>
      <c r="Z3514" s="15">
        <v>9115818</v>
      </c>
      <c r="AA3514" s="15">
        <v>8295394</v>
      </c>
      <c r="AC3514" s="15">
        <v>820424</v>
      </c>
    </row>
    <row r="3515" spans="2:29" ht="19.7" customHeight="1" x14ac:dyDescent="0.2">
      <c r="B3515" s="10" t="s">
        <v>3615</v>
      </c>
      <c r="C3515" s="11" t="s">
        <v>11124</v>
      </c>
      <c r="D3515" s="11" t="s">
        <v>11094</v>
      </c>
      <c r="E3515" s="11" t="s">
        <v>11125</v>
      </c>
      <c r="F3515" s="12" t="s">
        <v>85</v>
      </c>
      <c r="G3515" s="13">
        <v>5723971</v>
      </c>
      <c r="H3515" s="13">
        <v>5151574</v>
      </c>
      <c r="I3515" s="13"/>
      <c r="J3515" s="13">
        <v>572397</v>
      </c>
      <c r="K3515" s="13">
        <v>90</v>
      </c>
      <c r="L3515" s="11" t="s">
        <v>9383</v>
      </c>
      <c r="M3515" s="14" t="s">
        <v>9380</v>
      </c>
      <c r="Z3515" s="15">
        <v>5723971</v>
      </c>
      <c r="AA3515" s="15">
        <v>5151574</v>
      </c>
      <c r="AC3515" s="15">
        <v>572397</v>
      </c>
    </row>
    <row r="3516" spans="2:29" ht="19.7" customHeight="1" x14ac:dyDescent="0.2">
      <c r="B3516" s="10" t="s">
        <v>3616</v>
      </c>
      <c r="C3516" s="11" t="s">
        <v>11126</v>
      </c>
      <c r="D3516" s="11" t="s">
        <v>11094</v>
      </c>
      <c r="E3516" s="11" t="s">
        <v>11127</v>
      </c>
      <c r="F3516" s="12" t="s">
        <v>85</v>
      </c>
      <c r="G3516" s="13">
        <v>6570662</v>
      </c>
      <c r="H3516" s="13">
        <v>5847889</v>
      </c>
      <c r="I3516" s="13"/>
      <c r="J3516" s="13">
        <v>722773</v>
      </c>
      <c r="K3516" s="13">
        <v>89</v>
      </c>
      <c r="L3516" s="11" t="s">
        <v>9383</v>
      </c>
      <c r="M3516" s="14" t="s">
        <v>9380</v>
      </c>
      <c r="Z3516" s="15">
        <v>6570662</v>
      </c>
      <c r="AA3516" s="15">
        <v>5847889</v>
      </c>
      <c r="AC3516" s="15">
        <v>722773</v>
      </c>
    </row>
    <row r="3517" spans="2:29" ht="19.7" customHeight="1" x14ac:dyDescent="0.2">
      <c r="B3517" s="10" t="s">
        <v>3617</v>
      </c>
      <c r="C3517" s="11" t="s">
        <v>11128</v>
      </c>
      <c r="D3517" s="11" t="s">
        <v>11094</v>
      </c>
      <c r="E3517" s="11" t="s">
        <v>11129</v>
      </c>
      <c r="F3517" s="12" t="s">
        <v>85</v>
      </c>
      <c r="G3517" s="13">
        <v>7038122</v>
      </c>
      <c r="H3517" s="13">
        <v>6404691</v>
      </c>
      <c r="I3517" s="13"/>
      <c r="J3517" s="13">
        <v>633431</v>
      </c>
      <c r="K3517" s="13">
        <v>91</v>
      </c>
      <c r="L3517" s="11" t="s">
        <v>9383</v>
      </c>
      <c r="M3517" s="14" t="s">
        <v>9380</v>
      </c>
      <c r="Z3517" s="15">
        <v>7038122</v>
      </c>
      <c r="AA3517" s="15">
        <v>6404691</v>
      </c>
      <c r="AC3517" s="15">
        <v>633431</v>
      </c>
    </row>
    <row r="3518" spans="2:29" ht="19.7" customHeight="1" x14ac:dyDescent="0.2">
      <c r="B3518" s="10" t="s">
        <v>3618</v>
      </c>
      <c r="C3518" s="11" t="s">
        <v>11130</v>
      </c>
      <c r="D3518" s="11" t="s">
        <v>11094</v>
      </c>
      <c r="E3518" s="11" t="s">
        <v>11131</v>
      </c>
      <c r="F3518" s="12" t="s">
        <v>85</v>
      </c>
      <c r="G3518" s="13">
        <v>7141510</v>
      </c>
      <c r="H3518" s="13">
        <v>6427359</v>
      </c>
      <c r="I3518" s="13"/>
      <c r="J3518" s="13">
        <v>714151</v>
      </c>
      <c r="K3518" s="13">
        <v>90</v>
      </c>
      <c r="L3518" s="11" t="s">
        <v>9383</v>
      </c>
      <c r="M3518" s="14" t="s">
        <v>9380</v>
      </c>
      <c r="Z3518" s="15">
        <v>7141510</v>
      </c>
      <c r="AA3518" s="15">
        <v>6427359</v>
      </c>
      <c r="AC3518" s="15">
        <v>714151</v>
      </c>
    </row>
    <row r="3519" spans="2:29" ht="19.7" customHeight="1" x14ac:dyDescent="0.2">
      <c r="B3519" s="10" t="s">
        <v>3619</v>
      </c>
      <c r="C3519" s="11" t="s">
        <v>11132</v>
      </c>
      <c r="D3519" s="11" t="s">
        <v>11094</v>
      </c>
      <c r="E3519" s="11" t="s">
        <v>11133</v>
      </c>
      <c r="F3519" s="12" t="s">
        <v>85</v>
      </c>
      <c r="G3519" s="13">
        <v>7693829</v>
      </c>
      <c r="H3519" s="13">
        <v>6924446</v>
      </c>
      <c r="I3519" s="13"/>
      <c r="J3519" s="13">
        <v>769383</v>
      </c>
      <c r="K3519" s="13">
        <v>90</v>
      </c>
      <c r="L3519" s="11" t="s">
        <v>9383</v>
      </c>
      <c r="M3519" s="14" t="s">
        <v>9380</v>
      </c>
      <c r="Z3519" s="15">
        <v>7693829</v>
      </c>
      <c r="AA3519" s="15">
        <v>6924446</v>
      </c>
      <c r="AC3519" s="15">
        <v>769383</v>
      </c>
    </row>
    <row r="3520" spans="2:29" ht="19.7" customHeight="1" x14ac:dyDescent="0.2">
      <c r="B3520" s="10" t="s">
        <v>3620</v>
      </c>
      <c r="C3520" s="11" t="s">
        <v>11134</v>
      </c>
      <c r="D3520" s="11" t="s">
        <v>11094</v>
      </c>
      <c r="E3520" s="11" t="s">
        <v>11135</v>
      </c>
      <c r="F3520" s="12" t="s">
        <v>85</v>
      </c>
      <c r="G3520" s="13">
        <v>7435982</v>
      </c>
      <c r="H3520" s="13">
        <v>6543664</v>
      </c>
      <c r="I3520" s="13"/>
      <c r="J3520" s="13">
        <v>892318</v>
      </c>
      <c r="K3520" s="13">
        <v>88</v>
      </c>
      <c r="L3520" s="11" t="s">
        <v>9383</v>
      </c>
      <c r="M3520" s="14" t="s">
        <v>9380</v>
      </c>
      <c r="Z3520" s="15">
        <v>7435982</v>
      </c>
      <c r="AA3520" s="15">
        <v>6543664</v>
      </c>
      <c r="AC3520" s="15">
        <v>892318</v>
      </c>
    </row>
    <row r="3521" spans="2:29" ht="19.7" customHeight="1" x14ac:dyDescent="0.2">
      <c r="B3521" s="10" t="s">
        <v>3621</v>
      </c>
      <c r="C3521" s="11" t="s">
        <v>11136</v>
      </c>
      <c r="D3521" s="11" t="s">
        <v>11094</v>
      </c>
      <c r="E3521" s="11" t="s">
        <v>11137</v>
      </c>
      <c r="F3521" s="12" t="s">
        <v>85</v>
      </c>
      <c r="G3521" s="13">
        <v>8198744</v>
      </c>
      <c r="H3521" s="13">
        <v>7378870</v>
      </c>
      <c r="I3521" s="13"/>
      <c r="J3521" s="13">
        <v>819874</v>
      </c>
      <c r="K3521" s="13">
        <v>90</v>
      </c>
      <c r="L3521" s="11" t="s">
        <v>9383</v>
      </c>
      <c r="M3521" s="14" t="s">
        <v>9380</v>
      </c>
      <c r="Z3521" s="15">
        <v>8198744</v>
      </c>
      <c r="AA3521" s="15">
        <v>7378870</v>
      </c>
      <c r="AC3521" s="15">
        <v>819874</v>
      </c>
    </row>
    <row r="3522" spans="2:29" ht="19.7" customHeight="1" x14ac:dyDescent="0.2">
      <c r="B3522" s="10" t="s">
        <v>3622</v>
      </c>
      <c r="C3522" s="11" t="s">
        <v>11138</v>
      </c>
      <c r="D3522" s="11" t="s">
        <v>11094</v>
      </c>
      <c r="E3522" s="11" t="s">
        <v>11139</v>
      </c>
      <c r="F3522" s="12" t="s">
        <v>85</v>
      </c>
      <c r="G3522" s="13">
        <v>5716197</v>
      </c>
      <c r="H3522" s="13">
        <v>5144577</v>
      </c>
      <c r="I3522" s="13"/>
      <c r="J3522" s="13">
        <v>571620</v>
      </c>
      <c r="K3522" s="13">
        <v>90</v>
      </c>
      <c r="L3522" s="11" t="s">
        <v>9383</v>
      </c>
      <c r="M3522" s="14" t="s">
        <v>9380</v>
      </c>
      <c r="Z3522" s="15">
        <v>5716197</v>
      </c>
      <c r="AA3522" s="15">
        <v>5144577</v>
      </c>
      <c r="AC3522" s="15">
        <v>571620</v>
      </c>
    </row>
    <row r="3523" spans="2:29" ht="19.7" customHeight="1" x14ac:dyDescent="0.2">
      <c r="B3523" s="10" t="s">
        <v>3623</v>
      </c>
      <c r="C3523" s="11" t="s">
        <v>11140</v>
      </c>
      <c r="D3523" s="11" t="s">
        <v>11094</v>
      </c>
      <c r="E3523" s="11" t="s">
        <v>11141</v>
      </c>
      <c r="F3523" s="12" t="s">
        <v>85</v>
      </c>
      <c r="G3523" s="13">
        <v>6089586</v>
      </c>
      <c r="H3523" s="13">
        <v>5480627</v>
      </c>
      <c r="I3523" s="13"/>
      <c r="J3523" s="13">
        <v>608959</v>
      </c>
      <c r="K3523" s="13">
        <v>90</v>
      </c>
      <c r="L3523" s="11" t="s">
        <v>9383</v>
      </c>
      <c r="M3523" s="14" t="s">
        <v>9380</v>
      </c>
      <c r="Z3523" s="15">
        <v>6089586</v>
      </c>
      <c r="AA3523" s="15">
        <v>5480627</v>
      </c>
      <c r="AC3523" s="15">
        <v>608959</v>
      </c>
    </row>
    <row r="3524" spans="2:29" ht="19.7" customHeight="1" x14ac:dyDescent="0.2">
      <c r="B3524" s="10" t="s">
        <v>3624</v>
      </c>
      <c r="C3524" s="11" t="s">
        <v>11142</v>
      </c>
      <c r="D3524" s="11" t="s">
        <v>11094</v>
      </c>
      <c r="E3524" s="11" t="s">
        <v>11143</v>
      </c>
      <c r="F3524" s="12" t="s">
        <v>85</v>
      </c>
      <c r="G3524" s="13">
        <v>6980776</v>
      </c>
      <c r="H3524" s="13">
        <v>6282698</v>
      </c>
      <c r="I3524" s="13"/>
      <c r="J3524" s="13">
        <v>698078</v>
      </c>
      <c r="K3524" s="13">
        <v>90</v>
      </c>
      <c r="L3524" s="11" t="s">
        <v>9383</v>
      </c>
      <c r="M3524" s="14" t="s">
        <v>9380</v>
      </c>
      <c r="Z3524" s="15">
        <v>6980776</v>
      </c>
      <c r="AA3524" s="15">
        <v>6282698</v>
      </c>
      <c r="AC3524" s="15">
        <v>698078</v>
      </c>
    </row>
    <row r="3525" spans="2:29" ht="19.7" customHeight="1" x14ac:dyDescent="0.2">
      <c r="B3525" s="10" t="s">
        <v>3625</v>
      </c>
      <c r="C3525" s="11" t="s">
        <v>11144</v>
      </c>
      <c r="D3525" s="11" t="s">
        <v>11094</v>
      </c>
      <c r="E3525" s="11" t="s">
        <v>11145</v>
      </c>
      <c r="F3525" s="12" t="s">
        <v>85</v>
      </c>
      <c r="G3525" s="13">
        <v>7562110</v>
      </c>
      <c r="H3525" s="13">
        <v>6805899</v>
      </c>
      <c r="I3525" s="13"/>
      <c r="J3525" s="13">
        <v>756211</v>
      </c>
      <c r="K3525" s="13">
        <v>90</v>
      </c>
      <c r="L3525" s="11" t="s">
        <v>9383</v>
      </c>
      <c r="M3525" s="14" t="s">
        <v>9380</v>
      </c>
      <c r="Z3525" s="15">
        <v>7562110</v>
      </c>
      <c r="AA3525" s="15">
        <v>6805899</v>
      </c>
      <c r="AC3525" s="15">
        <v>756211</v>
      </c>
    </row>
    <row r="3526" spans="2:29" ht="19.7" customHeight="1" x14ac:dyDescent="0.2">
      <c r="B3526" s="10" t="s">
        <v>3626</v>
      </c>
      <c r="C3526" s="11" t="s">
        <v>11146</v>
      </c>
      <c r="D3526" s="11" t="s">
        <v>11094</v>
      </c>
      <c r="E3526" s="11" t="s">
        <v>11147</v>
      </c>
      <c r="F3526" s="12" t="s">
        <v>85</v>
      </c>
      <c r="G3526" s="13">
        <v>7037434</v>
      </c>
      <c r="H3526" s="13">
        <v>6333691</v>
      </c>
      <c r="I3526" s="13"/>
      <c r="J3526" s="13">
        <v>703743</v>
      </c>
      <c r="K3526" s="13">
        <v>90</v>
      </c>
      <c r="L3526" s="11" t="s">
        <v>9383</v>
      </c>
      <c r="M3526" s="14" t="s">
        <v>9380</v>
      </c>
      <c r="Z3526" s="15">
        <v>7037434</v>
      </c>
      <c r="AA3526" s="15">
        <v>6333691</v>
      </c>
      <c r="AC3526" s="15">
        <v>703743</v>
      </c>
    </row>
    <row r="3527" spans="2:29" ht="19.7" customHeight="1" x14ac:dyDescent="0.2">
      <c r="B3527" s="10" t="s">
        <v>3627</v>
      </c>
      <c r="C3527" s="11" t="s">
        <v>11148</v>
      </c>
      <c r="D3527" s="11" t="s">
        <v>11094</v>
      </c>
      <c r="E3527" s="11" t="s">
        <v>11149</v>
      </c>
      <c r="F3527" s="12" t="s">
        <v>85</v>
      </c>
      <c r="G3527" s="13">
        <v>7686392</v>
      </c>
      <c r="H3527" s="13">
        <v>6917753</v>
      </c>
      <c r="I3527" s="13"/>
      <c r="J3527" s="13">
        <v>768639</v>
      </c>
      <c r="K3527" s="13">
        <v>90</v>
      </c>
      <c r="L3527" s="11" t="s">
        <v>9383</v>
      </c>
      <c r="M3527" s="14" t="s">
        <v>9380</v>
      </c>
      <c r="Z3527" s="15">
        <v>7686392</v>
      </c>
      <c r="AA3527" s="15">
        <v>6917753</v>
      </c>
      <c r="AC3527" s="15">
        <v>768639</v>
      </c>
    </row>
    <row r="3528" spans="2:29" ht="19.7" customHeight="1" x14ac:dyDescent="0.2">
      <c r="B3528" s="10" t="s">
        <v>3628</v>
      </c>
      <c r="C3528" s="11" t="s">
        <v>11150</v>
      </c>
      <c r="D3528" s="11" t="s">
        <v>11094</v>
      </c>
      <c r="E3528" s="11" t="s">
        <v>11151</v>
      </c>
      <c r="F3528" s="12" t="s">
        <v>85</v>
      </c>
      <c r="G3528" s="13">
        <v>7716271</v>
      </c>
      <c r="H3528" s="13">
        <v>6867481</v>
      </c>
      <c r="I3528" s="13"/>
      <c r="J3528" s="13">
        <v>848790</v>
      </c>
      <c r="K3528" s="13">
        <v>89</v>
      </c>
      <c r="L3528" s="11" t="s">
        <v>9383</v>
      </c>
      <c r="M3528" s="14" t="s">
        <v>9380</v>
      </c>
      <c r="Z3528" s="15">
        <v>7716271</v>
      </c>
      <c r="AA3528" s="15">
        <v>6867481</v>
      </c>
      <c r="AC3528" s="15">
        <v>848790</v>
      </c>
    </row>
    <row r="3529" spans="2:29" ht="19.7" customHeight="1" x14ac:dyDescent="0.2">
      <c r="B3529" s="16" t="s">
        <v>3629</v>
      </c>
      <c r="C3529" s="17" t="s">
        <v>11152</v>
      </c>
      <c r="D3529" s="17" t="s">
        <v>11094</v>
      </c>
      <c r="E3529" s="17" t="s">
        <v>11153</v>
      </c>
      <c r="F3529" s="18" t="s">
        <v>85</v>
      </c>
      <c r="G3529" s="19">
        <v>8583694</v>
      </c>
      <c r="H3529" s="19">
        <v>7725325</v>
      </c>
      <c r="I3529" s="19"/>
      <c r="J3529" s="19">
        <v>858369</v>
      </c>
      <c r="K3529" s="19">
        <v>90</v>
      </c>
      <c r="L3529" s="17" t="s">
        <v>9383</v>
      </c>
      <c r="M3529" s="20" t="s">
        <v>9380</v>
      </c>
      <c r="Z3529" s="15">
        <v>8583694</v>
      </c>
      <c r="AA3529" s="15">
        <v>7725325</v>
      </c>
      <c r="AC3529" s="15">
        <v>858369</v>
      </c>
    </row>
    <row r="3530" spans="2:29" ht="19.7" customHeight="1" x14ac:dyDescent="0.2">
      <c r="B3530" s="10" t="s">
        <v>3630</v>
      </c>
      <c r="C3530" s="11" t="s">
        <v>11154</v>
      </c>
      <c r="D3530" s="11" t="s">
        <v>10584</v>
      </c>
      <c r="E3530" s="11" t="s">
        <v>11155</v>
      </c>
      <c r="F3530" s="12" t="s">
        <v>10878</v>
      </c>
      <c r="G3530" s="13">
        <v>1478275</v>
      </c>
      <c r="H3530" s="13">
        <v>1433927</v>
      </c>
      <c r="I3530" s="13"/>
      <c r="J3530" s="13">
        <v>44348</v>
      </c>
      <c r="K3530" s="13">
        <v>97</v>
      </c>
      <c r="L3530" s="11" t="s">
        <v>9383</v>
      </c>
      <c r="M3530" s="14" t="s">
        <v>9380</v>
      </c>
      <c r="Z3530" s="15">
        <v>1478275</v>
      </c>
      <c r="AA3530" s="15">
        <v>1433927</v>
      </c>
      <c r="AC3530" s="15">
        <v>44348</v>
      </c>
    </row>
    <row r="3531" spans="2:29" ht="19.7" customHeight="1" x14ac:dyDescent="0.2">
      <c r="B3531" s="10" t="s">
        <v>3631</v>
      </c>
      <c r="C3531" s="11" t="s">
        <v>11156</v>
      </c>
      <c r="D3531" s="11" t="s">
        <v>11157</v>
      </c>
      <c r="E3531" s="11" t="s">
        <v>11158</v>
      </c>
      <c r="F3531" s="12" t="s">
        <v>85</v>
      </c>
      <c r="G3531" s="13">
        <v>34982</v>
      </c>
      <c r="H3531" s="13">
        <v>33933</v>
      </c>
      <c r="I3531" s="13"/>
      <c r="J3531" s="13">
        <v>1049</v>
      </c>
      <c r="K3531" s="13">
        <v>97</v>
      </c>
      <c r="L3531" s="11" t="s">
        <v>9383</v>
      </c>
      <c r="M3531" s="14" t="s">
        <v>9380</v>
      </c>
      <c r="Z3531" s="15">
        <v>34982</v>
      </c>
      <c r="AA3531" s="15">
        <v>33933</v>
      </c>
      <c r="AC3531" s="15">
        <v>1049</v>
      </c>
    </row>
    <row r="3532" spans="2:29" ht="19.7" customHeight="1" x14ac:dyDescent="0.2">
      <c r="B3532" s="10" t="s">
        <v>3632</v>
      </c>
      <c r="C3532" s="11" t="s">
        <v>11159</v>
      </c>
      <c r="D3532" s="11" t="s">
        <v>11157</v>
      </c>
      <c r="E3532" s="11" t="s">
        <v>11160</v>
      </c>
      <c r="F3532" s="12" t="s">
        <v>85</v>
      </c>
      <c r="G3532" s="13">
        <v>58180</v>
      </c>
      <c r="H3532" s="13">
        <v>56435</v>
      </c>
      <c r="I3532" s="13"/>
      <c r="J3532" s="13">
        <v>1745</v>
      </c>
      <c r="K3532" s="13">
        <v>97</v>
      </c>
      <c r="L3532" s="11" t="s">
        <v>9383</v>
      </c>
      <c r="M3532" s="14" t="s">
        <v>9380</v>
      </c>
      <c r="Z3532" s="15">
        <v>58180</v>
      </c>
      <c r="AA3532" s="15">
        <v>56435</v>
      </c>
      <c r="AC3532" s="15">
        <v>1745</v>
      </c>
    </row>
    <row r="3533" spans="2:29" ht="19.7" customHeight="1" x14ac:dyDescent="0.2">
      <c r="B3533" s="10" t="s">
        <v>3633</v>
      </c>
      <c r="C3533" s="11" t="s">
        <v>11161</v>
      </c>
      <c r="D3533" s="11" t="s">
        <v>11162</v>
      </c>
      <c r="E3533" s="11" t="s">
        <v>72</v>
      </c>
      <c r="F3533" s="12" t="s">
        <v>85</v>
      </c>
      <c r="G3533" s="13">
        <v>346</v>
      </c>
      <c r="H3533" s="13">
        <v>336</v>
      </c>
      <c r="I3533" s="13"/>
      <c r="J3533" s="13">
        <v>10</v>
      </c>
      <c r="K3533" s="13">
        <v>97</v>
      </c>
      <c r="L3533" s="11" t="s">
        <v>9383</v>
      </c>
      <c r="M3533" s="14" t="s">
        <v>9380</v>
      </c>
      <c r="Z3533" s="15">
        <v>346</v>
      </c>
      <c r="AA3533" s="15">
        <v>336</v>
      </c>
      <c r="AC3533" s="15">
        <v>10</v>
      </c>
    </row>
    <row r="3534" spans="2:29" ht="19.7" customHeight="1" x14ac:dyDescent="0.2">
      <c r="B3534" s="10" t="s">
        <v>3634</v>
      </c>
      <c r="C3534" s="11" t="s">
        <v>11163</v>
      </c>
      <c r="D3534" s="11" t="s">
        <v>11164</v>
      </c>
      <c r="E3534" s="11" t="s">
        <v>4302</v>
      </c>
      <c r="F3534" s="12" t="s">
        <v>85</v>
      </c>
      <c r="G3534" s="13">
        <v>2857</v>
      </c>
      <c r="H3534" s="13">
        <v>2771</v>
      </c>
      <c r="I3534" s="13"/>
      <c r="J3534" s="13">
        <v>86</v>
      </c>
      <c r="K3534" s="13">
        <v>97</v>
      </c>
      <c r="L3534" s="11" t="s">
        <v>9383</v>
      </c>
      <c r="M3534" s="14" t="s">
        <v>9380</v>
      </c>
      <c r="Z3534" s="15">
        <v>2857</v>
      </c>
      <c r="AA3534" s="15">
        <v>2771</v>
      </c>
      <c r="AC3534" s="15">
        <v>86</v>
      </c>
    </row>
    <row r="3535" spans="2:29" ht="19.7" customHeight="1" x14ac:dyDescent="0.2">
      <c r="B3535" s="10" t="s">
        <v>3635</v>
      </c>
      <c r="C3535" s="11" t="s">
        <v>11165</v>
      </c>
      <c r="D3535" s="11" t="s">
        <v>11164</v>
      </c>
      <c r="E3535" s="11" t="s">
        <v>11166</v>
      </c>
      <c r="F3535" s="12" t="s">
        <v>85</v>
      </c>
      <c r="G3535" s="13">
        <v>3964</v>
      </c>
      <c r="H3535" s="13">
        <v>3845</v>
      </c>
      <c r="I3535" s="13"/>
      <c r="J3535" s="13">
        <v>119</v>
      </c>
      <c r="K3535" s="13">
        <v>97</v>
      </c>
      <c r="L3535" s="11" t="s">
        <v>9383</v>
      </c>
      <c r="M3535" s="14" t="s">
        <v>9380</v>
      </c>
      <c r="Z3535" s="15">
        <v>3964</v>
      </c>
      <c r="AA3535" s="15">
        <v>3845</v>
      </c>
      <c r="AC3535" s="15">
        <v>119</v>
      </c>
    </row>
    <row r="3536" spans="2:29" ht="19.7" customHeight="1" x14ac:dyDescent="0.2">
      <c r="B3536" s="10" t="s">
        <v>3636</v>
      </c>
      <c r="C3536" s="11" t="s">
        <v>11167</v>
      </c>
      <c r="D3536" s="11" t="s">
        <v>11168</v>
      </c>
      <c r="E3536" s="11" t="s">
        <v>11169</v>
      </c>
      <c r="F3536" s="12" t="s">
        <v>85</v>
      </c>
      <c r="G3536" s="13">
        <v>5183</v>
      </c>
      <c r="H3536" s="13">
        <v>5028</v>
      </c>
      <c r="I3536" s="13"/>
      <c r="J3536" s="13">
        <v>155</v>
      </c>
      <c r="K3536" s="13">
        <v>97</v>
      </c>
      <c r="L3536" s="11" t="s">
        <v>9383</v>
      </c>
      <c r="M3536" s="14" t="s">
        <v>9380</v>
      </c>
      <c r="Z3536" s="15">
        <v>5183</v>
      </c>
      <c r="AA3536" s="15">
        <v>5028</v>
      </c>
      <c r="AC3536" s="15">
        <v>155</v>
      </c>
    </row>
    <row r="3537" spans="2:29" ht="19.7" customHeight="1" x14ac:dyDescent="0.2">
      <c r="B3537" s="10" t="s">
        <v>3637</v>
      </c>
      <c r="C3537" s="11" t="s">
        <v>11170</v>
      </c>
      <c r="D3537" s="11" t="s">
        <v>11168</v>
      </c>
      <c r="E3537" s="11" t="s">
        <v>11171</v>
      </c>
      <c r="F3537" s="12" t="s">
        <v>85</v>
      </c>
      <c r="G3537" s="13">
        <v>3219</v>
      </c>
      <c r="H3537" s="13">
        <v>3122</v>
      </c>
      <c r="I3537" s="13"/>
      <c r="J3537" s="13">
        <v>97</v>
      </c>
      <c r="K3537" s="13">
        <v>97</v>
      </c>
      <c r="L3537" s="11" t="s">
        <v>9383</v>
      </c>
      <c r="M3537" s="14" t="s">
        <v>9380</v>
      </c>
      <c r="Z3537" s="15">
        <v>3219</v>
      </c>
      <c r="AA3537" s="15">
        <v>3122</v>
      </c>
      <c r="AC3537" s="15">
        <v>97</v>
      </c>
    </row>
    <row r="3538" spans="2:29" ht="19.7" customHeight="1" x14ac:dyDescent="0.2">
      <c r="B3538" s="10" t="s">
        <v>3638</v>
      </c>
      <c r="C3538" s="11" t="s">
        <v>11172</v>
      </c>
      <c r="D3538" s="11" t="s">
        <v>11173</v>
      </c>
      <c r="E3538" s="11" t="s">
        <v>72</v>
      </c>
      <c r="F3538" s="12" t="s">
        <v>85</v>
      </c>
      <c r="G3538" s="13">
        <v>67949</v>
      </c>
      <c r="H3538" s="13">
        <v>65911</v>
      </c>
      <c r="I3538" s="13"/>
      <c r="J3538" s="13">
        <v>2038</v>
      </c>
      <c r="K3538" s="13">
        <v>97</v>
      </c>
      <c r="L3538" s="11" t="s">
        <v>9383</v>
      </c>
      <c r="M3538" s="14" t="s">
        <v>9380</v>
      </c>
      <c r="Z3538" s="15">
        <v>67949</v>
      </c>
      <c r="AA3538" s="15">
        <v>65911</v>
      </c>
      <c r="AC3538" s="15">
        <v>2038</v>
      </c>
    </row>
    <row r="3539" spans="2:29" ht="19.7" customHeight="1" x14ac:dyDescent="0.2">
      <c r="B3539" s="10" t="s">
        <v>3639</v>
      </c>
      <c r="C3539" s="11" t="s">
        <v>11174</v>
      </c>
      <c r="D3539" s="11" t="s">
        <v>11175</v>
      </c>
      <c r="E3539" s="11" t="s">
        <v>72</v>
      </c>
      <c r="F3539" s="12" t="s">
        <v>496</v>
      </c>
      <c r="G3539" s="13">
        <v>437165</v>
      </c>
      <c r="H3539" s="13">
        <v>424050</v>
      </c>
      <c r="I3539" s="13"/>
      <c r="J3539" s="13">
        <v>13115</v>
      </c>
      <c r="K3539" s="13">
        <v>97</v>
      </c>
      <c r="L3539" s="11" t="s">
        <v>9383</v>
      </c>
      <c r="M3539" s="14" t="s">
        <v>9380</v>
      </c>
      <c r="Z3539" s="15">
        <v>437165</v>
      </c>
      <c r="AA3539" s="15">
        <v>424050</v>
      </c>
      <c r="AC3539" s="15">
        <v>13115</v>
      </c>
    </row>
    <row r="3540" spans="2:29" ht="19.7" customHeight="1" x14ac:dyDescent="0.2">
      <c r="B3540" s="10" t="s">
        <v>3640</v>
      </c>
      <c r="C3540" s="11" t="s">
        <v>11176</v>
      </c>
      <c r="D3540" s="11" t="s">
        <v>11177</v>
      </c>
      <c r="E3540" s="11" t="s">
        <v>72</v>
      </c>
      <c r="F3540" s="12" t="s">
        <v>11178</v>
      </c>
      <c r="G3540" s="13">
        <v>473875</v>
      </c>
      <c r="H3540" s="13">
        <v>459659</v>
      </c>
      <c r="I3540" s="13"/>
      <c r="J3540" s="13">
        <v>14216</v>
      </c>
      <c r="K3540" s="13">
        <v>97</v>
      </c>
      <c r="L3540" s="11" t="s">
        <v>9383</v>
      </c>
      <c r="M3540" s="14" t="s">
        <v>9380</v>
      </c>
      <c r="Z3540" s="15">
        <v>473875</v>
      </c>
      <c r="AA3540" s="15">
        <v>459659</v>
      </c>
      <c r="AC3540" s="15">
        <v>14216</v>
      </c>
    </row>
    <row r="3541" spans="2:29" ht="19.7" customHeight="1" x14ac:dyDescent="0.2">
      <c r="B3541" s="10" t="s">
        <v>3641</v>
      </c>
      <c r="C3541" s="11" t="s">
        <v>11179</v>
      </c>
      <c r="D3541" s="11" t="s">
        <v>11180</v>
      </c>
      <c r="E3541" s="11" t="s">
        <v>72</v>
      </c>
      <c r="F3541" s="12" t="s">
        <v>11178</v>
      </c>
      <c r="G3541" s="13">
        <v>947752</v>
      </c>
      <c r="H3541" s="13">
        <v>919319</v>
      </c>
      <c r="I3541" s="13"/>
      <c r="J3541" s="13">
        <v>28433</v>
      </c>
      <c r="K3541" s="13">
        <v>97</v>
      </c>
      <c r="L3541" s="11" t="s">
        <v>9383</v>
      </c>
      <c r="M3541" s="14" t="s">
        <v>9380</v>
      </c>
      <c r="Z3541" s="15">
        <v>947752</v>
      </c>
      <c r="AA3541" s="15">
        <v>919319</v>
      </c>
      <c r="AC3541" s="15">
        <v>28433</v>
      </c>
    </row>
    <row r="3542" spans="2:29" ht="19.7" customHeight="1" x14ac:dyDescent="0.2">
      <c r="B3542" s="10" t="s">
        <v>3642</v>
      </c>
      <c r="C3542" s="11" t="s">
        <v>11181</v>
      </c>
      <c r="D3542" s="11" t="s">
        <v>11182</v>
      </c>
      <c r="E3542" s="11" t="s">
        <v>72</v>
      </c>
      <c r="F3542" s="12" t="s">
        <v>11178</v>
      </c>
      <c r="G3542" s="13">
        <v>461621</v>
      </c>
      <c r="H3542" s="13">
        <v>447772</v>
      </c>
      <c r="I3542" s="13"/>
      <c r="J3542" s="13">
        <v>13849</v>
      </c>
      <c r="K3542" s="13">
        <v>97</v>
      </c>
      <c r="L3542" s="11" t="s">
        <v>9383</v>
      </c>
      <c r="M3542" s="14" t="s">
        <v>9380</v>
      </c>
      <c r="Z3542" s="15">
        <v>461621</v>
      </c>
      <c r="AA3542" s="15">
        <v>447772</v>
      </c>
      <c r="AC3542" s="15">
        <v>13849</v>
      </c>
    </row>
    <row r="3543" spans="2:29" ht="19.7" customHeight="1" x14ac:dyDescent="0.2">
      <c r="B3543" s="10" t="s">
        <v>3643</v>
      </c>
      <c r="C3543" s="11" t="s">
        <v>11183</v>
      </c>
      <c r="D3543" s="11" t="s">
        <v>11184</v>
      </c>
      <c r="E3543" s="11" t="s">
        <v>72</v>
      </c>
      <c r="F3543" s="12" t="s">
        <v>10605</v>
      </c>
      <c r="G3543" s="13">
        <v>5176899</v>
      </c>
      <c r="H3543" s="13">
        <v>1345994</v>
      </c>
      <c r="I3543" s="13"/>
      <c r="J3543" s="13">
        <v>3830905</v>
      </c>
      <c r="K3543" s="13">
        <v>26</v>
      </c>
      <c r="L3543" s="11" t="s">
        <v>9383</v>
      </c>
      <c r="M3543" s="14" t="s">
        <v>9380</v>
      </c>
      <c r="Z3543" s="15">
        <v>5176899</v>
      </c>
      <c r="AA3543" s="15">
        <v>1345994</v>
      </c>
      <c r="AC3543" s="15">
        <v>3830905</v>
      </c>
    </row>
    <row r="3544" spans="2:29" ht="19.7" customHeight="1" x14ac:dyDescent="0.2">
      <c r="B3544" s="10" t="s">
        <v>3644</v>
      </c>
      <c r="C3544" s="11" t="s">
        <v>11185</v>
      </c>
      <c r="D3544" s="11" t="s">
        <v>11186</v>
      </c>
      <c r="E3544" s="11" t="s">
        <v>11187</v>
      </c>
      <c r="F3544" s="12" t="s">
        <v>7</v>
      </c>
      <c r="G3544" s="13">
        <v>37096</v>
      </c>
      <c r="H3544" s="13">
        <v>35983</v>
      </c>
      <c r="I3544" s="13"/>
      <c r="J3544" s="13">
        <v>1113</v>
      </c>
      <c r="K3544" s="13">
        <v>97</v>
      </c>
      <c r="L3544" s="11" t="s">
        <v>9383</v>
      </c>
      <c r="M3544" s="14" t="s">
        <v>9380</v>
      </c>
      <c r="Z3544" s="15">
        <v>37096</v>
      </c>
      <c r="AA3544" s="15">
        <v>35983</v>
      </c>
      <c r="AC3544" s="15">
        <v>1113</v>
      </c>
    </row>
    <row r="3545" spans="2:29" ht="19.7" customHeight="1" x14ac:dyDescent="0.2">
      <c r="B3545" s="10" t="s">
        <v>3645</v>
      </c>
      <c r="C3545" s="11" t="s">
        <v>11188</v>
      </c>
      <c r="D3545" s="11" t="s">
        <v>11189</v>
      </c>
      <c r="E3545" s="11" t="s">
        <v>72</v>
      </c>
      <c r="F3545" s="12" t="s">
        <v>91</v>
      </c>
      <c r="G3545" s="13">
        <v>108695</v>
      </c>
      <c r="H3545" s="13">
        <v>105434</v>
      </c>
      <c r="I3545" s="13"/>
      <c r="J3545" s="13">
        <v>3261</v>
      </c>
      <c r="K3545" s="13">
        <v>97</v>
      </c>
      <c r="L3545" s="11" t="s">
        <v>9383</v>
      </c>
      <c r="M3545" s="14" t="s">
        <v>9380</v>
      </c>
      <c r="Z3545" s="15">
        <v>108695</v>
      </c>
      <c r="AA3545" s="15">
        <v>105434</v>
      </c>
      <c r="AC3545" s="15">
        <v>3261</v>
      </c>
    </row>
    <row r="3546" spans="2:29" ht="19.7" customHeight="1" x14ac:dyDescent="0.2">
      <c r="B3546" s="10" t="s">
        <v>3646</v>
      </c>
      <c r="C3546" s="11" t="s">
        <v>11190</v>
      </c>
      <c r="D3546" s="11" t="s">
        <v>11191</v>
      </c>
      <c r="E3546" s="11" t="s">
        <v>72</v>
      </c>
      <c r="F3546" s="12" t="s">
        <v>85</v>
      </c>
      <c r="G3546" s="13">
        <v>23670</v>
      </c>
      <c r="H3546" s="13">
        <v>22960</v>
      </c>
      <c r="I3546" s="13"/>
      <c r="J3546" s="13">
        <v>710</v>
      </c>
      <c r="K3546" s="13">
        <v>97</v>
      </c>
      <c r="L3546" s="11" t="s">
        <v>9383</v>
      </c>
      <c r="M3546" s="14" t="s">
        <v>9380</v>
      </c>
      <c r="Z3546" s="15">
        <v>23670</v>
      </c>
      <c r="AA3546" s="15">
        <v>22960</v>
      </c>
      <c r="AC3546" s="15">
        <v>710</v>
      </c>
    </row>
    <row r="3547" spans="2:29" ht="19.7" customHeight="1" x14ac:dyDescent="0.2">
      <c r="B3547" s="10" t="s">
        <v>3647</v>
      </c>
      <c r="C3547" s="11" t="s">
        <v>11192</v>
      </c>
      <c r="D3547" s="11" t="s">
        <v>11193</v>
      </c>
      <c r="E3547" s="11" t="s">
        <v>11194</v>
      </c>
      <c r="F3547" s="12" t="s">
        <v>61</v>
      </c>
      <c r="G3547" s="13">
        <v>26451</v>
      </c>
      <c r="H3547" s="13">
        <v>25657</v>
      </c>
      <c r="I3547" s="13"/>
      <c r="J3547" s="13">
        <v>794</v>
      </c>
      <c r="K3547" s="13">
        <v>97</v>
      </c>
      <c r="L3547" s="11" t="s">
        <v>9383</v>
      </c>
      <c r="M3547" s="14" t="s">
        <v>9380</v>
      </c>
      <c r="Z3547" s="15">
        <v>26451</v>
      </c>
      <c r="AA3547" s="15">
        <v>25657</v>
      </c>
      <c r="AC3547" s="15">
        <v>794</v>
      </c>
    </row>
    <row r="3548" spans="2:29" ht="19.7" customHeight="1" x14ac:dyDescent="0.2">
      <c r="B3548" s="10" t="s">
        <v>3648</v>
      </c>
      <c r="C3548" s="11" t="s">
        <v>11195</v>
      </c>
      <c r="D3548" s="11" t="s">
        <v>11196</v>
      </c>
      <c r="E3548" s="11" t="s">
        <v>11197</v>
      </c>
      <c r="F3548" s="12" t="s">
        <v>7</v>
      </c>
      <c r="G3548" s="13">
        <v>1551</v>
      </c>
      <c r="H3548" s="13">
        <v>1504</v>
      </c>
      <c r="I3548" s="13"/>
      <c r="J3548" s="13">
        <v>47</v>
      </c>
      <c r="K3548" s="13">
        <v>97</v>
      </c>
      <c r="L3548" s="11" t="s">
        <v>9383</v>
      </c>
      <c r="M3548" s="14" t="s">
        <v>9380</v>
      </c>
      <c r="Z3548" s="15">
        <v>1551</v>
      </c>
      <c r="AA3548" s="15">
        <v>1504</v>
      </c>
      <c r="AC3548" s="15">
        <v>47</v>
      </c>
    </row>
    <row r="3549" spans="2:29" ht="19.7" customHeight="1" x14ac:dyDescent="0.2">
      <c r="B3549" s="10" t="s">
        <v>3649</v>
      </c>
      <c r="C3549" s="11" t="s">
        <v>11198</v>
      </c>
      <c r="D3549" s="11" t="s">
        <v>11196</v>
      </c>
      <c r="E3549" s="11" t="s">
        <v>11199</v>
      </c>
      <c r="F3549" s="12" t="s">
        <v>7</v>
      </c>
      <c r="G3549" s="13">
        <v>1860</v>
      </c>
      <c r="H3549" s="13">
        <v>1804</v>
      </c>
      <c r="I3549" s="13"/>
      <c r="J3549" s="13">
        <v>56</v>
      </c>
      <c r="K3549" s="13">
        <v>97</v>
      </c>
      <c r="L3549" s="11" t="s">
        <v>9383</v>
      </c>
      <c r="M3549" s="14" t="s">
        <v>9380</v>
      </c>
      <c r="Z3549" s="15">
        <v>1860</v>
      </c>
      <c r="AA3549" s="15">
        <v>1804</v>
      </c>
      <c r="AC3549" s="15">
        <v>56</v>
      </c>
    </row>
    <row r="3550" spans="2:29" ht="19.7" customHeight="1" x14ac:dyDescent="0.2">
      <c r="B3550" s="10" t="s">
        <v>3650</v>
      </c>
      <c r="C3550" s="11" t="s">
        <v>11200</v>
      </c>
      <c r="D3550" s="11" t="s">
        <v>11196</v>
      </c>
      <c r="E3550" s="11" t="s">
        <v>11201</v>
      </c>
      <c r="F3550" s="12" t="s">
        <v>7</v>
      </c>
      <c r="G3550" s="13">
        <v>1981</v>
      </c>
      <c r="H3550" s="13">
        <v>1922</v>
      </c>
      <c r="I3550" s="13"/>
      <c r="J3550" s="13">
        <v>59</v>
      </c>
      <c r="K3550" s="13">
        <v>97</v>
      </c>
      <c r="L3550" s="11" t="s">
        <v>9383</v>
      </c>
      <c r="M3550" s="14" t="s">
        <v>9380</v>
      </c>
      <c r="Z3550" s="15">
        <v>1981</v>
      </c>
      <c r="AA3550" s="15">
        <v>1922</v>
      </c>
      <c r="AC3550" s="15">
        <v>59</v>
      </c>
    </row>
    <row r="3551" spans="2:29" ht="19.7" customHeight="1" x14ac:dyDescent="0.2">
      <c r="B3551" s="10" t="s">
        <v>3651</v>
      </c>
      <c r="C3551" s="11" t="s">
        <v>11202</v>
      </c>
      <c r="D3551" s="11" t="s">
        <v>11196</v>
      </c>
      <c r="E3551" s="11" t="s">
        <v>11203</v>
      </c>
      <c r="F3551" s="12" t="s">
        <v>7</v>
      </c>
      <c r="G3551" s="13">
        <v>2168</v>
      </c>
      <c r="H3551" s="13">
        <v>2103</v>
      </c>
      <c r="I3551" s="13"/>
      <c r="J3551" s="13">
        <v>65</v>
      </c>
      <c r="K3551" s="13">
        <v>97</v>
      </c>
      <c r="L3551" s="11" t="s">
        <v>9383</v>
      </c>
      <c r="M3551" s="14" t="s">
        <v>9380</v>
      </c>
      <c r="Z3551" s="15">
        <v>2168</v>
      </c>
      <c r="AA3551" s="15">
        <v>2103</v>
      </c>
      <c r="AC3551" s="15">
        <v>65</v>
      </c>
    </row>
    <row r="3552" spans="2:29" ht="19.7" customHeight="1" x14ac:dyDescent="0.2">
      <c r="B3552" s="10" t="s">
        <v>3652</v>
      </c>
      <c r="C3552" s="11" t="s">
        <v>11204</v>
      </c>
      <c r="D3552" s="11" t="s">
        <v>11196</v>
      </c>
      <c r="E3552" s="11" t="s">
        <v>11205</v>
      </c>
      <c r="F3552" s="12" t="s">
        <v>7</v>
      </c>
      <c r="G3552" s="13">
        <v>2785</v>
      </c>
      <c r="H3552" s="13">
        <v>2701</v>
      </c>
      <c r="I3552" s="13"/>
      <c r="J3552" s="13">
        <v>84</v>
      </c>
      <c r="K3552" s="13">
        <v>97</v>
      </c>
      <c r="L3552" s="11" t="s">
        <v>9383</v>
      </c>
      <c r="M3552" s="14" t="s">
        <v>9380</v>
      </c>
      <c r="Z3552" s="15">
        <v>2785</v>
      </c>
      <c r="AA3552" s="15">
        <v>2701</v>
      </c>
      <c r="AC3552" s="15">
        <v>84</v>
      </c>
    </row>
    <row r="3553" spans="2:29" ht="19.7" customHeight="1" x14ac:dyDescent="0.2">
      <c r="B3553" s="10" t="s">
        <v>3653</v>
      </c>
      <c r="C3553" s="11" t="s">
        <v>11206</v>
      </c>
      <c r="D3553" s="11" t="s">
        <v>11207</v>
      </c>
      <c r="E3553" s="11" t="s">
        <v>72</v>
      </c>
      <c r="F3553" s="12" t="s">
        <v>85</v>
      </c>
      <c r="G3553" s="13">
        <v>3202</v>
      </c>
      <c r="H3553" s="13">
        <v>3106</v>
      </c>
      <c r="I3553" s="13"/>
      <c r="J3553" s="13">
        <v>96</v>
      </c>
      <c r="K3553" s="13">
        <v>97</v>
      </c>
      <c r="L3553" s="11" t="s">
        <v>9383</v>
      </c>
      <c r="M3553" s="14" t="s">
        <v>9380</v>
      </c>
      <c r="Z3553" s="15">
        <v>3202</v>
      </c>
      <c r="AA3553" s="15">
        <v>3106</v>
      </c>
      <c r="AC3553" s="15">
        <v>96</v>
      </c>
    </row>
    <row r="3554" spans="2:29" ht="19.7" customHeight="1" x14ac:dyDescent="0.2">
      <c r="B3554" s="16" t="s">
        <v>3654</v>
      </c>
      <c r="C3554" s="17" t="s">
        <v>11208</v>
      </c>
      <c r="D3554" s="17" t="s">
        <v>11209</v>
      </c>
      <c r="E3554" s="17" t="s">
        <v>72</v>
      </c>
      <c r="F3554" s="18" t="s">
        <v>85</v>
      </c>
      <c r="G3554" s="19">
        <v>17362</v>
      </c>
      <c r="H3554" s="19">
        <v>16841</v>
      </c>
      <c r="I3554" s="19"/>
      <c r="J3554" s="19">
        <v>521</v>
      </c>
      <c r="K3554" s="19">
        <v>97</v>
      </c>
      <c r="L3554" s="17" t="s">
        <v>9383</v>
      </c>
      <c r="M3554" s="20" t="s">
        <v>9380</v>
      </c>
      <c r="Z3554" s="15">
        <v>17362</v>
      </c>
      <c r="AA3554" s="15">
        <v>16841</v>
      </c>
      <c r="AC3554" s="15">
        <v>521</v>
      </c>
    </row>
    <row r="3555" spans="2:29" ht="19.7" customHeight="1" x14ac:dyDescent="0.2">
      <c r="B3555" s="10" t="s">
        <v>3655</v>
      </c>
      <c r="C3555" s="11" t="s">
        <v>11210</v>
      </c>
      <c r="D3555" s="11" t="s">
        <v>11211</v>
      </c>
      <c r="E3555" s="11" t="s">
        <v>72</v>
      </c>
      <c r="F3555" s="12" t="s">
        <v>85</v>
      </c>
      <c r="G3555" s="13">
        <v>6320</v>
      </c>
      <c r="H3555" s="13">
        <v>6130</v>
      </c>
      <c r="I3555" s="13"/>
      <c r="J3555" s="13">
        <v>190</v>
      </c>
      <c r="K3555" s="13">
        <v>97</v>
      </c>
      <c r="L3555" s="11" t="s">
        <v>9383</v>
      </c>
      <c r="M3555" s="14" t="s">
        <v>9380</v>
      </c>
      <c r="Z3555" s="15">
        <v>6320</v>
      </c>
      <c r="AA3555" s="15">
        <v>6130</v>
      </c>
      <c r="AC3555" s="15">
        <v>190</v>
      </c>
    </row>
    <row r="3556" spans="2:29" ht="19.7" customHeight="1" x14ac:dyDescent="0.2">
      <c r="B3556" s="10" t="s">
        <v>3656</v>
      </c>
      <c r="C3556" s="11" t="s">
        <v>11212</v>
      </c>
      <c r="D3556" s="11" t="s">
        <v>9931</v>
      </c>
      <c r="E3556" s="11" t="s">
        <v>11213</v>
      </c>
      <c r="F3556" s="12" t="s">
        <v>3916</v>
      </c>
      <c r="G3556" s="13">
        <v>373682</v>
      </c>
      <c r="H3556" s="13">
        <v>362472</v>
      </c>
      <c r="I3556" s="13"/>
      <c r="J3556" s="13">
        <v>11210</v>
      </c>
      <c r="K3556" s="13">
        <v>97</v>
      </c>
      <c r="L3556" s="11" t="s">
        <v>9383</v>
      </c>
      <c r="M3556" s="14" t="s">
        <v>9380</v>
      </c>
      <c r="Z3556" s="15">
        <v>373682</v>
      </c>
      <c r="AA3556" s="15">
        <v>362472</v>
      </c>
      <c r="AC3556" s="15">
        <v>11210</v>
      </c>
    </row>
    <row r="3557" spans="2:29" ht="19.7" customHeight="1" x14ac:dyDescent="0.2">
      <c r="B3557" s="10" t="s">
        <v>3657</v>
      </c>
      <c r="C3557" s="11" t="s">
        <v>11214</v>
      </c>
      <c r="D3557" s="11" t="s">
        <v>9931</v>
      </c>
      <c r="E3557" s="11" t="s">
        <v>11215</v>
      </c>
      <c r="F3557" s="12" t="s">
        <v>3916</v>
      </c>
      <c r="G3557" s="13">
        <v>798337</v>
      </c>
      <c r="H3557" s="13">
        <v>758420</v>
      </c>
      <c r="I3557" s="13"/>
      <c r="J3557" s="13">
        <v>39917</v>
      </c>
      <c r="K3557" s="13">
        <v>95</v>
      </c>
      <c r="L3557" s="11" t="s">
        <v>9383</v>
      </c>
      <c r="M3557" s="14" t="s">
        <v>9380</v>
      </c>
      <c r="Z3557" s="15">
        <v>798337</v>
      </c>
      <c r="AA3557" s="15">
        <v>758420</v>
      </c>
      <c r="AC3557" s="15">
        <v>39917</v>
      </c>
    </row>
    <row r="3558" spans="2:29" ht="19.7" customHeight="1" x14ac:dyDescent="0.2">
      <c r="B3558" s="10" t="s">
        <v>3658</v>
      </c>
      <c r="C3558" s="11" t="s">
        <v>11216</v>
      </c>
      <c r="D3558" s="11" t="s">
        <v>11217</v>
      </c>
      <c r="E3558" s="11" t="s">
        <v>11218</v>
      </c>
      <c r="F3558" s="12" t="s">
        <v>10878</v>
      </c>
      <c r="G3558" s="13">
        <v>75904</v>
      </c>
      <c r="H3558" s="13">
        <v>75904</v>
      </c>
      <c r="I3558" s="13"/>
      <c r="J3558" s="13"/>
      <c r="K3558" s="13">
        <v>100</v>
      </c>
      <c r="L3558" s="11" t="s">
        <v>9383</v>
      </c>
      <c r="M3558" s="14" t="s">
        <v>9380</v>
      </c>
      <c r="Z3558" s="15">
        <v>75904</v>
      </c>
      <c r="AA3558" s="15">
        <v>75904</v>
      </c>
    </row>
    <row r="3559" spans="2:29" ht="19.7" customHeight="1" x14ac:dyDescent="0.2">
      <c r="B3559" s="10" t="s">
        <v>3659</v>
      </c>
      <c r="C3559" s="11" t="s">
        <v>11219</v>
      </c>
      <c r="D3559" s="11" t="s">
        <v>11220</v>
      </c>
      <c r="E3559" s="11" t="s">
        <v>11221</v>
      </c>
      <c r="F3559" s="12" t="s">
        <v>10878</v>
      </c>
      <c r="G3559" s="13">
        <v>33305</v>
      </c>
      <c r="H3559" s="13">
        <v>33305</v>
      </c>
      <c r="I3559" s="13"/>
      <c r="J3559" s="13"/>
      <c r="K3559" s="13">
        <v>100</v>
      </c>
      <c r="L3559" s="11" t="s">
        <v>9383</v>
      </c>
      <c r="M3559" s="14" t="s">
        <v>9380</v>
      </c>
      <c r="Z3559" s="15">
        <v>33305</v>
      </c>
      <c r="AA3559" s="15">
        <v>33305</v>
      </c>
    </row>
    <row r="3560" spans="2:29" ht="19.7" customHeight="1" x14ac:dyDescent="0.2">
      <c r="B3560" s="10" t="s">
        <v>3660</v>
      </c>
      <c r="C3560" s="11" t="s">
        <v>11222</v>
      </c>
      <c r="D3560" s="11" t="s">
        <v>11223</v>
      </c>
      <c r="E3560" s="11" t="s">
        <v>72</v>
      </c>
      <c r="F3560" s="12" t="s">
        <v>11224</v>
      </c>
      <c r="G3560" s="13">
        <v>119142</v>
      </c>
      <c r="H3560" s="13">
        <v>119142</v>
      </c>
      <c r="I3560" s="13"/>
      <c r="J3560" s="13"/>
      <c r="K3560" s="13">
        <v>100</v>
      </c>
      <c r="L3560" s="11" t="s">
        <v>9383</v>
      </c>
      <c r="M3560" s="14" t="s">
        <v>9380</v>
      </c>
      <c r="Z3560" s="15">
        <v>119142</v>
      </c>
      <c r="AA3560" s="15">
        <v>119142</v>
      </c>
    </row>
    <row r="3561" spans="2:29" ht="19.7" customHeight="1" x14ac:dyDescent="0.2">
      <c r="B3561" s="10" t="s">
        <v>3661</v>
      </c>
      <c r="C3561" s="11" t="s">
        <v>11225</v>
      </c>
      <c r="D3561" s="11" t="s">
        <v>11226</v>
      </c>
      <c r="E3561" s="11" t="s">
        <v>72</v>
      </c>
      <c r="F3561" s="12" t="s">
        <v>11224</v>
      </c>
      <c r="G3561" s="13">
        <v>153881</v>
      </c>
      <c r="H3561" s="13">
        <v>153881</v>
      </c>
      <c r="I3561" s="13"/>
      <c r="J3561" s="13"/>
      <c r="K3561" s="13">
        <v>100</v>
      </c>
      <c r="L3561" s="11" t="s">
        <v>9383</v>
      </c>
      <c r="M3561" s="14" t="s">
        <v>9380</v>
      </c>
      <c r="Z3561" s="15">
        <v>153881</v>
      </c>
      <c r="AA3561" s="15">
        <v>153881</v>
      </c>
    </row>
    <row r="3562" spans="2:29" ht="19.7" customHeight="1" x14ac:dyDescent="0.2">
      <c r="B3562" s="10" t="s">
        <v>3662</v>
      </c>
      <c r="C3562" s="11" t="s">
        <v>11227</v>
      </c>
      <c r="D3562" s="11" t="s">
        <v>11228</v>
      </c>
      <c r="E3562" s="11" t="s">
        <v>11229</v>
      </c>
      <c r="F3562" s="12" t="s">
        <v>38</v>
      </c>
      <c r="G3562" s="13">
        <v>202759</v>
      </c>
      <c r="H3562" s="13">
        <v>196676</v>
      </c>
      <c r="I3562" s="13"/>
      <c r="J3562" s="13">
        <v>6083</v>
      </c>
      <c r="K3562" s="13">
        <v>97</v>
      </c>
      <c r="L3562" s="11" t="s">
        <v>9383</v>
      </c>
      <c r="M3562" s="14" t="s">
        <v>9380</v>
      </c>
      <c r="Z3562" s="15">
        <v>202759</v>
      </c>
      <c r="AA3562" s="15">
        <v>196676</v>
      </c>
      <c r="AC3562" s="15">
        <v>6083</v>
      </c>
    </row>
    <row r="3563" spans="2:29" ht="19.7" customHeight="1" x14ac:dyDescent="0.2">
      <c r="B3563" s="10" t="s">
        <v>3663</v>
      </c>
      <c r="C3563" s="11" t="s">
        <v>11230</v>
      </c>
      <c r="D3563" s="11" t="s">
        <v>11231</v>
      </c>
      <c r="E3563" s="11" t="s">
        <v>11232</v>
      </c>
      <c r="F3563" s="12" t="s">
        <v>38</v>
      </c>
      <c r="G3563" s="13">
        <v>523928</v>
      </c>
      <c r="H3563" s="13">
        <v>482014</v>
      </c>
      <c r="I3563" s="13"/>
      <c r="J3563" s="13">
        <v>41914</v>
      </c>
      <c r="K3563" s="13">
        <v>92</v>
      </c>
      <c r="L3563" s="11" t="s">
        <v>9383</v>
      </c>
      <c r="M3563" s="14" t="s">
        <v>9380</v>
      </c>
      <c r="Z3563" s="15">
        <v>523928</v>
      </c>
      <c r="AA3563" s="15">
        <v>482014</v>
      </c>
      <c r="AC3563" s="15">
        <v>41914</v>
      </c>
    </row>
    <row r="3564" spans="2:29" ht="19.7" customHeight="1" x14ac:dyDescent="0.2">
      <c r="B3564" s="10" t="s">
        <v>3664</v>
      </c>
      <c r="C3564" s="11" t="s">
        <v>11233</v>
      </c>
      <c r="D3564" s="11" t="s">
        <v>11231</v>
      </c>
      <c r="E3564" s="11" t="s">
        <v>11234</v>
      </c>
      <c r="F3564" s="12" t="s">
        <v>38</v>
      </c>
      <c r="G3564" s="13">
        <v>789695</v>
      </c>
      <c r="H3564" s="13">
        <v>742313</v>
      </c>
      <c r="I3564" s="13"/>
      <c r="J3564" s="13">
        <v>47382</v>
      </c>
      <c r="K3564" s="13">
        <v>94</v>
      </c>
      <c r="L3564" s="11" t="s">
        <v>9383</v>
      </c>
      <c r="M3564" s="14" t="s">
        <v>9380</v>
      </c>
      <c r="Z3564" s="15">
        <v>789695</v>
      </c>
      <c r="AA3564" s="15">
        <v>742313</v>
      </c>
      <c r="AC3564" s="15">
        <v>47382</v>
      </c>
    </row>
    <row r="3565" spans="2:29" ht="19.7" customHeight="1" x14ac:dyDescent="0.2">
      <c r="B3565" s="10" t="s">
        <v>3665</v>
      </c>
      <c r="C3565" s="11" t="s">
        <v>11235</v>
      </c>
      <c r="D3565" s="11" t="s">
        <v>11231</v>
      </c>
      <c r="E3565" s="11" t="s">
        <v>11236</v>
      </c>
      <c r="F3565" s="12" t="s">
        <v>38</v>
      </c>
      <c r="G3565" s="13">
        <v>636682</v>
      </c>
      <c r="H3565" s="13">
        <v>585747</v>
      </c>
      <c r="I3565" s="13"/>
      <c r="J3565" s="13">
        <v>50935</v>
      </c>
      <c r="K3565" s="13">
        <v>92</v>
      </c>
      <c r="L3565" s="11" t="s">
        <v>9383</v>
      </c>
      <c r="M3565" s="14" t="s">
        <v>9380</v>
      </c>
      <c r="Z3565" s="15">
        <v>636682</v>
      </c>
      <c r="AA3565" s="15">
        <v>585747</v>
      </c>
      <c r="AC3565" s="15">
        <v>50935</v>
      </c>
    </row>
    <row r="3566" spans="2:29" ht="19.7" customHeight="1" x14ac:dyDescent="0.2">
      <c r="B3566" s="10" t="s">
        <v>3666</v>
      </c>
      <c r="C3566" s="11" t="s">
        <v>11237</v>
      </c>
      <c r="D3566" s="11" t="s">
        <v>11231</v>
      </c>
      <c r="E3566" s="11" t="s">
        <v>11238</v>
      </c>
      <c r="F3566" s="12" t="s">
        <v>38</v>
      </c>
      <c r="G3566" s="13">
        <v>936061</v>
      </c>
      <c r="H3566" s="13">
        <v>861176</v>
      </c>
      <c r="I3566" s="13"/>
      <c r="J3566" s="13">
        <v>74885</v>
      </c>
      <c r="K3566" s="13">
        <v>92</v>
      </c>
      <c r="L3566" s="11" t="s">
        <v>9383</v>
      </c>
      <c r="M3566" s="14" t="s">
        <v>9380</v>
      </c>
      <c r="Z3566" s="15">
        <v>936061</v>
      </c>
      <c r="AA3566" s="15">
        <v>861176</v>
      </c>
      <c r="AC3566" s="15">
        <v>74885</v>
      </c>
    </row>
    <row r="3567" spans="2:29" ht="19.7" customHeight="1" x14ac:dyDescent="0.2">
      <c r="B3567" s="10" t="s">
        <v>3667</v>
      </c>
      <c r="C3567" s="11" t="s">
        <v>11239</v>
      </c>
      <c r="D3567" s="11" t="s">
        <v>11240</v>
      </c>
      <c r="E3567" s="11" t="s">
        <v>9451</v>
      </c>
      <c r="F3567" s="12" t="s">
        <v>38</v>
      </c>
      <c r="G3567" s="13">
        <v>47169</v>
      </c>
      <c r="H3567" s="13">
        <v>45754</v>
      </c>
      <c r="I3567" s="13"/>
      <c r="J3567" s="13">
        <v>1415</v>
      </c>
      <c r="K3567" s="13">
        <v>97</v>
      </c>
      <c r="L3567" s="11" t="s">
        <v>9383</v>
      </c>
      <c r="M3567" s="14" t="s">
        <v>9380</v>
      </c>
      <c r="Z3567" s="15">
        <v>47169</v>
      </c>
      <c r="AA3567" s="15">
        <v>45754</v>
      </c>
      <c r="AC3567" s="15">
        <v>1415</v>
      </c>
    </row>
    <row r="3568" spans="2:29" ht="19.7" customHeight="1" x14ac:dyDescent="0.2">
      <c r="B3568" s="10" t="s">
        <v>3668</v>
      </c>
      <c r="C3568" s="11" t="s">
        <v>11241</v>
      </c>
      <c r="D3568" s="11" t="s">
        <v>11242</v>
      </c>
      <c r="E3568" s="11" t="s">
        <v>11243</v>
      </c>
      <c r="F3568" s="12" t="s">
        <v>38</v>
      </c>
      <c r="G3568" s="13">
        <v>210557</v>
      </c>
      <c r="H3568" s="13">
        <v>204240</v>
      </c>
      <c r="I3568" s="13"/>
      <c r="J3568" s="13">
        <v>6317</v>
      </c>
      <c r="K3568" s="13">
        <v>97</v>
      </c>
      <c r="L3568" s="11" t="s">
        <v>9383</v>
      </c>
      <c r="M3568" s="14" t="s">
        <v>9380</v>
      </c>
      <c r="Z3568" s="15">
        <v>210557</v>
      </c>
      <c r="AA3568" s="15">
        <v>204240</v>
      </c>
      <c r="AC3568" s="15">
        <v>6317</v>
      </c>
    </row>
    <row r="3569" spans="2:29" ht="19.7" customHeight="1" x14ac:dyDescent="0.2">
      <c r="B3569" s="10" t="s">
        <v>3669</v>
      </c>
      <c r="C3569" s="11" t="s">
        <v>11244</v>
      </c>
      <c r="D3569" s="11" t="s">
        <v>11242</v>
      </c>
      <c r="E3569" s="11" t="s">
        <v>11245</v>
      </c>
      <c r="F3569" s="12" t="s">
        <v>38</v>
      </c>
      <c r="G3569" s="13">
        <v>317982</v>
      </c>
      <c r="H3569" s="13">
        <v>308443</v>
      </c>
      <c r="I3569" s="13"/>
      <c r="J3569" s="13">
        <v>9539</v>
      </c>
      <c r="K3569" s="13">
        <v>97</v>
      </c>
      <c r="L3569" s="11" t="s">
        <v>9383</v>
      </c>
      <c r="M3569" s="14" t="s">
        <v>9380</v>
      </c>
      <c r="Z3569" s="15">
        <v>317982</v>
      </c>
      <c r="AA3569" s="15">
        <v>308443</v>
      </c>
      <c r="AC3569" s="15">
        <v>9539</v>
      </c>
    </row>
    <row r="3570" spans="2:29" ht="19.7" customHeight="1" x14ac:dyDescent="0.2">
      <c r="B3570" s="10" t="s">
        <v>3670</v>
      </c>
      <c r="C3570" s="11" t="s">
        <v>11246</v>
      </c>
      <c r="D3570" s="11" t="s">
        <v>11247</v>
      </c>
      <c r="E3570" s="11" t="s">
        <v>72</v>
      </c>
      <c r="F3570" s="12" t="s">
        <v>38</v>
      </c>
      <c r="G3570" s="13">
        <v>376919</v>
      </c>
      <c r="H3570" s="13">
        <v>354304</v>
      </c>
      <c r="I3570" s="13"/>
      <c r="J3570" s="13">
        <v>22615</v>
      </c>
      <c r="K3570" s="13">
        <v>94</v>
      </c>
      <c r="L3570" s="11" t="s">
        <v>9383</v>
      </c>
      <c r="M3570" s="14" t="s">
        <v>9380</v>
      </c>
      <c r="Z3570" s="15">
        <v>376919</v>
      </c>
      <c r="AA3570" s="15">
        <v>354304</v>
      </c>
      <c r="AC3570" s="15">
        <v>22615</v>
      </c>
    </row>
    <row r="3571" spans="2:29" ht="19.7" customHeight="1" x14ac:dyDescent="0.2">
      <c r="B3571" s="10" t="s">
        <v>3671</v>
      </c>
      <c r="C3571" s="11" t="s">
        <v>11248</v>
      </c>
      <c r="D3571" s="11" t="s">
        <v>11249</v>
      </c>
      <c r="E3571" s="11" t="s">
        <v>11250</v>
      </c>
      <c r="F3571" s="12" t="s">
        <v>5610</v>
      </c>
      <c r="G3571" s="13">
        <v>151912</v>
      </c>
      <c r="H3571" s="13">
        <v>147355</v>
      </c>
      <c r="I3571" s="13"/>
      <c r="J3571" s="13">
        <v>4557</v>
      </c>
      <c r="K3571" s="13">
        <v>97</v>
      </c>
      <c r="L3571" s="11" t="s">
        <v>9383</v>
      </c>
      <c r="M3571" s="14" t="s">
        <v>9380</v>
      </c>
      <c r="Z3571" s="15">
        <v>151912</v>
      </c>
      <c r="AA3571" s="15">
        <v>147355</v>
      </c>
      <c r="AC3571" s="15">
        <v>4557</v>
      </c>
    </row>
    <row r="3572" spans="2:29" ht="19.7" customHeight="1" x14ac:dyDescent="0.2">
      <c r="B3572" s="10" t="s">
        <v>3672</v>
      </c>
      <c r="C3572" s="11" t="s">
        <v>11251</v>
      </c>
      <c r="D3572" s="11" t="s">
        <v>11252</v>
      </c>
      <c r="E3572" s="11" t="s">
        <v>11253</v>
      </c>
      <c r="F3572" s="12" t="s">
        <v>38</v>
      </c>
      <c r="G3572" s="13">
        <v>388896</v>
      </c>
      <c r="H3572" s="13">
        <v>377229</v>
      </c>
      <c r="I3572" s="13"/>
      <c r="J3572" s="13">
        <v>11667</v>
      </c>
      <c r="K3572" s="13">
        <v>97</v>
      </c>
      <c r="L3572" s="11" t="s">
        <v>9383</v>
      </c>
      <c r="M3572" s="14" t="s">
        <v>9380</v>
      </c>
      <c r="Z3572" s="15">
        <v>388896</v>
      </c>
      <c r="AA3572" s="15">
        <v>377229</v>
      </c>
      <c r="AC3572" s="15">
        <v>11667</v>
      </c>
    </row>
    <row r="3573" spans="2:29" ht="19.7" customHeight="1" x14ac:dyDescent="0.2">
      <c r="B3573" s="10" t="s">
        <v>3673</v>
      </c>
      <c r="C3573" s="11" t="s">
        <v>11254</v>
      </c>
      <c r="D3573" s="11" t="s">
        <v>11252</v>
      </c>
      <c r="E3573" s="11" t="s">
        <v>11255</v>
      </c>
      <c r="F3573" s="12" t="s">
        <v>38</v>
      </c>
      <c r="G3573" s="13">
        <v>194447</v>
      </c>
      <c r="H3573" s="13">
        <v>188614</v>
      </c>
      <c r="I3573" s="13"/>
      <c r="J3573" s="13">
        <v>5833</v>
      </c>
      <c r="K3573" s="13">
        <v>97</v>
      </c>
      <c r="L3573" s="11" t="s">
        <v>9383</v>
      </c>
      <c r="M3573" s="14" t="s">
        <v>9380</v>
      </c>
      <c r="Z3573" s="15">
        <v>194447</v>
      </c>
      <c r="AA3573" s="15">
        <v>188614</v>
      </c>
      <c r="AC3573" s="15">
        <v>5833</v>
      </c>
    </row>
    <row r="3574" spans="2:29" ht="19.7" customHeight="1" x14ac:dyDescent="0.2">
      <c r="B3574" s="10" t="s">
        <v>3674</v>
      </c>
      <c r="C3574" s="11" t="s">
        <v>11256</v>
      </c>
      <c r="D3574" s="11" t="s">
        <v>11257</v>
      </c>
      <c r="E3574" s="11" t="s">
        <v>9451</v>
      </c>
      <c r="F3574" s="12" t="s">
        <v>10878</v>
      </c>
      <c r="G3574" s="13">
        <v>339147</v>
      </c>
      <c r="H3574" s="13">
        <v>328973</v>
      </c>
      <c r="I3574" s="13"/>
      <c r="J3574" s="13">
        <v>10174</v>
      </c>
      <c r="K3574" s="13">
        <v>97</v>
      </c>
      <c r="L3574" s="11" t="s">
        <v>9383</v>
      </c>
      <c r="M3574" s="14" t="s">
        <v>9380</v>
      </c>
      <c r="Z3574" s="15">
        <v>339147</v>
      </c>
      <c r="AA3574" s="15">
        <v>328973</v>
      </c>
      <c r="AC3574" s="15">
        <v>10174</v>
      </c>
    </row>
    <row r="3575" spans="2:29" ht="19.7" customHeight="1" x14ac:dyDescent="0.2">
      <c r="B3575" s="10" t="s">
        <v>3675</v>
      </c>
      <c r="C3575" s="11" t="s">
        <v>11258</v>
      </c>
      <c r="D3575" s="11" t="s">
        <v>11259</v>
      </c>
      <c r="E3575" s="11" t="s">
        <v>11260</v>
      </c>
      <c r="F3575" s="12" t="s">
        <v>38</v>
      </c>
      <c r="G3575" s="13">
        <v>65119</v>
      </c>
      <c r="H3575" s="13">
        <v>63165</v>
      </c>
      <c r="I3575" s="13"/>
      <c r="J3575" s="13">
        <v>1954</v>
      </c>
      <c r="K3575" s="13">
        <v>97</v>
      </c>
      <c r="L3575" s="11" t="s">
        <v>9383</v>
      </c>
      <c r="M3575" s="14" t="s">
        <v>9380</v>
      </c>
      <c r="Z3575" s="15">
        <v>65119</v>
      </c>
      <c r="AA3575" s="15">
        <v>63165</v>
      </c>
      <c r="AC3575" s="15">
        <v>1954</v>
      </c>
    </row>
    <row r="3576" spans="2:29" ht="19.7" customHeight="1" x14ac:dyDescent="0.2">
      <c r="B3576" s="10" t="s">
        <v>3676</v>
      </c>
      <c r="C3576" s="11" t="s">
        <v>11261</v>
      </c>
      <c r="D3576" s="11" t="s">
        <v>11262</v>
      </c>
      <c r="E3576" s="11" t="s">
        <v>72</v>
      </c>
      <c r="F3576" s="12" t="s">
        <v>91</v>
      </c>
      <c r="G3576" s="13">
        <v>2362</v>
      </c>
      <c r="H3576" s="13">
        <v>2362</v>
      </c>
      <c r="I3576" s="13"/>
      <c r="J3576" s="13"/>
      <c r="K3576" s="13">
        <v>100</v>
      </c>
      <c r="L3576" s="11" t="s">
        <v>9383</v>
      </c>
      <c r="M3576" s="14" t="s">
        <v>9380</v>
      </c>
      <c r="Z3576" s="15">
        <v>2362</v>
      </c>
      <c r="AA3576" s="15">
        <v>2362</v>
      </c>
    </row>
    <row r="3577" spans="2:29" ht="19.7" customHeight="1" x14ac:dyDescent="0.2">
      <c r="B3577" s="10" t="s">
        <v>3677</v>
      </c>
      <c r="C3577" s="11" t="s">
        <v>11263</v>
      </c>
      <c r="D3577" s="11" t="s">
        <v>11264</v>
      </c>
      <c r="E3577" s="11" t="s">
        <v>72</v>
      </c>
      <c r="F3577" s="12" t="s">
        <v>91</v>
      </c>
      <c r="G3577" s="13">
        <v>4983</v>
      </c>
      <c r="H3577" s="13">
        <v>4983</v>
      </c>
      <c r="I3577" s="13"/>
      <c r="J3577" s="13"/>
      <c r="K3577" s="13">
        <v>100</v>
      </c>
      <c r="L3577" s="11" t="s">
        <v>9383</v>
      </c>
      <c r="M3577" s="14" t="s">
        <v>9380</v>
      </c>
      <c r="Z3577" s="15">
        <v>4983</v>
      </c>
      <c r="AA3577" s="15">
        <v>4983</v>
      </c>
    </row>
    <row r="3578" spans="2:29" ht="19.7" customHeight="1" x14ac:dyDescent="0.2">
      <c r="B3578" s="10" t="s">
        <v>3678</v>
      </c>
      <c r="C3578" s="11" t="s">
        <v>11265</v>
      </c>
      <c r="D3578" s="11" t="s">
        <v>11266</v>
      </c>
      <c r="E3578" s="11" t="s">
        <v>72</v>
      </c>
      <c r="F3578" s="12" t="s">
        <v>91</v>
      </c>
      <c r="G3578" s="13">
        <v>611</v>
      </c>
      <c r="H3578" s="13">
        <v>611</v>
      </c>
      <c r="I3578" s="13"/>
      <c r="J3578" s="13"/>
      <c r="K3578" s="13">
        <v>100</v>
      </c>
      <c r="L3578" s="11" t="s">
        <v>9383</v>
      </c>
      <c r="M3578" s="14" t="s">
        <v>9380</v>
      </c>
      <c r="Z3578" s="15">
        <v>611</v>
      </c>
      <c r="AA3578" s="15">
        <v>611</v>
      </c>
    </row>
    <row r="3579" spans="2:29" ht="19.7" customHeight="1" x14ac:dyDescent="0.2">
      <c r="B3579" s="16" t="s">
        <v>3679</v>
      </c>
      <c r="C3579" s="17" t="s">
        <v>11267</v>
      </c>
      <c r="D3579" s="17" t="s">
        <v>11268</v>
      </c>
      <c r="E3579" s="17" t="s">
        <v>11269</v>
      </c>
      <c r="F3579" s="18" t="s">
        <v>8</v>
      </c>
      <c r="G3579" s="19">
        <v>41143</v>
      </c>
      <c r="H3579" s="19">
        <v>41143</v>
      </c>
      <c r="I3579" s="19"/>
      <c r="J3579" s="19"/>
      <c r="K3579" s="19">
        <v>100</v>
      </c>
      <c r="L3579" s="17" t="s">
        <v>9383</v>
      </c>
      <c r="M3579" s="20" t="s">
        <v>9380</v>
      </c>
      <c r="Z3579" s="15">
        <v>41143</v>
      </c>
      <c r="AA3579" s="15">
        <v>41143</v>
      </c>
    </row>
    <row r="3580" spans="2:29" ht="19.7" customHeight="1" x14ac:dyDescent="0.2">
      <c r="B3580" s="10" t="s">
        <v>3680</v>
      </c>
      <c r="C3580" s="11" t="s">
        <v>11270</v>
      </c>
      <c r="D3580" s="11" t="s">
        <v>11271</v>
      </c>
      <c r="E3580" s="11" t="s">
        <v>72</v>
      </c>
      <c r="F3580" s="12" t="s">
        <v>8</v>
      </c>
      <c r="G3580" s="13">
        <v>18802</v>
      </c>
      <c r="H3580" s="13">
        <v>18802</v>
      </c>
      <c r="I3580" s="13"/>
      <c r="J3580" s="13"/>
      <c r="K3580" s="13">
        <v>100</v>
      </c>
      <c r="L3580" s="11" t="s">
        <v>9383</v>
      </c>
      <c r="M3580" s="14" t="s">
        <v>9380</v>
      </c>
      <c r="Z3580" s="15">
        <v>18802</v>
      </c>
      <c r="AA3580" s="15">
        <v>18802</v>
      </c>
    </row>
    <row r="3581" spans="2:29" ht="19.7" customHeight="1" x14ac:dyDescent="0.2">
      <c r="B3581" s="10" t="s">
        <v>3681</v>
      </c>
      <c r="C3581" s="11" t="s">
        <v>11272</v>
      </c>
      <c r="D3581" s="11" t="s">
        <v>11273</v>
      </c>
      <c r="E3581" s="11" t="s">
        <v>72</v>
      </c>
      <c r="F3581" s="12" t="s">
        <v>91</v>
      </c>
      <c r="G3581" s="13">
        <v>230</v>
      </c>
      <c r="H3581" s="13">
        <v>230</v>
      </c>
      <c r="I3581" s="13"/>
      <c r="J3581" s="13"/>
      <c r="K3581" s="13">
        <v>100</v>
      </c>
      <c r="L3581" s="11" t="s">
        <v>9383</v>
      </c>
      <c r="M3581" s="14" t="s">
        <v>9380</v>
      </c>
      <c r="Z3581" s="15">
        <v>230</v>
      </c>
      <c r="AA3581" s="15">
        <v>230</v>
      </c>
    </row>
    <row r="3582" spans="2:29" ht="19.7" customHeight="1" x14ac:dyDescent="0.2">
      <c r="B3582" s="10" t="s">
        <v>3682</v>
      </c>
      <c r="C3582" s="11" t="s">
        <v>11274</v>
      </c>
      <c r="D3582" s="11" t="s">
        <v>11275</v>
      </c>
      <c r="E3582" s="11" t="s">
        <v>11276</v>
      </c>
      <c r="F3582" s="12" t="s">
        <v>85</v>
      </c>
      <c r="G3582" s="13">
        <v>30586</v>
      </c>
      <c r="H3582" s="13">
        <v>29668</v>
      </c>
      <c r="I3582" s="13"/>
      <c r="J3582" s="13">
        <v>918</v>
      </c>
      <c r="K3582" s="13">
        <v>97</v>
      </c>
      <c r="L3582" s="11" t="s">
        <v>9383</v>
      </c>
      <c r="M3582" s="14" t="s">
        <v>9380</v>
      </c>
      <c r="Z3582" s="15">
        <v>30586</v>
      </c>
      <c r="AA3582" s="15">
        <v>29668</v>
      </c>
      <c r="AC3582" s="15">
        <v>918</v>
      </c>
    </row>
    <row r="3583" spans="2:29" ht="19.7" customHeight="1" x14ac:dyDescent="0.2">
      <c r="B3583" s="10" t="s">
        <v>3683</v>
      </c>
      <c r="C3583" s="11" t="s">
        <v>11277</v>
      </c>
      <c r="D3583" s="11" t="s">
        <v>11278</v>
      </c>
      <c r="E3583" s="11" t="s">
        <v>11279</v>
      </c>
      <c r="F3583" s="12" t="s">
        <v>10878</v>
      </c>
      <c r="G3583" s="13">
        <v>2567334</v>
      </c>
      <c r="H3583" s="13">
        <v>2490314</v>
      </c>
      <c r="I3583" s="13"/>
      <c r="J3583" s="13">
        <v>77020</v>
      </c>
      <c r="K3583" s="13">
        <v>97</v>
      </c>
      <c r="L3583" s="11" t="s">
        <v>9383</v>
      </c>
      <c r="M3583" s="14" t="s">
        <v>9380</v>
      </c>
      <c r="Z3583" s="15">
        <v>2567334</v>
      </c>
      <c r="AA3583" s="15">
        <v>2490314</v>
      </c>
      <c r="AC3583" s="15">
        <v>77020</v>
      </c>
    </row>
    <row r="3584" spans="2:29" ht="19.7" customHeight="1" x14ac:dyDescent="0.2">
      <c r="B3584" s="10" t="s">
        <v>3684</v>
      </c>
      <c r="C3584" s="11" t="s">
        <v>11280</v>
      </c>
      <c r="D3584" s="11" t="s">
        <v>11281</v>
      </c>
      <c r="E3584" s="11" t="s">
        <v>11282</v>
      </c>
      <c r="F3584" s="12" t="s">
        <v>3916</v>
      </c>
      <c r="G3584" s="13">
        <v>718029</v>
      </c>
      <c r="H3584" s="13">
        <v>696488</v>
      </c>
      <c r="I3584" s="13"/>
      <c r="J3584" s="13">
        <v>21541</v>
      </c>
      <c r="K3584" s="13">
        <v>97</v>
      </c>
      <c r="L3584" s="11" t="s">
        <v>9383</v>
      </c>
      <c r="M3584" s="14" t="s">
        <v>9380</v>
      </c>
      <c r="Z3584" s="15">
        <v>718029</v>
      </c>
      <c r="AA3584" s="15">
        <v>696488</v>
      </c>
      <c r="AC3584" s="15">
        <v>21541</v>
      </c>
    </row>
    <row r="3585" spans="2:29" ht="19.7" customHeight="1" x14ac:dyDescent="0.2">
      <c r="B3585" s="10" t="s">
        <v>3685</v>
      </c>
      <c r="C3585" s="11" t="s">
        <v>11283</v>
      </c>
      <c r="D3585" s="11" t="s">
        <v>11281</v>
      </c>
      <c r="E3585" s="11" t="s">
        <v>11284</v>
      </c>
      <c r="F3585" s="12" t="s">
        <v>3916</v>
      </c>
      <c r="G3585" s="13">
        <v>720072</v>
      </c>
      <c r="H3585" s="13">
        <v>698470</v>
      </c>
      <c r="I3585" s="13"/>
      <c r="J3585" s="13">
        <v>21602</v>
      </c>
      <c r="K3585" s="13">
        <v>97</v>
      </c>
      <c r="L3585" s="11" t="s">
        <v>9383</v>
      </c>
      <c r="M3585" s="14" t="s">
        <v>9380</v>
      </c>
      <c r="Z3585" s="15">
        <v>720072</v>
      </c>
      <c r="AA3585" s="15">
        <v>698470</v>
      </c>
      <c r="AC3585" s="15">
        <v>21602</v>
      </c>
    </row>
    <row r="3586" spans="2:29" ht="19.7" customHeight="1" x14ac:dyDescent="0.2">
      <c r="B3586" s="10" t="s">
        <v>3686</v>
      </c>
      <c r="C3586" s="11" t="s">
        <v>11285</v>
      </c>
      <c r="D3586" s="11" t="s">
        <v>11281</v>
      </c>
      <c r="E3586" s="11" t="s">
        <v>11286</v>
      </c>
      <c r="F3586" s="12" t="s">
        <v>3916</v>
      </c>
      <c r="G3586" s="13">
        <v>1087844</v>
      </c>
      <c r="H3586" s="13">
        <v>1055209</v>
      </c>
      <c r="I3586" s="13"/>
      <c r="J3586" s="13">
        <v>32635</v>
      </c>
      <c r="K3586" s="13">
        <v>97</v>
      </c>
      <c r="L3586" s="11" t="s">
        <v>9383</v>
      </c>
      <c r="M3586" s="14" t="s">
        <v>9380</v>
      </c>
      <c r="Z3586" s="15">
        <v>1087844</v>
      </c>
      <c r="AA3586" s="15">
        <v>1055209</v>
      </c>
      <c r="AC3586" s="15">
        <v>32635</v>
      </c>
    </row>
    <row r="3587" spans="2:29" ht="19.7" customHeight="1" x14ac:dyDescent="0.2">
      <c r="B3587" s="10" t="s">
        <v>3687</v>
      </c>
      <c r="C3587" s="11" t="s">
        <v>11287</v>
      </c>
      <c r="D3587" s="11" t="s">
        <v>11281</v>
      </c>
      <c r="E3587" s="11" t="s">
        <v>11288</v>
      </c>
      <c r="F3587" s="12" t="s">
        <v>3916</v>
      </c>
      <c r="G3587" s="13">
        <v>1461911</v>
      </c>
      <c r="H3587" s="13">
        <v>1418054</v>
      </c>
      <c r="I3587" s="13"/>
      <c r="J3587" s="13">
        <v>43857</v>
      </c>
      <c r="K3587" s="13">
        <v>97</v>
      </c>
      <c r="L3587" s="11" t="s">
        <v>9383</v>
      </c>
      <c r="M3587" s="14" t="s">
        <v>9380</v>
      </c>
      <c r="Z3587" s="15">
        <v>1461911</v>
      </c>
      <c r="AA3587" s="15">
        <v>1418054</v>
      </c>
      <c r="AC3587" s="15">
        <v>43857</v>
      </c>
    </row>
    <row r="3588" spans="2:29" ht="19.7" customHeight="1" x14ac:dyDescent="0.2">
      <c r="B3588" s="10" t="s">
        <v>3688</v>
      </c>
      <c r="C3588" s="11" t="s">
        <v>11289</v>
      </c>
      <c r="D3588" s="11" t="s">
        <v>11281</v>
      </c>
      <c r="E3588" s="11" t="s">
        <v>11290</v>
      </c>
      <c r="F3588" s="12" t="s">
        <v>3916</v>
      </c>
      <c r="G3588" s="13">
        <v>1503328</v>
      </c>
      <c r="H3588" s="13">
        <v>1458228</v>
      </c>
      <c r="I3588" s="13"/>
      <c r="J3588" s="13">
        <v>45100</v>
      </c>
      <c r="K3588" s="13">
        <v>97</v>
      </c>
      <c r="L3588" s="11" t="s">
        <v>9383</v>
      </c>
      <c r="M3588" s="14" t="s">
        <v>9380</v>
      </c>
      <c r="Z3588" s="15">
        <v>1503328</v>
      </c>
      <c r="AA3588" s="15">
        <v>1458228</v>
      </c>
      <c r="AC3588" s="15">
        <v>45100</v>
      </c>
    </row>
    <row r="3589" spans="2:29" ht="19.7" customHeight="1" x14ac:dyDescent="0.2">
      <c r="B3589" s="10" t="s">
        <v>3689</v>
      </c>
      <c r="C3589" s="11" t="s">
        <v>11291</v>
      </c>
      <c r="D3589" s="11" t="s">
        <v>11281</v>
      </c>
      <c r="E3589" s="11" t="s">
        <v>11292</v>
      </c>
      <c r="F3589" s="12" t="s">
        <v>3916</v>
      </c>
      <c r="G3589" s="13">
        <v>1755912</v>
      </c>
      <c r="H3589" s="13">
        <v>1703235</v>
      </c>
      <c r="I3589" s="13"/>
      <c r="J3589" s="13">
        <v>52677</v>
      </c>
      <c r="K3589" s="13">
        <v>97</v>
      </c>
      <c r="L3589" s="11" t="s">
        <v>9383</v>
      </c>
      <c r="M3589" s="14" t="s">
        <v>9380</v>
      </c>
      <c r="Z3589" s="15">
        <v>1755912</v>
      </c>
      <c r="AA3589" s="15">
        <v>1703235</v>
      </c>
      <c r="AC3589" s="15">
        <v>52677</v>
      </c>
    </row>
    <row r="3590" spans="2:29" ht="19.7" customHeight="1" x14ac:dyDescent="0.2">
      <c r="B3590" s="10" t="s">
        <v>3690</v>
      </c>
      <c r="C3590" s="11" t="s">
        <v>11293</v>
      </c>
      <c r="D3590" s="11" t="s">
        <v>11294</v>
      </c>
      <c r="E3590" s="11" t="s">
        <v>72</v>
      </c>
      <c r="F3590" s="12" t="s">
        <v>85</v>
      </c>
      <c r="G3590" s="13">
        <v>1792</v>
      </c>
      <c r="H3590" s="13">
        <v>1738</v>
      </c>
      <c r="I3590" s="13"/>
      <c r="J3590" s="13">
        <v>54</v>
      </c>
      <c r="K3590" s="13">
        <v>97</v>
      </c>
      <c r="L3590" s="11" t="s">
        <v>9383</v>
      </c>
      <c r="M3590" s="14" t="s">
        <v>9380</v>
      </c>
      <c r="Z3590" s="15">
        <v>1792</v>
      </c>
      <c r="AA3590" s="15">
        <v>1738</v>
      </c>
      <c r="AC3590" s="15">
        <v>54</v>
      </c>
    </row>
    <row r="3591" spans="2:29" ht="19.7" customHeight="1" x14ac:dyDescent="0.2">
      <c r="B3591" s="10" t="s">
        <v>3691</v>
      </c>
      <c r="C3591" s="11" t="s">
        <v>11295</v>
      </c>
      <c r="D3591" s="11" t="s">
        <v>11296</v>
      </c>
      <c r="E3591" s="11" t="s">
        <v>11297</v>
      </c>
      <c r="F3591" s="12" t="s">
        <v>4314</v>
      </c>
      <c r="G3591" s="13">
        <v>152825</v>
      </c>
      <c r="H3591" s="13">
        <v>104425</v>
      </c>
      <c r="I3591" s="13"/>
      <c r="J3591" s="13">
        <v>48400</v>
      </c>
      <c r="K3591" s="13">
        <v>68.33</v>
      </c>
      <c r="L3591" s="11" t="s">
        <v>9383</v>
      </c>
      <c r="M3591" s="14" t="s">
        <v>9380</v>
      </c>
      <c r="Z3591" s="15">
        <v>152825</v>
      </c>
      <c r="AA3591" s="15">
        <v>104425</v>
      </c>
      <c r="AC3591" s="15">
        <v>48400</v>
      </c>
    </row>
    <row r="3592" spans="2:29" ht="19.7" customHeight="1" x14ac:dyDescent="0.2">
      <c r="B3592" s="10" t="s">
        <v>3692</v>
      </c>
      <c r="C3592" s="11" t="s">
        <v>11298</v>
      </c>
      <c r="D3592" s="11" t="s">
        <v>11296</v>
      </c>
      <c r="E3592" s="11" t="s">
        <v>11299</v>
      </c>
      <c r="F3592" s="12" t="s">
        <v>4314</v>
      </c>
      <c r="G3592" s="13">
        <v>195937</v>
      </c>
      <c r="H3592" s="13">
        <v>139115</v>
      </c>
      <c r="I3592" s="13"/>
      <c r="J3592" s="13">
        <v>56822</v>
      </c>
      <c r="K3592" s="13">
        <v>71</v>
      </c>
      <c r="L3592" s="11" t="s">
        <v>9383</v>
      </c>
      <c r="M3592" s="14" t="s">
        <v>9380</v>
      </c>
      <c r="Z3592" s="15">
        <v>195937</v>
      </c>
      <c r="AA3592" s="15">
        <v>139115</v>
      </c>
      <c r="AC3592" s="15">
        <v>56822</v>
      </c>
    </row>
    <row r="3593" spans="2:29" ht="19.7" customHeight="1" x14ac:dyDescent="0.2">
      <c r="B3593" s="10" t="s">
        <v>3693</v>
      </c>
      <c r="C3593" s="11" t="s">
        <v>11300</v>
      </c>
      <c r="D3593" s="11" t="s">
        <v>11296</v>
      </c>
      <c r="E3593" s="11" t="s">
        <v>11301</v>
      </c>
      <c r="F3593" s="12" t="s">
        <v>4314</v>
      </c>
      <c r="G3593" s="13">
        <v>176881</v>
      </c>
      <c r="H3593" s="13">
        <v>107013</v>
      </c>
      <c r="I3593" s="13"/>
      <c r="J3593" s="13">
        <v>69868</v>
      </c>
      <c r="K3593" s="13">
        <v>60.5</v>
      </c>
      <c r="L3593" s="11" t="s">
        <v>9383</v>
      </c>
      <c r="M3593" s="14" t="s">
        <v>9380</v>
      </c>
      <c r="Z3593" s="15">
        <v>176881</v>
      </c>
      <c r="AA3593" s="15">
        <v>107013</v>
      </c>
      <c r="AC3593" s="15">
        <v>69868</v>
      </c>
    </row>
    <row r="3594" spans="2:29" ht="19.7" customHeight="1" x14ac:dyDescent="0.2">
      <c r="B3594" s="10" t="s">
        <v>3694</v>
      </c>
      <c r="C3594" s="11" t="s">
        <v>11302</v>
      </c>
      <c r="D3594" s="11" t="s">
        <v>11296</v>
      </c>
      <c r="E3594" s="11" t="s">
        <v>11303</v>
      </c>
      <c r="F3594" s="12" t="s">
        <v>4314</v>
      </c>
      <c r="G3594" s="13">
        <v>278353</v>
      </c>
      <c r="H3594" s="13">
        <v>205981</v>
      </c>
      <c r="I3594" s="13"/>
      <c r="J3594" s="13">
        <v>72372</v>
      </c>
      <c r="K3594" s="13">
        <v>74</v>
      </c>
      <c r="L3594" s="11" t="s">
        <v>9383</v>
      </c>
      <c r="M3594" s="14" t="s">
        <v>9380</v>
      </c>
      <c r="Z3594" s="15">
        <v>278353</v>
      </c>
      <c r="AA3594" s="15">
        <v>205981</v>
      </c>
      <c r="AC3594" s="15">
        <v>72372</v>
      </c>
    </row>
    <row r="3595" spans="2:29" ht="19.7" customHeight="1" x14ac:dyDescent="0.2">
      <c r="B3595" s="10" t="s">
        <v>3695</v>
      </c>
      <c r="C3595" s="11" t="s">
        <v>11304</v>
      </c>
      <c r="D3595" s="11" t="s">
        <v>11296</v>
      </c>
      <c r="E3595" s="11" t="s">
        <v>11305</v>
      </c>
      <c r="F3595" s="12" t="s">
        <v>4314</v>
      </c>
      <c r="G3595" s="13">
        <v>327928</v>
      </c>
      <c r="H3595" s="13">
        <v>239387</v>
      </c>
      <c r="I3595" s="13"/>
      <c r="J3595" s="13">
        <v>88541</v>
      </c>
      <c r="K3595" s="13">
        <v>73</v>
      </c>
      <c r="L3595" s="11" t="s">
        <v>9383</v>
      </c>
      <c r="M3595" s="14" t="s">
        <v>9380</v>
      </c>
      <c r="Z3595" s="15">
        <v>327928</v>
      </c>
      <c r="AA3595" s="15">
        <v>239387</v>
      </c>
      <c r="AC3595" s="15">
        <v>88541</v>
      </c>
    </row>
    <row r="3596" spans="2:29" ht="19.7" customHeight="1" x14ac:dyDescent="0.2">
      <c r="B3596" s="10" t="s">
        <v>3696</v>
      </c>
      <c r="C3596" s="11" t="s">
        <v>11306</v>
      </c>
      <c r="D3596" s="11" t="s">
        <v>11296</v>
      </c>
      <c r="E3596" s="11" t="s">
        <v>11307</v>
      </c>
      <c r="F3596" s="12" t="s">
        <v>4314</v>
      </c>
      <c r="G3596" s="13">
        <v>455725</v>
      </c>
      <c r="H3596" s="13">
        <v>18229</v>
      </c>
      <c r="I3596" s="13"/>
      <c r="J3596" s="13">
        <v>437496</v>
      </c>
      <c r="K3596" s="13">
        <v>4</v>
      </c>
      <c r="L3596" s="11" t="s">
        <v>9383</v>
      </c>
      <c r="M3596" s="14" t="s">
        <v>9380</v>
      </c>
      <c r="Z3596" s="15">
        <v>455725</v>
      </c>
      <c r="AA3596" s="15">
        <v>18229</v>
      </c>
      <c r="AC3596" s="15">
        <v>437496</v>
      </c>
    </row>
    <row r="3597" spans="2:29" ht="19.7" customHeight="1" x14ac:dyDescent="0.2">
      <c r="B3597" s="10" t="s">
        <v>3697</v>
      </c>
      <c r="C3597" s="11" t="s">
        <v>11308</v>
      </c>
      <c r="D3597" s="11" t="s">
        <v>11296</v>
      </c>
      <c r="E3597" s="11" t="s">
        <v>11309</v>
      </c>
      <c r="F3597" s="12" t="s">
        <v>4314</v>
      </c>
      <c r="G3597" s="13">
        <v>492805</v>
      </c>
      <c r="H3597" s="13">
        <v>19712</v>
      </c>
      <c r="I3597" s="13"/>
      <c r="J3597" s="13">
        <v>473093</v>
      </c>
      <c r="K3597" s="13">
        <v>4</v>
      </c>
      <c r="L3597" s="11" t="s">
        <v>9383</v>
      </c>
      <c r="M3597" s="14" t="s">
        <v>9380</v>
      </c>
      <c r="Z3597" s="15">
        <v>492805</v>
      </c>
      <c r="AA3597" s="15">
        <v>19712</v>
      </c>
      <c r="AC3597" s="15">
        <v>473093</v>
      </c>
    </row>
    <row r="3598" spans="2:29" ht="19.7" customHeight="1" x14ac:dyDescent="0.2">
      <c r="B3598" s="10" t="s">
        <v>3698</v>
      </c>
      <c r="C3598" s="11" t="s">
        <v>11310</v>
      </c>
      <c r="D3598" s="11" t="s">
        <v>4349</v>
      </c>
      <c r="E3598" s="11" t="s">
        <v>11311</v>
      </c>
      <c r="F3598" s="12" t="s">
        <v>4314</v>
      </c>
      <c r="G3598" s="13">
        <v>236988</v>
      </c>
      <c r="H3598" s="13">
        <v>18959</v>
      </c>
      <c r="I3598" s="13"/>
      <c r="J3598" s="13">
        <v>218029</v>
      </c>
      <c r="K3598" s="13">
        <v>8</v>
      </c>
      <c r="L3598" s="11" t="s">
        <v>9383</v>
      </c>
      <c r="M3598" s="14" t="s">
        <v>9380</v>
      </c>
      <c r="Z3598" s="15">
        <v>236988</v>
      </c>
      <c r="AA3598" s="15">
        <v>18959</v>
      </c>
      <c r="AC3598" s="15">
        <v>218029</v>
      </c>
    </row>
    <row r="3599" spans="2:29" ht="19.7" customHeight="1" x14ac:dyDescent="0.2">
      <c r="B3599" s="10" t="s">
        <v>3699</v>
      </c>
      <c r="C3599" s="11" t="s">
        <v>11312</v>
      </c>
      <c r="D3599" s="11" t="s">
        <v>11313</v>
      </c>
      <c r="E3599" s="11" t="s">
        <v>11314</v>
      </c>
      <c r="F3599" s="12" t="s">
        <v>85</v>
      </c>
      <c r="G3599" s="13">
        <v>223062</v>
      </c>
      <c r="H3599" s="13">
        <v>52888</v>
      </c>
      <c r="I3599" s="13"/>
      <c r="J3599" s="13">
        <v>170174</v>
      </c>
      <c r="K3599" s="13">
        <v>23.71</v>
      </c>
      <c r="L3599" s="11" t="s">
        <v>9383</v>
      </c>
      <c r="M3599" s="14" t="s">
        <v>9380</v>
      </c>
      <c r="Z3599" s="15">
        <v>223062</v>
      </c>
      <c r="AA3599" s="15">
        <v>52888</v>
      </c>
      <c r="AC3599" s="15">
        <v>170174</v>
      </c>
    </row>
    <row r="3600" spans="2:29" ht="19.7" customHeight="1" x14ac:dyDescent="0.2">
      <c r="B3600" s="10" t="s">
        <v>3700</v>
      </c>
      <c r="C3600" s="11" t="s">
        <v>11315</v>
      </c>
      <c r="D3600" s="11" t="s">
        <v>11313</v>
      </c>
      <c r="E3600" s="11" t="s">
        <v>11316</v>
      </c>
      <c r="F3600" s="12" t="s">
        <v>85</v>
      </c>
      <c r="G3600" s="13">
        <v>434804</v>
      </c>
      <c r="H3600" s="13">
        <v>96396</v>
      </c>
      <c r="I3600" s="13"/>
      <c r="J3600" s="13">
        <v>338408</v>
      </c>
      <c r="K3600" s="13">
        <v>22.17</v>
      </c>
      <c r="L3600" s="11" t="s">
        <v>9383</v>
      </c>
      <c r="M3600" s="14" t="s">
        <v>9380</v>
      </c>
      <c r="Z3600" s="15">
        <v>434804</v>
      </c>
      <c r="AA3600" s="15">
        <v>96396</v>
      </c>
      <c r="AC3600" s="15">
        <v>338408</v>
      </c>
    </row>
    <row r="3601" spans="2:29" ht="19.7" customHeight="1" x14ac:dyDescent="0.2">
      <c r="B3601" s="10" t="s">
        <v>3701</v>
      </c>
      <c r="C3601" s="11" t="s">
        <v>11317</v>
      </c>
      <c r="D3601" s="11" t="s">
        <v>11313</v>
      </c>
      <c r="E3601" s="11" t="s">
        <v>11318</v>
      </c>
      <c r="F3601" s="12" t="s">
        <v>85</v>
      </c>
      <c r="G3601" s="13">
        <v>605126</v>
      </c>
      <c r="H3601" s="13">
        <v>135125</v>
      </c>
      <c r="I3601" s="13"/>
      <c r="J3601" s="13">
        <v>470001</v>
      </c>
      <c r="K3601" s="13">
        <v>22.33</v>
      </c>
      <c r="L3601" s="11" t="s">
        <v>9383</v>
      </c>
      <c r="M3601" s="14" t="s">
        <v>9380</v>
      </c>
      <c r="Z3601" s="15">
        <v>605126</v>
      </c>
      <c r="AA3601" s="15">
        <v>135125</v>
      </c>
      <c r="AC3601" s="15">
        <v>470001</v>
      </c>
    </row>
    <row r="3602" spans="2:29" ht="19.7" customHeight="1" x14ac:dyDescent="0.2">
      <c r="B3602" s="10" t="s">
        <v>3702</v>
      </c>
      <c r="C3602" s="11" t="s">
        <v>11319</v>
      </c>
      <c r="D3602" s="11" t="s">
        <v>11313</v>
      </c>
      <c r="E3602" s="11" t="s">
        <v>11320</v>
      </c>
      <c r="F3602" s="12" t="s">
        <v>85</v>
      </c>
      <c r="G3602" s="13">
        <v>860555</v>
      </c>
      <c r="H3602" s="13">
        <v>180717</v>
      </c>
      <c r="I3602" s="13"/>
      <c r="J3602" s="13">
        <v>679838</v>
      </c>
      <c r="K3602" s="13">
        <v>21</v>
      </c>
      <c r="L3602" s="11" t="s">
        <v>9383</v>
      </c>
      <c r="M3602" s="14" t="s">
        <v>9380</v>
      </c>
      <c r="Z3602" s="15">
        <v>860555</v>
      </c>
      <c r="AA3602" s="15">
        <v>180717</v>
      </c>
      <c r="AC3602" s="15">
        <v>679838</v>
      </c>
    </row>
    <row r="3603" spans="2:29" ht="19.7" customHeight="1" x14ac:dyDescent="0.2">
      <c r="B3603" s="10" t="s">
        <v>3703</v>
      </c>
      <c r="C3603" s="11" t="s">
        <v>11321</v>
      </c>
      <c r="D3603" s="11" t="s">
        <v>11313</v>
      </c>
      <c r="E3603" s="11" t="s">
        <v>11322</v>
      </c>
      <c r="F3603" s="12" t="s">
        <v>85</v>
      </c>
      <c r="G3603" s="13">
        <v>1087920</v>
      </c>
      <c r="H3603" s="13">
        <v>255661</v>
      </c>
      <c r="I3603" s="13"/>
      <c r="J3603" s="13">
        <v>832259</v>
      </c>
      <c r="K3603" s="13">
        <v>23.5</v>
      </c>
      <c r="L3603" s="11" t="s">
        <v>9383</v>
      </c>
      <c r="M3603" s="14" t="s">
        <v>9380</v>
      </c>
      <c r="Z3603" s="15">
        <v>1087920</v>
      </c>
      <c r="AA3603" s="15">
        <v>255661</v>
      </c>
      <c r="AC3603" s="15">
        <v>832259</v>
      </c>
    </row>
    <row r="3604" spans="2:29" ht="19.7" customHeight="1" x14ac:dyDescent="0.2">
      <c r="B3604" s="16" t="s">
        <v>3704</v>
      </c>
      <c r="C3604" s="17" t="s">
        <v>11323</v>
      </c>
      <c r="D3604" s="17" t="s">
        <v>11313</v>
      </c>
      <c r="E3604" s="17" t="s">
        <v>11324</v>
      </c>
      <c r="F3604" s="18" t="s">
        <v>85</v>
      </c>
      <c r="G3604" s="19">
        <v>1220041</v>
      </c>
      <c r="H3604" s="19">
        <v>258649</v>
      </c>
      <c r="I3604" s="19"/>
      <c r="J3604" s="19">
        <v>961392</v>
      </c>
      <c r="K3604" s="19">
        <v>21.2</v>
      </c>
      <c r="L3604" s="17" t="s">
        <v>9383</v>
      </c>
      <c r="M3604" s="20" t="s">
        <v>9380</v>
      </c>
      <c r="Z3604" s="15">
        <v>1220041</v>
      </c>
      <c r="AA3604" s="15">
        <v>258649</v>
      </c>
      <c r="AC3604" s="15">
        <v>961392</v>
      </c>
    </row>
    <row r="3605" spans="2:29" ht="19.7" customHeight="1" x14ac:dyDescent="0.2">
      <c r="B3605" s="10" t="s">
        <v>3705</v>
      </c>
      <c r="C3605" s="11" t="s">
        <v>11325</v>
      </c>
      <c r="D3605" s="11" t="s">
        <v>11313</v>
      </c>
      <c r="E3605" s="11" t="s">
        <v>11326</v>
      </c>
      <c r="F3605" s="12" t="s">
        <v>85</v>
      </c>
      <c r="G3605" s="13">
        <v>194451</v>
      </c>
      <c r="H3605" s="13">
        <v>70002</v>
      </c>
      <c r="I3605" s="13"/>
      <c r="J3605" s="13">
        <v>124449</v>
      </c>
      <c r="K3605" s="13">
        <v>36</v>
      </c>
      <c r="L3605" s="11" t="s">
        <v>9383</v>
      </c>
      <c r="M3605" s="14" t="s">
        <v>9380</v>
      </c>
      <c r="Z3605" s="15">
        <v>194451</v>
      </c>
      <c r="AA3605" s="15">
        <v>70002</v>
      </c>
      <c r="AC3605" s="15">
        <v>124449</v>
      </c>
    </row>
    <row r="3606" spans="2:29" ht="19.7" customHeight="1" x14ac:dyDescent="0.2">
      <c r="B3606" s="10" t="s">
        <v>3706</v>
      </c>
      <c r="C3606" s="11" t="s">
        <v>11327</v>
      </c>
      <c r="D3606" s="11" t="s">
        <v>11313</v>
      </c>
      <c r="E3606" s="11" t="s">
        <v>11328</v>
      </c>
      <c r="F3606" s="12" t="s">
        <v>85</v>
      </c>
      <c r="G3606" s="13">
        <v>353731</v>
      </c>
      <c r="H3606" s="13">
        <v>100212</v>
      </c>
      <c r="I3606" s="13"/>
      <c r="J3606" s="13">
        <v>253519</v>
      </c>
      <c r="K3606" s="13">
        <v>28.33</v>
      </c>
      <c r="L3606" s="11" t="s">
        <v>9383</v>
      </c>
      <c r="M3606" s="14" t="s">
        <v>9380</v>
      </c>
      <c r="Z3606" s="15">
        <v>353731</v>
      </c>
      <c r="AA3606" s="15">
        <v>100212</v>
      </c>
      <c r="AC3606" s="15">
        <v>253519</v>
      </c>
    </row>
    <row r="3607" spans="2:29" ht="19.7" customHeight="1" x14ac:dyDescent="0.2">
      <c r="B3607" s="10" t="s">
        <v>3707</v>
      </c>
      <c r="C3607" s="11" t="s">
        <v>11329</v>
      </c>
      <c r="D3607" s="11" t="s">
        <v>11330</v>
      </c>
      <c r="E3607" s="11" t="s">
        <v>72</v>
      </c>
      <c r="F3607" s="12" t="s">
        <v>85</v>
      </c>
      <c r="G3607" s="13">
        <v>11659161</v>
      </c>
      <c r="H3607" s="13">
        <v>932733</v>
      </c>
      <c r="I3607" s="13"/>
      <c r="J3607" s="13">
        <v>10726428</v>
      </c>
      <c r="K3607" s="13">
        <v>8</v>
      </c>
      <c r="L3607" s="11" t="s">
        <v>9383</v>
      </c>
      <c r="M3607" s="14" t="s">
        <v>9380</v>
      </c>
      <c r="Z3607" s="15">
        <v>11659161</v>
      </c>
      <c r="AA3607" s="15">
        <v>932733</v>
      </c>
      <c r="AC3607" s="15">
        <v>10726428</v>
      </c>
    </row>
    <row r="3608" spans="2:29" ht="19.7" customHeight="1" x14ac:dyDescent="0.2">
      <c r="B3608" s="10" t="s">
        <v>3708</v>
      </c>
      <c r="C3608" s="11" t="s">
        <v>11331</v>
      </c>
      <c r="D3608" s="11" t="s">
        <v>11332</v>
      </c>
      <c r="E3608" s="11" t="s">
        <v>11333</v>
      </c>
      <c r="F3608" s="12" t="s">
        <v>85</v>
      </c>
      <c r="G3608" s="13">
        <v>45696</v>
      </c>
      <c r="H3608" s="13">
        <v>2436</v>
      </c>
      <c r="I3608" s="13"/>
      <c r="J3608" s="13">
        <v>43260</v>
      </c>
      <c r="K3608" s="13">
        <v>5.33</v>
      </c>
      <c r="L3608" s="11" t="s">
        <v>9383</v>
      </c>
      <c r="M3608" s="14" t="s">
        <v>9380</v>
      </c>
      <c r="Z3608" s="15">
        <v>45696</v>
      </c>
      <c r="AA3608" s="15">
        <v>2436</v>
      </c>
      <c r="AC3608" s="15">
        <v>43260</v>
      </c>
    </row>
    <row r="3609" spans="2:29" ht="19.7" customHeight="1" x14ac:dyDescent="0.2">
      <c r="B3609" s="10" t="s">
        <v>3709</v>
      </c>
      <c r="C3609" s="11" t="s">
        <v>11334</v>
      </c>
      <c r="D3609" s="11" t="s">
        <v>11335</v>
      </c>
      <c r="E3609" s="11" t="s">
        <v>11336</v>
      </c>
      <c r="F3609" s="12" t="s">
        <v>4314</v>
      </c>
      <c r="G3609" s="13">
        <v>755145</v>
      </c>
      <c r="H3609" s="13">
        <v>371531</v>
      </c>
      <c r="I3609" s="13"/>
      <c r="J3609" s="13">
        <v>383614</v>
      </c>
      <c r="K3609" s="13">
        <v>49.2</v>
      </c>
      <c r="L3609" s="11" t="s">
        <v>9383</v>
      </c>
      <c r="M3609" s="14" t="s">
        <v>9380</v>
      </c>
      <c r="Z3609" s="15">
        <v>755145</v>
      </c>
      <c r="AA3609" s="15">
        <v>371531</v>
      </c>
      <c r="AC3609" s="15">
        <v>383614</v>
      </c>
    </row>
    <row r="3610" spans="2:29" ht="19.7" customHeight="1" x14ac:dyDescent="0.2">
      <c r="B3610" s="10" t="s">
        <v>3710</v>
      </c>
      <c r="C3610" s="11" t="s">
        <v>11337</v>
      </c>
      <c r="D3610" s="11" t="s">
        <v>11335</v>
      </c>
      <c r="E3610" s="11" t="s">
        <v>11338</v>
      </c>
      <c r="F3610" s="12" t="s">
        <v>4314</v>
      </c>
      <c r="G3610" s="13">
        <v>1021405</v>
      </c>
      <c r="H3610" s="13">
        <v>408562</v>
      </c>
      <c r="I3610" s="13"/>
      <c r="J3610" s="13">
        <v>612843</v>
      </c>
      <c r="K3610" s="13">
        <v>40</v>
      </c>
      <c r="L3610" s="11" t="s">
        <v>9383</v>
      </c>
      <c r="M3610" s="14" t="s">
        <v>9380</v>
      </c>
      <c r="Z3610" s="15">
        <v>1021405</v>
      </c>
      <c r="AA3610" s="15">
        <v>408562</v>
      </c>
      <c r="AC3610" s="15">
        <v>612843</v>
      </c>
    </row>
    <row r="3611" spans="2:29" ht="19.7" customHeight="1" x14ac:dyDescent="0.2">
      <c r="B3611" s="10" t="s">
        <v>3711</v>
      </c>
      <c r="C3611" s="11" t="s">
        <v>11339</v>
      </c>
      <c r="D3611" s="11" t="s">
        <v>11340</v>
      </c>
      <c r="E3611" s="11" t="s">
        <v>11341</v>
      </c>
      <c r="F3611" s="12" t="s">
        <v>85</v>
      </c>
      <c r="G3611" s="13">
        <v>198204</v>
      </c>
      <c r="H3611" s="13">
        <v>164668</v>
      </c>
      <c r="I3611" s="13"/>
      <c r="J3611" s="13">
        <v>33536</v>
      </c>
      <c r="K3611" s="13">
        <v>83.08</v>
      </c>
      <c r="L3611" s="11" t="s">
        <v>9383</v>
      </c>
      <c r="M3611" s="14" t="s">
        <v>9380</v>
      </c>
      <c r="Z3611" s="15">
        <v>198204</v>
      </c>
      <c r="AA3611" s="15">
        <v>164668</v>
      </c>
      <c r="AC3611" s="15">
        <v>33536</v>
      </c>
    </row>
    <row r="3612" spans="2:29" ht="19.7" customHeight="1" x14ac:dyDescent="0.2">
      <c r="B3612" s="10" t="s">
        <v>3712</v>
      </c>
      <c r="C3612" s="11" t="s">
        <v>11342</v>
      </c>
      <c r="D3612" s="11" t="s">
        <v>11343</v>
      </c>
      <c r="E3612" s="11" t="s">
        <v>11344</v>
      </c>
      <c r="F3612" s="12" t="s">
        <v>85</v>
      </c>
      <c r="G3612" s="13">
        <v>358856</v>
      </c>
      <c r="H3612" s="13">
        <v>75970</v>
      </c>
      <c r="I3612" s="13"/>
      <c r="J3612" s="13">
        <v>282886</v>
      </c>
      <c r="K3612" s="13">
        <v>21.17</v>
      </c>
      <c r="L3612" s="11" t="s">
        <v>9383</v>
      </c>
      <c r="M3612" s="14" t="s">
        <v>9380</v>
      </c>
      <c r="Z3612" s="15">
        <v>358856</v>
      </c>
      <c r="AA3612" s="15">
        <v>75970</v>
      </c>
      <c r="AC3612" s="15">
        <v>282886</v>
      </c>
    </row>
    <row r="3613" spans="2:29" ht="19.7" customHeight="1" x14ac:dyDescent="0.2">
      <c r="B3613" s="10" t="s">
        <v>3713</v>
      </c>
      <c r="C3613" s="11" t="s">
        <v>11345</v>
      </c>
      <c r="D3613" s="11" t="s">
        <v>11346</v>
      </c>
      <c r="E3613" s="11" t="s">
        <v>4385</v>
      </c>
      <c r="F3613" s="12" t="s">
        <v>85</v>
      </c>
      <c r="G3613" s="13">
        <v>138889</v>
      </c>
      <c r="H3613" s="13">
        <v>48611</v>
      </c>
      <c r="I3613" s="13"/>
      <c r="J3613" s="13">
        <v>90278</v>
      </c>
      <c r="K3613" s="13">
        <v>35</v>
      </c>
      <c r="L3613" s="11" t="s">
        <v>9383</v>
      </c>
      <c r="M3613" s="14" t="s">
        <v>9380</v>
      </c>
      <c r="Z3613" s="15">
        <v>138889</v>
      </c>
      <c r="AA3613" s="15">
        <v>48611</v>
      </c>
      <c r="AC3613" s="15">
        <v>90278</v>
      </c>
    </row>
    <row r="3614" spans="2:29" ht="19.7" customHeight="1" x14ac:dyDescent="0.2">
      <c r="B3614" s="10" t="s">
        <v>3714</v>
      </c>
      <c r="C3614" s="11" t="s">
        <v>11347</v>
      </c>
      <c r="D3614" s="11" t="s">
        <v>11348</v>
      </c>
      <c r="E3614" s="11" t="s">
        <v>11349</v>
      </c>
      <c r="F3614" s="12" t="s">
        <v>85</v>
      </c>
      <c r="G3614" s="13">
        <v>137807</v>
      </c>
      <c r="H3614" s="13">
        <v>60635</v>
      </c>
      <c r="I3614" s="13"/>
      <c r="J3614" s="13">
        <v>77172</v>
      </c>
      <c r="K3614" s="13">
        <v>44</v>
      </c>
      <c r="L3614" s="11" t="s">
        <v>9383</v>
      </c>
      <c r="M3614" s="14" t="s">
        <v>9380</v>
      </c>
      <c r="Z3614" s="15">
        <v>137807</v>
      </c>
      <c r="AA3614" s="15">
        <v>60635</v>
      </c>
      <c r="AC3614" s="15">
        <v>77172</v>
      </c>
    </row>
    <row r="3615" spans="2:29" ht="19.7" customHeight="1" x14ac:dyDescent="0.2">
      <c r="B3615" s="10" t="s">
        <v>3715</v>
      </c>
      <c r="C3615" s="11" t="s">
        <v>11350</v>
      </c>
      <c r="D3615" s="11" t="s">
        <v>11348</v>
      </c>
      <c r="E3615" s="11" t="s">
        <v>11351</v>
      </c>
      <c r="F3615" s="12" t="s">
        <v>85</v>
      </c>
      <c r="G3615" s="13">
        <v>288325</v>
      </c>
      <c r="H3615" s="13">
        <v>64066</v>
      </c>
      <c r="I3615" s="13"/>
      <c r="J3615" s="13">
        <v>224259</v>
      </c>
      <c r="K3615" s="13">
        <v>22.22</v>
      </c>
      <c r="L3615" s="11" t="s">
        <v>9383</v>
      </c>
      <c r="M3615" s="14" t="s">
        <v>9380</v>
      </c>
      <c r="Z3615" s="15">
        <v>288325</v>
      </c>
      <c r="AA3615" s="15">
        <v>64066</v>
      </c>
      <c r="AC3615" s="15">
        <v>224259</v>
      </c>
    </row>
    <row r="3616" spans="2:29" ht="19.7" customHeight="1" x14ac:dyDescent="0.2">
      <c r="B3616" s="10" t="s">
        <v>3716</v>
      </c>
      <c r="C3616" s="11" t="s">
        <v>11352</v>
      </c>
      <c r="D3616" s="11" t="s">
        <v>11348</v>
      </c>
      <c r="E3616" s="11" t="s">
        <v>11353</v>
      </c>
      <c r="F3616" s="12" t="s">
        <v>85</v>
      </c>
      <c r="G3616" s="13">
        <v>352067</v>
      </c>
      <c r="H3616" s="13">
        <v>45769</v>
      </c>
      <c r="I3616" s="13"/>
      <c r="J3616" s="13">
        <v>306298</v>
      </c>
      <c r="K3616" s="13">
        <v>13</v>
      </c>
      <c r="L3616" s="11" t="s">
        <v>9383</v>
      </c>
      <c r="M3616" s="14" t="s">
        <v>9380</v>
      </c>
      <c r="Z3616" s="15">
        <v>352067</v>
      </c>
      <c r="AA3616" s="15">
        <v>45769</v>
      </c>
      <c r="AC3616" s="15">
        <v>306298</v>
      </c>
    </row>
    <row r="3617" spans="2:29" ht="19.7" customHeight="1" x14ac:dyDescent="0.2">
      <c r="B3617" s="10" t="s">
        <v>3717</v>
      </c>
      <c r="C3617" s="11" t="s">
        <v>11354</v>
      </c>
      <c r="D3617" s="11" t="s">
        <v>11355</v>
      </c>
      <c r="E3617" s="11" t="s">
        <v>11356</v>
      </c>
      <c r="F3617" s="12" t="s">
        <v>10</v>
      </c>
      <c r="G3617" s="13">
        <v>1843425</v>
      </c>
      <c r="H3617" s="13">
        <v>250706</v>
      </c>
      <c r="I3617" s="13"/>
      <c r="J3617" s="13">
        <v>1592719</v>
      </c>
      <c r="K3617" s="13">
        <v>13.6</v>
      </c>
      <c r="L3617" s="11" t="s">
        <v>9383</v>
      </c>
      <c r="M3617" s="14" t="s">
        <v>9380</v>
      </c>
      <c r="Z3617" s="15">
        <v>1843425</v>
      </c>
      <c r="AA3617" s="15">
        <v>250706</v>
      </c>
      <c r="AC3617" s="15">
        <v>1592719</v>
      </c>
    </row>
    <row r="3618" spans="2:29" ht="19.7" customHeight="1" x14ac:dyDescent="0.2">
      <c r="B3618" s="10" t="s">
        <v>3718</v>
      </c>
      <c r="C3618" s="11" t="s">
        <v>11357</v>
      </c>
      <c r="D3618" s="11" t="s">
        <v>4339</v>
      </c>
      <c r="E3618" s="11" t="s">
        <v>11358</v>
      </c>
      <c r="F3618" s="12" t="s">
        <v>7</v>
      </c>
      <c r="G3618" s="13">
        <v>9089</v>
      </c>
      <c r="H3618" s="13">
        <v>6423</v>
      </c>
      <c r="I3618" s="13"/>
      <c r="J3618" s="13">
        <v>2666</v>
      </c>
      <c r="K3618" s="13">
        <v>70.67</v>
      </c>
      <c r="L3618" s="11" t="s">
        <v>9383</v>
      </c>
      <c r="M3618" s="14" t="s">
        <v>9380</v>
      </c>
      <c r="Z3618" s="15">
        <v>9089</v>
      </c>
      <c r="AA3618" s="15">
        <v>6423</v>
      </c>
      <c r="AC3618" s="15">
        <v>2666</v>
      </c>
    </row>
    <row r="3619" spans="2:29" ht="19.7" customHeight="1" x14ac:dyDescent="0.2">
      <c r="B3619" s="10" t="s">
        <v>3719</v>
      </c>
      <c r="C3619" s="11" t="s">
        <v>11359</v>
      </c>
      <c r="D3619" s="11" t="s">
        <v>4339</v>
      </c>
      <c r="E3619" s="11" t="s">
        <v>11360</v>
      </c>
      <c r="F3619" s="12" t="s">
        <v>7</v>
      </c>
      <c r="G3619" s="13">
        <v>12477</v>
      </c>
      <c r="H3619" s="13">
        <v>9046</v>
      </c>
      <c r="I3619" s="13"/>
      <c r="J3619" s="13">
        <v>3431</v>
      </c>
      <c r="K3619" s="13">
        <v>72.5</v>
      </c>
      <c r="L3619" s="11" t="s">
        <v>9383</v>
      </c>
      <c r="M3619" s="14" t="s">
        <v>9380</v>
      </c>
      <c r="Z3619" s="15">
        <v>12477</v>
      </c>
      <c r="AA3619" s="15">
        <v>9046</v>
      </c>
      <c r="AC3619" s="15">
        <v>3431</v>
      </c>
    </row>
    <row r="3620" spans="2:29" ht="19.7" customHeight="1" x14ac:dyDescent="0.2">
      <c r="B3620" s="10" t="s">
        <v>3720</v>
      </c>
      <c r="C3620" s="11" t="s">
        <v>11361</v>
      </c>
      <c r="D3620" s="11" t="s">
        <v>4339</v>
      </c>
      <c r="E3620" s="11" t="s">
        <v>11362</v>
      </c>
      <c r="F3620" s="12" t="s">
        <v>7</v>
      </c>
      <c r="G3620" s="13">
        <v>15403</v>
      </c>
      <c r="H3620" s="13">
        <v>10885</v>
      </c>
      <c r="I3620" s="13"/>
      <c r="J3620" s="13">
        <v>4518</v>
      </c>
      <c r="K3620" s="13">
        <v>70.67</v>
      </c>
      <c r="L3620" s="11" t="s">
        <v>9383</v>
      </c>
      <c r="M3620" s="14" t="s">
        <v>9380</v>
      </c>
      <c r="Z3620" s="15">
        <v>15403</v>
      </c>
      <c r="AA3620" s="15">
        <v>10885</v>
      </c>
      <c r="AC3620" s="15">
        <v>4518</v>
      </c>
    </row>
    <row r="3621" spans="2:29" ht="19.7" customHeight="1" x14ac:dyDescent="0.2">
      <c r="B3621" s="10" t="s">
        <v>3721</v>
      </c>
      <c r="C3621" s="11" t="s">
        <v>11363</v>
      </c>
      <c r="D3621" s="11" t="s">
        <v>4339</v>
      </c>
      <c r="E3621" s="11" t="s">
        <v>11364</v>
      </c>
      <c r="F3621" s="12" t="s">
        <v>7</v>
      </c>
      <c r="G3621" s="13">
        <v>21979</v>
      </c>
      <c r="H3621" s="13">
        <v>16155</v>
      </c>
      <c r="I3621" s="13"/>
      <c r="J3621" s="13">
        <v>5824</v>
      </c>
      <c r="K3621" s="13">
        <v>73.5</v>
      </c>
      <c r="L3621" s="11" t="s">
        <v>9383</v>
      </c>
      <c r="M3621" s="14" t="s">
        <v>9380</v>
      </c>
      <c r="Z3621" s="15">
        <v>21979</v>
      </c>
      <c r="AA3621" s="15">
        <v>16155</v>
      </c>
      <c r="AC3621" s="15">
        <v>5824</v>
      </c>
    </row>
    <row r="3622" spans="2:29" ht="19.7" customHeight="1" x14ac:dyDescent="0.2">
      <c r="B3622" s="10" t="s">
        <v>3722</v>
      </c>
      <c r="C3622" s="11" t="s">
        <v>11365</v>
      </c>
      <c r="D3622" s="11" t="s">
        <v>4339</v>
      </c>
      <c r="E3622" s="11" t="s">
        <v>11366</v>
      </c>
      <c r="F3622" s="12" t="s">
        <v>7</v>
      </c>
      <c r="G3622" s="13">
        <v>27277</v>
      </c>
      <c r="H3622" s="13">
        <v>20594</v>
      </c>
      <c r="I3622" s="13"/>
      <c r="J3622" s="13">
        <v>6683</v>
      </c>
      <c r="K3622" s="13">
        <v>75.5</v>
      </c>
      <c r="L3622" s="11" t="s">
        <v>9383</v>
      </c>
      <c r="M3622" s="14" t="s">
        <v>9380</v>
      </c>
      <c r="Z3622" s="15">
        <v>27277</v>
      </c>
      <c r="AA3622" s="15">
        <v>20594</v>
      </c>
      <c r="AC3622" s="15">
        <v>6683</v>
      </c>
    </row>
    <row r="3623" spans="2:29" ht="19.7" customHeight="1" x14ac:dyDescent="0.2">
      <c r="B3623" s="10" t="s">
        <v>3723</v>
      </c>
      <c r="C3623" s="11" t="s">
        <v>11367</v>
      </c>
      <c r="D3623" s="11" t="s">
        <v>4339</v>
      </c>
      <c r="E3623" s="11" t="s">
        <v>11368</v>
      </c>
      <c r="F3623" s="12" t="s">
        <v>7</v>
      </c>
      <c r="G3623" s="13">
        <v>36927</v>
      </c>
      <c r="H3623" s="13">
        <v>27511</v>
      </c>
      <c r="I3623" s="13"/>
      <c r="J3623" s="13">
        <v>9416</v>
      </c>
      <c r="K3623" s="13">
        <v>74.5</v>
      </c>
      <c r="L3623" s="11" t="s">
        <v>9383</v>
      </c>
      <c r="M3623" s="14" t="s">
        <v>9380</v>
      </c>
      <c r="Z3623" s="15">
        <v>36927</v>
      </c>
      <c r="AA3623" s="15">
        <v>27511</v>
      </c>
      <c r="AC3623" s="15">
        <v>9416</v>
      </c>
    </row>
    <row r="3624" spans="2:29" ht="19.7" customHeight="1" x14ac:dyDescent="0.2">
      <c r="B3624" s="10" t="s">
        <v>3724</v>
      </c>
      <c r="C3624" s="11" t="s">
        <v>11369</v>
      </c>
      <c r="D3624" s="11" t="s">
        <v>4339</v>
      </c>
      <c r="E3624" s="11" t="s">
        <v>11370</v>
      </c>
      <c r="F3624" s="12" t="s">
        <v>7</v>
      </c>
      <c r="G3624" s="13">
        <v>48218</v>
      </c>
      <c r="H3624" s="13">
        <v>36164</v>
      </c>
      <c r="I3624" s="13"/>
      <c r="J3624" s="13">
        <v>12054</v>
      </c>
      <c r="K3624" s="13">
        <v>75</v>
      </c>
      <c r="L3624" s="11" t="s">
        <v>9383</v>
      </c>
      <c r="M3624" s="14" t="s">
        <v>9380</v>
      </c>
      <c r="Z3624" s="15">
        <v>48218</v>
      </c>
      <c r="AA3624" s="15">
        <v>36164</v>
      </c>
      <c r="AC3624" s="15">
        <v>12054</v>
      </c>
    </row>
    <row r="3625" spans="2:29" ht="19.7" customHeight="1" x14ac:dyDescent="0.2">
      <c r="B3625" s="10" t="s">
        <v>3725</v>
      </c>
      <c r="C3625" s="11" t="s">
        <v>11371</v>
      </c>
      <c r="D3625" s="11" t="s">
        <v>11372</v>
      </c>
      <c r="E3625" s="11" t="s">
        <v>11373</v>
      </c>
      <c r="F3625" s="12" t="s">
        <v>7</v>
      </c>
      <c r="G3625" s="13">
        <v>4182</v>
      </c>
      <c r="H3625" s="13">
        <v>3604</v>
      </c>
      <c r="I3625" s="13"/>
      <c r="J3625" s="13">
        <v>578</v>
      </c>
      <c r="K3625" s="13">
        <v>86.17</v>
      </c>
      <c r="L3625" s="11" t="s">
        <v>9383</v>
      </c>
      <c r="M3625" s="14" t="s">
        <v>9380</v>
      </c>
      <c r="Z3625" s="15">
        <v>4182</v>
      </c>
      <c r="AA3625" s="15">
        <v>3604</v>
      </c>
      <c r="AC3625" s="15">
        <v>578</v>
      </c>
    </row>
    <row r="3626" spans="2:29" ht="19.7" customHeight="1" x14ac:dyDescent="0.2">
      <c r="B3626" s="10" t="s">
        <v>3726</v>
      </c>
      <c r="C3626" s="11" t="s">
        <v>11374</v>
      </c>
      <c r="D3626" s="11" t="s">
        <v>11372</v>
      </c>
      <c r="E3626" s="11" t="s">
        <v>11375</v>
      </c>
      <c r="F3626" s="12" t="s">
        <v>7</v>
      </c>
      <c r="G3626" s="13">
        <v>4689</v>
      </c>
      <c r="H3626" s="13">
        <v>3639</v>
      </c>
      <c r="I3626" s="13"/>
      <c r="J3626" s="13">
        <v>1050</v>
      </c>
      <c r="K3626" s="13">
        <v>77.599999999999994</v>
      </c>
      <c r="L3626" s="11" t="s">
        <v>9383</v>
      </c>
      <c r="M3626" s="14" t="s">
        <v>9380</v>
      </c>
      <c r="Z3626" s="15">
        <v>4689</v>
      </c>
      <c r="AA3626" s="15">
        <v>3639</v>
      </c>
      <c r="AC3626" s="15">
        <v>1050</v>
      </c>
    </row>
    <row r="3627" spans="2:29" ht="19.7" customHeight="1" x14ac:dyDescent="0.2">
      <c r="B3627" s="10" t="s">
        <v>3727</v>
      </c>
      <c r="C3627" s="11" t="s">
        <v>11376</v>
      </c>
      <c r="D3627" s="11" t="s">
        <v>11372</v>
      </c>
      <c r="E3627" s="11" t="s">
        <v>11377</v>
      </c>
      <c r="F3627" s="12" t="s">
        <v>7</v>
      </c>
      <c r="G3627" s="13">
        <v>5204</v>
      </c>
      <c r="H3627" s="13">
        <v>4351</v>
      </c>
      <c r="I3627" s="13"/>
      <c r="J3627" s="13">
        <v>853</v>
      </c>
      <c r="K3627" s="13">
        <v>83.6</v>
      </c>
      <c r="L3627" s="11" t="s">
        <v>9383</v>
      </c>
      <c r="M3627" s="14" t="s">
        <v>9380</v>
      </c>
      <c r="Z3627" s="15">
        <v>5204</v>
      </c>
      <c r="AA3627" s="15">
        <v>4351</v>
      </c>
      <c r="AC3627" s="15">
        <v>853</v>
      </c>
    </row>
    <row r="3628" spans="2:29" ht="19.7" customHeight="1" x14ac:dyDescent="0.2">
      <c r="B3628" s="10" t="s">
        <v>3728</v>
      </c>
      <c r="C3628" s="11" t="s">
        <v>11378</v>
      </c>
      <c r="D3628" s="11" t="s">
        <v>11372</v>
      </c>
      <c r="E3628" s="11" t="s">
        <v>11379</v>
      </c>
      <c r="F3628" s="12" t="s">
        <v>7</v>
      </c>
      <c r="G3628" s="13">
        <v>5729</v>
      </c>
      <c r="H3628" s="13">
        <v>4505</v>
      </c>
      <c r="I3628" s="13"/>
      <c r="J3628" s="13">
        <v>1224</v>
      </c>
      <c r="K3628" s="13">
        <v>78.64</v>
      </c>
      <c r="L3628" s="11" t="s">
        <v>9383</v>
      </c>
      <c r="M3628" s="14" t="s">
        <v>9380</v>
      </c>
      <c r="Z3628" s="15">
        <v>5729</v>
      </c>
      <c r="AA3628" s="15">
        <v>4505</v>
      </c>
      <c r="AC3628" s="15">
        <v>1224</v>
      </c>
    </row>
    <row r="3629" spans="2:29" ht="19.7" customHeight="1" x14ac:dyDescent="0.2">
      <c r="B3629" s="16" t="s">
        <v>3729</v>
      </c>
      <c r="C3629" s="17" t="s">
        <v>11380</v>
      </c>
      <c r="D3629" s="17" t="s">
        <v>11372</v>
      </c>
      <c r="E3629" s="17" t="s">
        <v>11381</v>
      </c>
      <c r="F3629" s="18" t="s">
        <v>7</v>
      </c>
      <c r="G3629" s="19">
        <v>6951</v>
      </c>
      <c r="H3629" s="19">
        <v>6020</v>
      </c>
      <c r="I3629" s="19"/>
      <c r="J3629" s="19">
        <v>931</v>
      </c>
      <c r="K3629" s="19">
        <v>86.6</v>
      </c>
      <c r="L3629" s="17" t="s">
        <v>9383</v>
      </c>
      <c r="M3629" s="20" t="s">
        <v>9380</v>
      </c>
      <c r="Z3629" s="15">
        <v>6951</v>
      </c>
      <c r="AA3629" s="15">
        <v>6020</v>
      </c>
      <c r="AC3629" s="15">
        <v>931</v>
      </c>
    </row>
    <row r="3630" spans="2:29" ht="19.7" customHeight="1" x14ac:dyDescent="0.2">
      <c r="B3630" s="10" t="s">
        <v>3730</v>
      </c>
      <c r="C3630" s="11" t="s">
        <v>11382</v>
      </c>
      <c r="D3630" s="11" t="s">
        <v>11372</v>
      </c>
      <c r="E3630" s="11" t="s">
        <v>11383</v>
      </c>
      <c r="F3630" s="12" t="s">
        <v>7</v>
      </c>
      <c r="G3630" s="13">
        <v>7323</v>
      </c>
      <c r="H3630" s="13">
        <v>5895</v>
      </c>
      <c r="I3630" s="13"/>
      <c r="J3630" s="13">
        <v>1428</v>
      </c>
      <c r="K3630" s="13">
        <v>80.5</v>
      </c>
      <c r="L3630" s="11" t="s">
        <v>9383</v>
      </c>
      <c r="M3630" s="14" t="s">
        <v>9380</v>
      </c>
      <c r="Z3630" s="15">
        <v>7323</v>
      </c>
      <c r="AA3630" s="15">
        <v>5895</v>
      </c>
      <c r="AC3630" s="15">
        <v>1428</v>
      </c>
    </row>
    <row r="3631" spans="2:29" ht="19.7" customHeight="1" x14ac:dyDescent="0.2">
      <c r="B3631" s="10" t="s">
        <v>3731</v>
      </c>
      <c r="C3631" s="11" t="s">
        <v>11384</v>
      </c>
      <c r="D3631" s="11" t="s">
        <v>11372</v>
      </c>
      <c r="E3631" s="11" t="s">
        <v>11385</v>
      </c>
      <c r="F3631" s="12" t="s">
        <v>7</v>
      </c>
      <c r="G3631" s="13">
        <v>9574</v>
      </c>
      <c r="H3631" s="13">
        <v>8342</v>
      </c>
      <c r="I3631" s="13"/>
      <c r="J3631" s="13">
        <v>1232</v>
      </c>
      <c r="K3631" s="13">
        <v>87.13</v>
      </c>
      <c r="L3631" s="11" t="s">
        <v>9383</v>
      </c>
      <c r="M3631" s="14" t="s">
        <v>9380</v>
      </c>
      <c r="Z3631" s="15">
        <v>9574</v>
      </c>
      <c r="AA3631" s="15">
        <v>8342</v>
      </c>
      <c r="AC3631" s="15">
        <v>1232</v>
      </c>
    </row>
    <row r="3632" spans="2:29" ht="19.7" customHeight="1" x14ac:dyDescent="0.2">
      <c r="B3632" s="10" t="s">
        <v>3732</v>
      </c>
      <c r="C3632" s="11" t="s">
        <v>11386</v>
      </c>
      <c r="D3632" s="11" t="s">
        <v>11372</v>
      </c>
      <c r="E3632" s="11" t="s">
        <v>11387</v>
      </c>
      <c r="F3632" s="12" t="s">
        <v>7</v>
      </c>
      <c r="G3632" s="13">
        <v>9343</v>
      </c>
      <c r="H3632" s="13">
        <v>7344</v>
      </c>
      <c r="I3632" s="13"/>
      <c r="J3632" s="13">
        <v>1999</v>
      </c>
      <c r="K3632" s="13">
        <v>78.599999999999994</v>
      </c>
      <c r="L3632" s="11" t="s">
        <v>9383</v>
      </c>
      <c r="M3632" s="14" t="s">
        <v>9380</v>
      </c>
      <c r="Z3632" s="15">
        <v>9343</v>
      </c>
      <c r="AA3632" s="15">
        <v>7344</v>
      </c>
      <c r="AC3632" s="15">
        <v>1999</v>
      </c>
    </row>
    <row r="3633" spans="2:29" ht="19.7" customHeight="1" x14ac:dyDescent="0.2">
      <c r="B3633" s="10" t="s">
        <v>3733</v>
      </c>
      <c r="C3633" s="11" t="s">
        <v>11388</v>
      </c>
      <c r="D3633" s="11" t="s">
        <v>11372</v>
      </c>
      <c r="E3633" s="11" t="s">
        <v>11389</v>
      </c>
      <c r="F3633" s="12" t="s">
        <v>7</v>
      </c>
      <c r="G3633" s="13">
        <v>13158</v>
      </c>
      <c r="H3633" s="13">
        <v>10676</v>
      </c>
      <c r="I3633" s="13"/>
      <c r="J3633" s="13">
        <v>2482</v>
      </c>
      <c r="K3633" s="13">
        <v>81.14</v>
      </c>
      <c r="L3633" s="11" t="s">
        <v>9383</v>
      </c>
      <c r="M3633" s="14" t="s">
        <v>9380</v>
      </c>
      <c r="Z3633" s="15">
        <v>13158</v>
      </c>
      <c r="AA3633" s="15">
        <v>10676</v>
      </c>
      <c r="AC3633" s="15">
        <v>2482</v>
      </c>
    </row>
    <row r="3634" spans="2:29" ht="19.7" customHeight="1" x14ac:dyDescent="0.2">
      <c r="B3634" s="10" t="s">
        <v>3734</v>
      </c>
      <c r="C3634" s="11" t="s">
        <v>11390</v>
      </c>
      <c r="D3634" s="11" t="s">
        <v>11372</v>
      </c>
      <c r="E3634" s="11" t="s">
        <v>11391</v>
      </c>
      <c r="F3634" s="12" t="s">
        <v>7</v>
      </c>
      <c r="G3634" s="13">
        <v>16562</v>
      </c>
      <c r="H3634" s="13">
        <v>12422</v>
      </c>
      <c r="I3634" s="13"/>
      <c r="J3634" s="13">
        <v>4140</v>
      </c>
      <c r="K3634" s="13">
        <v>75</v>
      </c>
      <c r="L3634" s="11" t="s">
        <v>9383</v>
      </c>
      <c r="M3634" s="14" t="s">
        <v>9380</v>
      </c>
      <c r="Z3634" s="15">
        <v>16562</v>
      </c>
      <c r="AA3634" s="15">
        <v>12422</v>
      </c>
      <c r="AC3634" s="15">
        <v>4140</v>
      </c>
    </row>
    <row r="3635" spans="2:29" ht="19.7" customHeight="1" x14ac:dyDescent="0.2">
      <c r="B3635" s="10" t="s">
        <v>3735</v>
      </c>
      <c r="C3635" s="11" t="s">
        <v>11392</v>
      </c>
      <c r="D3635" s="11" t="s">
        <v>11372</v>
      </c>
      <c r="E3635" s="11" t="s">
        <v>11393</v>
      </c>
      <c r="F3635" s="12" t="s">
        <v>7</v>
      </c>
      <c r="G3635" s="13">
        <v>22249</v>
      </c>
      <c r="H3635" s="13">
        <v>15407</v>
      </c>
      <c r="I3635" s="13"/>
      <c r="J3635" s="13">
        <v>6842</v>
      </c>
      <c r="K3635" s="13">
        <v>69.25</v>
      </c>
      <c r="L3635" s="11" t="s">
        <v>9383</v>
      </c>
      <c r="M3635" s="14" t="s">
        <v>9380</v>
      </c>
      <c r="Z3635" s="15">
        <v>22249</v>
      </c>
      <c r="AA3635" s="15">
        <v>15407</v>
      </c>
      <c r="AC3635" s="15">
        <v>6842</v>
      </c>
    </row>
    <row r="3636" spans="2:29" ht="19.7" customHeight="1" x14ac:dyDescent="0.2">
      <c r="B3636" s="10" t="s">
        <v>3736</v>
      </c>
      <c r="C3636" s="11" t="s">
        <v>11394</v>
      </c>
      <c r="D3636" s="11" t="s">
        <v>9695</v>
      </c>
      <c r="E3636" s="11" t="s">
        <v>11395</v>
      </c>
      <c r="F3636" s="12" t="s">
        <v>7</v>
      </c>
      <c r="G3636" s="13">
        <v>6258</v>
      </c>
      <c r="H3636" s="13">
        <v>5695</v>
      </c>
      <c r="I3636" s="13"/>
      <c r="J3636" s="13">
        <v>563</v>
      </c>
      <c r="K3636" s="13">
        <v>91</v>
      </c>
      <c r="L3636" s="11" t="s">
        <v>9383</v>
      </c>
      <c r="M3636" s="14" t="s">
        <v>9380</v>
      </c>
      <c r="Z3636" s="15">
        <v>6258</v>
      </c>
      <c r="AA3636" s="15">
        <v>5695</v>
      </c>
      <c r="AC3636" s="15">
        <v>563</v>
      </c>
    </row>
    <row r="3637" spans="2:29" ht="19.7" customHeight="1" x14ac:dyDescent="0.2">
      <c r="B3637" s="10" t="s">
        <v>3737</v>
      </c>
      <c r="C3637" s="11" t="s">
        <v>11396</v>
      </c>
      <c r="D3637" s="11" t="s">
        <v>9695</v>
      </c>
      <c r="E3637" s="11" t="s">
        <v>11397</v>
      </c>
      <c r="F3637" s="12" t="s">
        <v>7</v>
      </c>
      <c r="G3637" s="13">
        <v>4673</v>
      </c>
      <c r="H3637" s="13">
        <v>4185</v>
      </c>
      <c r="I3637" s="13"/>
      <c r="J3637" s="13">
        <v>488</v>
      </c>
      <c r="K3637" s="13">
        <v>89.55</v>
      </c>
      <c r="L3637" s="11" t="s">
        <v>9383</v>
      </c>
      <c r="M3637" s="14" t="s">
        <v>9380</v>
      </c>
      <c r="Z3637" s="15">
        <v>4673</v>
      </c>
      <c r="AA3637" s="15">
        <v>4185</v>
      </c>
      <c r="AC3637" s="15">
        <v>488</v>
      </c>
    </row>
    <row r="3638" spans="2:29" ht="19.7" customHeight="1" x14ac:dyDescent="0.2">
      <c r="B3638" s="10" t="s">
        <v>3738</v>
      </c>
      <c r="C3638" s="11" t="s">
        <v>11398</v>
      </c>
      <c r="D3638" s="11" t="s">
        <v>9695</v>
      </c>
      <c r="E3638" s="11" t="s">
        <v>11399</v>
      </c>
      <c r="F3638" s="12" t="s">
        <v>7</v>
      </c>
      <c r="G3638" s="13">
        <v>3913</v>
      </c>
      <c r="H3638" s="13">
        <v>3522</v>
      </c>
      <c r="I3638" s="13"/>
      <c r="J3638" s="13">
        <v>391</v>
      </c>
      <c r="K3638" s="13">
        <v>90</v>
      </c>
      <c r="L3638" s="11" t="s">
        <v>9383</v>
      </c>
      <c r="M3638" s="14" t="s">
        <v>9380</v>
      </c>
      <c r="Z3638" s="15">
        <v>3913</v>
      </c>
      <c r="AA3638" s="15">
        <v>3522</v>
      </c>
      <c r="AC3638" s="15">
        <v>391</v>
      </c>
    </row>
    <row r="3639" spans="2:29" ht="19.7" customHeight="1" x14ac:dyDescent="0.2">
      <c r="B3639" s="10" t="s">
        <v>3739</v>
      </c>
      <c r="C3639" s="11" t="s">
        <v>11400</v>
      </c>
      <c r="D3639" s="11" t="s">
        <v>9695</v>
      </c>
      <c r="E3639" s="11" t="s">
        <v>11401</v>
      </c>
      <c r="F3639" s="12" t="s">
        <v>7</v>
      </c>
      <c r="G3639" s="13">
        <v>6015</v>
      </c>
      <c r="H3639" s="13">
        <v>5407</v>
      </c>
      <c r="I3639" s="13"/>
      <c r="J3639" s="13">
        <v>608</v>
      </c>
      <c r="K3639" s="13">
        <v>89.89</v>
      </c>
      <c r="L3639" s="11" t="s">
        <v>9383</v>
      </c>
      <c r="M3639" s="14" t="s">
        <v>9380</v>
      </c>
      <c r="Z3639" s="15">
        <v>6015</v>
      </c>
      <c r="AA3639" s="15">
        <v>5407</v>
      </c>
      <c r="AC3639" s="15">
        <v>608</v>
      </c>
    </row>
    <row r="3640" spans="2:29" ht="19.7" customHeight="1" x14ac:dyDescent="0.2">
      <c r="B3640" s="10" t="s">
        <v>3740</v>
      </c>
      <c r="C3640" s="11" t="s">
        <v>11402</v>
      </c>
      <c r="D3640" s="11" t="s">
        <v>9695</v>
      </c>
      <c r="E3640" s="11" t="s">
        <v>11403</v>
      </c>
      <c r="F3640" s="12" t="s">
        <v>7</v>
      </c>
      <c r="G3640" s="13">
        <v>4872</v>
      </c>
      <c r="H3640" s="13">
        <v>4385</v>
      </c>
      <c r="I3640" s="13"/>
      <c r="J3640" s="13">
        <v>487</v>
      </c>
      <c r="K3640" s="13">
        <v>90</v>
      </c>
      <c r="L3640" s="11" t="s">
        <v>9383</v>
      </c>
      <c r="M3640" s="14" t="s">
        <v>9380</v>
      </c>
      <c r="Z3640" s="15">
        <v>4872</v>
      </c>
      <c r="AA3640" s="15">
        <v>4385</v>
      </c>
      <c r="AC3640" s="15">
        <v>487</v>
      </c>
    </row>
    <row r="3641" spans="2:29" ht="19.7" customHeight="1" x14ac:dyDescent="0.2">
      <c r="B3641" s="10" t="s">
        <v>3741</v>
      </c>
      <c r="C3641" s="11" t="s">
        <v>11404</v>
      </c>
      <c r="D3641" s="11" t="s">
        <v>9695</v>
      </c>
      <c r="E3641" s="11" t="s">
        <v>11405</v>
      </c>
      <c r="F3641" s="12" t="s">
        <v>7</v>
      </c>
      <c r="G3641" s="13">
        <v>10309</v>
      </c>
      <c r="H3641" s="13">
        <v>9098</v>
      </c>
      <c r="I3641" s="13"/>
      <c r="J3641" s="13">
        <v>1211</v>
      </c>
      <c r="K3641" s="13">
        <v>88.25</v>
      </c>
      <c r="L3641" s="11" t="s">
        <v>9383</v>
      </c>
      <c r="M3641" s="14" t="s">
        <v>9380</v>
      </c>
      <c r="Z3641" s="15">
        <v>10309</v>
      </c>
      <c r="AA3641" s="15">
        <v>9098</v>
      </c>
      <c r="AC3641" s="15">
        <v>1211</v>
      </c>
    </row>
    <row r="3642" spans="2:29" ht="19.7" customHeight="1" x14ac:dyDescent="0.2">
      <c r="B3642" s="10" t="s">
        <v>3742</v>
      </c>
      <c r="C3642" s="11" t="s">
        <v>11406</v>
      </c>
      <c r="D3642" s="11" t="s">
        <v>9695</v>
      </c>
      <c r="E3642" s="11" t="s">
        <v>11407</v>
      </c>
      <c r="F3642" s="12" t="s">
        <v>7</v>
      </c>
      <c r="G3642" s="13">
        <v>7824</v>
      </c>
      <c r="H3642" s="13">
        <v>6768</v>
      </c>
      <c r="I3642" s="13"/>
      <c r="J3642" s="13">
        <v>1056</v>
      </c>
      <c r="K3642" s="13">
        <v>86.5</v>
      </c>
      <c r="L3642" s="11" t="s">
        <v>9383</v>
      </c>
      <c r="M3642" s="14" t="s">
        <v>9380</v>
      </c>
      <c r="Z3642" s="15">
        <v>7824</v>
      </c>
      <c r="AA3642" s="15">
        <v>6768</v>
      </c>
      <c r="AC3642" s="15">
        <v>1056</v>
      </c>
    </row>
    <row r="3643" spans="2:29" ht="19.7" customHeight="1" x14ac:dyDescent="0.2">
      <c r="B3643" s="10" t="s">
        <v>3743</v>
      </c>
      <c r="C3643" s="11" t="s">
        <v>11408</v>
      </c>
      <c r="D3643" s="11" t="s">
        <v>9695</v>
      </c>
      <c r="E3643" s="11" t="s">
        <v>11409</v>
      </c>
      <c r="F3643" s="12" t="s">
        <v>7</v>
      </c>
      <c r="G3643" s="13">
        <v>13033</v>
      </c>
      <c r="H3643" s="13">
        <v>11371</v>
      </c>
      <c r="I3643" s="13"/>
      <c r="J3643" s="13">
        <v>1662</v>
      </c>
      <c r="K3643" s="13">
        <v>87.25</v>
      </c>
      <c r="L3643" s="11" t="s">
        <v>9383</v>
      </c>
      <c r="M3643" s="14" t="s">
        <v>9380</v>
      </c>
      <c r="Z3643" s="15">
        <v>13033</v>
      </c>
      <c r="AA3643" s="15">
        <v>11371</v>
      </c>
      <c r="AC3643" s="15">
        <v>1662</v>
      </c>
    </row>
    <row r="3644" spans="2:29" ht="19.7" customHeight="1" x14ac:dyDescent="0.2">
      <c r="B3644" s="10" t="s">
        <v>3744</v>
      </c>
      <c r="C3644" s="11" t="s">
        <v>11410</v>
      </c>
      <c r="D3644" s="11" t="s">
        <v>9695</v>
      </c>
      <c r="E3644" s="11" t="s">
        <v>11411</v>
      </c>
      <c r="F3644" s="12" t="s">
        <v>7</v>
      </c>
      <c r="G3644" s="13">
        <v>9936</v>
      </c>
      <c r="H3644" s="13">
        <v>8413</v>
      </c>
      <c r="I3644" s="13"/>
      <c r="J3644" s="13">
        <v>1523</v>
      </c>
      <c r="K3644" s="13">
        <v>84.67</v>
      </c>
      <c r="L3644" s="11" t="s">
        <v>9383</v>
      </c>
      <c r="M3644" s="14" t="s">
        <v>9380</v>
      </c>
      <c r="Z3644" s="15">
        <v>9936</v>
      </c>
      <c r="AA3644" s="15">
        <v>8413</v>
      </c>
      <c r="AC3644" s="15">
        <v>1523</v>
      </c>
    </row>
    <row r="3645" spans="2:29" ht="19.7" customHeight="1" x14ac:dyDescent="0.2">
      <c r="B3645" s="10" t="s">
        <v>3745</v>
      </c>
      <c r="C3645" s="11" t="s">
        <v>11412</v>
      </c>
      <c r="D3645" s="11" t="s">
        <v>9695</v>
      </c>
      <c r="E3645" s="11" t="s">
        <v>11413</v>
      </c>
      <c r="F3645" s="12" t="s">
        <v>7</v>
      </c>
      <c r="G3645" s="13">
        <v>16959</v>
      </c>
      <c r="H3645" s="13">
        <v>14797</v>
      </c>
      <c r="I3645" s="13"/>
      <c r="J3645" s="13">
        <v>2162</v>
      </c>
      <c r="K3645" s="13">
        <v>87.25</v>
      </c>
      <c r="L3645" s="11" t="s">
        <v>9383</v>
      </c>
      <c r="M3645" s="14" t="s">
        <v>9380</v>
      </c>
      <c r="Z3645" s="15">
        <v>16959</v>
      </c>
      <c r="AA3645" s="15">
        <v>14797</v>
      </c>
      <c r="AC3645" s="15">
        <v>2162</v>
      </c>
    </row>
    <row r="3646" spans="2:29" ht="19.7" customHeight="1" x14ac:dyDescent="0.2">
      <c r="B3646" s="10" t="s">
        <v>3746</v>
      </c>
      <c r="C3646" s="11" t="s">
        <v>11414</v>
      </c>
      <c r="D3646" s="11" t="s">
        <v>9695</v>
      </c>
      <c r="E3646" s="11" t="s">
        <v>11415</v>
      </c>
      <c r="F3646" s="12" t="s">
        <v>7</v>
      </c>
      <c r="G3646" s="13">
        <v>12910</v>
      </c>
      <c r="H3646" s="13">
        <v>10948</v>
      </c>
      <c r="I3646" s="13"/>
      <c r="J3646" s="13">
        <v>1962</v>
      </c>
      <c r="K3646" s="13">
        <v>84.8</v>
      </c>
      <c r="L3646" s="11" t="s">
        <v>9383</v>
      </c>
      <c r="M3646" s="14" t="s">
        <v>9380</v>
      </c>
      <c r="Z3646" s="15">
        <v>12910</v>
      </c>
      <c r="AA3646" s="15">
        <v>10948</v>
      </c>
      <c r="AC3646" s="15">
        <v>1962</v>
      </c>
    </row>
    <row r="3647" spans="2:29" ht="19.7" customHeight="1" x14ac:dyDescent="0.2">
      <c r="B3647" s="10" t="s">
        <v>3747</v>
      </c>
      <c r="C3647" s="11" t="s">
        <v>11416</v>
      </c>
      <c r="D3647" s="11" t="s">
        <v>9695</v>
      </c>
      <c r="E3647" s="11" t="s">
        <v>11417</v>
      </c>
      <c r="F3647" s="12" t="s">
        <v>7</v>
      </c>
      <c r="G3647" s="13">
        <v>24709</v>
      </c>
      <c r="H3647" s="13">
        <v>21559</v>
      </c>
      <c r="I3647" s="13"/>
      <c r="J3647" s="13">
        <v>3150</v>
      </c>
      <c r="K3647" s="13">
        <v>87.25</v>
      </c>
      <c r="L3647" s="11" t="s">
        <v>9383</v>
      </c>
      <c r="M3647" s="14" t="s">
        <v>9380</v>
      </c>
      <c r="Z3647" s="15">
        <v>24709</v>
      </c>
      <c r="AA3647" s="15">
        <v>21559</v>
      </c>
      <c r="AC3647" s="15">
        <v>3150</v>
      </c>
    </row>
    <row r="3648" spans="2:29" ht="19.7" customHeight="1" x14ac:dyDescent="0.2">
      <c r="B3648" s="10" t="s">
        <v>3749</v>
      </c>
      <c r="C3648" s="11" t="s">
        <v>11418</v>
      </c>
      <c r="D3648" s="11" t="s">
        <v>9695</v>
      </c>
      <c r="E3648" s="11" t="s">
        <v>11419</v>
      </c>
      <c r="F3648" s="12" t="s">
        <v>7</v>
      </c>
      <c r="G3648" s="13">
        <v>18948</v>
      </c>
      <c r="H3648" s="13">
        <v>16201</v>
      </c>
      <c r="I3648" s="13"/>
      <c r="J3648" s="13">
        <v>2747</v>
      </c>
      <c r="K3648" s="13">
        <v>85.5</v>
      </c>
      <c r="L3648" s="11" t="s">
        <v>9383</v>
      </c>
      <c r="M3648" s="14" t="s">
        <v>9380</v>
      </c>
      <c r="Z3648" s="15">
        <v>18948</v>
      </c>
      <c r="AA3648" s="15">
        <v>16201</v>
      </c>
      <c r="AC3648" s="15">
        <v>2747</v>
      </c>
    </row>
    <row r="3649" spans="2:29" ht="19.7" customHeight="1" x14ac:dyDescent="0.2">
      <c r="B3649" s="10" t="s">
        <v>3750</v>
      </c>
      <c r="C3649" s="11" t="s">
        <v>11420</v>
      </c>
      <c r="D3649" s="11" t="s">
        <v>9695</v>
      </c>
      <c r="E3649" s="11" t="s">
        <v>11421</v>
      </c>
      <c r="F3649" s="12" t="s">
        <v>7</v>
      </c>
      <c r="G3649" s="13">
        <v>27449</v>
      </c>
      <c r="H3649" s="13">
        <v>23779</v>
      </c>
      <c r="I3649" s="13"/>
      <c r="J3649" s="13">
        <v>3670</v>
      </c>
      <c r="K3649" s="13">
        <v>86.63</v>
      </c>
      <c r="L3649" s="11" t="s">
        <v>9383</v>
      </c>
      <c r="M3649" s="14" t="s">
        <v>9380</v>
      </c>
      <c r="Z3649" s="15">
        <v>27449</v>
      </c>
      <c r="AA3649" s="15">
        <v>23779</v>
      </c>
      <c r="AC3649" s="15">
        <v>3670</v>
      </c>
    </row>
    <row r="3650" spans="2:29" ht="19.7" customHeight="1" x14ac:dyDescent="0.2">
      <c r="B3650" s="10" t="s">
        <v>3752</v>
      </c>
      <c r="C3650" s="11" t="s">
        <v>11422</v>
      </c>
      <c r="D3650" s="11" t="s">
        <v>11423</v>
      </c>
      <c r="E3650" s="11" t="s">
        <v>11424</v>
      </c>
      <c r="F3650" s="12" t="s">
        <v>7</v>
      </c>
      <c r="G3650" s="13">
        <v>3622</v>
      </c>
      <c r="H3650" s="13">
        <v>3254</v>
      </c>
      <c r="I3650" s="13"/>
      <c r="J3650" s="13">
        <v>368</v>
      </c>
      <c r="K3650" s="13">
        <v>89.83</v>
      </c>
      <c r="L3650" s="11" t="s">
        <v>9383</v>
      </c>
      <c r="M3650" s="14" t="s">
        <v>9380</v>
      </c>
      <c r="Z3650" s="15">
        <v>3622</v>
      </c>
      <c r="AA3650" s="15">
        <v>3254</v>
      </c>
      <c r="AC3650" s="15">
        <v>368</v>
      </c>
    </row>
    <row r="3651" spans="2:29" ht="19.7" customHeight="1" x14ac:dyDescent="0.2">
      <c r="B3651" s="10" t="s">
        <v>3753</v>
      </c>
      <c r="C3651" s="11" t="s">
        <v>11425</v>
      </c>
      <c r="D3651" s="11" t="s">
        <v>11423</v>
      </c>
      <c r="E3651" s="11" t="s">
        <v>11426</v>
      </c>
      <c r="F3651" s="12" t="s">
        <v>7</v>
      </c>
      <c r="G3651" s="13">
        <v>4549</v>
      </c>
      <c r="H3651" s="13">
        <v>3995</v>
      </c>
      <c r="I3651" s="13"/>
      <c r="J3651" s="13">
        <v>554</v>
      </c>
      <c r="K3651" s="13">
        <v>87.83</v>
      </c>
      <c r="L3651" s="11" t="s">
        <v>9383</v>
      </c>
      <c r="M3651" s="14" t="s">
        <v>9380</v>
      </c>
      <c r="Z3651" s="15">
        <v>4549</v>
      </c>
      <c r="AA3651" s="15">
        <v>3995</v>
      </c>
      <c r="AC3651" s="15">
        <v>554</v>
      </c>
    </row>
    <row r="3652" spans="2:29" ht="19.7" customHeight="1" x14ac:dyDescent="0.2">
      <c r="B3652" s="10" t="s">
        <v>3754</v>
      </c>
      <c r="C3652" s="11" t="s">
        <v>11427</v>
      </c>
      <c r="D3652" s="11" t="s">
        <v>11423</v>
      </c>
      <c r="E3652" s="11" t="s">
        <v>11428</v>
      </c>
      <c r="F3652" s="12" t="s">
        <v>7</v>
      </c>
      <c r="G3652" s="13">
        <v>5647</v>
      </c>
      <c r="H3652" s="13">
        <v>4941</v>
      </c>
      <c r="I3652" s="13"/>
      <c r="J3652" s="13">
        <v>706</v>
      </c>
      <c r="K3652" s="13">
        <v>87.5</v>
      </c>
      <c r="L3652" s="11" t="s">
        <v>9383</v>
      </c>
      <c r="M3652" s="14" t="s">
        <v>9380</v>
      </c>
      <c r="Z3652" s="15">
        <v>5647</v>
      </c>
      <c r="AA3652" s="15">
        <v>4941</v>
      </c>
      <c r="AC3652" s="15">
        <v>706</v>
      </c>
    </row>
    <row r="3653" spans="2:29" ht="19.7" customHeight="1" x14ac:dyDescent="0.2">
      <c r="B3653" s="10" t="s">
        <v>3755</v>
      </c>
      <c r="C3653" s="11" t="s">
        <v>11429</v>
      </c>
      <c r="D3653" s="11" t="s">
        <v>4339</v>
      </c>
      <c r="E3653" s="11" t="s">
        <v>11430</v>
      </c>
      <c r="F3653" s="12" t="s">
        <v>7</v>
      </c>
      <c r="G3653" s="13">
        <v>60091</v>
      </c>
      <c r="H3653" s="13">
        <v>45753</v>
      </c>
      <c r="I3653" s="13"/>
      <c r="J3653" s="13">
        <v>14338</v>
      </c>
      <c r="K3653" s="13">
        <v>76.14</v>
      </c>
      <c r="L3653" s="11" t="s">
        <v>9383</v>
      </c>
      <c r="M3653" s="14" t="s">
        <v>9380</v>
      </c>
      <c r="Z3653" s="15">
        <v>60091</v>
      </c>
      <c r="AA3653" s="15">
        <v>45753</v>
      </c>
      <c r="AC3653" s="15">
        <v>14338</v>
      </c>
    </row>
    <row r="3654" spans="2:29" ht="19.7" customHeight="1" x14ac:dyDescent="0.2">
      <c r="B3654" s="16" t="s">
        <v>3756</v>
      </c>
      <c r="C3654" s="17" t="s">
        <v>11431</v>
      </c>
      <c r="D3654" s="17" t="s">
        <v>4339</v>
      </c>
      <c r="E3654" s="17" t="s">
        <v>11432</v>
      </c>
      <c r="F3654" s="18" t="s">
        <v>7</v>
      </c>
      <c r="G3654" s="19">
        <v>82451</v>
      </c>
      <c r="H3654" s="19">
        <v>61014</v>
      </c>
      <c r="I3654" s="19"/>
      <c r="J3654" s="19">
        <v>21437</v>
      </c>
      <c r="K3654" s="19">
        <v>74</v>
      </c>
      <c r="L3654" s="17" t="s">
        <v>9383</v>
      </c>
      <c r="M3654" s="20" t="s">
        <v>9380</v>
      </c>
      <c r="Z3654" s="15">
        <v>82451</v>
      </c>
      <c r="AA3654" s="15">
        <v>61014</v>
      </c>
      <c r="AC3654" s="15">
        <v>21437</v>
      </c>
    </row>
    <row r="3655" spans="2:29" ht="19.7" customHeight="1" x14ac:dyDescent="0.2">
      <c r="B3655" s="10" t="s">
        <v>3757</v>
      </c>
      <c r="C3655" s="11" t="s">
        <v>11433</v>
      </c>
      <c r="D3655" s="11" t="s">
        <v>11372</v>
      </c>
      <c r="E3655" s="11" t="s">
        <v>11434</v>
      </c>
      <c r="F3655" s="12" t="s">
        <v>7</v>
      </c>
      <c r="G3655" s="13">
        <v>26564</v>
      </c>
      <c r="H3655" s="13">
        <v>17798</v>
      </c>
      <c r="I3655" s="13"/>
      <c r="J3655" s="13">
        <v>8766</v>
      </c>
      <c r="K3655" s="13">
        <v>67</v>
      </c>
      <c r="L3655" s="11" t="s">
        <v>9383</v>
      </c>
      <c r="M3655" s="14" t="s">
        <v>9380</v>
      </c>
      <c r="Z3655" s="15">
        <v>26564</v>
      </c>
      <c r="AA3655" s="15">
        <v>17798</v>
      </c>
      <c r="AC3655" s="15">
        <v>8766</v>
      </c>
    </row>
    <row r="3656" spans="2:29" ht="19.7" customHeight="1" x14ac:dyDescent="0.2">
      <c r="B3656" s="10" t="s">
        <v>3758</v>
      </c>
      <c r="C3656" s="11" t="s">
        <v>9707</v>
      </c>
      <c r="D3656" s="11" t="s">
        <v>11435</v>
      </c>
      <c r="E3656" s="11" t="s">
        <v>11436</v>
      </c>
      <c r="F3656" s="12" t="s">
        <v>7</v>
      </c>
      <c r="G3656" s="13">
        <v>25617</v>
      </c>
      <c r="H3656" s="13">
        <v>12809</v>
      </c>
      <c r="I3656" s="13"/>
      <c r="J3656" s="13">
        <v>12808</v>
      </c>
      <c r="K3656" s="13">
        <v>50</v>
      </c>
      <c r="L3656" s="11" t="s">
        <v>9383</v>
      </c>
      <c r="M3656" s="14" t="s">
        <v>9380</v>
      </c>
      <c r="Z3656" s="15">
        <v>25617</v>
      </c>
      <c r="AA3656" s="15">
        <v>12809</v>
      </c>
      <c r="AC3656" s="15">
        <v>12808</v>
      </c>
    </row>
    <row r="3657" spans="2:29" ht="19.7" customHeight="1" x14ac:dyDescent="0.2">
      <c r="B3657" s="10" t="s">
        <v>3759</v>
      </c>
      <c r="C3657" s="11" t="s">
        <v>11437</v>
      </c>
      <c r="D3657" s="11" t="s">
        <v>11435</v>
      </c>
      <c r="E3657" s="11" t="s">
        <v>11438</v>
      </c>
      <c r="F3657" s="12" t="s">
        <v>7</v>
      </c>
      <c r="G3657" s="13">
        <v>33344</v>
      </c>
      <c r="H3657" s="13">
        <v>18673</v>
      </c>
      <c r="I3657" s="13"/>
      <c r="J3657" s="13">
        <v>14671</v>
      </c>
      <c r="K3657" s="13">
        <v>56</v>
      </c>
      <c r="L3657" s="11" t="s">
        <v>9383</v>
      </c>
      <c r="M3657" s="14" t="s">
        <v>9380</v>
      </c>
      <c r="Z3657" s="15">
        <v>33344</v>
      </c>
      <c r="AA3657" s="15">
        <v>18673</v>
      </c>
      <c r="AC3657" s="15">
        <v>14671</v>
      </c>
    </row>
    <row r="3658" spans="2:29" ht="19.7" customHeight="1" x14ac:dyDescent="0.2">
      <c r="B3658" s="10" t="s">
        <v>3760</v>
      </c>
      <c r="C3658" s="11" t="s">
        <v>11439</v>
      </c>
      <c r="D3658" s="11" t="s">
        <v>11435</v>
      </c>
      <c r="E3658" s="11" t="s">
        <v>11440</v>
      </c>
      <c r="F3658" s="12" t="s">
        <v>7</v>
      </c>
      <c r="G3658" s="13">
        <v>38889</v>
      </c>
      <c r="H3658" s="13">
        <v>21778</v>
      </c>
      <c r="I3658" s="13"/>
      <c r="J3658" s="13">
        <v>17111</v>
      </c>
      <c r="K3658" s="13">
        <v>56</v>
      </c>
      <c r="L3658" s="11" t="s">
        <v>9383</v>
      </c>
      <c r="M3658" s="14" t="s">
        <v>9380</v>
      </c>
      <c r="Z3658" s="15">
        <v>38889</v>
      </c>
      <c r="AA3658" s="15">
        <v>21778</v>
      </c>
      <c r="AC3658" s="15">
        <v>17111</v>
      </c>
    </row>
    <row r="3659" spans="2:29" ht="19.7" customHeight="1" x14ac:dyDescent="0.2">
      <c r="B3659" s="10" t="s">
        <v>3761</v>
      </c>
      <c r="C3659" s="11" t="s">
        <v>11441</v>
      </c>
      <c r="D3659" s="11" t="s">
        <v>11435</v>
      </c>
      <c r="E3659" s="11" t="s">
        <v>11442</v>
      </c>
      <c r="F3659" s="12" t="s">
        <v>7</v>
      </c>
      <c r="G3659" s="13">
        <v>48971</v>
      </c>
      <c r="H3659" s="13">
        <v>27424</v>
      </c>
      <c r="I3659" s="13"/>
      <c r="J3659" s="13">
        <v>21547</v>
      </c>
      <c r="K3659" s="13">
        <v>56</v>
      </c>
      <c r="L3659" s="11" t="s">
        <v>9383</v>
      </c>
      <c r="M3659" s="14" t="s">
        <v>9380</v>
      </c>
      <c r="Z3659" s="15">
        <v>48971</v>
      </c>
      <c r="AA3659" s="15">
        <v>27424</v>
      </c>
      <c r="AC3659" s="15">
        <v>21547</v>
      </c>
    </row>
    <row r="3660" spans="2:29" ht="19.7" customHeight="1" x14ac:dyDescent="0.2">
      <c r="B3660" s="10" t="s">
        <v>3762</v>
      </c>
      <c r="C3660" s="11" t="s">
        <v>11443</v>
      </c>
      <c r="D3660" s="11" t="s">
        <v>11435</v>
      </c>
      <c r="E3660" s="11" t="s">
        <v>11444</v>
      </c>
      <c r="F3660" s="12" t="s">
        <v>7</v>
      </c>
      <c r="G3660" s="13">
        <v>48948</v>
      </c>
      <c r="H3660" s="13">
        <v>25942</v>
      </c>
      <c r="I3660" s="13"/>
      <c r="J3660" s="13">
        <v>23006</v>
      </c>
      <c r="K3660" s="13">
        <v>53</v>
      </c>
      <c r="L3660" s="11" t="s">
        <v>9383</v>
      </c>
      <c r="M3660" s="14" t="s">
        <v>9380</v>
      </c>
      <c r="Z3660" s="15">
        <v>48948</v>
      </c>
      <c r="AA3660" s="15">
        <v>25942</v>
      </c>
      <c r="AC3660" s="15">
        <v>23006</v>
      </c>
    </row>
    <row r="3661" spans="2:29" ht="19.7" customHeight="1" x14ac:dyDescent="0.2">
      <c r="B3661" s="10" t="s">
        <v>3763</v>
      </c>
      <c r="C3661" s="11" t="s">
        <v>11445</v>
      </c>
      <c r="D3661" s="11" t="s">
        <v>11435</v>
      </c>
      <c r="E3661" s="11" t="s">
        <v>11446</v>
      </c>
      <c r="F3661" s="12" t="s">
        <v>7</v>
      </c>
      <c r="G3661" s="13">
        <v>48253</v>
      </c>
      <c r="H3661" s="13">
        <v>25574</v>
      </c>
      <c r="I3661" s="13"/>
      <c r="J3661" s="13">
        <v>22679</v>
      </c>
      <c r="K3661" s="13">
        <v>53</v>
      </c>
      <c r="L3661" s="11" t="s">
        <v>9383</v>
      </c>
      <c r="M3661" s="14" t="s">
        <v>9380</v>
      </c>
      <c r="Z3661" s="15">
        <v>48253</v>
      </c>
      <c r="AA3661" s="15">
        <v>25574</v>
      </c>
      <c r="AC3661" s="15">
        <v>22679</v>
      </c>
    </row>
    <row r="3662" spans="2:29" ht="19.7" customHeight="1" x14ac:dyDescent="0.2">
      <c r="B3662" s="10" t="s">
        <v>3764</v>
      </c>
      <c r="C3662" s="11" t="s">
        <v>11447</v>
      </c>
      <c r="D3662" s="11" t="s">
        <v>11435</v>
      </c>
      <c r="E3662" s="11" t="s">
        <v>11448</v>
      </c>
      <c r="F3662" s="12" t="s">
        <v>7</v>
      </c>
      <c r="G3662" s="13">
        <v>62631</v>
      </c>
      <c r="H3662" s="13">
        <v>34447</v>
      </c>
      <c r="I3662" s="13"/>
      <c r="J3662" s="13">
        <v>28184</v>
      </c>
      <c r="K3662" s="13">
        <v>55</v>
      </c>
      <c r="L3662" s="11" t="s">
        <v>9383</v>
      </c>
      <c r="M3662" s="14" t="s">
        <v>9380</v>
      </c>
      <c r="Z3662" s="15">
        <v>62631</v>
      </c>
      <c r="AA3662" s="15">
        <v>34447</v>
      </c>
      <c r="AC3662" s="15">
        <v>28184</v>
      </c>
    </row>
    <row r="3663" spans="2:29" ht="19.7" customHeight="1" x14ac:dyDescent="0.2">
      <c r="B3663" s="10" t="s">
        <v>3765</v>
      </c>
      <c r="C3663" s="11" t="s">
        <v>11449</v>
      </c>
      <c r="D3663" s="11" t="s">
        <v>11450</v>
      </c>
      <c r="E3663" s="11" t="s">
        <v>11451</v>
      </c>
      <c r="F3663" s="12" t="s">
        <v>7</v>
      </c>
      <c r="G3663" s="13">
        <v>17070</v>
      </c>
      <c r="H3663" s="13">
        <v>12461</v>
      </c>
      <c r="I3663" s="13"/>
      <c r="J3663" s="13">
        <v>4609</v>
      </c>
      <c r="K3663" s="13">
        <v>73</v>
      </c>
      <c r="L3663" s="11" t="s">
        <v>9383</v>
      </c>
      <c r="M3663" s="14" t="s">
        <v>9380</v>
      </c>
      <c r="Z3663" s="15">
        <v>17070</v>
      </c>
      <c r="AA3663" s="15">
        <v>12461</v>
      </c>
      <c r="AC3663" s="15">
        <v>4609</v>
      </c>
    </row>
    <row r="3664" spans="2:29" ht="19.7" customHeight="1" x14ac:dyDescent="0.2">
      <c r="B3664" s="10" t="s">
        <v>3766</v>
      </c>
      <c r="C3664" s="11" t="s">
        <v>11452</v>
      </c>
      <c r="D3664" s="11" t="s">
        <v>9715</v>
      </c>
      <c r="E3664" s="11" t="s">
        <v>11453</v>
      </c>
      <c r="F3664" s="12" t="s">
        <v>7</v>
      </c>
      <c r="G3664" s="13">
        <v>27150</v>
      </c>
      <c r="H3664" s="13">
        <v>15204</v>
      </c>
      <c r="I3664" s="13"/>
      <c r="J3664" s="13">
        <v>11946</v>
      </c>
      <c r="K3664" s="13">
        <v>56</v>
      </c>
      <c r="L3664" s="11" t="s">
        <v>9383</v>
      </c>
      <c r="M3664" s="14" t="s">
        <v>9380</v>
      </c>
      <c r="Z3664" s="15">
        <v>27150</v>
      </c>
      <c r="AA3664" s="15">
        <v>15204</v>
      </c>
      <c r="AC3664" s="15">
        <v>11946</v>
      </c>
    </row>
    <row r="3665" spans="2:29" ht="19.7" customHeight="1" x14ac:dyDescent="0.2">
      <c r="B3665" s="10" t="s">
        <v>3767</v>
      </c>
      <c r="C3665" s="11" t="s">
        <v>11454</v>
      </c>
      <c r="D3665" s="11" t="s">
        <v>9715</v>
      </c>
      <c r="E3665" s="11" t="s">
        <v>11455</v>
      </c>
      <c r="F3665" s="12" t="s">
        <v>7</v>
      </c>
      <c r="G3665" s="13">
        <v>29716</v>
      </c>
      <c r="H3665" s="13">
        <v>17057</v>
      </c>
      <c r="I3665" s="13"/>
      <c r="J3665" s="13">
        <v>12659</v>
      </c>
      <c r="K3665" s="13">
        <v>57.4</v>
      </c>
      <c r="L3665" s="11" t="s">
        <v>9383</v>
      </c>
      <c r="M3665" s="14" t="s">
        <v>9380</v>
      </c>
      <c r="Z3665" s="15">
        <v>29716</v>
      </c>
      <c r="AA3665" s="15">
        <v>17057</v>
      </c>
      <c r="AC3665" s="15">
        <v>12659</v>
      </c>
    </row>
    <row r="3666" spans="2:29" ht="19.7" customHeight="1" x14ac:dyDescent="0.2">
      <c r="B3666" s="10" t="s">
        <v>3768</v>
      </c>
      <c r="C3666" s="11" t="s">
        <v>11456</v>
      </c>
      <c r="D3666" s="11" t="s">
        <v>9715</v>
      </c>
      <c r="E3666" s="11" t="s">
        <v>11457</v>
      </c>
      <c r="F3666" s="12" t="s">
        <v>7</v>
      </c>
      <c r="G3666" s="13">
        <v>31629</v>
      </c>
      <c r="H3666" s="13">
        <v>18345</v>
      </c>
      <c r="I3666" s="13"/>
      <c r="J3666" s="13">
        <v>13284</v>
      </c>
      <c r="K3666" s="13">
        <v>58</v>
      </c>
      <c r="L3666" s="11" t="s">
        <v>9383</v>
      </c>
      <c r="M3666" s="14" t="s">
        <v>9380</v>
      </c>
      <c r="Z3666" s="15">
        <v>31629</v>
      </c>
      <c r="AA3666" s="15">
        <v>18345</v>
      </c>
      <c r="AC3666" s="15">
        <v>13284</v>
      </c>
    </row>
    <row r="3667" spans="2:29" ht="19.7" customHeight="1" x14ac:dyDescent="0.2">
      <c r="B3667" s="10" t="s">
        <v>3769</v>
      </c>
      <c r="C3667" s="11" t="s">
        <v>11458</v>
      </c>
      <c r="D3667" s="11" t="s">
        <v>9715</v>
      </c>
      <c r="E3667" s="11" t="s">
        <v>11459</v>
      </c>
      <c r="F3667" s="12" t="s">
        <v>7</v>
      </c>
      <c r="G3667" s="13">
        <v>32900</v>
      </c>
      <c r="H3667" s="13">
        <v>19082</v>
      </c>
      <c r="I3667" s="13"/>
      <c r="J3667" s="13">
        <v>13818</v>
      </c>
      <c r="K3667" s="13">
        <v>58</v>
      </c>
      <c r="L3667" s="11" t="s">
        <v>9383</v>
      </c>
      <c r="M3667" s="14" t="s">
        <v>9380</v>
      </c>
      <c r="Z3667" s="15">
        <v>32900</v>
      </c>
      <c r="AA3667" s="15">
        <v>19082</v>
      </c>
      <c r="AC3667" s="15">
        <v>13818</v>
      </c>
    </row>
    <row r="3668" spans="2:29" ht="19.7" customHeight="1" x14ac:dyDescent="0.2">
      <c r="B3668" s="10" t="s">
        <v>3770</v>
      </c>
      <c r="C3668" s="11" t="s">
        <v>11460</v>
      </c>
      <c r="D3668" s="11" t="s">
        <v>9715</v>
      </c>
      <c r="E3668" s="11" t="s">
        <v>11461</v>
      </c>
      <c r="F3668" s="12" t="s">
        <v>7</v>
      </c>
      <c r="G3668" s="13">
        <v>33763</v>
      </c>
      <c r="H3668" s="13">
        <v>18570</v>
      </c>
      <c r="I3668" s="13"/>
      <c r="J3668" s="13">
        <v>15193</v>
      </c>
      <c r="K3668" s="13">
        <v>55</v>
      </c>
      <c r="L3668" s="11" t="s">
        <v>9383</v>
      </c>
      <c r="M3668" s="14" t="s">
        <v>9380</v>
      </c>
      <c r="Z3668" s="15">
        <v>33763</v>
      </c>
      <c r="AA3668" s="15">
        <v>18570</v>
      </c>
      <c r="AC3668" s="15">
        <v>15193</v>
      </c>
    </row>
    <row r="3669" spans="2:29" ht="19.7" customHeight="1" x14ac:dyDescent="0.2">
      <c r="B3669" s="10" t="s">
        <v>3771</v>
      </c>
      <c r="C3669" s="11" t="s">
        <v>11462</v>
      </c>
      <c r="D3669" s="11" t="s">
        <v>9715</v>
      </c>
      <c r="E3669" s="11" t="s">
        <v>11463</v>
      </c>
      <c r="F3669" s="12" t="s">
        <v>7</v>
      </c>
      <c r="G3669" s="13">
        <v>36435</v>
      </c>
      <c r="H3669" s="13">
        <v>19555</v>
      </c>
      <c r="I3669" s="13"/>
      <c r="J3669" s="13">
        <v>16880</v>
      </c>
      <c r="K3669" s="13">
        <v>53.67</v>
      </c>
      <c r="L3669" s="11" t="s">
        <v>9383</v>
      </c>
      <c r="M3669" s="14" t="s">
        <v>9380</v>
      </c>
      <c r="Z3669" s="15">
        <v>36435</v>
      </c>
      <c r="AA3669" s="15">
        <v>19555</v>
      </c>
      <c r="AC3669" s="15">
        <v>16880</v>
      </c>
    </row>
    <row r="3670" spans="2:29" ht="19.7" customHeight="1" x14ac:dyDescent="0.2">
      <c r="B3670" s="10" t="s">
        <v>3772</v>
      </c>
      <c r="C3670" s="11" t="s">
        <v>11464</v>
      </c>
      <c r="D3670" s="11" t="s">
        <v>9715</v>
      </c>
      <c r="E3670" s="11" t="s">
        <v>11465</v>
      </c>
      <c r="F3670" s="12" t="s">
        <v>7</v>
      </c>
      <c r="G3670" s="13">
        <v>36510</v>
      </c>
      <c r="H3670" s="13">
        <v>18985</v>
      </c>
      <c r="I3670" s="13"/>
      <c r="J3670" s="13">
        <v>17525</v>
      </c>
      <c r="K3670" s="13">
        <v>52</v>
      </c>
      <c r="L3670" s="11" t="s">
        <v>9383</v>
      </c>
      <c r="M3670" s="14" t="s">
        <v>9380</v>
      </c>
      <c r="Z3670" s="15">
        <v>36510</v>
      </c>
      <c r="AA3670" s="15">
        <v>18985</v>
      </c>
      <c r="AC3670" s="15">
        <v>17525</v>
      </c>
    </row>
    <row r="3671" spans="2:29" ht="19.7" customHeight="1" x14ac:dyDescent="0.2">
      <c r="B3671" s="10" t="s">
        <v>3773</v>
      </c>
      <c r="C3671" s="11" t="s">
        <v>11466</v>
      </c>
      <c r="D3671" s="11" t="s">
        <v>9715</v>
      </c>
      <c r="E3671" s="11" t="s">
        <v>11467</v>
      </c>
      <c r="F3671" s="12" t="s">
        <v>7</v>
      </c>
      <c r="G3671" s="13">
        <v>37508</v>
      </c>
      <c r="H3671" s="13">
        <v>19088</v>
      </c>
      <c r="I3671" s="13"/>
      <c r="J3671" s="13">
        <v>18420</v>
      </c>
      <c r="K3671" s="13">
        <v>50.89</v>
      </c>
      <c r="L3671" s="11" t="s">
        <v>9383</v>
      </c>
      <c r="M3671" s="14" t="s">
        <v>9380</v>
      </c>
      <c r="Z3671" s="15">
        <v>37508</v>
      </c>
      <c r="AA3671" s="15">
        <v>19088</v>
      </c>
      <c r="AC3671" s="15">
        <v>18420</v>
      </c>
    </row>
    <row r="3672" spans="2:29" ht="19.7" customHeight="1" x14ac:dyDescent="0.2">
      <c r="B3672" s="10" t="s">
        <v>3774</v>
      </c>
      <c r="C3672" s="11" t="s">
        <v>11468</v>
      </c>
      <c r="D3672" s="11" t="s">
        <v>9715</v>
      </c>
      <c r="E3672" s="11" t="s">
        <v>11469</v>
      </c>
      <c r="F3672" s="12" t="s">
        <v>7</v>
      </c>
      <c r="G3672" s="13">
        <v>39888</v>
      </c>
      <c r="H3672" s="13">
        <v>22337</v>
      </c>
      <c r="I3672" s="13"/>
      <c r="J3672" s="13">
        <v>17551</v>
      </c>
      <c r="K3672" s="13">
        <v>56</v>
      </c>
      <c r="L3672" s="11" t="s">
        <v>9383</v>
      </c>
      <c r="M3672" s="14" t="s">
        <v>9380</v>
      </c>
      <c r="Z3672" s="15">
        <v>39888</v>
      </c>
      <c r="AA3672" s="15">
        <v>22337</v>
      </c>
      <c r="AC3672" s="15">
        <v>17551</v>
      </c>
    </row>
    <row r="3673" spans="2:29" ht="19.7" customHeight="1" x14ac:dyDescent="0.2">
      <c r="B3673" s="10" t="s">
        <v>3775</v>
      </c>
      <c r="C3673" s="11" t="s">
        <v>11470</v>
      </c>
      <c r="D3673" s="11" t="s">
        <v>9715</v>
      </c>
      <c r="E3673" s="11" t="s">
        <v>11471</v>
      </c>
      <c r="F3673" s="12" t="s">
        <v>7</v>
      </c>
      <c r="G3673" s="13">
        <v>41831</v>
      </c>
      <c r="H3673" s="13">
        <v>22681</v>
      </c>
      <c r="I3673" s="13"/>
      <c r="J3673" s="13">
        <v>19150</v>
      </c>
      <c r="K3673" s="13">
        <v>54.22</v>
      </c>
      <c r="L3673" s="11" t="s">
        <v>9383</v>
      </c>
      <c r="M3673" s="14" t="s">
        <v>9380</v>
      </c>
      <c r="Z3673" s="15">
        <v>41831</v>
      </c>
      <c r="AA3673" s="15">
        <v>22681</v>
      </c>
      <c r="AC3673" s="15">
        <v>19150</v>
      </c>
    </row>
    <row r="3674" spans="2:29" ht="19.7" customHeight="1" x14ac:dyDescent="0.2">
      <c r="B3674" s="10" t="s">
        <v>3776</v>
      </c>
      <c r="C3674" s="11" t="s">
        <v>11472</v>
      </c>
      <c r="D3674" s="11" t="s">
        <v>9715</v>
      </c>
      <c r="E3674" s="11" t="s">
        <v>11473</v>
      </c>
      <c r="F3674" s="12" t="s">
        <v>7</v>
      </c>
      <c r="G3674" s="13">
        <v>45321</v>
      </c>
      <c r="H3674" s="13">
        <v>24927</v>
      </c>
      <c r="I3674" s="13"/>
      <c r="J3674" s="13">
        <v>20394</v>
      </c>
      <c r="K3674" s="13">
        <v>55</v>
      </c>
      <c r="L3674" s="11" t="s">
        <v>9383</v>
      </c>
      <c r="M3674" s="14" t="s">
        <v>9380</v>
      </c>
      <c r="Z3674" s="15">
        <v>45321</v>
      </c>
      <c r="AA3674" s="15">
        <v>24927</v>
      </c>
      <c r="AC3674" s="15">
        <v>20394</v>
      </c>
    </row>
    <row r="3675" spans="2:29" ht="19.7" customHeight="1" x14ac:dyDescent="0.2">
      <c r="B3675" s="10" t="s">
        <v>3777</v>
      </c>
      <c r="C3675" s="11" t="s">
        <v>11474</v>
      </c>
      <c r="D3675" s="11" t="s">
        <v>9715</v>
      </c>
      <c r="E3675" s="11" t="s">
        <v>11475</v>
      </c>
      <c r="F3675" s="12" t="s">
        <v>7</v>
      </c>
      <c r="G3675" s="13">
        <v>46613</v>
      </c>
      <c r="H3675" s="13">
        <v>25637</v>
      </c>
      <c r="I3675" s="13"/>
      <c r="J3675" s="13">
        <v>20976</v>
      </c>
      <c r="K3675" s="13">
        <v>55</v>
      </c>
      <c r="L3675" s="11" t="s">
        <v>9383</v>
      </c>
      <c r="M3675" s="14" t="s">
        <v>9380</v>
      </c>
      <c r="Z3675" s="15">
        <v>46613</v>
      </c>
      <c r="AA3675" s="15">
        <v>25637</v>
      </c>
      <c r="AC3675" s="15">
        <v>20976</v>
      </c>
    </row>
    <row r="3676" spans="2:29" ht="19.7" customHeight="1" x14ac:dyDescent="0.2">
      <c r="B3676" s="10" t="s">
        <v>3778</v>
      </c>
      <c r="C3676" s="11" t="s">
        <v>11476</v>
      </c>
      <c r="D3676" s="11" t="s">
        <v>9715</v>
      </c>
      <c r="E3676" s="11" t="s">
        <v>11477</v>
      </c>
      <c r="F3676" s="12" t="s">
        <v>7</v>
      </c>
      <c r="G3676" s="13">
        <v>46992</v>
      </c>
      <c r="H3676" s="13">
        <v>25376</v>
      </c>
      <c r="I3676" s="13"/>
      <c r="J3676" s="13">
        <v>21616</v>
      </c>
      <c r="K3676" s="13">
        <v>54</v>
      </c>
      <c r="L3676" s="11" t="s">
        <v>9383</v>
      </c>
      <c r="M3676" s="14" t="s">
        <v>9380</v>
      </c>
      <c r="Z3676" s="15">
        <v>46992</v>
      </c>
      <c r="AA3676" s="15">
        <v>25376</v>
      </c>
      <c r="AC3676" s="15">
        <v>21616</v>
      </c>
    </row>
    <row r="3677" spans="2:29" ht="19.7" customHeight="1" x14ac:dyDescent="0.2">
      <c r="B3677" s="10" t="s">
        <v>3780</v>
      </c>
      <c r="C3677" s="11" t="s">
        <v>11478</v>
      </c>
      <c r="D3677" s="11" t="s">
        <v>9715</v>
      </c>
      <c r="E3677" s="11" t="s">
        <v>11479</v>
      </c>
      <c r="F3677" s="12" t="s">
        <v>7</v>
      </c>
      <c r="G3677" s="13">
        <v>45849</v>
      </c>
      <c r="H3677" s="13">
        <v>23750</v>
      </c>
      <c r="I3677" s="13"/>
      <c r="J3677" s="13">
        <v>22099</v>
      </c>
      <c r="K3677" s="13">
        <v>51.8</v>
      </c>
      <c r="L3677" s="11" t="s">
        <v>9383</v>
      </c>
      <c r="M3677" s="14" t="s">
        <v>9380</v>
      </c>
      <c r="Z3677" s="15">
        <v>45849</v>
      </c>
      <c r="AA3677" s="15">
        <v>23750</v>
      </c>
      <c r="AC3677" s="15">
        <v>22099</v>
      </c>
    </row>
    <row r="3678" spans="2:29" ht="19.7" customHeight="1" x14ac:dyDescent="0.2">
      <c r="B3678" s="10" t="s">
        <v>3781</v>
      </c>
      <c r="C3678" s="11" t="s">
        <v>11480</v>
      </c>
      <c r="D3678" s="11" t="s">
        <v>9715</v>
      </c>
      <c r="E3678" s="11" t="s">
        <v>11481</v>
      </c>
      <c r="F3678" s="12" t="s">
        <v>7</v>
      </c>
      <c r="G3678" s="13">
        <v>54276</v>
      </c>
      <c r="H3678" s="13">
        <v>31480</v>
      </c>
      <c r="I3678" s="13"/>
      <c r="J3678" s="13">
        <v>22796</v>
      </c>
      <c r="K3678" s="13">
        <v>58</v>
      </c>
      <c r="L3678" s="11" t="s">
        <v>9383</v>
      </c>
      <c r="M3678" s="14" t="s">
        <v>9380</v>
      </c>
      <c r="Z3678" s="15">
        <v>54276</v>
      </c>
      <c r="AA3678" s="15">
        <v>31480</v>
      </c>
      <c r="AC3678" s="15">
        <v>22796</v>
      </c>
    </row>
    <row r="3679" spans="2:29" ht="19.7" customHeight="1" x14ac:dyDescent="0.2">
      <c r="B3679" s="16" t="s">
        <v>3782</v>
      </c>
      <c r="C3679" s="17" t="s">
        <v>11482</v>
      </c>
      <c r="D3679" s="17" t="s">
        <v>9715</v>
      </c>
      <c r="E3679" s="17" t="s">
        <v>11483</v>
      </c>
      <c r="F3679" s="18" t="s">
        <v>7</v>
      </c>
      <c r="G3679" s="19">
        <v>55244</v>
      </c>
      <c r="H3679" s="19">
        <v>31489</v>
      </c>
      <c r="I3679" s="19"/>
      <c r="J3679" s="19">
        <v>23755</v>
      </c>
      <c r="K3679" s="19">
        <v>57</v>
      </c>
      <c r="L3679" s="17" t="s">
        <v>9383</v>
      </c>
      <c r="M3679" s="20" t="s">
        <v>9380</v>
      </c>
      <c r="Z3679" s="15">
        <v>55244</v>
      </c>
      <c r="AA3679" s="15">
        <v>31489</v>
      </c>
      <c r="AC3679" s="15">
        <v>23755</v>
      </c>
    </row>
    <row r="3680" spans="2:29" ht="19.7" customHeight="1" x14ac:dyDescent="0.2">
      <c r="B3680" s="10" t="s">
        <v>3783</v>
      </c>
      <c r="C3680" s="11" t="s">
        <v>11484</v>
      </c>
      <c r="D3680" s="11" t="s">
        <v>9715</v>
      </c>
      <c r="E3680" s="11" t="s">
        <v>11485</v>
      </c>
      <c r="F3680" s="12" t="s">
        <v>7</v>
      </c>
      <c r="G3680" s="13">
        <v>56274</v>
      </c>
      <c r="H3680" s="13">
        <v>32076</v>
      </c>
      <c r="I3680" s="13"/>
      <c r="J3680" s="13">
        <v>24198</v>
      </c>
      <c r="K3680" s="13">
        <v>57</v>
      </c>
      <c r="L3680" s="11" t="s">
        <v>9383</v>
      </c>
      <c r="M3680" s="14" t="s">
        <v>9380</v>
      </c>
      <c r="Z3680" s="15">
        <v>56274</v>
      </c>
      <c r="AA3680" s="15">
        <v>32076</v>
      </c>
      <c r="AC3680" s="15">
        <v>24198</v>
      </c>
    </row>
    <row r="3681" spans="2:29" ht="19.7" customHeight="1" x14ac:dyDescent="0.2">
      <c r="B3681" s="10" t="s">
        <v>3784</v>
      </c>
      <c r="C3681" s="11" t="s">
        <v>11486</v>
      </c>
      <c r="D3681" s="11" t="s">
        <v>9715</v>
      </c>
      <c r="E3681" s="11" t="s">
        <v>11487</v>
      </c>
      <c r="F3681" s="12" t="s">
        <v>7</v>
      </c>
      <c r="G3681" s="13">
        <v>54725</v>
      </c>
      <c r="H3681" s="13">
        <v>29825</v>
      </c>
      <c r="I3681" s="13"/>
      <c r="J3681" s="13">
        <v>24900</v>
      </c>
      <c r="K3681" s="13">
        <v>54.5</v>
      </c>
      <c r="L3681" s="11" t="s">
        <v>9383</v>
      </c>
      <c r="M3681" s="14" t="s">
        <v>9380</v>
      </c>
      <c r="Z3681" s="15">
        <v>54725</v>
      </c>
      <c r="AA3681" s="15">
        <v>29825</v>
      </c>
      <c r="AC3681" s="15">
        <v>24900</v>
      </c>
    </row>
    <row r="3682" spans="2:29" ht="19.7" customHeight="1" x14ac:dyDescent="0.2">
      <c r="B3682" s="10" t="s">
        <v>3785</v>
      </c>
      <c r="C3682" s="11" t="s">
        <v>11488</v>
      </c>
      <c r="D3682" s="11" t="s">
        <v>9715</v>
      </c>
      <c r="E3682" s="11" t="s">
        <v>11489</v>
      </c>
      <c r="F3682" s="12" t="s">
        <v>7</v>
      </c>
      <c r="G3682" s="13">
        <v>68279</v>
      </c>
      <c r="H3682" s="13">
        <v>41193</v>
      </c>
      <c r="I3682" s="13"/>
      <c r="J3682" s="13">
        <v>27086</v>
      </c>
      <c r="K3682" s="13">
        <v>60.33</v>
      </c>
      <c r="L3682" s="11" t="s">
        <v>9383</v>
      </c>
      <c r="M3682" s="14" t="s">
        <v>9380</v>
      </c>
      <c r="Z3682" s="15">
        <v>68279</v>
      </c>
      <c r="AA3682" s="15">
        <v>41193</v>
      </c>
      <c r="AC3682" s="15">
        <v>27086</v>
      </c>
    </row>
    <row r="3683" spans="2:29" ht="19.7" customHeight="1" x14ac:dyDescent="0.2">
      <c r="B3683" s="10" t="s">
        <v>3786</v>
      </c>
      <c r="C3683" s="11" t="s">
        <v>11490</v>
      </c>
      <c r="D3683" s="11" t="s">
        <v>11491</v>
      </c>
      <c r="E3683" s="11" t="s">
        <v>11492</v>
      </c>
      <c r="F3683" s="12" t="s">
        <v>85</v>
      </c>
      <c r="G3683" s="13">
        <v>6054</v>
      </c>
      <c r="H3683" s="13">
        <v>4732</v>
      </c>
      <c r="I3683" s="13"/>
      <c r="J3683" s="13">
        <v>1322</v>
      </c>
      <c r="K3683" s="13">
        <v>78.17</v>
      </c>
      <c r="L3683" s="11" t="s">
        <v>9383</v>
      </c>
      <c r="M3683" s="14" t="s">
        <v>9380</v>
      </c>
      <c r="Z3683" s="15">
        <v>6054</v>
      </c>
      <c r="AA3683" s="15">
        <v>4732</v>
      </c>
      <c r="AC3683" s="15">
        <v>1322</v>
      </c>
    </row>
    <row r="3684" spans="2:29" ht="19.7" customHeight="1" x14ac:dyDescent="0.2">
      <c r="B3684" s="10" t="s">
        <v>3787</v>
      </c>
      <c r="C3684" s="11" t="s">
        <v>11493</v>
      </c>
      <c r="D3684" s="11" t="s">
        <v>11491</v>
      </c>
      <c r="E3684" s="11" t="s">
        <v>11494</v>
      </c>
      <c r="F3684" s="12" t="s">
        <v>85</v>
      </c>
      <c r="G3684" s="13">
        <v>5807</v>
      </c>
      <c r="H3684" s="13">
        <v>4994</v>
      </c>
      <c r="I3684" s="13"/>
      <c r="J3684" s="13">
        <v>813</v>
      </c>
      <c r="K3684" s="13">
        <v>86</v>
      </c>
      <c r="L3684" s="11" t="s">
        <v>9383</v>
      </c>
      <c r="M3684" s="14" t="s">
        <v>9380</v>
      </c>
      <c r="Z3684" s="15">
        <v>5807</v>
      </c>
      <c r="AA3684" s="15">
        <v>4994</v>
      </c>
      <c r="AC3684" s="15">
        <v>813</v>
      </c>
    </row>
    <row r="3685" spans="2:29" ht="19.7" customHeight="1" x14ac:dyDescent="0.2">
      <c r="B3685" s="10" t="s">
        <v>3788</v>
      </c>
      <c r="C3685" s="11" t="s">
        <v>11495</v>
      </c>
      <c r="D3685" s="11" t="s">
        <v>11491</v>
      </c>
      <c r="E3685" s="11" t="s">
        <v>11496</v>
      </c>
      <c r="F3685" s="12" t="s">
        <v>85</v>
      </c>
      <c r="G3685" s="13">
        <v>6512</v>
      </c>
      <c r="H3685" s="13">
        <v>4856</v>
      </c>
      <c r="I3685" s="13"/>
      <c r="J3685" s="13">
        <v>1656</v>
      </c>
      <c r="K3685" s="13">
        <v>74.569999999999993</v>
      </c>
      <c r="L3685" s="11" t="s">
        <v>9383</v>
      </c>
      <c r="M3685" s="14" t="s">
        <v>9380</v>
      </c>
      <c r="Z3685" s="15">
        <v>6512</v>
      </c>
      <c r="AA3685" s="15">
        <v>4856</v>
      </c>
      <c r="AC3685" s="15">
        <v>1656</v>
      </c>
    </row>
    <row r="3686" spans="2:29" ht="19.7" customHeight="1" x14ac:dyDescent="0.2">
      <c r="B3686" s="10" t="s">
        <v>3789</v>
      </c>
      <c r="C3686" s="11" t="s">
        <v>11497</v>
      </c>
      <c r="D3686" s="11" t="s">
        <v>11491</v>
      </c>
      <c r="E3686" s="11" t="s">
        <v>11498</v>
      </c>
      <c r="F3686" s="12" t="s">
        <v>85</v>
      </c>
      <c r="G3686" s="13">
        <v>6000</v>
      </c>
      <c r="H3686" s="13">
        <v>4980</v>
      </c>
      <c r="I3686" s="13"/>
      <c r="J3686" s="13">
        <v>1020</v>
      </c>
      <c r="K3686" s="13">
        <v>83</v>
      </c>
      <c r="L3686" s="11" t="s">
        <v>9383</v>
      </c>
      <c r="M3686" s="14" t="s">
        <v>9380</v>
      </c>
      <c r="Z3686" s="15">
        <v>6000</v>
      </c>
      <c r="AA3686" s="15">
        <v>4980</v>
      </c>
      <c r="AC3686" s="15">
        <v>1020</v>
      </c>
    </row>
    <row r="3687" spans="2:29" ht="19.7" customHeight="1" x14ac:dyDescent="0.2">
      <c r="B3687" s="10" t="s">
        <v>3790</v>
      </c>
      <c r="C3687" s="11" t="s">
        <v>11499</v>
      </c>
      <c r="D3687" s="11" t="s">
        <v>11491</v>
      </c>
      <c r="E3687" s="11" t="s">
        <v>11500</v>
      </c>
      <c r="F3687" s="12" t="s">
        <v>85</v>
      </c>
      <c r="G3687" s="13">
        <v>16078</v>
      </c>
      <c r="H3687" s="13">
        <v>15274</v>
      </c>
      <c r="I3687" s="13"/>
      <c r="J3687" s="13">
        <v>804</v>
      </c>
      <c r="K3687" s="13">
        <v>95</v>
      </c>
      <c r="L3687" s="11" t="s">
        <v>9383</v>
      </c>
      <c r="M3687" s="14" t="s">
        <v>9380</v>
      </c>
      <c r="Z3687" s="15">
        <v>16078</v>
      </c>
      <c r="AA3687" s="15">
        <v>15274</v>
      </c>
      <c r="AC3687" s="15">
        <v>804</v>
      </c>
    </row>
    <row r="3688" spans="2:29" ht="19.7" customHeight="1" x14ac:dyDescent="0.2">
      <c r="B3688" s="10" t="s">
        <v>3791</v>
      </c>
      <c r="C3688" s="11" t="s">
        <v>11501</v>
      </c>
      <c r="D3688" s="11" t="s">
        <v>11491</v>
      </c>
      <c r="E3688" s="11" t="s">
        <v>11502</v>
      </c>
      <c r="F3688" s="12" t="s">
        <v>85</v>
      </c>
      <c r="G3688" s="13">
        <v>4822</v>
      </c>
      <c r="H3688" s="13">
        <v>4436</v>
      </c>
      <c r="I3688" s="13"/>
      <c r="J3688" s="13">
        <v>386</v>
      </c>
      <c r="K3688" s="13">
        <v>92</v>
      </c>
      <c r="L3688" s="11" t="s">
        <v>9383</v>
      </c>
      <c r="M3688" s="14" t="s">
        <v>9380</v>
      </c>
      <c r="Z3688" s="15">
        <v>4822</v>
      </c>
      <c r="AA3688" s="15">
        <v>4436</v>
      </c>
      <c r="AC3688" s="15">
        <v>386</v>
      </c>
    </row>
    <row r="3689" spans="2:29" ht="19.7" customHeight="1" x14ac:dyDescent="0.2">
      <c r="B3689" s="10" t="s">
        <v>3792</v>
      </c>
      <c r="C3689" s="11" t="s">
        <v>11503</v>
      </c>
      <c r="D3689" s="11" t="s">
        <v>11491</v>
      </c>
      <c r="E3689" s="11" t="s">
        <v>11504</v>
      </c>
      <c r="F3689" s="12" t="s">
        <v>85</v>
      </c>
      <c r="G3689" s="13">
        <v>4957</v>
      </c>
      <c r="H3689" s="13">
        <v>4489</v>
      </c>
      <c r="I3689" s="13"/>
      <c r="J3689" s="13">
        <v>468</v>
      </c>
      <c r="K3689" s="13">
        <v>90.55</v>
      </c>
      <c r="L3689" s="11" t="s">
        <v>9383</v>
      </c>
      <c r="M3689" s="14" t="s">
        <v>9380</v>
      </c>
      <c r="Z3689" s="15">
        <v>4957</v>
      </c>
      <c r="AA3689" s="15">
        <v>4489</v>
      </c>
      <c r="AC3689" s="15">
        <v>468</v>
      </c>
    </row>
    <row r="3690" spans="2:29" ht="19.7" customHeight="1" x14ac:dyDescent="0.2">
      <c r="B3690" s="10" t="s">
        <v>3793</v>
      </c>
      <c r="C3690" s="11" t="s">
        <v>11505</v>
      </c>
      <c r="D3690" s="11" t="s">
        <v>11506</v>
      </c>
      <c r="E3690" s="11" t="s">
        <v>11496</v>
      </c>
      <c r="F3690" s="12" t="s">
        <v>85</v>
      </c>
      <c r="G3690" s="13">
        <v>15269</v>
      </c>
      <c r="H3690" s="13">
        <v>13997</v>
      </c>
      <c r="I3690" s="13"/>
      <c r="J3690" s="13">
        <v>1272</v>
      </c>
      <c r="K3690" s="13">
        <v>91.67</v>
      </c>
      <c r="L3690" s="11" t="s">
        <v>9383</v>
      </c>
      <c r="M3690" s="14" t="s">
        <v>9380</v>
      </c>
      <c r="Z3690" s="15">
        <v>15269</v>
      </c>
      <c r="AA3690" s="15">
        <v>13997</v>
      </c>
      <c r="AC3690" s="15">
        <v>1272</v>
      </c>
    </row>
    <row r="3691" spans="2:29" ht="19.7" customHeight="1" x14ac:dyDescent="0.2">
      <c r="B3691" s="10" t="s">
        <v>3794</v>
      </c>
      <c r="C3691" s="11" t="s">
        <v>11507</v>
      </c>
      <c r="D3691" s="11" t="s">
        <v>11506</v>
      </c>
      <c r="E3691" s="11" t="s">
        <v>11508</v>
      </c>
      <c r="F3691" s="12" t="s">
        <v>85</v>
      </c>
      <c r="G3691" s="13">
        <v>16345</v>
      </c>
      <c r="H3691" s="13">
        <v>15528</v>
      </c>
      <c r="I3691" s="13"/>
      <c r="J3691" s="13">
        <v>817</v>
      </c>
      <c r="K3691" s="13">
        <v>95</v>
      </c>
      <c r="L3691" s="11" t="s">
        <v>9383</v>
      </c>
      <c r="M3691" s="14" t="s">
        <v>9380</v>
      </c>
      <c r="Z3691" s="15">
        <v>16345</v>
      </c>
      <c r="AA3691" s="15">
        <v>15528</v>
      </c>
      <c r="AC3691" s="15">
        <v>817</v>
      </c>
    </row>
    <row r="3692" spans="2:29" ht="19.7" customHeight="1" x14ac:dyDescent="0.2">
      <c r="B3692" s="10" t="s">
        <v>3795</v>
      </c>
      <c r="C3692" s="11" t="s">
        <v>11509</v>
      </c>
      <c r="D3692" s="11" t="s">
        <v>11506</v>
      </c>
      <c r="E3692" s="11" t="s">
        <v>11498</v>
      </c>
      <c r="F3692" s="12" t="s">
        <v>85</v>
      </c>
      <c r="G3692" s="13">
        <v>16281</v>
      </c>
      <c r="H3692" s="13">
        <v>15304</v>
      </c>
      <c r="I3692" s="13"/>
      <c r="J3692" s="13">
        <v>977</v>
      </c>
      <c r="K3692" s="13">
        <v>94</v>
      </c>
      <c r="L3692" s="11" t="s">
        <v>9383</v>
      </c>
      <c r="M3692" s="14" t="s">
        <v>9380</v>
      </c>
      <c r="Z3692" s="15">
        <v>16281</v>
      </c>
      <c r="AA3692" s="15">
        <v>15304</v>
      </c>
      <c r="AC3692" s="15">
        <v>977</v>
      </c>
    </row>
    <row r="3693" spans="2:29" ht="19.7" customHeight="1" x14ac:dyDescent="0.2">
      <c r="B3693" s="10" t="s">
        <v>3796</v>
      </c>
      <c r="C3693" s="11" t="s">
        <v>11510</v>
      </c>
      <c r="D3693" s="11" t="s">
        <v>11506</v>
      </c>
      <c r="E3693" s="11" t="s">
        <v>11511</v>
      </c>
      <c r="F3693" s="12" t="s">
        <v>85</v>
      </c>
      <c r="G3693" s="13">
        <v>15546</v>
      </c>
      <c r="H3693" s="13">
        <v>13680</v>
      </c>
      <c r="I3693" s="13"/>
      <c r="J3693" s="13">
        <v>1866</v>
      </c>
      <c r="K3693" s="13">
        <v>88</v>
      </c>
      <c r="L3693" s="11" t="s">
        <v>9383</v>
      </c>
      <c r="M3693" s="14" t="s">
        <v>9380</v>
      </c>
      <c r="Z3693" s="15">
        <v>15546</v>
      </c>
      <c r="AA3693" s="15">
        <v>13680</v>
      </c>
      <c r="AC3693" s="15">
        <v>1866</v>
      </c>
    </row>
    <row r="3694" spans="2:29" ht="19.7" customHeight="1" x14ac:dyDescent="0.2">
      <c r="B3694" s="10" t="s">
        <v>3797</v>
      </c>
      <c r="C3694" s="11" t="s">
        <v>11512</v>
      </c>
      <c r="D3694" s="11" t="s">
        <v>11506</v>
      </c>
      <c r="E3694" s="11" t="s">
        <v>11513</v>
      </c>
      <c r="F3694" s="12" t="s">
        <v>85</v>
      </c>
      <c r="G3694" s="13">
        <v>22125</v>
      </c>
      <c r="H3694" s="13">
        <v>19795</v>
      </c>
      <c r="I3694" s="13"/>
      <c r="J3694" s="13">
        <v>2330</v>
      </c>
      <c r="K3694" s="13">
        <v>89.47</v>
      </c>
      <c r="L3694" s="11" t="s">
        <v>9383</v>
      </c>
      <c r="M3694" s="14" t="s">
        <v>9380</v>
      </c>
      <c r="Z3694" s="15">
        <v>22125</v>
      </c>
      <c r="AA3694" s="15">
        <v>19795</v>
      </c>
      <c r="AC3694" s="15">
        <v>2330</v>
      </c>
    </row>
    <row r="3695" spans="2:29" ht="19.7" customHeight="1" x14ac:dyDescent="0.2">
      <c r="B3695" s="10" t="s">
        <v>3798</v>
      </c>
      <c r="C3695" s="11" t="s">
        <v>11514</v>
      </c>
      <c r="D3695" s="11" t="s">
        <v>11506</v>
      </c>
      <c r="E3695" s="11" t="s">
        <v>11515</v>
      </c>
      <c r="F3695" s="12" t="s">
        <v>85</v>
      </c>
      <c r="G3695" s="13">
        <v>14494</v>
      </c>
      <c r="H3695" s="13">
        <v>13769</v>
      </c>
      <c r="I3695" s="13"/>
      <c r="J3695" s="13">
        <v>725</v>
      </c>
      <c r="K3695" s="13">
        <v>95</v>
      </c>
      <c r="L3695" s="11" t="s">
        <v>9383</v>
      </c>
      <c r="M3695" s="14" t="s">
        <v>9380</v>
      </c>
      <c r="Z3695" s="15">
        <v>14494</v>
      </c>
      <c r="AA3695" s="15">
        <v>13769</v>
      </c>
      <c r="AC3695" s="15">
        <v>725</v>
      </c>
    </row>
    <row r="3696" spans="2:29" ht="19.7" customHeight="1" x14ac:dyDescent="0.2">
      <c r="B3696" s="10" t="s">
        <v>3799</v>
      </c>
      <c r="C3696" s="11" t="s">
        <v>11516</v>
      </c>
      <c r="D3696" s="11" t="s">
        <v>11506</v>
      </c>
      <c r="E3696" s="11" t="s">
        <v>11517</v>
      </c>
      <c r="F3696" s="12" t="s">
        <v>85</v>
      </c>
      <c r="G3696" s="13">
        <v>14494</v>
      </c>
      <c r="H3696" s="13">
        <v>13334</v>
      </c>
      <c r="I3696" s="13"/>
      <c r="J3696" s="13">
        <v>1160</v>
      </c>
      <c r="K3696" s="13">
        <v>92</v>
      </c>
      <c r="L3696" s="11" t="s">
        <v>9383</v>
      </c>
      <c r="M3696" s="14" t="s">
        <v>9380</v>
      </c>
      <c r="Z3696" s="15">
        <v>14494</v>
      </c>
      <c r="AA3696" s="15">
        <v>13334</v>
      </c>
      <c r="AC3696" s="15">
        <v>1160</v>
      </c>
    </row>
    <row r="3697" spans="2:29" ht="19.7" customHeight="1" x14ac:dyDescent="0.2">
      <c r="B3697" s="10" t="s">
        <v>3800</v>
      </c>
      <c r="C3697" s="11" t="s">
        <v>11518</v>
      </c>
      <c r="D3697" s="11" t="s">
        <v>11506</v>
      </c>
      <c r="E3697" s="11" t="s">
        <v>11519</v>
      </c>
      <c r="F3697" s="12" t="s">
        <v>85</v>
      </c>
      <c r="G3697" s="13">
        <v>23687</v>
      </c>
      <c r="H3697" s="13">
        <v>21081</v>
      </c>
      <c r="I3697" s="13"/>
      <c r="J3697" s="13">
        <v>2606</v>
      </c>
      <c r="K3697" s="13">
        <v>89</v>
      </c>
      <c r="L3697" s="11" t="s">
        <v>9383</v>
      </c>
      <c r="M3697" s="14" t="s">
        <v>9380</v>
      </c>
      <c r="Z3697" s="15">
        <v>23687</v>
      </c>
      <c r="AA3697" s="15">
        <v>21081</v>
      </c>
      <c r="AC3697" s="15">
        <v>2606</v>
      </c>
    </row>
    <row r="3698" spans="2:29" ht="19.7" customHeight="1" x14ac:dyDescent="0.2">
      <c r="B3698" s="10" t="s">
        <v>3801</v>
      </c>
      <c r="C3698" s="11" t="s">
        <v>11520</v>
      </c>
      <c r="D3698" s="11" t="s">
        <v>11506</v>
      </c>
      <c r="E3698" s="11" t="s">
        <v>11521</v>
      </c>
      <c r="F3698" s="12" t="s">
        <v>85</v>
      </c>
      <c r="G3698" s="13">
        <v>22985</v>
      </c>
      <c r="H3698" s="13">
        <v>19797</v>
      </c>
      <c r="I3698" s="13"/>
      <c r="J3698" s="13">
        <v>3188</v>
      </c>
      <c r="K3698" s="13">
        <v>86.13</v>
      </c>
      <c r="L3698" s="11" t="s">
        <v>9383</v>
      </c>
      <c r="M3698" s="14" t="s">
        <v>9380</v>
      </c>
      <c r="Z3698" s="15">
        <v>22985</v>
      </c>
      <c r="AA3698" s="15">
        <v>19797</v>
      </c>
      <c r="AC3698" s="15">
        <v>3188</v>
      </c>
    </row>
    <row r="3699" spans="2:29" ht="19.7" customHeight="1" x14ac:dyDescent="0.2">
      <c r="B3699" s="10" t="s">
        <v>3802</v>
      </c>
      <c r="C3699" s="11" t="s">
        <v>11522</v>
      </c>
      <c r="D3699" s="11" t="s">
        <v>11506</v>
      </c>
      <c r="E3699" s="11" t="s">
        <v>11523</v>
      </c>
      <c r="F3699" s="12" t="s">
        <v>85</v>
      </c>
      <c r="G3699" s="13">
        <v>14974</v>
      </c>
      <c r="H3699" s="13">
        <v>13477</v>
      </c>
      <c r="I3699" s="13"/>
      <c r="J3699" s="13">
        <v>1497</v>
      </c>
      <c r="K3699" s="13">
        <v>90</v>
      </c>
      <c r="L3699" s="11" t="s">
        <v>9383</v>
      </c>
      <c r="M3699" s="14" t="s">
        <v>9380</v>
      </c>
      <c r="Z3699" s="15">
        <v>14974</v>
      </c>
      <c r="AA3699" s="15">
        <v>13477</v>
      </c>
      <c r="AC3699" s="15">
        <v>1497</v>
      </c>
    </row>
    <row r="3700" spans="2:29" ht="19.7" customHeight="1" x14ac:dyDescent="0.2">
      <c r="B3700" s="10" t="s">
        <v>3803</v>
      </c>
      <c r="C3700" s="11" t="s">
        <v>11524</v>
      </c>
      <c r="D3700" s="11" t="s">
        <v>11506</v>
      </c>
      <c r="E3700" s="11" t="s">
        <v>11525</v>
      </c>
      <c r="F3700" s="12" t="s">
        <v>85</v>
      </c>
      <c r="G3700" s="13">
        <v>15613</v>
      </c>
      <c r="H3700" s="13">
        <v>13427</v>
      </c>
      <c r="I3700" s="13"/>
      <c r="J3700" s="13">
        <v>2186</v>
      </c>
      <c r="K3700" s="13">
        <v>86</v>
      </c>
      <c r="L3700" s="11" t="s">
        <v>9383</v>
      </c>
      <c r="M3700" s="14" t="s">
        <v>9380</v>
      </c>
      <c r="Z3700" s="15">
        <v>15613</v>
      </c>
      <c r="AA3700" s="15">
        <v>13427</v>
      </c>
      <c r="AC3700" s="15">
        <v>2186</v>
      </c>
    </row>
    <row r="3701" spans="2:29" ht="19.7" customHeight="1" x14ac:dyDescent="0.2">
      <c r="B3701" s="10" t="s">
        <v>3804</v>
      </c>
      <c r="C3701" s="11" t="s">
        <v>11526</v>
      </c>
      <c r="D3701" s="11" t="s">
        <v>11506</v>
      </c>
      <c r="E3701" s="11" t="s">
        <v>11527</v>
      </c>
      <c r="F3701" s="12" t="s">
        <v>85</v>
      </c>
      <c r="G3701" s="13">
        <v>24068</v>
      </c>
      <c r="H3701" s="13">
        <v>20458</v>
      </c>
      <c r="I3701" s="13"/>
      <c r="J3701" s="13">
        <v>3610</v>
      </c>
      <c r="K3701" s="13">
        <v>85</v>
      </c>
      <c r="L3701" s="11" t="s">
        <v>9383</v>
      </c>
      <c r="M3701" s="14" t="s">
        <v>9380</v>
      </c>
      <c r="Z3701" s="15">
        <v>24068</v>
      </c>
      <c r="AA3701" s="15">
        <v>20458</v>
      </c>
      <c r="AC3701" s="15">
        <v>3610</v>
      </c>
    </row>
    <row r="3702" spans="2:29" ht="19.7" customHeight="1" x14ac:dyDescent="0.2">
      <c r="B3702" s="10" t="s">
        <v>3805</v>
      </c>
      <c r="C3702" s="11" t="s">
        <v>11528</v>
      </c>
      <c r="D3702" s="11" t="s">
        <v>11506</v>
      </c>
      <c r="E3702" s="11" t="s">
        <v>11529</v>
      </c>
      <c r="F3702" s="12" t="s">
        <v>85</v>
      </c>
      <c r="G3702" s="13">
        <v>24444</v>
      </c>
      <c r="H3702" s="13">
        <v>20289</v>
      </c>
      <c r="I3702" s="13"/>
      <c r="J3702" s="13">
        <v>4155</v>
      </c>
      <c r="K3702" s="13">
        <v>83</v>
      </c>
      <c r="L3702" s="11" t="s">
        <v>9383</v>
      </c>
      <c r="M3702" s="14" t="s">
        <v>9380</v>
      </c>
      <c r="Z3702" s="15">
        <v>24444</v>
      </c>
      <c r="AA3702" s="15">
        <v>20289</v>
      </c>
      <c r="AC3702" s="15">
        <v>4155</v>
      </c>
    </row>
    <row r="3703" spans="2:29" ht="19.7" customHeight="1" x14ac:dyDescent="0.2">
      <c r="B3703" s="10" t="s">
        <v>3806</v>
      </c>
      <c r="C3703" s="11" t="s">
        <v>11530</v>
      </c>
      <c r="D3703" s="11" t="s">
        <v>11531</v>
      </c>
      <c r="E3703" s="11" t="s">
        <v>11532</v>
      </c>
      <c r="F3703" s="12" t="s">
        <v>85</v>
      </c>
      <c r="G3703" s="13">
        <v>4378</v>
      </c>
      <c r="H3703" s="13">
        <v>3794</v>
      </c>
      <c r="I3703" s="13"/>
      <c r="J3703" s="13">
        <v>584</v>
      </c>
      <c r="K3703" s="13">
        <v>86.67</v>
      </c>
      <c r="L3703" s="11" t="s">
        <v>9383</v>
      </c>
      <c r="M3703" s="14" t="s">
        <v>9380</v>
      </c>
      <c r="Z3703" s="15">
        <v>4378</v>
      </c>
      <c r="AA3703" s="15">
        <v>3794</v>
      </c>
      <c r="AC3703" s="15">
        <v>584</v>
      </c>
    </row>
    <row r="3704" spans="2:29" ht="19.7" customHeight="1" x14ac:dyDescent="0.2">
      <c r="B3704" s="16" t="s">
        <v>3807</v>
      </c>
      <c r="C3704" s="17" t="s">
        <v>11533</v>
      </c>
      <c r="D3704" s="17" t="s">
        <v>11531</v>
      </c>
      <c r="E3704" s="17" t="s">
        <v>11534</v>
      </c>
      <c r="F3704" s="18" t="s">
        <v>85</v>
      </c>
      <c r="G3704" s="19">
        <v>4541</v>
      </c>
      <c r="H3704" s="19">
        <v>3970</v>
      </c>
      <c r="I3704" s="19"/>
      <c r="J3704" s="19">
        <v>571</v>
      </c>
      <c r="K3704" s="19">
        <v>87.43</v>
      </c>
      <c r="L3704" s="17" t="s">
        <v>9383</v>
      </c>
      <c r="M3704" s="20" t="s">
        <v>9380</v>
      </c>
      <c r="Z3704" s="15">
        <v>4541</v>
      </c>
      <c r="AA3704" s="15">
        <v>3970</v>
      </c>
      <c r="AC3704" s="15">
        <v>571</v>
      </c>
    </row>
    <row r="3705" spans="2:29" ht="19.7" customHeight="1" x14ac:dyDescent="0.2">
      <c r="B3705" s="10" t="s">
        <v>3808</v>
      </c>
      <c r="C3705" s="11" t="s">
        <v>11535</v>
      </c>
      <c r="D3705" s="11" t="s">
        <v>11531</v>
      </c>
      <c r="E3705" s="11" t="s">
        <v>11536</v>
      </c>
      <c r="F3705" s="12" t="s">
        <v>85</v>
      </c>
      <c r="G3705" s="13">
        <v>4360</v>
      </c>
      <c r="H3705" s="13">
        <v>3444</v>
      </c>
      <c r="I3705" s="13"/>
      <c r="J3705" s="13">
        <v>916</v>
      </c>
      <c r="K3705" s="13">
        <v>79</v>
      </c>
      <c r="L3705" s="11" t="s">
        <v>9383</v>
      </c>
      <c r="M3705" s="14" t="s">
        <v>9380</v>
      </c>
      <c r="Z3705" s="15">
        <v>4360</v>
      </c>
      <c r="AA3705" s="15">
        <v>3444</v>
      </c>
      <c r="AC3705" s="15">
        <v>916</v>
      </c>
    </row>
    <row r="3706" spans="2:29" ht="19.7" customHeight="1" x14ac:dyDescent="0.2">
      <c r="B3706" s="10" t="s">
        <v>3809</v>
      </c>
      <c r="C3706" s="11" t="s">
        <v>11537</v>
      </c>
      <c r="D3706" s="11" t="s">
        <v>11531</v>
      </c>
      <c r="E3706" s="11" t="s">
        <v>11538</v>
      </c>
      <c r="F3706" s="12" t="s">
        <v>85</v>
      </c>
      <c r="G3706" s="13">
        <v>6019</v>
      </c>
      <c r="H3706" s="13">
        <v>4454</v>
      </c>
      <c r="I3706" s="13"/>
      <c r="J3706" s="13">
        <v>1565</v>
      </c>
      <c r="K3706" s="13">
        <v>74</v>
      </c>
      <c r="L3706" s="11" t="s">
        <v>9383</v>
      </c>
      <c r="M3706" s="14" t="s">
        <v>9380</v>
      </c>
      <c r="Z3706" s="15">
        <v>6019</v>
      </c>
      <c r="AA3706" s="15">
        <v>4454</v>
      </c>
      <c r="AC3706" s="15">
        <v>1565</v>
      </c>
    </row>
    <row r="3707" spans="2:29" ht="19.7" customHeight="1" x14ac:dyDescent="0.2">
      <c r="B3707" s="10" t="s">
        <v>3810</v>
      </c>
      <c r="C3707" s="11" t="s">
        <v>11539</v>
      </c>
      <c r="D3707" s="11" t="s">
        <v>11531</v>
      </c>
      <c r="E3707" s="11" t="s">
        <v>11540</v>
      </c>
      <c r="F3707" s="12" t="s">
        <v>85</v>
      </c>
      <c r="G3707" s="13">
        <v>7021</v>
      </c>
      <c r="H3707" s="13">
        <v>4493</v>
      </c>
      <c r="I3707" s="13"/>
      <c r="J3707" s="13">
        <v>2528</v>
      </c>
      <c r="K3707" s="13">
        <v>64</v>
      </c>
      <c r="L3707" s="11" t="s">
        <v>9383</v>
      </c>
      <c r="M3707" s="14" t="s">
        <v>9380</v>
      </c>
      <c r="Z3707" s="15">
        <v>7021</v>
      </c>
      <c r="AA3707" s="15">
        <v>4493</v>
      </c>
      <c r="AC3707" s="15">
        <v>2528</v>
      </c>
    </row>
    <row r="3708" spans="2:29" ht="19.7" customHeight="1" x14ac:dyDescent="0.2">
      <c r="B3708" s="10" t="s">
        <v>3811</v>
      </c>
      <c r="C3708" s="11" t="s">
        <v>11541</v>
      </c>
      <c r="D3708" s="11" t="s">
        <v>11531</v>
      </c>
      <c r="E3708" s="11" t="s">
        <v>11542</v>
      </c>
      <c r="F3708" s="12" t="s">
        <v>85</v>
      </c>
      <c r="G3708" s="13">
        <v>5212</v>
      </c>
      <c r="H3708" s="13">
        <v>3961</v>
      </c>
      <c r="I3708" s="13"/>
      <c r="J3708" s="13">
        <v>1251</v>
      </c>
      <c r="K3708" s="13">
        <v>76</v>
      </c>
      <c r="L3708" s="11" t="s">
        <v>9383</v>
      </c>
      <c r="M3708" s="14" t="s">
        <v>9380</v>
      </c>
      <c r="Z3708" s="15">
        <v>5212</v>
      </c>
      <c r="AA3708" s="15">
        <v>3961</v>
      </c>
      <c r="AC3708" s="15">
        <v>1251</v>
      </c>
    </row>
    <row r="3709" spans="2:29" ht="19.7" customHeight="1" x14ac:dyDescent="0.2">
      <c r="B3709" s="10" t="s">
        <v>3812</v>
      </c>
      <c r="C3709" s="11" t="s">
        <v>11543</v>
      </c>
      <c r="D3709" s="11" t="s">
        <v>4338</v>
      </c>
      <c r="E3709" s="11" t="s">
        <v>11544</v>
      </c>
      <c r="F3709" s="12" t="s">
        <v>85</v>
      </c>
      <c r="G3709" s="13">
        <v>3515</v>
      </c>
      <c r="H3709" s="13">
        <v>3234</v>
      </c>
      <c r="I3709" s="13"/>
      <c r="J3709" s="13">
        <v>281</v>
      </c>
      <c r="K3709" s="13">
        <v>92</v>
      </c>
      <c r="L3709" s="11" t="s">
        <v>9383</v>
      </c>
      <c r="M3709" s="14" t="s">
        <v>9380</v>
      </c>
      <c r="Z3709" s="15">
        <v>3515</v>
      </c>
      <c r="AA3709" s="15">
        <v>3234</v>
      </c>
      <c r="AC3709" s="15">
        <v>281</v>
      </c>
    </row>
    <row r="3710" spans="2:29" ht="19.7" customHeight="1" x14ac:dyDescent="0.2">
      <c r="B3710" s="10" t="s">
        <v>3813</v>
      </c>
      <c r="C3710" s="11" t="s">
        <v>11545</v>
      </c>
      <c r="D3710" s="11" t="s">
        <v>4338</v>
      </c>
      <c r="E3710" s="11" t="s">
        <v>11546</v>
      </c>
      <c r="F3710" s="12" t="s">
        <v>85</v>
      </c>
      <c r="G3710" s="13">
        <v>3632</v>
      </c>
      <c r="H3710" s="13">
        <v>3341</v>
      </c>
      <c r="I3710" s="13"/>
      <c r="J3710" s="13">
        <v>291</v>
      </c>
      <c r="K3710" s="13">
        <v>92</v>
      </c>
      <c r="L3710" s="11" t="s">
        <v>9383</v>
      </c>
      <c r="M3710" s="14" t="s">
        <v>9380</v>
      </c>
      <c r="Z3710" s="15">
        <v>3632</v>
      </c>
      <c r="AA3710" s="15">
        <v>3341</v>
      </c>
      <c r="AC3710" s="15">
        <v>291</v>
      </c>
    </row>
    <row r="3711" spans="2:29" ht="19.7" customHeight="1" x14ac:dyDescent="0.2">
      <c r="B3711" s="10" t="s">
        <v>3814</v>
      </c>
      <c r="C3711" s="11" t="s">
        <v>11547</v>
      </c>
      <c r="D3711" s="11" t="s">
        <v>4338</v>
      </c>
      <c r="E3711" s="11" t="s">
        <v>11548</v>
      </c>
      <c r="F3711" s="12" t="s">
        <v>85</v>
      </c>
      <c r="G3711" s="13">
        <v>3615</v>
      </c>
      <c r="H3711" s="13">
        <v>3348</v>
      </c>
      <c r="I3711" s="13"/>
      <c r="J3711" s="13">
        <v>267</v>
      </c>
      <c r="K3711" s="13">
        <v>92.62</v>
      </c>
      <c r="L3711" s="11" t="s">
        <v>9383</v>
      </c>
      <c r="M3711" s="14" t="s">
        <v>9380</v>
      </c>
      <c r="Z3711" s="15">
        <v>3615</v>
      </c>
      <c r="AA3711" s="15">
        <v>3348</v>
      </c>
      <c r="AC3711" s="15">
        <v>267</v>
      </c>
    </row>
    <row r="3712" spans="2:29" ht="19.7" customHeight="1" x14ac:dyDescent="0.2">
      <c r="B3712" s="10" t="s">
        <v>3815</v>
      </c>
      <c r="C3712" s="11" t="s">
        <v>11549</v>
      </c>
      <c r="D3712" s="11" t="s">
        <v>11550</v>
      </c>
      <c r="E3712" s="11" t="s">
        <v>11551</v>
      </c>
      <c r="F3712" s="12" t="s">
        <v>85</v>
      </c>
      <c r="G3712" s="13">
        <v>114390</v>
      </c>
      <c r="H3712" s="13">
        <v>79959</v>
      </c>
      <c r="I3712" s="13"/>
      <c r="J3712" s="13">
        <v>34431</v>
      </c>
      <c r="K3712" s="13">
        <v>69.900000000000006</v>
      </c>
      <c r="L3712" s="11" t="s">
        <v>9383</v>
      </c>
      <c r="M3712" s="14" t="s">
        <v>9380</v>
      </c>
      <c r="Z3712" s="15">
        <v>114390</v>
      </c>
      <c r="AA3712" s="15">
        <v>79959</v>
      </c>
      <c r="AC3712" s="15">
        <v>34431</v>
      </c>
    </row>
    <row r="3713" spans="2:29" ht="19.7" customHeight="1" x14ac:dyDescent="0.2">
      <c r="B3713" s="10" t="s">
        <v>3816</v>
      </c>
      <c r="C3713" s="11" t="s">
        <v>11552</v>
      </c>
      <c r="D3713" s="11" t="s">
        <v>11553</v>
      </c>
      <c r="E3713" s="11" t="s">
        <v>11554</v>
      </c>
      <c r="F3713" s="12" t="s">
        <v>85</v>
      </c>
      <c r="G3713" s="13">
        <v>31402</v>
      </c>
      <c r="H3713" s="13">
        <v>28262</v>
      </c>
      <c r="I3713" s="13"/>
      <c r="J3713" s="13">
        <v>3140</v>
      </c>
      <c r="K3713" s="13">
        <v>90</v>
      </c>
      <c r="L3713" s="11" t="s">
        <v>9383</v>
      </c>
      <c r="M3713" s="14" t="s">
        <v>9380</v>
      </c>
      <c r="Z3713" s="15">
        <v>31402</v>
      </c>
      <c r="AA3713" s="15">
        <v>28262</v>
      </c>
      <c r="AC3713" s="15">
        <v>3140</v>
      </c>
    </row>
    <row r="3714" spans="2:29" ht="19.7" customHeight="1" x14ac:dyDescent="0.2">
      <c r="B3714" s="10" t="s">
        <v>3817</v>
      </c>
      <c r="C3714" s="11" t="s">
        <v>11555</v>
      </c>
      <c r="D3714" s="11" t="s">
        <v>11553</v>
      </c>
      <c r="E3714" s="11" t="s">
        <v>11556</v>
      </c>
      <c r="F3714" s="12" t="s">
        <v>85</v>
      </c>
      <c r="G3714" s="13">
        <v>31948</v>
      </c>
      <c r="H3714" s="13">
        <v>28434</v>
      </c>
      <c r="I3714" s="13"/>
      <c r="J3714" s="13">
        <v>3514</v>
      </c>
      <c r="K3714" s="13">
        <v>89</v>
      </c>
      <c r="L3714" s="11" t="s">
        <v>9383</v>
      </c>
      <c r="M3714" s="14" t="s">
        <v>9380</v>
      </c>
      <c r="Z3714" s="15">
        <v>31948</v>
      </c>
      <c r="AA3714" s="15">
        <v>28434</v>
      </c>
      <c r="AC3714" s="15">
        <v>3514</v>
      </c>
    </row>
    <row r="3715" spans="2:29" ht="19.7" customHeight="1" x14ac:dyDescent="0.2">
      <c r="B3715" s="10" t="s">
        <v>3818</v>
      </c>
      <c r="C3715" s="11" t="s">
        <v>11557</v>
      </c>
      <c r="D3715" s="11" t="s">
        <v>11553</v>
      </c>
      <c r="E3715" s="11" t="s">
        <v>11558</v>
      </c>
      <c r="F3715" s="12" t="s">
        <v>85</v>
      </c>
      <c r="G3715" s="13">
        <v>33867</v>
      </c>
      <c r="H3715" s="13">
        <v>28110</v>
      </c>
      <c r="I3715" s="13"/>
      <c r="J3715" s="13">
        <v>5757</v>
      </c>
      <c r="K3715" s="13">
        <v>83</v>
      </c>
      <c r="L3715" s="11" t="s">
        <v>9383</v>
      </c>
      <c r="M3715" s="14" t="s">
        <v>9380</v>
      </c>
      <c r="Z3715" s="15">
        <v>33867</v>
      </c>
      <c r="AA3715" s="15">
        <v>28110</v>
      </c>
      <c r="AC3715" s="15">
        <v>5757</v>
      </c>
    </row>
    <row r="3716" spans="2:29" ht="19.7" customHeight="1" x14ac:dyDescent="0.2">
      <c r="B3716" s="10" t="s">
        <v>3819</v>
      </c>
      <c r="C3716" s="11" t="s">
        <v>11559</v>
      </c>
      <c r="D3716" s="11" t="s">
        <v>11553</v>
      </c>
      <c r="E3716" s="11" t="s">
        <v>11560</v>
      </c>
      <c r="F3716" s="12" t="s">
        <v>85</v>
      </c>
      <c r="G3716" s="13">
        <v>33344</v>
      </c>
      <c r="H3716" s="13">
        <v>29676</v>
      </c>
      <c r="I3716" s="13"/>
      <c r="J3716" s="13">
        <v>3668</v>
      </c>
      <c r="K3716" s="13">
        <v>89</v>
      </c>
      <c r="L3716" s="11" t="s">
        <v>9383</v>
      </c>
      <c r="M3716" s="14" t="s">
        <v>9380</v>
      </c>
      <c r="Z3716" s="15">
        <v>33344</v>
      </c>
      <c r="AA3716" s="15">
        <v>29676</v>
      </c>
      <c r="AC3716" s="15">
        <v>3668</v>
      </c>
    </row>
    <row r="3717" spans="2:29" ht="19.7" customHeight="1" x14ac:dyDescent="0.2">
      <c r="B3717" s="10" t="s">
        <v>3820</v>
      </c>
      <c r="C3717" s="11" t="s">
        <v>11561</v>
      </c>
      <c r="D3717" s="11" t="s">
        <v>11553</v>
      </c>
      <c r="E3717" s="11" t="s">
        <v>11562</v>
      </c>
      <c r="F3717" s="12" t="s">
        <v>85</v>
      </c>
      <c r="G3717" s="13">
        <v>32005</v>
      </c>
      <c r="H3717" s="13">
        <v>28484</v>
      </c>
      <c r="I3717" s="13"/>
      <c r="J3717" s="13">
        <v>3521</v>
      </c>
      <c r="K3717" s="13">
        <v>89</v>
      </c>
      <c r="L3717" s="11" t="s">
        <v>9383</v>
      </c>
      <c r="M3717" s="14" t="s">
        <v>9380</v>
      </c>
      <c r="Z3717" s="15">
        <v>32005</v>
      </c>
      <c r="AA3717" s="15">
        <v>28484</v>
      </c>
      <c r="AC3717" s="15">
        <v>3521</v>
      </c>
    </row>
    <row r="3718" spans="2:29" ht="19.7" customHeight="1" x14ac:dyDescent="0.2">
      <c r="B3718" s="10" t="s">
        <v>3821</v>
      </c>
      <c r="C3718" s="11" t="s">
        <v>11563</v>
      </c>
      <c r="D3718" s="11" t="s">
        <v>11553</v>
      </c>
      <c r="E3718" s="11" t="s">
        <v>11564</v>
      </c>
      <c r="F3718" s="12" t="s">
        <v>85</v>
      </c>
      <c r="G3718" s="13">
        <v>34477</v>
      </c>
      <c r="H3718" s="13">
        <v>29305</v>
      </c>
      <c r="I3718" s="13"/>
      <c r="J3718" s="13">
        <v>5172</v>
      </c>
      <c r="K3718" s="13">
        <v>85</v>
      </c>
      <c r="L3718" s="11" t="s">
        <v>9383</v>
      </c>
      <c r="M3718" s="14" t="s">
        <v>9380</v>
      </c>
      <c r="Z3718" s="15">
        <v>34477</v>
      </c>
      <c r="AA3718" s="15">
        <v>29305</v>
      </c>
      <c r="AC3718" s="15">
        <v>5172</v>
      </c>
    </row>
    <row r="3719" spans="2:29" ht="19.7" customHeight="1" x14ac:dyDescent="0.2">
      <c r="B3719" s="10" t="s">
        <v>3822</v>
      </c>
      <c r="C3719" s="11" t="s">
        <v>11565</v>
      </c>
      <c r="D3719" s="11" t="s">
        <v>11553</v>
      </c>
      <c r="E3719" s="11" t="s">
        <v>11566</v>
      </c>
      <c r="F3719" s="12" t="s">
        <v>85</v>
      </c>
      <c r="G3719" s="13">
        <v>36986</v>
      </c>
      <c r="H3719" s="13">
        <v>29959</v>
      </c>
      <c r="I3719" s="13"/>
      <c r="J3719" s="13">
        <v>7027</v>
      </c>
      <c r="K3719" s="13">
        <v>81</v>
      </c>
      <c r="L3719" s="11" t="s">
        <v>9383</v>
      </c>
      <c r="M3719" s="14" t="s">
        <v>9380</v>
      </c>
      <c r="Z3719" s="15">
        <v>36986</v>
      </c>
      <c r="AA3719" s="15">
        <v>29959</v>
      </c>
      <c r="AC3719" s="15">
        <v>7027</v>
      </c>
    </row>
    <row r="3720" spans="2:29" ht="19.7" customHeight="1" x14ac:dyDescent="0.2">
      <c r="B3720" s="10" t="s">
        <v>3823</v>
      </c>
      <c r="C3720" s="11" t="s">
        <v>11567</v>
      </c>
      <c r="D3720" s="11" t="s">
        <v>11553</v>
      </c>
      <c r="E3720" s="11" t="s">
        <v>11568</v>
      </c>
      <c r="F3720" s="12" t="s">
        <v>85</v>
      </c>
      <c r="G3720" s="13">
        <v>36993</v>
      </c>
      <c r="H3720" s="13">
        <v>32554</v>
      </c>
      <c r="I3720" s="13"/>
      <c r="J3720" s="13">
        <v>4439</v>
      </c>
      <c r="K3720" s="13">
        <v>88</v>
      </c>
      <c r="L3720" s="11" t="s">
        <v>9383</v>
      </c>
      <c r="M3720" s="14" t="s">
        <v>9380</v>
      </c>
      <c r="Z3720" s="15">
        <v>36993</v>
      </c>
      <c r="AA3720" s="15">
        <v>32554</v>
      </c>
      <c r="AC3720" s="15">
        <v>4439</v>
      </c>
    </row>
    <row r="3721" spans="2:29" ht="19.7" customHeight="1" x14ac:dyDescent="0.2">
      <c r="B3721" s="10" t="s">
        <v>3824</v>
      </c>
      <c r="C3721" s="11" t="s">
        <v>11569</v>
      </c>
      <c r="D3721" s="11" t="s">
        <v>11553</v>
      </c>
      <c r="E3721" s="11" t="s">
        <v>11570</v>
      </c>
      <c r="F3721" s="12" t="s">
        <v>85</v>
      </c>
      <c r="G3721" s="13">
        <v>35093</v>
      </c>
      <c r="H3721" s="13">
        <v>29127</v>
      </c>
      <c r="I3721" s="13"/>
      <c r="J3721" s="13">
        <v>5966</v>
      </c>
      <c r="K3721" s="13">
        <v>83</v>
      </c>
      <c r="L3721" s="11" t="s">
        <v>9383</v>
      </c>
      <c r="M3721" s="14" t="s">
        <v>9380</v>
      </c>
      <c r="Z3721" s="15">
        <v>35093</v>
      </c>
      <c r="AA3721" s="15">
        <v>29127</v>
      </c>
      <c r="AC3721" s="15">
        <v>5966</v>
      </c>
    </row>
    <row r="3722" spans="2:29" ht="19.7" customHeight="1" x14ac:dyDescent="0.2">
      <c r="B3722" s="10" t="s">
        <v>3825</v>
      </c>
      <c r="C3722" s="11" t="s">
        <v>11571</v>
      </c>
      <c r="D3722" s="11" t="s">
        <v>11553</v>
      </c>
      <c r="E3722" s="11" t="s">
        <v>11572</v>
      </c>
      <c r="F3722" s="12" t="s">
        <v>85</v>
      </c>
      <c r="G3722" s="13">
        <v>37097</v>
      </c>
      <c r="H3722" s="13">
        <v>29307</v>
      </c>
      <c r="I3722" s="13"/>
      <c r="J3722" s="13">
        <v>7790</v>
      </c>
      <c r="K3722" s="13">
        <v>79</v>
      </c>
      <c r="L3722" s="11" t="s">
        <v>9383</v>
      </c>
      <c r="M3722" s="14" t="s">
        <v>9380</v>
      </c>
      <c r="Z3722" s="15">
        <v>37097</v>
      </c>
      <c r="AA3722" s="15">
        <v>29307</v>
      </c>
      <c r="AC3722" s="15">
        <v>7790</v>
      </c>
    </row>
    <row r="3723" spans="2:29" ht="19.7" customHeight="1" x14ac:dyDescent="0.2">
      <c r="B3723" s="10" t="s">
        <v>3826</v>
      </c>
      <c r="C3723" s="11" t="s">
        <v>11573</v>
      </c>
      <c r="D3723" s="11" t="s">
        <v>4322</v>
      </c>
      <c r="E3723" s="11" t="s">
        <v>4323</v>
      </c>
      <c r="F3723" s="12" t="s">
        <v>85</v>
      </c>
      <c r="G3723" s="13">
        <v>20416</v>
      </c>
      <c r="H3723" s="13">
        <v>17707</v>
      </c>
      <c r="I3723" s="13"/>
      <c r="J3723" s="13">
        <v>2709</v>
      </c>
      <c r="K3723" s="13">
        <v>86.73</v>
      </c>
      <c r="L3723" s="11" t="s">
        <v>9383</v>
      </c>
      <c r="M3723" s="14" t="s">
        <v>9380</v>
      </c>
      <c r="Z3723" s="15">
        <v>20416</v>
      </c>
      <c r="AA3723" s="15">
        <v>17707</v>
      </c>
      <c r="AC3723" s="15">
        <v>2709</v>
      </c>
    </row>
    <row r="3724" spans="2:29" ht="19.7" customHeight="1" x14ac:dyDescent="0.2">
      <c r="B3724" s="10" t="s">
        <v>3827</v>
      </c>
      <c r="C3724" s="11" t="s">
        <v>11574</v>
      </c>
      <c r="D3724" s="11" t="s">
        <v>4322</v>
      </c>
      <c r="E3724" s="11" t="s">
        <v>4324</v>
      </c>
      <c r="F3724" s="12" t="s">
        <v>85</v>
      </c>
      <c r="G3724" s="13">
        <v>24248</v>
      </c>
      <c r="H3724" s="13">
        <v>22187</v>
      </c>
      <c r="I3724" s="13"/>
      <c r="J3724" s="13">
        <v>2061</v>
      </c>
      <c r="K3724" s="13">
        <v>91.5</v>
      </c>
      <c r="L3724" s="11" t="s">
        <v>9383</v>
      </c>
      <c r="M3724" s="14" t="s">
        <v>9380</v>
      </c>
      <c r="Z3724" s="15">
        <v>24248</v>
      </c>
      <c r="AA3724" s="15">
        <v>22187</v>
      </c>
      <c r="AC3724" s="15">
        <v>2061</v>
      </c>
    </row>
    <row r="3725" spans="2:29" ht="19.7" customHeight="1" x14ac:dyDescent="0.2">
      <c r="B3725" s="10" t="s">
        <v>3828</v>
      </c>
      <c r="C3725" s="11" t="s">
        <v>11575</v>
      </c>
      <c r="D3725" s="11" t="s">
        <v>4322</v>
      </c>
      <c r="E3725" s="11" t="s">
        <v>4287</v>
      </c>
      <c r="F3725" s="12" t="s">
        <v>85</v>
      </c>
      <c r="G3725" s="13">
        <v>20555</v>
      </c>
      <c r="H3725" s="13">
        <v>18021</v>
      </c>
      <c r="I3725" s="13"/>
      <c r="J3725" s="13">
        <v>2534</v>
      </c>
      <c r="K3725" s="13">
        <v>87.67</v>
      </c>
      <c r="L3725" s="11" t="s">
        <v>9383</v>
      </c>
      <c r="M3725" s="14" t="s">
        <v>9380</v>
      </c>
      <c r="Z3725" s="15">
        <v>20555</v>
      </c>
      <c r="AA3725" s="15">
        <v>18021</v>
      </c>
      <c r="AC3725" s="15">
        <v>2534</v>
      </c>
    </row>
    <row r="3726" spans="2:29" ht="19.7" customHeight="1" x14ac:dyDescent="0.2">
      <c r="B3726" s="10" t="s">
        <v>3829</v>
      </c>
      <c r="C3726" s="11" t="s">
        <v>11576</v>
      </c>
      <c r="D3726" s="11" t="s">
        <v>4322</v>
      </c>
      <c r="E3726" s="11" t="s">
        <v>4325</v>
      </c>
      <c r="F3726" s="12" t="s">
        <v>85</v>
      </c>
      <c r="G3726" s="13">
        <v>21574</v>
      </c>
      <c r="H3726" s="13">
        <v>17512</v>
      </c>
      <c r="I3726" s="13"/>
      <c r="J3726" s="13">
        <v>4062</v>
      </c>
      <c r="K3726" s="13">
        <v>81.17</v>
      </c>
      <c r="L3726" s="11" t="s">
        <v>9383</v>
      </c>
      <c r="M3726" s="14" t="s">
        <v>9380</v>
      </c>
      <c r="Z3726" s="15">
        <v>21574</v>
      </c>
      <c r="AA3726" s="15">
        <v>17512</v>
      </c>
      <c r="AC3726" s="15">
        <v>4062</v>
      </c>
    </row>
    <row r="3727" spans="2:29" ht="19.7" customHeight="1" x14ac:dyDescent="0.2">
      <c r="B3727" s="10" t="s">
        <v>3830</v>
      </c>
      <c r="C3727" s="11" t="s">
        <v>11577</v>
      </c>
      <c r="D3727" s="11" t="s">
        <v>4322</v>
      </c>
      <c r="E3727" s="11" t="s">
        <v>4288</v>
      </c>
      <c r="F3727" s="12" t="s">
        <v>85</v>
      </c>
      <c r="G3727" s="13">
        <v>25030</v>
      </c>
      <c r="H3727" s="13">
        <v>19523</v>
      </c>
      <c r="I3727" s="13"/>
      <c r="J3727" s="13">
        <v>5507</v>
      </c>
      <c r="K3727" s="13">
        <v>78</v>
      </c>
      <c r="L3727" s="11" t="s">
        <v>9383</v>
      </c>
      <c r="M3727" s="14" t="s">
        <v>9380</v>
      </c>
      <c r="Z3727" s="15">
        <v>25030</v>
      </c>
      <c r="AA3727" s="15">
        <v>19523</v>
      </c>
      <c r="AC3727" s="15">
        <v>5507</v>
      </c>
    </row>
    <row r="3728" spans="2:29" ht="19.7" customHeight="1" x14ac:dyDescent="0.2">
      <c r="B3728" s="10" t="s">
        <v>3831</v>
      </c>
      <c r="C3728" s="11" t="s">
        <v>11578</v>
      </c>
      <c r="D3728" s="11" t="s">
        <v>4322</v>
      </c>
      <c r="E3728" s="11" t="s">
        <v>4326</v>
      </c>
      <c r="F3728" s="12" t="s">
        <v>85</v>
      </c>
      <c r="G3728" s="13">
        <v>24707</v>
      </c>
      <c r="H3728" s="13">
        <v>18587</v>
      </c>
      <c r="I3728" s="13"/>
      <c r="J3728" s="13">
        <v>6120</v>
      </c>
      <c r="K3728" s="13">
        <v>75.23</v>
      </c>
      <c r="L3728" s="11" t="s">
        <v>9383</v>
      </c>
      <c r="M3728" s="14" t="s">
        <v>9380</v>
      </c>
      <c r="Z3728" s="15">
        <v>24707</v>
      </c>
      <c r="AA3728" s="15">
        <v>18587</v>
      </c>
      <c r="AC3728" s="15">
        <v>6120</v>
      </c>
    </row>
    <row r="3729" spans="2:29" ht="19.7" customHeight="1" x14ac:dyDescent="0.2">
      <c r="B3729" s="16" t="s">
        <v>3832</v>
      </c>
      <c r="C3729" s="17" t="s">
        <v>11579</v>
      </c>
      <c r="D3729" s="17" t="s">
        <v>4322</v>
      </c>
      <c r="E3729" s="17" t="s">
        <v>4327</v>
      </c>
      <c r="F3729" s="18" t="s">
        <v>85</v>
      </c>
      <c r="G3729" s="19">
        <v>25615</v>
      </c>
      <c r="H3729" s="19">
        <v>18374</v>
      </c>
      <c r="I3729" s="19"/>
      <c r="J3729" s="19">
        <v>7241</v>
      </c>
      <c r="K3729" s="19">
        <v>71.73</v>
      </c>
      <c r="L3729" s="17" t="s">
        <v>9383</v>
      </c>
      <c r="M3729" s="20" t="s">
        <v>9380</v>
      </c>
      <c r="Z3729" s="15">
        <v>25615</v>
      </c>
      <c r="AA3729" s="15">
        <v>18374</v>
      </c>
      <c r="AC3729" s="15">
        <v>7241</v>
      </c>
    </row>
    <row r="3730" spans="2:29" ht="19.7" customHeight="1" x14ac:dyDescent="0.2">
      <c r="B3730" s="10" t="s">
        <v>3833</v>
      </c>
      <c r="C3730" s="11" t="s">
        <v>11580</v>
      </c>
      <c r="D3730" s="11" t="s">
        <v>4322</v>
      </c>
      <c r="E3730" s="11" t="s">
        <v>4328</v>
      </c>
      <c r="F3730" s="12" t="s">
        <v>85</v>
      </c>
      <c r="G3730" s="13">
        <v>38239</v>
      </c>
      <c r="H3730" s="13">
        <v>29062</v>
      </c>
      <c r="I3730" s="13"/>
      <c r="J3730" s="13">
        <v>9177</v>
      </c>
      <c r="K3730" s="13">
        <v>76</v>
      </c>
      <c r="L3730" s="11" t="s">
        <v>9383</v>
      </c>
      <c r="M3730" s="14" t="s">
        <v>9380</v>
      </c>
      <c r="Z3730" s="15">
        <v>38239</v>
      </c>
      <c r="AA3730" s="15">
        <v>29062</v>
      </c>
      <c r="AC3730" s="15">
        <v>9177</v>
      </c>
    </row>
    <row r="3731" spans="2:29" ht="19.7" customHeight="1" x14ac:dyDescent="0.2">
      <c r="B3731" s="10" t="s">
        <v>3834</v>
      </c>
      <c r="C3731" s="11" t="s">
        <v>11581</v>
      </c>
      <c r="D3731" s="11" t="s">
        <v>4322</v>
      </c>
      <c r="E3731" s="11" t="s">
        <v>4329</v>
      </c>
      <c r="F3731" s="12" t="s">
        <v>85</v>
      </c>
      <c r="G3731" s="13">
        <v>42588</v>
      </c>
      <c r="H3731" s="13">
        <v>30310</v>
      </c>
      <c r="I3731" s="13"/>
      <c r="J3731" s="13">
        <v>12278</v>
      </c>
      <c r="K3731" s="13">
        <v>71.17</v>
      </c>
      <c r="L3731" s="11" t="s">
        <v>9383</v>
      </c>
      <c r="M3731" s="14" t="s">
        <v>9380</v>
      </c>
      <c r="Z3731" s="15">
        <v>42588</v>
      </c>
      <c r="AA3731" s="15">
        <v>30310</v>
      </c>
      <c r="AC3731" s="15">
        <v>12278</v>
      </c>
    </row>
    <row r="3732" spans="2:29" ht="19.7" customHeight="1" x14ac:dyDescent="0.2">
      <c r="B3732" s="10" t="s">
        <v>3835</v>
      </c>
      <c r="C3732" s="11" t="s">
        <v>11582</v>
      </c>
      <c r="D3732" s="11" t="s">
        <v>4322</v>
      </c>
      <c r="E3732" s="11" t="s">
        <v>4330</v>
      </c>
      <c r="F3732" s="12" t="s">
        <v>85</v>
      </c>
      <c r="G3732" s="13">
        <v>54427</v>
      </c>
      <c r="H3732" s="13">
        <v>39732</v>
      </c>
      <c r="I3732" s="13"/>
      <c r="J3732" s="13">
        <v>14695</v>
      </c>
      <c r="K3732" s="13">
        <v>73</v>
      </c>
      <c r="L3732" s="11" t="s">
        <v>9383</v>
      </c>
      <c r="M3732" s="14" t="s">
        <v>9380</v>
      </c>
      <c r="Z3732" s="15">
        <v>54427</v>
      </c>
      <c r="AA3732" s="15">
        <v>39732</v>
      </c>
      <c r="AC3732" s="15">
        <v>14695</v>
      </c>
    </row>
    <row r="3733" spans="2:29" ht="19.7" customHeight="1" x14ac:dyDescent="0.2">
      <c r="B3733" s="10" t="s">
        <v>3836</v>
      </c>
      <c r="C3733" s="11" t="s">
        <v>11583</v>
      </c>
      <c r="D3733" s="11" t="s">
        <v>4322</v>
      </c>
      <c r="E3733" s="11" t="s">
        <v>4331</v>
      </c>
      <c r="F3733" s="12" t="s">
        <v>85</v>
      </c>
      <c r="G3733" s="13">
        <v>54919</v>
      </c>
      <c r="H3733" s="13">
        <v>38899</v>
      </c>
      <c r="I3733" s="13"/>
      <c r="J3733" s="13">
        <v>16020</v>
      </c>
      <c r="K3733" s="13">
        <v>70.83</v>
      </c>
      <c r="L3733" s="11" t="s">
        <v>9383</v>
      </c>
      <c r="M3733" s="14" t="s">
        <v>9380</v>
      </c>
      <c r="Z3733" s="15">
        <v>54919</v>
      </c>
      <c r="AA3733" s="15">
        <v>38899</v>
      </c>
      <c r="AC3733" s="15">
        <v>16020</v>
      </c>
    </row>
    <row r="3734" spans="2:29" ht="19.7" customHeight="1" x14ac:dyDescent="0.2">
      <c r="B3734" s="10" t="s">
        <v>3837</v>
      </c>
      <c r="C3734" s="11" t="s">
        <v>11584</v>
      </c>
      <c r="D3734" s="11" t="s">
        <v>4322</v>
      </c>
      <c r="E3734" s="11" t="s">
        <v>4332</v>
      </c>
      <c r="F3734" s="12" t="s">
        <v>85</v>
      </c>
      <c r="G3734" s="13">
        <v>61128</v>
      </c>
      <c r="H3734" s="13">
        <v>40344</v>
      </c>
      <c r="I3734" s="13"/>
      <c r="J3734" s="13">
        <v>20784</v>
      </c>
      <c r="K3734" s="13">
        <v>66</v>
      </c>
      <c r="L3734" s="11" t="s">
        <v>9383</v>
      </c>
      <c r="M3734" s="14" t="s">
        <v>9380</v>
      </c>
      <c r="Z3734" s="15">
        <v>61128</v>
      </c>
      <c r="AA3734" s="15">
        <v>40344</v>
      </c>
      <c r="AC3734" s="15">
        <v>20784</v>
      </c>
    </row>
    <row r="3735" spans="2:29" ht="19.7" customHeight="1" x14ac:dyDescent="0.2">
      <c r="B3735" s="10" t="s">
        <v>3838</v>
      </c>
      <c r="C3735" s="11" t="s">
        <v>11585</v>
      </c>
      <c r="D3735" s="11" t="s">
        <v>4322</v>
      </c>
      <c r="E3735" s="11" t="s">
        <v>11586</v>
      </c>
      <c r="F3735" s="12" t="s">
        <v>85</v>
      </c>
      <c r="G3735" s="13">
        <v>101467</v>
      </c>
      <c r="H3735" s="13">
        <v>75420</v>
      </c>
      <c r="I3735" s="13"/>
      <c r="J3735" s="13">
        <v>26047</v>
      </c>
      <c r="K3735" s="13">
        <v>74.33</v>
      </c>
      <c r="L3735" s="11" t="s">
        <v>9383</v>
      </c>
      <c r="M3735" s="14" t="s">
        <v>9380</v>
      </c>
      <c r="Z3735" s="15">
        <v>101467</v>
      </c>
      <c r="AA3735" s="15">
        <v>75420</v>
      </c>
      <c r="AC3735" s="15">
        <v>26047</v>
      </c>
    </row>
    <row r="3736" spans="2:29" ht="19.7" customHeight="1" x14ac:dyDescent="0.2">
      <c r="B3736" s="10" t="s">
        <v>3839</v>
      </c>
      <c r="C3736" s="11" t="s">
        <v>11587</v>
      </c>
      <c r="D3736" s="11" t="s">
        <v>4322</v>
      </c>
      <c r="E3736" s="11" t="s">
        <v>4333</v>
      </c>
      <c r="F3736" s="12" t="s">
        <v>85</v>
      </c>
      <c r="G3736" s="13">
        <v>102174</v>
      </c>
      <c r="H3736" s="13">
        <v>75813</v>
      </c>
      <c r="I3736" s="13"/>
      <c r="J3736" s="13">
        <v>26361</v>
      </c>
      <c r="K3736" s="13">
        <v>74.2</v>
      </c>
      <c r="L3736" s="11" t="s">
        <v>9383</v>
      </c>
      <c r="M3736" s="14" t="s">
        <v>9380</v>
      </c>
      <c r="Z3736" s="15">
        <v>102174</v>
      </c>
      <c r="AA3736" s="15">
        <v>75813</v>
      </c>
      <c r="AC3736" s="15">
        <v>26361</v>
      </c>
    </row>
    <row r="3737" spans="2:29" ht="19.7" customHeight="1" x14ac:dyDescent="0.2">
      <c r="B3737" s="10" t="s">
        <v>3840</v>
      </c>
      <c r="C3737" s="11" t="s">
        <v>11588</v>
      </c>
      <c r="D3737" s="11" t="s">
        <v>4322</v>
      </c>
      <c r="E3737" s="11" t="s">
        <v>4334</v>
      </c>
      <c r="F3737" s="12" t="s">
        <v>85</v>
      </c>
      <c r="G3737" s="13">
        <v>104930</v>
      </c>
      <c r="H3737" s="13">
        <v>73640</v>
      </c>
      <c r="I3737" s="13"/>
      <c r="J3737" s="13">
        <v>31290</v>
      </c>
      <c r="K3737" s="13">
        <v>70.180000000000007</v>
      </c>
      <c r="L3737" s="11" t="s">
        <v>9383</v>
      </c>
      <c r="M3737" s="14" t="s">
        <v>9380</v>
      </c>
      <c r="Z3737" s="15">
        <v>104930</v>
      </c>
      <c r="AA3737" s="15">
        <v>73640</v>
      </c>
      <c r="AC3737" s="15">
        <v>31290</v>
      </c>
    </row>
    <row r="3738" spans="2:29" ht="19.7" customHeight="1" x14ac:dyDescent="0.2">
      <c r="B3738" s="10" t="s">
        <v>3841</v>
      </c>
      <c r="C3738" s="11" t="s">
        <v>11589</v>
      </c>
      <c r="D3738" s="11" t="s">
        <v>4322</v>
      </c>
      <c r="E3738" s="11" t="s">
        <v>11590</v>
      </c>
      <c r="F3738" s="12" t="s">
        <v>85</v>
      </c>
      <c r="G3738" s="13">
        <v>118357</v>
      </c>
      <c r="H3738" s="13">
        <v>80483</v>
      </c>
      <c r="I3738" s="13"/>
      <c r="J3738" s="13">
        <v>37874</v>
      </c>
      <c r="K3738" s="13">
        <v>68</v>
      </c>
      <c r="L3738" s="11" t="s">
        <v>9383</v>
      </c>
      <c r="M3738" s="14" t="s">
        <v>9380</v>
      </c>
      <c r="Z3738" s="15">
        <v>118357</v>
      </c>
      <c r="AA3738" s="15">
        <v>80483</v>
      </c>
      <c r="AC3738" s="15">
        <v>37874</v>
      </c>
    </row>
    <row r="3739" spans="2:29" ht="19.7" customHeight="1" x14ac:dyDescent="0.2">
      <c r="B3739" s="10" t="s">
        <v>3842</v>
      </c>
      <c r="C3739" s="11" t="s">
        <v>11591</v>
      </c>
      <c r="D3739" s="11" t="s">
        <v>4322</v>
      </c>
      <c r="E3739" s="11" t="s">
        <v>4335</v>
      </c>
      <c r="F3739" s="12" t="s">
        <v>85</v>
      </c>
      <c r="G3739" s="13">
        <v>112549</v>
      </c>
      <c r="H3739" s="13">
        <v>76533</v>
      </c>
      <c r="I3739" s="13"/>
      <c r="J3739" s="13">
        <v>36016</v>
      </c>
      <c r="K3739" s="13">
        <v>68</v>
      </c>
      <c r="L3739" s="11" t="s">
        <v>9383</v>
      </c>
      <c r="M3739" s="14" t="s">
        <v>9380</v>
      </c>
      <c r="Z3739" s="15">
        <v>112549</v>
      </c>
      <c r="AA3739" s="15">
        <v>76533</v>
      </c>
      <c r="AC3739" s="15">
        <v>36016</v>
      </c>
    </row>
    <row r="3740" spans="2:29" ht="19.7" customHeight="1" x14ac:dyDescent="0.2">
      <c r="B3740" s="10" t="s">
        <v>3843</v>
      </c>
      <c r="C3740" s="11" t="s">
        <v>11592</v>
      </c>
      <c r="D3740" s="11" t="s">
        <v>4322</v>
      </c>
      <c r="E3740" s="11" t="s">
        <v>4336</v>
      </c>
      <c r="F3740" s="12" t="s">
        <v>85</v>
      </c>
      <c r="G3740" s="13">
        <v>121542</v>
      </c>
      <c r="H3740" s="13">
        <v>79002</v>
      </c>
      <c r="I3740" s="13"/>
      <c r="J3740" s="13">
        <v>42540</v>
      </c>
      <c r="K3740" s="13">
        <v>65</v>
      </c>
      <c r="L3740" s="11" t="s">
        <v>9383</v>
      </c>
      <c r="M3740" s="14" t="s">
        <v>9380</v>
      </c>
      <c r="Z3740" s="15">
        <v>121542</v>
      </c>
      <c r="AA3740" s="15">
        <v>79002</v>
      </c>
      <c r="AC3740" s="15">
        <v>42540</v>
      </c>
    </row>
    <row r="3741" spans="2:29" ht="19.7" customHeight="1" x14ac:dyDescent="0.2">
      <c r="B3741" s="10" t="s">
        <v>3844</v>
      </c>
      <c r="C3741" s="11" t="s">
        <v>11593</v>
      </c>
      <c r="D3741" s="11" t="s">
        <v>4322</v>
      </c>
      <c r="E3741" s="11" t="s">
        <v>11594</v>
      </c>
      <c r="F3741" s="12" t="s">
        <v>85</v>
      </c>
      <c r="G3741" s="13">
        <v>113774</v>
      </c>
      <c r="H3741" s="13">
        <v>78504</v>
      </c>
      <c r="I3741" s="13"/>
      <c r="J3741" s="13">
        <v>35270</v>
      </c>
      <c r="K3741" s="13">
        <v>69</v>
      </c>
      <c r="L3741" s="11" t="s">
        <v>9383</v>
      </c>
      <c r="M3741" s="14" t="s">
        <v>9380</v>
      </c>
      <c r="Z3741" s="15">
        <v>113774</v>
      </c>
      <c r="AA3741" s="15">
        <v>78504</v>
      </c>
      <c r="AC3741" s="15">
        <v>35270</v>
      </c>
    </row>
    <row r="3742" spans="2:29" ht="19.7" customHeight="1" x14ac:dyDescent="0.2">
      <c r="B3742" s="10" t="s">
        <v>3845</v>
      </c>
      <c r="C3742" s="11" t="s">
        <v>11595</v>
      </c>
      <c r="D3742" s="11" t="s">
        <v>4322</v>
      </c>
      <c r="E3742" s="11" t="s">
        <v>11596</v>
      </c>
      <c r="F3742" s="12" t="s">
        <v>85</v>
      </c>
      <c r="G3742" s="13">
        <v>119363</v>
      </c>
      <c r="H3742" s="13">
        <v>78780</v>
      </c>
      <c r="I3742" s="13"/>
      <c r="J3742" s="13">
        <v>40583</v>
      </c>
      <c r="K3742" s="13">
        <v>66</v>
      </c>
      <c r="L3742" s="11" t="s">
        <v>9383</v>
      </c>
      <c r="M3742" s="14" t="s">
        <v>9380</v>
      </c>
      <c r="Z3742" s="15">
        <v>119363</v>
      </c>
      <c r="AA3742" s="15">
        <v>78780</v>
      </c>
      <c r="AC3742" s="15">
        <v>40583</v>
      </c>
    </row>
    <row r="3743" spans="2:29" ht="19.7" customHeight="1" x14ac:dyDescent="0.2">
      <c r="B3743" s="10" t="s">
        <v>3846</v>
      </c>
      <c r="C3743" s="11" t="s">
        <v>11597</v>
      </c>
      <c r="D3743" s="11" t="s">
        <v>4322</v>
      </c>
      <c r="E3743" s="11" t="s">
        <v>11598</v>
      </c>
      <c r="F3743" s="12" t="s">
        <v>85</v>
      </c>
      <c r="G3743" s="13">
        <v>127679</v>
      </c>
      <c r="H3743" s="13">
        <v>81715</v>
      </c>
      <c r="I3743" s="13"/>
      <c r="J3743" s="13">
        <v>45964</v>
      </c>
      <c r="K3743" s="13">
        <v>64</v>
      </c>
      <c r="L3743" s="11" t="s">
        <v>9383</v>
      </c>
      <c r="M3743" s="14" t="s">
        <v>9380</v>
      </c>
      <c r="Z3743" s="15">
        <v>127679</v>
      </c>
      <c r="AA3743" s="15">
        <v>81715</v>
      </c>
      <c r="AC3743" s="15">
        <v>45964</v>
      </c>
    </row>
    <row r="3744" spans="2:29" ht="19.7" customHeight="1" x14ac:dyDescent="0.2">
      <c r="B3744" s="10" t="s">
        <v>3847</v>
      </c>
      <c r="C3744" s="11" t="s">
        <v>11599</v>
      </c>
      <c r="D3744" s="11" t="s">
        <v>4322</v>
      </c>
      <c r="E3744" s="11" t="s">
        <v>11600</v>
      </c>
      <c r="F3744" s="12" t="s">
        <v>85</v>
      </c>
      <c r="G3744" s="13">
        <v>167616</v>
      </c>
      <c r="H3744" s="13">
        <v>103922</v>
      </c>
      <c r="I3744" s="13"/>
      <c r="J3744" s="13">
        <v>63694</v>
      </c>
      <c r="K3744" s="13">
        <v>62</v>
      </c>
      <c r="L3744" s="11" t="s">
        <v>9383</v>
      </c>
      <c r="M3744" s="14" t="s">
        <v>9380</v>
      </c>
      <c r="Z3744" s="15">
        <v>167616</v>
      </c>
      <c r="AA3744" s="15">
        <v>103922</v>
      </c>
      <c r="AC3744" s="15">
        <v>63694</v>
      </c>
    </row>
    <row r="3745" spans="2:29" ht="19.7" customHeight="1" x14ac:dyDescent="0.2">
      <c r="B3745" s="10" t="s">
        <v>3848</v>
      </c>
      <c r="C3745" s="11" t="s">
        <v>11601</v>
      </c>
      <c r="D3745" s="11" t="s">
        <v>4322</v>
      </c>
      <c r="E3745" s="11" t="s">
        <v>4337</v>
      </c>
      <c r="F3745" s="12" t="s">
        <v>85</v>
      </c>
      <c r="G3745" s="13">
        <v>167756</v>
      </c>
      <c r="H3745" s="13">
        <v>109377</v>
      </c>
      <c r="I3745" s="13"/>
      <c r="J3745" s="13">
        <v>58379</v>
      </c>
      <c r="K3745" s="13">
        <v>65.2</v>
      </c>
      <c r="L3745" s="11" t="s">
        <v>9383</v>
      </c>
      <c r="M3745" s="14" t="s">
        <v>9380</v>
      </c>
      <c r="Z3745" s="15">
        <v>167756</v>
      </c>
      <c r="AA3745" s="15">
        <v>109377</v>
      </c>
      <c r="AC3745" s="15">
        <v>58379</v>
      </c>
    </row>
    <row r="3746" spans="2:29" ht="19.7" customHeight="1" x14ac:dyDescent="0.2">
      <c r="B3746" s="10" t="s">
        <v>3849</v>
      </c>
      <c r="C3746" s="11" t="s">
        <v>11602</v>
      </c>
      <c r="D3746" s="11" t="s">
        <v>4322</v>
      </c>
      <c r="E3746" s="11" t="s">
        <v>11603</v>
      </c>
      <c r="F3746" s="12" t="s">
        <v>85</v>
      </c>
      <c r="G3746" s="13">
        <v>173179</v>
      </c>
      <c r="H3746" s="13">
        <v>116030</v>
      </c>
      <c r="I3746" s="13"/>
      <c r="J3746" s="13">
        <v>57149</v>
      </c>
      <c r="K3746" s="13">
        <v>67</v>
      </c>
      <c r="L3746" s="11" t="s">
        <v>9383</v>
      </c>
      <c r="M3746" s="14" t="s">
        <v>9380</v>
      </c>
      <c r="Z3746" s="15">
        <v>173179</v>
      </c>
      <c r="AA3746" s="15">
        <v>116030</v>
      </c>
      <c r="AC3746" s="15">
        <v>57149</v>
      </c>
    </row>
    <row r="3747" spans="2:29" ht="19.7" customHeight="1" x14ac:dyDescent="0.2">
      <c r="B3747" s="10" t="s">
        <v>3850</v>
      </c>
      <c r="C3747" s="11" t="s">
        <v>11604</v>
      </c>
      <c r="D3747" s="11" t="s">
        <v>4322</v>
      </c>
      <c r="E3747" s="11" t="s">
        <v>11605</v>
      </c>
      <c r="F3747" s="12" t="s">
        <v>85</v>
      </c>
      <c r="G3747" s="13">
        <v>181421</v>
      </c>
      <c r="H3747" s="13">
        <v>116109</v>
      </c>
      <c r="I3747" s="13"/>
      <c r="J3747" s="13">
        <v>65312</v>
      </c>
      <c r="K3747" s="13">
        <v>64</v>
      </c>
      <c r="L3747" s="11" t="s">
        <v>9383</v>
      </c>
      <c r="M3747" s="14" t="s">
        <v>9380</v>
      </c>
      <c r="Z3747" s="15">
        <v>181421</v>
      </c>
      <c r="AA3747" s="15">
        <v>116109</v>
      </c>
      <c r="AC3747" s="15">
        <v>65312</v>
      </c>
    </row>
    <row r="3748" spans="2:29" ht="19.7" customHeight="1" x14ac:dyDescent="0.2">
      <c r="B3748" s="10" t="s">
        <v>3851</v>
      </c>
      <c r="C3748" s="11" t="s">
        <v>11606</v>
      </c>
      <c r="D3748" s="11" t="s">
        <v>4322</v>
      </c>
      <c r="E3748" s="11" t="s">
        <v>11607</v>
      </c>
      <c r="F3748" s="12" t="s">
        <v>85</v>
      </c>
      <c r="G3748" s="13">
        <v>188730</v>
      </c>
      <c r="H3748" s="13">
        <v>117013</v>
      </c>
      <c r="I3748" s="13"/>
      <c r="J3748" s="13">
        <v>71717</v>
      </c>
      <c r="K3748" s="13">
        <v>62</v>
      </c>
      <c r="L3748" s="11" t="s">
        <v>9383</v>
      </c>
      <c r="M3748" s="14" t="s">
        <v>9380</v>
      </c>
      <c r="Z3748" s="15">
        <v>188730</v>
      </c>
      <c r="AA3748" s="15">
        <v>117013</v>
      </c>
      <c r="AC3748" s="15">
        <v>71717</v>
      </c>
    </row>
    <row r="3749" spans="2:29" ht="19.7" customHeight="1" x14ac:dyDescent="0.2">
      <c r="B3749" s="10" t="s">
        <v>3852</v>
      </c>
      <c r="C3749" s="11" t="s">
        <v>11608</v>
      </c>
      <c r="D3749" s="11" t="s">
        <v>4322</v>
      </c>
      <c r="E3749" s="11" t="s">
        <v>11609</v>
      </c>
      <c r="F3749" s="12" t="s">
        <v>85</v>
      </c>
      <c r="G3749" s="13">
        <v>178732</v>
      </c>
      <c r="H3749" s="13">
        <v>117963</v>
      </c>
      <c r="I3749" s="13"/>
      <c r="J3749" s="13">
        <v>60769</v>
      </c>
      <c r="K3749" s="13">
        <v>66</v>
      </c>
      <c r="L3749" s="11" t="s">
        <v>9383</v>
      </c>
      <c r="M3749" s="14" t="s">
        <v>9380</v>
      </c>
      <c r="Z3749" s="15">
        <v>178732</v>
      </c>
      <c r="AA3749" s="15">
        <v>117963</v>
      </c>
      <c r="AC3749" s="15">
        <v>60769</v>
      </c>
    </row>
    <row r="3750" spans="2:29" ht="19.7" customHeight="1" x14ac:dyDescent="0.2">
      <c r="B3750" s="10" t="s">
        <v>3853</v>
      </c>
      <c r="C3750" s="11" t="s">
        <v>11610</v>
      </c>
      <c r="D3750" s="11" t="s">
        <v>4322</v>
      </c>
      <c r="E3750" s="11" t="s">
        <v>4345</v>
      </c>
      <c r="F3750" s="12" t="s">
        <v>85</v>
      </c>
      <c r="G3750" s="13">
        <v>197259</v>
      </c>
      <c r="H3750" s="13">
        <v>114410</v>
      </c>
      <c r="I3750" s="13"/>
      <c r="J3750" s="13">
        <v>82849</v>
      </c>
      <c r="K3750" s="13">
        <v>58</v>
      </c>
      <c r="L3750" s="11" t="s">
        <v>9383</v>
      </c>
      <c r="M3750" s="14" t="s">
        <v>9380</v>
      </c>
      <c r="Z3750" s="15">
        <v>197259</v>
      </c>
      <c r="AA3750" s="15">
        <v>114410</v>
      </c>
      <c r="AC3750" s="15">
        <v>82849</v>
      </c>
    </row>
    <row r="3751" spans="2:29" ht="19.7" customHeight="1" x14ac:dyDescent="0.2">
      <c r="B3751" s="10" t="s">
        <v>3854</v>
      </c>
      <c r="C3751" s="11" t="s">
        <v>11611</v>
      </c>
      <c r="D3751" s="11" t="s">
        <v>4322</v>
      </c>
      <c r="E3751" s="11" t="s">
        <v>11612</v>
      </c>
      <c r="F3751" s="12" t="s">
        <v>85</v>
      </c>
      <c r="G3751" s="13">
        <v>206434</v>
      </c>
      <c r="H3751" s="13">
        <v>117667</v>
      </c>
      <c r="I3751" s="13"/>
      <c r="J3751" s="13">
        <v>88767</v>
      </c>
      <c r="K3751" s="13">
        <v>57</v>
      </c>
      <c r="L3751" s="11" t="s">
        <v>9383</v>
      </c>
      <c r="M3751" s="14" t="s">
        <v>9380</v>
      </c>
      <c r="Z3751" s="15">
        <v>206434</v>
      </c>
      <c r="AA3751" s="15">
        <v>117667</v>
      </c>
      <c r="AC3751" s="15">
        <v>88767</v>
      </c>
    </row>
    <row r="3752" spans="2:29" ht="19.7" customHeight="1" x14ac:dyDescent="0.2">
      <c r="B3752" s="10" t="s">
        <v>3855</v>
      </c>
      <c r="C3752" s="11" t="s">
        <v>11613</v>
      </c>
      <c r="D3752" s="11" t="s">
        <v>4322</v>
      </c>
      <c r="E3752" s="11" t="s">
        <v>11614</v>
      </c>
      <c r="F3752" s="12" t="s">
        <v>85</v>
      </c>
      <c r="G3752" s="13">
        <v>200541</v>
      </c>
      <c r="H3752" s="13">
        <v>116314</v>
      </c>
      <c r="I3752" s="13"/>
      <c r="J3752" s="13">
        <v>84227</v>
      </c>
      <c r="K3752" s="13">
        <v>58</v>
      </c>
      <c r="L3752" s="11" t="s">
        <v>9383</v>
      </c>
      <c r="M3752" s="14" t="s">
        <v>9380</v>
      </c>
      <c r="Z3752" s="15">
        <v>200541</v>
      </c>
      <c r="AA3752" s="15">
        <v>116314</v>
      </c>
      <c r="AC3752" s="15">
        <v>84227</v>
      </c>
    </row>
    <row r="3753" spans="2:29" ht="19.7" customHeight="1" x14ac:dyDescent="0.2">
      <c r="B3753" s="10" t="s">
        <v>3856</v>
      </c>
      <c r="C3753" s="11" t="s">
        <v>11615</v>
      </c>
      <c r="D3753" s="11" t="s">
        <v>4322</v>
      </c>
      <c r="E3753" s="11" t="s">
        <v>11616</v>
      </c>
      <c r="F3753" s="12" t="s">
        <v>85</v>
      </c>
      <c r="G3753" s="13">
        <v>202071</v>
      </c>
      <c r="H3753" s="13">
        <v>117201</v>
      </c>
      <c r="I3753" s="13"/>
      <c r="J3753" s="13">
        <v>84870</v>
      </c>
      <c r="K3753" s="13">
        <v>58</v>
      </c>
      <c r="L3753" s="11" t="s">
        <v>9383</v>
      </c>
      <c r="M3753" s="14" t="s">
        <v>9380</v>
      </c>
      <c r="Z3753" s="15">
        <v>202071</v>
      </c>
      <c r="AA3753" s="15">
        <v>117201</v>
      </c>
      <c r="AC3753" s="15">
        <v>84870</v>
      </c>
    </row>
    <row r="3754" spans="2:29" ht="19.7" customHeight="1" x14ac:dyDescent="0.2">
      <c r="B3754" s="16" t="s">
        <v>3857</v>
      </c>
      <c r="C3754" s="17" t="s">
        <v>11617</v>
      </c>
      <c r="D3754" s="17" t="s">
        <v>4322</v>
      </c>
      <c r="E3754" s="17" t="s">
        <v>11618</v>
      </c>
      <c r="F3754" s="18" t="s">
        <v>85</v>
      </c>
      <c r="G3754" s="19">
        <v>287056</v>
      </c>
      <c r="H3754" s="19">
        <v>166492</v>
      </c>
      <c r="I3754" s="19"/>
      <c r="J3754" s="19">
        <v>120564</v>
      </c>
      <c r="K3754" s="19">
        <v>58</v>
      </c>
      <c r="L3754" s="17" t="s">
        <v>9383</v>
      </c>
      <c r="M3754" s="20" t="s">
        <v>9380</v>
      </c>
      <c r="Z3754" s="15">
        <v>287056</v>
      </c>
      <c r="AA3754" s="15">
        <v>166492</v>
      </c>
      <c r="AC3754" s="15">
        <v>120564</v>
      </c>
    </row>
    <row r="3755" spans="2:29" ht="19.7" customHeight="1" x14ac:dyDescent="0.2">
      <c r="B3755" s="10" t="s">
        <v>3858</v>
      </c>
      <c r="C3755" s="11" t="s">
        <v>11619</v>
      </c>
      <c r="D3755" s="11" t="s">
        <v>4322</v>
      </c>
      <c r="E3755" s="11" t="s">
        <v>11620</v>
      </c>
      <c r="F3755" s="12" t="s">
        <v>85</v>
      </c>
      <c r="G3755" s="13">
        <v>291726</v>
      </c>
      <c r="H3755" s="13">
        <v>163367</v>
      </c>
      <c r="I3755" s="13"/>
      <c r="J3755" s="13">
        <v>128359</v>
      </c>
      <c r="K3755" s="13">
        <v>56</v>
      </c>
      <c r="L3755" s="11" t="s">
        <v>9383</v>
      </c>
      <c r="M3755" s="14" t="s">
        <v>9380</v>
      </c>
      <c r="Z3755" s="15">
        <v>291726</v>
      </c>
      <c r="AA3755" s="15">
        <v>163367</v>
      </c>
      <c r="AC3755" s="15">
        <v>128359</v>
      </c>
    </row>
    <row r="3756" spans="2:29" ht="19.7" customHeight="1" x14ac:dyDescent="0.2">
      <c r="B3756" s="10" t="s">
        <v>3859</v>
      </c>
      <c r="C3756" s="11" t="s">
        <v>11621</v>
      </c>
      <c r="D3756" s="11" t="s">
        <v>4322</v>
      </c>
      <c r="E3756" s="11" t="s">
        <v>11622</v>
      </c>
      <c r="F3756" s="12" t="s">
        <v>85</v>
      </c>
      <c r="G3756" s="13">
        <v>429107</v>
      </c>
      <c r="H3756" s="13">
        <v>278920</v>
      </c>
      <c r="I3756" s="13"/>
      <c r="J3756" s="13">
        <v>150187</v>
      </c>
      <c r="K3756" s="13">
        <v>65</v>
      </c>
      <c r="L3756" s="11" t="s">
        <v>9383</v>
      </c>
      <c r="M3756" s="14" t="s">
        <v>9380</v>
      </c>
      <c r="Z3756" s="15">
        <v>429107</v>
      </c>
      <c r="AA3756" s="15">
        <v>278920</v>
      </c>
      <c r="AC3756" s="15">
        <v>150187</v>
      </c>
    </row>
    <row r="3757" spans="2:29" ht="19.7" customHeight="1" x14ac:dyDescent="0.2">
      <c r="B3757" s="10" t="s">
        <v>3860</v>
      </c>
      <c r="C3757" s="11" t="s">
        <v>11623</v>
      </c>
      <c r="D3757" s="11" t="s">
        <v>4322</v>
      </c>
      <c r="E3757" s="11" t="s">
        <v>11624</v>
      </c>
      <c r="F3757" s="12" t="s">
        <v>85</v>
      </c>
      <c r="G3757" s="13">
        <v>500540</v>
      </c>
      <c r="H3757" s="13">
        <v>305329</v>
      </c>
      <c r="I3757" s="13"/>
      <c r="J3757" s="13">
        <v>195211</v>
      </c>
      <c r="K3757" s="13">
        <v>61</v>
      </c>
      <c r="L3757" s="11" t="s">
        <v>9383</v>
      </c>
      <c r="M3757" s="14" t="s">
        <v>9380</v>
      </c>
      <c r="Z3757" s="15">
        <v>500540</v>
      </c>
      <c r="AA3757" s="15">
        <v>305329</v>
      </c>
      <c r="AC3757" s="15">
        <v>195211</v>
      </c>
    </row>
    <row r="3758" spans="2:29" ht="19.7" customHeight="1" x14ac:dyDescent="0.2">
      <c r="B3758" s="10" t="s">
        <v>3861</v>
      </c>
      <c r="C3758" s="11" t="s">
        <v>11625</v>
      </c>
      <c r="D3758" s="11" t="s">
        <v>4322</v>
      </c>
      <c r="E3758" s="11" t="s">
        <v>11626</v>
      </c>
      <c r="F3758" s="12" t="s">
        <v>85</v>
      </c>
      <c r="G3758" s="13">
        <v>521126</v>
      </c>
      <c r="H3758" s="13">
        <v>307464</v>
      </c>
      <c r="I3758" s="13"/>
      <c r="J3758" s="13">
        <v>213662</v>
      </c>
      <c r="K3758" s="13">
        <v>59</v>
      </c>
      <c r="L3758" s="11" t="s">
        <v>9383</v>
      </c>
      <c r="M3758" s="14" t="s">
        <v>9380</v>
      </c>
      <c r="Z3758" s="15">
        <v>521126</v>
      </c>
      <c r="AA3758" s="15">
        <v>307464</v>
      </c>
      <c r="AC3758" s="15">
        <v>213662</v>
      </c>
    </row>
    <row r="3759" spans="2:29" ht="19.7" customHeight="1" x14ac:dyDescent="0.2">
      <c r="B3759" s="10" t="s">
        <v>3862</v>
      </c>
      <c r="C3759" s="11" t="s">
        <v>11627</v>
      </c>
      <c r="D3759" s="11" t="s">
        <v>4322</v>
      </c>
      <c r="E3759" s="11" t="s">
        <v>11628</v>
      </c>
      <c r="F3759" s="12" t="s">
        <v>85</v>
      </c>
      <c r="G3759" s="13">
        <v>531623</v>
      </c>
      <c r="H3759" s="13">
        <v>308341</v>
      </c>
      <c r="I3759" s="13"/>
      <c r="J3759" s="13">
        <v>223282</v>
      </c>
      <c r="K3759" s="13">
        <v>58</v>
      </c>
      <c r="L3759" s="11" t="s">
        <v>9383</v>
      </c>
      <c r="M3759" s="14" t="s">
        <v>9380</v>
      </c>
      <c r="Z3759" s="15">
        <v>531623</v>
      </c>
      <c r="AA3759" s="15">
        <v>308341</v>
      </c>
      <c r="AC3759" s="15">
        <v>223282</v>
      </c>
    </row>
    <row r="3760" spans="2:29" ht="19.7" customHeight="1" x14ac:dyDescent="0.2">
      <c r="B3760" s="10" t="s">
        <v>3863</v>
      </c>
      <c r="C3760" s="11" t="s">
        <v>11629</v>
      </c>
      <c r="D3760" s="11" t="s">
        <v>11630</v>
      </c>
      <c r="E3760" s="11" t="s">
        <v>11631</v>
      </c>
      <c r="F3760" s="12" t="s">
        <v>85</v>
      </c>
      <c r="G3760" s="13">
        <v>3998</v>
      </c>
      <c r="H3760" s="13">
        <v>3718</v>
      </c>
      <c r="I3760" s="13"/>
      <c r="J3760" s="13">
        <v>280</v>
      </c>
      <c r="K3760" s="13">
        <v>93</v>
      </c>
      <c r="L3760" s="11" t="s">
        <v>9383</v>
      </c>
      <c r="M3760" s="14" t="s">
        <v>9380</v>
      </c>
      <c r="Z3760" s="15">
        <v>3998</v>
      </c>
      <c r="AA3760" s="15">
        <v>3718</v>
      </c>
      <c r="AC3760" s="15">
        <v>280</v>
      </c>
    </row>
    <row r="3761" spans="2:29" ht="19.7" customHeight="1" x14ac:dyDescent="0.2">
      <c r="B3761" s="10" t="s">
        <v>3864</v>
      </c>
      <c r="C3761" s="11" t="s">
        <v>11632</v>
      </c>
      <c r="D3761" s="11" t="s">
        <v>11164</v>
      </c>
      <c r="E3761" s="11" t="s">
        <v>11633</v>
      </c>
      <c r="F3761" s="12" t="s">
        <v>85</v>
      </c>
      <c r="G3761" s="13">
        <v>6808</v>
      </c>
      <c r="H3761" s="13">
        <v>5057</v>
      </c>
      <c r="I3761" s="13"/>
      <c r="J3761" s="13">
        <v>1751</v>
      </c>
      <c r="K3761" s="13">
        <v>74.28</v>
      </c>
      <c r="L3761" s="11" t="s">
        <v>9383</v>
      </c>
      <c r="M3761" s="14" t="s">
        <v>9380</v>
      </c>
      <c r="Z3761" s="15">
        <v>6808</v>
      </c>
      <c r="AA3761" s="15">
        <v>5057</v>
      </c>
      <c r="AC3761" s="15">
        <v>1751</v>
      </c>
    </row>
    <row r="3762" spans="2:29" ht="19.7" customHeight="1" x14ac:dyDescent="0.2">
      <c r="B3762" s="10" t="s">
        <v>3865</v>
      </c>
      <c r="C3762" s="11" t="s">
        <v>11634</v>
      </c>
      <c r="D3762" s="11" t="s">
        <v>11164</v>
      </c>
      <c r="E3762" s="11" t="s">
        <v>11635</v>
      </c>
      <c r="F3762" s="12" t="s">
        <v>85</v>
      </c>
      <c r="G3762" s="13">
        <v>12572</v>
      </c>
      <c r="H3762" s="13">
        <v>9429</v>
      </c>
      <c r="I3762" s="13"/>
      <c r="J3762" s="13">
        <v>3143</v>
      </c>
      <c r="K3762" s="13">
        <v>75</v>
      </c>
      <c r="L3762" s="11" t="s">
        <v>9383</v>
      </c>
      <c r="M3762" s="14" t="s">
        <v>9380</v>
      </c>
      <c r="Z3762" s="15">
        <v>12572</v>
      </c>
      <c r="AA3762" s="15">
        <v>9429</v>
      </c>
      <c r="AC3762" s="15">
        <v>3143</v>
      </c>
    </row>
    <row r="3763" spans="2:29" ht="19.7" customHeight="1" x14ac:dyDescent="0.2">
      <c r="B3763" s="10" t="s">
        <v>3866</v>
      </c>
      <c r="C3763" s="11" t="s">
        <v>11636</v>
      </c>
      <c r="D3763" s="11" t="s">
        <v>11164</v>
      </c>
      <c r="E3763" s="11" t="s">
        <v>11637</v>
      </c>
      <c r="F3763" s="12" t="s">
        <v>85</v>
      </c>
      <c r="G3763" s="13">
        <v>8321</v>
      </c>
      <c r="H3763" s="13">
        <v>6096</v>
      </c>
      <c r="I3763" s="13"/>
      <c r="J3763" s="13">
        <v>2225</v>
      </c>
      <c r="K3763" s="13">
        <v>73.260000000000005</v>
      </c>
      <c r="L3763" s="11" t="s">
        <v>9383</v>
      </c>
      <c r="M3763" s="14" t="s">
        <v>9380</v>
      </c>
      <c r="Z3763" s="15">
        <v>8321</v>
      </c>
      <c r="AA3763" s="15">
        <v>6096</v>
      </c>
      <c r="AC3763" s="15">
        <v>2225</v>
      </c>
    </row>
    <row r="3764" spans="2:29" ht="19.7" customHeight="1" x14ac:dyDescent="0.2">
      <c r="B3764" s="10" t="s">
        <v>3867</v>
      </c>
      <c r="C3764" s="11" t="s">
        <v>11638</v>
      </c>
      <c r="D3764" s="11" t="s">
        <v>11164</v>
      </c>
      <c r="E3764" s="11" t="s">
        <v>11639</v>
      </c>
      <c r="F3764" s="12" t="s">
        <v>85</v>
      </c>
      <c r="G3764" s="13">
        <v>17666</v>
      </c>
      <c r="H3764" s="13">
        <v>13250</v>
      </c>
      <c r="I3764" s="13"/>
      <c r="J3764" s="13">
        <v>4416</v>
      </c>
      <c r="K3764" s="13">
        <v>75</v>
      </c>
      <c r="L3764" s="11" t="s">
        <v>9383</v>
      </c>
      <c r="M3764" s="14" t="s">
        <v>9380</v>
      </c>
      <c r="Z3764" s="15">
        <v>17666</v>
      </c>
      <c r="AA3764" s="15">
        <v>13250</v>
      </c>
      <c r="AC3764" s="15">
        <v>4416</v>
      </c>
    </row>
    <row r="3765" spans="2:29" ht="19.7" customHeight="1" x14ac:dyDescent="0.2">
      <c r="B3765" s="10" t="s">
        <v>3868</v>
      </c>
      <c r="C3765" s="11" t="s">
        <v>11640</v>
      </c>
      <c r="D3765" s="11" t="s">
        <v>11164</v>
      </c>
      <c r="E3765" s="11" t="s">
        <v>11641</v>
      </c>
      <c r="F3765" s="12" t="s">
        <v>85</v>
      </c>
      <c r="G3765" s="13">
        <v>9408</v>
      </c>
      <c r="H3765" s="13">
        <v>6807</v>
      </c>
      <c r="I3765" s="13"/>
      <c r="J3765" s="13">
        <v>2601</v>
      </c>
      <c r="K3765" s="13">
        <v>72.349999999999994</v>
      </c>
      <c r="L3765" s="11" t="s">
        <v>9383</v>
      </c>
      <c r="M3765" s="14" t="s">
        <v>9380</v>
      </c>
      <c r="Z3765" s="15">
        <v>9408</v>
      </c>
      <c r="AA3765" s="15">
        <v>6807</v>
      </c>
      <c r="AC3765" s="15">
        <v>2601</v>
      </c>
    </row>
    <row r="3766" spans="2:29" ht="19.7" customHeight="1" x14ac:dyDescent="0.2">
      <c r="B3766" s="10" t="s">
        <v>3869</v>
      </c>
      <c r="C3766" s="11" t="s">
        <v>11642</v>
      </c>
      <c r="D3766" s="11" t="s">
        <v>11164</v>
      </c>
      <c r="E3766" s="11" t="s">
        <v>11643</v>
      </c>
      <c r="F3766" s="12" t="s">
        <v>85</v>
      </c>
      <c r="G3766" s="13">
        <v>22540</v>
      </c>
      <c r="H3766" s="13">
        <v>16905</v>
      </c>
      <c r="I3766" s="13"/>
      <c r="J3766" s="13">
        <v>5635</v>
      </c>
      <c r="K3766" s="13">
        <v>75</v>
      </c>
      <c r="L3766" s="11" t="s">
        <v>9383</v>
      </c>
      <c r="M3766" s="14" t="s">
        <v>9380</v>
      </c>
      <c r="Z3766" s="15">
        <v>22540</v>
      </c>
      <c r="AA3766" s="15">
        <v>16905</v>
      </c>
      <c r="AC3766" s="15">
        <v>5635</v>
      </c>
    </row>
    <row r="3767" spans="2:29" ht="19.7" customHeight="1" x14ac:dyDescent="0.2">
      <c r="B3767" s="10" t="s">
        <v>3870</v>
      </c>
      <c r="C3767" s="11" t="s">
        <v>11644</v>
      </c>
      <c r="D3767" s="11" t="s">
        <v>11164</v>
      </c>
      <c r="E3767" s="11" t="s">
        <v>11645</v>
      </c>
      <c r="F3767" s="12" t="s">
        <v>85</v>
      </c>
      <c r="G3767" s="13">
        <v>15906</v>
      </c>
      <c r="H3767" s="13">
        <v>11742</v>
      </c>
      <c r="I3767" s="13"/>
      <c r="J3767" s="13">
        <v>4164</v>
      </c>
      <c r="K3767" s="13">
        <v>73.819999999999993</v>
      </c>
      <c r="L3767" s="11" t="s">
        <v>9383</v>
      </c>
      <c r="M3767" s="14" t="s">
        <v>9380</v>
      </c>
      <c r="Z3767" s="15">
        <v>15906</v>
      </c>
      <c r="AA3767" s="15">
        <v>11742</v>
      </c>
      <c r="AC3767" s="15">
        <v>4164</v>
      </c>
    </row>
    <row r="3768" spans="2:29" ht="19.7" customHeight="1" x14ac:dyDescent="0.2">
      <c r="B3768" s="10" t="s">
        <v>3871</v>
      </c>
      <c r="C3768" s="11" t="s">
        <v>11646</v>
      </c>
      <c r="D3768" s="11" t="s">
        <v>11164</v>
      </c>
      <c r="E3768" s="11" t="s">
        <v>11647</v>
      </c>
      <c r="F3768" s="12" t="s">
        <v>85</v>
      </c>
      <c r="G3768" s="13">
        <v>29018</v>
      </c>
      <c r="H3768" s="13">
        <v>20951</v>
      </c>
      <c r="I3768" s="13"/>
      <c r="J3768" s="13">
        <v>8067</v>
      </c>
      <c r="K3768" s="13">
        <v>72.2</v>
      </c>
      <c r="L3768" s="11" t="s">
        <v>9383</v>
      </c>
      <c r="M3768" s="14" t="s">
        <v>9380</v>
      </c>
      <c r="Z3768" s="15">
        <v>29018</v>
      </c>
      <c r="AA3768" s="15">
        <v>20951</v>
      </c>
      <c r="AC3768" s="15">
        <v>8067</v>
      </c>
    </row>
    <row r="3769" spans="2:29" ht="19.7" customHeight="1" x14ac:dyDescent="0.2">
      <c r="B3769" s="10" t="s">
        <v>3872</v>
      </c>
      <c r="C3769" s="11" t="s">
        <v>11648</v>
      </c>
      <c r="D3769" s="11" t="s">
        <v>11164</v>
      </c>
      <c r="E3769" s="11" t="s">
        <v>11649</v>
      </c>
      <c r="F3769" s="12" t="s">
        <v>85</v>
      </c>
      <c r="G3769" s="13">
        <v>24273</v>
      </c>
      <c r="H3769" s="13">
        <v>17355</v>
      </c>
      <c r="I3769" s="13"/>
      <c r="J3769" s="13">
        <v>6918</v>
      </c>
      <c r="K3769" s="13">
        <v>71.5</v>
      </c>
      <c r="L3769" s="11" t="s">
        <v>9383</v>
      </c>
      <c r="M3769" s="14" t="s">
        <v>9380</v>
      </c>
      <c r="Z3769" s="15">
        <v>24273</v>
      </c>
      <c r="AA3769" s="15">
        <v>17355</v>
      </c>
      <c r="AC3769" s="15">
        <v>6918</v>
      </c>
    </row>
    <row r="3770" spans="2:29" ht="19.7" customHeight="1" x14ac:dyDescent="0.2">
      <c r="B3770" s="10" t="s">
        <v>3873</v>
      </c>
      <c r="C3770" s="11" t="s">
        <v>11650</v>
      </c>
      <c r="D3770" s="11" t="s">
        <v>11164</v>
      </c>
      <c r="E3770" s="11" t="s">
        <v>11651</v>
      </c>
      <c r="F3770" s="12" t="s">
        <v>85</v>
      </c>
      <c r="G3770" s="13">
        <v>43674</v>
      </c>
      <c r="H3770" s="13">
        <v>31153</v>
      </c>
      <c r="I3770" s="13"/>
      <c r="J3770" s="13">
        <v>12521</v>
      </c>
      <c r="K3770" s="13">
        <v>71.33</v>
      </c>
      <c r="L3770" s="11" t="s">
        <v>9383</v>
      </c>
      <c r="M3770" s="14" t="s">
        <v>9380</v>
      </c>
      <c r="Z3770" s="15">
        <v>43674</v>
      </c>
      <c r="AA3770" s="15">
        <v>31153</v>
      </c>
      <c r="AC3770" s="15">
        <v>12521</v>
      </c>
    </row>
    <row r="3771" spans="2:29" ht="19.7" customHeight="1" x14ac:dyDescent="0.2">
      <c r="B3771" s="10" t="s">
        <v>3874</v>
      </c>
      <c r="C3771" s="11" t="s">
        <v>11652</v>
      </c>
      <c r="D3771" s="11" t="s">
        <v>11164</v>
      </c>
      <c r="E3771" s="11" t="s">
        <v>11653</v>
      </c>
      <c r="F3771" s="12" t="s">
        <v>85</v>
      </c>
      <c r="G3771" s="13">
        <v>27538</v>
      </c>
      <c r="H3771" s="13">
        <v>19613</v>
      </c>
      <c r="I3771" s="13"/>
      <c r="J3771" s="13">
        <v>7925</v>
      </c>
      <c r="K3771" s="13">
        <v>71.22</v>
      </c>
      <c r="L3771" s="11" t="s">
        <v>9383</v>
      </c>
      <c r="M3771" s="14" t="s">
        <v>9380</v>
      </c>
      <c r="Z3771" s="15">
        <v>27538</v>
      </c>
      <c r="AA3771" s="15">
        <v>19613</v>
      </c>
      <c r="AC3771" s="15">
        <v>7925</v>
      </c>
    </row>
    <row r="3772" spans="2:29" ht="19.7" customHeight="1" x14ac:dyDescent="0.2">
      <c r="B3772" s="10" t="s">
        <v>3875</v>
      </c>
      <c r="C3772" s="11" t="s">
        <v>11654</v>
      </c>
      <c r="D3772" s="11" t="s">
        <v>11164</v>
      </c>
      <c r="E3772" s="11" t="s">
        <v>11655</v>
      </c>
      <c r="F3772" s="12" t="s">
        <v>85</v>
      </c>
      <c r="G3772" s="13">
        <v>47285</v>
      </c>
      <c r="H3772" s="13">
        <v>33728</v>
      </c>
      <c r="I3772" s="13"/>
      <c r="J3772" s="13">
        <v>13557</v>
      </c>
      <c r="K3772" s="13">
        <v>71.33</v>
      </c>
      <c r="L3772" s="11" t="s">
        <v>9383</v>
      </c>
      <c r="M3772" s="14" t="s">
        <v>9380</v>
      </c>
      <c r="Z3772" s="15">
        <v>47285</v>
      </c>
      <c r="AA3772" s="15">
        <v>33728</v>
      </c>
      <c r="AC3772" s="15">
        <v>13557</v>
      </c>
    </row>
    <row r="3773" spans="2:29" ht="19.7" customHeight="1" x14ac:dyDescent="0.2">
      <c r="B3773" s="10" t="s">
        <v>3876</v>
      </c>
      <c r="C3773" s="11" t="s">
        <v>11656</v>
      </c>
      <c r="D3773" s="11" t="s">
        <v>11164</v>
      </c>
      <c r="E3773" s="11" t="s">
        <v>11657</v>
      </c>
      <c r="F3773" s="12" t="s">
        <v>85</v>
      </c>
      <c r="G3773" s="13">
        <v>33877</v>
      </c>
      <c r="H3773" s="13">
        <v>23968</v>
      </c>
      <c r="I3773" s="13"/>
      <c r="J3773" s="13">
        <v>9909</v>
      </c>
      <c r="K3773" s="13">
        <v>70.75</v>
      </c>
      <c r="L3773" s="11" t="s">
        <v>9383</v>
      </c>
      <c r="M3773" s="14" t="s">
        <v>9380</v>
      </c>
      <c r="Z3773" s="15">
        <v>33877</v>
      </c>
      <c r="AA3773" s="15">
        <v>23968</v>
      </c>
      <c r="AC3773" s="15">
        <v>9909</v>
      </c>
    </row>
    <row r="3774" spans="2:29" ht="19.7" customHeight="1" x14ac:dyDescent="0.2">
      <c r="B3774" s="10" t="s">
        <v>3877</v>
      </c>
      <c r="C3774" s="11" t="s">
        <v>11658</v>
      </c>
      <c r="D3774" s="11" t="s">
        <v>11164</v>
      </c>
      <c r="E3774" s="11" t="s">
        <v>11659</v>
      </c>
      <c r="F3774" s="12" t="s">
        <v>85</v>
      </c>
      <c r="G3774" s="13">
        <v>62445</v>
      </c>
      <c r="H3774" s="13">
        <v>46209</v>
      </c>
      <c r="I3774" s="13"/>
      <c r="J3774" s="13">
        <v>16236</v>
      </c>
      <c r="K3774" s="13">
        <v>74</v>
      </c>
      <c r="L3774" s="11" t="s">
        <v>9383</v>
      </c>
      <c r="M3774" s="14" t="s">
        <v>9380</v>
      </c>
      <c r="Z3774" s="15">
        <v>62445</v>
      </c>
      <c r="AA3774" s="15">
        <v>46209</v>
      </c>
      <c r="AC3774" s="15">
        <v>16236</v>
      </c>
    </row>
    <row r="3775" spans="2:29" ht="19.7" customHeight="1" x14ac:dyDescent="0.2">
      <c r="B3775" s="10" t="s">
        <v>3878</v>
      </c>
      <c r="C3775" s="11" t="s">
        <v>11660</v>
      </c>
      <c r="D3775" s="11" t="s">
        <v>11164</v>
      </c>
      <c r="E3775" s="11" t="s">
        <v>11661</v>
      </c>
      <c r="F3775" s="12" t="s">
        <v>85</v>
      </c>
      <c r="G3775" s="13">
        <v>33431</v>
      </c>
      <c r="H3775" s="13">
        <v>6018</v>
      </c>
      <c r="I3775" s="13"/>
      <c r="J3775" s="13">
        <v>27413</v>
      </c>
      <c r="K3775" s="13">
        <v>18</v>
      </c>
      <c r="L3775" s="11" t="s">
        <v>9383</v>
      </c>
      <c r="M3775" s="14" t="s">
        <v>9380</v>
      </c>
      <c r="Z3775" s="15">
        <v>33431</v>
      </c>
      <c r="AA3775" s="15">
        <v>6018</v>
      </c>
      <c r="AC3775" s="15">
        <v>27413</v>
      </c>
    </row>
    <row r="3776" spans="2:29" ht="19.7" customHeight="1" x14ac:dyDescent="0.2">
      <c r="B3776" s="10" t="s">
        <v>3879</v>
      </c>
      <c r="C3776" s="11" t="s">
        <v>11662</v>
      </c>
      <c r="D3776" s="11" t="s">
        <v>4348</v>
      </c>
      <c r="E3776" s="11" t="s">
        <v>11663</v>
      </c>
      <c r="F3776" s="12" t="s">
        <v>85</v>
      </c>
      <c r="G3776" s="13">
        <v>7736</v>
      </c>
      <c r="H3776" s="13">
        <v>5879</v>
      </c>
      <c r="I3776" s="13"/>
      <c r="J3776" s="13">
        <v>1857</v>
      </c>
      <c r="K3776" s="13">
        <v>76</v>
      </c>
      <c r="L3776" s="11" t="s">
        <v>9383</v>
      </c>
      <c r="M3776" s="14" t="s">
        <v>9380</v>
      </c>
      <c r="Z3776" s="15">
        <v>7736</v>
      </c>
      <c r="AA3776" s="15">
        <v>5879</v>
      </c>
      <c r="AC3776" s="15">
        <v>1857</v>
      </c>
    </row>
    <row r="3777" spans="2:29" ht="19.7" customHeight="1" x14ac:dyDescent="0.2">
      <c r="B3777" s="10" t="s">
        <v>3880</v>
      </c>
      <c r="C3777" s="11" t="s">
        <v>11664</v>
      </c>
      <c r="D3777" s="11" t="s">
        <v>4348</v>
      </c>
      <c r="E3777" s="11" t="s">
        <v>11665</v>
      </c>
      <c r="F3777" s="12" t="s">
        <v>85</v>
      </c>
      <c r="G3777" s="13">
        <v>7758</v>
      </c>
      <c r="H3777" s="13">
        <v>5881</v>
      </c>
      <c r="I3777" s="13"/>
      <c r="J3777" s="13">
        <v>1877</v>
      </c>
      <c r="K3777" s="13">
        <v>75.8</v>
      </c>
      <c r="L3777" s="11" t="s">
        <v>9383</v>
      </c>
      <c r="M3777" s="14" t="s">
        <v>9380</v>
      </c>
      <c r="Z3777" s="15">
        <v>7758</v>
      </c>
      <c r="AA3777" s="15">
        <v>5881</v>
      </c>
      <c r="AC3777" s="15">
        <v>1877</v>
      </c>
    </row>
    <row r="3778" spans="2:29" ht="19.7" customHeight="1" x14ac:dyDescent="0.2">
      <c r="B3778" s="10" t="s">
        <v>3881</v>
      </c>
      <c r="C3778" s="11" t="s">
        <v>11666</v>
      </c>
      <c r="D3778" s="11" t="s">
        <v>4348</v>
      </c>
      <c r="E3778" s="11" t="s">
        <v>11667</v>
      </c>
      <c r="F3778" s="12" t="s">
        <v>85</v>
      </c>
      <c r="G3778" s="13">
        <v>7780</v>
      </c>
      <c r="H3778" s="13">
        <v>5897</v>
      </c>
      <c r="I3778" s="13"/>
      <c r="J3778" s="13">
        <v>1883</v>
      </c>
      <c r="K3778" s="13">
        <v>75.8</v>
      </c>
      <c r="L3778" s="11" t="s">
        <v>9383</v>
      </c>
      <c r="M3778" s="14" t="s">
        <v>9380</v>
      </c>
      <c r="Z3778" s="15">
        <v>7780</v>
      </c>
      <c r="AA3778" s="15">
        <v>5897</v>
      </c>
      <c r="AC3778" s="15">
        <v>1883</v>
      </c>
    </row>
    <row r="3779" spans="2:29" ht="19.7" customHeight="1" x14ac:dyDescent="0.2">
      <c r="B3779" s="16" t="s">
        <v>3882</v>
      </c>
      <c r="C3779" s="17" t="s">
        <v>11668</v>
      </c>
      <c r="D3779" s="17" t="s">
        <v>4348</v>
      </c>
      <c r="E3779" s="17" t="s">
        <v>11669</v>
      </c>
      <c r="F3779" s="18" t="s">
        <v>85</v>
      </c>
      <c r="G3779" s="19">
        <v>7809</v>
      </c>
      <c r="H3779" s="19">
        <v>5857</v>
      </c>
      <c r="I3779" s="19"/>
      <c r="J3779" s="19">
        <v>1952</v>
      </c>
      <c r="K3779" s="19">
        <v>75</v>
      </c>
      <c r="L3779" s="17" t="s">
        <v>9383</v>
      </c>
      <c r="M3779" s="20" t="s">
        <v>9380</v>
      </c>
      <c r="Z3779" s="15">
        <v>7809</v>
      </c>
      <c r="AA3779" s="15">
        <v>5857</v>
      </c>
      <c r="AC3779" s="15">
        <v>1952</v>
      </c>
    </row>
    <row r="3780" spans="2:29" ht="19.7" customHeight="1" x14ac:dyDescent="0.2">
      <c r="B3780" s="10" t="s">
        <v>3883</v>
      </c>
      <c r="C3780" s="11" t="s">
        <v>11670</v>
      </c>
      <c r="D3780" s="11" t="s">
        <v>4348</v>
      </c>
      <c r="E3780" s="11" t="s">
        <v>11671</v>
      </c>
      <c r="F3780" s="12" t="s">
        <v>85</v>
      </c>
      <c r="G3780" s="13">
        <v>7876</v>
      </c>
      <c r="H3780" s="13">
        <v>5881</v>
      </c>
      <c r="I3780" s="13"/>
      <c r="J3780" s="13">
        <v>1995</v>
      </c>
      <c r="K3780" s="13">
        <v>74.67</v>
      </c>
      <c r="L3780" s="11" t="s">
        <v>9383</v>
      </c>
      <c r="M3780" s="14" t="s">
        <v>9380</v>
      </c>
      <c r="Z3780" s="15">
        <v>7876</v>
      </c>
      <c r="AA3780" s="15">
        <v>5881</v>
      </c>
      <c r="AC3780" s="15">
        <v>1995</v>
      </c>
    </row>
    <row r="3781" spans="2:29" ht="19.7" customHeight="1" x14ac:dyDescent="0.2">
      <c r="B3781" s="10" t="s">
        <v>3884</v>
      </c>
      <c r="C3781" s="11" t="s">
        <v>11672</v>
      </c>
      <c r="D3781" s="11" t="s">
        <v>4348</v>
      </c>
      <c r="E3781" s="11" t="s">
        <v>11673</v>
      </c>
      <c r="F3781" s="12" t="s">
        <v>85</v>
      </c>
      <c r="G3781" s="13">
        <v>8111</v>
      </c>
      <c r="H3781" s="13">
        <v>5894</v>
      </c>
      <c r="I3781" s="13"/>
      <c r="J3781" s="13">
        <v>2217</v>
      </c>
      <c r="K3781" s="13">
        <v>72.67</v>
      </c>
      <c r="L3781" s="11" t="s">
        <v>9383</v>
      </c>
      <c r="M3781" s="14" t="s">
        <v>9380</v>
      </c>
      <c r="Z3781" s="15">
        <v>8111</v>
      </c>
      <c r="AA3781" s="15">
        <v>5894</v>
      </c>
      <c r="AC3781" s="15">
        <v>2217</v>
      </c>
    </row>
    <row r="3782" spans="2:29" ht="19.7" customHeight="1" x14ac:dyDescent="0.2">
      <c r="B3782" s="10" t="s">
        <v>3885</v>
      </c>
      <c r="C3782" s="11" t="s">
        <v>11674</v>
      </c>
      <c r="D3782" s="11" t="s">
        <v>4348</v>
      </c>
      <c r="E3782" s="11" t="s">
        <v>11675</v>
      </c>
      <c r="F3782" s="12" t="s">
        <v>85</v>
      </c>
      <c r="G3782" s="13">
        <v>8212</v>
      </c>
      <c r="H3782" s="13">
        <v>5886</v>
      </c>
      <c r="I3782" s="13"/>
      <c r="J3782" s="13">
        <v>2326</v>
      </c>
      <c r="K3782" s="13">
        <v>71.67</v>
      </c>
      <c r="L3782" s="11" t="s">
        <v>9383</v>
      </c>
      <c r="M3782" s="14" t="s">
        <v>9380</v>
      </c>
      <c r="Z3782" s="15">
        <v>8212</v>
      </c>
      <c r="AA3782" s="15">
        <v>5886</v>
      </c>
      <c r="AC3782" s="15">
        <v>2326</v>
      </c>
    </row>
    <row r="3783" spans="2:29" ht="19.7" customHeight="1" x14ac:dyDescent="0.2">
      <c r="B3783" s="10" t="s">
        <v>3886</v>
      </c>
      <c r="C3783" s="11" t="s">
        <v>11676</v>
      </c>
      <c r="D3783" s="11" t="s">
        <v>4348</v>
      </c>
      <c r="E3783" s="11" t="s">
        <v>11677</v>
      </c>
      <c r="F3783" s="12" t="s">
        <v>85</v>
      </c>
      <c r="G3783" s="13">
        <v>8547</v>
      </c>
      <c r="H3783" s="13">
        <v>5869</v>
      </c>
      <c r="I3783" s="13"/>
      <c r="J3783" s="13">
        <v>2678</v>
      </c>
      <c r="K3783" s="13">
        <v>68.67</v>
      </c>
      <c r="L3783" s="11" t="s">
        <v>9383</v>
      </c>
      <c r="M3783" s="14" t="s">
        <v>9380</v>
      </c>
      <c r="Z3783" s="15">
        <v>8547</v>
      </c>
      <c r="AA3783" s="15">
        <v>5869</v>
      </c>
      <c r="AC3783" s="15">
        <v>2678</v>
      </c>
    </row>
    <row r="3784" spans="2:29" ht="19.7" customHeight="1" x14ac:dyDescent="0.2">
      <c r="B3784" s="10" t="s">
        <v>3887</v>
      </c>
      <c r="C3784" s="11" t="s">
        <v>11678</v>
      </c>
      <c r="D3784" s="11" t="s">
        <v>4348</v>
      </c>
      <c r="E3784" s="11" t="s">
        <v>11679</v>
      </c>
      <c r="F3784" s="12" t="s">
        <v>85</v>
      </c>
      <c r="G3784" s="13">
        <v>8887</v>
      </c>
      <c r="H3784" s="13">
        <v>5865</v>
      </c>
      <c r="I3784" s="13"/>
      <c r="J3784" s="13">
        <v>3022</v>
      </c>
      <c r="K3784" s="13">
        <v>66</v>
      </c>
      <c r="L3784" s="11" t="s">
        <v>9383</v>
      </c>
      <c r="M3784" s="14" t="s">
        <v>9380</v>
      </c>
      <c r="Z3784" s="15">
        <v>8887</v>
      </c>
      <c r="AA3784" s="15">
        <v>5865</v>
      </c>
      <c r="AC3784" s="15">
        <v>3022</v>
      </c>
    </row>
    <row r="3785" spans="2:29" ht="19.7" customHeight="1" x14ac:dyDescent="0.2">
      <c r="B3785" s="10" t="s">
        <v>3888</v>
      </c>
      <c r="C3785" s="11" t="s">
        <v>11680</v>
      </c>
      <c r="D3785" s="11" t="s">
        <v>4340</v>
      </c>
      <c r="E3785" s="11" t="s">
        <v>11681</v>
      </c>
      <c r="F3785" s="12" t="s">
        <v>85</v>
      </c>
      <c r="G3785" s="13">
        <v>14021</v>
      </c>
      <c r="H3785" s="13">
        <v>10656</v>
      </c>
      <c r="I3785" s="13"/>
      <c r="J3785" s="13">
        <v>3365</v>
      </c>
      <c r="K3785" s="13">
        <v>76</v>
      </c>
      <c r="L3785" s="11" t="s">
        <v>9383</v>
      </c>
      <c r="M3785" s="14" t="s">
        <v>9380</v>
      </c>
      <c r="Z3785" s="15">
        <v>14021</v>
      </c>
      <c r="AA3785" s="15">
        <v>10656</v>
      </c>
      <c r="AC3785" s="15">
        <v>3365</v>
      </c>
    </row>
    <row r="3786" spans="2:29" ht="19.7" customHeight="1" x14ac:dyDescent="0.2">
      <c r="B3786" s="10" t="s">
        <v>3889</v>
      </c>
      <c r="C3786" s="11" t="s">
        <v>11682</v>
      </c>
      <c r="D3786" s="11" t="s">
        <v>4340</v>
      </c>
      <c r="E3786" s="11" t="s">
        <v>11683</v>
      </c>
      <c r="F3786" s="12" t="s">
        <v>85</v>
      </c>
      <c r="G3786" s="13">
        <v>17540</v>
      </c>
      <c r="H3786" s="13">
        <v>13506</v>
      </c>
      <c r="I3786" s="13"/>
      <c r="J3786" s="13">
        <v>4034</v>
      </c>
      <c r="K3786" s="13">
        <v>77</v>
      </c>
      <c r="L3786" s="11" t="s">
        <v>9383</v>
      </c>
      <c r="M3786" s="14" t="s">
        <v>9380</v>
      </c>
      <c r="Z3786" s="15">
        <v>17540</v>
      </c>
      <c r="AA3786" s="15">
        <v>13506</v>
      </c>
      <c r="AC3786" s="15">
        <v>4034</v>
      </c>
    </row>
    <row r="3787" spans="2:29" ht="19.7" customHeight="1" x14ac:dyDescent="0.2">
      <c r="B3787" s="10" t="s">
        <v>3890</v>
      </c>
      <c r="C3787" s="11" t="s">
        <v>11684</v>
      </c>
      <c r="D3787" s="11" t="s">
        <v>11685</v>
      </c>
      <c r="E3787" s="11" t="s">
        <v>11686</v>
      </c>
      <c r="F3787" s="12" t="s">
        <v>7</v>
      </c>
      <c r="G3787" s="13">
        <v>18072</v>
      </c>
      <c r="H3787" s="13">
        <v>2982</v>
      </c>
      <c r="I3787" s="13"/>
      <c r="J3787" s="13">
        <v>15090</v>
      </c>
      <c r="K3787" s="13">
        <v>16.5</v>
      </c>
      <c r="L3787" s="11" t="s">
        <v>9383</v>
      </c>
      <c r="M3787" s="14" t="s">
        <v>9380</v>
      </c>
      <c r="Z3787" s="15">
        <v>18072</v>
      </c>
      <c r="AA3787" s="15">
        <v>2982</v>
      </c>
      <c r="AC3787" s="15">
        <v>15090</v>
      </c>
    </row>
    <row r="3788" spans="2:29" ht="19.7" customHeight="1" x14ac:dyDescent="0.2">
      <c r="B3788" s="10" t="s">
        <v>3891</v>
      </c>
      <c r="C3788" s="11" t="s">
        <v>9735</v>
      </c>
      <c r="D3788" s="11" t="s">
        <v>11687</v>
      </c>
      <c r="E3788" s="11" t="s">
        <v>11688</v>
      </c>
      <c r="F3788" s="12" t="s">
        <v>7</v>
      </c>
      <c r="G3788" s="13">
        <v>18432</v>
      </c>
      <c r="H3788" s="13">
        <v>2949</v>
      </c>
      <c r="I3788" s="13"/>
      <c r="J3788" s="13">
        <v>15483</v>
      </c>
      <c r="K3788" s="13">
        <v>16</v>
      </c>
      <c r="L3788" s="11" t="s">
        <v>9383</v>
      </c>
      <c r="M3788" s="14" t="s">
        <v>9380</v>
      </c>
      <c r="Z3788" s="15">
        <v>18432</v>
      </c>
      <c r="AA3788" s="15">
        <v>2949</v>
      </c>
      <c r="AC3788" s="15">
        <v>15483</v>
      </c>
    </row>
    <row r="3789" spans="2:29" ht="19.7" customHeight="1" x14ac:dyDescent="0.2">
      <c r="B3789" s="10" t="s">
        <v>3892</v>
      </c>
      <c r="C3789" s="11" t="s">
        <v>11689</v>
      </c>
      <c r="D3789" s="11" t="s">
        <v>11687</v>
      </c>
      <c r="E3789" s="11" t="s">
        <v>11690</v>
      </c>
      <c r="F3789" s="12" t="s">
        <v>7</v>
      </c>
      <c r="G3789" s="13">
        <v>2213</v>
      </c>
      <c r="H3789" s="13">
        <v>1346</v>
      </c>
      <c r="I3789" s="13"/>
      <c r="J3789" s="13">
        <v>867</v>
      </c>
      <c r="K3789" s="13">
        <v>60.8</v>
      </c>
      <c r="L3789" s="11" t="s">
        <v>9383</v>
      </c>
      <c r="M3789" s="14" t="s">
        <v>9380</v>
      </c>
      <c r="Z3789" s="15">
        <v>2213</v>
      </c>
      <c r="AA3789" s="15">
        <v>1346</v>
      </c>
      <c r="AC3789" s="15">
        <v>867</v>
      </c>
    </row>
    <row r="3790" spans="2:29" ht="19.7" customHeight="1" x14ac:dyDescent="0.2">
      <c r="B3790" s="10" t="s">
        <v>3893</v>
      </c>
      <c r="C3790" s="11" t="s">
        <v>11691</v>
      </c>
      <c r="D3790" s="11" t="s">
        <v>11687</v>
      </c>
      <c r="E3790" s="11" t="s">
        <v>11692</v>
      </c>
      <c r="F3790" s="12" t="s">
        <v>7</v>
      </c>
      <c r="G3790" s="13">
        <v>4538</v>
      </c>
      <c r="H3790" s="13">
        <v>2677</v>
      </c>
      <c r="I3790" s="13"/>
      <c r="J3790" s="13">
        <v>1861</v>
      </c>
      <c r="K3790" s="13">
        <v>59</v>
      </c>
      <c r="L3790" s="11" t="s">
        <v>9383</v>
      </c>
      <c r="M3790" s="14" t="s">
        <v>9380</v>
      </c>
      <c r="Z3790" s="15">
        <v>4538</v>
      </c>
      <c r="AA3790" s="15">
        <v>2677</v>
      </c>
      <c r="AC3790" s="15">
        <v>1861</v>
      </c>
    </row>
    <row r="3791" spans="2:29" ht="19.7" customHeight="1" x14ac:dyDescent="0.2">
      <c r="B3791" s="10" t="s">
        <v>3894</v>
      </c>
      <c r="C3791" s="11" t="s">
        <v>11693</v>
      </c>
      <c r="D3791" s="11" t="s">
        <v>11687</v>
      </c>
      <c r="E3791" s="11" t="s">
        <v>11694</v>
      </c>
      <c r="F3791" s="12" t="s">
        <v>7</v>
      </c>
      <c r="G3791" s="13">
        <v>5903</v>
      </c>
      <c r="H3791" s="13">
        <v>3453</v>
      </c>
      <c r="I3791" s="13"/>
      <c r="J3791" s="13">
        <v>2450</v>
      </c>
      <c r="K3791" s="13">
        <v>58.5</v>
      </c>
      <c r="L3791" s="11" t="s">
        <v>9383</v>
      </c>
      <c r="M3791" s="14" t="s">
        <v>9380</v>
      </c>
      <c r="Z3791" s="15">
        <v>5903</v>
      </c>
      <c r="AA3791" s="15">
        <v>3453</v>
      </c>
      <c r="AC3791" s="15">
        <v>2450</v>
      </c>
    </row>
    <row r="3792" spans="2:29" ht="19.7" customHeight="1" x14ac:dyDescent="0.2">
      <c r="B3792" s="10" t="s">
        <v>3895</v>
      </c>
      <c r="C3792" s="11" t="s">
        <v>11695</v>
      </c>
      <c r="D3792" s="11" t="s">
        <v>11687</v>
      </c>
      <c r="E3792" s="11" t="s">
        <v>11696</v>
      </c>
      <c r="F3792" s="12" t="s">
        <v>7</v>
      </c>
      <c r="G3792" s="13">
        <v>8802</v>
      </c>
      <c r="H3792" s="13">
        <v>5127</v>
      </c>
      <c r="I3792" s="13"/>
      <c r="J3792" s="13">
        <v>3675</v>
      </c>
      <c r="K3792" s="13">
        <v>58.25</v>
      </c>
      <c r="L3792" s="11" t="s">
        <v>9383</v>
      </c>
      <c r="M3792" s="14" t="s">
        <v>9380</v>
      </c>
      <c r="Z3792" s="15">
        <v>8802</v>
      </c>
      <c r="AA3792" s="15">
        <v>5127</v>
      </c>
      <c r="AC3792" s="15">
        <v>3675</v>
      </c>
    </row>
    <row r="3793" spans="2:29" ht="19.7" customHeight="1" x14ac:dyDescent="0.2">
      <c r="B3793" s="10" t="s">
        <v>3896</v>
      </c>
      <c r="C3793" s="11" t="s">
        <v>11697</v>
      </c>
      <c r="D3793" s="11" t="s">
        <v>11687</v>
      </c>
      <c r="E3793" s="11" t="s">
        <v>11698</v>
      </c>
      <c r="F3793" s="12" t="s">
        <v>7</v>
      </c>
      <c r="G3793" s="13">
        <v>13183</v>
      </c>
      <c r="H3793" s="13">
        <v>7251</v>
      </c>
      <c r="I3793" s="13"/>
      <c r="J3793" s="13">
        <v>5932</v>
      </c>
      <c r="K3793" s="13">
        <v>55</v>
      </c>
      <c r="L3793" s="11" t="s">
        <v>9383</v>
      </c>
      <c r="M3793" s="14" t="s">
        <v>9380</v>
      </c>
      <c r="Z3793" s="15">
        <v>13183</v>
      </c>
      <c r="AA3793" s="15">
        <v>7251</v>
      </c>
      <c r="AC3793" s="15">
        <v>5932</v>
      </c>
    </row>
    <row r="3794" spans="2:29" ht="19.7" customHeight="1" x14ac:dyDescent="0.2">
      <c r="B3794" s="10" t="s">
        <v>3897</v>
      </c>
      <c r="C3794" s="11" t="s">
        <v>11699</v>
      </c>
      <c r="D3794" s="11" t="s">
        <v>11687</v>
      </c>
      <c r="E3794" s="11" t="s">
        <v>11700</v>
      </c>
      <c r="F3794" s="12" t="s">
        <v>7</v>
      </c>
      <c r="G3794" s="13">
        <v>15658</v>
      </c>
      <c r="H3794" s="13">
        <v>86745</v>
      </c>
      <c r="I3794" s="13"/>
      <c r="J3794" s="13">
        <v>-71087</v>
      </c>
      <c r="K3794" s="13">
        <v>554</v>
      </c>
      <c r="L3794" s="11" t="s">
        <v>9383</v>
      </c>
      <c r="M3794" s="14" t="s">
        <v>9380</v>
      </c>
      <c r="Z3794" s="15">
        <v>15658</v>
      </c>
      <c r="AA3794" s="15">
        <v>86745</v>
      </c>
      <c r="AC3794" s="15">
        <v>-71087</v>
      </c>
    </row>
    <row r="3795" spans="2:29" ht="19.7" customHeight="1" x14ac:dyDescent="0.2">
      <c r="B3795" s="10" t="s">
        <v>3898</v>
      </c>
      <c r="C3795" s="11" t="s">
        <v>11701</v>
      </c>
      <c r="D3795" s="11" t="s">
        <v>11687</v>
      </c>
      <c r="E3795" s="11" t="s">
        <v>11702</v>
      </c>
      <c r="F3795" s="12" t="s">
        <v>7</v>
      </c>
      <c r="G3795" s="13">
        <v>23363</v>
      </c>
      <c r="H3795" s="13">
        <v>11682</v>
      </c>
      <c r="I3795" s="13"/>
      <c r="J3795" s="13">
        <v>11681</v>
      </c>
      <c r="K3795" s="13">
        <v>50</v>
      </c>
      <c r="L3795" s="11" t="s">
        <v>9383</v>
      </c>
      <c r="M3795" s="14" t="s">
        <v>9380</v>
      </c>
      <c r="Z3795" s="15">
        <v>23363</v>
      </c>
      <c r="AA3795" s="15">
        <v>11682</v>
      </c>
      <c r="AC3795" s="15">
        <v>11681</v>
      </c>
    </row>
    <row r="3796" spans="2:29" ht="19.7" customHeight="1" x14ac:dyDescent="0.2">
      <c r="B3796" s="10" t="s">
        <v>3899</v>
      </c>
      <c r="C3796" s="11" t="s">
        <v>11703</v>
      </c>
      <c r="D3796" s="11" t="s">
        <v>11687</v>
      </c>
      <c r="E3796" s="11" t="s">
        <v>11704</v>
      </c>
      <c r="F3796" s="12" t="s">
        <v>7</v>
      </c>
      <c r="G3796" s="13">
        <v>29997</v>
      </c>
      <c r="H3796" s="13">
        <v>13799</v>
      </c>
      <c r="I3796" s="13"/>
      <c r="J3796" s="13">
        <v>16198</v>
      </c>
      <c r="K3796" s="13">
        <v>46</v>
      </c>
      <c r="L3796" s="11" t="s">
        <v>9383</v>
      </c>
      <c r="M3796" s="14" t="s">
        <v>9380</v>
      </c>
      <c r="Z3796" s="15">
        <v>29997</v>
      </c>
      <c r="AA3796" s="15">
        <v>13799</v>
      </c>
      <c r="AC3796" s="15">
        <v>16198</v>
      </c>
    </row>
    <row r="3797" spans="2:29" ht="19.7" customHeight="1" x14ac:dyDescent="0.2">
      <c r="B3797" s="10" t="s">
        <v>3900</v>
      </c>
      <c r="C3797" s="11" t="s">
        <v>11705</v>
      </c>
      <c r="D3797" s="11" t="s">
        <v>11687</v>
      </c>
      <c r="E3797" s="11" t="s">
        <v>11706</v>
      </c>
      <c r="F3797" s="12" t="s">
        <v>7</v>
      </c>
      <c r="G3797" s="13">
        <v>11555</v>
      </c>
      <c r="H3797" s="13">
        <v>6355</v>
      </c>
      <c r="I3797" s="13"/>
      <c r="J3797" s="13">
        <v>5200</v>
      </c>
      <c r="K3797" s="13">
        <v>55</v>
      </c>
      <c r="L3797" s="11" t="s">
        <v>9383</v>
      </c>
      <c r="M3797" s="14" t="s">
        <v>9380</v>
      </c>
      <c r="Z3797" s="15">
        <v>11555</v>
      </c>
      <c r="AA3797" s="15">
        <v>6355</v>
      </c>
      <c r="AC3797" s="15">
        <v>5200</v>
      </c>
    </row>
    <row r="3798" spans="2:29" ht="19.7" customHeight="1" x14ac:dyDescent="0.2">
      <c r="B3798" s="10" t="s">
        <v>3901</v>
      </c>
      <c r="C3798" s="11" t="s">
        <v>11707</v>
      </c>
      <c r="D3798" s="11" t="s">
        <v>11687</v>
      </c>
      <c r="E3798" s="11" t="s">
        <v>11708</v>
      </c>
      <c r="F3798" s="12" t="s">
        <v>7</v>
      </c>
      <c r="G3798" s="13">
        <v>15765</v>
      </c>
      <c r="H3798" s="13">
        <v>8513</v>
      </c>
      <c r="I3798" s="13"/>
      <c r="J3798" s="13">
        <v>7252</v>
      </c>
      <c r="K3798" s="13">
        <v>54</v>
      </c>
      <c r="L3798" s="11" t="s">
        <v>9383</v>
      </c>
      <c r="M3798" s="14" t="s">
        <v>9380</v>
      </c>
      <c r="Z3798" s="15">
        <v>15765</v>
      </c>
      <c r="AA3798" s="15">
        <v>8513</v>
      </c>
      <c r="AC3798" s="15">
        <v>7252</v>
      </c>
    </row>
    <row r="3799" spans="2:29" ht="19.7" customHeight="1" x14ac:dyDescent="0.2">
      <c r="B3799" s="10" t="s">
        <v>3902</v>
      </c>
      <c r="C3799" s="11" t="s">
        <v>11709</v>
      </c>
      <c r="D3799" s="11" t="s">
        <v>11687</v>
      </c>
      <c r="E3799" s="11" t="s">
        <v>11710</v>
      </c>
      <c r="F3799" s="12" t="s">
        <v>7</v>
      </c>
      <c r="G3799" s="13">
        <v>20327</v>
      </c>
      <c r="H3799" s="13">
        <v>10570</v>
      </c>
      <c r="I3799" s="13"/>
      <c r="J3799" s="13">
        <v>9757</v>
      </c>
      <c r="K3799" s="13">
        <v>52</v>
      </c>
      <c r="L3799" s="11" t="s">
        <v>9383</v>
      </c>
      <c r="M3799" s="14" t="s">
        <v>9380</v>
      </c>
      <c r="Z3799" s="15">
        <v>20327</v>
      </c>
      <c r="AA3799" s="15">
        <v>10570</v>
      </c>
      <c r="AC3799" s="15">
        <v>9757</v>
      </c>
    </row>
    <row r="3800" spans="2:29" ht="19.7" customHeight="1" x14ac:dyDescent="0.2">
      <c r="B3800" s="10" t="s">
        <v>3903</v>
      </c>
      <c r="C3800" s="11" t="s">
        <v>11711</v>
      </c>
      <c r="D3800" s="11" t="s">
        <v>11687</v>
      </c>
      <c r="E3800" s="11" t="s">
        <v>11712</v>
      </c>
      <c r="F3800" s="12" t="s">
        <v>7</v>
      </c>
      <c r="G3800" s="13">
        <v>24449</v>
      </c>
      <c r="H3800" s="13">
        <v>12469</v>
      </c>
      <c r="I3800" s="13"/>
      <c r="J3800" s="13">
        <v>11980</v>
      </c>
      <c r="K3800" s="13">
        <v>51</v>
      </c>
      <c r="L3800" s="11" t="s">
        <v>9383</v>
      </c>
      <c r="M3800" s="14" t="s">
        <v>9380</v>
      </c>
      <c r="Z3800" s="15">
        <v>24449</v>
      </c>
      <c r="AA3800" s="15">
        <v>12469</v>
      </c>
      <c r="AC3800" s="15">
        <v>11980</v>
      </c>
    </row>
    <row r="3801" spans="2:29" ht="19.7" customHeight="1" x14ac:dyDescent="0.2">
      <c r="B3801" s="10" t="s">
        <v>3904</v>
      </c>
      <c r="C3801" s="11" t="s">
        <v>11713</v>
      </c>
      <c r="D3801" s="11" t="s">
        <v>11687</v>
      </c>
      <c r="E3801" s="11" t="s">
        <v>11714</v>
      </c>
      <c r="F3801" s="12" t="s">
        <v>7</v>
      </c>
      <c r="G3801" s="13">
        <v>28939</v>
      </c>
      <c r="H3801" s="13">
        <v>14470</v>
      </c>
      <c r="I3801" s="13"/>
      <c r="J3801" s="13">
        <v>14469</v>
      </c>
      <c r="K3801" s="13">
        <v>50</v>
      </c>
      <c r="L3801" s="11" t="s">
        <v>9383</v>
      </c>
      <c r="M3801" s="14" t="s">
        <v>9380</v>
      </c>
      <c r="Z3801" s="15">
        <v>28939</v>
      </c>
      <c r="AA3801" s="15">
        <v>14470</v>
      </c>
      <c r="AC3801" s="15">
        <v>14469</v>
      </c>
    </row>
    <row r="3802" spans="2:29" ht="19.7" customHeight="1" x14ac:dyDescent="0.2">
      <c r="B3802" s="10" t="s">
        <v>3905</v>
      </c>
      <c r="C3802" s="11" t="s">
        <v>11715</v>
      </c>
      <c r="D3802" s="11" t="s">
        <v>11687</v>
      </c>
      <c r="E3802" s="11" t="s">
        <v>11716</v>
      </c>
      <c r="F3802" s="12" t="s">
        <v>7</v>
      </c>
      <c r="G3802" s="13">
        <v>34207</v>
      </c>
      <c r="H3802" s="13">
        <v>16248</v>
      </c>
      <c r="I3802" s="13"/>
      <c r="J3802" s="13">
        <v>17959</v>
      </c>
      <c r="K3802" s="13">
        <v>47.5</v>
      </c>
      <c r="L3802" s="11" t="s">
        <v>9383</v>
      </c>
      <c r="M3802" s="14" t="s">
        <v>9380</v>
      </c>
      <c r="Z3802" s="15">
        <v>34207</v>
      </c>
      <c r="AA3802" s="15">
        <v>16248</v>
      </c>
      <c r="AC3802" s="15">
        <v>17959</v>
      </c>
    </row>
    <row r="3803" spans="2:29" ht="19.7" customHeight="1" x14ac:dyDescent="0.2">
      <c r="B3803" s="10" t="s">
        <v>3906</v>
      </c>
      <c r="C3803" s="11" t="s">
        <v>11717</v>
      </c>
      <c r="D3803" s="11" t="s">
        <v>11687</v>
      </c>
      <c r="E3803" s="11" t="s">
        <v>11718</v>
      </c>
      <c r="F3803" s="12" t="s">
        <v>7</v>
      </c>
      <c r="G3803" s="13">
        <v>43663</v>
      </c>
      <c r="H3803" s="13">
        <v>20085</v>
      </c>
      <c r="I3803" s="13"/>
      <c r="J3803" s="13">
        <v>23578</v>
      </c>
      <c r="K3803" s="13">
        <v>46</v>
      </c>
      <c r="L3803" s="11" t="s">
        <v>9383</v>
      </c>
      <c r="M3803" s="14" t="s">
        <v>9380</v>
      </c>
      <c r="Z3803" s="15">
        <v>43663</v>
      </c>
      <c r="AA3803" s="15">
        <v>20085</v>
      </c>
      <c r="AC3803" s="15">
        <v>23578</v>
      </c>
    </row>
    <row r="3804" spans="2:29" ht="19.7" customHeight="1" x14ac:dyDescent="0.2">
      <c r="B3804" s="16" t="s">
        <v>3907</v>
      </c>
      <c r="C3804" s="17" t="s">
        <v>11719</v>
      </c>
      <c r="D3804" s="17" t="s">
        <v>11687</v>
      </c>
      <c r="E3804" s="17" t="s">
        <v>11720</v>
      </c>
      <c r="F3804" s="18" t="s">
        <v>7</v>
      </c>
      <c r="G3804" s="19">
        <v>2851</v>
      </c>
      <c r="H3804" s="19">
        <v>1796</v>
      </c>
      <c r="I3804" s="19"/>
      <c r="J3804" s="19">
        <v>1055</v>
      </c>
      <c r="K3804" s="19">
        <v>63</v>
      </c>
      <c r="L3804" s="17" t="s">
        <v>9383</v>
      </c>
      <c r="M3804" s="20" t="s">
        <v>9380</v>
      </c>
      <c r="Z3804" s="15">
        <v>2851</v>
      </c>
      <c r="AA3804" s="15">
        <v>1796</v>
      </c>
      <c r="AC3804" s="15">
        <v>1055</v>
      </c>
    </row>
    <row r="3805" spans="2:29" ht="19.7" customHeight="1" x14ac:dyDescent="0.2">
      <c r="B3805" s="10" t="s">
        <v>3908</v>
      </c>
      <c r="C3805" s="11" t="s">
        <v>11721</v>
      </c>
      <c r="D3805" s="11" t="s">
        <v>11687</v>
      </c>
      <c r="E3805" s="11" t="s">
        <v>11722</v>
      </c>
      <c r="F3805" s="12" t="s">
        <v>7</v>
      </c>
      <c r="G3805" s="13">
        <v>2961</v>
      </c>
      <c r="H3805" s="13">
        <v>1356</v>
      </c>
      <c r="I3805" s="13"/>
      <c r="J3805" s="13">
        <v>1605</v>
      </c>
      <c r="K3805" s="13">
        <v>45.8</v>
      </c>
      <c r="L3805" s="11" t="s">
        <v>9383</v>
      </c>
      <c r="M3805" s="14" t="s">
        <v>9380</v>
      </c>
      <c r="Z3805" s="15">
        <v>2961</v>
      </c>
      <c r="AA3805" s="15">
        <v>1356</v>
      </c>
      <c r="AC3805" s="15">
        <v>1605</v>
      </c>
    </row>
    <row r="3806" spans="2:29" ht="19.7" customHeight="1" x14ac:dyDescent="0.2">
      <c r="B3806" s="10" t="s">
        <v>3909</v>
      </c>
      <c r="C3806" s="11" t="s">
        <v>11723</v>
      </c>
      <c r="D3806" s="11" t="s">
        <v>11687</v>
      </c>
      <c r="E3806" s="11" t="s">
        <v>11724</v>
      </c>
      <c r="F3806" s="12" t="s">
        <v>7</v>
      </c>
      <c r="G3806" s="13">
        <v>3868</v>
      </c>
      <c r="H3806" s="13">
        <v>1934</v>
      </c>
      <c r="I3806" s="13"/>
      <c r="J3806" s="13">
        <v>1934</v>
      </c>
      <c r="K3806" s="13">
        <v>50</v>
      </c>
      <c r="L3806" s="11" t="s">
        <v>9383</v>
      </c>
      <c r="M3806" s="14" t="s">
        <v>9380</v>
      </c>
      <c r="Z3806" s="15">
        <v>3868</v>
      </c>
      <c r="AA3806" s="15">
        <v>1934</v>
      </c>
      <c r="AC3806" s="15">
        <v>1934</v>
      </c>
    </row>
    <row r="3807" spans="2:29" ht="19.7" customHeight="1" x14ac:dyDescent="0.2">
      <c r="B3807" s="10" t="s">
        <v>3910</v>
      </c>
      <c r="C3807" s="11" t="s">
        <v>11725</v>
      </c>
      <c r="D3807" s="11" t="s">
        <v>11687</v>
      </c>
      <c r="E3807" s="11" t="s">
        <v>11726</v>
      </c>
      <c r="F3807" s="12" t="s">
        <v>7</v>
      </c>
      <c r="G3807" s="13">
        <v>4990</v>
      </c>
      <c r="H3807" s="13">
        <v>2745</v>
      </c>
      <c r="I3807" s="13"/>
      <c r="J3807" s="13">
        <v>2245</v>
      </c>
      <c r="K3807" s="13">
        <v>55</v>
      </c>
      <c r="L3807" s="11" t="s">
        <v>9383</v>
      </c>
      <c r="M3807" s="14" t="s">
        <v>9380</v>
      </c>
      <c r="Z3807" s="15">
        <v>4990</v>
      </c>
      <c r="AA3807" s="15">
        <v>2745</v>
      </c>
      <c r="AC3807" s="15">
        <v>2245</v>
      </c>
    </row>
    <row r="3808" spans="2:29" ht="19.7" customHeight="1" x14ac:dyDescent="0.2">
      <c r="B3808" s="10" t="s">
        <v>3911</v>
      </c>
      <c r="C3808" s="11" t="s">
        <v>11727</v>
      </c>
      <c r="D3808" s="11" t="s">
        <v>11687</v>
      </c>
      <c r="E3808" s="11" t="s">
        <v>11728</v>
      </c>
      <c r="F3808" s="12" t="s">
        <v>7</v>
      </c>
      <c r="G3808" s="13">
        <v>6630</v>
      </c>
      <c r="H3808" s="13">
        <v>3713</v>
      </c>
      <c r="I3808" s="13"/>
      <c r="J3808" s="13">
        <v>2917</v>
      </c>
      <c r="K3808" s="13">
        <v>56</v>
      </c>
      <c r="L3808" s="11" t="s">
        <v>9383</v>
      </c>
      <c r="M3808" s="14" t="s">
        <v>9380</v>
      </c>
      <c r="Z3808" s="15">
        <v>6630</v>
      </c>
      <c r="AA3808" s="15">
        <v>3713</v>
      </c>
      <c r="AC3808" s="15">
        <v>2917</v>
      </c>
    </row>
    <row r="3809" spans="2:29" ht="19.7" customHeight="1" x14ac:dyDescent="0.2">
      <c r="B3809" s="10" t="s">
        <v>3912</v>
      </c>
      <c r="C3809" s="11" t="s">
        <v>11729</v>
      </c>
      <c r="D3809" s="11" t="s">
        <v>11687</v>
      </c>
      <c r="E3809" s="11" t="s">
        <v>11730</v>
      </c>
      <c r="F3809" s="12" t="s">
        <v>7</v>
      </c>
      <c r="G3809" s="13">
        <v>9604</v>
      </c>
      <c r="H3809" s="13">
        <v>5474</v>
      </c>
      <c r="I3809" s="13"/>
      <c r="J3809" s="13">
        <v>4130</v>
      </c>
      <c r="K3809" s="13">
        <v>57</v>
      </c>
      <c r="L3809" s="11" t="s">
        <v>9383</v>
      </c>
      <c r="M3809" s="14" t="s">
        <v>9380</v>
      </c>
      <c r="Z3809" s="15">
        <v>9604</v>
      </c>
      <c r="AA3809" s="15">
        <v>5474</v>
      </c>
      <c r="AC3809" s="15">
        <v>4130</v>
      </c>
    </row>
    <row r="3810" spans="2:29" ht="19.7" customHeight="1" x14ac:dyDescent="0.2">
      <c r="B3810" s="10" t="s">
        <v>3913</v>
      </c>
      <c r="C3810" s="11" t="s">
        <v>11731</v>
      </c>
      <c r="D3810" s="11" t="s">
        <v>11687</v>
      </c>
      <c r="E3810" s="11" t="s">
        <v>11732</v>
      </c>
      <c r="F3810" s="12" t="s">
        <v>7</v>
      </c>
      <c r="G3810" s="13">
        <v>14285</v>
      </c>
      <c r="H3810" s="13">
        <v>7857</v>
      </c>
      <c r="I3810" s="13"/>
      <c r="J3810" s="13">
        <v>6428</v>
      </c>
      <c r="K3810" s="13">
        <v>55</v>
      </c>
      <c r="L3810" s="11" t="s">
        <v>9383</v>
      </c>
      <c r="M3810" s="14" t="s">
        <v>9380</v>
      </c>
      <c r="Z3810" s="15">
        <v>14285</v>
      </c>
      <c r="AA3810" s="15">
        <v>7857</v>
      </c>
      <c r="AC3810" s="15">
        <v>6428</v>
      </c>
    </row>
    <row r="3811" spans="2:29" ht="19.7" customHeight="1" x14ac:dyDescent="0.2">
      <c r="B3811" s="10" t="s">
        <v>3914</v>
      </c>
      <c r="C3811" s="11" t="s">
        <v>11733</v>
      </c>
      <c r="D3811" s="11" t="s">
        <v>11687</v>
      </c>
      <c r="E3811" s="11" t="s">
        <v>11734</v>
      </c>
      <c r="F3811" s="12" t="s">
        <v>7</v>
      </c>
      <c r="G3811" s="13">
        <v>4544</v>
      </c>
      <c r="H3811" s="13">
        <v>2227</v>
      </c>
      <c r="I3811" s="13"/>
      <c r="J3811" s="13">
        <v>2317</v>
      </c>
      <c r="K3811" s="13">
        <v>49</v>
      </c>
      <c r="L3811" s="11" t="s">
        <v>9383</v>
      </c>
      <c r="M3811" s="14" t="s">
        <v>9380</v>
      </c>
      <c r="Z3811" s="15">
        <v>4544</v>
      </c>
      <c r="AA3811" s="15">
        <v>2227</v>
      </c>
      <c r="AC3811" s="15">
        <v>2317</v>
      </c>
    </row>
    <row r="3812" spans="2:29" ht="19.7" customHeight="1" x14ac:dyDescent="0.2">
      <c r="B3812" s="10" t="s">
        <v>3915</v>
      </c>
      <c r="C3812" s="11" t="s">
        <v>11735</v>
      </c>
      <c r="D3812" s="11" t="s">
        <v>11687</v>
      </c>
      <c r="E3812" s="11" t="s">
        <v>11736</v>
      </c>
      <c r="F3812" s="12" t="s">
        <v>7</v>
      </c>
      <c r="G3812" s="13">
        <v>5688</v>
      </c>
      <c r="H3812" s="13">
        <v>2958</v>
      </c>
      <c r="I3812" s="13"/>
      <c r="J3812" s="13">
        <v>2730</v>
      </c>
      <c r="K3812" s="13">
        <v>52</v>
      </c>
      <c r="L3812" s="11" t="s">
        <v>9383</v>
      </c>
      <c r="M3812" s="14" t="s">
        <v>9380</v>
      </c>
      <c r="Z3812" s="15">
        <v>5688</v>
      </c>
      <c r="AA3812" s="15">
        <v>2958</v>
      </c>
      <c r="AC3812" s="15">
        <v>2730</v>
      </c>
    </row>
    <row r="3813" spans="2:29" ht="19.7" customHeight="1" x14ac:dyDescent="0.2">
      <c r="B3813" s="10" t="s">
        <v>3917</v>
      </c>
      <c r="C3813" s="11" t="s">
        <v>11737</v>
      </c>
      <c r="D3813" s="11" t="s">
        <v>11687</v>
      </c>
      <c r="E3813" s="11" t="s">
        <v>11738</v>
      </c>
      <c r="F3813" s="12" t="s">
        <v>7</v>
      </c>
      <c r="G3813" s="13">
        <v>7798</v>
      </c>
      <c r="H3813" s="13">
        <v>4133</v>
      </c>
      <c r="I3813" s="13"/>
      <c r="J3813" s="13">
        <v>3665</v>
      </c>
      <c r="K3813" s="13">
        <v>53</v>
      </c>
      <c r="L3813" s="11" t="s">
        <v>9383</v>
      </c>
      <c r="M3813" s="14" t="s">
        <v>9380</v>
      </c>
      <c r="Z3813" s="15">
        <v>7798</v>
      </c>
      <c r="AA3813" s="15">
        <v>4133</v>
      </c>
      <c r="AC3813" s="15">
        <v>3665</v>
      </c>
    </row>
    <row r="3814" spans="2:29" ht="19.7" customHeight="1" x14ac:dyDescent="0.2">
      <c r="B3814" s="10" t="s">
        <v>3918</v>
      </c>
      <c r="C3814" s="11" t="s">
        <v>11739</v>
      </c>
      <c r="D3814" s="11" t="s">
        <v>11687</v>
      </c>
      <c r="E3814" s="11" t="s">
        <v>11740</v>
      </c>
      <c r="F3814" s="12" t="s">
        <v>7</v>
      </c>
      <c r="G3814" s="13">
        <v>1865</v>
      </c>
      <c r="H3814" s="13">
        <v>1100</v>
      </c>
      <c r="I3814" s="13"/>
      <c r="J3814" s="13">
        <v>765</v>
      </c>
      <c r="K3814" s="13">
        <v>59</v>
      </c>
      <c r="L3814" s="11" t="s">
        <v>9383</v>
      </c>
      <c r="M3814" s="14" t="s">
        <v>9380</v>
      </c>
      <c r="Z3814" s="15">
        <v>1865</v>
      </c>
      <c r="AA3814" s="15">
        <v>1100</v>
      </c>
      <c r="AC3814" s="15">
        <v>765</v>
      </c>
    </row>
    <row r="3815" spans="2:29" ht="19.7" customHeight="1" x14ac:dyDescent="0.2">
      <c r="B3815" s="10" t="s">
        <v>3919</v>
      </c>
      <c r="C3815" s="11" t="s">
        <v>11741</v>
      </c>
      <c r="D3815" s="11" t="s">
        <v>11687</v>
      </c>
      <c r="E3815" s="11" t="s">
        <v>11742</v>
      </c>
      <c r="F3815" s="12" t="s">
        <v>7</v>
      </c>
      <c r="G3815" s="13">
        <v>4974</v>
      </c>
      <c r="H3815" s="13">
        <v>2487</v>
      </c>
      <c r="I3815" s="13"/>
      <c r="J3815" s="13">
        <v>2487</v>
      </c>
      <c r="K3815" s="13">
        <v>50</v>
      </c>
      <c r="L3815" s="11" t="s">
        <v>9383</v>
      </c>
      <c r="M3815" s="14" t="s">
        <v>9380</v>
      </c>
      <c r="Z3815" s="15">
        <v>4974</v>
      </c>
      <c r="AA3815" s="15">
        <v>2487</v>
      </c>
      <c r="AC3815" s="15">
        <v>2487</v>
      </c>
    </row>
    <row r="3816" spans="2:29" ht="19.7" customHeight="1" x14ac:dyDescent="0.2">
      <c r="B3816" s="10" t="s">
        <v>3920</v>
      </c>
      <c r="C3816" s="11" t="s">
        <v>11743</v>
      </c>
      <c r="D3816" s="11" t="s">
        <v>11687</v>
      </c>
      <c r="E3816" s="11" t="s">
        <v>11744</v>
      </c>
      <c r="F3816" s="12" t="s">
        <v>7</v>
      </c>
      <c r="G3816" s="13">
        <v>6391</v>
      </c>
      <c r="H3816" s="13">
        <v>3196</v>
      </c>
      <c r="I3816" s="13"/>
      <c r="J3816" s="13">
        <v>3195</v>
      </c>
      <c r="K3816" s="13">
        <v>50</v>
      </c>
      <c r="L3816" s="11" t="s">
        <v>9383</v>
      </c>
      <c r="M3816" s="14" t="s">
        <v>9380</v>
      </c>
      <c r="Z3816" s="15">
        <v>6391</v>
      </c>
      <c r="AA3816" s="15">
        <v>3196</v>
      </c>
      <c r="AC3816" s="15">
        <v>3195</v>
      </c>
    </row>
    <row r="3817" spans="2:29" ht="19.7" customHeight="1" x14ac:dyDescent="0.2">
      <c r="B3817" s="10" t="s">
        <v>3921</v>
      </c>
      <c r="C3817" s="11" t="s">
        <v>11745</v>
      </c>
      <c r="D3817" s="11" t="s">
        <v>11687</v>
      </c>
      <c r="E3817" s="11" t="s">
        <v>11746</v>
      </c>
      <c r="F3817" s="12" t="s">
        <v>7</v>
      </c>
      <c r="G3817" s="13">
        <v>2267</v>
      </c>
      <c r="H3817" s="13">
        <v>1383</v>
      </c>
      <c r="I3817" s="13"/>
      <c r="J3817" s="13">
        <v>884</v>
      </c>
      <c r="K3817" s="13">
        <v>61</v>
      </c>
      <c r="L3817" s="11" t="s">
        <v>9383</v>
      </c>
      <c r="M3817" s="14" t="s">
        <v>9380</v>
      </c>
      <c r="Z3817" s="15">
        <v>2267</v>
      </c>
      <c r="AA3817" s="15">
        <v>1383</v>
      </c>
      <c r="AC3817" s="15">
        <v>884</v>
      </c>
    </row>
    <row r="3818" spans="2:29" ht="19.7" customHeight="1" x14ac:dyDescent="0.2">
      <c r="B3818" s="10" t="s">
        <v>3922</v>
      </c>
      <c r="C3818" s="11" t="s">
        <v>11747</v>
      </c>
      <c r="D3818" s="11" t="s">
        <v>11687</v>
      </c>
      <c r="E3818" s="11" t="s">
        <v>11748</v>
      </c>
      <c r="F3818" s="12" t="s">
        <v>7</v>
      </c>
      <c r="G3818" s="13">
        <v>3979</v>
      </c>
      <c r="H3818" s="13">
        <v>2029</v>
      </c>
      <c r="I3818" s="13"/>
      <c r="J3818" s="13">
        <v>1950</v>
      </c>
      <c r="K3818" s="13">
        <v>51</v>
      </c>
      <c r="L3818" s="11" t="s">
        <v>9383</v>
      </c>
      <c r="M3818" s="14" t="s">
        <v>9380</v>
      </c>
      <c r="Z3818" s="15">
        <v>3979</v>
      </c>
      <c r="AA3818" s="15">
        <v>2029</v>
      </c>
      <c r="AC3818" s="15">
        <v>1950</v>
      </c>
    </row>
    <row r="3819" spans="2:29" ht="19.7" customHeight="1" x14ac:dyDescent="0.2">
      <c r="B3819" s="10" t="s">
        <v>3923</v>
      </c>
      <c r="C3819" s="11" t="s">
        <v>11749</v>
      </c>
      <c r="D3819" s="11" t="s">
        <v>11687</v>
      </c>
      <c r="E3819" s="11" t="s">
        <v>11750</v>
      </c>
      <c r="F3819" s="12" t="s">
        <v>7</v>
      </c>
      <c r="G3819" s="13">
        <v>5655</v>
      </c>
      <c r="H3819" s="13">
        <v>2726</v>
      </c>
      <c r="I3819" s="13"/>
      <c r="J3819" s="13">
        <v>2929</v>
      </c>
      <c r="K3819" s="13">
        <v>48.2</v>
      </c>
      <c r="L3819" s="11" t="s">
        <v>9383</v>
      </c>
      <c r="M3819" s="14" t="s">
        <v>9380</v>
      </c>
      <c r="Z3819" s="15">
        <v>5655</v>
      </c>
      <c r="AA3819" s="15">
        <v>2726</v>
      </c>
      <c r="AC3819" s="15">
        <v>2929</v>
      </c>
    </row>
    <row r="3820" spans="2:29" ht="19.7" customHeight="1" x14ac:dyDescent="0.2">
      <c r="B3820" s="10" t="s">
        <v>3924</v>
      </c>
      <c r="C3820" s="11" t="s">
        <v>11751</v>
      </c>
      <c r="D3820" s="11" t="s">
        <v>11687</v>
      </c>
      <c r="E3820" s="11" t="s">
        <v>11752</v>
      </c>
      <c r="F3820" s="12" t="s">
        <v>7</v>
      </c>
      <c r="G3820" s="13">
        <v>7389</v>
      </c>
      <c r="H3820" s="13">
        <v>3621</v>
      </c>
      <c r="I3820" s="13"/>
      <c r="J3820" s="13">
        <v>3768</v>
      </c>
      <c r="K3820" s="13">
        <v>49</v>
      </c>
      <c r="L3820" s="11" t="s">
        <v>9383</v>
      </c>
      <c r="M3820" s="14" t="s">
        <v>9380</v>
      </c>
      <c r="Z3820" s="15">
        <v>7389</v>
      </c>
      <c r="AA3820" s="15">
        <v>3621</v>
      </c>
      <c r="AC3820" s="15">
        <v>3768</v>
      </c>
    </row>
    <row r="3821" spans="2:29" ht="19.7" customHeight="1" x14ac:dyDescent="0.2">
      <c r="B3821" s="10" t="s">
        <v>3925</v>
      </c>
      <c r="C3821" s="11" t="s">
        <v>11753</v>
      </c>
      <c r="D3821" s="11" t="s">
        <v>11687</v>
      </c>
      <c r="E3821" s="11" t="s">
        <v>11754</v>
      </c>
      <c r="F3821" s="12" t="s">
        <v>7</v>
      </c>
      <c r="G3821" s="13">
        <v>2670</v>
      </c>
      <c r="H3821" s="13">
        <v>1549</v>
      </c>
      <c r="I3821" s="13"/>
      <c r="J3821" s="13">
        <v>1121</v>
      </c>
      <c r="K3821" s="13">
        <v>58</v>
      </c>
      <c r="L3821" s="11" t="s">
        <v>9383</v>
      </c>
      <c r="M3821" s="14" t="s">
        <v>9380</v>
      </c>
      <c r="Z3821" s="15">
        <v>2670</v>
      </c>
      <c r="AA3821" s="15">
        <v>1549</v>
      </c>
      <c r="AC3821" s="15">
        <v>1121</v>
      </c>
    </row>
    <row r="3822" spans="2:29" ht="19.7" customHeight="1" x14ac:dyDescent="0.2">
      <c r="B3822" s="10" t="s">
        <v>3926</v>
      </c>
      <c r="C3822" s="11" t="s">
        <v>11755</v>
      </c>
      <c r="D3822" s="11" t="s">
        <v>11687</v>
      </c>
      <c r="E3822" s="11" t="s">
        <v>11756</v>
      </c>
      <c r="F3822" s="12" t="s">
        <v>7</v>
      </c>
      <c r="G3822" s="13">
        <v>3838</v>
      </c>
      <c r="H3822" s="13">
        <v>1535</v>
      </c>
      <c r="I3822" s="13"/>
      <c r="J3822" s="13">
        <v>2303</v>
      </c>
      <c r="K3822" s="13">
        <v>40</v>
      </c>
      <c r="L3822" s="11" t="s">
        <v>9383</v>
      </c>
      <c r="M3822" s="14" t="s">
        <v>9380</v>
      </c>
      <c r="Z3822" s="15">
        <v>3838</v>
      </c>
      <c r="AA3822" s="15">
        <v>1535</v>
      </c>
      <c r="AC3822" s="15">
        <v>2303</v>
      </c>
    </row>
    <row r="3823" spans="2:29" ht="19.7" customHeight="1" x14ac:dyDescent="0.2">
      <c r="B3823" s="10" t="s">
        <v>3927</v>
      </c>
      <c r="C3823" s="11" t="s">
        <v>11757</v>
      </c>
      <c r="D3823" s="11" t="s">
        <v>11687</v>
      </c>
      <c r="E3823" s="11" t="s">
        <v>11758</v>
      </c>
      <c r="F3823" s="12" t="s">
        <v>7</v>
      </c>
      <c r="G3823" s="13">
        <v>7036</v>
      </c>
      <c r="H3823" s="13">
        <v>3237</v>
      </c>
      <c r="I3823" s="13"/>
      <c r="J3823" s="13">
        <v>3799</v>
      </c>
      <c r="K3823" s="13">
        <v>46</v>
      </c>
      <c r="L3823" s="11" t="s">
        <v>9383</v>
      </c>
      <c r="M3823" s="14" t="s">
        <v>9380</v>
      </c>
      <c r="Z3823" s="15">
        <v>7036</v>
      </c>
      <c r="AA3823" s="15">
        <v>3237</v>
      </c>
      <c r="AC3823" s="15">
        <v>3799</v>
      </c>
    </row>
    <row r="3824" spans="2:29" ht="19.7" customHeight="1" x14ac:dyDescent="0.2">
      <c r="B3824" s="10" t="s">
        <v>3928</v>
      </c>
      <c r="C3824" s="11" t="s">
        <v>11759</v>
      </c>
      <c r="D3824" s="11" t="s">
        <v>11687</v>
      </c>
      <c r="E3824" s="11" t="s">
        <v>11760</v>
      </c>
      <c r="F3824" s="12" t="s">
        <v>7</v>
      </c>
      <c r="G3824" s="13">
        <v>9359</v>
      </c>
      <c r="H3824" s="13">
        <v>4305</v>
      </c>
      <c r="I3824" s="13"/>
      <c r="J3824" s="13">
        <v>5054</v>
      </c>
      <c r="K3824" s="13">
        <v>46</v>
      </c>
      <c r="L3824" s="11" t="s">
        <v>9383</v>
      </c>
      <c r="M3824" s="14" t="s">
        <v>9380</v>
      </c>
      <c r="Z3824" s="15">
        <v>9359</v>
      </c>
      <c r="AA3824" s="15">
        <v>4305</v>
      </c>
      <c r="AC3824" s="15">
        <v>5054</v>
      </c>
    </row>
    <row r="3825" spans="2:29" ht="19.7" customHeight="1" x14ac:dyDescent="0.2">
      <c r="B3825" s="10" t="s">
        <v>3929</v>
      </c>
      <c r="C3825" s="11" t="s">
        <v>11761</v>
      </c>
      <c r="D3825" s="11" t="s">
        <v>11687</v>
      </c>
      <c r="E3825" s="11" t="s">
        <v>11762</v>
      </c>
      <c r="F3825" s="12" t="s">
        <v>7</v>
      </c>
      <c r="G3825" s="13">
        <v>3511</v>
      </c>
      <c r="H3825" s="13">
        <v>2071</v>
      </c>
      <c r="I3825" s="13"/>
      <c r="J3825" s="13">
        <v>1440</v>
      </c>
      <c r="K3825" s="13">
        <v>59</v>
      </c>
      <c r="L3825" s="11" t="s">
        <v>9383</v>
      </c>
      <c r="M3825" s="14" t="s">
        <v>9380</v>
      </c>
      <c r="Z3825" s="15">
        <v>3511</v>
      </c>
      <c r="AA3825" s="15">
        <v>2071</v>
      </c>
      <c r="AC3825" s="15">
        <v>1440</v>
      </c>
    </row>
    <row r="3826" spans="2:29" ht="19.7" customHeight="1" x14ac:dyDescent="0.2">
      <c r="B3826" s="10" t="s">
        <v>3930</v>
      </c>
      <c r="C3826" s="11" t="s">
        <v>11763</v>
      </c>
      <c r="D3826" s="11" t="s">
        <v>11687</v>
      </c>
      <c r="E3826" s="11" t="s">
        <v>11764</v>
      </c>
      <c r="F3826" s="12" t="s">
        <v>7</v>
      </c>
      <c r="G3826" s="13">
        <v>4210</v>
      </c>
      <c r="H3826" s="13">
        <v>1474</v>
      </c>
      <c r="I3826" s="13"/>
      <c r="J3826" s="13">
        <v>2736</v>
      </c>
      <c r="K3826" s="13">
        <v>35</v>
      </c>
      <c r="L3826" s="11" t="s">
        <v>9383</v>
      </c>
      <c r="M3826" s="14" t="s">
        <v>9380</v>
      </c>
      <c r="Z3826" s="15">
        <v>4210</v>
      </c>
      <c r="AA3826" s="15">
        <v>1474</v>
      </c>
      <c r="AC3826" s="15">
        <v>2736</v>
      </c>
    </row>
    <row r="3827" spans="2:29" ht="19.7" customHeight="1" x14ac:dyDescent="0.2">
      <c r="B3827" s="10" t="s">
        <v>3931</v>
      </c>
      <c r="C3827" s="11" t="s">
        <v>11765</v>
      </c>
      <c r="D3827" s="11" t="s">
        <v>11687</v>
      </c>
      <c r="E3827" s="11" t="s">
        <v>11766</v>
      </c>
      <c r="F3827" s="12" t="s">
        <v>7</v>
      </c>
      <c r="G3827" s="13">
        <v>7712</v>
      </c>
      <c r="H3827" s="13">
        <v>3625</v>
      </c>
      <c r="I3827" s="13"/>
      <c r="J3827" s="13">
        <v>4087</v>
      </c>
      <c r="K3827" s="13">
        <v>47</v>
      </c>
      <c r="L3827" s="11" t="s">
        <v>9383</v>
      </c>
      <c r="M3827" s="14" t="s">
        <v>9380</v>
      </c>
      <c r="Z3827" s="15">
        <v>7712</v>
      </c>
      <c r="AA3827" s="15">
        <v>3625</v>
      </c>
      <c r="AC3827" s="15">
        <v>4087</v>
      </c>
    </row>
    <row r="3828" spans="2:29" ht="19.7" customHeight="1" x14ac:dyDescent="0.2">
      <c r="B3828" s="10" t="s">
        <v>3932</v>
      </c>
      <c r="C3828" s="11" t="s">
        <v>11767</v>
      </c>
      <c r="D3828" s="11" t="s">
        <v>11687</v>
      </c>
      <c r="E3828" s="11" t="s">
        <v>11768</v>
      </c>
      <c r="F3828" s="12" t="s">
        <v>7</v>
      </c>
      <c r="G3828" s="13">
        <v>10828</v>
      </c>
      <c r="H3828" s="13">
        <v>4981</v>
      </c>
      <c r="I3828" s="13"/>
      <c r="J3828" s="13">
        <v>5847</v>
      </c>
      <c r="K3828" s="13">
        <v>46</v>
      </c>
      <c r="L3828" s="11" t="s">
        <v>9383</v>
      </c>
      <c r="M3828" s="14" t="s">
        <v>9380</v>
      </c>
      <c r="Z3828" s="15">
        <v>10828</v>
      </c>
      <c r="AA3828" s="15">
        <v>4981</v>
      </c>
      <c r="AC3828" s="15">
        <v>5847</v>
      </c>
    </row>
    <row r="3829" spans="2:29" ht="19.7" customHeight="1" x14ac:dyDescent="0.2">
      <c r="B3829" s="16" t="s">
        <v>3933</v>
      </c>
      <c r="C3829" s="17" t="s">
        <v>11769</v>
      </c>
      <c r="D3829" s="17" t="s">
        <v>11687</v>
      </c>
      <c r="E3829" s="17" t="s">
        <v>11770</v>
      </c>
      <c r="F3829" s="18" t="s">
        <v>7</v>
      </c>
      <c r="G3829" s="19">
        <v>5538</v>
      </c>
      <c r="H3829" s="19">
        <v>1790</v>
      </c>
      <c r="I3829" s="19"/>
      <c r="J3829" s="19">
        <v>3748</v>
      </c>
      <c r="K3829" s="19">
        <v>32.33</v>
      </c>
      <c r="L3829" s="17" t="s">
        <v>9383</v>
      </c>
      <c r="M3829" s="20" t="s">
        <v>9380</v>
      </c>
      <c r="Z3829" s="15">
        <v>5538</v>
      </c>
      <c r="AA3829" s="15">
        <v>1790</v>
      </c>
      <c r="AC3829" s="15">
        <v>3748</v>
      </c>
    </row>
    <row r="3830" spans="2:29" ht="19.7" customHeight="1" x14ac:dyDescent="0.2">
      <c r="B3830" s="10" t="s">
        <v>3934</v>
      </c>
      <c r="C3830" s="11" t="s">
        <v>11771</v>
      </c>
      <c r="D3830" s="11" t="s">
        <v>11687</v>
      </c>
      <c r="E3830" s="11" t="s">
        <v>11772</v>
      </c>
      <c r="F3830" s="12" t="s">
        <v>7</v>
      </c>
      <c r="G3830" s="13">
        <v>11184</v>
      </c>
      <c r="H3830" s="13">
        <v>5145</v>
      </c>
      <c r="I3830" s="13"/>
      <c r="J3830" s="13">
        <v>6039</v>
      </c>
      <c r="K3830" s="13">
        <v>46</v>
      </c>
      <c r="L3830" s="11" t="s">
        <v>9383</v>
      </c>
      <c r="M3830" s="14" t="s">
        <v>9380</v>
      </c>
      <c r="Z3830" s="15">
        <v>11184</v>
      </c>
      <c r="AA3830" s="15">
        <v>5145</v>
      </c>
      <c r="AC3830" s="15">
        <v>6039</v>
      </c>
    </row>
    <row r="3831" spans="2:29" ht="19.7" customHeight="1" x14ac:dyDescent="0.2">
      <c r="B3831" s="10" t="s">
        <v>3935</v>
      </c>
      <c r="C3831" s="11" t="s">
        <v>11773</v>
      </c>
      <c r="D3831" s="11" t="s">
        <v>11687</v>
      </c>
      <c r="E3831" s="11" t="s">
        <v>11774</v>
      </c>
      <c r="F3831" s="12" t="s">
        <v>7</v>
      </c>
      <c r="G3831" s="13">
        <v>12440</v>
      </c>
      <c r="H3831" s="13">
        <v>5707</v>
      </c>
      <c r="I3831" s="13"/>
      <c r="J3831" s="13">
        <v>6733</v>
      </c>
      <c r="K3831" s="13">
        <v>45.88</v>
      </c>
      <c r="L3831" s="11" t="s">
        <v>9383</v>
      </c>
      <c r="M3831" s="14" t="s">
        <v>9380</v>
      </c>
      <c r="Z3831" s="15">
        <v>12440</v>
      </c>
      <c r="AA3831" s="15">
        <v>5707</v>
      </c>
      <c r="AC3831" s="15">
        <v>6733</v>
      </c>
    </row>
    <row r="3832" spans="2:29" ht="19.7" customHeight="1" x14ac:dyDescent="0.2">
      <c r="B3832" s="10" t="s">
        <v>3936</v>
      </c>
      <c r="C3832" s="11" t="s">
        <v>11775</v>
      </c>
      <c r="D3832" s="11" t="s">
        <v>11687</v>
      </c>
      <c r="E3832" s="11" t="s">
        <v>11776</v>
      </c>
      <c r="F3832" s="12" t="s">
        <v>7</v>
      </c>
      <c r="G3832" s="13">
        <v>5279</v>
      </c>
      <c r="H3832" s="13">
        <v>2956</v>
      </c>
      <c r="I3832" s="13"/>
      <c r="J3832" s="13">
        <v>2323</v>
      </c>
      <c r="K3832" s="13">
        <v>56</v>
      </c>
      <c r="L3832" s="11" t="s">
        <v>9383</v>
      </c>
      <c r="M3832" s="14" t="s">
        <v>9380</v>
      </c>
      <c r="Z3832" s="15">
        <v>5279</v>
      </c>
      <c r="AA3832" s="15">
        <v>2956</v>
      </c>
      <c r="AC3832" s="15">
        <v>2323</v>
      </c>
    </row>
    <row r="3833" spans="2:29" ht="19.7" customHeight="1" x14ac:dyDescent="0.2">
      <c r="B3833" s="10" t="s">
        <v>3937</v>
      </c>
      <c r="C3833" s="11" t="s">
        <v>11777</v>
      </c>
      <c r="D3833" s="11" t="s">
        <v>11687</v>
      </c>
      <c r="E3833" s="11" t="s">
        <v>11778</v>
      </c>
      <c r="F3833" s="12" t="s">
        <v>7</v>
      </c>
      <c r="G3833" s="13">
        <v>6666</v>
      </c>
      <c r="H3833" s="13">
        <v>1617</v>
      </c>
      <c r="I3833" s="13"/>
      <c r="J3833" s="13">
        <v>5049</v>
      </c>
      <c r="K3833" s="13">
        <v>24.25</v>
      </c>
      <c r="L3833" s="11" t="s">
        <v>9383</v>
      </c>
      <c r="M3833" s="14" t="s">
        <v>9380</v>
      </c>
      <c r="Z3833" s="15">
        <v>6666</v>
      </c>
      <c r="AA3833" s="15">
        <v>1617</v>
      </c>
      <c r="AC3833" s="15">
        <v>5049</v>
      </c>
    </row>
    <row r="3834" spans="2:29" ht="19.7" customHeight="1" x14ac:dyDescent="0.2">
      <c r="B3834" s="10" t="s">
        <v>3938</v>
      </c>
      <c r="C3834" s="11" t="s">
        <v>11779</v>
      </c>
      <c r="D3834" s="11" t="s">
        <v>11687</v>
      </c>
      <c r="E3834" s="11" t="s">
        <v>11780</v>
      </c>
      <c r="F3834" s="12" t="s">
        <v>7</v>
      </c>
      <c r="G3834" s="13">
        <v>12975</v>
      </c>
      <c r="H3834" s="13">
        <v>5747</v>
      </c>
      <c r="I3834" s="13"/>
      <c r="J3834" s="13">
        <v>7228</v>
      </c>
      <c r="K3834" s="13">
        <v>44.29</v>
      </c>
      <c r="L3834" s="11" t="s">
        <v>9383</v>
      </c>
      <c r="M3834" s="14" t="s">
        <v>9380</v>
      </c>
      <c r="Z3834" s="15">
        <v>12975</v>
      </c>
      <c r="AA3834" s="15">
        <v>5747</v>
      </c>
      <c r="AC3834" s="15">
        <v>7228</v>
      </c>
    </row>
    <row r="3835" spans="2:29" ht="19.7" customHeight="1" x14ac:dyDescent="0.2">
      <c r="B3835" s="10" t="s">
        <v>3939</v>
      </c>
      <c r="C3835" s="11" t="s">
        <v>11781</v>
      </c>
      <c r="D3835" s="11" t="s">
        <v>11687</v>
      </c>
      <c r="E3835" s="11" t="s">
        <v>11782</v>
      </c>
      <c r="F3835" s="12" t="s">
        <v>7</v>
      </c>
      <c r="G3835" s="13">
        <v>16976</v>
      </c>
      <c r="H3835" s="13">
        <v>7469</v>
      </c>
      <c r="I3835" s="13"/>
      <c r="J3835" s="13">
        <v>9507</v>
      </c>
      <c r="K3835" s="13">
        <v>44</v>
      </c>
      <c r="L3835" s="11" t="s">
        <v>9383</v>
      </c>
      <c r="M3835" s="14" t="s">
        <v>9380</v>
      </c>
      <c r="Z3835" s="15">
        <v>16976</v>
      </c>
      <c r="AA3835" s="15">
        <v>7469</v>
      </c>
      <c r="AC3835" s="15">
        <v>9507</v>
      </c>
    </row>
    <row r="3836" spans="2:29" ht="19.7" customHeight="1" x14ac:dyDescent="0.2">
      <c r="B3836" s="10" t="s">
        <v>3940</v>
      </c>
      <c r="C3836" s="11" t="s">
        <v>11783</v>
      </c>
      <c r="D3836" s="11" t="s">
        <v>11687</v>
      </c>
      <c r="E3836" s="11" t="s">
        <v>11784</v>
      </c>
      <c r="F3836" s="12" t="s">
        <v>7</v>
      </c>
      <c r="G3836" s="13">
        <v>7017</v>
      </c>
      <c r="H3836" s="13">
        <v>3649</v>
      </c>
      <c r="I3836" s="13"/>
      <c r="J3836" s="13">
        <v>3368</v>
      </c>
      <c r="K3836" s="13">
        <v>52</v>
      </c>
      <c r="L3836" s="11" t="s">
        <v>9383</v>
      </c>
      <c r="M3836" s="14" t="s">
        <v>9380</v>
      </c>
      <c r="Z3836" s="15">
        <v>7017</v>
      </c>
      <c r="AA3836" s="15">
        <v>3649</v>
      </c>
      <c r="AC3836" s="15">
        <v>3368</v>
      </c>
    </row>
    <row r="3837" spans="2:29" ht="19.7" customHeight="1" x14ac:dyDescent="0.2">
      <c r="B3837" s="10" t="s">
        <v>3941</v>
      </c>
      <c r="C3837" s="11" t="s">
        <v>11785</v>
      </c>
      <c r="D3837" s="11" t="s">
        <v>11687</v>
      </c>
      <c r="E3837" s="11" t="s">
        <v>11786</v>
      </c>
      <c r="F3837" s="12" t="s">
        <v>7</v>
      </c>
      <c r="G3837" s="13">
        <v>9146</v>
      </c>
      <c r="H3837" s="13">
        <v>1829</v>
      </c>
      <c r="I3837" s="13"/>
      <c r="J3837" s="13">
        <v>7317</v>
      </c>
      <c r="K3837" s="13">
        <v>20</v>
      </c>
      <c r="L3837" s="11" t="s">
        <v>9383</v>
      </c>
      <c r="M3837" s="14" t="s">
        <v>9380</v>
      </c>
      <c r="Z3837" s="15">
        <v>9146</v>
      </c>
      <c r="AA3837" s="15">
        <v>1829</v>
      </c>
      <c r="AC3837" s="15">
        <v>7317</v>
      </c>
    </row>
    <row r="3838" spans="2:29" ht="19.7" customHeight="1" x14ac:dyDescent="0.2">
      <c r="B3838" s="10" t="s">
        <v>3942</v>
      </c>
      <c r="C3838" s="11" t="s">
        <v>11787</v>
      </c>
      <c r="D3838" s="11" t="s">
        <v>11687</v>
      </c>
      <c r="E3838" s="11" t="s">
        <v>11788</v>
      </c>
      <c r="F3838" s="12" t="s">
        <v>7</v>
      </c>
      <c r="G3838" s="13">
        <v>18396</v>
      </c>
      <c r="H3838" s="13">
        <v>11038</v>
      </c>
      <c r="I3838" s="13"/>
      <c r="J3838" s="13">
        <v>7358</v>
      </c>
      <c r="K3838" s="13">
        <v>60</v>
      </c>
      <c r="L3838" s="11" t="s">
        <v>9383</v>
      </c>
      <c r="M3838" s="14" t="s">
        <v>9380</v>
      </c>
      <c r="Z3838" s="15">
        <v>18396</v>
      </c>
      <c r="AA3838" s="15">
        <v>11038</v>
      </c>
      <c r="AC3838" s="15">
        <v>7358</v>
      </c>
    </row>
    <row r="3839" spans="2:29" ht="19.7" customHeight="1" x14ac:dyDescent="0.2">
      <c r="B3839" s="10" t="s">
        <v>3943</v>
      </c>
      <c r="C3839" s="11" t="s">
        <v>11789</v>
      </c>
      <c r="D3839" s="11" t="s">
        <v>11687</v>
      </c>
      <c r="E3839" s="11" t="s">
        <v>11790</v>
      </c>
      <c r="F3839" s="12" t="s">
        <v>7</v>
      </c>
      <c r="G3839" s="13">
        <v>23149</v>
      </c>
      <c r="H3839" s="13">
        <v>9158</v>
      </c>
      <c r="I3839" s="13"/>
      <c r="J3839" s="13">
        <v>13991</v>
      </c>
      <c r="K3839" s="13">
        <v>39.56</v>
      </c>
      <c r="L3839" s="11" t="s">
        <v>9383</v>
      </c>
      <c r="M3839" s="14" t="s">
        <v>9380</v>
      </c>
      <c r="Z3839" s="15">
        <v>23149</v>
      </c>
      <c r="AA3839" s="15">
        <v>9158</v>
      </c>
      <c r="AC3839" s="15">
        <v>13991</v>
      </c>
    </row>
    <row r="3840" spans="2:29" ht="19.7" customHeight="1" x14ac:dyDescent="0.2">
      <c r="B3840" s="10" t="s">
        <v>3944</v>
      </c>
      <c r="C3840" s="11" t="s">
        <v>11791</v>
      </c>
      <c r="D3840" s="11" t="s">
        <v>11687</v>
      </c>
      <c r="E3840" s="11" t="s">
        <v>11792</v>
      </c>
      <c r="F3840" s="12" t="s">
        <v>7</v>
      </c>
      <c r="G3840" s="13">
        <v>8870</v>
      </c>
      <c r="H3840" s="13">
        <v>4080</v>
      </c>
      <c r="I3840" s="13"/>
      <c r="J3840" s="13">
        <v>4790</v>
      </c>
      <c r="K3840" s="13">
        <v>46</v>
      </c>
      <c r="L3840" s="11" t="s">
        <v>9383</v>
      </c>
      <c r="M3840" s="14" t="s">
        <v>9380</v>
      </c>
      <c r="Z3840" s="15">
        <v>8870</v>
      </c>
      <c r="AA3840" s="15">
        <v>4080</v>
      </c>
      <c r="AC3840" s="15">
        <v>4790</v>
      </c>
    </row>
    <row r="3841" spans="2:29" ht="19.7" customHeight="1" x14ac:dyDescent="0.2">
      <c r="B3841" s="10" t="s">
        <v>3945</v>
      </c>
      <c r="C3841" s="11" t="s">
        <v>11793</v>
      </c>
      <c r="D3841" s="11" t="s">
        <v>11687</v>
      </c>
      <c r="E3841" s="11" t="s">
        <v>11794</v>
      </c>
      <c r="F3841" s="12" t="s">
        <v>7</v>
      </c>
      <c r="G3841" s="13">
        <v>26578</v>
      </c>
      <c r="H3841" s="13">
        <v>9302</v>
      </c>
      <c r="I3841" s="13"/>
      <c r="J3841" s="13">
        <v>17276</v>
      </c>
      <c r="K3841" s="13">
        <v>35</v>
      </c>
      <c r="L3841" s="11" t="s">
        <v>9383</v>
      </c>
      <c r="M3841" s="14" t="s">
        <v>9380</v>
      </c>
      <c r="Z3841" s="15">
        <v>26578</v>
      </c>
      <c r="AA3841" s="15">
        <v>9302</v>
      </c>
      <c r="AC3841" s="15">
        <v>17276</v>
      </c>
    </row>
    <row r="3842" spans="2:29" ht="19.7" customHeight="1" x14ac:dyDescent="0.2">
      <c r="B3842" s="10" t="s">
        <v>3946</v>
      </c>
      <c r="C3842" s="11" t="s">
        <v>11795</v>
      </c>
      <c r="D3842" s="11" t="s">
        <v>11687</v>
      </c>
      <c r="E3842" s="11" t="s">
        <v>11796</v>
      </c>
      <c r="F3842" s="12" t="s">
        <v>7</v>
      </c>
      <c r="G3842" s="13">
        <v>29565</v>
      </c>
      <c r="H3842" s="13">
        <v>10052</v>
      </c>
      <c r="I3842" s="13"/>
      <c r="J3842" s="13">
        <v>19513</v>
      </c>
      <c r="K3842" s="13">
        <v>34</v>
      </c>
      <c r="L3842" s="11" t="s">
        <v>9383</v>
      </c>
      <c r="M3842" s="14" t="s">
        <v>9380</v>
      </c>
      <c r="Z3842" s="15">
        <v>29565</v>
      </c>
      <c r="AA3842" s="15">
        <v>10052</v>
      </c>
      <c r="AC3842" s="15">
        <v>19513</v>
      </c>
    </row>
    <row r="3843" spans="2:29" ht="19.7" customHeight="1" x14ac:dyDescent="0.2">
      <c r="B3843" s="10" t="s">
        <v>3947</v>
      </c>
      <c r="C3843" s="11" t="s">
        <v>11797</v>
      </c>
      <c r="D3843" s="11" t="s">
        <v>11687</v>
      </c>
      <c r="E3843" s="11" t="s">
        <v>11798</v>
      </c>
      <c r="F3843" s="12" t="s">
        <v>7</v>
      </c>
      <c r="G3843" s="13">
        <v>11411</v>
      </c>
      <c r="H3843" s="13">
        <v>5154</v>
      </c>
      <c r="I3843" s="13"/>
      <c r="J3843" s="13">
        <v>6257</v>
      </c>
      <c r="K3843" s="13">
        <v>45.17</v>
      </c>
      <c r="L3843" s="11" t="s">
        <v>9383</v>
      </c>
      <c r="M3843" s="14" t="s">
        <v>9380</v>
      </c>
      <c r="Z3843" s="15">
        <v>11411</v>
      </c>
      <c r="AA3843" s="15">
        <v>5154</v>
      </c>
      <c r="AC3843" s="15">
        <v>6257</v>
      </c>
    </row>
    <row r="3844" spans="2:29" ht="19.7" customHeight="1" x14ac:dyDescent="0.2">
      <c r="B3844" s="10" t="s">
        <v>3948</v>
      </c>
      <c r="C3844" s="11" t="s">
        <v>11799</v>
      </c>
      <c r="D3844" s="11" t="s">
        <v>11687</v>
      </c>
      <c r="E3844" s="11" t="s">
        <v>11800</v>
      </c>
      <c r="F3844" s="12" t="s">
        <v>7</v>
      </c>
      <c r="G3844" s="13">
        <v>15943</v>
      </c>
      <c r="H3844" s="13">
        <v>7015</v>
      </c>
      <c r="I3844" s="13"/>
      <c r="J3844" s="13">
        <v>8928</v>
      </c>
      <c r="K3844" s="13">
        <v>44</v>
      </c>
      <c r="L3844" s="11" t="s">
        <v>9383</v>
      </c>
      <c r="M3844" s="14" t="s">
        <v>9380</v>
      </c>
      <c r="Z3844" s="15">
        <v>15943</v>
      </c>
      <c r="AA3844" s="15">
        <v>7015</v>
      </c>
      <c r="AC3844" s="15">
        <v>8928</v>
      </c>
    </row>
    <row r="3845" spans="2:29" ht="19.7" customHeight="1" x14ac:dyDescent="0.2">
      <c r="B3845" s="10" t="s">
        <v>3949</v>
      </c>
      <c r="C3845" s="11" t="s">
        <v>11801</v>
      </c>
      <c r="D3845" s="11" t="s">
        <v>11687</v>
      </c>
      <c r="E3845" s="11" t="s">
        <v>11802</v>
      </c>
      <c r="F3845" s="12" t="s">
        <v>7</v>
      </c>
      <c r="G3845" s="13">
        <v>20031</v>
      </c>
      <c r="H3845" s="13">
        <v>8663</v>
      </c>
      <c r="I3845" s="13"/>
      <c r="J3845" s="13">
        <v>11368</v>
      </c>
      <c r="K3845" s="13">
        <v>43.25</v>
      </c>
      <c r="L3845" s="11" t="s">
        <v>9383</v>
      </c>
      <c r="M3845" s="14" t="s">
        <v>9380</v>
      </c>
      <c r="Z3845" s="15">
        <v>20031</v>
      </c>
      <c r="AA3845" s="15">
        <v>8663</v>
      </c>
      <c r="AC3845" s="15">
        <v>11368</v>
      </c>
    </row>
    <row r="3846" spans="2:29" ht="19.7" customHeight="1" x14ac:dyDescent="0.2">
      <c r="B3846" s="10" t="s">
        <v>3950</v>
      </c>
      <c r="C3846" s="11" t="s">
        <v>11803</v>
      </c>
      <c r="D3846" s="11" t="s">
        <v>11687</v>
      </c>
      <c r="E3846" s="11" t="s">
        <v>11804</v>
      </c>
      <c r="F3846" s="12" t="s">
        <v>7</v>
      </c>
      <c r="G3846" s="13">
        <v>24029</v>
      </c>
      <c r="H3846" s="13">
        <v>10573</v>
      </c>
      <c r="I3846" s="13"/>
      <c r="J3846" s="13">
        <v>13456</v>
      </c>
      <c r="K3846" s="13">
        <v>44</v>
      </c>
      <c r="L3846" s="11" t="s">
        <v>9383</v>
      </c>
      <c r="M3846" s="14" t="s">
        <v>9380</v>
      </c>
      <c r="Z3846" s="15">
        <v>24029</v>
      </c>
      <c r="AA3846" s="15">
        <v>10573</v>
      </c>
      <c r="AC3846" s="15">
        <v>13456</v>
      </c>
    </row>
    <row r="3847" spans="2:29" ht="19.7" customHeight="1" x14ac:dyDescent="0.2">
      <c r="B3847" s="10" t="s">
        <v>3951</v>
      </c>
      <c r="C3847" s="11" t="s">
        <v>11805</v>
      </c>
      <c r="D3847" s="11" t="s">
        <v>11687</v>
      </c>
      <c r="E3847" s="11" t="s">
        <v>11806</v>
      </c>
      <c r="F3847" s="12" t="s">
        <v>7</v>
      </c>
      <c r="G3847" s="13">
        <v>28285</v>
      </c>
      <c r="H3847" s="13">
        <v>12163</v>
      </c>
      <c r="I3847" s="13"/>
      <c r="J3847" s="13">
        <v>16122</v>
      </c>
      <c r="K3847" s="13">
        <v>43</v>
      </c>
      <c r="L3847" s="11" t="s">
        <v>9383</v>
      </c>
      <c r="M3847" s="14" t="s">
        <v>9380</v>
      </c>
      <c r="Z3847" s="15">
        <v>28285</v>
      </c>
      <c r="AA3847" s="15">
        <v>12163</v>
      </c>
      <c r="AC3847" s="15">
        <v>16122</v>
      </c>
    </row>
    <row r="3848" spans="2:29" ht="19.7" customHeight="1" x14ac:dyDescent="0.2">
      <c r="B3848" s="10" t="s">
        <v>3952</v>
      </c>
      <c r="C3848" s="11" t="s">
        <v>11807</v>
      </c>
      <c r="D3848" s="11" t="s">
        <v>11687</v>
      </c>
      <c r="E3848" s="11" t="s">
        <v>11808</v>
      </c>
      <c r="F3848" s="12" t="s">
        <v>7</v>
      </c>
      <c r="G3848" s="13">
        <v>33665</v>
      </c>
      <c r="H3848" s="13">
        <v>13846</v>
      </c>
      <c r="I3848" s="13"/>
      <c r="J3848" s="13">
        <v>19819</v>
      </c>
      <c r="K3848" s="13">
        <v>41.13</v>
      </c>
      <c r="L3848" s="11" t="s">
        <v>9383</v>
      </c>
      <c r="M3848" s="14" t="s">
        <v>9380</v>
      </c>
      <c r="Z3848" s="15">
        <v>33665</v>
      </c>
      <c r="AA3848" s="15">
        <v>13846</v>
      </c>
      <c r="AC3848" s="15">
        <v>19819</v>
      </c>
    </row>
    <row r="3849" spans="2:29" ht="19.7" customHeight="1" x14ac:dyDescent="0.2">
      <c r="B3849" s="10" t="s">
        <v>3953</v>
      </c>
      <c r="C3849" s="11" t="s">
        <v>11809</v>
      </c>
      <c r="D3849" s="11" t="s">
        <v>11687</v>
      </c>
      <c r="E3849" s="11" t="s">
        <v>11810</v>
      </c>
      <c r="F3849" s="12" t="s">
        <v>7</v>
      </c>
      <c r="G3849" s="13">
        <v>43687</v>
      </c>
      <c r="H3849" s="13">
        <v>17768</v>
      </c>
      <c r="I3849" s="13"/>
      <c r="J3849" s="13">
        <v>25919</v>
      </c>
      <c r="K3849" s="13">
        <v>40.67</v>
      </c>
      <c r="L3849" s="11" t="s">
        <v>9383</v>
      </c>
      <c r="M3849" s="14" t="s">
        <v>9380</v>
      </c>
      <c r="Z3849" s="15">
        <v>43687</v>
      </c>
      <c r="AA3849" s="15">
        <v>17768</v>
      </c>
      <c r="AC3849" s="15">
        <v>25919</v>
      </c>
    </row>
    <row r="3850" spans="2:29" ht="19.7" customHeight="1" x14ac:dyDescent="0.2">
      <c r="B3850" s="10" t="s">
        <v>3954</v>
      </c>
      <c r="C3850" s="11" t="s">
        <v>11811</v>
      </c>
      <c r="D3850" s="11" t="s">
        <v>11687</v>
      </c>
      <c r="E3850" s="11" t="s">
        <v>11812</v>
      </c>
      <c r="F3850" s="12" t="s">
        <v>7</v>
      </c>
      <c r="G3850" s="13">
        <v>57393</v>
      </c>
      <c r="H3850" s="13">
        <v>23531</v>
      </c>
      <c r="I3850" s="13"/>
      <c r="J3850" s="13">
        <v>33862</v>
      </c>
      <c r="K3850" s="13">
        <v>41</v>
      </c>
      <c r="L3850" s="11" t="s">
        <v>9383</v>
      </c>
      <c r="M3850" s="14" t="s">
        <v>9380</v>
      </c>
      <c r="Z3850" s="15">
        <v>57393</v>
      </c>
      <c r="AA3850" s="15">
        <v>23531</v>
      </c>
      <c r="AC3850" s="15">
        <v>33862</v>
      </c>
    </row>
    <row r="3851" spans="2:29" ht="19.7" customHeight="1" x14ac:dyDescent="0.2">
      <c r="B3851" s="10" t="s">
        <v>3955</v>
      </c>
      <c r="C3851" s="11" t="s">
        <v>11813</v>
      </c>
      <c r="D3851" s="11" t="s">
        <v>4350</v>
      </c>
      <c r="E3851" s="11" t="s">
        <v>11814</v>
      </c>
      <c r="F3851" s="12" t="s">
        <v>7</v>
      </c>
      <c r="G3851" s="13">
        <v>1700</v>
      </c>
      <c r="H3851" s="13">
        <v>1397</v>
      </c>
      <c r="I3851" s="13"/>
      <c r="J3851" s="13">
        <v>303</v>
      </c>
      <c r="K3851" s="13">
        <v>82.17</v>
      </c>
      <c r="L3851" s="11" t="s">
        <v>9383</v>
      </c>
      <c r="M3851" s="14" t="s">
        <v>9380</v>
      </c>
      <c r="Z3851" s="15">
        <v>1700</v>
      </c>
      <c r="AA3851" s="15">
        <v>1397</v>
      </c>
      <c r="AC3851" s="15">
        <v>303</v>
      </c>
    </row>
    <row r="3852" spans="2:29" ht="19.7" customHeight="1" x14ac:dyDescent="0.2">
      <c r="B3852" s="10" t="s">
        <v>3956</v>
      </c>
      <c r="C3852" s="11" t="s">
        <v>11815</v>
      </c>
      <c r="D3852" s="11" t="s">
        <v>4350</v>
      </c>
      <c r="E3852" s="11" t="s">
        <v>11816</v>
      </c>
      <c r="F3852" s="12" t="s">
        <v>7</v>
      </c>
      <c r="G3852" s="13">
        <v>6039</v>
      </c>
      <c r="H3852" s="13">
        <v>3563</v>
      </c>
      <c r="I3852" s="13"/>
      <c r="J3852" s="13">
        <v>2476</v>
      </c>
      <c r="K3852" s="13">
        <v>59</v>
      </c>
      <c r="L3852" s="11" t="s">
        <v>9383</v>
      </c>
      <c r="M3852" s="14" t="s">
        <v>9380</v>
      </c>
      <c r="Z3852" s="15">
        <v>6039</v>
      </c>
      <c r="AA3852" s="15">
        <v>3563</v>
      </c>
      <c r="AC3852" s="15">
        <v>2476</v>
      </c>
    </row>
    <row r="3853" spans="2:29" ht="19.7" customHeight="1" x14ac:dyDescent="0.2">
      <c r="B3853" s="10" t="s">
        <v>3957</v>
      </c>
      <c r="C3853" s="11" t="s">
        <v>11817</v>
      </c>
      <c r="D3853" s="11" t="s">
        <v>11818</v>
      </c>
      <c r="E3853" s="11" t="s">
        <v>11819</v>
      </c>
      <c r="F3853" s="12" t="s">
        <v>7</v>
      </c>
      <c r="G3853" s="13">
        <v>3094</v>
      </c>
      <c r="H3853" s="13">
        <v>1640</v>
      </c>
      <c r="I3853" s="13"/>
      <c r="J3853" s="13">
        <v>1454</v>
      </c>
      <c r="K3853" s="13">
        <v>53</v>
      </c>
      <c r="L3853" s="11" t="s">
        <v>9383</v>
      </c>
      <c r="M3853" s="14" t="s">
        <v>9380</v>
      </c>
      <c r="Z3853" s="15">
        <v>3094</v>
      </c>
      <c r="AA3853" s="15">
        <v>1640</v>
      </c>
      <c r="AC3853" s="15">
        <v>1454</v>
      </c>
    </row>
    <row r="3854" spans="2:29" ht="19.7" customHeight="1" x14ac:dyDescent="0.2">
      <c r="B3854" s="16" t="s">
        <v>3958</v>
      </c>
      <c r="C3854" s="17" t="s">
        <v>11820</v>
      </c>
      <c r="D3854" s="17" t="s">
        <v>9840</v>
      </c>
      <c r="E3854" s="17" t="s">
        <v>11821</v>
      </c>
      <c r="F3854" s="18" t="s">
        <v>38</v>
      </c>
      <c r="G3854" s="19">
        <v>765136</v>
      </c>
      <c r="H3854" s="19">
        <v>494813</v>
      </c>
      <c r="I3854" s="19"/>
      <c r="J3854" s="19">
        <v>270323</v>
      </c>
      <c r="K3854" s="19">
        <v>64.67</v>
      </c>
      <c r="L3854" s="17" t="s">
        <v>9383</v>
      </c>
      <c r="M3854" s="20" t="s">
        <v>9380</v>
      </c>
      <c r="Z3854" s="15">
        <v>765136</v>
      </c>
      <c r="AA3854" s="15">
        <v>494813</v>
      </c>
      <c r="AC3854" s="15">
        <v>270323</v>
      </c>
    </row>
    <row r="3855" spans="2:29" ht="19.7" customHeight="1" x14ac:dyDescent="0.2">
      <c r="B3855" s="10" t="s">
        <v>3959</v>
      </c>
      <c r="C3855" s="11" t="s">
        <v>11822</v>
      </c>
      <c r="D3855" s="11" t="s">
        <v>9847</v>
      </c>
      <c r="E3855" s="11" t="s">
        <v>11823</v>
      </c>
      <c r="F3855" s="12" t="s">
        <v>38</v>
      </c>
      <c r="G3855" s="13">
        <v>15502</v>
      </c>
      <c r="H3855" s="13">
        <v>15037</v>
      </c>
      <c r="I3855" s="13"/>
      <c r="J3855" s="13">
        <v>465</v>
      </c>
      <c r="K3855" s="13">
        <v>97</v>
      </c>
      <c r="L3855" s="11" t="s">
        <v>9383</v>
      </c>
      <c r="M3855" s="14" t="s">
        <v>9380</v>
      </c>
      <c r="Z3855" s="15">
        <v>15502</v>
      </c>
      <c r="AA3855" s="15">
        <v>15037</v>
      </c>
      <c r="AC3855" s="15">
        <v>465</v>
      </c>
    </row>
    <row r="3856" spans="2:29" ht="19.7" customHeight="1" x14ac:dyDescent="0.2">
      <c r="B3856" s="10" t="s">
        <v>3960</v>
      </c>
      <c r="C3856" s="11" t="s">
        <v>11824</v>
      </c>
      <c r="D3856" s="11" t="s">
        <v>9847</v>
      </c>
      <c r="E3856" s="11" t="s">
        <v>11825</v>
      </c>
      <c r="F3856" s="12" t="s">
        <v>38</v>
      </c>
      <c r="G3856" s="13">
        <v>20865</v>
      </c>
      <c r="H3856" s="13">
        <v>20239</v>
      </c>
      <c r="I3856" s="13"/>
      <c r="J3856" s="13">
        <v>626</v>
      </c>
      <c r="K3856" s="13">
        <v>97</v>
      </c>
      <c r="L3856" s="11" t="s">
        <v>9383</v>
      </c>
      <c r="M3856" s="14" t="s">
        <v>9380</v>
      </c>
      <c r="Z3856" s="15">
        <v>20865</v>
      </c>
      <c r="AA3856" s="15">
        <v>20239</v>
      </c>
      <c r="AC3856" s="15">
        <v>626</v>
      </c>
    </row>
    <row r="3857" spans="2:29" ht="19.7" customHeight="1" x14ac:dyDescent="0.2">
      <c r="B3857" s="10" t="s">
        <v>3961</v>
      </c>
      <c r="C3857" s="11" t="s">
        <v>11826</v>
      </c>
      <c r="D3857" s="11" t="s">
        <v>9847</v>
      </c>
      <c r="E3857" s="11" t="s">
        <v>11827</v>
      </c>
      <c r="F3857" s="12" t="s">
        <v>38</v>
      </c>
      <c r="G3857" s="13">
        <v>26842</v>
      </c>
      <c r="H3857" s="13">
        <v>26037</v>
      </c>
      <c r="I3857" s="13"/>
      <c r="J3857" s="13">
        <v>805</v>
      </c>
      <c r="K3857" s="13">
        <v>97</v>
      </c>
      <c r="L3857" s="11" t="s">
        <v>9383</v>
      </c>
      <c r="M3857" s="14" t="s">
        <v>9380</v>
      </c>
      <c r="Z3857" s="15">
        <v>26842</v>
      </c>
      <c r="AA3857" s="15">
        <v>26037</v>
      </c>
      <c r="AC3857" s="15">
        <v>805</v>
      </c>
    </row>
    <row r="3858" spans="2:29" ht="19.7" customHeight="1" x14ac:dyDescent="0.2">
      <c r="B3858" s="10" t="s">
        <v>3962</v>
      </c>
      <c r="C3858" s="11" t="s">
        <v>11828</v>
      </c>
      <c r="D3858" s="11" t="s">
        <v>9847</v>
      </c>
      <c r="E3858" s="11" t="s">
        <v>11829</v>
      </c>
      <c r="F3858" s="12" t="s">
        <v>38</v>
      </c>
      <c r="G3858" s="13">
        <v>12441</v>
      </c>
      <c r="H3858" s="13">
        <v>12068</v>
      </c>
      <c r="I3858" s="13"/>
      <c r="J3858" s="13">
        <v>373</v>
      </c>
      <c r="K3858" s="13">
        <v>97</v>
      </c>
      <c r="L3858" s="11" t="s">
        <v>9383</v>
      </c>
      <c r="M3858" s="14" t="s">
        <v>9380</v>
      </c>
      <c r="Z3858" s="15">
        <v>12441</v>
      </c>
      <c r="AA3858" s="15">
        <v>12068</v>
      </c>
      <c r="AC3858" s="15">
        <v>373</v>
      </c>
    </row>
    <row r="3859" spans="2:29" ht="19.7" customHeight="1" x14ac:dyDescent="0.2">
      <c r="B3859" s="10" t="s">
        <v>3963</v>
      </c>
      <c r="C3859" s="11" t="s">
        <v>11830</v>
      </c>
      <c r="D3859" s="11" t="s">
        <v>9847</v>
      </c>
      <c r="E3859" s="11" t="s">
        <v>11831</v>
      </c>
      <c r="F3859" s="12" t="s">
        <v>38</v>
      </c>
      <c r="G3859" s="13">
        <v>16756</v>
      </c>
      <c r="H3859" s="13">
        <v>16253</v>
      </c>
      <c r="I3859" s="13"/>
      <c r="J3859" s="13">
        <v>503</v>
      </c>
      <c r="K3859" s="13">
        <v>97</v>
      </c>
      <c r="L3859" s="11" t="s">
        <v>9383</v>
      </c>
      <c r="M3859" s="14" t="s">
        <v>9380</v>
      </c>
      <c r="Z3859" s="15">
        <v>16756</v>
      </c>
      <c r="AA3859" s="15">
        <v>16253</v>
      </c>
      <c r="AC3859" s="15">
        <v>503</v>
      </c>
    </row>
    <row r="3860" spans="2:29" ht="19.7" customHeight="1" x14ac:dyDescent="0.2">
      <c r="B3860" s="10" t="s">
        <v>3964</v>
      </c>
      <c r="C3860" s="11" t="s">
        <v>11832</v>
      </c>
      <c r="D3860" s="11" t="s">
        <v>9847</v>
      </c>
      <c r="E3860" s="11" t="s">
        <v>11833</v>
      </c>
      <c r="F3860" s="12" t="s">
        <v>38</v>
      </c>
      <c r="G3860" s="13">
        <v>20909</v>
      </c>
      <c r="H3860" s="13">
        <v>20282</v>
      </c>
      <c r="I3860" s="13"/>
      <c r="J3860" s="13">
        <v>627</v>
      </c>
      <c r="K3860" s="13">
        <v>97</v>
      </c>
      <c r="L3860" s="11" t="s">
        <v>9383</v>
      </c>
      <c r="M3860" s="14" t="s">
        <v>9380</v>
      </c>
      <c r="Z3860" s="15">
        <v>20909</v>
      </c>
      <c r="AA3860" s="15">
        <v>20282</v>
      </c>
      <c r="AC3860" s="15">
        <v>627</v>
      </c>
    </row>
    <row r="3861" spans="2:29" ht="19.7" customHeight="1" x14ac:dyDescent="0.2">
      <c r="B3861" s="10" t="s">
        <v>3965</v>
      </c>
      <c r="C3861" s="11" t="s">
        <v>11834</v>
      </c>
      <c r="D3861" s="11" t="s">
        <v>9847</v>
      </c>
      <c r="E3861" s="11" t="s">
        <v>11835</v>
      </c>
      <c r="F3861" s="12" t="s">
        <v>38</v>
      </c>
      <c r="G3861" s="13">
        <v>25581</v>
      </c>
      <c r="H3861" s="13">
        <v>24814</v>
      </c>
      <c r="I3861" s="13"/>
      <c r="J3861" s="13">
        <v>767</v>
      </c>
      <c r="K3861" s="13">
        <v>97</v>
      </c>
      <c r="L3861" s="11" t="s">
        <v>9383</v>
      </c>
      <c r="M3861" s="14" t="s">
        <v>9380</v>
      </c>
      <c r="Z3861" s="15">
        <v>25581</v>
      </c>
      <c r="AA3861" s="15">
        <v>24814</v>
      </c>
      <c r="AC3861" s="15">
        <v>767</v>
      </c>
    </row>
    <row r="3862" spans="2:29" ht="19.7" customHeight="1" x14ac:dyDescent="0.2">
      <c r="B3862" s="10" t="s">
        <v>3966</v>
      </c>
      <c r="C3862" s="11" t="s">
        <v>11836</v>
      </c>
      <c r="D3862" s="11" t="s">
        <v>9847</v>
      </c>
      <c r="E3862" s="11" t="s">
        <v>11837</v>
      </c>
      <c r="F3862" s="12" t="s">
        <v>38</v>
      </c>
      <c r="G3862" s="13">
        <v>13891</v>
      </c>
      <c r="H3862" s="13">
        <v>13405</v>
      </c>
      <c r="I3862" s="13"/>
      <c r="J3862" s="13">
        <v>486</v>
      </c>
      <c r="K3862" s="13">
        <v>96.5</v>
      </c>
      <c r="L3862" s="11" t="s">
        <v>9383</v>
      </c>
      <c r="M3862" s="14" t="s">
        <v>9380</v>
      </c>
      <c r="Z3862" s="15">
        <v>13891</v>
      </c>
      <c r="AA3862" s="15">
        <v>13405</v>
      </c>
      <c r="AC3862" s="15">
        <v>486</v>
      </c>
    </row>
    <row r="3863" spans="2:29" ht="19.7" customHeight="1" x14ac:dyDescent="0.2">
      <c r="B3863" s="10" t="s">
        <v>3967</v>
      </c>
      <c r="C3863" s="11" t="s">
        <v>11838</v>
      </c>
      <c r="D3863" s="11" t="s">
        <v>9847</v>
      </c>
      <c r="E3863" s="11" t="s">
        <v>11839</v>
      </c>
      <c r="F3863" s="12" t="s">
        <v>38</v>
      </c>
      <c r="G3863" s="13">
        <v>20492</v>
      </c>
      <c r="H3863" s="13">
        <v>19467</v>
      </c>
      <c r="I3863" s="13"/>
      <c r="J3863" s="13">
        <v>1025</v>
      </c>
      <c r="K3863" s="13">
        <v>95</v>
      </c>
      <c r="L3863" s="11" t="s">
        <v>9383</v>
      </c>
      <c r="M3863" s="14" t="s">
        <v>9380</v>
      </c>
      <c r="Z3863" s="15">
        <v>20492</v>
      </c>
      <c r="AA3863" s="15">
        <v>19467</v>
      </c>
      <c r="AC3863" s="15">
        <v>1025</v>
      </c>
    </row>
    <row r="3864" spans="2:29" ht="19.7" customHeight="1" x14ac:dyDescent="0.2">
      <c r="B3864" s="10" t="s">
        <v>3968</v>
      </c>
      <c r="C3864" s="11" t="s">
        <v>11840</v>
      </c>
      <c r="D3864" s="11" t="s">
        <v>9847</v>
      </c>
      <c r="E3864" s="11" t="s">
        <v>11841</v>
      </c>
      <c r="F3864" s="12" t="s">
        <v>38</v>
      </c>
      <c r="G3864" s="13">
        <v>27215</v>
      </c>
      <c r="H3864" s="13">
        <v>26126</v>
      </c>
      <c r="I3864" s="13"/>
      <c r="J3864" s="13">
        <v>1089</v>
      </c>
      <c r="K3864" s="13">
        <v>96</v>
      </c>
      <c r="L3864" s="11" t="s">
        <v>9383</v>
      </c>
      <c r="M3864" s="14" t="s">
        <v>9380</v>
      </c>
      <c r="Z3864" s="15">
        <v>27215</v>
      </c>
      <c r="AA3864" s="15">
        <v>26126</v>
      </c>
      <c r="AC3864" s="15">
        <v>1089</v>
      </c>
    </row>
    <row r="3865" spans="2:29" ht="19.7" customHeight="1" x14ac:dyDescent="0.2">
      <c r="B3865" s="10" t="s">
        <v>3969</v>
      </c>
      <c r="C3865" s="11" t="s">
        <v>11842</v>
      </c>
      <c r="D3865" s="11" t="s">
        <v>9847</v>
      </c>
      <c r="E3865" s="11" t="s">
        <v>11843</v>
      </c>
      <c r="F3865" s="12" t="s">
        <v>38</v>
      </c>
      <c r="G3865" s="13">
        <v>31323</v>
      </c>
      <c r="H3865" s="13">
        <v>29757</v>
      </c>
      <c r="I3865" s="13"/>
      <c r="J3865" s="13">
        <v>1566</v>
      </c>
      <c r="K3865" s="13">
        <v>95</v>
      </c>
      <c r="L3865" s="11" t="s">
        <v>9383</v>
      </c>
      <c r="M3865" s="14" t="s">
        <v>9380</v>
      </c>
      <c r="Z3865" s="15">
        <v>31323</v>
      </c>
      <c r="AA3865" s="15">
        <v>29757</v>
      </c>
      <c r="AC3865" s="15">
        <v>1566</v>
      </c>
    </row>
    <row r="3866" spans="2:29" ht="19.7" customHeight="1" x14ac:dyDescent="0.2">
      <c r="B3866" s="10" t="s">
        <v>3970</v>
      </c>
      <c r="C3866" s="11" t="s">
        <v>11844</v>
      </c>
      <c r="D3866" s="11" t="s">
        <v>9847</v>
      </c>
      <c r="E3866" s="11" t="s">
        <v>11845</v>
      </c>
      <c r="F3866" s="12" t="s">
        <v>38</v>
      </c>
      <c r="G3866" s="13">
        <v>14876</v>
      </c>
      <c r="H3866" s="13">
        <v>14281</v>
      </c>
      <c r="I3866" s="13"/>
      <c r="J3866" s="13">
        <v>595</v>
      </c>
      <c r="K3866" s="13">
        <v>96</v>
      </c>
      <c r="L3866" s="11" t="s">
        <v>9383</v>
      </c>
      <c r="M3866" s="14" t="s">
        <v>9380</v>
      </c>
      <c r="Z3866" s="15">
        <v>14876</v>
      </c>
      <c r="AA3866" s="15">
        <v>14281</v>
      </c>
      <c r="AC3866" s="15">
        <v>595</v>
      </c>
    </row>
    <row r="3867" spans="2:29" ht="19.7" customHeight="1" x14ac:dyDescent="0.2">
      <c r="B3867" s="10" t="s">
        <v>3971</v>
      </c>
      <c r="C3867" s="11" t="s">
        <v>11846</v>
      </c>
      <c r="D3867" s="11" t="s">
        <v>9847</v>
      </c>
      <c r="E3867" s="11" t="s">
        <v>11847</v>
      </c>
      <c r="F3867" s="12" t="s">
        <v>38</v>
      </c>
      <c r="G3867" s="13">
        <v>31413</v>
      </c>
      <c r="H3867" s="13">
        <v>29528</v>
      </c>
      <c r="I3867" s="13"/>
      <c r="J3867" s="13">
        <v>1885</v>
      </c>
      <c r="K3867" s="13">
        <v>94</v>
      </c>
      <c r="L3867" s="11" t="s">
        <v>9383</v>
      </c>
      <c r="M3867" s="14" t="s">
        <v>9380</v>
      </c>
      <c r="Z3867" s="15">
        <v>31413</v>
      </c>
      <c r="AA3867" s="15">
        <v>29528</v>
      </c>
      <c r="AC3867" s="15">
        <v>1885</v>
      </c>
    </row>
    <row r="3868" spans="2:29" ht="19.7" customHeight="1" x14ac:dyDescent="0.2">
      <c r="B3868" s="10" t="s">
        <v>3972</v>
      </c>
      <c r="C3868" s="11" t="s">
        <v>11848</v>
      </c>
      <c r="D3868" s="11" t="s">
        <v>9847</v>
      </c>
      <c r="E3868" s="11" t="s">
        <v>11849</v>
      </c>
      <c r="F3868" s="12" t="s">
        <v>38</v>
      </c>
      <c r="G3868" s="13">
        <v>33225</v>
      </c>
      <c r="H3868" s="13">
        <v>31232</v>
      </c>
      <c r="I3868" s="13"/>
      <c r="J3868" s="13">
        <v>1993</v>
      </c>
      <c r="K3868" s="13">
        <v>94</v>
      </c>
      <c r="L3868" s="11" t="s">
        <v>9383</v>
      </c>
      <c r="M3868" s="14" t="s">
        <v>9380</v>
      </c>
      <c r="Z3868" s="15">
        <v>33225</v>
      </c>
      <c r="AA3868" s="15">
        <v>31232</v>
      </c>
      <c r="AC3868" s="15">
        <v>1993</v>
      </c>
    </row>
    <row r="3869" spans="2:29" ht="19.7" customHeight="1" x14ac:dyDescent="0.2">
      <c r="B3869" s="10" t="s">
        <v>3973</v>
      </c>
      <c r="C3869" s="11" t="s">
        <v>11850</v>
      </c>
      <c r="D3869" s="11" t="s">
        <v>9847</v>
      </c>
      <c r="E3869" s="11" t="s">
        <v>11851</v>
      </c>
      <c r="F3869" s="12" t="s">
        <v>38</v>
      </c>
      <c r="G3869" s="13">
        <v>16902</v>
      </c>
      <c r="H3869" s="13">
        <v>16226</v>
      </c>
      <c r="I3869" s="13"/>
      <c r="J3869" s="13">
        <v>676</v>
      </c>
      <c r="K3869" s="13">
        <v>96</v>
      </c>
      <c r="L3869" s="11" t="s">
        <v>9383</v>
      </c>
      <c r="M3869" s="14" t="s">
        <v>9380</v>
      </c>
      <c r="Z3869" s="15">
        <v>16902</v>
      </c>
      <c r="AA3869" s="15">
        <v>16226</v>
      </c>
      <c r="AC3869" s="15">
        <v>676</v>
      </c>
    </row>
    <row r="3870" spans="2:29" ht="19.7" customHeight="1" x14ac:dyDescent="0.2">
      <c r="B3870" s="10" t="s">
        <v>3974</v>
      </c>
      <c r="C3870" s="11" t="s">
        <v>11852</v>
      </c>
      <c r="D3870" s="11" t="s">
        <v>9847</v>
      </c>
      <c r="E3870" s="11" t="s">
        <v>11853</v>
      </c>
      <c r="F3870" s="12" t="s">
        <v>38</v>
      </c>
      <c r="G3870" s="13">
        <v>20067</v>
      </c>
      <c r="H3870" s="13">
        <v>18863</v>
      </c>
      <c r="I3870" s="13"/>
      <c r="J3870" s="13">
        <v>1204</v>
      </c>
      <c r="K3870" s="13">
        <v>94</v>
      </c>
      <c r="L3870" s="11" t="s">
        <v>9383</v>
      </c>
      <c r="M3870" s="14" t="s">
        <v>9380</v>
      </c>
      <c r="Z3870" s="15">
        <v>20067</v>
      </c>
      <c r="AA3870" s="15">
        <v>18863</v>
      </c>
      <c r="AC3870" s="15">
        <v>1204</v>
      </c>
    </row>
    <row r="3871" spans="2:29" ht="19.7" customHeight="1" x14ac:dyDescent="0.2">
      <c r="B3871" s="10" t="s">
        <v>3975</v>
      </c>
      <c r="C3871" s="11" t="s">
        <v>11854</v>
      </c>
      <c r="D3871" s="11" t="s">
        <v>9847</v>
      </c>
      <c r="E3871" s="11" t="s">
        <v>11855</v>
      </c>
      <c r="F3871" s="12" t="s">
        <v>38</v>
      </c>
      <c r="G3871" s="13">
        <v>23549</v>
      </c>
      <c r="H3871" s="13">
        <v>22136</v>
      </c>
      <c r="I3871" s="13"/>
      <c r="J3871" s="13">
        <v>1413</v>
      </c>
      <c r="K3871" s="13">
        <v>94</v>
      </c>
      <c r="L3871" s="11" t="s">
        <v>9383</v>
      </c>
      <c r="M3871" s="14" t="s">
        <v>9380</v>
      </c>
      <c r="Z3871" s="15">
        <v>23549</v>
      </c>
      <c r="AA3871" s="15">
        <v>22136</v>
      </c>
      <c r="AC3871" s="15">
        <v>1413</v>
      </c>
    </row>
    <row r="3872" spans="2:29" ht="19.7" customHeight="1" x14ac:dyDescent="0.2">
      <c r="B3872" s="10" t="s">
        <v>3976</v>
      </c>
      <c r="C3872" s="11" t="s">
        <v>11856</v>
      </c>
      <c r="D3872" s="11" t="s">
        <v>9847</v>
      </c>
      <c r="E3872" s="11" t="s">
        <v>11857</v>
      </c>
      <c r="F3872" s="12" t="s">
        <v>38</v>
      </c>
      <c r="G3872" s="13">
        <v>27232</v>
      </c>
      <c r="H3872" s="13">
        <v>24917</v>
      </c>
      <c r="I3872" s="13"/>
      <c r="J3872" s="13">
        <v>2315</v>
      </c>
      <c r="K3872" s="13">
        <v>91.5</v>
      </c>
      <c r="L3872" s="11" t="s">
        <v>9383</v>
      </c>
      <c r="M3872" s="14" t="s">
        <v>9380</v>
      </c>
      <c r="Z3872" s="15">
        <v>27232</v>
      </c>
      <c r="AA3872" s="15">
        <v>24917</v>
      </c>
      <c r="AC3872" s="15">
        <v>2315</v>
      </c>
    </row>
    <row r="3873" spans="2:29" ht="19.7" customHeight="1" x14ac:dyDescent="0.2">
      <c r="B3873" s="10" t="s">
        <v>3977</v>
      </c>
      <c r="C3873" s="11" t="s">
        <v>11858</v>
      </c>
      <c r="D3873" s="11" t="s">
        <v>9847</v>
      </c>
      <c r="E3873" s="11" t="s">
        <v>11859</v>
      </c>
      <c r="F3873" s="12" t="s">
        <v>38</v>
      </c>
      <c r="G3873" s="13">
        <v>32916</v>
      </c>
      <c r="H3873" s="13">
        <v>30283</v>
      </c>
      <c r="I3873" s="13"/>
      <c r="J3873" s="13">
        <v>2633</v>
      </c>
      <c r="K3873" s="13">
        <v>92</v>
      </c>
      <c r="L3873" s="11" t="s">
        <v>9383</v>
      </c>
      <c r="M3873" s="14" t="s">
        <v>9380</v>
      </c>
      <c r="Z3873" s="15">
        <v>32916</v>
      </c>
      <c r="AA3873" s="15">
        <v>30283</v>
      </c>
      <c r="AC3873" s="15">
        <v>2633</v>
      </c>
    </row>
    <row r="3874" spans="2:29" ht="19.7" customHeight="1" x14ac:dyDescent="0.2">
      <c r="B3874" s="10" t="s">
        <v>3978</v>
      </c>
      <c r="C3874" s="11" t="s">
        <v>11860</v>
      </c>
      <c r="D3874" s="11" t="s">
        <v>9847</v>
      </c>
      <c r="E3874" s="11" t="s">
        <v>11861</v>
      </c>
      <c r="F3874" s="12" t="s">
        <v>38</v>
      </c>
      <c r="G3874" s="13">
        <v>34270</v>
      </c>
      <c r="H3874" s="13">
        <v>30706</v>
      </c>
      <c r="I3874" s="13"/>
      <c r="J3874" s="13">
        <v>3564</v>
      </c>
      <c r="K3874" s="13">
        <v>89.6</v>
      </c>
      <c r="L3874" s="11" t="s">
        <v>9383</v>
      </c>
      <c r="M3874" s="14" t="s">
        <v>9380</v>
      </c>
      <c r="Z3874" s="15">
        <v>34270</v>
      </c>
      <c r="AA3874" s="15">
        <v>30706</v>
      </c>
      <c r="AC3874" s="15">
        <v>3564</v>
      </c>
    </row>
    <row r="3875" spans="2:29" ht="19.7" customHeight="1" x14ac:dyDescent="0.2">
      <c r="B3875" s="10" t="s">
        <v>3979</v>
      </c>
      <c r="C3875" s="11" t="s">
        <v>11862</v>
      </c>
      <c r="D3875" s="11" t="s">
        <v>9847</v>
      </c>
      <c r="E3875" s="11" t="s">
        <v>11863</v>
      </c>
      <c r="F3875" s="12" t="s">
        <v>38</v>
      </c>
      <c r="G3875" s="13">
        <v>40042</v>
      </c>
      <c r="H3875" s="13">
        <v>35437</v>
      </c>
      <c r="I3875" s="13"/>
      <c r="J3875" s="13">
        <v>4605</v>
      </c>
      <c r="K3875" s="13">
        <v>88.5</v>
      </c>
      <c r="L3875" s="11" t="s">
        <v>9383</v>
      </c>
      <c r="M3875" s="14" t="s">
        <v>9380</v>
      </c>
      <c r="Z3875" s="15">
        <v>40042</v>
      </c>
      <c r="AA3875" s="15">
        <v>35437</v>
      </c>
      <c r="AC3875" s="15">
        <v>4605</v>
      </c>
    </row>
    <row r="3876" spans="2:29" ht="19.7" customHeight="1" x14ac:dyDescent="0.2">
      <c r="B3876" s="10" t="s">
        <v>3980</v>
      </c>
      <c r="C3876" s="11" t="s">
        <v>11864</v>
      </c>
      <c r="D3876" s="11" t="s">
        <v>9856</v>
      </c>
      <c r="E3876" s="11" t="s">
        <v>11865</v>
      </c>
      <c r="F3876" s="12" t="s">
        <v>38</v>
      </c>
      <c r="G3876" s="13">
        <v>45865</v>
      </c>
      <c r="H3876" s="13">
        <v>37151</v>
      </c>
      <c r="I3876" s="13"/>
      <c r="J3876" s="13">
        <v>8714</v>
      </c>
      <c r="K3876" s="13">
        <v>81</v>
      </c>
      <c r="L3876" s="11" t="s">
        <v>9383</v>
      </c>
      <c r="M3876" s="14" t="s">
        <v>9380</v>
      </c>
      <c r="Z3876" s="15">
        <v>45865</v>
      </c>
      <c r="AA3876" s="15">
        <v>37151</v>
      </c>
      <c r="AC3876" s="15">
        <v>8714</v>
      </c>
    </row>
    <row r="3877" spans="2:29" ht="19.7" customHeight="1" x14ac:dyDescent="0.2">
      <c r="B3877" s="10" t="s">
        <v>3981</v>
      </c>
      <c r="C3877" s="11" t="s">
        <v>11866</v>
      </c>
      <c r="D3877" s="11" t="s">
        <v>11867</v>
      </c>
      <c r="E3877" s="11" t="s">
        <v>11868</v>
      </c>
      <c r="F3877" s="12" t="s">
        <v>85</v>
      </c>
      <c r="G3877" s="13">
        <v>44669</v>
      </c>
      <c r="H3877" s="13">
        <v>43329</v>
      </c>
      <c r="I3877" s="13"/>
      <c r="J3877" s="13">
        <v>1340</v>
      </c>
      <c r="K3877" s="13">
        <v>97</v>
      </c>
      <c r="L3877" s="11" t="s">
        <v>9383</v>
      </c>
      <c r="M3877" s="14" t="s">
        <v>9380</v>
      </c>
      <c r="Z3877" s="15">
        <v>44669</v>
      </c>
      <c r="AA3877" s="15">
        <v>43329</v>
      </c>
      <c r="AC3877" s="15">
        <v>1340</v>
      </c>
    </row>
    <row r="3878" spans="2:29" ht="19.7" customHeight="1" x14ac:dyDescent="0.2">
      <c r="B3878" s="10" t="s">
        <v>3982</v>
      </c>
      <c r="C3878" s="11" t="s">
        <v>11869</v>
      </c>
      <c r="D3878" s="11" t="s">
        <v>11867</v>
      </c>
      <c r="E3878" s="11" t="s">
        <v>11870</v>
      </c>
      <c r="F3878" s="12" t="s">
        <v>85</v>
      </c>
      <c r="G3878" s="13">
        <v>50659</v>
      </c>
      <c r="H3878" s="13">
        <v>49139</v>
      </c>
      <c r="I3878" s="13"/>
      <c r="J3878" s="13">
        <v>1520</v>
      </c>
      <c r="K3878" s="13">
        <v>97</v>
      </c>
      <c r="L3878" s="11" t="s">
        <v>9383</v>
      </c>
      <c r="M3878" s="14" t="s">
        <v>9380</v>
      </c>
      <c r="Z3878" s="15">
        <v>50659</v>
      </c>
      <c r="AA3878" s="15">
        <v>49139</v>
      </c>
      <c r="AC3878" s="15">
        <v>1520</v>
      </c>
    </row>
    <row r="3879" spans="2:29" ht="19.7" customHeight="1" x14ac:dyDescent="0.2">
      <c r="B3879" s="16" t="s">
        <v>3983</v>
      </c>
      <c r="C3879" s="17" t="s">
        <v>11871</v>
      </c>
      <c r="D3879" s="17" t="s">
        <v>11867</v>
      </c>
      <c r="E3879" s="17" t="s">
        <v>11872</v>
      </c>
      <c r="F3879" s="18" t="s">
        <v>85</v>
      </c>
      <c r="G3879" s="19">
        <v>49412</v>
      </c>
      <c r="H3879" s="19">
        <v>47930</v>
      </c>
      <c r="I3879" s="19"/>
      <c r="J3879" s="19">
        <v>1482</v>
      </c>
      <c r="K3879" s="19">
        <v>97</v>
      </c>
      <c r="L3879" s="17" t="s">
        <v>9383</v>
      </c>
      <c r="M3879" s="20" t="s">
        <v>9380</v>
      </c>
      <c r="Z3879" s="15">
        <v>49412</v>
      </c>
      <c r="AA3879" s="15">
        <v>47930</v>
      </c>
      <c r="AC3879" s="15">
        <v>1482</v>
      </c>
    </row>
    <row r="3880" spans="2:29" ht="19.7" customHeight="1" x14ac:dyDescent="0.2">
      <c r="B3880" s="10" t="s">
        <v>3984</v>
      </c>
      <c r="C3880" s="11" t="s">
        <v>11873</v>
      </c>
      <c r="D3880" s="11" t="s">
        <v>11867</v>
      </c>
      <c r="E3880" s="11" t="s">
        <v>11874</v>
      </c>
      <c r="F3880" s="12" t="s">
        <v>85</v>
      </c>
      <c r="G3880" s="13">
        <v>54677</v>
      </c>
      <c r="H3880" s="13">
        <v>53037</v>
      </c>
      <c r="I3880" s="13"/>
      <c r="J3880" s="13">
        <v>1640</v>
      </c>
      <c r="K3880" s="13">
        <v>97</v>
      </c>
      <c r="L3880" s="11" t="s">
        <v>9383</v>
      </c>
      <c r="M3880" s="14" t="s">
        <v>9380</v>
      </c>
      <c r="Z3880" s="15">
        <v>54677</v>
      </c>
      <c r="AA3880" s="15">
        <v>53037</v>
      </c>
      <c r="AC3880" s="15">
        <v>1640</v>
      </c>
    </row>
    <row r="3881" spans="2:29" ht="19.7" customHeight="1" x14ac:dyDescent="0.2">
      <c r="B3881" s="10" t="s">
        <v>3985</v>
      </c>
      <c r="C3881" s="11" t="s">
        <v>11875</v>
      </c>
      <c r="D3881" s="11" t="s">
        <v>11867</v>
      </c>
      <c r="E3881" s="11" t="s">
        <v>11876</v>
      </c>
      <c r="F3881" s="12" t="s">
        <v>85</v>
      </c>
      <c r="G3881" s="13">
        <v>53225</v>
      </c>
      <c r="H3881" s="13">
        <v>51628</v>
      </c>
      <c r="I3881" s="13"/>
      <c r="J3881" s="13">
        <v>1597</v>
      </c>
      <c r="K3881" s="13">
        <v>97</v>
      </c>
      <c r="L3881" s="11" t="s">
        <v>9383</v>
      </c>
      <c r="M3881" s="14" t="s">
        <v>9380</v>
      </c>
      <c r="Z3881" s="15">
        <v>53225</v>
      </c>
      <c r="AA3881" s="15">
        <v>51628</v>
      </c>
      <c r="AC3881" s="15">
        <v>1597</v>
      </c>
    </row>
    <row r="3882" spans="2:29" ht="19.7" customHeight="1" x14ac:dyDescent="0.2">
      <c r="B3882" s="10" t="s">
        <v>3986</v>
      </c>
      <c r="C3882" s="11" t="s">
        <v>11877</v>
      </c>
      <c r="D3882" s="11" t="s">
        <v>11878</v>
      </c>
      <c r="E3882" s="11" t="s">
        <v>11879</v>
      </c>
      <c r="F3882" s="12" t="s">
        <v>85</v>
      </c>
      <c r="G3882" s="13">
        <v>26080</v>
      </c>
      <c r="H3882" s="13">
        <v>25298</v>
      </c>
      <c r="I3882" s="13"/>
      <c r="J3882" s="13">
        <v>782</v>
      </c>
      <c r="K3882" s="13">
        <v>97</v>
      </c>
      <c r="L3882" s="11" t="s">
        <v>9383</v>
      </c>
      <c r="M3882" s="14" t="s">
        <v>9380</v>
      </c>
      <c r="Z3882" s="15">
        <v>26080</v>
      </c>
      <c r="AA3882" s="15">
        <v>25298</v>
      </c>
      <c r="AC3882" s="15">
        <v>782</v>
      </c>
    </row>
    <row r="3883" spans="2:29" ht="19.7" customHeight="1" x14ac:dyDescent="0.2">
      <c r="B3883" s="10" t="s">
        <v>3987</v>
      </c>
      <c r="C3883" s="11" t="s">
        <v>11880</v>
      </c>
      <c r="D3883" s="11" t="s">
        <v>11878</v>
      </c>
      <c r="E3883" s="11" t="s">
        <v>11881</v>
      </c>
      <c r="F3883" s="12" t="s">
        <v>85</v>
      </c>
      <c r="G3883" s="13">
        <v>29912</v>
      </c>
      <c r="H3883" s="13">
        <v>29015</v>
      </c>
      <c r="I3883" s="13"/>
      <c r="J3883" s="13">
        <v>897</v>
      </c>
      <c r="K3883" s="13">
        <v>97</v>
      </c>
      <c r="L3883" s="11" t="s">
        <v>9383</v>
      </c>
      <c r="M3883" s="14" t="s">
        <v>9380</v>
      </c>
      <c r="Z3883" s="15">
        <v>29912</v>
      </c>
      <c r="AA3883" s="15">
        <v>29015</v>
      </c>
      <c r="AC3883" s="15">
        <v>897</v>
      </c>
    </row>
    <row r="3884" spans="2:29" ht="19.7" customHeight="1" x14ac:dyDescent="0.2">
      <c r="B3884" s="10" t="s">
        <v>3988</v>
      </c>
      <c r="C3884" s="11" t="s">
        <v>11882</v>
      </c>
      <c r="D3884" s="11" t="s">
        <v>11883</v>
      </c>
      <c r="E3884" s="11" t="s">
        <v>11884</v>
      </c>
      <c r="F3884" s="12" t="s">
        <v>85</v>
      </c>
      <c r="G3884" s="13">
        <v>22316</v>
      </c>
      <c r="H3884" s="13">
        <v>21647</v>
      </c>
      <c r="I3884" s="13"/>
      <c r="J3884" s="13">
        <v>669</v>
      </c>
      <c r="K3884" s="13">
        <v>97</v>
      </c>
      <c r="L3884" s="11" t="s">
        <v>9383</v>
      </c>
      <c r="M3884" s="14" t="s">
        <v>9380</v>
      </c>
      <c r="Z3884" s="15">
        <v>22316</v>
      </c>
      <c r="AA3884" s="15">
        <v>21647</v>
      </c>
      <c r="AC3884" s="15">
        <v>669</v>
      </c>
    </row>
    <row r="3885" spans="2:29" ht="19.7" customHeight="1" x14ac:dyDescent="0.2">
      <c r="B3885" s="10" t="s">
        <v>3989</v>
      </c>
      <c r="C3885" s="11" t="s">
        <v>11885</v>
      </c>
      <c r="D3885" s="11" t="s">
        <v>11883</v>
      </c>
      <c r="E3885" s="11" t="s">
        <v>11879</v>
      </c>
      <c r="F3885" s="12" t="s">
        <v>85</v>
      </c>
      <c r="G3885" s="13">
        <v>28226</v>
      </c>
      <c r="H3885" s="13">
        <v>27436</v>
      </c>
      <c r="I3885" s="13"/>
      <c r="J3885" s="13">
        <v>790</v>
      </c>
      <c r="K3885" s="13">
        <v>97.2</v>
      </c>
      <c r="L3885" s="11" t="s">
        <v>9383</v>
      </c>
      <c r="M3885" s="14" t="s">
        <v>9380</v>
      </c>
      <c r="Z3885" s="15">
        <v>28226</v>
      </c>
      <c r="AA3885" s="15">
        <v>27436</v>
      </c>
      <c r="AC3885" s="15">
        <v>790</v>
      </c>
    </row>
    <row r="3886" spans="2:29" ht="19.7" customHeight="1" x14ac:dyDescent="0.2">
      <c r="B3886" s="10" t="s">
        <v>3990</v>
      </c>
      <c r="C3886" s="11" t="s">
        <v>11886</v>
      </c>
      <c r="D3886" s="11" t="s">
        <v>11887</v>
      </c>
      <c r="E3886" s="11" t="s">
        <v>11888</v>
      </c>
      <c r="F3886" s="12" t="s">
        <v>85</v>
      </c>
      <c r="G3886" s="13">
        <v>16038</v>
      </c>
      <c r="H3886" s="13">
        <v>15637</v>
      </c>
      <c r="I3886" s="13"/>
      <c r="J3886" s="13">
        <v>401</v>
      </c>
      <c r="K3886" s="13">
        <v>97.5</v>
      </c>
      <c r="L3886" s="11" t="s">
        <v>9383</v>
      </c>
      <c r="M3886" s="14" t="s">
        <v>9380</v>
      </c>
      <c r="Z3886" s="15">
        <v>16038</v>
      </c>
      <c r="AA3886" s="15">
        <v>15637</v>
      </c>
      <c r="AC3886" s="15">
        <v>401</v>
      </c>
    </row>
    <row r="3887" spans="2:29" ht="19.7" customHeight="1" x14ac:dyDescent="0.2">
      <c r="B3887" s="10" t="s">
        <v>3991</v>
      </c>
      <c r="C3887" s="11" t="s">
        <v>11889</v>
      </c>
      <c r="D3887" s="11" t="s">
        <v>11887</v>
      </c>
      <c r="E3887" s="11" t="s">
        <v>11890</v>
      </c>
      <c r="F3887" s="12" t="s">
        <v>85</v>
      </c>
      <c r="G3887" s="13">
        <v>16890</v>
      </c>
      <c r="H3887" s="13">
        <v>16383</v>
      </c>
      <c r="I3887" s="13"/>
      <c r="J3887" s="13">
        <v>507</v>
      </c>
      <c r="K3887" s="13">
        <v>97</v>
      </c>
      <c r="L3887" s="11" t="s">
        <v>9383</v>
      </c>
      <c r="M3887" s="14" t="s">
        <v>9380</v>
      </c>
      <c r="Z3887" s="15">
        <v>16890</v>
      </c>
      <c r="AA3887" s="15">
        <v>16383</v>
      </c>
      <c r="AC3887" s="15">
        <v>507</v>
      </c>
    </row>
    <row r="3888" spans="2:29" ht="19.7" customHeight="1" x14ac:dyDescent="0.2">
      <c r="B3888" s="10" t="s">
        <v>3992</v>
      </c>
      <c r="C3888" s="11" t="s">
        <v>11891</v>
      </c>
      <c r="D3888" s="11" t="s">
        <v>11887</v>
      </c>
      <c r="E3888" s="11" t="s">
        <v>11892</v>
      </c>
      <c r="F3888" s="12" t="s">
        <v>85</v>
      </c>
      <c r="G3888" s="13">
        <v>20250</v>
      </c>
      <c r="H3888" s="13">
        <v>19643</v>
      </c>
      <c r="I3888" s="13"/>
      <c r="J3888" s="13">
        <v>607</v>
      </c>
      <c r="K3888" s="13">
        <v>97</v>
      </c>
      <c r="L3888" s="11" t="s">
        <v>9383</v>
      </c>
      <c r="M3888" s="14" t="s">
        <v>9380</v>
      </c>
      <c r="Z3888" s="15">
        <v>20250</v>
      </c>
      <c r="AA3888" s="15">
        <v>19643</v>
      </c>
      <c r="AC3888" s="15">
        <v>607</v>
      </c>
    </row>
    <row r="3889" spans="2:29" ht="19.7" customHeight="1" x14ac:dyDescent="0.2">
      <c r="B3889" s="10" t="s">
        <v>3993</v>
      </c>
      <c r="C3889" s="11" t="s">
        <v>11893</v>
      </c>
      <c r="D3889" s="11" t="s">
        <v>11887</v>
      </c>
      <c r="E3889" s="11" t="s">
        <v>11894</v>
      </c>
      <c r="F3889" s="12" t="s">
        <v>85</v>
      </c>
      <c r="G3889" s="13">
        <v>27315</v>
      </c>
      <c r="H3889" s="13">
        <v>26496</v>
      </c>
      <c r="I3889" s="13"/>
      <c r="J3889" s="13">
        <v>819</v>
      </c>
      <c r="K3889" s="13">
        <v>97</v>
      </c>
      <c r="L3889" s="11" t="s">
        <v>9383</v>
      </c>
      <c r="M3889" s="14" t="s">
        <v>9380</v>
      </c>
      <c r="Z3889" s="15">
        <v>27315</v>
      </c>
      <c r="AA3889" s="15">
        <v>26496</v>
      </c>
      <c r="AC3889" s="15">
        <v>819</v>
      </c>
    </row>
    <row r="3890" spans="2:29" ht="19.7" customHeight="1" x14ac:dyDescent="0.2">
      <c r="B3890" s="10" t="s">
        <v>3994</v>
      </c>
      <c r="C3890" s="11" t="s">
        <v>11895</v>
      </c>
      <c r="D3890" s="11" t="s">
        <v>11896</v>
      </c>
      <c r="E3890" s="11" t="s">
        <v>11897</v>
      </c>
      <c r="F3890" s="12" t="s">
        <v>85</v>
      </c>
      <c r="G3890" s="13">
        <v>14298</v>
      </c>
      <c r="H3890" s="13">
        <v>14012</v>
      </c>
      <c r="I3890" s="13"/>
      <c r="J3890" s="13">
        <v>286</v>
      </c>
      <c r="K3890" s="13">
        <v>98</v>
      </c>
      <c r="L3890" s="11" t="s">
        <v>9383</v>
      </c>
      <c r="M3890" s="14" t="s">
        <v>9380</v>
      </c>
      <c r="Z3890" s="15">
        <v>14298</v>
      </c>
      <c r="AA3890" s="15">
        <v>14012</v>
      </c>
      <c r="AC3890" s="15">
        <v>286</v>
      </c>
    </row>
    <row r="3891" spans="2:29" ht="19.7" customHeight="1" x14ac:dyDescent="0.2">
      <c r="B3891" s="10" t="s">
        <v>3995</v>
      </c>
      <c r="C3891" s="11" t="s">
        <v>11898</v>
      </c>
      <c r="D3891" s="11" t="s">
        <v>11896</v>
      </c>
      <c r="E3891" s="11" t="s">
        <v>11899</v>
      </c>
      <c r="F3891" s="12" t="s">
        <v>85</v>
      </c>
      <c r="G3891" s="13">
        <v>26899</v>
      </c>
      <c r="H3891" s="13">
        <v>26092</v>
      </c>
      <c r="I3891" s="13"/>
      <c r="J3891" s="13">
        <v>807</v>
      </c>
      <c r="K3891" s="13">
        <v>97</v>
      </c>
      <c r="L3891" s="11" t="s">
        <v>9383</v>
      </c>
      <c r="M3891" s="14" t="s">
        <v>9380</v>
      </c>
      <c r="Z3891" s="15">
        <v>26899</v>
      </c>
      <c r="AA3891" s="15">
        <v>26092</v>
      </c>
      <c r="AC3891" s="15">
        <v>807</v>
      </c>
    </row>
    <row r="3892" spans="2:29" ht="19.7" customHeight="1" x14ac:dyDescent="0.2">
      <c r="B3892" s="10" t="s">
        <v>3996</v>
      </c>
      <c r="C3892" s="11" t="s">
        <v>11900</v>
      </c>
      <c r="D3892" s="11" t="s">
        <v>11901</v>
      </c>
      <c r="E3892" s="11" t="s">
        <v>11888</v>
      </c>
      <c r="F3892" s="12" t="s">
        <v>85</v>
      </c>
      <c r="G3892" s="13">
        <v>15450</v>
      </c>
      <c r="H3892" s="13">
        <v>15031</v>
      </c>
      <c r="I3892" s="13"/>
      <c r="J3892" s="13">
        <v>419</v>
      </c>
      <c r="K3892" s="13">
        <v>97.29</v>
      </c>
      <c r="L3892" s="11" t="s">
        <v>9383</v>
      </c>
      <c r="M3892" s="14" t="s">
        <v>9380</v>
      </c>
      <c r="Z3892" s="15">
        <v>15450</v>
      </c>
      <c r="AA3892" s="15">
        <v>15031</v>
      </c>
      <c r="AC3892" s="15">
        <v>419</v>
      </c>
    </row>
    <row r="3893" spans="2:29" ht="19.7" customHeight="1" x14ac:dyDescent="0.2">
      <c r="B3893" s="10" t="s">
        <v>3997</v>
      </c>
      <c r="C3893" s="11" t="s">
        <v>11902</v>
      </c>
      <c r="D3893" s="11" t="s">
        <v>11901</v>
      </c>
      <c r="E3893" s="11" t="s">
        <v>11903</v>
      </c>
      <c r="F3893" s="12" t="s">
        <v>85</v>
      </c>
      <c r="G3893" s="13">
        <v>20953</v>
      </c>
      <c r="H3893" s="13">
        <v>20324</v>
      </c>
      <c r="I3893" s="13"/>
      <c r="J3893" s="13">
        <v>629</v>
      </c>
      <c r="K3893" s="13">
        <v>97</v>
      </c>
      <c r="L3893" s="11" t="s">
        <v>9383</v>
      </c>
      <c r="M3893" s="14" t="s">
        <v>9380</v>
      </c>
      <c r="Z3893" s="15">
        <v>20953</v>
      </c>
      <c r="AA3893" s="15">
        <v>20324</v>
      </c>
      <c r="AC3893" s="15">
        <v>629</v>
      </c>
    </row>
    <row r="3894" spans="2:29" ht="19.7" customHeight="1" x14ac:dyDescent="0.2">
      <c r="B3894" s="10" t="s">
        <v>3998</v>
      </c>
      <c r="C3894" s="11" t="s">
        <v>11904</v>
      </c>
      <c r="D3894" s="11" t="s">
        <v>4316</v>
      </c>
      <c r="E3894" s="11" t="s">
        <v>11905</v>
      </c>
      <c r="F3894" s="12" t="s">
        <v>51</v>
      </c>
      <c r="G3894" s="13">
        <v>83161</v>
      </c>
      <c r="H3894" s="13">
        <v>63202</v>
      </c>
      <c r="I3894" s="13"/>
      <c r="J3894" s="13">
        <v>19959</v>
      </c>
      <c r="K3894" s="13">
        <v>76</v>
      </c>
      <c r="L3894" s="11" t="s">
        <v>9383</v>
      </c>
      <c r="M3894" s="14" t="s">
        <v>9380</v>
      </c>
      <c r="Z3894" s="15">
        <v>83161</v>
      </c>
      <c r="AA3894" s="15">
        <v>63202</v>
      </c>
      <c r="AC3894" s="15">
        <v>19959</v>
      </c>
    </row>
    <row r="3895" spans="2:29" ht="19.7" customHeight="1" x14ac:dyDescent="0.2">
      <c r="B3895" s="10" t="s">
        <v>3999</v>
      </c>
      <c r="C3895" s="11" t="s">
        <v>11906</v>
      </c>
      <c r="D3895" s="11" t="s">
        <v>4316</v>
      </c>
      <c r="E3895" s="11" t="s">
        <v>11907</v>
      </c>
      <c r="F3895" s="12" t="s">
        <v>51</v>
      </c>
      <c r="G3895" s="13">
        <v>76117</v>
      </c>
      <c r="H3895" s="13">
        <v>60132</v>
      </c>
      <c r="I3895" s="13"/>
      <c r="J3895" s="13">
        <v>15985</v>
      </c>
      <c r="K3895" s="13">
        <v>79</v>
      </c>
      <c r="L3895" s="11" t="s">
        <v>9383</v>
      </c>
      <c r="M3895" s="14" t="s">
        <v>9380</v>
      </c>
      <c r="Z3895" s="15">
        <v>76117</v>
      </c>
      <c r="AA3895" s="15">
        <v>60132</v>
      </c>
      <c r="AC3895" s="15">
        <v>15985</v>
      </c>
    </row>
    <row r="3896" spans="2:29" ht="19.7" customHeight="1" x14ac:dyDescent="0.2">
      <c r="B3896" s="10" t="s">
        <v>4000</v>
      </c>
      <c r="C3896" s="11" t="s">
        <v>11908</v>
      </c>
      <c r="D3896" s="11" t="s">
        <v>11909</v>
      </c>
      <c r="E3896" s="11" t="s">
        <v>11910</v>
      </c>
      <c r="F3896" s="12" t="s">
        <v>51</v>
      </c>
      <c r="G3896" s="13">
        <v>238719</v>
      </c>
      <c r="H3896" s="13">
        <v>233945</v>
      </c>
      <c r="I3896" s="13"/>
      <c r="J3896" s="13">
        <v>4774</v>
      </c>
      <c r="K3896" s="13">
        <v>98</v>
      </c>
      <c r="L3896" s="11" t="s">
        <v>9383</v>
      </c>
      <c r="M3896" s="14" t="s">
        <v>9380</v>
      </c>
      <c r="Z3896" s="15">
        <v>238719</v>
      </c>
      <c r="AA3896" s="15">
        <v>233945</v>
      </c>
      <c r="AC3896" s="15">
        <v>4774</v>
      </c>
    </row>
    <row r="3897" spans="2:29" ht="19.7" customHeight="1" x14ac:dyDescent="0.2">
      <c r="B3897" s="10" t="s">
        <v>4001</v>
      </c>
      <c r="C3897" s="11" t="s">
        <v>11911</v>
      </c>
      <c r="D3897" s="11" t="s">
        <v>11909</v>
      </c>
      <c r="E3897" s="11" t="s">
        <v>11912</v>
      </c>
      <c r="F3897" s="12" t="s">
        <v>51</v>
      </c>
      <c r="G3897" s="13">
        <v>237770</v>
      </c>
      <c r="H3897" s="13">
        <v>233015</v>
      </c>
      <c r="I3897" s="13"/>
      <c r="J3897" s="13">
        <v>4755</v>
      </c>
      <c r="K3897" s="13">
        <v>98</v>
      </c>
      <c r="L3897" s="11" t="s">
        <v>9383</v>
      </c>
      <c r="M3897" s="14" t="s">
        <v>9380</v>
      </c>
      <c r="Z3897" s="15">
        <v>237770</v>
      </c>
      <c r="AA3897" s="15">
        <v>233015</v>
      </c>
      <c r="AC3897" s="15">
        <v>4755</v>
      </c>
    </row>
    <row r="3898" spans="2:29" ht="19.7" customHeight="1" x14ac:dyDescent="0.2">
      <c r="B3898" s="10" t="s">
        <v>4002</v>
      </c>
      <c r="C3898" s="11" t="s">
        <v>11913</v>
      </c>
      <c r="D3898" s="11" t="s">
        <v>11909</v>
      </c>
      <c r="E3898" s="11" t="s">
        <v>11914</v>
      </c>
      <c r="F3898" s="12" t="s">
        <v>51</v>
      </c>
      <c r="G3898" s="13">
        <v>280807</v>
      </c>
      <c r="H3898" s="13">
        <v>275191</v>
      </c>
      <c r="I3898" s="13"/>
      <c r="J3898" s="13">
        <v>5616</v>
      </c>
      <c r="K3898" s="13">
        <v>98</v>
      </c>
      <c r="L3898" s="11" t="s">
        <v>9383</v>
      </c>
      <c r="M3898" s="14" t="s">
        <v>9380</v>
      </c>
      <c r="Z3898" s="15">
        <v>280807</v>
      </c>
      <c r="AA3898" s="15">
        <v>275191</v>
      </c>
      <c r="AC3898" s="15">
        <v>5616</v>
      </c>
    </row>
    <row r="3899" spans="2:29" ht="19.7" customHeight="1" x14ac:dyDescent="0.2">
      <c r="B3899" s="10" t="s">
        <v>4003</v>
      </c>
      <c r="C3899" s="11" t="s">
        <v>11915</v>
      </c>
      <c r="D3899" s="11" t="s">
        <v>11916</v>
      </c>
      <c r="E3899" s="11" t="s">
        <v>11917</v>
      </c>
      <c r="F3899" s="12" t="s">
        <v>85</v>
      </c>
      <c r="G3899" s="13">
        <v>7462</v>
      </c>
      <c r="H3899" s="13">
        <v>4688</v>
      </c>
      <c r="I3899" s="13"/>
      <c r="J3899" s="13">
        <v>2774</v>
      </c>
      <c r="K3899" s="13">
        <v>62.82</v>
      </c>
      <c r="L3899" s="11" t="s">
        <v>9383</v>
      </c>
      <c r="M3899" s="14" t="s">
        <v>9380</v>
      </c>
      <c r="Z3899" s="15">
        <v>7462</v>
      </c>
      <c r="AA3899" s="15">
        <v>4688</v>
      </c>
      <c r="AC3899" s="15">
        <v>2774</v>
      </c>
    </row>
    <row r="3900" spans="2:29" ht="19.7" customHeight="1" x14ac:dyDescent="0.2">
      <c r="B3900" s="10" t="s">
        <v>4004</v>
      </c>
      <c r="C3900" s="11" t="s">
        <v>11918</v>
      </c>
      <c r="D3900" s="11" t="s">
        <v>11916</v>
      </c>
      <c r="E3900" s="11" t="s">
        <v>11919</v>
      </c>
      <c r="F3900" s="12" t="s">
        <v>85</v>
      </c>
      <c r="G3900" s="13">
        <v>7793</v>
      </c>
      <c r="H3900" s="13">
        <v>4598</v>
      </c>
      <c r="I3900" s="13"/>
      <c r="J3900" s="13">
        <v>3195</v>
      </c>
      <c r="K3900" s="13">
        <v>59</v>
      </c>
      <c r="L3900" s="11" t="s">
        <v>9383</v>
      </c>
      <c r="M3900" s="14" t="s">
        <v>9380</v>
      </c>
      <c r="Z3900" s="15">
        <v>7793</v>
      </c>
      <c r="AA3900" s="15">
        <v>4598</v>
      </c>
      <c r="AC3900" s="15">
        <v>3195</v>
      </c>
    </row>
    <row r="3901" spans="2:29" ht="19.7" customHeight="1" x14ac:dyDescent="0.2">
      <c r="B3901" s="10" t="s">
        <v>4005</v>
      </c>
      <c r="C3901" s="11" t="s">
        <v>11920</v>
      </c>
      <c r="D3901" s="11" t="s">
        <v>11916</v>
      </c>
      <c r="E3901" s="11" t="s">
        <v>11921</v>
      </c>
      <c r="F3901" s="12" t="s">
        <v>85</v>
      </c>
      <c r="G3901" s="13">
        <v>9742</v>
      </c>
      <c r="H3901" s="13">
        <v>5572</v>
      </c>
      <c r="I3901" s="13"/>
      <c r="J3901" s="13">
        <v>4170</v>
      </c>
      <c r="K3901" s="13">
        <v>57.2</v>
      </c>
      <c r="L3901" s="11" t="s">
        <v>9383</v>
      </c>
      <c r="M3901" s="14" t="s">
        <v>9380</v>
      </c>
      <c r="Z3901" s="15">
        <v>9742</v>
      </c>
      <c r="AA3901" s="15">
        <v>5572</v>
      </c>
      <c r="AC3901" s="15">
        <v>4170</v>
      </c>
    </row>
    <row r="3902" spans="2:29" ht="19.7" customHeight="1" x14ac:dyDescent="0.2">
      <c r="B3902" s="10" t="s">
        <v>4006</v>
      </c>
      <c r="C3902" s="11" t="s">
        <v>11922</v>
      </c>
      <c r="D3902" s="11" t="s">
        <v>11916</v>
      </c>
      <c r="E3902" s="11" t="s">
        <v>11923</v>
      </c>
      <c r="F3902" s="12" t="s">
        <v>85</v>
      </c>
      <c r="G3902" s="13">
        <v>11183</v>
      </c>
      <c r="H3902" s="13">
        <v>5927</v>
      </c>
      <c r="I3902" s="13"/>
      <c r="J3902" s="13">
        <v>5256</v>
      </c>
      <c r="K3902" s="13">
        <v>53</v>
      </c>
      <c r="L3902" s="11" t="s">
        <v>9383</v>
      </c>
      <c r="M3902" s="14" t="s">
        <v>9380</v>
      </c>
      <c r="Z3902" s="15">
        <v>11183</v>
      </c>
      <c r="AA3902" s="15">
        <v>5927</v>
      </c>
      <c r="AC3902" s="15">
        <v>5256</v>
      </c>
    </row>
    <row r="3903" spans="2:29" ht="19.7" customHeight="1" x14ac:dyDescent="0.2">
      <c r="B3903" s="10" t="s">
        <v>4007</v>
      </c>
      <c r="C3903" s="11" t="s">
        <v>11924</v>
      </c>
      <c r="D3903" s="11" t="s">
        <v>11916</v>
      </c>
      <c r="E3903" s="11" t="s">
        <v>11925</v>
      </c>
      <c r="F3903" s="12" t="s">
        <v>85</v>
      </c>
      <c r="G3903" s="13">
        <v>12064</v>
      </c>
      <c r="H3903" s="13">
        <v>6539</v>
      </c>
      <c r="I3903" s="13"/>
      <c r="J3903" s="13">
        <v>5525</v>
      </c>
      <c r="K3903" s="13">
        <v>54.2</v>
      </c>
      <c r="L3903" s="11" t="s">
        <v>9383</v>
      </c>
      <c r="M3903" s="14" t="s">
        <v>9380</v>
      </c>
      <c r="Z3903" s="15">
        <v>12064</v>
      </c>
      <c r="AA3903" s="15">
        <v>6539</v>
      </c>
      <c r="AC3903" s="15">
        <v>5525</v>
      </c>
    </row>
    <row r="3904" spans="2:29" ht="19.7" customHeight="1" x14ac:dyDescent="0.2">
      <c r="B3904" s="16" t="s">
        <v>4008</v>
      </c>
      <c r="C3904" s="17" t="s">
        <v>11926</v>
      </c>
      <c r="D3904" s="17" t="s">
        <v>11916</v>
      </c>
      <c r="E3904" s="17" t="s">
        <v>11927</v>
      </c>
      <c r="F3904" s="18" t="s">
        <v>85</v>
      </c>
      <c r="G3904" s="19">
        <v>13988</v>
      </c>
      <c r="H3904" s="19">
        <v>6994</v>
      </c>
      <c r="I3904" s="19"/>
      <c r="J3904" s="19">
        <v>6994</v>
      </c>
      <c r="K3904" s="19">
        <v>50</v>
      </c>
      <c r="L3904" s="17" t="s">
        <v>9383</v>
      </c>
      <c r="M3904" s="20" t="s">
        <v>9380</v>
      </c>
      <c r="Z3904" s="15">
        <v>13988</v>
      </c>
      <c r="AA3904" s="15">
        <v>6994</v>
      </c>
      <c r="AC3904" s="15">
        <v>6994</v>
      </c>
    </row>
    <row r="3905" spans="2:29" ht="19.7" customHeight="1" x14ac:dyDescent="0.2">
      <c r="B3905" s="10" t="s">
        <v>4009</v>
      </c>
      <c r="C3905" s="11" t="s">
        <v>11928</v>
      </c>
      <c r="D3905" s="11" t="s">
        <v>11916</v>
      </c>
      <c r="E3905" s="11" t="s">
        <v>11929</v>
      </c>
      <c r="F3905" s="12" t="s">
        <v>85</v>
      </c>
      <c r="G3905" s="13">
        <v>16194</v>
      </c>
      <c r="H3905" s="13">
        <v>7741</v>
      </c>
      <c r="I3905" s="13"/>
      <c r="J3905" s="13">
        <v>8453</v>
      </c>
      <c r="K3905" s="13">
        <v>47.8</v>
      </c>
      <c r="L3905" s="11" t="s">
        <v>9383</v>
      </c>
      <c r="M3905" s="14" t="s">
        <v>9380</v>
      </c>
      <c r="Z3905" s="15">
        <v>16194</v>
      </c>
      <c r="AA3905" s="15">
        <v>7741</v>
      </c>
      <c r="AC3905" s="15">
        <v>8453</v>
      </c>
    </row>
    <row r="3906" spans="2:29" ht="19.7" customHeight="1" x14ac:dyDescent="0.2">
      <c r="B3906" s="10" t="s">
        <v>4010</v>
      </c>
      <c r="C3906" s="11" t="s">
        <v>11930</v>
      </c>
      <c r="D3906" s="11" t="s">
        <v>11916</v>
      </c>
      <c r="E3906" s="11" t="s">
        <v>11931</v>
      </c>
      <c r="F3906" s="12" t="s">
        <v>85</v>
      </c>
      <c r="G3906" s="13">
        <v>18678</v>
      </c>
      <c r="H3906" s="13">
        <v>8779</v>
      </c>
      <c r="I3906" s="13"/>
      <c r="J3906" s="13">
        <v>9899</v>
      </c>
      <c r="K3906" s="13">
        <v>47</v>
      </c>
      <c r="L3906" s="11" t="s">
        <v>9383</v>
      </c>
      <c r="M3906" s="14" t="s">
        <v>9380</v>
      </c>
      <c r="Z3906" s="15">
        <v>18678</v>
      </c>
      <c r="AA3906" s="15">
        <v>8779</v>
      </c>
      <c r="AC3906" s="15">
        <v>9899</v>
      </c>
    </row>
    <row r="3907" spans="2:29" ht="19.7" customHeight="1" x14ac:dyDescent="0.2">
      <c r="B3907" s="10" t="s">
        <v>4011</v>
      </c>
      <c r="C3907" s="11" t="s">
        <v>11932</v>
      </c>
      <c r="D3907" s="11" t="s">
        <v>11916</v>
      </c>
      <c r="E3907" s="11" t="s">
        <v>11933</v>
      </c>
      <c r="F3907" s="12" t="s">
        <v>85</v>
      </c>
      <c r="G3907" s="13">
        <v>23229</v>
      </c>
      <c r="H3907" s="13">
        <v>13415</v>
      </c>
      <c r="I3907" s="13"/>
      <c r="J3907" s="13">
        <v>9814</v>
      </c>
      <c r="K3907" s="13">
        <v>57.75</v>
      </c>
      <c r="L3907" s="11" t="s">
        <v>9383</v>
      </c>
      <c r="M3907" s="14" t="s">
        <v>9380</v>
      </c>
      <c r="Z3907" s="15">
        <v>23229</v>
      </c>
      <c r="AA3907" s="15">
        <v>13415</v>
      </c>
      <c r="AC3907" s="15">
        <v>9814</v>
      </c>
    </row>
    <row r="3908" spans="2:29" ht="19.7" customHeight="1" x14ac:dyDescent="0.2">
      <c r="B3908" s="10" t="s">
        <v>4012</v>
      </c>
      <c r="C3908" s="11" t="s">
        <v>11934</v>
      </c>
      <c r="D3908" s="11" t="s">
        <v>11916</v>
      </c>
      <c r="E3908" s="11" t="s">
        <v>11935</v>
      </c>
      <c r="F3908" s="12" t="s">
        <v>85</v>
      </c>
      <c r="G3908" s="13">
        <v>9919</v>
      </c>
      <c r="H3908" s="13">
        <v>8332</v>
      </c>
      <c r="I3908" s="13"/>
      <c r="J3908" s="13">
        <v>1587</v>
      </c>
      <c r="K3908" s="13">
        <v>84</v>
      </c>
      <c r="L3908" s="11" t="s">
        <v>9383</v>
      </c>
      <c r="M3908" s="14" t="s">
        <v>9380</v>
      </c>
      <c r="Z3908" s="15">
        <v>9919</v>
      </c>
      <c r="AA3908" s="15">
        <v>8332</v>
      </c>
      <c r="AC3908" s="15">
        <v>1587</v>
      </c>
    </row>
    <row r="3909" spans="2:29" ht="19.7" customHeight="1" x14ac:dyDescent="0.2">
      <c r="B3909" s="10" t="s">
        <v>4013</v>
      </c>
      <c r="C3909" s="11" t="s">
        <v>11936</v>
      </c>
      <c r="D3909" s="11" t="s">
        <v>11916</v>
      </c>
      <c r="E3909" s="11" t="s">
        <v>11937</v>
      </c>
      <c r="F3909" s="12" t="s">
        <v>85</v>
      </c>
      <c r="G3909" s="13">
        <v>10982</v>
      </c>
      <c r="H3909" s="13">
        <v>5784</v>
      </c>
      <c r="I3909" s="13"/>
      <c r="J3909" s="13">
        <v>5198</v>
      </c>
      <c r="K3909" s="13">
        <v>52.67</v>
      </c>
      <c r="L3909" s="11" t="s">
        <v>9383</v>
      </c>
      <c r="M3909" s="14" t="s">
        <v>9380</v>
      </c>
      <c r="Z3909" s="15">
        <v>10982</v>
      </c>
      <c r="AA3909" s="15">
        <v>5784</v>
      </c>
      <c r="AC3909" s="15">
        <v>5198</v>
      </c>
    </row>
    <row r="3910" spans="2:29" ht="19.7" customHeight="1" x14ac:dyDescent="0.2">
      <c r="B3910" s="10" t="s">
        <v>4014</v>
      </c>
      <c r="C3910" s="11" t="s">
        <v>11938</v>
      </c>
      <c r="D3910" s="11" t="s">
        <v>11916</v>
      </c>
      <c r="E3910" s="11" t="s">
        <v>11939</v>
      </c>
      <c r="F3910" s="12" t="s">
        <v>85</v>
      </c>
      <c r="G3910" s="13">
        <v>11842</v>
      </c>
      <c r="H3910" s="13">
        <v>5921</v>
      </c>
      <c r="I3910" s="13"/>
      <c r="J3910" s="13">
        <v>5921</v>
      </c>
      <c r="K3910" s="13">
        <v>50</v>
      </c>
      <c r="L3910" s="11" t="s">
        <v>9383</v>
      </c>
      <c r="M3910" s="14" t="s">
        <v>9380</v>
      </c>
      <c r="Z3910" s="15">
        <v>11842</v>
      </c>
      <c r="AA3910" s="15">
        <v>5921</v>
      </c>
      <c r="AC3910" s="15">
        <v>5921</v>
      </c>
    </row>
    <row r="3911" spans="2:29" ht="19.7" customHeight="1" x14ac:dyDescent="0.2">
      <c r="B3911" s="10" t="s">
        <v>4015</v>
      </c>
      <c r="C3911" s="11" t="s">
        <v>11940</v>
      </c>
      <c r="D3911" s="11" t="s">
        <v>11916</v>
      </c>
      <c r="E3911" s="11" t="s">
        <v>11941</v>
      </c>
      <c r="F3911" s="12" t="s">
        <v>85</v>
      </c>
      <c r="G3911" s="13">
        <v>13741</v>
      </c>
      <c r="H3911" s="13">
        <v>6641</v>
      </c>
      <c r="I3911" s="13"/>
      <c r="J3911" s="13">
        <v>7100</v>
      </c>
      <c r="K3911" s="13">
        <v>48.33</v>
      </c>
      <c r="L3911" s="11" t="s">
        <v>9383</v>
      </c>
      <c r="M3911" s="14" t="s">
        <v>9380</v>
      </c>
      <c r="Z3911" s="15">
        <v>13741</v>
      </c>
      <c r="AA3911" s="15">
        <v>6641</v>
      </c>
      <c r="AC3911" s="15">
        <v>7100</v>
      </c>
    </row>
    <row r="3912" spans="2:29" ht="19.7" customHeight="1" x14ac:dyDescent="0.2">
      <c r="B3912" s="10" t="s">
        <v>4016</v>
      </c>
      <c r="C3912" s="11" t="s">
        <v>11942</v>
      </c>
      <c r="D3912" s="11" t="s">
        <v>11916</v>
      </c>
      <c r="E3912" s="11" t="s">
        <v>11943</v>
      </c>
      <c r="F3912" s="12" t="s">
        <v>85</v>
      </c>
      <c r="G3912" s="13">
        <v>21642</v>
      </c>
      <c r="H3912" s="13">
        <v>13418</v>
      </c>
      <c r="I3912" s="13"/>
      <c r="J3912" s="13">
        <v>8224</v>
      </c>
      <c r="K3912" s="13">
        <v>62</v>
      </c>
      <c r="L3912" s="11" t="s">
        <v>9383</v>
      </c>
      <c r="M3912" s="14" t="s">
        <v>9380</v>
      </c>
      <c r="Z3912" s="15">
        <v>21642</v>
      </c>
      <c r="AA3912" s="15">
        <v>13418</v>
      </c>
      <c r="AC3912" s="15">
        <v>8224</v>
      </c>
    </row>
    <row r="3913" spans="2:29" ht="19.7" customHeight="1" x14ac:dyDescent="0.2">
      <c r="B3913" s="10" t="s">
        <v>4017</v>
      </c>
      <c r="C3913" s="11" t="s">
        <v>11944</v>
      </c>
      <c r="D3913" s="11" t="s">
        <v>11916</v>
      </c>
      <c r="E3913" s="11" t="s">
        <v>11945</v>
      </c>
      <c r="F3913" s="12" t="s">
        <v>85</v>
      </c>
      <c r="G3913" s="13">
        <v>11925</v>
      </c>
      <c r="H3913" s="13">
        <v>9267</v>
      </c>
      <c r="I3913" s="13"/>
      <c r="J3913" s="13">
        <v>2658</v>
      </c>
      <c r="K3913" s="13">
        <v>77.709999999999994</v>
      </c>
      <c r="L3913" s="11" t="s">
        <v>9383</v>
      </c>
      <c r="M3913" s="14" t="s">
        <v>9380</v>
      </c>
      <c r="Z3913" s="15">
        <v>11925</v>
      </c>
      <c r="AA3913" s="15">
        <v>9267</v>
      </c>
      <c r="AC3913" s="15">
        <v>2658</v>
      </c>
    </row>
    <row r="3914" spans="2:29" ht="19.7" customHeight="1" x14ac:dyDescent="0.2">
      <c r="B3914" s="10" t="s">
        <v>4018</v>
      </c>
      <c r="C3914" s="11" t="s">
        <v>11946</v>
      </c>
      <c r="D3914" s="11" t="s">
        <v>11916</v>
      </c>
      <c r="E3914" s="11" t="s">
        <v>11947</v>
      </c>
      <c r="F3914" s="12" t="s">
        <v>85</v>
      </c>
      <c r="G3914" s="13">
        <v>11934</v>
      </c>
      <c r="H3914" s="13">
        <v>8937</v>
      </c>
      <c r="I3914" s="13"/>
      <c r="J3914" s="13">
        <v>2997</v>
      </c>
      <c r="K3914" s="13">
        <v>74.89</v>
      </c>
      <c r="L3914" s="11" t="s">
        <v>9383</v>
      </c>
      <c r="M3914" s="14" t="s">
        <v>9380</v>
      </c>
      <c r="Z3914" s="15">
        <v>11934</v>
      </c>
      <c r="AA3914" s="15">
        <v>8937</v>
      </c>
      <c r="AC3914" s="15">
        <v>2997</v>
      </c>
    </row>
    <row r="3915" spans="2:29" ht="19.7" customHeight="1" x14ac:dyDescent="0.2">
      <c r="B3915" s="10" t="s">
        <v>4019</v>
      </c>
      <c r="C3915" s="11" t="s">
        <v>11948</v>
      </c>
      <c r="D3915" s="11" t="s">
        <v>11916</v>
      </c>
      <c r="E3915" s="11" t="s">
        <v>11949</v>
      </c>
      <c r="F3915" s="12" t="s">
        <v>85</v>
      </c>
      <c r="G3915" s="13">
        <v>15243</v>
      </c>
      <c r="H3915" s="13">
        <v>11432</v>
      </c>
      <c r="I3915" s="13"/>
      <c r="J3915" s="13">
        <v>3811</v>
      </c>
      <c r="K3915" s="13">
        <v>75</v>
      </c>
      <c r="L3915" s="11" t="s">
        <v>9383</v>
      </c>
      <c r="M3915" s="14" t="s">
        <v>9380</v>
      </c>
      <c r="Z3915" s="15">
        <v>15243</v>
      </c>
      <c r="AA3915" s="15">
        <v>11432</v>
      </c>
      <c r="AC3915" s="15">
        <v>3811</v>
      </c>
    </row>
    <row r="3916" spans="2:29" ht="19.7" customHeight="1" x14ac:dyDescent="0.2">
      <c r="B3916" s="10" t="s">
        <v>4020</v>
      </c>
      <c r="C3916" s="11" t="s">
        <v>11950</v>
      </c>
      <c r="D3916" s="11" t="s">
        <v>11951</v>
      </c>
      <c r="E3916" s="11" t="s">
        <v>11952</v>
      </c>
      <c r="F3916" s="12" t="s">
        <v>85</v>
      </c>
      <c r="G3916" s="13">
        <v>11217</v>
      </c>
      <c r="H3916" s="13">
        <v>5833</v>
      </c>
      <c r="I3916" s="13"/>
      <c r="J3916" s="13">
        <v>5384</v>
      </c>
      <c r="K3916" s="13">
        <v>52</v>
      </c>
      <c r="L3916" s="11" t="s">
        <v>9383</v>
      </c>
      <c r="M3916" s="14" t="s">
        <v>9380</v>
      </c>
      <c r="Z3916" s="15">
        <v>11217</v>
      </c>
      <c r="AA3916" s="15">
        <v>5833</v>
      </c>
      <c r="AC3916" s="15">
        <v>5384</v>
      </c>
    </row>
    <row r="3917" spans="2:29" ht="19.7" customHeight="1" x14ac:dyDescent="0.2">
      <c r="B3917" s="10" t="s">
        <v>4021</v>
      </c>
      <c r="C3917" s="11" t="s">
        <v>11953</v>
      </c>
      <c r="D3917" s="11" t="s">
        <v>11951</v>
      </c>
      <c r="E3917" s="11" t="s">
        <v>11954</v>
      </c>
      <c r="F3917" s="12" t="s">
        <v>85</v>
      </c>
      <c r="G3917" s="13">
        <v>21410</v>
      </c>
      <c r="H3917" s="13">
        <v>8992</v>
      </c>
      <c r="I3917" s="13"/>
      <c r="J3917" s="13">
        <v>12418</v>
      </c>
      <c r="K3917" s="13">
        <v>42</v>
      </c>
      <c r="L3917" s="11" t="s">
        <v>9383</v>
      </c>
      <c r="M3917" s="14" t="s">
        <v>9380</v>
      </c>
      <c r="Z3917" s="15">
        <v>21410</v>
      </c>
      <c r="AA3917" s="15">
        <v>8992</v>
      </c>
      <c r="AC3917" s="15">
        <v>12418</v>
      </c>
    </row>
    <row r="3918" spans="2:29" ht="19.7" customHeight="1" x14ac:dyDescent="0.2">
      <c r="B3918" s="10" t="s">
        <v>4022</v>
      </c>
      <c r="C3918" s="11" t="s">
        <v>11955</v>
      </c>
      <c r="D3918" s="11" t="s">
        <v>11951</v>
      </c>
      <c r="E3918" s="11" t="s">
        <v>11956</v>
      </c>
      <c r="F3918" s="12" t="s">
        <v>85</v>
      </c>
      <c r="G3918" s="13">
        <v>24298</v>
      </c>
      <c r="H3918" s="13">
        <v>9962</v>
      </c>
      <c r="I3918" s="13"/>
      <c r="J3918" s="13">
        <v>14336</v>
      </c>
      <c r="K3918" s="13">
        <v>41</v>
      </c>
      <c r="L3918" s="11" t="s">
        <v>9383</v>
      </c>
      <c r="M3918" s="14" t="s">
        <v>9380</v>
      </c>
      <c r="Z3918" s="15">
        <v>24298</v>
      </c>
      <c r="AA3918" s="15">
        <v>9962</v>
      </c>
      <c r="AC3918" s="15">
        <v>14336</v>
      </c>
    </row>
    <row r="3919" spans="2:29" ht="19.7" customHeight="1" x14ac:dyDescent="0.2">
      <c r="B3919" s="10" t="s">
        <v>4023</v>
      </c>
      <c r="C3919" s="11" t="s">
        <v>11957</v>
      </c>
      <c r="D3919" s="11" t="s">
        <v>11958</v>
      </c>
      <c r="E3919" s="11" t="s">
        <v>11959</v>
      </c>
      <c r="F3919" s="12" t="s">
        <v>85</v>
      </c>
      <c r="G3919" s="13">
        <v>31525</v>
      </c>
      <c r="H3919" s="13">
        <v>23329</v>
      </c>
      <c r="I3919" s="13"/>
      <c r="J3919" s="13">
        <v>8196</v>
      </c>
      <c r="K3919" s="13">
        <v>74</v>
      </c>
      <c r="L3919" s="11" t="s">
        <v>9383</v>
      </c>
      <c r="M3919" s="14" t="s">
        <v>9380</v>
      </c>
      <c r="Z3919" s="15">
        <v>31525</v>
      </c>
      <c r="AA3919" s="15">
        <v>23329</v>
      </c>
      <c r="AC3919" s="15">
        <v>8196</v>
      </c>
    </row>
    <row r="3920" spans="2:29" ht="19.7" customHeight="1" x14ac:dyDescent="0.2">
      <c r="B3920" s="10" t="s">
        <v>4024</v>
      </c>
      <c r="C3920" s="11" t="s">
        <v>11960</v>
      </c>
      <c r="D3920" s="11" t="s">
        <v>11961</v>
      </c>
      <c r="E3920" s="11" t="s">
        <v>11962</v>
      </c>
      <c r="F3920" s="12" t="s">
        <v>85</v>
      </c>
      <c r="G3920" s="13">
        <v>118943</v>
      </c>
      <c r="H3920" s="13">
        <v>26465</v>
      </c>
      <c r="I3920" s="13"/>
      <c r="J3920" s="13">
        <v>92478</v>
      </c>
      <c r="K3920" s="13">
        <v>22.25</v>
      </c>
      <c r="L3920" s="11" t="s">
        <v>9383</v>
      </c>
      <c r="M3920" s="14" t="s">
        <v>9380</v>
      </c>
      <c r="Z3920" s="15">
        <v>118943</v>
      </c>
      <c r="AA3920" s="15">
        <v>26465</v>
      </c>
      <c r="AC3920" s="15">
        <v>92478</v>
      </c>
    </row>
    <row r="3921" spans="2:29" ht="19.7" customHeight="1" x14ac:dyDescent="0.2">
      <c r="B3921" s="10" t="s">
        <v>4025</v>
      </c>
      <c r="C3921" s="11" t="s">
        <v>11963</v>
      </c>
      <c r="D3921" s="11" t="s">
        <v>11964</v>
      </c>
      <c r="E3921" s="11" t="s">
        <v>11965</v>
      </c>
      <c r="F3921" s="12" t="s">
        <v>85</v>
      </c>
      <c r="G3921" s="13">
        <v>66154</v>
      </c>
      <c r="H3921" s="13">
        <v>23597</v>
      </c>
      <c r="I3921" s="13"/>
      <c r="J3921" s="13">
        <v>42557</v>
      </c>
      <c r="K3921" s="13">
        <v>35.67</v>
      </c>
      <c r="L3921" s="11" t="s">
        <v>9383</v>
      </c>
      <c r="M3921" s="14" t="s">
        <v>9380</v>
      </c>
      <c r="Z3921" s="15">
        <v>66154</v>
      </c>
      <c r="AA3921" s="15">
        <v>23597</v>
      </c>
      <c r="AC3921" s="15">
        <v>42557</v>
      </c>
    </row>
    <row r="3922" spans="2:29" ht="19.7" customHeight="1" x14ac:dyDescent="0.2">
      <c r="B3922" s="10" t="s">
        <v>4026</v>
      </c>
      <c r="C3922" s="11" t="s">
        <v>11966</v>
      </c>
      <c r="D3922" s="11" t="s">
        <v>11967</v>
      </c>
      <c r="E3922" s="11" t="s">
        <v>4315</v>
      </c>
      <c r="F3922" s="12" t="s">
        <v>85</v>
      </c>
      <c r="G3922" s="13">
        <v>88942</v>
      </c>
      <c r="H3922" s="13">
        <v>12897</v>
      </c>
      <c r="I3922" s="13"/>
      <c r="J3922" s="13">
        <v>76045</v>
      </c>
      <c r="K3922" s="13">
        <v>14.5</v>
      </c>
      <c r="L3922" s="11" t="s">
        <v>9383</v>
      </c>
      <c r="M3922" s="14" t="s">
        <v>9380</v>
      </c>
      <c r="Z3922" s="15">
        <v>88942</v>
      </c>
      <c r="AA3922" s="15">
        <v>12897</v>
      </c>
      <c r="AC3922" s="15">
        <v>76045</v>
      </c>
    </row>
    <row r="3923" spans="2:29" ht="19.7" customHeight="1" x14ac:dyDescent="0.2">
      <c r="B3923" s="10" t="s">
        <v>4027</v>
      </c>
      <c r="C3923" s="11" t="s">
        <v>11968</v>
      </c>
      <c r="D3923" s="11" t="s">
        <v>11967</v>
      </c>
      <c r="E3923" s="11" t="s">
        <v>11969</v>
      </c>
      <c r="F3923" s="12" t="s">
        <v>85</v>
      </c>
      <c r="G3923" s="13">
        <v>93292</v>
      </c>
      <c r="H3923" s="13">
        <v>10663</v>
      </c>
      <c r="I3923" s="13"/>
      <c r="J3923" s="13">
        <v>82629</v>
      </c>
      <c r="K3923" s="13">
        <v>11.43</v>
      </c>
      <c r="L3923" s="11" t="s">
        <v>9383</v>
      </c>
      <c r="M3923" s="14" t="s">
        <v>9380</v>
      </c>
      <c r="Z3923" s="15">
        <v>93292</v>
      </c>
      <c r="AA3923" s="15">
        <v>10663</v>
      </c>
      <c r="AC3923" s="15">
        <v>82629</v>
      </c>
    </row>
    <row r="3924" spans="2:29" ht="19.7" customHeight="1" x14ac:dyDescent="0.2">
      <c r="B3924" s="10" t="s">
        <v>4028</v>
      </c>
      <c r="C3924" s="11" t="s">
        <v>11970</v>
      </c>
      <c r="D3924" s="11" t="s">
        <v>11971</v>
      </c>
      <c r="E3924" s="11" t="s">
        <v>11972</v>
      </c>
      <c r="F3924" s="12" t="s">
        <v>85</v>
      </c>
      <c r="G3924" s="13">
        <v>80280</v>
      </c>
      <c r="H3924" s="13">
        <v>32915</v>
      </c>
      <c r="I3924" s="13"/>
      <c r="J3924" s="13">
        <v>47365</v>
      </c>
      <c r="K3924" s="13">
        <v>41</v>
      </c>
      <c r="L3924" s="11" t="s">
        <v>9383</v>
      </c>
      <c r="M3924" s="14" t="s">
        <v>9380</v>
      </c>
      <c r="Z3924" s="15">
        <v>80280</v>
      </c>
      <c r="AA3924" s="15">
        <v>32915</v>
      </c>
      <c r="AC3924" s="15">
        <v>47365</v>
      </c>
    </row>
    <row r="3925" spans="2:29" ht="19.7" customHeight="1" x14ac:dyDescent="0.2">
      <c r="B3925" s="10" t="s">
        <v>4029</v>
      </c>
      <c r="C3925" s="11" t="s">
        <v>11973</v>
      </c>
      <c r="D3925" s="11" t="s">
        <v>11974</v>
      </c>
      <c r="E3925" s="11" t="s">
        <v>11975</v>
      </c>
      <c r="F3925" s="12" t="s">
        <v>85</v>
      </c>
      <c r="G3925" s="13">
        <v>7702</v>
      </c>
      <c r="H3925" s="13">
        <v>6456</v>
      </c>
      <c r="I3925" s="13"/>
      <c r="J3925" s="13">
        <v>1246</v>
      </c>
      <c r="K3925" s="13">
        <v>83.82</v>
      </c>
      <c r="L3925" s="11" t="s">
        <v>9383</v>
      </c>
      <c r="M3925" s="14" t="s">
        <v>9380</v>
      </c>
      <c r="Z3925" s="15">
        <v>7702</v>
      </c>
      <c r="AA3925" s="15">
        <v>6456</v>
      </c>
      <c r="AC3925" s="15">
        <v>1246</v>
      </c>
    </row>
    <row r="3926" spans="2:29" ht="19.7" customHeight="1" x14ac:dyDescent="0.2">
      <c r="B3926" s="10" t="s">
        <v>4030</v>
      </c>
      <c r="C3926" s="11" t="s">
        <v>11976</v>
      </c>
      <c r="D3926" s="11" t="s">
        <v>11974</v>
      </c>
      <c r="E3926" s="11" t="s">
        <v>11977</v>
      </c>
      <c r="F3926" s="12" t="s">
        <v>85</v>
      </c>
      <c r="G3926" s="13">
        <v>10588</v>
      </c>
      <c r="H3926" s="13">
        <v>7517</v>
      </c>
      <c r="I3926" s="13"/>
      <c r="J3926" s="13">
        <v>3071</v>
      </c>
      <c r="K3926" s="13">
        <v>71</v>
      </c>
      <c r="L3926" s="11" t="s">
        <v>9383</v>
      </c>
      <c r="M3926" s="14" t="s">
        <v>9380</v>
      </c>
      <c r="Z3926" s="15">
        <v>10588</v>
      </c>
      <c r="AA3926" s="15">
        <v>7517</v>
      </c>
      <c r="AC3926" s="15">
        <v>3071</v>
      </c>
    </row>
    <row r="3927" spans="2:29" ht="19.7" customHeight="1" x14ac:dyDescent="0.2">
      <c r="B3927" s="10" t="s">
        <v>4031</v>
      </c>
      <c r="C3927" s="11" t="s">
        <v>11978</v>
      </c>
      <c r="D3927" s="11" t="s">
        <v>11974</v>
      </c>
      <c r="E3927" s="11" t="s">
        <v>11979</v>
      </c>
      <c r="F3927" s="12" t="s">
        <v>85</v>
      </c>
      <c r="G3927" s="13">
        <v>7824</v>
      </c>
      <c r="H3927" s="13">
        <v>6294</v>
      </c>
      <c r="I3927" s="13"/>
      <c r="J3927" s="13">
        <v>1530</v>
      </c>
      <c r="K3927" s="13">
        <v>80.45</v>
      </c>
      <c r="L3927" s="11" t="s">
        <v>9383</v>
      </c>
      <c r="M3927" s="14" t="s">
        <v>9380</v>
      </c>
      <c r="Z3927" s="15">
        <v>7824</v>
      </c>
      <c r="AA3927" s="15">
        <v>6294</v>
      </c>
      <c r="AC3927" s="15">
        <v>1530</v>
      </c>
    </row>
    <row r="3928" spans="2:29" ht="19.7" customHeight="1" x14ac:dyDescent="0.2">
      <c r="B3928" s="10" t="s">
        <v>4032</v>
      </c>
      <c r="C3928" s="11" t="s">
        <v>11980</v>
      </c>
      <c r="D3928" s="11" t="s">
        <v>11974</v>
      </c>
      <c r="E3928" s="11" t="s">
        <v>11981</v>
      </c>
      <c r="F3928" s="12" t="s">
        <v>85</v>
      </c>
      <c r="G3928" s="13">
        <v>10950</v>
      </c>
      <c r="H3928" s="13">
        <v>7556</v>
      </c>
      <c r="I3928" s="13"/>
      <c r="J3928" s="13">
        <v>3394</v>
      </c>
      <c r="K3928" s="13">
        <v>69</v>
      </c>
      <c r="L3928" s="11" t="s">
        <v>9383</v>
      </c>
      <c r="M3928" s="14" t="s">
        <v>9380</v>
      </c>
      <c r="Z3928" s="15">
        <v>10950</v>
      </c>
      <c r="AA3928" s="15">
        <v>7556</v>
      </c>
      <c r="AC3928" s="15">
        <v>3394</v>
      </c>
    </row>
    <row r="3929" spans="2:29" ht="19.7" customHeight="1" x14ac:dyDescent="0.2">
      <c r="B3929" s="16" t="s">
        <v>4033</v>
      </c>
      <c r="C3929" s="17" t="s">
        <v>11982</v>
      </c>
      <c r="D3929" s="17" t="s">
        <v>11974</v>
      </c>
      <c r="E3929" s="17" t="s">
        <v>11983</v>
      </c>
      <c r="F3929" s="18" t="s">
        <v>85</v>
      </c>
      <c r="G3929" s="19">
        <v>11124</v>
      </c>
      <c r="H3929" s="19">
        <v>7442</v>
      </c>
      <c r="I3929" s="19"/>
      <c r="J3929" s="19">
        <v>3682</v>
      </c>
      <c r="K3929" s="19">
        <v>66.900000000000006</v>
      </c>
      <c r="L3929" s="17" t="s">
        <v>9383</v>
      </c>
      <c r="M3929" s="20" t="s">
        <v>9380</v>
      </c>
      <c r="Z3929" s="15">
        <v>11124</v>
      </c>
      <c r="AA3929" s="15">
        <v>7442</v>
      </c>
      <c r="AC3929" s="15">
        <v>3682</v>
      </c>
    </row>
    <row r="3930" spans="2:29" ht="19.7" customHeight="1" x14ac:dyDescent="0.2">
      <c r="B3930" s="10" t="s">
        <v>4034</v>
      </c>
      <c r="C3930" s="11" t="s">
        <v>11984</v>
      </c>
      <c r="D3930" s="11" t="s">
        <v>11974</v>
      </c>
      <c r="E3930" s="11" t="s">
        <v>11985</v>
      </c>
      <c r="F3930" s="12" t="s">
        <v>85</v>
      </c>
      <c r="G3930" s="13">
        <v>9058</v>
      </c>
      <c r="H3930" s="13">
        <v>7572</v>
      </c>
      <c r="I3930" s="13"/>
      <c r="J3930" s="13">
        <v>1486</v>
      </c>
      <c r="K3930" s="13">
        <v>83.6</v>
      </c>
      <c r="L3930" s="11" t="s">
        <v>9383</v>
      </c>
      <c r="M3930" s="14" t="s">
        <v>9380</v>
      </c>
      <c r="Z3930" s="15">
        <v>9058</v>
      </c>
      <c r="AA3930" s="15">
        <v>7572</v>
      </c>
      <c r="AC3930" s="15">
        <v>1486</v>
      </c>
    </row>
    <row r="3931" spans="2:29" ht="19.7" customHeight="1" x14ac:dyDescent="0.2">
      <c r="B3931" s="10" t="s">
        <v>4035</v>
      </c>
      <c r="C3931" s="11" t="s">
        <v>11986</v>
      </c>
      <c r="D3931" s="11" t="s">
        <v>11974</v>
      </c>
      <c r="E3931" s="11" t="s">
        <v>11987</v>
      </c>
      <c r="F3931" s="12" t="s">
        <v>85</v>
      </c>
      <c r="G3931" s="13">
        <v>9493</v>
      </c>
      <c r="H3931" s="13">
        <v>7784</v>
      </c>
      <c r="I3931" s="13"/>
      <c r="J3931" s="13">
        <v>1709</v>
      </c>
      <c r="K3931" s="13">
        <v>82</v>
      </c>
      <c r="L3931" s="11" t="s">
        <v>9383</v>
      </c>
      <c r="M3931" s="14" t="s">
        <v>9380</v>
      </c>
      <c r="Z3931" s="15">
        <v>9493</v>
      </c>
      <c r="AA3931" s="15">
        <v>7784</v>
      </c>
      <c r="AC3931" s="15">
        <v>1709</v>
      </c>
    </row>
    <row r="3932" spans="2:29" ht="19.7" customHeight="1" x14ac:dyDescent="0.2">
      <c r="B3932" s="10" t="s">
        <v>4036</v>
      </c>
      <c r="C3932" s="11" t="s">
        <v>11988</v>
      </c>
      <c r="D3932" s="11" t="s">
        <v>11989</v>
      </c>
      <c r="E3932" s="11" t="s">
        <v>11990</v>
      </c>
      <c r="F3932" s="12" t="s">
        <v>85</v>
      </c>
      <c r="G3932" s="13">
        <v>9411</v>
      </c>
      <c r="H3932" s="13">
        <v>7152</v>
      </c>
      <c r="I3932" s="13"/>
      <c r="J3932" s="13">
        <v>2259</v>
      </c>
      <c r="K3932" s="13">
        <v>76</v>
      </c>
      <c r="L3932" s="11" t="s">
        <v>9383</v>
      </c>
      <c r="M3932" s="14" t="s">
        <v>9380</v>
      </c>
      <c r="Z3932" s="15">
        <v>9411</v>
      </c>
      <c r="AA3932" s="15">
        <v>7152</v>
      </c>
      <c r="AC3932" s="15">
        <v>2259</v>
      </c>
    </row>
    <row r="3933" spans="2:29" ht="19.7" customHeight="1" x14ac:dyDescent="0.2">
      <c r="B3933" s="10" t="s">
        <v>4037</v>
      </c>
      <c r="C3933" s="11" t="s">
        <v>11991</v>
      </c>
      <c r="D3933" s="11" t="s">
        <v>11989</v>
      </c>
      <c r="E3933" s="11" t="s">
        <v>11992</v>
      </c>
      <c r="F3933" s="12" t="s">
        <v>85</v>
      </c>
      <c r="G3933" s="13">
        <v>9845</v>
      </c>
      <c r="H3933" s="13">
        <v>6990</v>
      </c>
      <c r="I3933" s="13"/>
      <c r="J3933" s="13">
        <v>2855</v>
      </c>
      <c r="K3933" s="13">
        <v>71</v>
      </c>
      <c r="L3933" s="11" t="s">
        <v>9383</v>
      </c>
      <c r="M3933" s="14" t="s">
        <v>9380</v>
      </c>
      <c r="Z3933" s="15">
        <v>9845</v>
      </c>
      <c r="AA3933" s="15">
        <v>6990</v>
      </c>
      <c r="AC3933" s="15">
        <v>2855</v>
      </c>
    </row>
    <row r="3934" spans="2:29" ht="19.7" customHeight="1" x14ac:dyDescent="0.2">
      <c r="B3934" s="10" t="s">
        <v>4038</v>
      </c>
      <c r="C3934" s="11" t="s">
        <v>11993</v>
      </c>
      <c r="D3934" s="11" t="s">
        <v>11994</v>
      </c>
      <c r="E3934" s="11" t="s">
        <v>11979</v>
      </c>
      <c r="F3934" s="12" t="s">
        <v>85</v>
      </c>
      <c r="G3934" s="13">
        <v>10083</v>
      </c>
      <c r="H3934" s="13">
        <v>8369</v>
      </c>
      <c r="I3934" s="13"/>
      <c r="J3934" s="13">
        <v>1714</v>
      </c>
      <c r="K3934" s="13">
        <v>83</v>
      </c>
      <c r="L3934" s="11" t="s">
        <v>9383</v>
      </c>
      <c r="M3934" s="14" t="s">
        <v>9380</v>
      </c>
      <c r="Z3934" s="15">
        <v>10083</v>
      </c>
      <c r="AA3934" s="15">
        <v>8369</v>
      </c>
      <c r="AC3934" s="15">
        <v>1714</v>
      </c>
    </row>
    <row r="3935" spans="2:29" ht="19.7" customHeight="1" x14ac:dyDescent="0.2">
      <c r="B3935" s="10" t="s">
        <v>4039</v>
      </c>
      <c r="C3935" s="11" t="s">
        <v>11995</v>
      </c>
      <c r="D3935" s="11" t="s">
        <v>11996</v>
      </c>
      <c r="E3935" s="11" t="s">
        <v>11979</v>
      </c>
      <c r="F3935" s="12" t="s">
        <v>85</v>
      </c>
      <c r="G3935" s="13">
        <v>28629</v>
      </c>
      <c r="H3935" s="13">
        <v>10212</v>
      </c>
      <c r="I3935" s="13"/>
      <c r="J3935" s="13">
        <v>18417</v>
      </c>
      <c r="K3935" s="13">
        <v>35.67</v>
      </c>
      <c r="L3935" s="11" t="s">
        <v>9383</v>
      </c>
      <c r="M3935" s="14" t="s">
        <v>9380</v>
      </c>
      <c r="Z3935" s="15">
        <v>28629</v>
      </c>
      <c r="AA3935" s="15">
        <v>10212</v>
      </c>
      <c r="AC3935" s="15">
        <v>18417</v>
      </c>
    </row>
    <row r="3936" spans="2:29" ht="19.7" customHeight="1" x14ac:dyDescent="0.2">
      <c r="B3936" s="10" t="s">
        <v>4040</v>
      </c>
      <c r="C3936" s="11" t="s">
        <v>11997</v>
      </c>
      <c r="D3936" s="11" t="s">
        <v>11998</v>
      </c>
      <c r="E3936" s="11" t="s">
        <v>11999</v>
      </c>
      <c r="F3936" s="12" t="s">
        <v>85</v>
      </c>
      <c r="G3936" s="13">
        <v>41399</v>
      </c>
      <c r="H3936" s="13">
        <v>8396</v>
      </c>
      <c r="I3936" s="13"/>
      <c r="J3936" s="13">
        <v>33003</v>
      </c>
      <c r="K3936" s="13">
        <v>20.28</v>
      </c>
      <c r="L3936" s="11" t="s">
        <v>9383</v>
      </c>
      <c r="M3936" s="14" t="s">
        <v>9380</v>
      </c>
      <c r="Z3936" s="15">
        <v>41399</v>
      </c>
      <c r="AA3936" s="15">
        <v>8396</v>
      </c>
      <c r="AC3936" s="15">
        <v>33003</v>
      </c>
    </row>
    <row r="3937" spans="2:29" ht="19.7" customHeight="1" x14ac:dyDescent="0.2">
      <c r="B3937" s="10" t="s">
        <v>4041</v>
      </c>
      <c r="C3937" s="11" t="s">
        <v>12000</v>
      </c>
      <c r="D3937" s="11" t="s">
        <v>12001</v>
      </c>
      <c r="E3937" s="11" t="s">
        <v>12002</v>
      </c>
      <c r="F3937" s="12" t="s">
        <v>85</v>
      </c>
      <c r="G3937" s="13">
        <v>11323</v>
      </c>
      <c r="H3937" s="13">
        <v>8804</v>
      </c>
      <c r="I3937" s="13"/>
      <c r="J3937" s="13">
        <v>2519</v>
      </c>
      <c r="K3937" s="13">
        <v>77.75</v>
      </c>
      <c r="L3937" s="11" t="s">
        <v>9383</v>
      </c>
      <c r="M3937" s="14" t="s">
        <v>9380</v>
      </c>
      <c r="Z3937" s="15">
        <v>11323</v>
      </c>
      <c r="AA3937" s="15">
        <v>8804</v>
      </c>
      <c r="AC3937" s="15">
        <v>2519</v>
      </c>
    </row>
    <row r="3938" spans="2:29" ht="19.7" customHeight="1" x14ac:dyDescent="0.2">
      <c r="B3938" s="10" t="s">
        <v>4042</v>
      </c>
      <c r="C3938" s="11" t="s">
        <v>12003</v>
      </c>
      <c r="D3938" s="11" t="s">
        <v>12004</v>
      </c>
      <c r="E3938" s="11" t="s">
        <v>12005</v>
      </c>
      <c r="F3938" s="12" t="s">
        <v>85</v>
      </c>
      <c r="G3938" s="13">
        <v>5656</v>
      </c>
      <c r="H3938" s="13">
        <v>3488</v>
      </c>
      <c r="I3938" s="13"/>
      <c r="J3938" s="13">
        <v>2168</v>
      </c>
      <c r="K3938" s="13">
        <v>61.67</v>
      </c>
      <c r="L3938" s="11" t="s">
        <v>9383</v>
      </c>
      <c r="M3938" s="14" t="s">
        <v>9380</v>
      </c>
      <c r="Z3938" s="15">
        <v>5656</v>
      </c>
      <c r="AA3938" s="15">
        <v>3488</v>
      </c>
      <c r="AC3938" s="15">
        <v>2168</v>
      </c>
    </row>
    <row r="3939" spans="2:29" ht="19.7" customHeight="1" x14ac:dyDescent="0.2">
      <c r="B3939" s="10" t="s">
        <v>4043</v>
      </c>
      <c r="C3939" s="11" t="s">
        <v>12006</v>
      </c>
      <c r="D3939" s="11" t="s">
        <v>12004</v>
      </c>
      <c r="E3939" s="11" t="s">
        <v>12007</v>
      </c>
      <c r="F3939" s="12" t="s">
        <v>85</v>
      </c>
      <c r="G3939" s="13">
        <v>5839</v>
      </c>
      <c r="H3939" s="13">
        <v>3352</v>
      </c>
      <c r="I3939" s="13"/>
      <c r="J3939" s="13">
        <v>2487</v>
      </c>
      <c r="K3939" s="13">
        <v>57.4</v>
      </c>
      <c r="L3939" s="11" t="s">
        <v>9383</v>
      </c>
      <c r="M3939" s="14" t="s">
        <v>9380</v>
      </c>
      <c r="Z3939" s="15">
        <v>5839</v>
      </c>
      <c r="AA3939" s="15">
        <v>3352</v>
      </c>
      <c r="AC3939" s="15">
        <v>2487</v>
      </c>
    </row>
    <row r="3940" spans="2:29" ht="19.7" customHeight="1" x14ac:dyDescent="0.2">
      <c r="B3940" s="10" t="s">
        <v>4044</v>
      </c>
      <c r="C3940" s="11" t="s">
        <v>12008</v>
      </c>
      <c r="D3940" s="11" t="s">
        <v>12009</v>
      </c>
      <c r="E3940" s="11" t="s">
        <v>12010</v>
      </c>
      <c r="F3940" s="12" t="s">
        <v>85</v>
      </c>
      <c r="G3940" s="13">
        <v>13525</v>
      </c>
      <c r="H3940" s="13">
        <v>9662</v>
      </c>
      <c r="I3940" s="13"/>
      <c r="J3940" s="13">
        <v>3863</v>
      </c>
      <c r="K3940" s="13">
        <v>71.44</v>
      </c>
      <c r="L3940" s="11" t="s">
        <v>9383</v>
      </c>
      <c r="M3940" s="14" t="s">
        <v>9380</v>
      </c>
      <c r="Z3940" s="15">
        <v>13525</v>
      </c>
      <c r="AA3940" s="15">
        <v>9662</v>
      </c>
      <c r="AC3940" s="15">
        <v>3863</v>
      </c>
    </row>
    <row r="3941" spans="2:29" ht="19.7" customHeight="1" x14ac:dyDescent="0.2">
      <c r="B3941" s="10" t="s">
        <v>4045</v>
      </c>
      <c r="C3941" s="11" t="s">
        <v>12011</v>
      </c>
      <c r="D3941" s="11" t="s">
        <v>12009</v>
      </c>
      <c r="E3941" s="11" t="s">
        <v>12012</v>
      </c>
      <c r="F3941" s="12" t="s">
        <v>85</v>
      </c>
      <c r="G3941" s="13">
        <v>13533</v>
      </c>
      <c r="H3941" s="13">
        <v>9579</v>
      </c>
      <c r="I3941" s="13"/>
      <c r="J3941" s="13">
        <v>3954</v>
      </c>
      <c r="K3941" s="13">
        <v>70.78</v>
      </c>
      <c r="L3941" s="11" t="s">
        <v>9383</v>
      </c>
      <c r="M3941" s="14" t="s">
        <v>9380</v>
      </c>
      <c r="Z3941" s="15">
        <v>13533</v>
      </c>
      <c r="AA3941" s="15">
        <v>9579</v>
      </c>
      <c r="AC3941" s="15">
        <v>3954</v>
      </c>
    </row>
    <row r="3942" spans="2:29" ht="19.7" customHeight="1" x14ac:dyDescent="0.2">
      <c r="B3942" s="10" t="s">
        <v>4046</v>
      </c>
      <c r="C3942" s="11" t="s">
        <v>12013</v>
      </c>
      <c r="D3942" s="11" t="s">
        <v>12014</v>
      </c>
      <c r="E3942" s="11" t="s">
        <v>12015</v>
      </c>
      <c r="F3942" s="12" t="s">
        <v>85</v>
      </c>
      <c r="G3942" s="13">
        <v>25125</v>
      </c>
      <c r="H3942" s="13">
        <v>8261</v>
      </c>
      <c r="I3942" s="13"/>
      <c r="J3942" s="13">
        <v>16864</v>
      </c>
      <c r="K3942" s="13">
        <v>32.880000000000003</v>
      </c>
      <c r="L3942" s="11" t="s">
        <v>9383</v>
      </c>
      <c r="M3942" s="14" t="s">
        <v>9380</v>
      </c>
      <c r="Z3942" s="15">
        <v>25125</v>
      </c>
      <c r="AA3942" s="15">
        <v>8261</v>
      </c>
      <c r="AC3942" s="15">
        <v>16864</v>
      </c>
    </row>
    <row r="3943" spans="2:29" ht="19.7" customHeight="1" x14ac:dyDescent="0.2">
      <c r="B3943" s="10" t="s">
        <v>4047</v>
      </c>
      <c r="C3943" s="11" t="s">
        <v>12016</v>
      </c>
      <c r="D3943" s="11" t="s">
        <v>12017</v>
      </c>
      <c r="E3943" s="11" t="s">
        <v>12018</v>
      </c>
      <c r="F3943" s="12" t="s">
        <v>4314</v>
      </c>
      <c r="G3943" s="13">
        <v>1047534</v>
      </c>
      <c r="H3943" s="13">
        <v>845884</v>
      </c>
      <c r="I3943" s="13"/>
      <c r="J3943" s="13">
        <v>201650</v>
      </c>
      <c r="K3943" s="13">
        <v>80.75</v>
      </c>
      <c r="L3943" s="11" t="s">
        <v>9383</v>
      </c>
      <c r="M3943" s="14" t="s">
        <v>9380</v>
      </c>
      <c r="Z3943" s="15">
        <v>1047534</v>
      </c>
      <c r="AA3943" s="15">
        <v>845884</v>
      </c>
      <c r="AC3943" s="15">
        <v>201650</v>
      </c>
    </row>
    <row r="3944" spans="2:29" ht="19.7" customHeight="1" x14ac:dyDescent="0.2">
      <c r="B3944" s="10" t="s">
        <v>4048</v>
      </c>
      <c r="C3944" s="11" t="s">
        <v>12019</v>
      </c>
      <c r="D3944" s="11" t="s">
        <v>12020</v>
      </c>
      <c r="E3944" s="11" t="s">
        <v>12021</v>
      </c>
      <c r="F3944" s="12" t="s">
        <v>85</v>
      </c>
      <c r="G3944" s="13">
        <v>93536</v>
      </c>
      <c r="H3944" s="13">
        <v>29932</v>
      </c>
      <c r="I3944" s="13"/>
      <c r="J3944" s="13">
        <v>63604</v>
      </c>
      <c r="K3944" s="13">
        <v>32</v>
      </c>
      <c r="L3944" s="11" t="s">
        <v>9383</v>
      </c>
      <c r="M3944" s="14" t="s">
        <v>9380</v>
      </c>
      <c r="Z3944" s="15">
        <v>93536</v>
      </c>
      <c r="AA3944" s="15">
        <v>29932</v>
      </c>
      <c r="AC3944" s="15">
        <v>63604</v>
      </c>
    </row>
    <row r="3945" spans="2:29" ht="19.7" customHeight="1" x14ac:dyDescent="0.2">
      <c r="B3945" s="10" t="s">
        <v>4049</v>
      </c>
      <c r="C3945" s="11" t="s">
        <v>12022</v>
      </c>
      <c r="D3945" s="11" t="s">
        <v>12020</v>
      </c>
      <c r="E3945" s="11" t="s">
        <v>12023</v>
      </c>
      <c r="F3945" s="12" t="s">
        <v>85</v>
      </c>
      <c r="G3945" s="13">
        <v>99759</v>
      </c>
      <c r="H3945" s="13">
        <v>30596</v>
      </c>
      <c r="I3945" s="13"/>
      <c r="J3945" s="13">
        <v>69163</v>
      </c>
      <c r="K3945" s="13">
        <v>30.67</v>
      </c>
      <c r="L3945" s="11" t="s">
        <v>9383</v>
      </c>
      <c r="M3945" s="14" t="s">
        <v>9380</v>
      </c>
      <c r="Z3945" s="15">
        <v>99759</v>
      </c>
      <c r="AA3945" s="15">
        <v>30596</v>
      </c>
      <c r="AC3945" s="15">
        <v>69163</v>
      </c>
    </row>
    <row r="3946" spans="2:29" ht="19.7" customHeight="1" x14ac:dyDescent="0.2">
      <c r="B3946" s="10" t="s">
        <v>4050</v>
      </c>
      <c r="C3946" s="11" t="s">
        <v>12024</v>
      </c>
      <c r="D3946" s="11" t="s">
        <v>12020</v>
      </c>
      <c r="E3946" s="11" t="s">
        <v>12025</v>
      </c>
      <c r="F3946" s="12" t="s">
        <v>85</v>
      </c>
      <c r="G3946" s="13">
        <v>112227</v>
      </c>
      <c r="H3946" s="13">
        <v>32546</v>
      </c>
      <c r="I3946" s="13"/>
      <c r="J3946" s="13">
        <v>79681</v>
      </c>
      <c r="K3946" s="13">
        <v>29</v>
      </c>
      <c r="L3946" s="11" t="s">
        <v>9383</v>
      </c>
      <c r="M3946" s="14" t="s">
        <v>9380</v>
      </c>
      <c r="Z3946" s="15">
        <v>112227</v>
      </c>
      <c r="AA3946" s="15">
        <v>32546</v>
      </c>
      <c r="AC3946" s="15">
        <v>79681</v>
      </c>
    </row>
    <row r="3947" spans="2:29" ht="19.7" customHeight="1" x14ac:dyDescent="0.2">
      <c r="B3947" s="10" t="s">
        <v>4051</v>
      </c>
      <c r="C3947" s="11" t="s">
        <v>12026</v>
      </c>
      <c r="D3947" s="11" t="s">
        <v>12020</v>
      </c>
      <c r="E3947" s="11" t="s">
        <v>12027</v>
      </c>
      <c r="F3947" s="12" t="s">
        <v>85</v>
      </c>
      <c r="G3947" s="13">
        <v>126754</v>
      </c>
      <c r="H3947" s="13">
        <v>31270</v>
      </c>
      <c r="I3947" s="13"/>
      <c r="J3947" s="13">
        <v>95484</v>
      </c>
      <c r="K3947" s="13">
        <v>24.67</v>
      </c>
      <c r="L3947" s="11" t="s">
        <v>9383</v>
      </c>
      <c r="M3947" s="14" t="s">
        <v>9380</v>
      </c>
      <c r="Z3947" s="15">
        <v>126754</v>
      </c>
      <c r="AA3947" s="15">
        <v>31270</v>
      </c>
      <c r="AC3947" s="15">
        <v>95484</v>
      </c>
    </row>
    <row r="3948" spans="2:29" ht="19.7" customHeight="1" x14ac:dyDescent="0.2">
      <c r="B3948" s="10" t="s">
        <v>4052</v>
      </c>
      <c r="C3948" s="11" t="s">
        <v>12028</v>
      </c>
      <c r="D3948" s="11" t="s">
        <v>12020</v>
      </c>
      <c r="E3948" s="11" t="s">
        <v>12029</v>
      </c>
      <c r="F3948" s="12" t="s">
        <v>85</v>
      </c>
      <c r="G3948" s="13">
        <v>138862</v>
      </c>
      <c r="H3948" s="13">
        <v>32397</v>
      </c>
      <c r="I3948" s="13"/>
      <c r="J3948" s="13">
        <v>106465</v>
      </c>
      <c r="K3948" s="13">
        <v>23.33</v>
      </c>
      <c r="L3948" s="11" t="s">
        <v>9383</v>
      </c>
      <c r="M3948" s="14" t="s">
        <v>9380</v>
      </c>
      <c r="Z3948" s="15">
        <v>138862</v>
      </c>
      <c r="AA3948" s="15">
        <v>32397</v>
      </c>
      <c r="AC3948" s="15">
        <v>106465</v>
      </c>
    </row>
    <row r="3949" spans="2:29" ht="19.7" customHeight="1" x14ac:dyDescent="0.2">
      <c r="B3949" s="10" t="s">
        <v>4053</v>
      </c>
      <c r="C3949" s="11" t="s">
        <v>12030</v>
      </c>
      <c r="D3949" s="11" t="s">
        <v>12020</v>
      </c>
      <c r="E3949" s="11" t="s">
        <v>12031</v>
      </c>
      <c r="F3949" s="12" t="s">
        <v>85</v>
      </c>
      <c r="G3949" s="13">
        <v>150642</v>
      </c>
      <c r="H3949" s="13">
        <v>32765</v>
      </c>
      <c r="I3949" s="13"/>
      <c r="J3949" s="13">
        <v>117877</v>
      </c>
      <c r="K3949" s="13">
        <v>21.75</v>
      </c>
      <c r="L3949" s="11" t="s">
        <v>9383</v>
      </c>
      <c r="M3949" s="14" t="s">
        <v>9380</v>
      </c>
      <c r="Z3949" s="15">
        <v>150642</v>
      </c>
      <c r="AA3949" s="15">
        <v>32765</v>
      </c>
      <c r="AC3949" s="15">
        <v>117877</v>
      </c>
    </row>
    <row r="3950" spans="2:29" ht="19.7" customHeight="1" x14ac:dyDescent="0.2">
      <c r="B3950" s="10" t="s">
        <v>4054</v>
      </c>
      <c r="C3950" s="11" t="s">
        <v>12032</v>
      </c>
      <c r="D3950" s="11" t="s">
        <v>12020</v>
      </c>
      <c r="E3950" s="11" t="s">
        <v>12033</v>
      </c>
      <c r="F3950" s="12" t="s">
        <v>85</v>
      </c>
      <c r="G3950" s="13">
        <v>155102</v>
      </c>
      <c r="H3950" s="13">
        <v>32959</v>
      </c>
      <c r="I3950" s="13"/>
      <c r="J3950" s="13">
        <v>122143</v>
      </c>
      <c r="K3950" s="13">
        <v>21.25</v>
      </c>
      <c r="L3950" s="11" t="s">
        <v>9383</v>
      </c>
      <c r="M3950" s="14" t="s">
        <v>9380</v>
      </c>
      <c r="Z3950" s="15">
        <v>155102</v>
      </c>
      <c r="AA3950" s="15">
        <v>32959</v>
      </c>
      <c r="AC3950" s="15">
        <v>122143</v>
      </c>
    </row>
    <row r="3951" spans="2:29" ht="19.7" customHeight="1" x14ac:dyDescent="0.2">
      <c r="B3951" s="10" t="s">
        <v>4055</v>
      </c>
      <c r="C3951" s="11" t="s">
        <v>12034</v>
      </c>
      <c r="D3951" s="11" t="s">
        <v>12020</v>
      </c>
      <c r="E3951" s="11" t="s">
        <v>12035</v>
      </c>
      <c r="F3951" s="12" t="s">
        <v>85</v>
      </c>
      <c r="G3951" s="13">
        <v>200100</v>
      </c>
      <c r="H3951" s="13">
        <v>32676</v>
      </c>
      <c r="I3951" s="13"/>
      <c r="J3951" s="13">
        <v>167424</v>
      </c>
      <c r="K3951" s="13">
        <v>16.329999999999998</v>
      </c>
      <c r="L3951" s="11" t="s">
        <v>9383</v>
      </c>
      <c r="M3951" s="14" t="s">
        <v>9380</v>
      </c>
      <c r="Z3951" s="15">
        <v>200100</v>
      </c>
      <c r="AA3951" s="15">
        <v>32676</v>
      </c>
      <c r="AC3951" s="15">
        <v>167424</v>
      </c>
    </row>
    <row r="3952" spans="2:29" ht="19.7" customHeight="1" x14ac:dyDescent="0.2">
      <c r="B3952" s="10" t="s">
        <v>4056</v>
      </c>
      <c r="C3952" s="11" t="s">
        <v>12036</v>
      </c>
      <c r="D3952" s="11" t="s">
        <v>12037</v>
      </c>
      <c r="E3952" s="11" t="s">
        <v>12038</v>
      </c>
      <c r="F3952" s="12" t="s">
        <v>329</v>
      </c>
      <c r="G3952" s="13">
        <v>451916</v>
      </c>
      <c r="H3952" s="13">
        <v>176247</v>
      </c>
      <c r="I3952" s="13"/>
      <c r="J3952" s="13">
        <v>275669</v>
      </c>
      <c r="K3952" s="13">
        <v>39</v>
      </c>
      <c r="L3952" s="11" t="s">
        <v>9383</v>
      </c>
      <c r="M3952" s="14" t="s">
        <v>9380</v>
      </c>
      <c r="Z3952" s="15">
        <v>451916</v>
      </c>
      <c r="AA3952" s="15">
        <v>176247</v>
      </c>
      <c r="AC3952" s="15">
        <v>275669</v>
      </c>
    </row>
    <row r="3953" spans="2:29" ht="19.7" customHeight="1" x14ac:dyDescent="0.2">
      <c r="B3953" s="10" t="s">
        <v>4057</v>
      </c>
      <c r="C3953" s="11" t="s">
        <v>12039</v>
      </c>
      <c r="D3953" s="11" t="s">
        <v>12037</v>
      </c>
      <c r="E3953" s="11" t="s">
        <v>12040</v>
      </c>
      <c r="F3953" s="12" t="s">
        <v>329</v>
      </c>
      <c r="G3953" s="13">
        <v>508636</v>
      </c>
      <c r="H3953" s="13">
        <v>183109</v>
      </c>
      <c r="I3953" s="13"/>
      <c r="J3953" s="13">
        <v>325527</v>
      </c>
      <c r="K3953" s="13">
        <v>36</v>
      </c>
      <c r="L3953" s="11" t="s">
        <v>9383</v>
      </c>
      <c r="M3953" s="14" t="s">
        <v>9380</v>
      </c>
      <c r="Z3953" s="15">
        <v>508636</v>
      </c>
      <c r="AA3953" s="15">
        <v>183109</v>
      </c>
      <c r="AC3953" s="15">
        <v>325527</v>
      </c>
    </row>
    <row r="3954" spans="2:29" ht="19.7" customHeight="1" x14ac:dyDescent="0.2">
      <c r="B3954" s="16" t="s">
        <v>4058</v>
      </c>
      <c r="C3954" s="17" t="s">
        <v>12041</v>
      </c>
      <c r="D3954" s="17" t="s">
        <v>12037</v>
      </c>
      <c r="E3954" s="17" t="s">
        <v>12042</v>
      </c>
      <c r="F3954" s="18" t="s">
        <v>329</v>
      </c>
      <c r="G3954" s="19">
        <v>526140</v>
      </c>
      <c r="H3954" s="19">
        <v>169101</v>
      </c>
      <c r="I3954" s="19"/>
      <c r="J3954" s="19">
        <v>357039</v>
      </c>
      <c r="K3954" s="19">
        <v>32.14</v>
      </c>
      <c r="L3954" s="17" t="s">
        <v>9383</v>
      </c>
      <c r="M3954" s="20" t="s">
        <v>9380</v>
      </c>
      <c r="Z3954" s="15">
        <v>526140</v>
      </c>
      <c r="AA3954" s="15">
        <v>169101</v>
      </c>
      <c r="AC3954" s="15">
        <v>357039</v>
      </c>
    </row>
    <row r="3955" spans="2:29" ht="19.7" customHeight="1" x14ac:dyDescent="0.2">
      <c r="B3955" s="10" t="s">
        <v>4059</v>
      </c>
      <c r="C3955" s="11" t="s">
        <v>12043</v>
      </c>
      <c r="D3955" s="11" t="s">
        <v>12037</v>
      </c>
      <c r="E3955" s="11" t="s">
        <v>12044</v>
      </c>
      <c r="F3955" s="12" t="s">
        <v>329</v>
      </c>
      <c r="G3955" s="13">
        <v>531974</v>
      </c>
      <c r="H3955" s="13">
        <v>175551</v>
      </c>
      <c r="I3955" s="13"/>
      <c r="J3955" s="13">
        <v>356423</v>
      </c>
      <c r="K3955" s="13">
        <v>33</v>
      </c>
      <c r="L3955" s="11" t="s">
        <v>9383</v>
      </c>
      <c r="M3955" s="14" t="s">
        <v>9380</v>
      </c>
      <c r="Z3955" s="15">
        <v>531974</v>
      </c>
      <c r="AA3955" s="15">
        <v>175551</v>
      </c>
      <c r="AC3955" s="15">
        <v>356423</v>
      </c>
    </row>
    <row r="3956" spans="2:29" ht="19.7" customHeight="1" x14ac:dyDescent="0.2">
      <c r="B3956" s="10" t="s">
        <v>4060</v>
      </c>
      <c r="C3956" s="11" t="s">
        <v>12045</v>
      </c>
      <c r="D3956" s="11" t="s">
        <v>12037</v>
      </c>
      <c r="E3956" s="11" t="s">
        <v>12046</v>
      </c>
      <c r="F3956" s="12" t="s">
        <v>329</v>
      </c>
      <c r="G3956" s="13">
        <v>582539</v>
      </c>
      <c r="H3956" s="13">
        <v>180587</v>
      </c>
      <c r="I3956" s="13"/>
      <c r="J3956" s="13">
        <v>401952</v>
      </c>
      <c r="K3956" s="13">
        <v>31</v>
      </c>
      <c r="L3956" s="11" t="s">
        <v>9383</v>
      </c>
      <c r="M3956" s="14" t="s">
        <v>9380</v>
      </c>
      <c r="Z3956" s="15">
        <v>582539</v>
      </c>
      <c r="AA3956" s="15">
        <v>180587</v>
      </c>
      <c r="AC3956" s="15">
        <v>401952</v>
      </c>
    </row>
    <row r="3957" spans="2:29" ht="19.7" customHeight="1" x14ac:dyDescent="0.2">
      <c r="B3957" s="10" t="s">
        <v>4061</v>
      </c>
      <c r="C3957" s="11" t="s">
        <v>12047</v>
      </c>
      <c r="D3957" s="11" t="s">
        <v>12037</v>
      </c>
      <c r="E3957" s="11" t="s">
        <v>12048</v>
      </c>
      <c r="F3957" s="12" t="s">
        <v>329</v>
      </c>
      <c r="G3957" s="13">
        <v>583709</v>
      </c>
      <c r="H3957" s="13">
        <v>175113</v>
      </c>
      <c r="I3957" s="13"/>
      <c r="J3957" s="13">
        <v>408596</v>
      </c>
      <c r="K3957" s="13">
        <v>30</v>
      </c>
      <c r="L3957" s="11" t="s">
        <v>9383</v>
      </c>
      <c r="M3957" s="14" t="s">
        <v>9380</v>
      </c>
      <c r="Z3957" s="15">
        <v>583709</v>
      </c>
      <c r="AA3957" s="15">
        <v>175113</v>
      </c>
      <c r="AC3957" s="15">
        <v>408596</v>
      </c>
    </row>
    <row r="3958" spans="2:29" ht="19.7" customHeight="1" x14ac:dyDescent="0.2">
      <c r="B3958" s="10" t="s">
        <v>4062</v>
      </c>
      <c r="C3958" s="11" t="s">
        <v>12049</v>
      </c>
      <c r="D3958" s="11" t="s">
        <v>12037</v>
      </c>
      <c r="E3958" s="11" t="s">
        <v>12050</v>
      </c>
      <c r="F3958" s="12" t="s">
        <v>329</v>
      </c>
      <c r="G3958" s="13">
        <v>640264</v>
      </c>
      <c r="H3958" s="13">
        <v>174728</v>
      </c>
      <c r="I3958" s="13"/>
      <c r="J3958" s="13">
        <v>465536</v>
      </c>
      <c r="K3958" s="13">
        <v>27.29</v>
      </c>
      <c r="L3958" s="11" t="s">
        <v>9383</v>
      </c>
      <c r="M3958" s="14" t="s">
        <v>9380</v>
      </c>
      <c r="Z3958" s="15">
        <v>640264</v>
      </c>
      <c r="AA3958" s="15">
        <v>174728</v>
      </c>
      <c r="AC3958" s="15">
        <v>465536</v>
      </c>
    </row>
    <row r="3959" spans="2:29" ht="19.7" customHeight="1" x14ac:dyDescent="0.2">
      <c r="B3959" s="10" t="s">
        <v>4063</v>
      </c>
      <c r="C3959" s="11" t="s">
        <v>12051</v>
      </c>
      <c r="D3959" s="11" t="s">
        <v>12037</v>
      </c>
      <c r="E3959" s="11" t="s">
        <v>12052</v>
      </c>
      <c r="F3959" s="12" t="s">
        <v>329</v>
      </c>
      <c r="G3959" s="13">
        <v>646041</v>
      </c>
      <c r="H3959" s="13">
        <v>180891</v>
      </c>
      <c r="I3959" s="13"/>
      <c r="J3959" s="13">
        <v>465150</v>
      </c>
      <c r="K3959" s="13">
        <v>28</v>
      </c>
      <c r="L3959" s="11" t="s">
        <v>9383</v>
      </c>
      <c r="M3959" s="14" t="s">
        <v>9380</v>
      </c>
      <c r="Z3959" s="15">
        <v>646041</v>
      </c>
      <c r="AA3959" s="15">
        <v>180891</v>
      </c>
      <c r="AC3959" s="15">
        <v>465150</v>
      </c>
    </row>
    <row r="3960" spans="2:29" ht="19.7" customHeight="1" x14ac:dyDescent="0.2">
      <c r="B3960" s="10" t="s">
        <v>4064</v>
      </c>
      <c r="C3960" s="11" t="s">
        <v>12053</v>
      </c>
      <c r="D3960" s="11" t="s">
        <v>12037</v>
      </c>
      <c r="E3960" s="11" t="s">
        <v>12054</v>
      </c>
      <c r="F3960" s="12" t="s">
        <v>329</v>
      </c>
      <c r="G3960" s="13">
        <v>652920</v>
      </c>
      <c r="H3960" s="13">
        <v>202405</v>
      </c>
      <c r="I3960" s="13"/>
      <c r="J3960" s="13">
        <v>450515</v>
      </c>
      <c r="K3960" s="13">
        <v>31</v>
      </c>
      <c r="L3960" s="11" t="s">
        <v>9383</v>
      </c>
      <c r="M3960" s="14" t="s">
        <v>9380</v>
      </c>
      <c r="Z3960" s="15">
        <v>652920</v>
      </c>
      <c r="AA3960" s="15">
        <v>202405</v>
      </c>
      <c r="AC3960" s="15">
        <v>450515</v>
      </c>
    </row>
    <row r="3961" spans="2:29" ht="19.7" customHeight="1" x14ac:dyDescent="0.2">
      <c r="B3961" s="10" t="s">
        <v>4065</v>
      </c>
      <c r="C3961" s="11" t="s">
        <v>12055</v>
      </c>
      <c r="D3961" s="11" t="s">
        <v>12056</v>
      </c>
      <c r="E3961" s="11" t="s">
        <v>12057</v>
      </c>
      <c r="F3961" s="12" t="s">
        <v>85</v>
      </c>
      <c r="G3961" s="13">
        <v>44097</v>
      </c>
      <c r="H3961" s="13">
        <v>20726</v>
      </c>
      <c r="I3961" s="13"/>
      <c r="J3961" s="13">
        <v>23371</v>
      </c>
      <c r="K3961" s="13">
        <v>47</v>
      </c>
      <c r="L3961" s="11" t="s">
        <v>9383</v>
      </c>
      <c r="M3961" s="14" t="s">
        <v>9380</v>
      </c>
      <c r="Z3961" s="15">
        <v>44097</v>
      </c>
      <c r="AA3961" s="15">
        <v>20726</v>
      </c>
      <c r="AC3961" s="15">
        <v>23371</v>
      </c>
    </row>
    <row r="3962" spans="2:29" ht="19.7" customHeight="1" x14ac:dyDescent="0.2">
      <c r="B3962" s="10" t="s">
        <v>4066</v>
      </c>
      <c r="C3962" s="11" t="s">
        <v>12058</v>
      </c>
      <c r="D3962" s="11" t="s">
        <v>12059</v>
      </c>
      <c r="E3962" s="11" t="s">
        <v>12060</v>
      </c>
      <c r="F3962" s="12" t="s">
        <v>85</v>
      </c>
      <c r="G3962" s="13">
        <v>34668</v>
      </c>
      <c r="H3962" s="13">
        <v>18374</v>
      </c>
      <c r="I3962" s="13"/>
      <c r="J3962" s="13">
        <v>16294</v>
      </c>
      <c r="K3962" s="13">
        <v>53</v>
      </c>
      <c r="L3962" s="11" t="s">
        <v>9383</v>
      </c>
      <c r="M3962" s="14" t="s">
        <v>9380</v>
      </c>
      <c r="Z3962" s="15">
        <v>34668</v>
      </c>
      <c r="AA3962" s="15">
        <v>18374</v>
      </c>
      <c r="AC3962" s="15">
        <v>16294</v>
      </c>
    </row>
    <row r="3963" spans="2:29" ht="19.7" customHeight="1" x14ac:dyDescent="0.2">
      <c r="B3963" s="10" t="s">
        <v>4067</v>
      </c>
      <c r="C3963" s="11" t="s">
        <v>12061</v>
      </c>
      <c r="D3963" s="11" t="s">
        <v>12059</v>
      </c>
      <c r="E3963" s="11" t="s">
        <v>12062</v>
      </c>
      <c r="F3963" s="12" t="s">
        <v>85</v>
      </c>
      <c r="G3963" s="13">
        <v>49749</v>
      </c>
      <c r="H3963" s="13">
        <v>17412</v>
      </c>
      <c r="I3963" s="13"/>
      <c r="J3963" s="13">
        <v>32337</v>
      </c>
      <c r="K3963" s="13">
        <v>35</v>
      </c>
      <c r="L3963" s="11" t="s">
        <v>9383</v>
      </c>
      <c r="M3963" s="14" t="s">
        <v>9380</v>
      </c>
      <c r="Z3963" s="15">
        <v>49749</v>
      </c>
      <c r="AA3963" s="15">
        <v>17412</v>
      </c>
      <c r="AC3963" s="15">
        <v>32337</v>
      </c>
    </row>
    <row r="3964" spans="2:29" ht="19.7" customHeight="1" x14ac:dyDescent="0.2">
      <c r="B3964" s="10" t="s">
        <v>4068</v>
      </c>
      <c r="C3964" s="11" t="s">
        <v>12063</v>
      </c>
      <c r="D3964" s="11" t="s">
        <v>12064</v>
      </c>
      <c r="E3964" s="11" t="s">
        <v>12065</v>
      </c>
      <c r="F3964" s="12" t="s">
        <v>85</v>
      </c>
      <c r="G3964" s="13">
        <v>139010</v>
      </c>
      <c r="H3964" s="13">
        <v>87576</v>
      </c>
      <c r="I3964" s="13"/>
      <c r="J3964" s="13">
        <v>51434</v>
      </c>
      <c r="K3964" s="13">
        <v>63</v>
      </c>
      <c r="L3964" s="11" t="s">
        <v>9383</v>
      </c>
      <c r="M3964" s="14" t="s">
        <v>9380</v>
      </c>
      <c r="Z3964" s="15">
        <v>139010</v>
      </c>
      <c r="AA3964" s="15">
        <v>87576</v>
      </c>
      <c r="AC3964" s="15">
        <v>51434</v>
      </c>
    </row>
    <row r="3965" spans="2:29" ht="19.7" customHeight="1" x14ac:dyDescent="0.2">
      <c r="B3965" s="10" t="s">
        <v>4069</v>
      </c>
      <c r="C3965" s="11" t="s">
        <v>12066</v>
      </c>
      <c r="D3965" s="11" t="s">
        <v>12067</v>
      </c>
      <c r="E3965" s="11" t="s">
        <v>12068</v>
      </c>
      <c r="F3965" s="12" t="s">
        <v>85</v>
      </c>
      <c r="G3965" s="13">
        <v>63117</v>
      </c>
      <c r="H3965" s="13">
        <v>11361</v>
      </c>
      <c r="I3965" s="13"/>
      <c r="J3965" s="13">
        <v>51756</v>
      </c>
      <c r="K3965" s="13">
        <v>18</v>
      </c>
      <c r="L3965" s="11" t="s">
        <v>9383</v>
      </c>
      <c r="M3965" s="14" t="s">
        <v>9380</v>
      </c>
      <c r="Z3965" s="15">
        <v>63117</v>
      </c>
      <c r="AA3965" s="15">
        <v>11361</v>
      </c>
      <c r="AC3965" s="15">
        <v>51756</v>
      </c>
    </row>
    <row r="3966" spans="2:29" ht="19.7" customHeight="1" x14ac:dyDescent="0.2">
      <c r="B3966" s="10" t="s">
        <v>4070</v>
      </c>
      <c r="C3966" s="11" t="s">
        <v>12069</v>
      </c>
      <c r="D3966" s="11" t="s">
        <v>12067</v>
      </c>
      <c r="E3966" s="11" t="s">
        <v>12070</v>
      </c>
      <c r="F3966" s="12" t="s">
        <v>85</v>
      </c>
      <c r="G3966" s="13">
        <v>63382</v>
      </c>
      <c r="H3966" s="13">
        <v>11409</v>
      </c>
      <c r="I3966" s="13"/>
      <c r="J3966" s="13">
        <v>51973</v>
      </c>
      <c r="K3966" s="13">
        <v>18</v>
      </c>
      <c r="L3966" s="11" t="s">
        <v>9383</v>
      </c>
      <c r="M3966" s="14" t="s">
        <v>9380</v>
      </c>
      <c r="Z3966" s="15">
        <v>63382</v>
      </c>
      <c r="AA3966" s="15">
        <v>11409</v>
      </c>
      <c r="AC3966" s="15">
        <v>51973</v>
      </c>
    </row>
    <row r="3967" spans="2:29" ht="19.7" customHeight="1" x14ac:dyDescent="0.2">
      <c r="B3967" s="10" t="s">
        <v>4071</v>
      </c>
      <c r="C3967" s="11" t="s">
        <v>12071</v>
      </c>
      <c r="D3967" s="11" t="s">
        <v>12072</v>
      </c>
      <c r="E3967" s="11" t="s">
        <v>12073</v>
      </c>
      <c r="F3967" s="12" t="s">
        <v>85</v>
      </c>
      <c r="G3967" s="13">
        <v>67173</v>
      </c>
      <c r="H3967" s="13">
        <v>16122</v>
      </c>
      <c r="I3967" s="13"/>
      <c r="J3967" s="13">
        <v>51051</v>
      </c>
      <c r="K3967" s="13">
        <v>24</v>
      </c>
      <c r="L3967" s="11" t="s">
        <v>9383</v>
      </c>
      <c r="M3967" s="14" t="s">
        <v>9380</v>
      </c>
      <c r="Z3967" s="15">
        <v>67173</v>
      </c>
      <c r="AA3967" s="15">
        <v>16122</v>
      </c>
      <c r="AC3967" s="15">
        <v>51051</v>
      </c>
    </row>
    <row r="3968" spans="2:29" ht="19.7" customHeight="1" x14ac:dyDescent="0.2">
      <c r="B3968" s="10" t="s">
        <v>4072</v>
      </c>
      <c r="C3968" s="11" t="s">
        <v>12074</v>
      </c>
      <c r="D3968" s="11" t="s">
        <v>12072</v>
      </c>
      <c r="E3968" s="11" t="s">
        <v>12075</v>
      </c>
      <c r="F3968" s="12" t="s">
        <v>85</v>
      </c>
      <c r="G3968" s="13">
        <v>67270</v>
      </c>
      <c r="H3968" s="13">
        <v>24890</v>
      </c>
      <c r="I3968" s="13"/>
      <c r="J3968" s="13">
        <v>42380</v>
      </c>
      <c r="K3968" s="13">
        <v>37</v>
      </c>
      <c r="L3968" s="11" t="s">
        <v>9383</v>
      </c>
      <c r="M3968" s="14" t="s">
        <v>9380</v>
      </c>
      <c r="Z3968" s="15">
        <v>67270</v>
      </c>
      <c r="AA3968" s="15">
        <v>24890</v>
      </c>
      <c r="AC3968" s="15">
        <v>42380</v>
      </c>
    </row>
    <row r="3969" spans="2:29" ht="19.7" customHeight="1" x14ac:dyDescent="0.2">
      <c r="B3969" s="10" t="s">
        <v>4073</v>
      </c>
      <c r="C3969" s="11" t="s">
        <v>12076</v>
      </c>
      <c r="D3969" s="11" t="s">
        <v>12072</v>
      </c>
      <c r="E3969" s="11" t="s">
        <v>12077</v>
      </c>
      <c r="F3969" s="12" t="s">
        <v>85</v>
      </c>
      <c r="G3969" s="13">
        <v>80698</v>
      </c>
      <c r="H3969" s="13">
        <v>15333</v>
      </c>
      <c r="I3969" s="13"/>
      <c r="J3969" s="13">
        <v>65365</v>
      </c>
      <c r="K3969" s="13">
        <v>19</v>
      </c>
      <c r="L3969" s="11" t="s">
        <v>9383</v>
      </c>
      <c r="M3969" s="14" t="s">
        <v>9380</v>
      </c>
      <c r="Z3969" s="15">
        <v>80698</v>
      </c>
      <c r="AA3969" s="15">
        <v>15333</v>
      </c>
      <c r="AC3969" s="15">
        <v>65365</v>
      </c>
    </row>
    <row r="3970" spans="2:29" ht="19.7" customHeight="1" x14ac:dyDescent="0.2">
      <c r="B3970" s="10" t="s">
        <v>4074</v>
      </c>
      <c r="C3970" s="11" t="s">
        <v>12078</v>
      </c>
      <c r="D3970" s="11" t="s">
        <v>12067</v>
      </c>
      <c r="E3970" s="11" t="s">
        <v>12079</v>
      </c>
      <c r="F3970" s="12" t="s">
        <v>85</v>
      </c>
      <c r="G3970" s="13">
        <v>97257</v>
      </c>
      <c r="H3970" s="13">
        <v>17088</v>
      </c>
      <c r="I3970" s="13"/>
      <c r="J3970" s="13">
        <v>80169</v>
      </c>
      <c r="K3970" s="13">
        <v>17.57</v>
      </c>
      <c r="L3970" s="11" t="s">
        <v>9383</v>
      </c>
      <c r="M3970" s="14" t="s">
        <v>9380</v>
      </c>
      <c r="Z3970" s="15">
        <v>97257</v>
      </c>
      <c r="AA3970" s="15">
        <v>17088</v>
      </c>
      <c r="AC3970" s="15">
        <v>80169</v>
      </c>
    </row>
    <row r="3971" spans="2:29" ht="19.7" customHeight="1" x14ac:dyDescent="0.2">
      <c r="B3971" s="10" t="s">
        <v>4075</v>
      </c>
      <c r="C3971" s="11" t="s">
        <v>12080</v>
      </c>
      <c r="D3971" s="11" t="s">
        <v>12067</v>
      </c>
      <c r="E3971" s="11" t="s">
        <v>12081</v>
      </c>
      <c r="F3971" s="12" t="s">
        <v>85</v>
      </c>
      <c r="G3971" s="13">
        <v>96886</v>
      </c>
      <c r="H3971" s="13">
        <v>10657</v>
      </c>
      <c r="I3971" s="13"/>
      <c r="J3971" s="13">
        <v>86229</v>
      </c>
      <c r="K3971" s="13">
        <v>11</v>
      </c>
      <c r="L3971" s="11" t="s">
        <v>9383</v>
      </c>
      <c r="M3971" s="14" t="s">
        <v>9380</v>
      </c>
      <c r="Z3971" s="15">
        <v>96886</v>
      </c>
      <c r="AA3971" s="15">
        <v>10657</v>
      </c>
      <c r="AC3971" s="15">
        <v>86229</v>
      </c>
    </row>
    <row r="3972" spans="2:29" ht="19.7" customHeight="1" x14ac:dyDescent="0.2">
      <c r="B3972" s="10" t="s">
        <v>4076</v>
      </c>
      <c r="C3972" s="11" t="s">
        <v>12082</v>
      </c>
      <c r="D3972" s="11" t="s">
        <v>12067</v>
      </c>
      <c r="E3972" s="11" t="s">
        <v>12083</v>
      </c>
      <c r="F3972" s="12" t="s">
        <v>85</v>
      </c>
      <c r="G3972" s="13">
        <v>119217</v>
      </c>
      <c r="H3972" s="13">
        <v>11922</v>
      </c>
      <c r="I3972" s="13"/>
      <c r="J3972" s="13">
        <v>107295</v>
      </c>
      <c r="K3972" s="13">
        <v>10</v>
      </c>
      <c r="L3972" s="11" t="s">
        <v>9383</v>
      </c>
      <c r="M3972" s="14" t="s">
        <v>9380</v>
      </c>
      <c r="Z3972" s="15">
        <v>119217</v>
      </c>
      <c r="AA3972" s="15">
        <v>11922</v>
      </c>
      <c r="AC3972" s="15">
        <v>107295</v>
      </c>
    </row>
    <row r="3973" spans="2:29" ht="19.7" customHeight="1" x14ac:dyDescent="0.2">
      <c r="B3973" s="10" t="s">
        <v>4077</v>
      </c>
      <c r="C3973" s="11" t="s">
        <v>12084</v>
      </c>
      <c r="D3973" s="11" t="s">
        <v>12072</v>
      </c>
      <c r="E3973" s="11" t="s">
        <v>12085</v>
      </c>
      <c r="F3973" s="12" t="s">
        <v>85</v>
      </c>
      <c r="G3973" s="13">
        <v>116267</v>
      </c>
      <c r="H3973" s="13">
        <v>27904</v>
      </c>
      <c r="I3973" s="13"/>
      <c r="J3973" s="13">
        <v>88363</v>
      </c>
      <c r="K3973" s="13">
        <v>24</v>
      </c>
      <c r="L3973" s="11" t="s">
        <v>9383</v>
      </c>
      <c r="M3973" s="14" t="s">
        <v>9380</v>
      </c>
      <c r="Z3973" s="15">
        <v>116267</v>
      </c>
      <c r="AA3973" s="15">
        <v>27904</v>
      </c>
      <c r="AC3973" s="15">
        <v>88363</v>
      </c>
    </row>
    <row r="3974" spans="2:29" ht="19.7" customHeight="1" x14ac:dyDescent="0.2">
      <c r="B3974" s="10" t="s">
        <v>4078</v>
      </c>
      <c r="C3974" s="11" t="s">
        <v>12086</v>
      </c>
      <c r="D3974" s="11" t="s">
        <v>12072</v>
      </c>
      <c r="E3974" s="11" t="s">
        <v>12079</v>
      </c>
      <c r="F3974" s="12" t="s">
        <v>85</v>
      </c>
      <c r="G3974" s="13">
        <v>88945</v>
      </c>
      <c r="H3974" s="13">
        <v>18678</v>
      </c>
      <c r="I3974" s="13"/>
      <c r="J3974" s="13">
        <v>70267</v>
      </c>
      <c r="K3974" s="13">
        <v>21</v>
      </c>
      <c r="L3974" s="11" t="s">
        <v>9383</v>
      </c>
      <c r="M3974" s="14" t="s">
        <v>9380</v>
      </c>
      <c r="Z3974" s="15">
        <v>88945</v>
      </c>
      <c r="AA3974" s="15">
        <v>18678</v>
      </c>
      <c r="AC3974" s="15">
        <v>70267</v>
      </c>
    </row>
    <row r="3975" spans="2:29" ht="19.7" customHeight="1" x14ac:dyDescent="0.2">
      <c r="B3975" s="10" t="s">
        <v>4079</v>
      </c>
      <c r="C3975" s="11" t="s">
        <v>12087</v>
      </c>
      <c r="D3975" s="11" t="s">
        <v>12072</v>
      </c>
      <c r="E3975" s="11" t="s">
        <v>12081</v>
      </c>
      <c r="F3975" s="12" t="s">
        <v>85</v>
      </c>
      <c r="G3975" s="13">
        <v>90063</v>
      </c>
      <c r="H3975" s="13">
        <v>17112</v>
      </c>
      <c r="I3975" s="13"/>
      <c r="J3975" s="13">
        <v>72951</v>
      </c>
      <c r="K3975" s="13">
        <v>19</v>
      </c>
      <c r="L3975" s="11" t="s">
        <v>9383</v>
      </c>
      <c r="M3975" s="14" t="s">
        <v>9380</v>
      </c>
      <c r="Z3975" s="15">
        <v>90063</v>
      </c>
      <c r="AA3975" s="15">
        <v>17112</v>
      </c>
      <c r="AC3975" s="15">
        <v>72951</v>
      </c>
    </row>
    <row r="3976" spans="2:29" ht="19.7" customHeight="1" x14ac:dyDescent="0.2">
      <c r="B3976" s="10" t="s">
        <v>4080</v>
      </c>
      <c r="C3976" s="11" t="s">
        <v>12088</v>
      </c>
      <c r="D3976" s="11" t="s">
        <v>12072</v>
      </c>
      <c r="E3976" s="11" t="s">
        <v>12083</v>
      </c>
      <c r="F3976" s="12" t="s">
        <v>85</v>
      </c>
      <c r="G3976" s="13">
        <v>100808</v>
      </c>
      <c r="H3976" s="13">
        <v>17137</v>
      </c>
      <c r="I3976" s="13"/>
      <c r="J3976" s="13">
        <v>83671</v>
      </c>
      <c r="K3976" s="13">
        <v>17</v>
      </c>
      <c r="L3976" s="11" t="s">
        <v>9383</v>
      </c>
      <c r="M3976" s="14" t="s">
        <v>9380</v>
      </c>
      <c r="Z3976" s="15">
        <v>100808</v>
      </c>
      <c r="AA3976" s="15">
        <v>17137</v>
      </c>
      <c r="AC3976" s="15">
        <v>83671</v>
      </c>
    </row>
    <row r="3977" spans="2:29" ht="19.7" customHeight="1" x14ac:dyDescent="0.2">
      <c r="B3977" s="10" t="s">
        <v>4081</v>
      </c>
      <c r="C3977" s="11" t="s">
        <v>12089</v>
      </c>
      <c r="D3977" s="11" t="s">
        <v>12090</v>
      </c>
      <c r="E3977" s="11" t="s">
        <v>12091</v>
      </c>
      <c r="F3977" s="12" t="s">
        <v>85</v>
      </c>
      <c r="G3977" s="13">
        <v>9445</v>
      </c>
      <c r="H3977" s="13">
        <v>5559</v>
      </c>
      <c r="I3977" s="13"/>
      <c r="J3977" s="13">
        <v>3886</v>
      </c>
      <c r="K3977" s="13">
        <v>58.86</v>
      </c>
      <c r="L3977" s="11" t="s">
        <v>9383</v>
      </c>
      <c r="M3977" s="14" t="s">
        <v>9380</v>
      </c>
      <c r="Z3977" s="15">
        <v>9445</v>
      </c>
      <c r="AA3977" s="15">
        <v>5559</v>
      </c>
      <c r="AC3977" s="15">
        <v>3886</v>
      </c>
    </row>
    <row r="3978" spans="2:29" ht="19.7" customHeight="1" x14ac:dyDescent="0.2">
      <c r="B3978" s="10" t="s">
        <v>4082</v>
      </c>
      <c r="C3978" s="11" t="s">
        <v>12092</v>
      </c>
      <c r="D3978" s="11" t="s">
        <v>12093</v>
      </c>
      <c r="E3978" s="11" t="s">
        <v>12091</v>
      </c>
      <c r="F3978" s="12" t="s">
        <v>85</v>
      </c>
      <c r="G3978" s="13">
        <v>10038</v>
      </c>
      <c r="H3978" s="13">
        <v>5607</v>
      </c>
      <c r="I3978" s="13"/>
      <c r="J3978" s="13">
        <v>4431</v>
      </c>
      <c r="K3978" s="13">
        <v>55.86</v>
      </c>
      <c r="L3978" s="11" t="s">
        <v>9383</v>
      </c>
      <c r="M3978" s="14" t="s">
        <v>9380</v>
      </c>
      <c r="Z3978" s="15">
        <v>10038</v>
      </c>
      <c r="AA3978" s="15">
        <v>5607</v>
      </c>
      <c r="AC3978" s="15">
        <v>4431</v>
      </c>
    </row>
    <row r="3979" spans="2:29" ht="19.7" customHeight="1" x14ac:dyDescent="0.2">
      <c r="B3979" s="16" t="s">
        <v>4083</v>
      </c>
      <c r="C3979" s="17" t="s">
        <v>12094</v>
      </c>
      <c r="D3979" s="17" t="s">
        <v>12095</v>
      </c>
      <c r="E3979" s="17" t="s">
        <v>12096</v>
      </c>
      <c r="F3979" s="18" t="s">
        <v>329</v>
      </c>
      <c r="G3979" s="19">
        <v>132309</v>
      </c>
      <c r="H3979" s="19">
        <v>85776</v>
      </c>
      <c r="I3979" s="19"/>
      <c r="J3979" s="19">
        <v>46533</v>
      </c>
      <c r="K3979" s="19">
        <v>64.83</v>
      </c>
      <c r="L3979" s="17" t="s">
        <v>9383</v>
      </c>
      <c r="M3979" s="20" t="s">
        <v>9380</v>
      </c>
      <c r="Z3979" s="15">
        <v>132309</v>
      </c>
      <c r="AA3979" s="15">
        <v>85776</v>
      </c>
      <c r="AC3979" s="15">
        <v>46533</v>
      </c>
    </row>
    <row r="3980" spans="2:29" ht="19.7" customHeight="1" x14ac:dyDescent="0.2">
      <c r="B3980" s="10" t="s">
        <v>4084</v>
      </c>
      <c r="C3980" s="11" t="s">
        <v>12097</v>
      </c>
      <c r="D3980" s="11" t="s">
        <v>12095</v>
      </c>
      <c r="E3980" s="11" t="s">
        <v>12098</v>
      </c>
      <c r="F3980" s="12" t="s">
        <v>329</v>
      </c>
      <c r="G3980" s="13">
        <v>121611</v>
      </c>
      <c r="H3980" s="13">
        <v>48644</v>
      </c>
      <c r="I3980" s="13"/>
      <c r="J3980" s="13">
        <v>72967</v>
      </c>
      <c r="K3980" s="13">
        <v>40</v>
      </c>
      <c r="L3980" s="11" t="s">
        <v>9383</v>
      </c>
      <c r="M3980" s="14" t="s">
        <v>9380</v>
      </c>
      <c r="Z3980" s="15">
        <v>121611</v>
      </c>
      <c r="AA3980" s="15">
        <v>48644</v>
      </c>
      <c r="AC3980" s="15">
        <v>72967</v>
      </c>
    </row>
    <row r="3981" spans="2:29" ht="19.7" customHeight="1" x14ac:dyDescent="0.2">
      <c r="B3981" s="10" t="s">
        <v>4085</v>
      </c>
      <c r="C3981" s="11" t="s">
        <v>12099</v>
      </c>
      <c r="D3981" s="11" t="s">
        <v>12095</v>
      </c>
      <c r="E3981" s="11" t="s">
        <v>12100</v>
      </c>
      <c r="F3981" s="12" t="s">
        <v>329</v>
      </c>
      <c r="G3981" s="13">
        <v>65747</v>
      </c>
      <c r="H3981" s="13">
        <v>51283</v>
      </c>
      <c r="I3981" s="13"/>
      <c r="J3981" s="13">
        <v>14464</v>
      </c>
      <c r="K3981" s="13">
        <v>78</v>
      </c>
      <c r="L3981" s="11" t="s">
        <v>9383</v>
      </c>
      <c r="M3981" s="14" t="s">
        <v>9380</v>
      </c>
      <c r="Z3981" s="15">
        <v>65747</v>
      </c>
      <c r="AA3981" s="15">
        <v>51283</v>
      </c>
      <c r="AC3981" s="15">
        <v>14464</v>
      </c>
    </row>
    <row r="3982" spans="2:29" ht="19.7" customHeight="1" x14ac:dyDescent="0.2">
      <c r="B3982" s="10" t="s">
        <v>4086</v>
      </c>
      <c r="C3982" s="11" t="s">
        <v>12101</v>
      </c>
      <c r="D3982" s="11" t="s">
        <v>12102</v>
      </c>
      <c r="E3982" s="11" t="s">
        <v>12103</v>
      </c>
      <c r="F3982" s="12" t="s">
        <v>329</v>
      </c>
      <c r="G3982" s="13">
        <v>177681</v>
      </c>
      <c r="H3982" s="13">
        <v>140599</v>
      </c>
      <c r="I3982" s="13"/>
      <c r="J3982" s="13">
        <v>37082</v>
      </c>
      <c r="K3982" s="13">
        <v>79.13</v>
      </c>
      <c r="L3982" s="11" t="s">
        <v>9383</v>
      </c>
      <c r="M3982" s="14" t="s">
        <v>9380</v>
      </c>
      <c r="Z3982" s="15">
        <v>177681</v>
      </c>
      <c r="AA3982" s="15">
        <v>140599</v>
      </c>
      <c r="AC3982" s="15">
        <v>37082</v>
      </c>
    </row>
    <row r="3983" spans="2:29" ht="19.7" customHeight="1" x14ac:dyDescent="0.2">
      <c r="B3983" s="10" t="s">
        <v>4087</v>
      </c>
      <c r="C3983" s="11" t="s">
        <v>12104</v>
      </c>
      <c r="D3983" s="11" t="s">
        <v>12105</v>
      </c>
      <c r="E3983" s="11" t="s">
        <v>12106</v>
      </c>
      <c r="F3983" s="12" t="s">
        <v>85</v>
      </c>
      <c r="G3983" s="13">
        <v>190774</v>
      </c>
      <c r="H3983" s="13">
        <v>32756</v>
      </c>
      <c r="I3983" s="13"/>
      <c r="J3983" s="13">
        <v>158018</v>
      </c>
      <c r="K3983" s="13">
        <v>17.170000000000002</v>
      </c>
      <c r="L3983" s="11" t="s">
        <v>9383</v>
      </c>
      <c r="M3983" s="14" t="s">
        <v>9380</v>
      </c>
      <c r="Z3983" s="15">
        <v>190774</v>
      </c>
      <c r="AA3983" s="15">
        <v>32756</v>
      </c>
      <c r="AC3983" s="15">
        <v>158018</v>
      </c>
    </row>
    <row r="3984" spans="2:29" ht="19.7" customHeight="1" x14ac:dyDescent="0.2">
      <c r="B3984" s="10" t="s">
        <v>4088</v>
      </c>
      <c r="C3984" s="11" t="s">
        <v>12107</v>
      </c>
      <c r="D3984" s="11" t="s">
        <v>12108</v>
      </c>
      <c r="E3984" s="11" t="s">
        <v>12109</v>
      </c>
      <c r="F3984" s="12" t="s">
        <v>7</v>
      </c>
      <c r="G3984" s="13">
        <v>29439</v>
      </c>
      <c r="H3984" s="13">
        <v>14425</v>
      </c>
      <c r="I3984" s="13"/>
      <c r="J3984" s="13">
        <v>15014</v>
      </c>
      <c r="K3984" s="13">
        <v>49</v>
      </c>
      <c r="L3984" s="11" t="s">
        <v>9383</v>
      </c>
      <c r="M3984" s="14" t="s">
        <v>9380</v>
      </c>
      <c r="Z3984" s="15">
        <v>29439</v>
      </c>
      <c r="AA3984" s="15">
        <v>14425</v>
      </c>
      <c r="AC3984" s="15">
        <v>15014</v>
      </c>
    </row>
    <row r="3985" spans="2:29" ht="19.7" customHeight="1" x14ac:dyDescent="0.2">
      <c r="B3985" s="10" t="s">
        <v>4089</v>
      </c>
      <c r="C3985" s="11" t="s">
        <v>12110</v>
      </c>
      <c r="D3985" s="11" t="s">
        <v>12108</v>
      </c>
      <c r="E3985" s="11" t="s">
        <v>12111</v>
      </c>
      <c r="F3985" s="12" t="s">
        <v>7</v>
      </c>
      <c r="G3985" s="13">
        <v>10410</v>
      </c>
      <c r="H3985" s="13">
        <v>4580</v>
      </c>
      <c r="I3985" s="13"/>
      <c r="J3985" s="13">
        <v>5830</v>
      </c>
      <c r="K3985" s="13">
        <v>44</v>
      </c>
      <c r="L3985" s="11" t="s">
        <v>9383</v>
      </c>
      <c r="M3985" s="14" t="s">
        <v>9380</v>
      </c>
      <c r="Z3985" s="15">
        <v>10410</v>
      </c>
      <c r="AA3985" s="15">
        <v>4580</v>
      </c>
      <c r="AC3985" s="15">
        <v>5830</v>
      </c>
    </row>
    <row r="3986" spans="2:29" ht="19.7" customHeight="1" x14ac:dyDescent="0.2">
      <c r="B3986" s="10" t="s">
        <v>4090</v>
      </c>
      <c r="C3986" s="11" t="s">
        <v>12112</v>
      </c>
      <c r="D3986" s="11" t="s">
        <v>12108</v>
      </c>
      <c r="E3986" s="11" t="s">
        <v>12113</v>
      </c>
      <c r="F3986" s="12" t="s">
        <v>7</v>
      </c>
      <c r="G3986" s="13">
        <v>10078</v>
      </c>
      <c r="H3986" s="13">
        <v>4045</v>
      </c>
      <c r="I3986" s="13"/>
      <c r="J3986" s="13">
        <v>6033</v>
      </c>
      <c r="K3986" s="13">
        <v>40.14</v>
      </c>
      <c r="L3986" s="11" t="s">
        <v>9383</v>
      </c>
      <c r="M3986" s="14" t="s">
        <v>9380</v>
      </c>
      <c r="Z3986" s="15">
        <v>10078</v>
      </c>
      <c r="AA3986" s="15">
        <v>4045</v>
      </c>
      <c r="AC3986" s="15">
        <v>6033</v>
      </c>
    </row>
    <row r="3987" spans="2:29" ht="19.7" customHeight="1" x14ac:dyDescent="0.2">
      <c r="B3987" s="10" t="s">
        <v>4091</v>
      </c>
      <c r="C3987" s="11" t="s">
        <v>12114</v>
      </c>
      <c r="D3987" s="11" t="s">
        <v>12108</v>
      </c>
      <c r="E3987" s="11" t="s">
        <v>12115</v>
      </c>
      <c r="F3987" s="12" t="s">
        <v>7</v>
      </c>
      <c r="G3987" s="13">
        <v>16324</v>
      </c>
      <c r="H3987" s="13">
        <v>5060</v>
      </c>
      <c r="I3987" s="13"/>
      <c r="J3987" s="13">
        <v>11264</v>
      </c>
      <c r="K3987" s="13">
        <v>31</v>
      </c>
      <c r="L3987" s="11" t="s">
        <v>9383</v>
      </c>
      <c r="M3987" s="14" t="s">
        <v>9380</v>
      </c>
      <c r="Z3987" s="15">
        <v>16324</v>
      </c>
      <c r="AA3987" s="15">
        <v>5060</v>
      </c>
      <c r="AC3987" s="15">
        <v>11264</v>
      </c>
    </row>
    <row r="3988" spans="2:29" ht="19.7" customHeight="1" x14ac:dyDescent="0.2">
      <c r="B3988" s="10" t="s">
        <v>4092</v>
      </c>
      <c r="C3988" s="11" t="s">
        <v>12116</v>
      </c>
      <c r="D3988" s="11" t="s">
        <v>12117</v>
      </c>
      <c r="E3988" s="11" t="s">
        <v>12118</v>
      </c>
      <c r="F3988" s="12" t="s">
        <v>85</v>
      </c>
      <c r="G3988" s="13">
        <v>597045</v>
      </c>
      <c r="H3988" s="13">
        <v>433634</v>
      </c>
      <c r="I3988" s="13"/>
      <c r="J3988" s="13">
        <v>163411</v>
      </c>
      <c r="K3988" s="13">
        <v>72.63</v>
      </c>
      <c r="L3988" s="11" t="s">
        <v>9383</v>
      </c>
      <c r="M3988" s="14" t="s">
        <v>9380</v>
      </c>
      <c r="Z3988" s="15">
        <v>597045</v>
      </c>
      <c r="AA3988" s="15">
        <v>433634</v>
      </c>
      <c r="AC3988" s="15">
        <v>163411</v>
      </c>
    </row>
    <row r="3989" spans="2:29" ht="19.7" customHeight="1" x14ac:dyDescent="0.2">
      <c r="B3989" s="10" t="s">
        <v>4093</v>
      </c>
      <c r="C3989" s="11" t="s">
        <v>12119</v>
      </c>
      <c r="D3989" s="11" t="s">
        <v>12120</v>
      </c>
      <c r="E3989" s="11" t="s">
        <v>12121</v>
      </c>
      <c r="F3989" s="12" t="s">
        <v>85</v>
      </c>
      <c r="G3989" s="13">
        <v>153734</v>
      </c>
      <c r="H3989" s="13">
        <v>32284</v>
      </c>
      <c r="I3989" s="13"/>
      <c r="J3989" s="13">
        <v>121450</v>
      </c>
      <c r="K3989" s="13">
        <v>21</v>
      </c>
      <c r="L3989" s="11" t="s">
        <v>9383</v>
      </c>
      <c r="M3989" s="14" t="s">
        <v>9380</v>
      </c>
      <c r="Z3989" s="15">
        <v>153734</v>
      </c>
      <c r="AA3989" s="15">
        <v>32284</v>
      </c>
      <c r="AC3989" s="15">
        <v>121450</v>
      </c>
    </row>
    <row r="3990" spans="2:29" ht="19.7" customHeight="1" x14ac:dyDescent="0.2">
      <c r="B3990" s="10" t="s">
        <v>4094</v>
      </c>
      <c r="C3990" s="11" t="s">
        <v>12122</v>
      </c>
      <c r="D3990" s="11" t="s">
        <v>12123</v>
      </c>
      <c r="E3990" s="11" t="s">
        <v>12124</v>
      </c>
      <c r="F3990" s="12" t="s">
        <v>85</v>
      </c>
      <c r="G3990" s="13">
        <v>16046</v>
      </c>
      <c r="H3990" s="13">
        <v>13960</v>
      </c>
      <c r="I3990" s="13"/>
      <c r="J3990" s="13">
        <v>2086</v>
      </c>
      <c r="K3990" s="13">
        <v>87</v>
      </c>
      <c r="L3990" s="11" t="s">
        <v>9383</v>
      </c>
      <c r="M3990" s="14" t="s">
        <v>9380</v>
      </c>
      <c r="Z3990" s="15">
        <v>16046</v>
      </c>
      <c r="AA3990" s="15">
        <v>13960</v>
      </c>
      <c r="AC3990" s="15">
        <v>2086</v>
      </c>
    </row>
    <row r="3991" spans="2:29" ht="19.7" customHeight="1" x14ac:dyDescent="0.2">
      <c r="B3991" s="10" t="s">
        <v>4095</v>
      </c>
      <c r="C3991" s="11" t="s">
        <v>12125</v>
      </c>
      <c r="D3991" s="11" t="s">
        <v>12126</v>
      </c>
      <c r="E3991" s="11" t="s">
        <v>12127</v>
      </c>
      <c r="F3991" s="12" t="s">
        <v>85</v>
      </c>
      <c r="G3991" s="13">
        <v>276092</v>
      </c>
      <c r="H3991" s="13">
        <v>157925</v>
      </c>
      <c r="I3991" s="13"/>
      <c r="J3991" s="13">
        <v>118167</v>
      </c>
      <c r="K3991" s="13">
        <v>57.2</v>
      </c>
      <c r="L3991" s="11" t="s">
        <v>9383</v>
      </c>
      <c r="M3991" s="14" t="s">
        <v>9380</v>
      </c>
      <c r="Z3991" s="15">
        <v>276092</v>
      </c>
      <c r="AA3991" s="15">
        <v>157925</v>
      </c>
      <c r="AC3991" s="15">
        <v>118167</v>
      </c>
    </row>
    <row r="3992" spans="2:29" ht="19.7" customHeight="1" x14ac:dyDescent="0.2">
      <c r="B3992" s="10" t="s">
        <v>4096</v>
      </c>
      <c r="C3992" s="11" t="s">
        <v>12128</v>
      </c>
      <c r="D3992" s="11" t="s">
        <v>11193</v>
      </c>
      <c r="E3992" s="11" t="s">
        <v>12129</v>
      </c>
      <c r="F3992" s="12" t="s">
        <v>61</v>
      </c>
      <c r="G3992" s="13">
        <v>44698</v>
      </c>
      <c r="H3992" s="13">
        <v>20561</v>
      </c>
      <c r="I3992" s="13"/>
      <c r="J3992" s="13">
        <v>24137</v>
      </c>
      <c r="K3992" s="13">
        <v>46</v>
      </c>
      <c r="L3992" s="11" t="s">
        <v>9383</v>
      </c>
      <c r="M3992" s="14" t="s">
        <v>9380</v>
      </c>
      <c r="Z3992" s="15">
        <v>44698</v>
      </c>
      <c r="AA3992" s="15">
        <v>20561</v>
      </c>
      <c r="AC3992" s="15">
        <v>24137</v>
      </c>
    </row>
    <row r="3993" spans="2:29" ht="19.7" customHeight="1" x14ac:dyDescent="0.2">
      <c r="B3993" s="10" t="s">
        <v>4097</v>
      </c>
      <c r="C3993" s="11" t="s">
        <v>12130</v>
      </c>
      <c r="D3993" s="11" t="s">
        <v>10641</v>
      </c>
      <c r="E3993" s="11" t="s">
        <v>12131</v>
      </c>
      <c r="F3993" s="12" t="s">
        <v>85</v>
      </c>
      <c r="G3993" s="13">
        <v>23821</v>
      </c>
      <c r="H3993" s="13">
        <v>20326</v>
      </c>
      <c r="I3993" s="13"/>
      <c r="J3993" s="13">
        <v>3495</v>
      </c>
      <c r="K3993" s="13">
        <v>85.33</v>
      </c>
      <c r="L3993" s="11" t="s">
        <v>9383</v>
      </c>
      <c r="M3993" s="14" t="s">
        <v>9380</v>
      </c>
      <c r="Z3993" s="15">
        <v>23821</v>
      </c>
      <c r="AA3993" s="15">
        <v>20326</v>
      </c>
      <c r="AC3993" s="15">
        <v>3495</v>
      </c>
    </row>
    <row r="3994" spans="2:29" ht="19.7" customHeight="1" x14ac:dyDescent="0.2">
      <c r="B3994" s="10" t="s">
        <v>4098</v>
      </c>
      <c r="C3994" s="11" t="s">
        <v>12132</v>
      </c>
      <c r="D3994" s="11" t="s">
        <v>12133</v>
      </c>
      <c r="E3994" s="11" t="s">
        <v>12134</v>
      </c>
      <c r="F3994" s="12" t="s">
        <v>4314</v>
      </c>
      <c r="G3994" s="13">
        <v>247983</v>
      </c>
      <c r="H3994" s="13">
        <v>84314</v>
      </c>
      <c r="I3994" s="13"/>
      <c r="J3994" s="13">
        <v>163669</v>
      </c>
      <c r="K3994" s="13">
        <v>34</v>
      </c>
      <c r="L3994" s="11" t="s">
        <v>9383</v>
      </c>
      <c r="M3994" s="14" t="s">
        <v>9380</v>
      </c>
      <c r="Z3994" s="15">
        <v>247983</v>
      </c>
      <c r="AA3994" s="15">
        <v>84314</v>
      </c>
      <c r="AC3994" s="15">
        <v>163669</v>
      </c>
    </row>
    <row r="3995" spans="2:29" ht="19.7" customHeight="1" x14ac:dyDescent="0.2">
      <c r="B3995" s="10" t="s">
        <v>4099</v>
      </c>
      <c r="C3995" s="11" t="s">
        <v>12135</v>
      </c>
      <c r="D3995" s="11" t="s">
        <v>4343</v>
      </c>
      <c r="E3995" s="11" t="s">
        <v>12136</v>
      </c>
      <c r="F3995" s="12" t="s">
        <v>4314</v>
      </c>
      <c r="G3995" s="13">
        <v>149016</v>
      </c>
      <c r="H3995" s="13">
        <v>85938</v>
      </c>
      <c r="I3995" s="13"/>
      <c r="J3995" s="13">
        <v>63078</v>
      </c>
      <c r="K3995" s="13">
        <v>57.67</v>
      </c>
      <c r="L3995" s="11" t="s">
        <v>9383</v>
      </c>
      <c r="M3995" s="14" t="s">
        <v>9380</v>
      </c>
      <c r="Z3995" s="15">
        <v>149016</v>
      </c>
      <c r="AA3995" s="15">
        <v>85938</v>
      </c>
      <c r="AC3995" s="15">
        <v>63078</v>
      </c>
    </row>
    <row r="3996" spans="2:29" ht="19.7" customHeight="1" x14ac:dyDescent="0.2">
      <c r="B3996" s="10" t="s">
        <v>4100</v>
      </c>
      <c r="C3996" s="11" t="s">
        <v>12137</v>
      </c>
      <c r="D3996" s="11" t="s">
        <v>4343</v>
      </c>
      <c r="E3996" s="11" t="s">
        <v>12138</v>
      </c>
      <c r="F3996" s="12" t="s">
        <v>4314</v>
      </c>
      <c r="G3996" s="13">
        <v>157909</v>
      </c>
      <c r="H3996" s="13">
        <v>86850</v>
      </c>
      <c r="I3996" s="13"/>
      <c r="J3996" s="13">
        <v>71059</v>
      </c>
      <c r="K3996" s="13">
        <v>55</v>
      </c>
      <c r="L3996" s="11" t="s">
        <v>9383</v>
      </c>
      <c r="M3996" s="14" t="s">
        <v>9380</v>
      </c>
      <c r="Z3996" s="15">
        <v>157909</v>
      </c>
      <c r="AA3996" s="15">
        <v>86850</v>
      </c>
      <c r="AC3996" s="15">
        <v>71059</v>
      </c>
    </row>
    <row r="3997" spans="2:29" ht="19.7" customHeight="1" x14ac:dyDescent="0.2">
      <c r="B3997" s="10" t="s">
        <v>4101</v>
      </c>
      <c r="C3997" s="11" t="s">
        <v>12139</v>
      </c>
      <c r="D3997" s="11" t="s">
        <v>4343</v>
      </c>
      <c r="E3997" s="11" t="s">
        <v>12140</v>
      </c>
      <c r="F3997" s="12" t="s">
        <v>4314</v>
      </c>
      <c r="G3997" s="13">
        <v>194398</v>
      </c>
      <c r="H3997" s="13">
        <v>77973</v>
      </c>
      <c r="I3997" s="13"/>
      <c r="J3997" s="13">
        <v>116425</v>
      </c>
      <c r="K3997" s="13">
        <v>40.11</v>
      </c>
      <c r="L3997" s="11" t="s">
        <v>9383</v>
      </c>
      <c r="M3997" s="14" t="s">
        <v>9380</v>
      </c>
      <c r="Z3997" s="15">
        <v>194398</v>
      </c>
      <c r="AA3997" s="15">
        <v>77973</v>
      </c>
      <c r="AC3997" s="15">
        <v>116425</v>
      </c>
    </row>
    <row r="3998" spans="2:29" ht="19.7" customHeight="1" x14ac:dyDescent="0.2">
      <c r="B3998" s="10" t="s">
        <v>4102</v>
      </c>
      <c r="C3998" s="11" t="s">
        <v>12141</v>
      </c>
      <c r="D3998" s="11" t="s">
        <v>4343</v>
      </c>
      <c r="E3998" s="11" t="s">
        <v>12142</v>
      </c>
      <c r="F3998" s="12" t="s">
        <v>4314</v>
      </c>
      <c r="G3998" s="13">
        <v>235378</v>
      </c>
      <c r="H3998" s="13">
        <v>84736</v>
      </c>
      <c r="I3998" s="13"/>
      <c r="J3998" s="13">
        <v>150642</v>
      </c>
      <c r="K3998" s="13">
        <v>36</v>
      </c>
      <c r="L3998" s="11" t="s">
        <v>9383</v>
      </c>
      <c r="M3998" s="14" t="s">
        <v>9380</v>
      </c>
      <c r="Z3998" s="15">
        <v>235378</v>
      </c>
      <c r="AA3998" s="15">
        <v>84736</v>
      </c>
      <c r="AC3998" s="15">
        <v>150642</v>
      </c>
    </row>
    <row r="3999" spans="2:29" ht="19.7" customHeight="1" x14ac:dyDescent="0.2">
      <c r="B3999" s="10" t="s">
        <v>4103</v>
      </c>
      <c r="C3999" s="11" t="s">
        <v>12143</v>
      </c>
      <c r="D3999" s="11" t="s">
        <v>4343</v>
      </c>
      <c r="E3999" s="11" t="s">
        <v>12144</v>
      </c>
      <c r="F3999" s="12" t="s">
        <v>4314</v>
      </c>
      <c r="G3999" s="13">
        <v>364143</v>
      </c>
      <c r="H3999" s="13">
        <v>87394</v>
      </c>
      <c r="I3999" s="13"/>
      <c r="J3999" s="13">
        <v>276749</v>
      </c>
      <c r="K3999" s="13">
        <v>24</v>
      </c>
      <c r="L3999" s="11" t="s">
        <v>9383</v>
      </c>
      <c r="M3999" s="14" t="s">
        <v>9380</v>
      </c>
      <c r="Z3999" s="15">
        <v>364143</v>
      </c>
      <c r="AA3999" s="15">
        <v>87394</v>
      </c>
      <c r="AC3999" s="15">
        <v>276749</v>
      </c>
    </row>
    <row r="4000" spans="2:29" ht="19.7" customHeight="1" x14ac:dyDescent="0.2">
      <c r="B4000" s="10" t="s">
        <v>4104</v>
      </c>
      <c r="C4000" s="11" t="s">
        <v>12145</v>
      </c>
      <c r="D4000" s="11" t="s">
        <v>4343</v>
      </c>
      <c r="E4000" s="11" t="s">
        <v>12146</v>
      </c>
      <c r="F4000" s="12" t="s">
        <v>4314</v>
      </c>
      <c r="G4000" s="13">
        <v>115301</v>
      </c>
      <c r="H4000" s="13">
        <v>76099</v>
      </c>
      <c r="I4000" s="13"/>
      <c r="J4000" s="13">
        <v>39202</v>
      </c>
      <c r="K4000" s="13">
        <v>66</v>
      </c>
      <c r="L4000" s="11" t="s">
        <v>9383</v>
      </c>
      <c r="M4000" s="14" t="s">
        <v>9380</v>
      </c>
      <c r="Z4000" s="15">
        <v>115301</v>
      </c>
      <c r="AA4000" s="15">
        <v>76099</v>
      </c>
      <c r="AC4000" s="15">
        <v>39202</v>
      </c>
    </row>
    <row r="4001" spans="2:29" ht="19.7" customHeight="1" x14ac:dyDescent="0.2">
      <c r="B4001" s="10" t="s">
        <v>4105</v>
      </c>
      <c r="C4001" s="11" t="s">
        <v>12147</v>
      </c>
      <c r="D4001" s="11" t="s">
        <v>4343</v>
      </c>
      <c r="E4001" s="11" t="s">
        <v>12148</v>
      </c>
      <c r="F4001" s="12" t="s">
        <v>4314</v>
      </c>
      <c r="G4001" s="13">
        <v>246998</v>
      </c>
      <c r="H4001" s="13">
        <v>81509</v>
      </c>
      <c r="I4001" s="13"/>
      <c r="J4001" s="13">
        <v>165489</v>
      </c>
      <c r="K4001" s="13">
        <v>33</v>
      </c>
      <c r="L4001" s="11" t="s">
        <v>9383</v>
      </c>
      <c r="M4001" s="14" t="s">
        <v>9380</v>
      </c>
      <c r="Z4001" s="15">
        <v>246998</v>
      </c>
      <c r="AA4001" s="15">
        <v>81509</v>
      </c>
      <c r="AC4001" s="15">
        <v>165489</v>
      </c>
    </row>
    <row r="4002" spans="2:29" ht="19.7" customHeight="1" x14ac:dyDescent="0.2">
      <c r="B4002" s="10" t="s">
        <v>4106</v>
      </c>
      <c r="C4002" s="11" t="s">
        <v>12149</v>
      </c>
      <c r="D4002" s="11" t="s">
        <v>4343</v>
      </c>
      <c r="E4002" s="11" t="s">
        <v>12150</v>
      </c>
      <c r="F4002" s="12" t="s">
        <v>4314</v>
      </c>
      <c r="G4002" s="13">
        <v>265817</v>
      </c>
      <c r="H4002" s="13">
        <v>85061</v>
      </c>
      <c r="I4002" s="13"/>
      <c r="J4002" s="13">
        <v>180756</v>
      </c>
      <c r="K4002" s="13">
        <v>32</v>
      </c>
      <c r="L4002" s="11" t="s">
        <v>9383</v>
      </c>
      <c r="M4002" s="14" t="s">
        <v>9380</v>
      </c>
      <c r="Z4002" s="15">
        <v>265817</v>
      </c>
      <c r="AA4002" s="15">
        <v>85061</v>
      </c>
      <c r="AC4002" s="15">
        <v>180756</v>
      </c>
    </row>
    <row r="4003" spans="2:29" ht="19.7" customHeight="1" x14ac:dyDescent="0.2">
      <c r="B4003" s="10" t="s">
        <v>4107</v>
      </c>
      <c r="C4003" s="11" t="s">
        <v>12151</v>
      </c>
      <c r="D4003" s="11" t="s">
        <v>9890</v>
      </c>
      <c r="E4003" s="11" t="s">
        <v>12152</v>
      </c>
      <c r="F4003" s="12" t="s">
        <v>7</v>
      </c>
      <c r="G4003" s="13">
        <v>5072</v>
      </c>
      <c r="H4003" s="13">
        <v>964</v>
      </c>
      <c r="I4003" s="13"/>
      <c r="J4003" s="13">
        <v>4108</v>
      </c>
      <c r="K4003" s="13">
        <v>19</v>
      </c>
      <c r="L4003" s="11" t="s">
        <v>9383</v>
      </c>
      <c r="M4003" s="14" t="s">
        <v>9380</v>
      </c>
      <c r="Z4003" s="15">
        <v>5072</v>
      </c>
      <c r="AA4003" s="15">
        <v>964</v>
      </c>
      <c r="AC4003" s="15">
        <v>4108</v>
      </c>
    </row>
    <row r="4004" spans="2:29" ht="19.7" customHeight="1" x14ac:dyDescent="0.2">
      <c r="B4004" s="16" t="s">
        <v>4108</v>
      </c>
      <c r="C4004" s="17" t="s">
        <v>12153</v>
      </c>
      <c r="D4004" s="17" t="s">
        <v>9890</v>
      </c>
      <c r="E4004" s="17" t="s">
        <v>12154</v>
      </c>
      <c r="F4004" s="18" t="s">
        <v>7</v>
      </c>
      <c r="G4004" s="19">
        <v>6299</v>
      </c>
      <c r="H4004" s="19">
        <v>2898</v>
      </c>
      <c r="I4004" s="19"/>
      <c r="J4004" s="19">
        <v>3401</v>
      </c>
      <c r="K4004" s="19">
        <v>46</v>
      </c>
      <c r="L4004" s="17" t="s">
        <v>9383</v>
      </c>
      <c r="M4004" s="20" t="s">
        <v>9380</v>
      </c>
      <c r="Z4004" s="15">
        <v>6299</v>
      </c>
      <c r="AA4004" s="15">
        <v>2898</v>
      </c>
      <c r="AC4004" s="15">
        <v>3401</v>
      </c>
    </row>
    <row r="4005" spans="2:29" ht="19.7" customHeight="1" x14ac:dyDescent="0.2">
      <c r="B4005" s="10" t="s">
        <v>4109</v>
      </c>
      <c r="C4005" s="11" t="s">
        <v>12155</v>
      </c>
      <c r="D4005" s="11" t="s">
        <v>9890</v>
      </c>
      <c r="E4005" s="11" t="s">
        <v>12156</v>
      </c>
      <c r="F4005" s="12" t="s">
        <v>7</v>
      </c>
      <c r="G4005" s="13">
        <v>6257</v>
      </c>
      <c r="H4005" s="13">
        <v>813</v>
      </c>
      <c r="I4005" s="13"/>
      <c r="J4005" s="13">
        <v>5444</v>
      </c>
      <c r="K4005" s="13">
        <v>13</v>
      </c>
      <c r="L4005" s="11" t="s">
        <v>9383</v>
      </c>
      <c r="M4005" s="14" t="s">
        <v>9380</v>
      </c>
      <c r="Z4005" s="15">
        <v>6257</v>
      </c>
      <c r="AA4005" s="15">
        <v>813</v>
      </c>
      <c r="AC4005" s="15">
        <v>5444</v>
      </c>
    </row>
    <row r="4006" spans="2:29" ht="19.7" customHeight="1" x14ac:dyDescent="0.2">
      <c r="B4006" s="10" t="s">
        <v>4110</v>
      </c>
      <c r="C4006" s="11" t="s">
        <v>12157</v>
      </c>
      <c r="D4006" s="11" t="s">
        <v>9890</v>
      </c>
      <c r="E4006" s="11" t="s">
        <v>12158</v>
      </c>
      <c r="F4006" s="12" t="s">
        <v>7</v>
      </c>
      <c r="G4006" s="13">
        <v>8678</v>
      </c>
      <c r="H4006" s="13">
        <v>3732</v>
      </c>
      <c r="I4006" s="13"/>
      <c r="J4006" s="13">
        <v>4946</v>
      </c>
      <c r="K4006" s="13">
        <v>43</v>
      </c>
      <c r="L4006" s="11" t="s">
        <v>9383</v>
      </c>
      <c r="M4006" s="14" t="s">
        <v>9380</v>
      </c>
      <c r="Z4006" s="15">
        <v>8678</v>
      </c>
      <c r="AA4006" s="15">
        <v>3732</v>
      </c>
      <c r="AC4006" s="15">
        <v>4946</v>
      </c>
    </row>
    <row r="4007" spans="2:29" ht="19.7" customHeight="1" x14ac:dyDescent="0.2">
      <c r="B4007" s="10" t="s">
        <v>4111</v>
      </c>
      <c r="C4007" s="11" t="s">
        <v>12159</v>
      </c>
      <c r="D4007" s="11" t="s">
        <v>9890</v>
      </c>
      <c r="E4007" s="11" t="s">
        <v>12160</v>
      </c>
      <c r="F4007" s="12" t="s">
        <v>7</v>
      </c>
      <c r="G4007" s="13">
        <v>7596</v>
      </c>
      <c r="H4007" s="13">
        <v>1041</v>
      </c>
      <c r="I4007" s="13"/>
      <c r="J4007" s="13">
        <v>6555</v>
      </c>
      <c r="K4007" s="13">
        <v>13.71</v>
      </c>
      <c r="L4007" s="11" t="s">
        <v>9383</v>
      </c>
      <c r="M4007" s="14" t="s">
        <v>9380</v>
      </c>
      <c r="Z4007" s="15">
        <v>7596</v>
      </c>
      <c r="AA4007" s="15">
        <v>1041</v>
      </c>
      <c r="AC4007" s="15">
        <v>6555</v>
      </c>
    </row>
    <row r="4008" spans="2:29" ht="19.7" customHeight="1" x14ac:dyDescent="0.2">
      <c r="B4008" s="10" t="s">
        <v>4112</v>
      </c>
      <c r="C4008" s="11" t="s">
        <v>12161</v>
      </c>
      <c r="D4008" s="11" t="s">
        <v>9890</v>
      </c>
      <c r="E4008" s="11" t="s">
        <v>12162</v>
      </c>
      <c r="F4008" s="12" t="s">
        <v>7</v>
      </c>
      <c r="G4008" s="13">
        <v>9376</v>
      </c>
      <c r="H4008" s="13">
        <v>938</v>
      </c>
      <c r="I4008" s="13"/>
      <c r="J4008" s="13">
        <v>8438</v>
      </c>
      <c r="K4008" s="13">
        <v>10</v>
      </c>
      <c r="L4008" s="11" t="s">
        <v>9383</v>
      </c>
      <c r="M4008" s="14" t="s">
        <v>9380</v>
      </c>
      <c r="Z4008" s="15">
        <v>9376</v>
      </c>
      <c r="AA4008" s="15">
        <v>938</v>
      </c>
      <c r="AC4008" s="15">
        <v>8438</v>
      </c>
    </row>
    <row r="4009" spans="2:29" ht="19.7" customHeight="1" x14ac:dyDescent="0.2">
      <c r="B4009" s="10" t="s">
        <v>4113</v>
      </c>
      <c r="C4009" s="11" t="s">
        <v>12163</v>
      </c>
      <c r="D4009" s="11" t="s">
        <v>9890</v>
      </c>
      <c r="E4009" s="11" t="s">
        <v>12164</v>
      </c>
      <c r="F4009" s="12" t="s">
        <v>7</v>
      </c>
      <c r="G4009" s="13">
        <v>2431</v>
      </c>
      <c r="H4009" s="13">
        <v>1202</v>
      </c>
      <c r="I4009" s="13"/>
      <c r="J4009" s="13">
        <v>1229</v>
      </c>
      <c r="K4009" s="13">
        <v>49.43</v>
      </c>
      <c r="L4009" s="11" t="s">
        <v>9383</v>
      </c>
      <c r="M4009" s="14" t="s">
        <v>9380</v>
      </c>
      <c r="Z4009" s="15">
        <v>2431</v>
      </c>
      <c r="AA4009" s="15">
        <v>1202</v>
      </c>
      <c r="AC4009" s="15">
        <v>1229</v>
      </c>
    </row>
    <row r="4010" spans="2:29" ht="19.7" customHeight="1" x14ac:dyDescent="0.2">
      <c r="B4010" s="10" t="s">
        <v>4114</v>
      </c>
      <c r="C4010" s="11" t="s">
        <v>12165</v>
      </c>
      <c r="D4010" s="11" t="s">
        <v>9890</v>
      </c>
      <c r="E4010" s="11" t="s">
        <v>12166</v>
      </c>
      <c r="F4010" s="12" t="s">
        <v>7</v>
      </c>
      <c r="G4010" s="13">
        <v>1186</v>
      </c>
      <c r="H4010" s="13">
        <v>781</v>
      </c>
      <c r="I4010" s="13"/>
      <c r="J4010" s="13">
        <v>405</v>
      </c>
      <c r="K4010" s="13">
        <v>65.89</v>
      </c>
      <c r="L4010" s="11" t="s">
        <v>9383</v>
      </c>
      <c r="M4010" s="14" t="s">
        <v>9380</v>
      </c>
      <c r="Z4010" s="15">
        <v>1186</v>
      </c>
      <c r="AA4010" s="15">
        <v>781</v>
      </c>
      <c r="AC4010" s="15">
        <v>405</v>
      </c>
    </row>
    <row r="4011" spans="2:29" ht="19.7" customHeight="1" x14ac:dyDescent="0.2">
      <c r="B4011" s="10" t="s">
        <v>4115</v>
      </c>
      <c r="C4011" s="11" t="s">
        <v>12167</v>
      </c>
      <c r="D4011" s="11" t="s">
        <v>9890</v>
      </c>
      <c r="E4011" s="11" t="s">
        <v>12168</v>
      </c>
      <c r="F4011" s="12" t="s">
        <v>7</v>
      </c>
      <c r="G4011" s="13">
        <v>1346</v>
      </c>
      <c r="H4011" s="13">
        <v>747</v>
      </c>
      <c r="I4011" s="13"/>
      <c r="J4011" s="13">
        <v>599</v>
      </c>
      <c r="K4011" s="13">
        <v>55.5</v>
      </c>
      <c r="L4011" s="11" t="s">
        <v>9383</v>
      </c>
      <c r="M4011" s="14" t="s">
        <v>9380</v>
      </c>
      <c r="Z4011" s="15">
        <v>1346</v>
      </c>
      <c r="AA4011" s="15">
        <v>747</v>
      </c>
      <c r="AC4011" s="15">
        <v>599</v>
      </c>
    </row>
    <row r="4012" spans="2:29" ht="19.7" customHeight="1" x14ac:dyDescent="0.2">
      <c r="B4012" s="10" t="s">
        <v>4116</v>
      </c>
      <c r="C4012" s="11" t="s">
        <v>12169</v>
      </c>
      <c r="D4012" s="11" t="s">
        <v>9890</v>
      </c>
      <c r="E4012" s="11" t="s">
        <v>12170</v>
      </c>
      <c r="F4012" s="12" t="s">
        <v>7</v>
      </c>
      <c r="G4012" s="13">
        <v>1469</v>
      </c>
      <c r="H4012" s="13">
        <v>859</v>
      </c>
      <c r="I4012" s="13"/>
      <c r="J4012" s="13">
        <v>610</v>
      </c>
      <c r="K4012" s="13">
        <v>58.49</v>
      </c>
      <c r="L4012" s="11" t="s">
        <v>9383</v>
      </c>
      <c r="M4012" s="14" t="s">
        <v>9380</v>
      </c>
      <c r="Z4012" s="15">
        <v>1469</v>
      </c>
      <c r="AA4012" s="15">
        <v>859</v>
      </c>
      <c r="AC4012" s="15">
        <v>610</v>
      </c>
    </row>
    <row r="4013" spans="2:29" ht="19.7" customHeight="1" x14ac:dyDescent="0.2">
      <c r="B4013" s="10" t="s">
        <v>4117</v>
      </c>
      <c r="C4013" s="11" t="s">
        <v>12171</v>
      </c>
      <c r="D4013" s="11" t="s">
        <v>9890</v>
      </c>
      <c r="E4013" s="11" t="s">
        <v>12172</v>
      </c>
      <c r="F4013" s="12" t="s">
        <v>7</v>
      </c>
      <c r="G4013" s="13">
        <v>1234</v>
      </c>
      <c r="H4013" s="13">
        <v>719</v>
      </c>
      <c r="I4013" s="13"/>
      <c r="J4013" s="13">
        <v>515</v>
      </c>
      <c r="K4013" s="13">
        <v>58.23</v>
      </c>
      <c r="L4013" s="11" t="s">
        <v>9383</v>
      </c>
      <c r="M4013" s="14" t="s">
        <v>9380</v>
      </c>
      <c r="Z4013" s="15">
        <v>1234</v>
      </c>
      <c r="AA4013" s="15">
        <v>719</v>
      </c>
      <c r="AC4013" s="15">
        <v>515</v>
      </c>
    </row>
    <row r="4014" spans="2:29" ht="19.7" customHeight="1" x14ac:dyDescent="0.2">
      <c r="B4014" s="10" t="s">
        <v>4118</v>
      </c>
      <c r="C4014" s="11" t="s">
        <v>12173</v>
      </c>
      <c r="D4014" s="11" t="s">
        <v>9890</v>
      </c>
      <c r="E4014" s="11" t="s">
        <v>12174</v>
      </c>
      <c r="F4014" s="12" t="s">
        <v>7</v>
      </c>
      <c r="G4014" s="13">
        <v>3924</v>
      </c>
      <c r="H4014" s="13">
        <v>2168</v>
      </c>
      <c r="I4014" s="13"/>
      <c r="J4014" s="13">
        <v>1756</v>
      </c>
      <c r="K4014" s="13">
        <v>55.25</v>
      </c>
      <c r="L4014" s="11" t="s">
        <v>9383</v>
      </c>
      <c r="M4014" s="14" t="s">
        <v>9380</v>
      </c>
      <c r="Z4014" s="15">
        <v>3924</v>
      </c>
      <c r="AA4014" s="15">
        <v>2168</v>
      </c>
      <c r="AC4014" s="15">
        <v>1756</v>
      </c>
    </row>
    <row r="4015" spans="2:29" ht="19.7" customHeight="1" x14ac:dyDescent="0.2">
      <c r="B4015" s="10" t="s">
        <v>4119</v>
      </c>
      <c r="C4015" s="11" t="s">
        <v>12175</v>
      </c>
      <c r="D4015" s="11" t="s">
        <v>9890</v>
      </c>
      <c r="E4015" s="11" t="s">
        <v>12176</v>
      </c>
      <c r="F4015" s="12" t="s">
        <v>7</v>
      </c>
      <c r="G4015" s="13">
        <v>5504</v>
      </c>
      <c r="H4015" s="13">
        <v>2844</v>
      </c>
      <c r="I4015" s="13"/>
      <c r="J4015" s="13">
        <v>2660</v>
      </c>
      <c r="K4015" s="13">
        <v>51.67</v>
      </c>
      <c r="L4015" s="11" t="s">
        <v>9383</v>
      </c>
      <c r="M4015" s="14" t="s">
        <v>9380</v>
      </c>
      <c r="Z4015" s="15">
        <v>5504</v>
      </c>
      <c r="AA4015" s="15">
        <v>2844</v>
      </c>
      <c r="AC4015" s="15">
        <v>2660</v>
      </c>
    </row>
    <row r="4016" spans="2:29" ht="19.7" customHeight="1" x14ac:dyDescent="0.2">
      <c r="B4016" s="10" t="s">
        <v>4120</v>
      </c>
      <c r="C4016" s="11" t="s">
        <v>12177</v>
      </c>
      <c r="D4016" s="11" t="s">
        <v>9890</v>
      </c>
      <c r="E4016" s="11" t="s">
        <v>12178</v>
      </c>
      <c r="F4016" s="12" t="s">
        <v>7</v>
      </c>
      <c r="G4016" s="13">
        <v>6721</v>
      </c>
      <c r="H4016" s="13">
        <v>2912</v>
      </c>
      <c r="I4016" s="13"/>
      <c r="J4016" s="13">
        <v>3809</v>
      </c>
      <c r="K4016" s="13">
        <v>43.33</v>
      </c>
      <c r="L4016" s="11" t="s">
        <v>9383</v>
      </c>
      <c r="M4016" s="14" t="s">
        <v>9380</v>
      </c>
      <c r="Z4016" s="15">
        <v>6721</v>
      </c>
      <c r="AA4016" s="15">
        <v>2912</v>
      </c>
      <c r="AC4016" s="15">
        <v>3809</v>
      </c>
    </row>
    <row r="4017" spans="2:29" ht="19.7" customHeight="1" x14ac:dyDescent="0.2">
      <c r="B4017" s="10" t="s">
        <v>4121</v>
      </c>
      <c r="C4017" s="11" t="s">
        <v>12179</v>
      </c>
      <c r="D4017" s="11" t="s">
        <v>9890</v>
      </c>
      <c r="E4017" s="11" t="s">
        <v>12180</v>
      </c>
      <c r="F4017" s="12" t="s">
        <v>7</v>
      </c>
      <c r="G4017" s="13">
        <v>8835</v>
      </c>
      <c r="H4017" s="13">
        <v>3821</v>
      </c>
      <c r="I4017" s="13"/>
      <c r="J4017" s="13">
        <v>5014</v>
      </c>
      <c r="K4017" s="13">
        <v>43.25</v>
      </c>
      <c r="L4017" s="11" t="s">
        <v>9383</v>
      </c>
      <c r="M4017" s="14" t="s">
        <v>9380</v>
      </c>
      <c r="Z4017" s="15">
        <v>8835</v>
      </c>
      <c r="AA4017" s="15">
        <v>3821</v>
      </c>
      <c r="AC4017" s="15">
        <v>5014</v>
      </c>
    </row>
    <row r="4018" spans="2:29" ht="19.7" customHeight="1" x14ac:dyDescent="0.2">
      <c r="B4018" s="10" t="s">
        <v>4122</v>
      </c>
      <c r="C4018" s="11" t="s">
        <v>12181</v>
      </c>
      <c r="D4018" s="11" t="s">
        <v>9890</v>
      </c>
      <c r="E4018" s="11" t="s">
        <v>12182</v>
      </c>
      <c r="F4018" s="12" t="s">
        <v>7</v>
      </c>
      <c r="G4018" s="13">
        <v>13226</v>
      </c>
      <c r="H4018" s="13">
        <v>6216</v>
      </c>
      <c r="I4018" s="13"/>
      <c r="J4018" s="13">
        <v>7010</v>
      </c>
      <c r="K4018" s="13">
        <v>47</v>
      </c>
      <c r="L4018" s="11" t="s">
        <v>9383</v>
      </c>
      <c r="M4018" s="14" t="s">
        <v>9380</v>
      </c>
      <c r="Z4018" s="15">
        <v>13226</v>
      </c>
      <c r="AA4018" s="15">
        <v>6216</v>
      </c>
      <c r="AC4018" s="15">
        <v>7010</v>
      </c>
    </row>
    <row r="4019" spans="2:29" ht="19.7" customHeight="1" x14ac:dyDescent="0.2">
      <c r="B4019" s="10" t="s">
        <v>4123</v>
      </c>
      <c r="C4019" s="11" t="s">
        <v>12183</v>
      </c>
      <c r="D4019" s="11" t="s">
        <v>9890</v>
      </c>
      <c r="E4019" s="11" t="s">
        <v>12184</v>
      </c>
      <c r="F4019" s="12" t="s">
        <v>7</v>
      </c>
      <c r="G4019" s="13">
        <v>15733</v>
      </c>
      <c r="H4019" s="13">
        <v>6490</v>
      </c>
      <c r="I4019" s="13"/>
      <c r="J4019" s="13">
        <v>9243</v>
      </c>
      <c r="K4019" s="13">
        <v>41.25</v>
      </c>
      <c r="L4019" s="11" t="s">
        <v>9383</v>
      </c>
      <c r="M4019" s="14" t="s">
        <v>9380</v>
      </c>
      <c r="Z4019" s="15">
        <v>15733</v>
      </c>
      <c r="AA4019" s="15">
        <v>6490</v>
      </c>
      <c r="AC4019" s="15">
        <v>9243</v>
      </c>
    </row>
    <row r="4020" spans="2:29" ht="19.7" customHeight="1" x14ac:dyDescent="0.2">
      <c r="B4020" s="10" t="s">
        <v>4124</v>
      </c>
      <c r="C4020" s="11" t="s">
        <v>12185</v>
      </c>
      <c r="D4020" s="11" t="s">
        <v>9890</v>
      </c>
      <c r="E4020" s="11" t="s">
        <v>12186</v>
      </c>
      <c r="F4020" s="12" t="s">
        <v>7</v>
      </c>
      <c r="G4020" s="13">
        <v>20156</v>
      </c>
      <c r="H4020" s="13">
        <v>8103</v>
      </c>
      <c r="I4020" s="13"/>
      <c r="J4020" s="13">
        <v>12053</v>
      </c>
      <c r="K4020" s="13">
        <v>40.200000000000003</v>
      </c>
      <c r="L4020" s="11" t="s">
        <v>9383</v>
      </c>
      <c r="M4020" s="14" t="s">
        <v>9380</v>
      </c>
      <c r="Z4020" s="15">
        <v>20156</v>
      </c>
      <c r="AA4020" s="15">
        <v>8103</v>
      </c>
      <c r="AC4020" s="15">
        <v>12053</v>
      </c>
    </row>
    <row r="4021" spans="2:29" ht="19.7" customHeight="1" x14ac:dyDescent="0.2">
      <c r="B4021" s="10" t="s">
        <v>4125</v>
      </c>
      <c r="C4021" s="11" t="s">
        <v>12187</v>
      </c>
      <c r="D4021" s="11" t="s">
        <v>12188</v>
      </c>
      <c r="E4021" s="11" t="s">
        <v>12189</v>
      </c>
      <c r="F4021" s="12" t="s">
        <v>85</v>
      </c>
      <c r="G4021" s="13">
        <v>11374</v>
      </c>
      <c r="H4021" s="13">
        <v>3867</v>
      </c>
      <c r="I4021" s="13"/>
      <c r="J4021" s="13">
        <v>7507</v>
      </c>
      <c r="K4021" s="13">
        <v>34</v>
      </c>
      <c r="L4021" s="11" t="s">
        <v>9383</v>
      </c>
      <c r="M4021" s="14" t="s">
        <v>9380</v>
      </c>
      <c r="Z4021" s="15">
        <v>11374</v>
      </c>
      <c r="AA4021" s="15">
        <v>3867</v>
      </c>
      <c r="AC4021" s="15">
        <v>7507</v>
      </c>
    </row>
    <row r="4022" spans="2:29" ht="19.7" customHeight="1" x14ac:dyDescent="0.2">
      <c r="B4022" s="10" t="s">
        <v>4126</v>
      </c>
      <c r="C4022" s="11" t="s">
        <v>12190</v>
      </c>
      <c r="D4022" s="11" t="s">
        <v>12188</v>
      </c>
      <c r="E4022" s="11" t="s">
        <v>12191</v>
      </c>
      <c r="F4022" s="12" t="s">
        <v>85</v>
      </c>
      <c r="G4022" s="13">
        <v>31111</v>
      </c>
      <c r="H4022" s="13">
        <v>10889</v>
      </c>
      <c r="I4022" s="13"/>
      <c r="J4022" s="13">
        <v>20222</v>
      </c>
      <c r="K4022" s="13">
        <v>35</v>
      </c>
      <c r="L4022" s="11" t="s">
        <v>9383</v>
      </c>
      <c r="M4022" s="14" t="s">
        <v>9380</v>
      </c>
      <c r="Z4022" s="15">
        <v>31111</v>
      </c>
      <c r="AA4022" s="15">
        <v>10889</v>
      </c>
      <c r="AC4022" s="15">
        <v>20222</v>
      </c>
    </row>
    <row r="4023" spans="2:29" ht="19.7" customHeight="1" x14ac:dyDescent="0.2">
      <c r="B4023" s="10" t="s">
        <v>4127</v>
      </c>
      <c r="C4023" s="11" t="s">
        <v>12192</v>
      </c>
      <c r="D4023" s="11" t="s">
        <v>12188</v>
      </c>
      <c r="E4023" s="11" t="s">
        <v>12193</v>
      </c>
      <c r="F4023" s="12" t="s">
        <v>85</v>
      </c>
      <c r="G4023" s="13">
        <v>9345</v>
      </c>
      <c r="H4023" s="13">
        <v>1776</v>
      </c>
      <c r="I4023" s="13"/>
      <c r="J4023" s="13">
        <v>7569</v>
      </c>
      <c r="K4023" s="13">
        <v>19</v>
      </c>
      <c r="L4023" s="11" t="s">
        <v>9383</v>
      </c>
      <c r="M4023" s="14" t="s">
        <v>9380</v>
      </c>
      <c r="Z4023" s="15">
        <v>9345</v>
      </c>
      <c r="AA4023" s="15">
        <v>1776</v>
      </c>
      <c r="AC4023" s="15">
        <v>7569</v>
      </c>
    </row>
    <row r="4024" spans="2:29" ht="19.7" customHeight="1" x14ac:dyDescent="0.2">
      <c r="B4024" s="10" t="s">
        <v>4128</v>
      </c>
      <c r="C4024" s="11" t="s">
        <v>12194</v>
      </c>
      <c r="D4024" s="11" t="s">
        <v>12195</v>
      </c>
      <c r="E4024" s="11" t="s">
        <v>12196</v>
      </c>
      <c r="F4024" s="12" t="s">
        <v>38</v>
      </c>
      <c r="G4024" s="13">
        <v>4394</v>
      </c>
      <c r="H4024" s="13">
        <v>4306</v>
      </c>
      <c r="I4024" s="13"/>
      <c r="J4024" s="13">
        <v>88</v>
      </c>
      <c r="K4024" s="13">
        <v>98</v>
      </c>
      <c r="L4024" s="11" t="s">
        <v>9383</v>
      </c>
      <c r="M4024" s="14" t="s">
        <v>9380</v>
      </c>
      <c r="Z4024" s="15">
        <v>4394</v>
      </c>
      <c r="AA4024" s="15">
        <v>4306</v>
      </c>
      <c r="AC4024" s="15">
        <v>88</v>
      </c>
    </row>
    <row r="4025" spans="2:29" ht="19.7" customHeight="1" x14ac:dyDescent="0.2">
      <c r="B4025" s="10" t="s">
        <v>4129</v>
      </c>
      <c r="C4025" s="11" t="s">
        <v>12197</v>
      </c>
      <c r="D4025" s="11" t="s">
        <v>12195</v>
      </c>
      <c r="E4025" s="11" t="s">
        <v>12198</v>
      </c>
      <c r="F4025" s="12" t="s">
        <v>38</v>
      </c>
      <c r="G4025" s="13">
        <v>12571</v>
      </c>
      <c r="H4025" s="13">
        <v>12320</v>
      </c>
      <c r="I4025" s="13"/>
      <c r="J4025" s="13">
        <v>251</v>
      </c>
      <c r="K4025" s="13">
        <v>98</v>
      </c>
      <c r="L4025" s="11" t="s">
        <v>9383</v>
      </c>
      <c r="M4025" s="14" t="s">
        <v>9380</v>
      </c>
      <c r="Z4025" s="15">
        <v>12571</v>
      </c>
      <c r="AA4025" s="15">
        <v>12320</v>
      </c>
      <c r="AC4025" s="15">
        <v>251</v>
      </c>
    </row>
    <row r="4026" spans="2:29" ht="19.7" customHeight="1" x14ac:dyDescent="0.2">
      <c r="B4026" s="10" t="s">
        <v>4130</v>
      </c>
      <c r="C4026" s="11" t="s">
        <v>12199</v>
      </c>
      <c r="D4026" s="11" t="s">
        <v>10777</v>
      </c>
      <c r="E4026" s="11" t="s">
        <v>12200</v>
      </c>
      <c r="F4026" s="12" t="s">
        <v>38</v>
      </c>
      <c r="G4026" s="13">
        <v>149641</v>
      </c>
      <c r="H4026" s="13">
        <v>101756</v>
      </c>
      <c r="I4026" s="13"/>
      <c r="J4026" s="13">
        <v>47885</v>
      </c>
      <c r="K4026" s="13">
        <v>68</v>
      </c>
      <c r="L4026" s="11" t="s">
        <v>9383</v>
      </c>
      <c r="M4026" s="14" t="s">
        <v>9380</v>
      </c>
      <c r="Z4026" s="15">
        <v>149641</v>
      </c>
      <c r="AA4026" s="15">
        <v>101756</v>
      </c>
      <c r="AC4026" s="15">
        <v>47885</v>
      </c>
    </row>
    <row r="4027" spans="2:29" ht="19.7" customHeight="1" x14ac:dyDescent="0.2">
      <c r="B4027" s="10" t="s">
        <v>4131</v>
      </c>
      <c r="C4027" s="11" t="s">
        <v>12201</v>
      </c>
      <c r="D4027" s="11" t="s">
        <v>10777</v>
      </c>
      <c r="E4027" s="11" t="s">
        <v>4346</v>
      </c>
      <c r="F4027" s="12" t="s">
        <v>38</v>
      </c>
      <c r="G4027" s="13">
        <v>221408</v>
      </c>
      <c r="H4027" s="13">
        <v>143915</v>
      </c>
      <c r="I4027" s="13"/>
      <c r="J4027" s="13">
        <v>77493</v>
      </c>
      <c r="K4027" s="13">
        <v>65</v>
      </c>
      <c r="L4027" s="11" t="s">
        <v>9383</v>
      </c>
      <c r="M4027" s="14" t="s">
        <v>9380</v>
      </c>
      <c r="Z4027" s="15">
        <v>221408</v>
      </c>
      <c r="AA4027" s="15">
        <v>143915</v>
      </c>
      <c r="AC4027" s="15">
        <v>77493</v>
      </c>
    </row>
    <row r="4028" spans="2:29" ht="19.7" customHeight="1" x14ac:dyDescent="0.2">
      <c r="B4028" s="10" t="s">
        <v>4132</v>
      </c>
      <c r="C4028" s="11" t="s">
        <v>12202</v>
      </c>
      <c r="D4028" s="11" t="s">
        <v>12203</v>
      </c>
      <c r="E4028" s="11" t="s">
        <v>12204</v>
      </c>
      <c r="F4028" s="12" t="s">
        <v>38</v>
      </c>
      <c r="G4028" s="13">
        <v>38431</v>
      </c>
      <c r="H4028" s="13">
        <v>21137</v>
      </c>
      <c r="I4028" s="13"/>
      <c r="J4028" s="13">
        <v>17294</v>
      </c>
      <c r="K4028" s="13">
        <v>55</v>
      </c>
      <c r="L4028" s="11" t="s">
        <v>9383</v>
      </c>
      <c r="M4028" s="14" t="s">
        <v>9380</v>
      </c>
      <c r="Z4028" s="15">
        <v>38431</v>
      </c>
      <c r="AA4028" s="15">
        <v>21137</v>
      </c>
      <c r="AC4028" s="15">
        <v>17294</v>
      </c>
    </row>
    <row r="4029" spans="2:29" ht="19.7" customHeight="1" x14ac:dyDescent="0.2">
      <c r="B4029" s="16" t="s">
        <v>4133</v>
      </c>
      <c r="C4029" s="17" t="s">
        <v>12205</v>
      </c>
      <c r="D4029" s="17" t="s">
        <v>12203</v>
      </c>
      <c r="E4029" s="17" t="s">
        <v>12206</v>
      </c>
      <c r="F4029" s="18" t="s">
        <v>38</v>
      </c>
      <c r="G4029" s="19">
        <v>85902</v>
      </c>
      <c r="H4029" s="19">
        <v>50038</v>
      </c>
      <c r="I4029" s="19"/>
      <c r="J4029" s="19">
        <v>35864</v>
      </c>
      <c r="K4029" s="19">
        <v>58.25</v>
      </c>
      <c r="L4029" s="17" t="s">
        <v>9383</v>
      </c>
      <c r="M4029" s="20" t="s">
        <v>9380</v>
      </c>
      <c r="Z4029" s="15">
        <v>85902</v>
      </c>
      <c r="AA4029" s="15">
        <v>50038</v>
      </c>
      <c r="AC4029" s="15">
        <v>35864</v>
      </c>
    </row>
    <row r="4030" spans="2:29" ht="19.7" customHeight="1" x14ac:dyDescent="0.2">
      <c r="B4030" s="10" t="s">
        <v>4134</v>
      </c>
      <c r="C4030" s="11" t="s">
        <v>12207</v>
      </c>
      <c r="D4030" s="11" t="s">
        <v>12208</v>
      </c>
      <c r="E4030" s="11" t="s">
        <v>12209</v>
      </c>
      <c r="F4030" s="12" t="s">
        <v>85</v>
      </c>
      <c r="G4030" s="13">
        <v>238136</v>
      </c>
      <c r="H4030" s="13">
        <v>230992</v>
      </c>
      <c r="I4030" s="13"/>
      <c r="J4030" s="13">
        <v>7144</v>
      </c>
      <c r="K4030" s="13">
        <v>97</v>
      </c>
      <c r="L4030" s="11" t="s">
        <v>9383</v>
      </c>
      <c r="M4030" s="14" t="s">
        <v>9380</v>
      </c>
      <c r="Z4030" s="15">
        <v>238136</v>
      </c>
      <c r="AA4030" s="15">
        <v>230992</v>
      </c>
      <c r="AC4030" s="15">
        <v>7144</v>
      </c>
    </row>
    <row r="4031" spans="2:29" ht="19.7" customHeight="1" x14ac:dyDescent="0.2">
      <c r="B4031" s="10" t="s">
        <v>4135</v>
      </c>
      <c r="C4031" s="11" t="s">
        <v>12210</v>
      </c>
      <c r="D4031" s="11" t="s">
        <v>12208</v>
      </c>
      <c r="E4031" s="11" t="s">
        <v>12211</v>
      </c>
      <c r="F4031" s="12" t="s">
        <v>85</v>
      </c>
      <c r="G4031" s="13">
        <v>291168</v>
      </c>
      <c r="H4031" s="13">
        <v>282433</v>
      </c>
      <c r="I4031" s="13"/>
      <c r="J4031" s="13">
        <v>8735</v>
      </c>
      <c r="K4031" s="13">
        <v>97</v>
      </c>
      <c r="L4031" s="11" t="s">
        <v>9383</v>
      </c>
      <c r="M4031" s="14" t="s">
        <v>9380</v>
      </c>
      <c r="Z4031" s="15">
        <v>291168</v>
      </c>
      <c r="AA4031" s="15">
        <v>282433</v>
      </c>
      <c r="AC4031" s="15">
        <v>8735</v>
      </c>
    </row>
    <row r="4032" spans="2:29" ht="19.7" customHeight="1" x14ac:dyDescent="0.2">
      <c r="B4032" s="10" t="s">
        <v>4136</v>
      </c>
      <c r="C4032" s="11" t="s">
        <v>12212</v>
      </c>
      <c r="D4032" s="11" t="s">
        <v>12213</v>
      </c>
      <c r="E4032" s="11" t="s">
        <v>12214</v>
      </c>
      <c r="F4032" s="12" t="s">
        <v>85</v>
      </c>
      <c r="G4032" s="13">
        <v>172882</v>
      </c>
      <c r="H4032" s="13">
        <v>167696</v>
      </c>
      <c r="I4032" s="13"/>
      <c r="J4032" s="13">
        <v>5186</v>
      </c>
      <c r="K4032" s="13">
        <v>97</v>
      </c>
      <c r="L4032" s="11" t="s">
        <v>9383</v>
      </c>
      <c r="M4032" s="14" t="s">
        <v>9380</v>
      </c>
      <c r="Z4032" s="15">
        <v>172882</v>
      </c>
      <c r="AA4032" s="15">
        <v>167696</v>
      </c>
      <c r="AC4032" s="15">
        <v>5186</v>
      </c>
    </row>
    <row r="4033" spans="2:29" ht="19.7" customHeight="1" x14ac:dyDescent="0.2">
      <c r="B4033" s="10" t="s">
        <v>4137</v>
      </c>
      <c r="C4033" s="11" t="s">
        <v>12215</v>
      </c>
      <c r="D4033" s="11" t="s">
        <v>12213</v>
      </c>
      <c r="E4033" s="11" t="s">
        <v>12216</v>
      </c>
      <c r="F4033" s="12" t="s">
        <v>85</v>
      </c>
      <c r="G4033" s="13">
        <v>235936</v>
      </c>
      <c r="H4033" s="13">
        <v>228858</v>
      </c>
      <c r="I4033" s="13"/>
      <c r="J4033" s="13">
        <v>7078</v>
      </c>
      <c r="K4033" s="13">
        <v>97</v>
      </c>
      <c r="L4033" s="11" t="s">
        <v>9383</v>
      </c>
      <c r="M4033" s="14" t="s">
        <v>9380</v>
      </c>
      <c r="Z4033" s="15">
        <v>235936</v>
      </c>
      <c r="AA4033" s="15">
        <v>228858</v>
      </c>
      <c r="AC4033" s="15">
        <v>7078</v>
      </c>
    </row>
    <row r="4034" spans="2:29" ht="19.7" customHeight="1" x14ac:dyDescent="0.2">
      <c r="B4034" s="10" t="s">
        <v>4138</v>
      </c>
      <c r="C4034" s="11" t="s">
        <v>12217</v>
      </c>
      <c r="D4034" s="11" t="s">
        <v>12213</v>
      </c>
      <c r="E4034" s="11" t="s">
        <v>12218</v>
      </c>
      <c r="F4034" s="12" t="s">
        <v>85</v>
      </c>
      <c r="G4034" s="13">
        <v>240708</v>
      </c>
      <c r="H4034" s="13">
        <v>233487</v>
      </c>
      <c r="I4034" s="13"/>
      <c r="J4034" s="13">
        <v>7221</v>
      </c>
      <c r="K4034" s="13">
        <v>97</v>
      </c>
      <c r="L4034" s="11" t="s">
        <v>9383</v>
      </c>
      <c r="M4034" s="14" t="s">
        <v>9380</v>
      </c>
      <c r="Z4034" s="15">
        <v>240708</v>
      </c>
      <c r="AA4034" s="15">
        <v>233487</v>
      </c>
      <c r="AC4034" s="15">
        <v>7221</v>
      </c>
    </row>
    <row r="4035" spans="2:29" ht="19.7" customHeight="1" x14ac:dyDescent="0.2">
      <c r="B4035" s="10" t="s">
        <v>4139</v>
      </c>
      <c r="C4035" s="11" t="s">
        <v>12219</v>
      </c>
      <c r="D4035" s="11" t="s">
        <v>12213</v>
      </c>
      <c r="E4035" s="11" t="s">
        <v>12220</v>
      </c>
      <c r="F4035" s="12" t="s">
        <v>85</v>
      </c>
      <c r="G4035" s="13">
        <v>226640</v>
      </c>
      <c r="H4035" s="13">
        <v>219841</v>
      </c>
      <c r="I4035" s="13"/>
      <c r="J4035" s="13">
        <v>6799</v>
      </c>
      <c r="K4035" s="13">
        <v>97</v>
      </c>
      <c r="L4035" s="11" t="s">
        <v>9383</v>
      </c>
      <c r="M4035" s="14" t="s">
        <v>9380</v>
      </c>
      <c r="Z4035" s="15">
        <v>226640</v>
      </c>
      <c r="AA4035" s="15">
        <v>219841</v>
      </c>
      <c r="AC4035" s="15">
        <v>6799</v>
      </c>
    </row>
    <row r="4036" spans="2:29" ht="19.7" customHeight="1" x14ac:dyDescent="0.2">
      <c r="B4036" s="10" t="s">
        <v>4140</v>
      </c>
      <c r="C4036" s="11" t="s">
        <v>12221</v>
      </c>
      <c r="D4036" s="11" t="s">
        <v>12222</v>
      </c>
      <c r="E4036" s="11" t="s">
        <v>12223</v>
      </c>
      <c r="F4036" s="12" t="s">
        <v>85</v>
      </c>
      <c r="G4036" s="13">
        <v>270413</v>
      </c>
      <c r="H4036" s="13">
        <v>21633</v>
      </c>
      <c r="I4036" s="13"/>
      <c r="J4036" s="13">
        <v>248780</v>
      </c>
      <c r="K4036" s="13">
        <v>8</v>
      </c>
      <c r="L4036" s="11" t="s">
        <v>9383</v>
      </c>
      <c r="M4036" s="14" t="s">
        <v>9380</v>
      </c>
      <c r="Z4036" s="15">
        <v>270413</v>
      </c>
      <c r="AA4036" s="15">
        <v>21633</v>
      </c>
      <c r="AC4036" s="15">
        <v>248780</v>
      </c>
    </row>
    <row r="4037" spans="2:29" ht="19.7" customHeight="1" x14ac:dyDescent="0.2">
      <c r="B4037" s="10" t="s">
        <v>4141</v>
      </c>
      <c r="C4037" s="11" t="s">
        <v>12224</v>
      </c>
      <c r="D4037" s="11" t="s">
        <v>12222</v>
      </c>
      <c r="E4037" s="11" t="s">
        <v>12225</v>
      </c>
      <c r="F4037" s="12" t="s">
        <v>85</v>
      </c>
      <c r="G4037" s="13">
        <v>412856</v>
      </c>
      <c r="H4037" s="13">
        <v>20643</v>
      </c>
      <c r="I4037" s="13"/>
      <c r="J4037" s="13">
        <v>392213</v>
      </c>
      <c r="K4037" s="13">
        <v>5</v>
      </c>
      <c r="L4037" s="11" t="s">
        <v>9383</v>
      </c>
      <c r="M4037" s="14" t="s">
        <v>9380</v>
      </c>
      <c r="Z4037" s="15">
        <v>412856</v>
      </c>
      <c r="AA4037" s="15">
        <v>20643</v>
      </c>
      <c r="AC4037" s="15">
        <v>392213</v>
      </c>
    </row>
    <row r="4038" spans="2:29" ht="19.7" customHeight="1" x14ac:dyDescent="0.2">
      <c r="B4038" s="10" t="s">
        <v>4142</v>
      </c>
      <c r="C4038" s="11" t="s">
        <v>12226</v>
      </c>
      <c r="D4038" s="11" t="s">
        <v>12227</v>
      </c>
      <c r="E4038" s="11" t="s">
        <v>12228</v>
      </c>
      <c r="F4038" s="12" t="s">
        <v>85</v>
      </c>
      <c r="G4038" s="13">
        <v>331798</v>
      </c>
      <c r="H4038" s="13">
        <v>99539</v>
      </c>
      <c r="I4038" s="13"/>
      <c r="J4038" s="13">
        <v>232259</v>
      </c>
      <c r="K4038" s="13">
        <v>30</v>
      </c>
      <c r="L4038" s="11" t="s">
        <v>9383</v>
      </c>
      <c r="M4038" s="14" t="s">
        <v>9380</v>
      </c>
      <c r="Z4038" s="15">
        <v>331798</v>
      </c>
      <c r="AA4038" s="15">
        <v>99539</v>
      </c>
      <c r="AC4038" s="15">
        <v>232259</v>
      </c>
    </row>
    <row r="4039" spans="2:29" ht="19.7" customHeight="1" x14ac:dyDescent="0.2">
      <c r="B4039" s="10" t="s">
        <v>4143</v>
      </c>
      <c r="C4039" s="11" t="s">
        <v>12229</v>
      </c>
      <c r="D4039" s="11" t="s">
        <v>12230</v>
      </c>
      <c r="E4039" s="11" t="s">
        <v>72</v>
      </c>
      <c r="F4039" s="12" t="s">
        <v>85</v>
      </c>
      <c r="G4039" s="13">
        <v>517320</v>
      </c>
      <c r="H4039" s="13">
        <v>315565</v>
      </c>
      <c r="I4039" s="13"/>
      <c r="J4039" s="13">
        <v>201755</v>
      </c>
      <c r="K4039" s="13">
        <v>61</v>
      </c>
      <c r="L4039" s="11" t="s">
        <v>9383</v>
      </c>
      <c r="M4039" s="14" t="s">
        <v>9380</v>
      </c>
      <c r="Z4039" s="15">
        <v>517320</v>
      </c>
      <c r="AA4039" s="15">
        <v>315565</v>
      </c>
      <c r="AC4039" s="15">
        <v>201755</v>
      </c>
    </row>
    <row r="4040" spans="2:29" ht="19.7" customHeight="1" x14ac:dyDescent="0.2">
      <c r="B4040" s="10" t="s">
        <v>4144</v>
      </c>
      <c r="C4040" s="11" t="s">
        <v>12231</v>
      </c>
      <c r="D4040" s="11" t="s">
        <v>12232</v>
      </c>
      <c r="E4040" s="11" t="s">
        <v>12233</v>
      </c>
      <c r="F4040" s="12" t="s">
        <v>61</v>
      </c>
      <c r="G4040" s="13">
        <v>2599</v>
      </c>
      <c r="H4040" s="13">
        <v>400</v>
      </c>
      <c r="I4040" s="13"/>
      <c r="J4040" s="13">
        <v>2199</v>
      </c>
      <c r="K4040" s="13">
        <v>15.38</v>
      </c>
      <c r="L4040" s="11" t="s">
        <v>9383</v>
      </c>
      <c r="M4040" s="14" t="s">
        <v>9380</v>
      </c>
      <c r="Z4040" s="15">
        <v>2599</v>
      </c>
      <c r="AA4040" s="15">
        <v>400</v>
      </c>
      <c r="AC4040" s="15">
        <v>2199</v>
      </c>
    </row>
    <row r="4041" spans="2:29" ht="19.7" customHeight="1" x14ac:dyDescent="0.2">
      <c r="B4041" s="10" t="s">
        <v>4145</v>
      </c>
      <c r="C4041" s="11" t="s">
        <v>12234</v>
      </c>
      <c r="D4041" s="11" t="s">
        <v>12232</v>
      </c>
      <c r="E4041" s="11" t="s">
        <v>12235</v>
      </c>
      <c r="F4041" s="12" t="s">
        <v>61</v>
      </c>
      <c r="G4041" s="13">
        <v>2260</v>
      </c>
      <c r="H4041" s="13">
        <v>271</v>
      </c>
      <c r="I4041" s="13"/>
      <c r="J4041" s="13">
        <v>1989</v>
      </c>
      <c r="K4041" s="13">
        <v>12</v>
      </c>
      <c r="L4041" s="11" t="s">
        <v>9383</v>
      </c>
      <c r="M4041" s="14" t="s">
        <v>9380</v>
      </c>
      <c r="Z4041" s="15">
        <v>2260</v>
      </c>
      <c r="AA4041" s="15">
        <v>271</v>
      </c>
      <c r="AC4041" s="15">
        <v>1989</v>
      </c>
    </row>
    <row r="4042" spans="2:29" ht="19.7" customHeight="1" x14ac:dyDescent="0.2">
      <c r="B4042" s="10" t="s">
        <v>4146</v>
      </c>
      <c r="C4042" s="11" t="s">
        <v>12236</v>
      </c>
      <c r="D4042" s="11" t="s">
        <v>12237</v>
      </c>
      <c r="E4042" s="11" t="s">
        <v>12238</v>
      </c>
      <c r="F4042" s="12" t="s">
        <v>85</v>
      </c>
      <c r="G4042" s="13">
        <v>839794</v>
      </c>
      <c r="H4042" s="13">
        <v>100775</v>
      </c>
      <c r="I4042" s="13"/>
      <c r="J4042" s="13">
        <v>739019</v>
      </c>
      <c r="K4042" s="13">
        <v>12</v>
      </c>
      <c r="L4042" s="11" t="s">
        <v>9383</v>
      </c>
      <c r="M4042" s="14" t="s">
        <v>9380</v>
      </c>
      <c r="Z4042" s="15">
        <v>839794</v>
      </c>
      <c r="AA4042" s="15">
        <v>100775</v>
      </c>
      <c r="AC4042" s="15">
        <v>739019</v>
      </c>
    </row>
    <row r="4043" spans="2:29" ht="19.7" customHeight="1" x14ac:dyDescent="0.2">
      <c r="B4043" s="10" t="s">
        <v>4147</v>
      </c>
      <c r="C4043" s="11" t="s">
        <v>12239</v>
      </c>
      <c r="D4043" s="11" t="s">
        <v>12237</v>
      </c>
      <c r="E4043" s="11" t="s">
        <v>12240</v>
      </c>
      <c r="F4043" s="12" t="s">
        <v>85</v>
      </c>
      <c r="G4043" s="13">
        <v>790230</v>
      </c>
      <c r="H4043" s="13">
        <v>126437</v>
      </c>
      <c r="I4043" s="13"/>
      <c r="J4043" s="13">
        <v>663793</v>
      </c>
      <c r="K4043" s="13">
        <v>16</v>
      </c>
      <c r="L4043" s="11" t="s">
        <v>9383</v>
      </c>
      <c r="M4043" s="14" t="s">
        <v>9380</v>
      </c>
      <c r="Z4043" s="15">
        <v>790230</v>
      </c>
      <c r="AA4043" s="15">
        <v>126437</v>
      </c>
      <c r="AC4043" s="15">
        <v>663793</v>
      </c>
    </row>
    <row r="4044" spans="2:29" ht="19.7" customHeight="1" x14ac:dyDescent="0.2">
      <c r="B4044" s="10" t="s">
        <v>4148</v>
      </c>
      <c r="C4044" s="11" t="s">
        <v>12241</v>
      </c>
      <c r="D4044" s="11" t="s">
        <v>12237</v>
      </c>
      <c r="E4044" s="11" t="s">
        <v>12242</v>
      </c>
      <c r="F4044" s="12" t="s">
        <v>85</v>
      </c>
      <c r="G4044" s="13">
        <v>954903</v>
      </c>
      <c r="H4044" s="13">
        <v>85941</v>
      </c>
      <c r="I4044" s="13"/>
      <c r="J4044" s="13">
        <v>868962</v>
      </c>
      <c r="K4044" s="13">
        <v>9</v>
      </c>
      <c r="L4044" s="11" t="s">
        <v>9383</v>
      </c>
      <c r="M4044" s="14" t="s">
        <v>9380</v>
      </c>
      <c r="Z4044" s="15">
        <v>954903</v>
      </c>
      <c r="AA4044" s="15">
        <v>85941</v>
      </c>
      <c r="AC4044" s="15">
        <v>868962</v>
      </c>
    </row>
    <row r="4045" spans="2:29" ht="19.7" customHeight="1" x14ac:dyDescent="0.2">
      <c r="B4045" s="10" t="s">
        <v>4149</v>
      </c>
      <c r="C4045" s="11" t="s">
        <v>12243</v>
      </c>
      <c r="D4045" s="11" t="s">
        <v>12237</v>
      </c>
      <c r="E4045" s="11" t="s">
        <v>12244</v>
      </c>
      <c r="F4045" s="12" t="s">
        <v>85</v>
      </c>
      <c r="G4045" s="13">
        <v>1170222</v>
      </c>
      <c r="H4045" s="13">
        <v>124863</v>
      </c>
      <c r="I4045" s="13"/>
      <c r="J4045" s="13">
        <v>1045359</v>
      </c>
      <c r="K4045" s="13">
        <v>10.67</v>
      </c>
      <c r="L4045" s="11" t="s">
        <v>9383</v>
      </c>
      <c r="M4045" s="14" t="s">
        <v>9380</v>
      </c>
      <c r="Z4045" s="15">
        <v>1170222</v>
      </c>
      <c r="AA4045" s="15">
        <v>124863</v>
      </c>
      <c r="AC4045" s="15">
        <v>1045359</v>
      </c>
    </row>
    <row r="4046" spans="2:29" ht="19.7" customHeight="1" x14ac:dyDescent="0.2">
      <c r="B4046" s="10" t="s">
        <v>4150</v>
      </c>
      <c r="C4046" s="11" t="s">
        <v>12245</v>
      </c>
      <c r="D4046" s="11" t="s">
        <v>12237</v>
      </c>
      <c r="E4046" s="11" t="s">
        <v>12246</v>
      </c>
      <c r="F4046" s="12" t="s">
        <v>85</v>
      </c>
      <c r="G4046" s="13">
        <v>1919434</v>
      </c>
      <c r="H4046" s="13">
        <v>115166</v>
      </c>
      <c r="I4046" s="13"/>
      <c r="J4046" s="13">
        <v>1804268</v>
      </c>
      <c r="K4046" s="13">
        <v>6</v>
      </c>
      <c r="L4046" s="11" t="s">
        <v>9383</v>
      </c>
      <c r="M4046" s="14" t="s">
        <v>9380</v>
      </c>
      <c r="Z4046" s="15">
        <v>1919434</v>
      </c>
      <c r="AA4046" s="15">
        <v>115166</v>
      </c>
      <c r="AC4046" s="15">
        <v>1804268</v>
      </c>
    </row>
    <row r="4047" spans="2:29" ht="19.7" customHeight="1" x14ac:dyDescent="0.2">
      <c r="B4047" s="10" t="s">
        <v>4151</v>
      </c>
      <c r="C4047" s="11" t="s">
        <v>12247</v>
      </c>
      <c r="D4047" s="11" t="s">
        <v>12248</v>
      </c>
      <c r="E4047" s="11" t="s">
        <v>12249</v>
      </c>
      <c r="F4047" s="12" t="s">
        <v>85</v>
      </c>
      <c r="G4047" s="13">
        <v>407523</v>
      </c>
      <c r="H4047" s="13">
        <v>20376</v>
      </c>
      <c r="I4047" s="13"/>
      <c r="J4047" s="13">
        <v>387147</v>
      </c>
      <c r="K4047" s="13">
        <v>5</v>
      </c>
      <c r="L4047" s="11" t="s">
        <v>9383</v>
      </c>
      <c r="M4047" s="14" t="s">
        <v>9380</v>
      </c>
      <c r="Z4047" s="15">
        <v>407523</v>
      </c>
      <c r="AA4047" s="15">
        <v>20376</v>
      </c>
      <c r="AC4047" s="15">
        <v>387147</v>
      </c>
    </row>
    <row r="4048" spans="2:29" ht="19.7" customHeight="1" x14ac:dyDescent="0.2">
      <c r="B4048" s="10" t="s">
        <v>4152</v>
      </c>
      <c r="C4048" s="11" t="s">
        <v>12250</v>
      </c>
      <c r="D4048" s="11" t="s">
        <v>12251</v>
      </c>
      <c r="E4048" s="11" t="s">
        <v>12252</v>
      </c>
      <c r="F4048" s="12" t="s">
        <v>4314</v>
      </c>
      <c r="G4048" s="13">
        <v>41496</v>
      </c>
      <c r="H4048" s="13">
        <v>40251</v>
      </c>
      <c r="I4048" s="13"/>
      <c r="J4048" s="13">
        <v>1245</v>
      </c>
      <c r="K4048" s="13">
        <v>97</v>
      </c>
      <c r="L4048" s="11" t="s">
        <v>9383</v>
      </c>
      <c r="M4048" s="14" t="s">
        <v>9380</v>
      </c>
      <c r="Z4048" s="15">
        <v>41496</v>
      </c>
      <c r="AA4048" s="15">
        <v>40251</v>
      </c>
      <c r="AC4048" s="15">
        <v>1245</v>
      </c>
    </row>
    <row r="4049" spans="2:29" ht="19.7" customHeight="1" x14ac:dyDescent="0.2">
      <c r="B4049" s="10" t="s">
        <v>4153</v>
      </c>
      <c r="C4049" s="11" t="s">
        <v>12253</v>
      </c>
      <c r="D4049" s="11" t="s">
        <v>12251</v>
      </c>
      <c r="E4049" s="11" t="s">
        <v>12254</v>
      </c>
      <c r="F4049" s="12" t="s">
        <v>4314</v>
      </c>
      <c r="G4049" s="13">
        <v>39059</v>
      </c>
      <c r="H4049" s="13">
        <v>37887</v>
      </c>
      <c r="I4049" s="13"/>
      <c r="J4049" s="13">
        <v>1172</v>
      </c>
      <c r="K4049" s="13">
        <v>97</v>
      </c>
      <c r="L4049" s="11" t="s">
        <v>9383</v>
      </c>
      <c r="M4049" s="14" t="s">
        <v>9380</v>
      </c>
      <c r="Z4049" s="15">
        <v>39059</v>
      </c>
      <c r="AA4049" s="15">
        <v>37887</v>
      </c>
      <c r="AC4049" s="15">
        <v>1172</v>
      </c>
    </row>
    <row r="4050" spans="2:29" ht="19.7" customHeight="1" x14ac:dyDescent="0.2">
      <c r="B4050" s="10" t="s">
        <v>4154</v>
      </c>
      <c r="C4050" s="11" t="s">
        <v>12255</v>
      </c>
      <c r="D4050" s="11" t="s">
        <v>12256</v>
      </c>
      <c r="E4050" s="11" t="s">
        <v>12257</v>
      </c>
      <c r="F4050" s="12" t="s">
        <v>85</v>
      </c>
      <c r="G4050" s="13">
        <v>426086</v>
      </c>
      <c r="H4050" s="13">
        <v>34087</v>
      </c>
      <c r="I4050" s="13"/>
      <c r="J4050" s="13">
        <v>391999</v>
      </c>
      <c r="K4050" s="13">
        <v>8</v>
      </c>
      <c r="L4050" s="11" t="s">
        <v>9383</v>
      </c>
      <c r="M4050" s="14" t="s">
        <v>9380</v>
      </c>
      <c r="Z4050" s="15">
        <v>426086</v>
      </c>
      <c r="AA4050" s="15">
        <v>34087</v>
      </c>
      <c r="AC4050" s="15">
        <v>391999</v>
      </c>
    </row>
    <row r="4051" spans="2:29" ht="19.7" customHeight="1" x14ac:dyDescent="0.2">
      <c r="B4051" s="10" t="s">
        <v>4155</v>
      </c>
      <c r="C4051" s="11" t="s">
        <v>12258</v>
      </c>
      <c r="D4051" s="11" t="s">
        <v>12259</v>
      </c>
      <c r="E4051" s="11" t="s">
        <v>72</v>
      </c>
      <c r="F4051" s="12" t="s">
        <v>4387</v>
      </c>
      <c r="G4051" s="13">
        <v>6403</v>
      </c>
      <c r="H4051" s="13">
        <v>6211</v>
      </c>
      <c r="I4051" s="13"/>
      <c r="J4051" s="13">
        <v>192</v>
      </c>
      <c r="K4051" s="13">
        <v>97</v>
      </c>
      <c r="L4051" s="11" t="s">
        <v>9383</v>
      </c>
      <c r="M4051" s="14" t="s">
        <v>9380</v>
      </c>
      <c r="Z4051" s="15">
        <v>6403</v>
      </c>
      <c r="AA4051" s="15">
        <v>6211</v>
      </c>
      <c r="AC4051" s="15">
        <v>192</v>
      </c>
    </row>
    <row r="4052" spans="2:29" ht="19.7" customHeight="1" x14ac:dyDescent="0.2">
      <c r="B4052" s="10" t="s">
        <v>4156</v>
      </c>
      <c r="C4052" s="11" t="s">
        <v>12260</v>
      </c>
      <c r="D4052" s="11" t="s">
        <v>12261</v>
      </c>
      <c r="E4052" s="11" t="s">
        <v>72</v>
      </c>
      <c r="F4052" s="12" t="s">
        <v>38</v>
      </c>
      <c r="G4052" s="13">
        <v>365323</v>
      </c>
      <c r="H4052" s="13">
        <v>234720</v>
      </c>
      <c r="I4052" s="13"/>
      <c r="J4052" s="13">
        <v>130603</v>
      </c>
      <c r="K4052" s="13">
        <v>64.25</v>
      </c>
      <c r="L4052" s="11" t="s">
        <v>9383</v>
      </c>
      <c r="M4052" s="14" t="s">
        <v>9380</v>
      </c>
      <c r="Z4052" s="15">
        <v>365323</v>
      </c>
      <c r="AA4052" s="15">
        <v>234720</v>
      </c>
      <c r="AC4052" s="15">
        <v>130603</v>
      </c>
    </row>
    <row r="4053" spans="2:29" ht="19.7" customHeight="1" x14ac:dyDescent="0.2">
      <c r="B4053" s="10" t="s">
        <v>4157</v>
      </c>
      <c r="C4053" s="11" t="s">
        <v>12262</v>
      </c>
      <c r="D4053" s="11" t="s">
        <v>12263</v>
      </c>
      <c r="E4053" s="11" t="s">
        <v>12264</v>
      </c>
      <c r="F4053" s="12" t="s">
        <v>85</v>
      </c>
      <c r="G4053" s="13">
        <v>140173</v>
      </c>
      <c r="H4053" s="13">
        <v>29436</v>
      </c>
      <c r="I4053" s="13"/>
      <c r="J4053" s="13">
        <v>110737</v>
      </c>
      <c r="K4053" s="13">
        <v>21</v>
      </c>
      <c r="L4053" s="11" t="s">
        <v>9383</v>
      </c>
      <c r="M4053" s="14" t="s">
        <v>9380</v>
      </c>
      <c r="Z4053" s="15">
        <v>140173</v>
      </c>
      <c r="AA4053" s="15">
        <v>29436</v>
      </c>
      <c r="AC4053" s="15">
        <v>110737</v>
      </c>
    </row>
    <row r="4054" spans="2:29" ht="19.7" customHeight="1" x14ac:dyDescent="0.2">
      <c r="B4054" s="16" t="s">
        <v>4158</v>
      </c>
      <c r="C4054" s="17" t="s">
        <v>12265</v>
      </c>
      <c r="D4054" s="17" t="s">
        <v>12263</v>
      </c>
      <c r="E4054" s="17" t="s">
        <v>12266</v>
      </c>
      <c r="F4054" s="18" t="s">
        <v>85</v>
      </c>
      <c r="G4054" s="19">
        <v>169407</v>
      </c>
      <c r="H4054" s="19">
        <v>38964</v>
      </c>
      <c r="I4054" s="19"/>
      <c r="J4054" s="19">
        <v>130443</v>
      </c>
      <c r="K4054" s="19">
        <v>23</v>
      </c>
      <c r="L4054" s="17" t="s">
        <v>9383</v>
      </c>
      <c r="M4054" s="20" t="s">
        <v>9380</v>
      </c>
      <c r="Z4054" s="15">
        <v>169407</v>
      </c>
      <c r="AA4054" s="15">
        <v>38964</v>
      </c>
      <c r="AC4054" s="15">
        <v>130443</v>
      </c>
    </row>
    <row r="4055" spans="2:29" ht="19.7" customHeight="1" x14ac:dyDescent="0.2">
      <c r="B4055" s="10" t="s">
        <v>4159</v>
      </c>
      <c r="C4055" s="11" t="s">
        <v>12267</v>
      </c>
      <c r="D4055" s="11" t="s">
        <v>12268</v>
      </c>
      <c r="E4055" s="11" t="s">
        <v>12269</v>
      </c>
      <c r="F4055" s="12" t="s">
        <v>7</v>
      </c>
      <c r="G4055" s="13">
        <v>9131</v>
      </c>
      <c r="H4055" s="13">
        <v>8035</v>
      </c>
      <c r="I4055" s="13"/>
      <c r="J4055" s="13">
        <v>1096</v>
      </c>
      <c r="K4055" s="13">
        <v>88</v>
      </c>
      <c r="L4055" s="11" t="s">
        <v>9383</v>
      </c>
      <c r="M4055" s="14" t="s">
        <v>9380</v>
      </c>
      <c r="Z4055" s="15">
        <v>9131</v>
      </c>
      <c r="AA4055" s="15">
        <v>8035</v>
      </c>
      <c r="AC4055" s="15">
        <v>1096</v>
      </c>
    </row>
    <row r="4056" spans="2:29" ht="19.7" customHeight="1" x14ac:dyDescent="0.2">
      <c r="B4056" s="10" t="s">
        <v>4160</v>
      </c>
      <c r="C4056" s="11" t="s">
        <v>12270</v>
      </c>
      <c r="D4056" s="11" t="s">
        <v>12268</v>
      </c>
      <c r="E4056" s="11" t="s">
        <v>12271</v>
      </c>
      <c r="F4056" s="12" t="s">
        <v>7</v>
      </c>
      <c r="G4056" s="13">
        <v>11451</v>
      </c>
      <c r="H4056" s="13">
        <v>9619</v>
      </c>
      <c r="I4056" s="13"/>
      <c r="J4056" s="13">
        <v>1832</v>
      </c>
      <c r="K4056" s="13">
        <v>84</v>
      </c>
      <c r="L4056" s="11" t="s">
        <v>9383</v>
      </c>
      <c r="M4056" s="14" t="s">
        <v>9380</v>
      </c>
      <c r="Z4056" s="15">
        <v>11451</v>
      </c>
      <c r="AA4056" s="15">
        <v>9619</v>
      </c>
      <c r="AC4056" s="15">
        <v>1832</v>
      </c>
    </row>
    <row r="4057" spans="2:29" ht="19.7" customHeight="1" x14ac:dyDescent="0.2">
      <c r="B4057" s="10" t="s">
        <v>4161</v>
      </c>
      <c r="C4057" s="11" t="s">
        <v>12272</v>
      </c>
      <c r="D4057" s="11" t="s">
        <v>12268</v>
      </c>
      <c r="E4057" s="11" t="s">
        <v>12273</v>
      </c>
      <c r="F4057" s="12" t="s">
        <v>7</v>
      </c>
      <c r="G4057" s="13">
        <v>47786</v>
      </c>
      <c r="H4057" s="13">
        <v>26421</v>
      </c>
      <c r="I4057" s="13"/>
      <c r="J4057" s="13">
        <v>21365</v>
      </c>
      <c r="K4057" s="13">
        <v>55.29</v>
      </c>
      <c r="L4057" s="11" t="s">
        <v>9383</v>
      </c>
      <c r="M4057" s="14" t="s">
        <v>9380</v>
      </c>
      <c r="Z4057" s="15">
        <v>47786</v>
      </c>
      <c r="AA4057" s="15">
        <v>26421</v>
      </c>
      <c r="AC4057" s="15">
        <v>21365</v>
      </c>
    </row>
    <row r="4058" spans="2:29" ht="19.7" customHeight="1" x14ac:dyDescent="0.2">
      <c r="B4058" s="10" t="s">
        <v>4162</v>
      </c>
      <c r="C4058" s="11" t="s">
        <v>12274</v>
      </c>
      <c r="D4058" s="11" t="s">
        <v>12275</v>
      </c>
      <c r="E4058" s="11" t="s">
        <v>12276</v>
      </c>
      <c r="F4058" s="12" t="s">
        <v>38</v>
      </c>
      <c r="G4058" s="13">
        <v>12028407</v>
      </c>
      <c r="H4058" s="13">
        <v>5412783</v>
      </c>
      <c r="I4058" s="13"/>
      <c r="J4058" s="13">
        <v>6615624</v>
      </c>
      <c r="K4058" s="13">
        <v>45</v>
      </c>
      <c r="L4058" s="11" t="s">
        <v>9383</v>
      </c>
      <c r="M4058" s="14" t="s">
        <v>9380</v>
      </c>
      <c r="Z4058" s="15">
        <v>12028407</v>
      </c>
      <c r="AA4058" s="15">
        <v>5412783</v>
      </c>
      <c r="AC4058" s="15">
        <v>6615624</v>
      </c>
    </row>
    <row r="4059" spans="2:29" ht="19.7" customHeight="1" x14ac:dyDescent="0.2">
      <c r="B4059" s="10" t="s">
        <v>4163</v>
      </c>
      <c r="C4059" s="11" t="s">
        <v>12277</v>
      </c>
      <c r="D4059" s="11" t="s">
        <v>12275</v>
      </c>
      <c r="E4059" s="11" t="s">
        <v>12278</v>
      </c>
      <c r="F4059" s="12" t="s">
        <v>38</v>
      </c>
      <c r="G4059" s="13">
        <v>11707696</v>
      </c>
      <c r="H4059" s="13">
        <v>4800155</v>
      </c>
      <c r="I4059" s="13"/>
      <c r="J4059" s="13">
        <v>6907541</v>
      </c>
      <c r="K4059" s="13">
        <v>41</v>
      </c>
      <c r="L4059" s="11" t="s">
        <v>9383</v>
      </c>
      <c r="M4059" s="14" t="s">
        <v>9380</v>
      </c>
      <c r="Z4059" s="15">
        <v>11707696</v>
      </c>
      <c r="AA4059" s="15">
        <v>4800155</v>
      </c>
      <c r="AC4059" s="15">
        <v>6907541</v>
      </c>
    </row>
    <row r="4060" spans="2:29" ht="19.7" customHeight="1" x14ac:dyDescent="0.2">
      <c r="B4060" s="10" t="s">
        <v>4164</v>
      </c>
      <c r="C4060" s="11" t="s">
        <v>12279</v>
      </c>
      <c r="D4060" s="11" t="s">
        <v>12275</v>
      </c>
      <c r="E4060" s="11" t="s">
        <v>12280</v>
      </c>
      <c r="F4060" s="12" t="s">
        <v>38</v>
      </c>
      <c r="G4060" s="13">
        <v>14067220</v>
      </c>
      <c r="H4060" s="13">
        <v>7298074</v>
      </c>
      <c r="I4060" s="13"/>
      <c r="J4060" s="13">
        <v>6769146</v>
      </c>
      <c r="K4060" s="13">
        <v>51.88</v>
      </c>
      <c r="L4060" s="11" t="s">
        <v>9383</v>
      </c>
      <c r="M4060" s="14" t="s">
        <v>9380</v>
      </c>
      <c r="Z4060" s="15">
        <v>14067220</v>
      </c>
      <c r="AA4060" s="15">
        <v>7298074</v>
      </c>
      <c r="AC4060" s="15">
        <v>6769146</v>
      </c>
    </row>
    <row r="4061" spans="2:29" ht="19.7" customHeight="1" x14ac:dyDescent="0.2">
      <c r="B4061" s="10" t="s">
        <v>4165</v>
      </c>
      <c r="C4061" s="11" t="s">
        <v>12281</v>
      </c>
      <c r="D4061" s="11" t="s">
        <v>12275</v>
      </c>
      <c r="E4061" s="11" t="s">
        <v>12282</v>
      </c>
      <c r="F4061" s="12" t="s">
        <v>38</v>
      </c>
      <c r="G4061" s="13">
        <v>14045274</v>
      </c>
      <c r="H4061" s="13">
        <v>6847071</v>
      </c>
      <c r="I4061" s="13"/>
      <c r="J4061" s="13">
        <v>7198203</v>
      </c>
      <c r="K4061" s="13">
        <v>48.75</v>
      </c>
      <c r="L4061" s="11" t="s">
        <v>9383</v>
      </c>
      <c r="M4061" s="14" t="s">
        <v>9380</v>
      </c>
      <c r="Z4061" s="15">
        <v>14045274</v>
      </c>
      <c r="AA4061" s="15">
        <v>6847071</v>
      </c>
      <c r="AC4061" s="15">
        <v>7198203</v>
      </c>
    </row>
    <row r="4062" spans="2:29" ht="19.7" customHeight="1" x14ac:dyDescent="0.2">
      <c r="B4062" s="10" t="s">
        <v>4166</v>
      </c>
      <c r="C4062" s="11" t="s">
        <v>12283</v>
      </c>
      <c r="D4062" s="11" t="s">
        <v>12275</v>
      </c>
      <c r="E4062" s="11" t="s">
        <v>12284</v>
      </c>
      <c r="F4062" s="12" t="s">
        <v>38</v>
      </c>
      <c r="G4062" s="13">
        <v>10473010</v>
      </c>
      <c r="H4062" s="13">
        <v>4293934</v>
      </c>
      <c r="I4062" s="13"/>
      <c r="J4062" s="13">
        <v>6179076</v>
      </c>
      <c r="K4062" s="13">
        <v>41</v>
      </c>
      <c r="L4062" s="11" t="s">
        <v>9383</v>
      </c>
      <c r="M4062" s="14" t="s">
        <v>9380</v>
      </c>
      <c r="Z4062" s="15">
        <v>10473010</v>
      </c>
      <c r="AA4062" s="15">
        <v>4293934</v>
      </c>
      <c r="AC4062" s="15">
        <v>6179076</v>
      </c>
    </row>
    <row r="4063" spans="2:29" ht="19.7" customHeight="1" x14ac:dyDescent="0.2">
      <c r="B4063" s="10" t="s">
        <v>4167</v>
      </c>
      <c r="C4063" s="11" t="s">
        <v>12285</v>
      </c>
      <c r="D4063" s="11" t="s">
        <v>12275</v>
      </c>
      <c r="E4063" s="11" t="s">
        <v>12286</v>
      </c>
      <c r="F4063" s="12" t="s">
        <v>38</v>
      </c>
      <c r="G4063" s="13">
        <v>9993515</v>
      </c>
      <c r="H4063" s="13">
        <v>4996758</v>
      </c>
      <c r="I4063" s="13"/>
      <c r="J4063" s="13">
        <v>4996757</v>
      </c>
      <c r="K4063" s="13">
        <v>50</v>
      </c>
      <c r="L4063" s="11" t="s">
        <v>9383</v>
      </c>
      <c r="M4063" s="14" t="s">
        <v>9380</v>
      </c>
      <c r="Z4063" s="15">
        <v>9993515</v>
      </c>
      <c r="AA4063" s="15">
        <v>4996758</v>
      </c>
      <c r="AC4063" s="15">
        <v>4996757</v>
      </c>
    </row>
    <row r="4064" spans="2:29" ht="19.7" customHeight="1" x14ac:dyDescent="0.2">
      <c r="B4064" s="10" t="s">
        <v>4168</v>
      </c>
      <c r="C4064" s="11" t="s">
        <v>12287</v>
      </c>
      <c r="D4064" s="11" t="s">
        <v>12275</v>
      </c>
      <c r="E4064" s="11" t="s">
        <v>12288</v>
      </c>
      <c r="F4064" s="12" t="s">
        <v>38</v>
      </c>
      <c r="G4064" s="13">
        <v>11242766</v>
      </c>
      <c r="H4064" s="13">
        <v>5059245</v>
      </c>
      <c r="I4064" s="13"/>
      <c r="J4064" s="13">
        <v>6183521</v>
      </c>
      <c r="K4064" s="13">
        <v>45</v>
      </c>
      <c r="L4064" s="11" t="s">
        <v>9383</v>
      </c>
      <c r="M4064" s="14" t="s">
        <v>9380</v>
      </c>
      <c r="Z4064" s="15">
        <v>11242766</v>
      </c>
      <c r="AA4064" s="15">
        <v>5059245</v>
      </c>
      <c r="AC4064" s="15">
        <v>6183521</v>
      </c>
    </row>
    <row r="4065" spans="2:29" ht="19.7" customHeight="1" x14ac:dyDescent="0.2">
      <c r="B4065" s="10" t="s">
        <v>4169</v>
      </c>
      <c r="C4065" s="11" t="s">
        <v>12289</v>
      </c>
      <c r="D4065" s="11" t="s">
        <v>12275</v>
      </c>
      <c r="E4065" s="11" t="s">
        <v>12290</v>
      </c>
      <c r="F4065" s="12" t="s">
        <v>38</v>
      </c>
      <c r="G4065" s="13">
        <v>12252391</v>
      </c>
      <c r="H4065" s="13">
        <v>5881148</v>
      </c>
      <c r="I4065" s="13"/>
      <c r="J4065" s="13">
        <v>6371243</v>
      </c>
      <c r="K4065" s="13">
        <v>48</v>
      </c>
      <c r="L4065" s="11" t="s">
        <v>9383</v>
      </c>
      <c r="M4065" s="14" t="s">
        <v>9380</v>
      </c>
      <c r="Z4065" s="15">
        <v>12252391</v>
      </c>
      <c r="AA4065" s="15">
        <v>5881148</v>
      </c>
      <c r="AC4065" s="15">
        <v>6371243</v>
      </c>
    </row>
    <row r="4066" spans="2:29" ht="19.7" customHeight="1" x14ac:dyDescent="0.2">
      <c r="B4066" s="10" t="s">
        <v>4170</v>
      </c>
      <c r="C4066" s="11" t="s">
        <v>12291</v>
      </c>
      <c r="D4066" s="11" t="s">
        <v>12275</v>
      </c>
      <c r="E4066" s="11" t="s">
        <v>12292</v>
      </c>
      <c r="F4066" s="12" t="s">
        <v>38</v>
      </c>
      <c r="G4066" s="13">
        <v>13428637</v>
      </c>
      <c r="H4066" s="13">
        <v>7205807</v>
      </c>
      <c r="I4066" s="13"/>
      <c r="J4066" s="13">
        <v>6222830</v>
      </c>
      <c r="K4066" s="13">
        <v>53.66</v>
      </c>
      <c r="L4066" s="11" t="s">
        <v>9383</v>
      </c>
      <c r="M4066" s="14" t="s">
        <v>9380</v>
      </c>
      <c r="Z4066" s="15">
        <v>13428637</v>
      </c>
      <c r="AA4066" s="15">
        <v>7205807</v>
      </c>
      <c r="AC4066" s="15">
        <v>6222830</v>
      </c>
    </row>
    <row r="4067" spans="2:29" ht="19.7" customHeight="1" x14ac:dyDescent="0.2">
      <c r="B4067" s="10" t="s">
        <v>4171</v>
      </c>
      <c r="C4067" s="11" t="s">
        <v>12293</v>
      </c>
      <c r="D4067" s="11" t="s">
        <v>12294</v>
      </c>
      <c r="E4067" s="11" t="s">
        <v>12295</v>
      </c>
      <c r="F4067" s="12" t="s">
        <v>329</v>
      </c>
      <c r="G4067" s="13">
        <v>62121</v>
      </c>
      <c r="H4067" s="13">
        <v>32924</v>
      </c>
      <c r="I4067" s="13"/>
      <c r="J4067" s="13">
        <v>29197</v>
      </c>
      <c r="K4067" s="13">
        <v>53</v>
      </c>
      <c r="L4067" s="11" t="s">
        <v>9383</v>
      </c>
      <c r="M4067" s="14" t="s">
        <v>9380</v>
      </c>
      <c r="Z4067" s="15">
        <v>62121</v>
      </c>
      <c r="AA4067" s="15">
        <v>32924</v>
      </c>
      <c r="AC4067" s="15">
        <v>29197</v>
      </c>
    </row>
    <row r="4068" spans="2:29" ht="19.7" customHeight="1" x14ac:dyDescent="0.2">
      <c r="B4068" s="10" t="s">
        <v>4172</v>
      </c>
      <c r="C4068" s="11" t="s">
        <v>12296</v>
      </c>
      <c r="D4068" s="11" t="s">
        <v>12297</v>
      </c>
      <c r="E4068" s="11" t="s">
        <v>12298</v>
      </c>
      <c r="F4068" s="12" t="s">
        <v>85</v>
      </c>
      <c r="G4068" s="13">
        <v>4132</v>
      </c>
      <c r="H4068" s="13"/>
      <c r="I4068" s="13"/>
      <c r="J4068" s="13">
        <v>3734</v>
      </c>
      <c r="K4068" s="13"/>
      <c r="L4068" s="11" t="s">
        <v>9383</v>
      </c>
      <c r="M4068" s="14" t="s">
        <v>9380</v>
      </c>
      <c r="Z4068" s="15">
        <v>3734</v>
      </c>
      <c r="AC4068" s="15">
        <v>3734</v>
      </c>
    </row>
    <row r="4069" spans="2:29" ht="19.7" customHeight="1" x14ac:dyDescent="0.2">
      <c r="B4069" s="10" t="s">
        <v>4173</v>
      </c>
      <c r="C4069" s="11" t="s">
        <v>12299</v>
      </c>
      <c r="D4069" s="11" t="s">
        <v>12300</v>
      </c>
      <c r="E4069" s="11" t="s">
        <v>12301</v>
      </c>
      <c r="F4069" s="12" t="s">
        <v>85</v>
      </c>
      <c r="G4069" s="13">
        <v>8903</v>
      </c>
      <c r="H4069" s="13">
        <v>5038</v>
      </c>
      <c r="I4069" s="13"/>
      <c r="J4069" s="13">
        <v>3865</v>
      </c>
      <c r="K4069" s="13">
        <v>56.59</v>
      </c>
      <c r="L4069" s="11" t="s">
        <v>9383</v>
      </c>
      <c r="M4069" s="14" t="s">
        <v>9380</v>
      </c>
      <c r="Z4069" s="15">
        <v>8903</v>
      </c>
      <c r="AA4069" s="15">
        <v>5038</v>
      </c>
      <c r="AC4069" s="15">
        <v>3865</v>
      </c>
    </row>
    <row r="4070" spans="2:29" ht="19.7" customHeight="1" x14ac:dyDescent="0.2">
      <c r="B4070" s="10" t="s">
        <v>4174</v>
      </c>
      <c r="C4070" s="11" t="s">
        <v>12302</v>
      </c>
      <c r="D4070" s="11" t="s">
        <v>12300</v>
      </c>
      <c r="E4070" s="11" t="s">
        <v>12303</v>
      </c>
      <c r="F4070" s="12" t="s">
        <v>61</v>
      </c>
      <c r="G4070" s="13">
        <v>10420</v>
      </c>
      <c r="H4070" s="13"/>
      <c r="I4070" s="13"/>
      <c r="J4070" s="13">
        <v>10420</v>
      </c>
      <c r="K4070" s="13"/>
      <c r="L4070" s="11" t="s">
        <v>9383</v>
      </c>
      <c r="M4070" s="14" t="s">
        <v>9380</v>
      </c>
      <c r="Z4070" s="15">
        <v>10420</v>
      </c>
      <c r="AC4070" s="15">
        <v>10420</v>
      </c>
    </row>
    <row r="4071" spans="2:29" ht="19.7" customHeight="1" x14ac:dyDescent="0.2">
      <c r="B4071" s="10" t="s">
        <v>4175</v>
      </c>
      <c r="C4071" s="11" t="s">
        <v>12304</v>
      </c>
      <c r="D4071" s="11" t="s">
        <v>4339</v>
      </c>
      <c r="E4071" s="11" t="s">
        <v>12305</v>
      </c>
      <c r="F4071" s="12" t="s">
        <v>7</v>
      </c>
      <c r="G4071" s="13">
        <v>24901</v>
      </c>
      <c r="H4071" s="13">
        <v>21268</v>
      </c>
      <c r="I4071" s="13"/>
      <c r="J4071" s="13">
        <v>3633</v>
      </c>
      <c r="K4071" s="13">
        <v>85.41</v>
      </c>
      <c r="L4071" s="11" t="s">
        <v>9383</v>
      </c>
      <c r="M4071" s="14" t="s">
        <v>9380</v>
      </c>
      <c r="Z4071" s="15">
        <v>24901</v>
      </c>
      <c r="AA4071" s="15">
        <v>21268</v>
      </c>
      <c r="AC4071" s="15">
        <v>3633</v>
      </c>
    </row>
    <row r="4072" spans="2:29" ht="19.7" customHeight="1" x14ac:dyDescent="0.2">
      <c r="B4072" s="10" t="s">
        <v>4176</v>
      </c>
      <c r="C4072" s="11" t="s">
        <v>12306</v>
      </c>
      <c r="D4072" s="11" t="s">
        <v>4339</v>
      </c>
      <c r="E4072" s="11" t="s">
        <v>12307</v>
      </c>
      <c r="F4072" s="12" t="s">
        <v>7</v>
      </c>
      <c r="G4072" s="13">
        <v>17855</v>
      </c>
      <c r="H4072" s="13">
        <v>13748</v>
      </c>
      <c r="I4072" s="13"/>
      <c r="J4072" s="13">
        <v>4107</v>
      </c>
      <c r="K4072" s="13">
        <v>77</v>
      </c>
      <c r="L4072" s="11" t="s">
        <v>9383</v>
      </c>
      <c r="M4072" s="14" t="s">
        <v>9380</v>
      </c>
      <c r="Z4072" s="15">
        <v>17855</v>
      </c>
      <c r="AA4072" s="15">
        <v>13748</v>
      </c>
      <c r="AC4072" s="15">
        <v>4107</v>
      </c>
    </row>
    <row r="4073" spans="2:29" ht="19.7" customHeight="1" x14ac:dyDescent="0.2">
      <c r="B4073" s="10" t="s">
        <v>4177</v>
      </c>
      <c r="C4073" s="11" t="s">
        <v>12308</v>
      </c>
      <c r="D4073" s="11" t="s">
        <v>4339</v>
      </c>
      <c r="E4073" s="11" t="s">
        <v>12309</v>
      </c>
      <c r="F4073" s="12" t="s">
        <v>7</v>
      </c>
      <c r="G4073" s="13">
        <v>53017</v>
      </c>
      <c r="H4073" s="13">
        <v>42414</v>
      </c>
      <c r="I4073" s="13"/>
      <c r="J4073" s="13">
        <v>10603</v>
      </c>
      <c r="K4073" s="13">
        <v>80</v>
      </c>
      <c r="L4073" s="11" t="s">
        <v>9383</v>
      </c>
      <c r="M4073" s="14" t="s">
        <v>9380</v>
      </c>
      <c r="Z4073" s="15">
        <v>53017</v>
      </c>
      <c r="AA4073" s="15">
        <v>42414</v>
      </c>
      <c r="AC4073" s="15">
        <v>10603</v>
      </c>
    </row>
    <row r="4074" spans="2:29" ht="19.7" customHeight="1" x14ac:dyDescent="0.2">
      <c r="B4074" s="10" t="s">
        <v>4178</v>
      </c>
      <c r="C4074" s="11" t="s">
        <v>12310</v>
      </c>
      <c r="D4074" s="11" t="s">
        <v>9700</v>
      </c>
      <c r="E4074" s="11" t="s">
        <v>12311</v>
      </c>
      <c r="F4074" s="12" t="s">
        <v>7</v>
      </c>
      <c r="G4074" s="13">
        <v>3782</v>
      </c>
      <c r="H4074" s="13">
        <v>3215</v>
      </c>
      <c r="I4074" s="13"/>
      <c r="J4074" s="13">
        <v>567</v>
      </c>
      <c r="K4074" s="13">
        <v>85</v>
      </c>
      <c r="L4074" s="11" t="s">
        <v>9383</v>
      </c>
      <c r="M4074" s="14" t="s">
        <v>9380</v>
      </c>
      <c r="Z4074" s="15">
        <v>3782</v>
      </c>
      <c r="AA4074" s="15">
        <v>3215</v>
      </c>
      <c r="AC4074" s="15">
        <v>567</v>
      </c>
    </row>
    <row r="4075" spans="2:29" ht="19.7" customHeight="1" x14ac:dyDescent="0.2">
      <c r="B4075" s="10" t="s">
        <v>4179</v>
      </c>
      <c r="C4075" s="11" t="s">
        <v>12312</v>
      </c>
      <c r="D4075" s="11" t="s">
        <v>9700</v>
      </c>
      <c r="E4075" s="11" t="s">
        <v>12313</v>
      </c>
      <c r="F4075" s="12" t="s">
        <v>7</v>
      </c>
      <c r="G4075" s="13">
        <v>3716</v>
      </c>
      <c r="H4075" s="13">
        <v>3231</v>
      </c>
      <c r="I4075" s="13"/>
      <c r="J4075" s="13">
        <v>485</v>
      </c>
      <c r="K4075" s="13">
        <v>86.94</v>
      </c>
      <c r="L4075" s="11" t="s">
        <v>9383</v>
      </c>
      <c r="M4075" s="14" t="s">
        <v>9380</v>
      </c>
      <c r="Z4075" s="15">
        <v>3716</v>
      </c>
      <c r="AA4075" s="15">
        <v>3231</v>
      </c>
      <c r="AC4075" s="15">
        <v>485</v>
      </c>
    </row>
    <row r="4076" spans="2:29" ht="19.7" customHeight="1" x14ac:dyDescent="0.2">
      <c r="B4076" s="10" t="s">
        <v>4180</v>
      </c>
      <c r="C4076" s="11" t="s">
        <v>12314</v>
      </c>
      <c r="D4076" s="11" t="s">
        <v>9700</v>
      </c>
      <c r="E4076" s="11" t="s">
        <v>12315</v>
      </c>
      <c r="F4076" s="12" t="s">
        <v>7</v>
      </c>
      <c r="G4076" s="13">
        <v>3999</v>
      </c>
      <c r="H4076" s="13">
        <v>3164</v>
      </c>
      <c r="I4076" s="13"/>
      <c r="J4076" s="13">
        <v>835</v>
      </c>
      <c r="K4076" s="13">
        <v>79.12</v>
      </c>
      <c r="L4076" s="11" t="s">
        <v>9383</v>
      </c>
      <c r="M4076" s="14" t="s">
        <v>9380</v>
      </c>
      <c r="Z4076" s="15">
        <v>3999</v>
      </c>
      <c r="AA4076" s="15">
        <v>3164</v>
      </c>
      <c r="AC4076" s="15">
        <v>835</v>
      </c>
    </row>
    <row r="4077" spans="2:29" ht="19.7" customHeight="1" x14ac:dyDescent="0.2">
      <c r="B4077" s="10" t="s">
        <v>4181</v>
      </c>
      <c r="C4077" s="11" t="s">
        <v>12316</v>
      </c>
      <c r="D4077" s="11" t="s">
        <v>9736</v>
      </c>
      <c r="E4077" s="11" t="s">
        <v>12317</v>
      </c>
      <c r="F4077" s="12" t="s">
        <v>7</v>
      </c>
      <c r="G4077" s="13">
        <v>5240</v>
      </c>
      <c r="H4077" s="13">
        <v>3039</v>
      </c>
      <c r="I4077" s="13"/>
      <c r="J4077" s="13">
        <v>2201</v>
      </c>
      <c r="K4077" s="13">
        <v>58</v>
      </c>
      <c r="L4077" s="11" t="s">
        <v>9383</v>
      </c>
      <c r="M4077" s="14" t="s">
        <v>9380</v>
      </c>
      <c r="Z4077" s="15">
        <v>5240</v>
      </c>
      <c r="AA4077" s="15">
        <v>3039</v>
      </c>
      <c r="AC4077" s="15">
        <v>2201</v>
      </c>
    </row>
    <row r="4078" spans="2:29" ht="19.7" customHeight="1" x14ac:dyDescent="0.2">
      <c r="B4078" s="10" t="s">
        <v>4182</v>
      </c>
      <c r="C4078" s="11" t="s">
        <v>12318</v>
      </c>
      <c r="D4078" s="11" t="s">
        <v>9736</v>
      </c>
      <c r="E4078" s="11" t="s">
        <v>12319</v>
      </c>
      <c r="F4078" s="12" t="s">
        <v>7</v>
      </c>
      <c r="G4078" s="13">
        <v>7072</v>
      </c>
      <c r="H4078" s="13">
        <v>3677</v>
      </c>
      <c r="I4078" s="13"/>
      <c r="J4078" s="13">
        <v>3395</v>
      </c>
      <c r="K4078" s="13">
        <v>52</v>
      </c>
      <c r="L4078" s="11" t="s">
        <v>9383</v>
      </c>
      <c r="M4078" s="14" t="s">
        <v>9380</v>
      </c>
      <c r="Z4078" s="15">
        <v>7072</v>
      </c>
      <c r="AA4078" s="15">
        <v>3677</v>
      </c>
      <c r="AC4078" s="15">
        <v>3395</v>
      </c>
    </row>
    <row r="4079" spans="2:29" ht="19.7" customHeight="1" x14ac:dyDescent="0.2">
      <c r="B4079" s="16" t="s">
        <v>4183</v>
      </c>
      <c r="C4079" s="17" t="s">
        <v>12320</v>
      </c>
      <c r="D4079" s="17" t="s">
        <v>9736</v>
      </c>
      <c r="E4079" s="17" t="s">
        <v>12321</v>
      </c>
      <c r="F4079" s="18" t="s">
        <v>7</v>
      </c>
      <c r="G4079" s="19">
        <v>9077</v>
      </c>
      <c r="H4079" s="19">
        <v>4811</v>
      </c>
      <c r="I4079" s="19"/>
      <c r="J4079" s="19">
        <v>4266</v>
      </c>
      <c r="K4079" s="19">
        <v>53</v>
      </c>
      <c r="L4079" s="17" t="s">
        <v>9383</v>
      </c>
      <c r="M4079" s="20" t="s">
        <v>9380</v>
      </c>
      <c r="Z4079" s="15">
        <v>9077</v>
      </c>
      <c r="AA4079" s="15">
        <v>4811</v>
      </c>
      <c r="AC4079" s="15">
        <v>4266</v>
      </c>
    </row>
    <row r="4080" spans="2:29" ht="19.7" customHeight="1" x14ac:dyDescent="0.2">
      <c r="B4080" s="10" t="s">
        <v>4184</v>
      </c>
      <c r="C4080" s="11" t="s">
        <v>12322</v>
      </c>
      <c r="D4080" s="11" t="s">
        <v>9736</v>
      </c>
      <c r="E4080" s="11" t="s">
        <v>12323</v>
      </c>
      <c r="F4080" s="12" t="s">
        <v>7</v>
      </c>
      <c r="G4080" s="13">
        <v>5580</v>
      </c>
      <c r="H4080" s="13">
        <v>2311</v>
      </c>
      <c r="I4080" s="13"/>
      <c r="J4080" s="13">
        <v>3269</v>
      </c>
      <c r="K4080" s="13">
        <v>41.42</v>
      </c>
      <c r="L4080" s="11" t="s">
        <v>9383</v>
      </c>
      <c r="M4080" s="14" t="s">
        <v>9380</v>
      </c>
      <c r="Z4080" s="15">
        <v>5580</v>
      </c>
      <c r="AA4080" s="15">
        <v>2311</v>
      </c>
      <c r="AC4080" s="15">
        <v>3269</v>
      </c>
    </row>
    <row r="4081" spans="2:29" ht="19.7" customHeight="1" x14ac:dyDescent="0.2">
      <c r="B4081" s="10" t="s">
        <v>4185</v>
      </c>
      <c r="C4081" s="11" t="s">
        <v>12324</v>
      </c>
      <c r="D4081" s="11" t="s">
        <v>9736</v>
      </c>
      <c r="E4081" s="11" t="s">
        <v>12325</v>
      </c>
      <c r="F4081" s="12" t="s">
        <v>7</v>
      </c>
      <c r="G4081" s="13">
        <v>7993</v>
      </c>
      <c r="H4081" s="13">
        <v>3940</v>
      </c>
      <c r="I4081" s="13"/>
      <c r="J4081" s="13">
        <v>4053</v>
      </c>
      <c r="K4081" s="13">
        <v>49.29</v>
      </c>
      <c r="L4081" s="11" t="s">
        <v>9383</v>
      </c>
      <c r="M4081" s="14" t="s">
        <v>9380</v>
      </c>
      <c r="Z4081" s="15">
        <v>7993</v>
      </c>
      <c r="AA4081" s="15">
        <v>3940</v>
      </c>
      <c r="AC4081" s="15">
        <v>4053</v>
      </c>
    </row>
    <row r="4082" spans="2:29" ht="19.7" customHeight="1" x14ac:dyDescent="0.2">
      <c r="B4082" s="10" t="s">
        <v>4186</v>
      </c>
      <c r="C4082" s="11" t="s">
        <v>12326</v>
      </c>
      <c r="D4082" s="11" t="s">
        <v>9736</v>
      </c>
      <c r="E4082" s="11" t="s">
        <v>12327</v>
      </c>
      <c r="F4082" s="12" t="s">
        <v>7</v>
      </c>
      <c r="G4082" s="13">
        <v>9814</v>
      </c>
      <c r="H4082" s="13">
        <v>4775</v>
      </c>
      <c r="I4082" s="13"/>
      <c r="J4082" s="13">
        <v>5039</v>
      </c>
      <c r="K4082" s="13">
        <v>48.66</v>
      </c>
      <c r="L4082" s="11" t="s">
        <v>9383</v>
      </c>
      <c r="M4082" s="14" t="s">
        <v>9380</v>
      </c>
      <c r="Z4082" s="15">
        <v>9814</v>
      </c>
      <c r="AA4082" s="15">
        <v>4775</v>
      </c>
      <c r="AC4082" s="15">
        <v>5039</v>
      </c>
    </row>
    <row r="4083" spans="2:29" ht="19.7" customHeight="1" x14ac:dyDescent="0.2">
      <c r="B4083" s="10" t="s">
        <v>4187</v>
      </c>
      <c r="C4083" s="11" t="s">
        <v>12328</v>
      </c>
      <c r="D4083" s="11" t="s">
        <v>4341</v>
      </c>
      <c r="E4083" s="11" t="s">
        <v>12329</v>
      </c>
      <c r="F4083" s="12" t="s">
        <v>85</v>
      </c>
      <c r="G4083" s="13">
        <v>31696</v>
      </c>
      <c r="H4083" s="13">
        <v>24336</v>
      </c>
      <c r="I4083" s="13"/>
      <c r="J4083" s="13">
        <v>7360</v>
      </c>
      <c r="K4083" s="13">
        <v>76.78</v>
      </c>
      <c r="L4083" s="11" t="s">
        <v>9383</v>
      </c>
      <c r="M4083" s="14" t="s">
        <v>9380</v>
      </c>
      <c r="Z4083" s="15">
        <v>31696</v>
      </c>
      <c r="AA4083" s="15">
        <v>24336</v>
      </c>
      <c r="AC4083" s="15">
        <v>7360</v>
      </c>
    </row>
    <row r="4084" spans="2:29" ht="19.7" customHeight="1" x14ac:dyDescent="0.2">
      <c r="B4084" s="10" t="s">
        <v>4188</v>
      </c>
      <c r="C4084" s="11" t="s">
        <v>12330</v>
      </c>
      <c r="D4084" s="11" t="s">
        <v>9890</v>
      </c>
      <c r="E4084" s="11" t="s">
        <v>12331</v>
      </c>
      <c r="F4084" s="12" t="s">
        <v>7</v>
      </c>
      <c r="G4084" s="13">
        <v>3739</v>
      </c>
      <c r="H4084" s="13">
        <v>1458</v>
      </c>
      <c r="I4084" s="13"/>
      <c r="J4084" s="13">
        <v>2281</v>
      </c>
      <c r="K4084" s="13">
        <v>39</v>
      </c>
      <c r="L4084" s="11" t="s">
        <v>9383</v>
      </c>
      <c r="M4084" s="14" t="s">
        <v>9380</v>
      </c>
      <c r="Z4084" s="15">
        <v>3739</v>
      </c>
      <c r="AA4084" s="15">
        <v>1458</v>
      </c>
      <c r="AC4084" s="15">
        <v>2281</v>
      </c>
    </row>
    <row r="4085" spans="2:29" ht="19.7" customHeight="1" x14ac:dyDescent="0.2">
      <c r="B4085" s="10" t="s">
        <v>4189</v>
      </c>
      <c r="C4085" s="11" t="s">
        <v>12332</v>
      </c>
      <c r="D4085" s="11" t="s">
        <v>9890</v>
      </c>
      <c r="E4085" s="11" t="s">
        <v>12333</v>
      </c>
      <c r="F4085" s="12" t="s">
        <v>7</v>
      </c>
      <c r="G4085" s="13">
        <v>9363</v>
      </c>
      <c r="H4085" s="13">
        <v>5992</v>
      </c>
      <c r="I4085" s="13"/>
      <c r="J4085" s="13">
        <v>3371</v>
      </c>
      <c r="K4085" s="13">
        <v>64</v>
      </c>
      <c r="L4085" s="11" t="s">
        <v>9383</v>
      </c>
      <c r="M4085" s="14" t="s">
        <v>9380</v>
      </c>
      <c r="Z4085" s="15">
        <v>9363</v>
      </c>
      <c r="AA4085" s="15">
        <v>5992</v>
      </c>
      <c r="AC4085" s="15">
        <v>3371</v>
      </c>
    </row>
    <row r="4086" spans="2:29" ht="19.7" customHeight="1" x14ac:dyDescent="0.2">
      <c r="B4086" s="10" t="s">
        <v>4190</v>
      </c>
      <c r="C4086" s="11" t="s">
        <v>12334</v>
      </c>
      <c r="D4086" s="11" t="s">
        <v>12335</v>
      </c>
      <c r="E4086" s="11" t="s">
        <v>12336</v>
      </c>
      <c r="F4086" s="12" t="s">
        <v>38</v>
      </c>
      <c r="G4086" s="13">
        <v>26163</v>
      </c>
      <c r="H4086" s="13">
        <v>22110</v>
      </c>
      <c r="I4086" s="13"/>
      <c r="J4086" s="13">
        <v>4053</v>
      </c>
      <c r="K4086" s="13">
        <v>84.51</v>
      </c>
      <c r="L4086" s="11" t="s">
        <v>9383</v>
      </c>
      <c r="M4086" s="14" t="s">
        <v>9380</v>
      </c>
      <c r="Z4086" s="15">
        <v>26163</v>
      </c>
      <c r="AA4086" s="15">
        <v>22110</v>
      </c>
      <c r="AC4086" s="15">
        <v>4053</v>
      </c>
    </row>
    <row r="4087" spans="2:29" ht="19.7" customHeight="1" x14ac:dyDescent="0.2">
      <c r="B4087" s="10" t="s">
        <v>4191</v>
      </c>
      <c r="C4087" s="11" t="s">
        <v>12337</v>
      </c>
      <c r="D4087" s="11" t="s">
        <v>12335</v>
      </c>
      <c r="E4087" s="11" t="s">
        <v>12338</v>
      </c>
      <c r="F4087" s="12" t="s">
        <v>38</v>
      </c>
      <c r="G4087" s="13">
        <v>23499</v>
      </c>
      <c r="H4087" s="13">
        <v>18947</v>
      </c>
      <c r="I4087" s="13"/>
      <c r="J4087" s="13">
        <v>4552</v>
      </c>
      <c r="K4087" s="13">
        <v>80.63</v>
      </c>
      <c r="L4087" s="11" t="s">
        <v>9383</v>
      </c>
      <c r="M4087" s="14" t="s">
        <v>9380</v>
      </c>
      <c r="Z4087" s="15">
        <v>23499</v>
      </c>
      <c r="AA4087" s="15">
        <v>18947</v>
      </c>
      <c r="AC4087" s="15">
        <v>4552</v>
      </c>
    </row>
    <row r="4088" spans="2:29" ht="19.7" customHeight="1" x14ac:dyDescent="0.2">
      <c r="B4088" s="10" t="s">
        <v>4192</v>
      </c>
      <c r="C4088" s="11" t="s">
        <v>12339</v>
      </c>
      <c r="D4088" s="11" t="s">
        <v>12340</v>
      </c>
      <c r="E4088" s="11" t="s">
        <v>12341</v>
      </c>
      <c r="F4088" s="12" t="s">
        <v>10</v>
      </c>
      <c r="G4088" s="13">
        <v>17177838</v>
      </c>
      <c r="H4088" s="13">
        <v>17177838</v>
      </c>
      <c r="I4088" s="13"/>
      <c r="J4088" s="13"/>
      <c r="K4088" s="13">
        <v>100</v>
      </c>
      <c r="L4088" s="11" t="s">
        <v>9383</v>
      </c>
      <c r="M4088" s="14" t="s">
        <v>9380</v>
      </c>
      <c r="Z4088" s="15">
        <v>17177838</v>
      </c>
      <c r="AA4088" s="15">
        <v>17177838</v>
      </c>
    </row>
    <row r="4089" spans="2:29" ht="19.7" customHeight="1" x14ac:dyDescent="0.2">
      <c r="B4089" s="10" t="s">
        <v>4193</v>
      </c>
      <c r="C4089" s="11" t="s">
        <v>12342</v>
      </c>
      <c r="D4089" s="11" t="s">
        <v>12343</v>
      </c>
      <c r="E4089" s="11" t="s">
        <v>12341</v>
      </c>
      <c r="F4089" s="12" t="s">
        <v>10</v>
      </c>
      <c r="G4089" s="13">
        <v>20097974</v>
      </c>
      <c r="H4089" s="13">
        <v>20097974</v>
      </c>
      <c r="I4089" s="13"/>
      <c r="J4089" s="13"/>
      <c r="K4089" s="13">
        <v>100</v>
      </c>
      <c r="L4089" s="11" t="s">
        <v>9383</v>
      </c>
      <c r="M4089" s="14" t="s">
        <v>9380</v>
      </c>
      <c r="Z4089" s="15">
        <v>20097974</v>
      </c>
      <c r="AA4089" s="15">
        <v>20097974</v>
      </c>
    </row>
    <row r="4090" spans="2:29" ht="19.7" customHeight="1" x14ac:dyDescent="0.2">
      <c r="B4090" s="10" t="s">
        <v>4194</v>
      </c>
      <c r="C4090" s="11" t="s">
        <v>12344</v>
      </c>
      <c r="D4090" s="11" t="s">
        <v>12345</v>
      </c>
      <c r="E4090" s="11" t="s">
        <v>12341</v>
      </c>
      <c r="F4090" s="12" t="s">
        <v>10</v>
      </c>
      <c r="G4090" s="13">
        <v>18820800</v>
      </c>
      <c r="H4090" s="13">
        <v>18820800</v>
      </c>
      <c r="I4090" s="13"/>
      <c r="J4090" s="13"/>
      <c r="K4090" s="13">
        <v>100</v>
      </c>
      <c r="L4090" s="11" t="s">
        <v>9383</v>
      </c>
      <c r="M4090" s="14" t="s">
        <v>9380</v>
      </c>
      <c r="Z4090" s="15">
        <v>18820800</v>
      </c>
      <c r="AA4090" s="15">
        <v>18820800</v>
      </c>
    </row>
    <row r="4091" spans="2:29" ht="19.7" customHeight="1" x14ac:dyDescent="0.2">
      <c r="B4091" s="10" t="s">
        <v>4195</v>
      </c>
      <c r="C4091" s="11" t="s">
        <v>12346</v>
      </c>
      <c r="D4091" s="11" t="s">
        <v>12347</v>
      </c>
      <c r="E4091" s="11" t="s">
        <v>12341</v>
      </c>
      <c r="F4091" s="12" t="s">
        <v>10</v>
      </c>
      <c r="G4091" s="13">
        <v>5108169</v>
      </c>
      <c r="H4091" s="13">
        <v>5108169</v>
      </c>
      <c r="I4091" s="13"/>
      <c r="J4091" s="13"/>
      <c r="K4091" s="13">
        <v>100</v>
      </c>
      <c r="L4091" s="11" t="s">
        <v>9383</v>
      </c>
      <c r="M4091" s="14" t="s">
        <v>9380</v>
      </c>
      <c r="Z4091" s="15">
        <v>5108169</v>
      </c>
      <c r="AA4091" s="15">
        <v>5108169</v>
      </c>
    </row>
    <row r="4092" spans="2:29" ht="19.7" customHeight="1" x14ac:dyDescent="0.2">
      <c r="B4092" s="10" t="s">
        <v>4196</v>
      </c>
      <c r="C4092" s="11" t="s">
        <v>12348</v>
      </c>
      <c r="D4092" s="11" t="s">
        <v>12349</v>
      </c>
      <c r="E4092" s="11" t="s">
        <v>12341</v>
      </c>
      <c r="F4092" s="12" t="s">
        <v>10</v>
      </c>
      <c r="G4092" s="13">
        <v>5824664</v>
      </c>
      <c r="H4092" s="13">
        <v>5824664</v>
      </c>
      <c r="I4092" s="13"/>
      <c r="J4092" s="13"/>
      <c r="K4092" s="13">
        <v>100</v>
      </c>
      <c r="L4092" s="11" t="s">
        <v>9383</v>
      </c>
      <c r="M4092" s="14" t="s">
        <v>9380</v>
      </c>
      <c r="Z4092" s="15">
        <v>5824664</v>
      </c>
      <c r="AA4092" s="15">
        <v>5824664</v>
      </c>
    </row>
    <row r="4093" spans="2:29" ht="19.7" customHeight="1" x14ac:dyDescent="0.2">
      <c r="B4093" s="10" t="s">
        <v>4197</v>
      </c>
      <c r="C4093" s="11" t="s">
        <v>12350</v>
      </c>
      <c r="D4093" s="11" t="s">
        <v>12351</v>
      </c>
      <c r="E4093" s="11" t="s">
        <v>12352</v>
      </c>
      <c r="F4093" s="12" t="s">
        <v>8</v>
      </c>
      <c r="G4093" s="13">
        <v>5434</v>
      </c>
      <c r="H4093" s="13">
        <v>3978</v>
      </c>
      <c r="I4093" s="13"/>
      <c r="J4093" s="13">
        <v>1456</v>
      </c>
      <c r="K4093" s="13">
        <v>73.209999999999994</v>
      </c>
      <c r="L4093" s="11" t="s">
        <v>9383</v>
      </c>
      <c r="M4093" s="14" t="s">
        <v>9380</v>
      </c>
      <c r="Z4093" s="15">
        <v>5434</v>
      </c>
      <c r="AA4093" s="15">
        <v>3978</v>
      </c>
      <c r="AC4093" s="15">
        <v>1456</v>
      </c>
    </row>
    <row r="4094" spans="2:29" ht="19.7" customHeight="1" x14ac:dyDescent="0.2">
      <c r="B4094" s="10" t="s">
        <v>4198</v>
      </c>
      <c r="C4094" s="11" t="s">
        <v>12353</v>
      </c>
      <c r="D4094" s="11" t="s">
        <v>12354</v>
      </c>
      <c r="E4094" s="11" t="s">
        <v>12355</v>
      </c>
      <c r="F4094" s="12" t="s">
        <v>8</v>
      </c>
      <c r="G4094" s="13">
        <v>28664</v>
      </c>
      <c r="H4094" s="13">
        <v>20351</v>
      </c>
      <c r="I4094" s="13"/>
      <c r="J4094" s="13">
        <v>8313</v>
      </c>
      <c r="K4094" s="13">
        <v>71</v>
      </c>
      <c r="L4094" s="11" t="s">
        <v>9383</v>
      </c>
      <c r="M4094" s="14" t="s">
        <v>9380</v>
      </c>
      <c r="Z4094" s="15">
        <v>28664</v>
      </c>
      <c r="AA4094" s="15">
        <v>20351</v>
      </c>
      <c r="AC4094" s="15">
        <v>8313</v>
      </c>
    </row>
    <row r="4095" spans="2:29" ht="19.7" customHeight="1" x14ac:dyDescent="0.2">
      <c r="B4095" s="10" t="s">
        <v>4199</v>
      </c>
      <c r="C4095" s="11" t="s">
        <v>12356</v>
      </c>
      <c r="D4095" s="11" t="s">
        <v>12354</v>
      </c>
      <c r="E4095" s="11" t="s">
        <v>12357</v>
      </c>
      <c r="F4095" s="12" t="s">
        <v>8</v>
      </c>
      <c r="G4095" s="13">
        <v>122308</v>
      </c>
      <c r="H4095" s="13">
        <v>86839</v>
      </c>
      <c r="I4095" s="13"/>
      <c r="J4095" s="13">
        <v>35469</v>
      </c>
      <c r="K4095" s="13">
        <v>71</v>
      </c>
      <c r="L4095" s="11" t="s">
        <v>9383</v>
      </c>
      <c r="M4095" s="14" t="s">
        <v>9380</v>
      </c>
      <c r="Z4095" s="15">
        <v>122308</v>
      </c>
      <c r="AA4095" s="15">
        <v>86839</v>
      </c>
      <c r="AC4095" s="15">
        <v>35469</v>
      </c>
    </row>
    <row r="4096" spans="2:29" ht="19.7" customHeight="1" x14ac:dyDescent="0.2">
      <c r="B4096" s="10" t="s">
        <v>4200</v>
      </c>
      <c r="C4096" s="11" t="s">
        <v>12358</v>
      </c>
      <c r="D4096" s="11" t="s">
        <v>12354</v>
      </c>
      <c r="E4096" s="11" t="s">
        <v>12359</v>
      </c>
      <c r="F4096" s="12" t="s">
        <v>8</v>
      </c>
      <c r="G4096" s="13">
        <v>159491</v>
      </c>
      <c r="H4096" s="13">
        <v>116428</v>
      </c>
      <c r="I4096" s="13"/>
      <c r="J4096" s="13">
        <v>43063</v>
      </c>
      <c r="K4096" s="13">
        <v>73</v>
      </c>
      <c r="L4096" s="11" t="s">
        <v>9383</v>
      </c>
      <c r="M4096" s="14" t="s">
        <v>9380</v>
      </c>
      <c r="Z4096" s="15">
        <v>159491</v>
      </c>
      <c r="AA4096" s="15">
        <v>116428</v>
      </c>
      <c r="AC4096" s="15">
        <v>43063</v>
      </c>
    </row>
    <row r="4097" spans="2:29" ht="19.7" customHeight="1" x14ac:dyDescent="0.2">
      <c r="B4097" s="10" t="s">
        <v>4201</v>
      </c>
      <c r="C4097" s="11" t="s">
        <v>12360</v>
      </c>
      <c r="D4097" s="11" t="s">
        <v>12361</v>
      </c>
      <c r="E4097" s="11" t="s">
        <v>12362</v>
      </c>
      <c r="F4097" s="12" t="s">
        <v>38</v>
      </c>
      <c r="G4097" s="13">
        <v>1692384</v>
      </c>
      <c r="H4097" s="13">
        <v>1007645</v>
      </c>
      <c r="I4097" s="13"/>
      <c r="J4097" s="13">
        <v>684739</v>
      </c>
      <c r="K4097" s="13">
        <v>59.54</v>
      </c>
      <c r="L4097" s="11" t="s">
        <v>9383</v>
      </c>
      <c r="M4097" s="14" t="s">
        <v>9380</v>
      </c>
      <c r="Z4097" s="15">
        <v>1692384</v>
      </c>
      <c r="AA4097" s="15">
        <v>1007645</v>
      </c>
      <c r="AC4097" s="15">
        <v>684739</v>
      </c>
    </row>
    <row r="4098" spans="2:29" ht="19.7" customHeight="1" x14ac:dyDescent="0.2">
      <c r="B4098" s="10" t="s">
        <v>4202</v>
      </c>
      <c r="C4098" s="11" t="s">
        <v>12363</v>
      </c>
      <c r="D4098" s="11" t="s">
        <v>12364</v>
      </c>
      <c r="E4098" s="11" t="s">
        <v>12365</v>
      </c>
      <c r="F4098" s="12" t="s">
        <v>38</v>
      </c>
      <c r="G4098" s="13">
        <v>2445391</v>
      </c>
      <c r="H4098" s="13">
        <v>1317088</v>
      </c>
      <c r="I4098" s="13"/>
      <c r="J4098" s="13">
        <v>1128303</v>
      </c>
      <c r="K4098" s="13">
        <v>53.86</v>
      </c>
      <c r="L4098" s="11" t="s">
        <v>9383</v>
      </c>
      <c r="M4098" s="14" t="s">
        <v>9380</v>
      </c>
      <c r="Z4098" s="15">
        <v>2445391</v>
      </c>
      <c r="AA4098" s="15">
        <v>1317088</v>
      </c>
      <c r="AC4098" s="15">
        <v>1128303</v>
      </c>
    </row>
    <row r="4099" spans="2:29" ht="19.7" customHeight="1" x14ac:dyDescent="0.2">
      <c r="B4099" s="10" t="s">
        <v>4203</v>
      </c>
      <c r="C4099" s="11" t="s">
        <v>12366</v>
      </c>
      <c r="D4099" s="11" t="s">
        <v>12367</v>
      </c>
      <c r="E4099" s="11" t="s">
        <v>12368</v>
      </c>
      <c r="F4099" s="12" t="s">
        <v>38</v>
      </c>
      <c r="G4099" s="13">
        <v>2583852</v>
      </c>
      <c r="H4099" s="13">
        <v>1460652</v>
      </c>
      <c r="I4099" s="13"/>
      <c r="J4099" s="13">
        <v>1123200</v>
      </c>
      <c r="K4099" s="13">
        <v>56.53</v>
      </c>
      <c r="L4099" s="11" t="s">
        <v>9383</v>
      </c>
      <c r="M4099" s="14" t="s">
        <v>9380</v>
      </c>
      <c r="Z4099" s="15">
        <v>2583852</v>
      </c>
      <c r="AA4099" s="15">
        <v>1460652</v>
      </c>
      <c r="AC4099" s="15">
        <v>1123200</v>
      </c>
    </row>
    <row r="4100" spans="2:29" ht="19.7" customHeight="1" x14ac:dyDescent="0.2">
      <c r="B4100" s="10" t="s">
        <v>4204</v>
      </c>
      <c r="C4100" s="11" t="s">
        <v>12369</v>
      </c>
      <c r="D4100" s="11" t="s">
        <v>12370</v>
      </c>
      <c r="E4100" s="11" t="s">
        <v>12371</v>
      </c>
      <c r="F4100" s="12" t="s">
        <v>38</v>
      </c>
      <c r="G4100" s="13">
        <v>599511</v>
      </c>
      <c r="H4100" s="13">
        <v>281590</v>
      </c>
      <c r="I4100" s="13"/>
      <c r="J4100" s="13">
        <v>317921</v>
      </c>
      <c r="K4100" s="13">
        <v>46.97</v>
      </c>
      <c r="L4100" s="11" t="s">
        <v>9383</v>
      </c>
      <c r="M4100" s="14" t="s">
        <v>9380</v>
      </c>
      <c r="Z4100" s="15">
        <v>599511</v>
      </c>
      <c r="AA4100" s="15">
        <v>281590</v>
      </c>
      <c r="AC4100" s="15">
        <v>317921</v>
      </c>
    </row>
    <row r="4101" spans="2:29" ht="19.7" customHeight="1" x14ac:dyDescent="0.2">
      <c r="B4101" s="10" t="s">
        <v>4205</v>
      </c>
      <c r="C4101" s="11" t="s">
        <v>12372</v>
      </c>
      <c r="D4101" s="11" t="s">
        <v>12370</v>
      </c>
      <c r="E4101" s="11" t="s">
        <v>12373</v>
      </c>
      <c r="F4101" s="12" t="s">
        <v>38</v>
      </c>
      <c r="G4101" s="13">
        <v>943677</v>
      </c>
      <c r="H4101" s="13">
        <v>499205</v>
      </c>
      <c r="I4101" s="13"/>
      <c r="J4101" s="13">
        <v>444472</v>
      </c>
      <c r="K4101" s="13">
        <v>52.9</v>
      </c>
      <c r="L4101" s="11" t="s">
        <v>9383</v>
      </c>
      <c r="M4101" s="14" t="s">
        <v>9380</v>
      </c>
      <c r="Z4101" s="15">
        <v>943677</v>
      </c>
      <c r="AA4101" s="15">
        <v>499205</v>
      </c>
      <c r="AC4101" s="15">
        <v>444472</v>
      </c>
    </row>
    <row r="4102" spans="2:29" ht="19.7" customHeight="1" x14ac:dyDescent="0.2">
      <c r="B4102" s="10" t="s">
        <v>4206</v>
      </c>
      <c r="C4102" s="11" t="s">
        <v>12374</v>
      </c>
      <c r="D4102" s="11" t="s">
        <v>12375</v>
      </c>
      <c r="E4102" s="11" t="s">
        <v>12376</v>
      </c>
      <c r="F4102" s="12" t="s">
        <v>51</v>
      </c>
      <c r="G4102" s="13">
        <v>2493793</v>
      </c>
      <c r="H4102" s="13">
        <v>618211</v>
      </c>
      <c r="I4102" s="13"/>
      <c r="J4102" s="13">
        <v>1875582</v>
      </c>
      <c r="K4102" s="13">
        <v>24.79</v>
      </c>
      <c r="L4102" s="11" t="s">
        <v>9383</v>
      </c>
      <c r="M4102" s="14" t="s">
        <v>9380</v>
      </c>
      <c r="Z4102" s="15">
        <v>2493793</v>
      </c>
      <c r="AA4102" s="15">
        <v>618211</v>
      </c>
      <c r="AC4102" s="15">
        <v>1875582</v>
      </c>
    </row>
    <row r="4103" spans="2:29" ht="19.7" customHeight="1" x14ac:dyDescent="0.2">
      <c r="B4103" s="10" t="s">
        <v>4207</v>
      </c>
      <c r="C4103" s="11" t="s">
        <v>12377</v>
      </c>
      <c r="D4103" s="11" t="s">
        <v>12375</v>
      </c>
      <c r="E4103" s="11" t="s">
        <v>12378</v>
      </c>
      <c r="F4103" s="12" t="s">
        <v>51</v>
      </c>
      <c r="G4103" s="13">
        <v>3109384</v>
      </c>
      <c r="H4103" s="13">
        <v>784809</v>
      </c>
      <c r="I4103" s="13"/>
      <c r="J4103" s="13">
        <v>2324575</v>
      </c>
      <c r="K4103" s="13">
        <v>25.24</v>
      </c>
      <c r="L4103" s="11" t="s">
        <v>9383</v>
      </c>
      <c r="M4103" s="14" t="s">
        <v>9380</v>
      </c>
      <c r="Z4103" s="15">
        <v>3109384</v>
      </c>
      <c r="AA4103" s="15">
        <v>784809</v>
      </c>
      <c r="AC4103" s="15">
        <v>2324575</v>
      </c>
    </row>
    <row r="4104" spans="2:29" ht="19.7" customHeight="1" x14ac:dyDescent="0.2">
      <c r="B4104" s="16" t="s">
        <v>4208</v>
      </c>
      <c r="C4104" s="17" t="s">
        <v>12379</v>
      </c>
      <c r="D4104" s="17" t="s">
        <v>12380</v>
      </c>
      <c r="E4104" s="17" t="s">
        <v>12381</v>
      </c>
      <c r="F4104" s="18" t="s">
        <v>51</v>
      </c>
      <c r="G4104" s="19">
        <v>474660</v>
      </c>
      <c r="H4104" s="19">
        <v>105944</v>
      </c>
      <c r="I4104" s="19"/>
      <c r="J4104" s="19">
        <v>368716</v>
      </c>
      <c r="K4104" s="19">
        <v>22.32</v>
      </c>
      <c r="L4104" s="17" t="s">
        <v>9383</v>
      </c>
      <c r="M4104" s="20" t="s">
        <v>9380</v>
      </c>
      <c r="Z4104" s="15">
        <v>474660</v>
      </c>
      <c r="AA4104" s="15">
        <v>105944</v>
      </c>
      <c r="AC4104" s="15">
        <v>368716</v>
      </c>
    </row>
    <row r="4105" spans="2:29" ht="19.7" customHeight="1" x14ac:dyDescent="0.2">
      <c r="B4105" s="10" t="s">
        <v>4209</v>
      </c>
      <c r="C4105" s="11" t="s">
        <v>12382</v>
      </c>
      <c r="D4105" s="11" t="s">
        <v>12380</v>
      </c>
      <c r="E4105" s="11" t="s">
        <v>12383</v>
      </c>
      <c r="F4105" s="12" t="s">
        <v>51</v>
      </c>
      <c r="G4105" s="13">
        <v>457383</v>
      </c>
      <c r="H4105" s="13">
        <v>86811</v>
      </c>
      <c r="I4105" s="13"/>
      <c r="J4105" s="13">
        <v>370572</v>
      </c>
      <c r="K4105" s="13">
        <v>18.98</v>
      </c>
      <c r="L4105" s="11" t="s">
        <v>9383</v>
      </c>
      <c r="M4105" s="14" t="s">
        <v>9380</v>
      </c>
      <c r="Z4105" s="15">
        <v>457383</v>
      </c>
      <c r="AA4105" s="15">
        <v>86811</v>
      </c>
      <c r="AC4105" s="15">
        <v>370572</v>
      </c>
    </row>
    <row r="4106" spans="2:29" ht="19.7" customHeight="1" x14ac:dyDescent="0.2">
      <c r="B4106" s="10" t="s">
        <v>4210</v>
      </c>
      <c r="C4106" s="11" t="s">
        <v>12384</v>
      </c>
      <c r="D4106" s="11" t="s">
        <v>12385</v>
      </c>
      <c r="E4106" s="11" t="s">
        <v>12383</v>
      </c>
      <c r="F4106" s="12" t="s">
        <v>51</v>
      </c>
      <c r="G4106" s="13">
        <v>1057740</v>
      </c>
      <c r="H4106" s="13">
        <v>315524</v>
      </c>
      <c r="I4106" s="13"/>
      <c r="J4106" s="13">
        <v>742216</v>
      </c>
      <c r="K4106" s="13">
        <v>29.83</v>
      </c>
      <c r="L4106" s="11" t="s">
        <v>9383</v>
      </c>
      <c r="M4106" s="14" t="s">
        <v>9380</v>
      </c>
      <c r="Z4106" s="15">
        <v>1057740</v>
      </c>
      <c r="AA4106" s="15">
        <v>315524</v>
      </c>
      <c r="AC4106" s="15">
        <v>742216</v>
      </c>
    </row>
    <row r="4107" spans="2:29" ht="19.7" customHeight="1" x14ac:dyDescent="0.2">
      <c r="B4107" s="10" t="s">
        <v>4211</v>
      </c>
      <c r="C4107" s="11" t="s">
        <v>12386</v>
      </c>
      <c r="D4107" s="11" t="s">
        <v>12380</v>
      </c>
      <c r="E4107" s="11" t="s">
        <v>12387</v>
      </c>
      <c r="F4107" s="12" t="s">
        <v>51</v>
      </c>
      <c r="G4107" s="13">
        <v>505329</v>
      </c>
      <c r="H4107" s="13">
        <v>88786</v>
      </c>
      <c r="I4107" s="13"/>
      <c r="J4107" s="13">
        <v>416543</v>
      </c>
      <c r="K4107" s="13">
        <v>17.57</v>
      </c>
      <c r="L4107" s="11" t="s">
        <v>9383</v>
      </c>
      <c r="M4107" s="14" t="s">
        <v>9380</v>
      </c>
      <c r="Z4107" s="15">
        <v>505329</v>
      </c>
      <c r="AA4107" s="15">
        <v>88786</v>
      </c>
      <c r="AC4107" s="15">
        <v>416543</v>
      </c>
    </row>
    <row r="4108" spans="2:29" ht="19.7" customHeight="1" x14ac:dyDescent="0.2">
      <c r="B4108" s="10" t="s">
        <v>4212</v>
      </c>
      <c r="C4108" s="11" t="s">
        <v>12388</v>
      </c>
      <c r="D4108" s="11" t="s">
        <v>12389</v>
      </c>
      <c r="E4108" s="11" t="s">
        <v>12390</v>
      </c>
      <c r="F4108" s="12" t="s">
        <v>51</v>
      </c>
      <c r="G4108" s="13">
        <v>413805</v>
      </c>
      <c r="H4108" s="13">
        <v>116403</v>
      </c>
      <c r="I4108" s="13"/>
      <c r="J4108" s="13">
        <v>297402</v>
      </c>
      <c r="K4108" s="13">
        <v>28.13</v>
      </c>
      <c r="L4108" s="11" t="s">
        <v>9383</v>
      </c>
      <c r="M4108" s="14" t="s">
        <v>9380</v>
      </c>
      <c r="Z4108" s="15">
        <v>413805</v>
      </c>
      <c r="AA4108" s="15">
        <v>116403</v>
      </c>
      <c r="AC4108" s="15">
        <v>297402</v>
      </c>
    </row>
    <row r="4109" spans="2:29" ht="19.7" customHeight="1" x14ac:dyDescent="0.2">
      <c r="B4109" s="10" t="s">
        <v>4213</v>
      </c>
      <c r="C4109" s="11" t="s">
        <v>12391</v>
      </c>
      <c r="D4109" s="11" t="s">
        <v>12392</v>
      </c>
      <c r="E4109" s="11" t="s">
        <v>12390</v>
      </c>
      <c r="F4109" s="12" t="s">
        <v>51</v>
      </c>
      <c r="G4109" s="13">
        <v>439075</v>
      </c>
      <c r="H4109" s="13">
        <v>141865</v>
      </c>
      <c r="I4109" s="13"/>
      <c r="J4109" s="13">
        <v>297210</v>
      </c>
      <c r="K4109" s="13">
        <v>32.31</v>
      </c>
      <c r="L4109" s="11" t="s">
        <v>9383</v>
      </c>
      <c r="M4109" s="14" t="s">
        <v>9380</v>
      </c>
      <c r="Z4109" s="15">
        <v>439075</v>
      </c>
      <c r="AA4109" s="15">
        <v>141865</v>
      </c>
      <c r="AC4109" s="15">
        <v>297210</v>
      </c>
    </row>
    <row r="4110" spans="2:29" ht="19.7" customHeight="1" x14ac:dyDescent="0.2">
      <c r="B4110" s="10" t="s">
        <v>4214</v>
      </c>
      <c r="C4110" s="11" t="s">
        <v>12393</v>
      </c>
      <c r="D4110" s="11" t="s">
        <v>12389</v>
      </c>
      <c r="E4110" s="11" t="s">
        <v>12394</v>
      </c>
      <c r="F4110" s="12" t="s">
        <v>51</v>
      </c>
      <c r="G4110" s="13">
        <v>470213</v>
      </c>
      <c r="H4110" s="13">
        <v>116519</v>
      </c>
      <c r="I4110" s="13"/>
      <c r="J4110" s="13">
        <v>353694</v>
      </c>
      <c r="K4110" s="13">
        <v>24.78</v>
      </c>
      <c r="L4110" s="11" t="s">
        <v>9383</v>
      </c>
      <c r="M4110" s="14" t="s">
        <v>9380</v>
      </c>
      <c r="Z4110" s="15">
        <v>470213</v>
      </c>
      <c r="AA4110" s="15">
        <v>116519</v>
      </c>
      <c r="AC4110" s="15">
        <v>353694</v>
      </c>
    </row>
    <row r="4111" spans="2:29" ht="19.7" customHeight="1" x14ac:dyDescent="0.2">
      <c r="B4111" s="10" t="s">
        <v>4215</v>
      </c>
      <c r="C4111" s="11" t="s">
        <v>12395</v>
      </c>
      <c r="D4111" s="11" t="s">
        <v>12392</v>
      </c>
      <c r="E4111" s="11" t="s">
        <v>12394</v>
      </c>
      <c r="F4111" s="12" t="s">
        <v>51</v>
      </c>
      <c r="G4111" s="13">
        <v>495724</v>
      </c>
      <c r="H4111" s="13">
        <v>142025</v>
      </c>
      <c r="I4111" s="13"/>
      <c r="J4111" s="13">
        <v>353699</v>
      </c>
      <c r="K4111" s="13">
        <v>28.65</v>
      </c>
      <c r="L4111" s="11" t="s">
        <v>9383</v>
      </c>
      <c r="M4111" s="14" t="s">
        <v>9380</v>
      </c>
      <c r="Z4111" s="15">
        <v>495724</v>
      </c>
      <c r="AA4111" s="15">
        <v>142025</v>
      </c>
      <c r="AC4111" s="15">
        <v>353699</v>
      </c>
    </row>
    <row r="4112" spans="2:29" ht="19.7" customHeight="1" x14ac:dyDescent="0.2">
      <c r="B4112" s="10" t="s">
        <v>4216</v>
      </c>
      <c r="C4112" s="11" t="s">
        <v>12396</v>
      </c>
      <c r="D4112" s="11" t="s">
        <v>12397</v>
      </c>
      <c r="E4112" s="11" t="s">
        <v>12398</v>
      </c>
      <c r="F4112" s="12" t="s">
        <v>51</v>
      </c>
      <c r="G4112" s="13">
        <v>533129</v>
      </c>
      <c r="H4112" s="13">
        <v>190913</v>
      </c>
      <c r="I4112" s="13"/>
      <c r="J4112" s="13">
        <v>342216</v>
      </c>
      <c r="K4112" s="13">
        <v>35.81</v>
      </c>
      <c r="L4112" s="11" t="s">
        <v>9383</v>
      </c>
      <c r="M4112" s="14" t="s">
        <v>9380</v>
      </c>
      <c r="Z4112" s="15">
        <v>533129</v>
      </c>
      <c r="AA4112" s="15">
        <v>190913</v>
      </c>
      <c r="AC4112" s="15">
        <v>342216</v>
      </c>
    </row>
    <row r="4113" spans="2:29" ht="19.7" customHeight="1" x14ac:dyDescent="0.2">
      <c r="B4113" s="10" t="s">
        <v>4217</v>
      </c>
      <c r="C4113" s="11" t="s">
        <v>12399</v>
      </c>
      <c r="D4113" s="11" t="s">
        <v>12400</v>
      </c>
      <c r="E4113" s="11" t="s">
        <v>12398</v>
      </c>
      <c r="F4113" s="12" t="s">
        <v>51</v>
      </c>
      <c r="G4113" s="13">
        <v>575816</v>
      </c>
      <c r="H4113" s="13">
        <v>237121</v>
      </c>
      <c r="I4113" s="13"/>
      <c r="J4113" s="13">
        <v>338695</v>
      </c>
      <c r="K4113" s="13">
        <v>41.18</v>
      </c>
      <c r="L4113" s="11" t="s">
        <v>9383</v>
      </c>
      <c r="M4113" s="14" t="s">
        <v>9380</v>
      </c>
      <c r="Z4113" s="15">
        <v>575816</v>
      </c>
      <c r="AA4113" s="15">
        <v>237121</v>
      </c>
      <c r="AC4113" s="15">
        <v>338695</v>
      </c>
    </row>
    <row r="4114" spans="2:29" ht="19.7" customHeight="1" x14ac:dyDescent="0.2">
      <c r="B4114" s="10" t="s">
        <v>4218</v>
      </c>
      <c r="C4114" s="11" t="s">
        <v>12401</v>
      </c>
      <c r="D4114" s="11" t="s">
        <v>12400</v>
      </c>
      <c r="E4114" s="11" t="s">
        <v>12402</v>
      </c>
      <c r="F4114" s="12" t="s">
        <v>51</v>
      </c>
      <c r="G4114" s="13">
        <v>607420</v>
      </c>
      <c r="H4114" s="13">
        <v>232885</v>
      </c>
      <c r="I4114" s="13"/>
      <c r="J4114" s="13">
        <v>374535</v>
      </c>
      <c r="K4114" s="13">
        <v>38.340000000000003</v>
      </c>
      <c r="L4114" s="11" t="s">
        <v>9383</v>
      </c>
      <c r="M4114" s="14" t="s">
        <v>9380</v>
      </c>
      <c r="Z4114" s="15">
        <v>607420</v>
      </c>
      <c r="AA4114" s="15">
        <v>232885</v>
      </c>
      <c r="AC4114" s="15">
        <v>374535</v>
      </c>
    </row>
    <row r="4115" spans="2:29" ht="19.7" customHeight="1" x14ac:dyDescent="0.2">
      <c r="B4115" s="10" t="s">
        <v>4219</v>
      </c>
      <c r="C4115" s="11" t="s">
        <v>12403</v>
      </c>
      <c r="D4115" s="11" t="s">
        <v>12397</v>
      </c>
      <c r="E4115" s="11" t="s">
        <v>12404</v>
      </c>
      <c r="F4115" s="12" t="s">
        <v>51</v>
      </c>
      <c r="G4115" s="13">
        <v>456404</v>
      </c>
      <c r="H4115" s="13">
        <v>190594</v>
      </c>
      <c r="I4115" s="13"/>
      <c r="J4115" s="13">
        <v>265810</v>
      </c>
      <c r="K4115" s="13">
        <v>41.76</v>
      </c>
      <c r="L4115" s="11" t="s">
        <v>9383</v>
      </c>
      <c r="M4115" s="14" t="s">
        <v>9380</v>
      </c>
      <c r="Z4115" s="15">
        <v>456404</v>
      </c>
      <c r="AA4115" s="15">
        <v>190594</v>
      </c>
      <c r="AC4115" s="15">
        <v>265810</v>
      </c>
    </row>
    <row r="4116" spans="2:29" ht="19.7" customHeight="1" x14ac:dyDescent="0.2">
      <c r="B4116" s="10" t="s">
        <v>4220</v>
      </c>
      <c r="C4116" s="11" t="s">
        <v>12405</v>
      </c>
      <c r="D4116" s="11" t="s">
        <v>12400</v>
      </c>
      <c r="E4116" s="11" t="s">
        <v>12404</v>
      </c>
      <c r="F4116" s="12" t="s">
        <v>51</v>
      </c>
      <c r="G4116" s="13">
        <v>501045</v>
      </c>
      <c r="H4116" s="13">
        <v>236694</v>
      </c>
      <c r="I4116" s="13"/>
      <c r="J4116" s="13">
        <v>264351</v>
      </c>
      <c r="K4116" s="13">
        <v>47.24</v>
      </c>
      <c r="L4116" s="11" t="s">
        <v>9383</v>
      </c>
      <c r="M4116" s="14" t="s">
        <v>9380</v>
      </c>
      <c r="Z4116" s="15">
        <v>501045</v>
      </c>
      <c r="AA4116" s="15">
        <v>236694</v>
      </c>
      <c r="AC4116" s="15">
        <v>264351</v>
      </c>
    </row>
    <row r="4117" spans="2:29" ht="19.7" customHeight="1" x14ac:dyDescent="0.2">
      <c r="B4117" s="10" t="s">
        <v>4221</v>
      </c>
      <c r="C4117" s="11" t="s">
        <v>12406</v>
      </c>
      <c r="D4117" s="11" t="s">
        <v>12397</v>
      </c>
      <c r="E4117" s="11" t="s">
        <v>12407</v>
      </c>
      <c r="F4117" s="12" t="s">
        <v>51</v>
      </c>
      <c r="G4117" s="13">
        <v>484579</v>
      </c>
      <c r="H4117" s="13">
        <v>190730</v>
      </c>
      <c r="I4117" s="13"/>
      <c r="J4117" s="13">
        <v>293849</v>
      </c>
      <c r="K4117" s="13">
        <v>39.36</v>
      </c>
      <c r="L4117" s="11" t="s">
        <v>9383</v>
      </c>
      <c r="M4117" s="14" t="s">
        <v>9380</v>
      </c>
      <c r="Z4117" s="15">
        <v>484579</v>
      </c>
      <c r="AA4117" s="15">
        <v>190730</v>
      </c>
      <c r="AC4117" s="15">
        <v>293849</v>
      </c>
    </row>
    <row r="4118" spans="2:29" ht="19.7" customHeight="1" x14ac:dyDescent="0.2">
      <c r="B4118" s="10" t="s">
        <v>4222</v>
      </c>
      <c r="C4118" s="11" t="s">
        <v>12408</v>
      </c>
      <c r="D4118" s="11" t="s">
        <v>12400</v>
      </c>
      <c r="E4118" s="11" t="s">
        <v>12407</v>
      </c>
      <c r="F4118" s="12" t="s">
        <v>51</v>
      </c>
      <c r="G4118" s="13">
        <v>529439</v>
      </c>
      <c r="H4118" s="13">
        <v>236871</v>
      </c>
      <c r="I4118" s="13"/>
      <c r="J4118" s="13">
        <v>292568</v>
      </c>
      <c r="K4118" s="13">
        <v>44.74</v>
      </c>
      <c r="L4118" s="11" t="s">
        <v>9383</v>
      </c>
      <c r="M4118" s="14" t="s">
        <v>9380</v>
      </c>
      <c r="Z4118" s="15">
        <v>529439</v>
      </c>
      <c r="AA4118" s="15">
        <v>236871</v>
      </c>
      <c r="AC4118" s="15">
        <v>292568</v>
      </c>
    </row>
    <row r="4119" spans="2:29" ht="19.7" customHeight="1" x14ac:dyDescent="0.2">
      <c r="B4119" s="10" t="s">
        <v>4223</v>
      </c>
      <c r="C4119" s="11" t="s">
        <v>12409</v>
      </c>
      <c r="D4119" s="11" t="s">
        <v>12410</v>
      </c>
      <c r="E4119" s="11" t="s">
        <v>4319</v>
      </c>
      <c r="F4119" s="12" t="s">
        <v>51</v>
      </c>
      <c r="G4119" s="13">
        <v>475522</v>
      </c>
      <c r="H4119" s="13">
        <v>206995</v>
      </c>
      <c r="I4119" s="13"/>
      <c r="J4119" s="13">
        <v>268527</v>
      </c>
      <c r="K4119" s="13">
        <v>43.53</v>
      </c>
      <c r="L4119" s="11" t="s">
        <v>9383</v>
      </c>
      <c r="M4119" s="14" t="s">
        <v>9380</v>
      </c>
      <c r="Z4119" s="15">
        <v>475522</v>
      </c>
      <c r="AA4119" s="15">
        <v>206995</v>
      </c>
      <c r="AC4119" s="15">
        <v>268527</v>
      </c>
    </row>
    <row r="4120" spans="2:29" ht="19.7" customHeight="1" x14ac:dyDescent="0.2">
      <c r="B4120" s="10" t="s">
        <v>4224</v>
      </c>
      <c r="C4120" s="11" t="s">
        <v>12411</v>
      </c>
      <c r="D4120" s="11" t="s">
        <v>12397</v>
      </c>
      <c r="E4120" s="11" t="s">
        <v>12412</v>
      </c>
      <c r="F4120" s="12" t="s">
        <v>51</v>
      </c>
      <c r="G4120" s="13">
        <v>1073660</v>
      </c>
      <c r="H4120" s="13">
        <v>381793</v>
      </c>
      <c r="I4120" s="13"/>
      <c r="J4120" s="13">
        <v>691867</v>
      </c>
      <c r="K4120" s="13">
        <v>35.56</v>
      </c>
      <c r="L4120" s="11" t="s">
        <v>9383</v>
      </c>
      <c r="M4120" s="14" t="s">
        <v>9380</v>
      </c>
      <c r="Z4120" s="15">
        <v>1073660</v>
      </c>
      <c r="AA4120" s="15">
        <v>381793</v>
      </c>
      <c r="AC4120" s="15">
        <v>691867</v>
      </c>
    </row>
    <row r="4121" spans="2:29" ht="19.7" customHeight="1" x14ac:dyDescent="0.2">
      <c r="B4121" s="10" t="s">
        <v>4225</v>
      </c>
      <c r="C4121" s="11" t="s">
        <v>12413</v>
      </c>
      <c r="D4121" s="11" t="s">
        <v>12400</v>
      </c>
      <c r="E4121" s="11" t="s">
        <v>12412</v>
      </c>
      <c r="F4121" s="12" t="s">
        <v>51</v>
      </c>
      <c r="G4121" s="13">
        <v>1155615</v>
      </c>
      <c r="H4121" s="13">
        <v>454157</v>
      </c>
      <c r="I4121" s="13"/>
      <c r="J4121" s="13">
        <v>701458</v>
      </c>
      <c r="K4121" s="13">
        <v>39.299999999999997</v>
      </c>
      <c r="L4121" s="11" t="s">
        <v>9383</v>
      </c>
      <c r="M4121" s="14" t="s">
        <v>9380</v>
      </c>
      <c r="Z4121" s="15">
        <v>1155615</v>
      </c>
      <c r="AA4121" s="15">
        <v>454157</v>
      </c>
      <c r="AC4121" s="15">
        <v>701458</v>
      </c>
    </row>
    <row r="4122" spans="2:29" ht="19.7" customHeight="1" x14ac:dyDescent="0.2">
      <c r="B4122" s="10" t="s">
        <v>4226</v>
      </c>
      <c r="C4122" s="11" t="s">
        <v>12414</v>
      </c>
      <c r="D4122" s="11" t="s">
        <v>12400</v>
      </c>
      <c r="E4122" s="11" t="s">
        <v>12415</v>
      </c>
      <c r="F4122" s="12" t="s">
        <v>51</v>
      </c>
      <c r="G4122" s="13">
        <v>1184508</v>
      </c>
      <c r="H4122" s="13">
        <v>439097</v>
      </c>
      <c r="I4122" s="13"/>
      <c r="J4122" s="13">
        <v>745411</v>
      </c>
      <c r="K4122" s="13">
        <v>37.07</v>
      </c>
      <c r="L4122" s="11" t="s">
        <v>9383</v>
      </c>
      <c r="M4122" s="14" t="s">
        <v>9380</v>
      </c>
      <c r="Z4122" s="15">
        <v>1184508</v>
      </c>
      <c r="AA4122" s="15">
        <v>439097</v>
      </c>
      <c r="AC4122" s="15">
        <v>745411</v>
      </c>
    </row>
    <row r="4123" spans="2:29" ht="19.7" customHeight="1" x14ac:dyDescent="0.2">
      <c r="B4123" s="10" t="s">
        <v>4227</v>
      </c>
      <c r="C4123" s="11" t="s">
        <v>12416</v>
      </c>
      <c r="D4123" s="11" t="s">
        <v>12417</v>
      </c>
      <c r="E4123" s="11" t="s">
        <v>12418</v>
      </c>
      <c r="F4123" s="12" t="s">
        <v>38</v>
      </c>
      <c r="G4123" s="13">
        <v>679454</v>
      </c>
      <c r="H4123" s="13">
        <v>90843</v>
      </c>
      <c r="I4123" s="13"/>
      <c r="J4123" s="13">
        <v>588611</v>
      </c>
      <c r="K4123" s="13">
        <v>13.37</v>
      </c>
      <c r="L4123" s="11" t="s">
        <v>9383</v>
      </c>
      <c r="M4123" s="14" t="s">
        <v>9380</v>
      </c>
      <c r="Z4123" s="15">
        <v>679454</v>
      </c>
      <c r="AA4123" s="15">
        <v>90843</v>
      </c>
      <c r="AC4123" s="15">
        <v>588611</v>
      </c>
    </row>
    <row r="4124" spans="2:29" ht="19.7" customHeight="1" x14ac:dyDescent="0.2">
      <c r="B4124" s="10" t="s">
        <v>4228</v>
      </c>
      <c r="C4124" s="11" t="s">
        <v>12419</v>
      </c>
      <c r="D4124" s="11" t="s">
        <v>12417</v>
      </c>
      <c r="E4124" s="11" t="s">
        <v>12420</v>
      </c>
      <c r="F4124" s="12" t="s">
        <v>38</v>
      </c>
      <c r="G4124" s="13">
        <v>689873</v>
      </c>
      <c r="H4124" s="13">
        <v>91546</v>
      </c>
      <c r="I4124" s="13"/>
      <c r="J4124" s="13">
        <v>598327</v>
      </c>
      <c r="K4124" s="13">
        <v>13.27</v>
      </c>
      <c r="L4124" s="11" t="s">
        <v>9383</v>
      </c>
      <c r="M4124" s="14" t="s">
        <v>9380</v>
      </c>
      <c r="Z4124" s="15">
        <v>689873</v>
      </c>
      <c r="AA4124" s="15">
        <v>91546</v>
      </c>
      <c r="AC4124" s="15">
        <v>598327</v>
      </c>
    </row>
    <row r="4125" spans="2:29" ht="19.7" customHeight="1" x14ac:dyDescent="0.2">
      <c r="B4125" s="10" t="s">
        <v>4229</v>
      </c>
      <c r="C4125" s="11" t="s">
        <v>12421</v>
      </c>
      <c r="D4125" s="11" t="s">
        <v>12422</v>
      </c>
      <c r="E4125" s="11" t="s">
        <v>12420</v>
      </c>
      <c r="F4125" s="12" t="s">
        <v>38</v>
      </c>
      <c r="G4125" s="13">
        <v>694503</v>
      </c>
      <c r="H4125" s="13">
        <v>108134</v>
      </c>
      <c r="I4125" s="13"/>
      <c r="J4125" s="13">
        <v>586369</v>
      </c>
      <c r="K4125" s="13">
        <v>15.57</v>
      </c>
      <c r="L4125" s="11" t="s">
        <v>9383</v>
      </c>
      <c r="M4125" s="14" t="s">
        <v>9380</v>
      </c>
      <c r="Z4125" s="15">
        <v>694503</v>
      </c>
      <c r="AA4125" s="15">
        <v>108134</v>
      </c>
      <c r="AC4125" s="15">
        <v>586369</v>
      </c>
    </row>
    <row r="4126" spans="2:29" ht="19.7" customHeight="1" x14ac:dyDescent="0.2">
      <c r="B4126" s="10" t="s">
        <v>4230</v>
      </c>
      <c r="C4126" s="11" t="s">
        <v>12423</v>
      </c>
      <c r="D4126" s="11" t="s">
        <v>12424</v>
      </c>
      <c r="E4126" s="11" t="s">
        <v>12425</v>
      </c>
      <c r="F4126" s="12" t="s">
        <v>38</v>
      </c>
      <c r="G4126" s="13">
        <v>3384176</v>
      </c>
      <c r="H4126" s="13">
        <v>1482269</v>
      </c>
      <c r="I4126" s="13"/>
      <c r="J4126" s="13">
        <v>1901907</v>
      </c>
      <c r="K4126" s="13">
        <v>43.8</v>
      </c>
      <c r="L4126" s="11" t="s">
        <v>9383</v>
      </c>
      <c r="M4126" s="14" t="s">
        <v>9380</v>
      </c>
      <c r="Z4126" s="15">
        <v>3384176</v>
      </c>
      <c r="AA4126" s="15">
        <v>1482269</v>
      </c>
      <c r="AC4126" s="15">
        <v>1901907</v>
      </c>
    </row>
    <row r="4127" spans="2:29" ht="19.7" customHeight="1" x14ac:dyDescent="0.2">
      <c r="B4127" s="10" t="s">
        <v>4231</v>
      </c>
      <c r="C4127" s="11" t="s">
        <v>12426</v>
      </c>
      <c r="D4127" s="11" t="s">
        <v>12424</v>
      </c>
      <c r="E4127" s="11" t="s">
        <v>12427</v>
      </c>
      <c r="F4127" s="12" t="s">
        <v>38</v>
      </c>
      <c r="G4127" s="13">
        <v>3963243</v>
      </c>
      <c r="H4127" s="13">
        <v>1548043</v>
      </c>
      <c r="I4127" s="13"/>
      <c r="J4127" s="13">
        <v>2415200</v>
      </c>
      <c r="K4127" s="13">
        <v>39.06</v>
      </c>
      <c r="L4127" s="11" t="s">
        <v>9383</v>
      </c>
      <c r="M4127" s="14" t="s">
        <v>9380</v>
      </c>
      <c r="Z4127" s="15">
        <v>3963243</v>
      </c>
      <c r="AA4127" s="15">
        <v>1548043</v>
      </c>
      <c r="AC4127" s="15">
        <v>2415200</v>
      </c>
    </row>
    <row r="4128" spans="2:29" ht="19.7" customHeight="1" x14ac:dyDescent="0.2">
      <c r="B4128" s="10" t="s">
        <v>4232</v>
      </c>
      <c r="C4128" s="11" t="s">
        <v>12428</v>
      </c>
      <c r="D4128" s="11" t="s">
        <v>12424</v>
      </c>
      <c r="E4128" s="11" t="s">
        <v>12429</v>
      </c>
      <c r="F4128" s="12" t="s">
        <v>38</v>
      </c>
      <c r="G4128" s="13">
        <v>4038956</v>
      </c>
      <c r="H4128" s="13">
        <v>1548940</v>
      </c>
      <c r="I4128" s="13"/>
      <c r="J4128" s="13">
        <v>2490016</v>
      </c>
      <c r="K4128" s="13">
        <v>38.35</v>
      </c>
      <c r="L4128" s="11" t="s">
        <v>9383</v>
      </c>
      <c r="M4128" s="14" t="s">
        <v>9380</v>
      </c>
      <c r="Z4128" s="15">
        <v>4038956</v>
      </c>
      <c r="AA4128" s="15">
        <v>1548940</v>
      </c>
      <c r="AC4128" s="15">
        <v>2490016</v>
      </c>
    </row>
    <row r="4129" spans="2:29" ht="19.7" customHeight="1" x14ac:dyDescent="0.2">
      <c r="B4129" s="16" t="s">
        <v>4233</v>
      </c>
      <c r="C4129" s="17" t="s">
        <v>12430</v>
      </c>
      <c r="D4129" s="17" t="s">
        <v>12424</v>
      </c>
      <c r="E4129" s="17" t="s">
        <v>12431</v>
      </c>
      <c r="F4129" s="18" t="s">
        <v>38</v>
      </c>
      <c r="G4129" s="19">
        <v>8418207</v>
      </c>
      <c r="H4129" s="19">
        <v>775317</v>
      </c>
      <c r="I4129" s="19"/>
      <c r="J4129" s="19">
        <v>7642890</v>
      </c>
      <c r="K4129" s="19">
        <v>9.2100000000000009</v>
      </c>
      <c r="L4129" s="17" t="s">
        <v>9383</v>
      </c>
      <c r="M4129" s="20" t="s">
        <v>9380</v>
      </c>
      <c r="Z4129" s="15">
        <v>8418207</v>
      </c>
      <c r="AA4129" s="15">
        <v>775317</v>
      </c>
      <c r="AC4129" s="15">
        <v>7642890</v>
      </c>
    </row>
    <row r="4130" spans="2:29" ht="19.7" customHeight="1" x14ac:dyDescent="0.2">
      <c r="B4130" s="10" t="s">
        <v>4234</v>
      </c>
      <c r="C4130" s="11" t="s">
        <v>12432</v>
      </c>
      <c r="D4130" s="11" t="s">
        <v>12433</v>
      </c>
      <c r="E4130" s="11" t="s">
        <v>12434</v>
      </c>
      <c r="F4130" s="12" t="s">
        <v>38</v>
      </c>
      <c r="G4130" s="13">
        <v>8018840</v>
      </c>
      <c r="H4130" s="13">
        <v>881271</v>
      </c>
      <c r="I4130" s="13"/>
      <c r="J4130" s="13">
        <v>7137569</v>
      </c>
      <c r="K4130" s="13">
        <v>10.99</v>
      </c>
      <c r="L4130" s="11" t="s">
        <v>9383</v>
      </c>
      <c r="M4130" s="14" t="s">
        <v>9380</v>
      </c>
      <c r="Z4130" s="15">
        <v>8018840</v>
      </c>
      <c r="AA4130" s="15">
        <v>881271</v>
      </c>
      <c r="AC4130" s="15">
        <v>7137569</v>
      </c>
    </row>
    <row r="4131" spans="2:29" ht="19.7" customHeight="1" x14ac:dyDescent="0.2">
      <c r="B4131" s="10" t="s">
        <v>4235</v>
      </c>
      <c r="C4131" s="11" t="s">
        <v>12435</v>
      </c>
      <c r="D4131" s="11" t="s">
        <v>12424</v>
      </c>
      <c r="E4131" s="11" t="s">
        <v>12436</v>
      </c>
      <c r="F4131" s="12" t="s">
        <v>38</v>
      </c>
      <c r="G4131" s="13">
        <v>9370150</v>
      </c>
      <c r="H4131" s="13">
        <v>741179</v>
      </c>
      <c r="I4131" s="13"/>
      <c r="J4131" s="13">
        <v>8628971</v>
      </c>
      <c r="K4131" s="13">
        <v>7.91</v>
      </c>
      <c r="L4131" s="11" t="s">
        <v>9383</v>
      </c>
      <c r="M4131" s="14" t="s">
        <v>9380</v>
      </c>
      <c r="Z4131" s="15">
        <v>9370150</v>
      </c>
      <c r="AA4131" s="15">
        <v>741179</v>
      </c>
      <c r="AC4131" s="15">
        <v>8628971</v>
      </c>
    </row>
    <row r="4132" spans="2:29" ht="19.7" customHeight="1" x14ac:dyDescent="0.2">
      <c r="B4132" s="10" t="s">
        <v>4236</v>
      </c>
      <c r="C4132" s="11" t="s">
        <v>12437</v>
      </c>
      <c r="D4132" s="11" t="s">
        <v>12433</v>
      </c>
      <c r="E4132" s="11" t="s">
        <v>12438</v>
      </c>
      <c r="F4132" s="12" t="s">
        <v>38</v>
      </c>
      <c r="G4132" s="13">
        <v>8563423</v>
      </c>
      <c r="H4132" s="13">
        <v>882889</v>
      </c>
      <c r="I4132" s="13"/>
      <c r="J4132" s="13">
        <v>7680534</v>
      </c>
      <c r="K4132" s="13">
        <v>10.31</v>
      </c>
      <c r="L4132" s="11" t="s">
        <v>9383</v>
      </c>
      <c r="M4132" s="14" t="s">
        <v>9380</v>
      </c>
      <c r="Z4132" s="15">
        <v>8563423</v>
      </c>
      <c r="AA4132" s="15">
        <v>882889</v>
      </c>
      <c r="AC4132" s="15">
        <v>7680534</v>
      </c>
    </row>
    <row r="4133" spans="2:29" ht="19.7" customHeight="1" x14ac:dyDescent="0.2">
      <c r="B4133" s="10" t="s">
        <v>4237</v>
      </c>
      <c r="C4133" s="11" t="s">
        <v>12439</v>
      </c>
      <c r="D4133" s="11" t="s">
        <v>12440</v>
      </c>
      <c r="E4133" s="11" t="s">
        <v>12441</v>
      </c>
      <c r="F4133" s="12" t="s">
        <v>38</v>
      </c>
      <c r="G4133" s="13">
        <v>805570</v>
      </c>
      <c r="H4133" s="13">
        <v>363312</v>
      </c>
      <c r="I4133" s="13"/>
      <c r="J4133" s="13">
        <v>442258</v>
      </c>
      <c r="K4133" s="13">
        <v>45.1</v>
      </c>
      <c r="L4133" s="11" t="s">
        <v>9383</v>
      </c>
      <c r="M4133" s="14" t="s">
        <v>9380</v>
      </c>
      <c r="Z4133" s="15">
        <v>805570</v>
      </c>
      <c r="AA4133" s="15">
        <v>363312</v>
      </c>
      <c r="AC4133" s="15">
        <v>442258</v>
      </c>
    </row>
    <row r="4134" spans="2:29" ht="19.7" customHeight="1" x14ac:dyDescent="0.2">
      <c r="B4134" s="10" t="s">
        <v>4238</v>
      </c>
      <c r="C4134" s="11" t="s">
        <v>12442</v>
      </c>
      <c r="D4134" s="11" t="s">
        <v>12443</v>
      </c>
      <c r="E4134" s="11" t="s">
        <v>12441</v>
      </c>
      <c r="F4134" s="12" t="s">
        <v>38</v>
      </c>
      <c r="G4134" s="13">
        <v>859772</v>
      </c>
      <c r="H4134" s="13">
        <v>416216</v>
      </c>
      <c r="I4134" s="13"/>
      <c r="J4134" s="13">
        <v>443556</v>
      </c>
      <c r="K4134" s="13">
        <v>48.41</v>
      </c>
      <c r="L4134" s="11" t="s">
        <v>9383</v>
      </c>
      <c r="M4134" s="14" t="s">
        <v>9380</v>
      </c>
      <c r="Z4134" s="15">
        <v>859772</v>
      </c>
      <c r="AA4134" s="15">
        <v>416216</v>
      </c>
      <c r="AC4134" s="15">
        <v>443556</v>
      </c>
    </row>
    <row r="4135" spans="2:29" ht="19.7" customHeight="1" x14ac:dyDescent="0.2">
      <c r="B4135" s="10" t="s">
        <v>4239</v>
      </c>
      <c r="C4135" s="11" t="s">
        <v>12444</v>
      </c>
      <c r="D4135" s="11" t="s">
        <v>12445</v>
      </c>
      <c r="E4135" s="11" t="s">
        <v>12441</v>
      </c>
      <c r="F4135" s="12" t="s">
        <v>38</v>
      </c>
      <c r="G4135" s="13">
        <v>1120896</v>
      </c>
      <c r="H4135" s="13">
        <v>478959</v>
      </c>
      <c r="I4135" s="13"/>
      <c r="J4135" s="13">
        <v>641937</v>
      </c>
      <c r="K4135" s="13">
        <v>42.73</v>
      </c>
      <c r="L4135" s="11" t="s">
        <v>9383</v>
      </c>
      <c r="M4135" s="14" t="s">
        <v>9380</v>
      </c>
      <c r="Z4135" s="15">
        <v>1120896</v>
      </c>
      <c r="AA4135" s="15">
        <v>478959</v>
      </c>
      <c r="AC4135" s="15">
        <v>641937</v>
      </c>
    </row>
    <row r="4136" spans="2:29" ht="19.7" customHeight="1" x14ac:dyDescent="0.2">
      <c r="B4136" s="10" t="s">
        <v>4240</v>
      </c>
      <c r="C4136" s="11" t="s">
        <v>12446</v>
      </c>
      <c r="D4136" s="11" t="s">
        <v>12447</v>
      </c>
      <c r="E4136" s="11" t="s">
        <v>12448</v>
      </c>
      <c r="F4136" s="12" t="s">
        <v>38</v>
      </c>
      <c r="G4136" s="13">
        <v>113841</v>
      </c>
      <c r="H4136" s="13">
        <v>46675</v>
      </c>
      <c r="I4136" s="13"/>
      <c r="J4136" s="13">
        <v>67166</v>
      </c>
      <c r="K4136" s="13">
        <v>41</v>
      </c>
      <c r="L4136" s="11" t="s">
        <v>9383</v>
      </c>
      <c r="M4136" s="14" t="s">
        <v>9380</v>
      </c>
      <c r="Z4136" s="15">
        <v>113841</v>
      </c>
      <c r="AA4136" s="15">
        <v>46675</v>
      </c>
      <c r="AC4136" s="15">
        <v>67166</v>
      </c>
    </row>
    <row r="4137" spans="2:29" ht="19.7" customHeight="1" x14ac:dyDescent="0.2">
      <c r="B4137" s="10" t="s">
        <v>4241</v>
      </c>
      <c r="C4137" s="11" t="s">
        <v>12449</v>
      </c>
      <c r="D4137" s="11" t="s">
        <v>12450</v>
      </c>
      <c r="E4137" s="11" t="s">
        <v>12448</v>
      </c>
      <c r="F4137" s="12" t="s">
        <v>38</v>
      </c>
      <c r="G4137" s="13">
        <v>212463</v>
      </c>
      <c r="H4137" s="13">
        <v>139185</v>
      </c>
      <c r="I4137" s="13"/>
      <c r="J4137" s="13">
        <v>73278</v>
      </c>
      <c r="K4137" s="13">
        <v>65.510000000000005</v>
      </c>
      <c r="L4137" s="11" t="s">
        <v>9383</v>
      </c>
      <c r="M4137" s="14" t="s">
        <v>9380</v>
      </c>
      <c r="Z4137" s="15">
        <v>212463</v>
      </c>
      <c r="AA4137" s="15">
        <v>139185</v>
      </c>
      <c r="AC4137" s="15">
        <v>73278</v>
      </c>
    </row>
    <row r="4138" spans="2:29" ht="19.7" customHeight="1" x14ac:dyDescent="0.2">
      <c r="B4138" s="10" t="s">
        <v>4242</v>
      </c>
      <c r="C4138" s="11" t="s">
        <v>12451</v>
      </c>
      <c r="D4138" s="11" t="s">
        <v>12452</v>
      </c>
      <c r="E4138" s="11" t="s">
        <v>12453</v>
      </c>
      <c r="F4138" s="12" t="s">
        <v>7</v>
      </c>
      <c r="G4138" s="13">
        <v>7331</v>
      </c>
      <c r="H4138" s="13">
        <v>3075</v>
      </c>
      <c r="I4138" s="13"/>
      <c r="J4138" s="13">
        <v>4256</v>
      </c>
      <c r="K4138" s="13">
        <v>41.94</v>
      </c>
      <c r="L4138" s="11" t="s">
        <v>9383</v>
      </c>
      <c r="M4138" s="14" t="s">
        <v>9380</v>
      </c>
      <c r="Z4138" s="15">
        <v>7331</v>
      </c>
      <c r="AA4138" s="15">
        <v>3075</v>
      </c>
      <c r="AC4138" s="15">
        <v>4256</v>
      </c>
    </row>
    <row r="4139" spans="2:29" ht="19.7" customHeight="1" x14ac:dyDescent="0.2">
      <c r="B4139" s="10" t="s">
        <v>4243</v>
      </c>
      <c r="C4139" s="11" t="s">
        <v>12454</v>
      </c>
      <c r="D4139" s="11" t="s">
        <v>12455</v>
      </c>
      <c r="E4139" s="11" t="s">
        <v>12453</v>
      </c>
      <c r="F4139" s="12" t="s">
        <v>7</v>
      </c>
      <c r="G4139" s="13">
        <v>8026</v>
      </c>
      <c r="H4139" s="13">
        <v>3568</v>
      </c>
      <c r="I4139" s="13"/>
      <c r="J4139" s="13">
        <v>4458</v>
      </c>
      <c r="K4139" s="13">
        <v>44.46</v>
      </c>
      <c r="L4139" s="11" t="s">
        <v>9383</v>
      </c>
      <c r="M4139" s="14" t="s">
        <v>9380</v>
      </c>
      <c r="Z4139" s="15">
        <v>8026</v>
      </c>
      <c r="AA4139" s="15">
        <v>3568</v>
      </c>
      <c r="AC4139" s="15">
        <v>4458</v>
      </c>
    </row>
    <row r="4140" spans="2:29" ht="19.7" customHeight="1" x14ac:dyDescent="0.2">
      <c r="B4140" s="10" t="s">
        <v>4244</v>
      </c>
      <c r="C4140" s="11" t="s">
        <v>12456</v>
      </c>
      <c r="D4140" s="11" t="s">
        <v>12457</v>
      </c>
      <c r="E4140" s="11" t="s">
        <v>12453</v>
      </c>
      <c r="F4140" s="12" t="s">
        <v>7</v>
      </c>
      <c r="G4140" s="13">
        <v>8188</v>
      </c>
      <c r="H4140" s="13">
        <v>3732</v>
      </c>
      <c r="I4140" s="13"/>
      <c r="J4140" s="13">
        <v>4456</v>
      </c>
      <c r="K4140" s="13">
        <v>45.58</v>
      </c>
      <c r="L4140" s="11" t="s">
        <v>9383</v>
      </c>
      <c r="M4140" s="14" t="s">
        <v>9380</v>
      </c>
      <c r="Z4140" s="15">
        <v>8188</v>
      </c>
      <c r="AA4140" s="15">
        <v>3732</v>
      </c>
      <c r="AC4140" s="15">
        <v>4456</v>
      </c>
    </row>
    <row r="4141" spans="2:29" ht="19.7" customHeight="1" x14ac:dyDescent="0.2">
      <c r="B4141" s="10" t="s">
        <v>4245</v>
      </c>
      <c r="C4141" s="11" t="s">
        <v>12458</v>
      </c>
      <c r="D4141" s="11" t="s">
        <v>12459</v>
      </c>
      <c r="E4141" s="11" t="s">
        <v>12460</v>
      </c>
      <c r="F4141" s="12" t="s">
        <v>38</v>
      </c>
      <c r="G4141" s="13">
        <v>523938</v>
      </c>
      <c r="H4141" s="13">
        <v>280778</v>
      </c>
      <c r="I4141" s="13"/>
      <c r="J4141" s="13">
        <v>243160</v>
      </c>
      <c r="K4141" s="13">
        <v>53.59</v>
      </c>
      <c r="L4141" s="11" t="s">
        <v>9383</v>
      </c>
      <c r="M4141" s="14" t="s">
        <v>9380</v>
      </c>
      <c r="Z4141" s="15">
        <v>523938</v>
      </c>
      <c r="AA4141" s="15">
        <v>280778</v>
      </c>
      <c r="AC4141" s="15">
        <v>243160</v>
      </c>
    </row>
    <row r="4142" spans="2:29" ht="19.7" customHeight="1" x14ac:dyDescent="0.2">
      <c r="B4142" s="10" t="s">
        <v>4246</v>
      </c>
      <c r="C4142" s="11" t="s">
        <v>12461</v>
      </c>
      <c r="D4142" s="11" t="s">
        <v>12462</v>
      </c>
      <c r="E4142" s="11" t="s">
        <v>12460</v>
      </c>
      <c r="F4142" s="12" t="s">
        <v>38</v>
      </c>
      <c r="G4142" s="13">
        <v>595714</v>
      </c>
      <c r="H4142" s="13">
        <v>340748</v>
      </c>
      <c r="I4142" s="13"/>
      <c r="J4142" s="13">
        <v>254966</v>
      </c>
      <c r="K4142" s="13">
        <v>57.2</v>
      </c>
      <c r="L4142" s="11" t="s">
        <v>9383</v>
      </c>
      <c r="M4142" s="14" t="s">
        <v>9380</v>
      </c>
      <c r="Z4142" s="15">
        <v>595714</v>
      </c>
      <c r="AA4142" s="15">
        <v>340748</v>
      </c>
      <c r="AC4142" s="15">
        <v>254966</v>
      </c>
    </row>
    <row r="4143" spans="2:29" ht="19.7" customHeight="1" x14ac:dyDescent="0.2">
      <c r="B4143" s="10" t="s">
        <v>4247</v>
      </c>
      <c r="C4143" s="11" t="s">
        <v>12463</v>
      </c>
      <c r="D4143" s="11" t="s">
        <v>12464</v>
      </c>
      <c r="E4143" s="11" t="s">
        <v>12465</v>
      </c>
      <c r="F4143" s="12" t="s">
        <v>7</v>
      </c>
      <c r="G4143" s="13">
        <v>5531</v>
      </c>
      <c r="H4143" s="13">
        <v>5448</v>
      </c>
      <c r="I4143" s="13"/>
      <c r="J4143" s="13">
        <v>83</v>
      </c>
      <c r="K4143" s="13">
        <v>98.5</v>
      </c>
      <c r="L4143" s="11" t="s">
        <v>9383</v>
      </c>
      <c r="M4143" s="14" t="s">
        <v>9380</v>
      </c>
      <c r="Z4143" s="15">
        <v>5531</v>
      </c>
      <c r="AA4143" s="15">
        <v>5448</v>
      </c>
      <c r="AC4143" s="15">
        <v>83</v>
      </c>
    </row>
    <row r="4144" spans="2:29" ht="19.7" customHeight="1" x14ac:dyDescent="0.2">
      <c r="B4144" s="10" t="s">
        <v>4248</v>
      </c>
      <c r="C4144" s="11" t="s">
        <v>12466</v>
      </c>
      <c r="D4144" s="11" t="s">
        <v>12467</v>
      </c>
      <c r="E4144" s="11" t="s">
        <v>12468</v>
      </c>
      <c r="F4144" s="12" t="s">
        <v>12469</v>
      </c>
      <c r="G4144" s="13">
        <v>302386</v>
      </c>
      <c r="H4144" s="13">
        <v>293617</v>
      </c>
      <c r="I4144" s="13"/>
      <c r="J4144" s="13">
        <v>8769</v>
      </c>
      <c r="K4144" s="13">
        <v>97.1</v>
      </c>
      <c r="L4144" s="11" t="s">
        <v>9383</v>
      </c>
      <c r="M4144" s="14" t="s">
        <v>9380</v>
      </c>
      <c r="Z4144" s="15">
        <v>302386</v>
      </c>
      <c r="AA4144" s="15">
        <v>293617</v>
      </c>
      <c r="AC4144" s="15">
        <v>8769</v>
      </c>
    </row>
    <row r="4145" spans="2:29" ht="19.7" customHeight="1" x14ac:dyDescent="0.2">
      <c r="B4145" s="10" t="s">
        <v>4249</v>
      </c>
      <c r="C4145" s="11" t="s">
        <v>12470</v>
      </c>
      <c r="D4145" s="11" t="s">
        <v>12471</v>
      </c>
      <c r="E4145" s="11" t="s">
        <v>12468</v>
      </c>
      <c r="F4145" s="12" t="s">
        <v>12469</v>
      </c>
      <c r="G4145" s="13">
        <v>346420</v>
      </c>
      <c r="H4145" s="13">
        <v>337656</v>
      </c>
      <c r="I4145" s="13"/>
      <c r="J4145" s="13">
        <v>8764</v>
      </c>
      <c r="K4145" s="13">
        <v>97.47</v>
      </c>
      <c r="L4145" s="11" t="s">
        <v>9383</v>
      </c>
      <c r="M4145" s="14" t="s">
        <v>9380</v>
      </c>
      <c r="Z4145" s="15">
        <v>346420</v>
      </c>
      <c r="AA4145" s="15">
        <v>337656</v>
      </c>
      <c r="AC4145" s="15">
        <v>8764</v>
      </c>
    </row>
    <row r="4146" spans="2:29" ht="19.7" customHeight="1" x14ac:dyDescent="0.2">
      <c r="B4146" s="10" t="s">
        <v>4250</v>
      </c>
      <c r="C4146" s="11" t="s">
        <v>12472</v>
      </c>
      <c r="D4146" s="11" t="s">
        <v>12473</v>
      </c>
      <c r="E4146" s="11" t="s">
        <v>12468</v>
      </c>
      <c r="F4146" s="12" t="s">
        <v>12469</v>
      </c>
      <c r="G4146" s="13">
        <v>335910</v>
      </c>
      <c r="H4146" s="13">
        <v>327411</v>
      </c>
      <c r="I4146" s="13"/>
      <c r="J4146" s="13">
        <v>8499</v>
      </c>
      <c r="K4146" s="13">
        <v>97.47</v>
      </c>
      <c r="L4146" s="11" t="s">
        <v>9383</v>
      </c>
      <c r="M4146" s="14" t="s">
        <v>9380</v>
      </c>
      <c r="Z4146" s="15">
        <v>335910</v>
      </c>
      <c r="AA4146" s="15">
        <v>327411</v>
      </c>
      <c r="AC4146" s="15">
        <v>8499</v>
      </c>
    </row>
    <row r="4147" spans="2:29" ht="19.7" customHeight="1" x14ac:dyDescent="0.2">
      <c r="B4147" s="10" t="s">
        <v>4251</v>
      </c>
      <c r="C4147" s="11" t="s">
        <v>12474</v>
      </c>
      <c r="D4147" s="11" t="s">
        <v>12467</v>
      </c>
      <c r="E4147" s="11" t="s">
        <v>10584</v>
      </c>
      <c r="F4147" s="12" t="s">
        <v>12469</v>
      </c>
      <c r="G4147" s="13">
        <v>230180</v>
      </c>
      <c r="H4147" s="13">
        <v>223505</v>
      </c>
      <c r="I4147" s="13"/>
      <c r="J4147" s="13">
        <v>6675</v>
      </c>
      <c r="K4147" s="13">
        <v>97.1</v>
      </c>
      <c r="L4147" s="11" t="s">
        <v>9383</v>
      </c>
      <c r="M4147" s="14" t="s">
        <v>9380</v>
      </c>
      <c r="Z4147" s="15">
        <v>230180</v>
      </c>
      <c r="AA4147" s="15">
        <v>223505</v>
      </c>
      <c r="AC4147" s="15">
        <v>6675</v>
      </c>
    </row>
    <row r="4148" spans="2:29" ht="19.7" customHeight="1" x14ac:dyDescent="0.2">
      <c r="B4148" s="10" t="s">
        <v>4252</v>
      </c>
      <c r="C4148" s="11" t="s">
        <v>12475</v>
      </c>
      <c r="D4148" s="11" t="s">
        <v>12471</v>
      </c>
      <c r="E4148" s="11" t="s">
        <v>10584</v>
      </c>
      <c r="F4148" s="12" t="s">
        <v>12469</v>
      </c>
      <c r="G4148" s="13">
        <v>263600</v>
      </c>
      <c r="H4148" s="13">
        <v>256984</v>
      </c>
      <c r="I4148" s="13"/>
      <c r="J4148" s="13">
        <v>6616</v>
      </c>
      <c r="K4148" s="13">
        <v>97.49</v>
      </c>
      <c r="L4148" s="11" t="s">
        <v>9383</v>
      </c>
      <c r="M4148" s="14" t="s">
        <v>9380</v>
      </c>
      <c r="Z4148" s="15">
        <v>263600</v>
      </c>
      <c r="AA4148" s="15">
        <v>256984</v>
      </c>
      <c r="AC4148" s="15">
        <v>6616</v>
      </c>
    </row>
    <row r="4149" spans="2:29" ht="19.7" customHeight="1" x14ac:dyDescent="0.2">
      <c r="B4149" s="10" t="s">
        <v>4253</v>
      </c>
      <c r="C4149" s="11" t="s">
        <v>12476</v>
      </c>
      <c r="D4149" s="11" t="s">
        <v>12473</v>
      </c>
      <c r="E4149" s="11" t="s">
        <v>10584</v>
      </c>
      <c r="F4149" s="12" t="s">
        <v>12469</v>
      </c>
      <c r="G4149" s="13">
        <v>255586</v>
      </c>
      <c r="H4149" s="13">
        <v>249171</v>
      </c>
      <c r="I4149" s="13"/>
      <c r="J4149" s="13">
        <v>6415</v>
      </c>
      <c r="K4149" s="13">
        <v>97.49</v>
      </c>
      <c r="L4149" s="11" t="s">
        <v>9383</v>
      </c>
      <c r="M4149" s="14" t="s">
        <v>9380</v>
      </c>
      <c r="Z4149" s="15">
        <v>255586</v>
      </c>
      <c r="AA4149" s="15">
        <v>249171</v>
      </c>
      <c r="AC4149" s="15">
        <v>6415</v>
      </c>
    </row>
    <row r="4150" spans="2:29" ht="19.7" customHeight="1" x14ac:dyDescent="0.2">
      <c r="B4150" s="10" t="s">
        <v>4254</v>
      </c>
      <c r="C4150" s="11" t="s">
        <v>12477</v>
      </c>
      <c r="D4150" s="11" t="s">
        <v>12478</v>
      </c>
      <c r="E4150" s="11" t="s">
        <v>12479</v>
      </c>
      <c r="F4150" s="12" t="s">
        <v>38</v>
      </c>
      <c r="G4150" s="13">
        <v>746551</v>
      </c>
      <c r="H4150" s="13">
        <v>557375</v>
      </c>
      <c r="I4150" s="13"/>
      <c r="J4150" s="13">
        <v>189176</v>
      </c>
      <c r="K4150" s="13">
        <v>74.66</v>
      </c>
      <c r="L4150" s="11" t="s">
        <v>9383</v>
      </c>
      <c r="M4150" s="14" t="s">
        <v>9380</v>
      </c>
      <c r="Z4150" s="15">
        <v>746551</v>
      </c>
      <c r="AA4150" s="15">
        <v>557375</v>
      </c>
      <c r="AC4150" s="15">
        <v>189176</v>
      </c>
    </row>
    <row r="4151" spans="2:29" ht="19.7" customHeight="1" x14ac:dyDescent="0.2">
      <c r="B4151" s="10" t="s">
        <v>4255</v>
      </c>
      <c r="C4151" s="11" t="s">
        <v>12480</v>
      </c>
      <c r="D4151" s="11" t="s">
        <v>12481</v>
      </c>
      <c r="E4151" s="11" t="s">
        <v>12479</v>
      </c>
      <c r="F4151" s="12" t="s">
        <v>38</v>
      </c>
      <c r="G4151" s="13">
        <v>868647</v>
      </c>
      <c r="H4151" s="13">
        <v>651746</v>
      </c>
      <c r="I4151" s="13"/>
      <c r="J4151" s="13">
        <v>216901</v>
      </c>
      <c r="K4151" s="13">
        <v>75.03</v>
      </c>
      <c r="L4151" s="11" t="s">
        <v>9383</v>
      </c>
      <c r="M4151" s="14" t="s">
        <v>9380</v>
      </c>
      <c r="Z4151" s="15">
        <v>868647</v>
      </c>
      <c r="AA4151" s="15">
        <v>651746</v>
      </c>
      <c r="AC4151" s="15">
        <v>216901</v>
      </c>
    </row>
    <row r="4152" spans="2:29" ht="19.7" customHeight="1" x14ac:dyDescent="0.2">
      <c r="B4152" s="10" t="s">
        <v>4256</v>
      </c>
      <c r="C4152" s="11" t="s">
        <v>12482</v>
      </c>
      <c r="D4152" s="11" t="s">
        <v>12478</v>
      </c>
      <c r="E4152" s="11" t="s">
        <v>12483</v>
      </c>
      <c r="F4152" s="12" t="s">
        <v>38</v>
      </c>
      <c r="G4152" s="13">
        <v>5173889</v>
      </c>
      <c r="H4152" s="13">
        <v>1365907</v>
      </c>
      <c r="I4152" s="13"/>
      <c r="J4152" s="13">
        <v>3807982</v>
      </c>
      <c r="K4152" s="13">
        <v>26.4</v>
      </c>
      <c r="L4152" s="11" t="s">
        <v>9383</v>
      </c>
      <c r="M4152" s="14" t="s">
        <v>9380</v>
      </c>
      <c r="Z4152" s="15">
        <v>5173889</v>
      </c>
      <c r="AA4152" s="15">
        <v>1365907</v>
      </c>
      <c r="AC4152" s="15">
        <v>3807982</v>
      </c>
    </row>
    <row r="4153" spans="2:29" ht="19.7" customHeight="1" x14ac:dyDescent="0.2">
      <c r="B4153" s="10" t="s">
        <v>4258</v>
      </c>
      <c r="C4153" s="11" t="s">
        <v>12484</v>
      </c>
      <c r="D4153" s="11" t="s">
        <v>12485</v>
      </c>
      <c r="E4153" s="11" t="s">
        <v>12486</v>
      </c>
      <c r="F4153" s="12" t="s">
        <v>38</v>
      </c>
      <c r="G4153" s="13">
        <v>95263</v>
      </c>
      <c r="H4153" s="13">
        <v>30484</v>
      </c>
      <c r="I4153" s="13"/>
      <c r="J4153" s="13">
        <v>64779</v>
      </c>
      <c r="K4153" s="13">
        <v>32</v>
      </c>
      <c r="L4153" s="11" t="s">
        <v>9383</v>
      </c>
      <c r="M4153" s="14" t="s">
        <v>9380</v>
      </c>
      <c r="Z4153" s="15">
        <v>95263</v>
      </c>
      <c r="AA4153" s="15">
        <v>30484</v>
      </c>
      <c r="AC4153" s="15">
        <v>64779</v>
      </c>
    </row>
    <row r="4154" spans="2:29" ht="19.7" customHeight="1" x14ac:dyDescent="0.2">
      <c r="B4154" s="16" t="s">
        <v>4259</v>
      </c>
      <c r="C4154" s="17" t="s">
        <v>12487</v>
      </c>
      <c r="D4154" s="17" t="s">
        <v>12488</v>
      </c>
      <c r="E4154" s="17" t="s">
        <v>12489</v>
      </c>
      <c r="F4154" s="18" t="s">
        <v>3916</v>
      </c>
      <c r="G4154" s="19">
        <v>4232360</v>
      </c>
      <c r="H4154" s="19">
        <v>997990</v>
      </c>
      <c r="I4154" s="19"/>
      <c r="J4154" s="19">
        <v>3234370</v>
      </c>
      <c r="K4154" s="19">
        <v>23.58</v>
      </c>
      <c r="L4154" s="17" t="s">
        <v>9383</v>
      </c>
      <c r="M4154" s="20" t="s">
        <v>9380</v>
      </c>
      <c r="Z4154" s="15">
        <v>4232360</v>
      </c>
      <c r="AA4154" s="15">
        <v>997990</v>
      </c>
      <c r="AC4154" s="15">
        <v>3234370</v>
      </c>
    </row>
    <row r="4155" spans="2:29" ht="19.7" customHeight="1" x14ac:dyDescent="0.2">
      <c r="B4155" s="10" t="s">
        <v>4261</v>
      </c>
      <c r="C4155" s="11" t="s">
        <v>12490</v>
      </c>
      <c r="D4155" s="11" t="s">
        <v>12491</v>
      </c>
      <c r="E4155" s="11" t="s">
        <v>12492</v>
      </c>
      <c r="F4155" s="12" t="s">
        <v>3916</v>
      </c>
      <c r="G4155" s="13">
        <v>47295486</v>
      </c>
      <c r="H4155" s="13">
        <v>9927323</v>
      </c>
      <c r="I4155" s="13"/>
      <c r="J4155" s="13">
        <v>37368163</v>
      </c>
      <c r="K4155" s="13">
        <v>20.99</v>
      </c>
      <c r="L4155" s="11" t="s">
        <v>9383</v>
      </c>
      <c r="M4155" s="14" t="s">
        <v>9380</v>
      </c>
      <c r="Z4155" s="15">
        <v>47295486</v>
      </c>
      <c r="AA4155" s="15">
        <v>9927323</v>
      </c>
      <c r="AC4155" s="15">
        <v>37368163</v>
      </c>
    </row>
    <row r="4156" spans="2:29" ht="19.7" customHeight="1" x14ac:dyDescent="0.2">
      <c r="B4156" s="10" t="s">
        <v>4262</v>
      </c>
      <c r="C4156" s="11" t="s">
        <v>12493</v>
      </c>
      <c r="D4156" s="11" t="s">
        <v>12494</v>
      </c>
      <c r="E4156" s="11" t="s">
        <v>12495</v>
      </c>
      <c r="F4156" s="12" t="s">
        <v>38</v>
      </c>
      <c r="G4156" s="13">
        <v>67248</v>
      </c>
      <c r="H4156" s="13">
        <v>28399</v>
      </c>
      <c r="I4156" s="13"/>
      <c r="J4156" s="13">
        <v>38849</v>
      </c>
      <c r="K4156" s="13">
        <v>42.23</v>
      </c>
      <c r="L4156" s="11" t="s">
        <v>9383</v>
      </c>
      <c r="M4156" s="14" t="s">
        <v>9380</v>
      </c>
      <c r="Z4156" s="15">
        <v>67248</v>
      </c>
      <c r="AA4156" s="15">
        <v>28399</v>
      </c>
      <c r="AC4156" s="15">
        <v>38849</v>
      </c>
    </row>
    <row r="4157" spans="2:29" ht="19.7" customHeight="1" x14ac:dyDescent="0.2">
      <c r="B4157" s="10" t="s">
        <v>4263</v>
      </c>
      <c r="C4157" s="11" t="s">
        <v>12496</v>
      </c>
      <c r="D4157" s="11" t="s">
        <v>12497</v>
      </c>
      <c r="E4157" s="11" t="s">
        <v>12498</v>
      </c>
      <c r="F4157" s="12" t="s">
        <v>38</v>
      </c>
      <c r="G4157" s="13">
        <v>64483</v>
      </c>
      <c r="H4157" s="13">
        <v>23646</v>
      </c>
      <c r="I4157" s="13"/>
      <c r="J4157" s="13">
        <v>40837</v>
      </c>
      <c r="K4157" s="13">
        <v>36.67</v>
      </c>
      <c r="L4157" s="11" t="s">
        <v>9383</v>
      </c>
      <c r="M4157" s="14" t="s">
        <v>9380</v>
      </c>
      <c r="Z4157" s="15">
        <v>64483</v>
      </c>
      <c r="AA4157" s="15">
        <v>23646</v>
      </c>
      <c r="AC4157" s="15">
        <v>40837</v>
      </c>
    </row>
    <row r="4158" spans="2:29" ht="19.7" customHeight="1" x14ac:dyDescent="0.2">
      <c r="B4158" s="10" t="s">
        <v>4264</v>
      </c>
      <c r="C4158" s="11" t="s">
        <v>12499</v>
      </c>
      <c r="D4158" s="11" t="s">
        <v>12497</v>
      </c>
      <c r="E4158" s="11" t="s">
        <v>12500</v>
      </c>
      <c r="F4158" s="12" t="s">
        <v>38</v>
      </c>
      <c r="G4158" s="13">
        <v>67746</v>
      </c>
      <c r="H4158" s="13">
        <v>26855</v>
      </c>
      <c r="I4158" s="13"/>
      <c r="J4158" s="13">
        <v>40891</v>
      </c>
      <c r="K4158" s="13">
        <v>39.64</v>
      </c>
      <c r="L4158" s="11" t="s">
        <v>9383</v>
      </c>
      <c r="M4158" s="14" t="s">
        <v>9380</v>
      </c>
      <c r="Z4158" s="15">
        <v>67746</v>
      </c>
      <c r="AA4158" s="15">
        <v>26855</v>
      </c>
      <c r="AC4158" s="15">
        <v>40891</v>
      </c>
    </row>
    <row r="4159" spans="2:29" ht="19.7" customHeight="1" x14ac:dyDescent="0.2">
      <c r="B4159" s="10" t="s">
        <v>4265</v>
      </c>
      <c r="C4159" s="11" t="s">
        <v>12501</v>
      </c>
      <c r="D4159" s="11" t="s">
        <v>12497</v>
      </c>
      <c r="E4159" s="11" t="s">
        <v>12502</v>
      </c>
      <c r="F4159" s="12" t="s">
        <v>38</v>
      </c>
      <c r="G4159" s="13">
        <v>52107</v>
      </c>
      <c r="H4159" s="13">
        <v>23651</v>
      </c>
      <c r="I4159" s="13"/>
      <c r="J4159" s="13">
        <v>28456</v>
      </c>
      <c r="K4159" s="13">
        <v>45.39</v>
      </c>
      <c r="L4159" s="11" t="s">
        <v>9383</v>
      </c>
      <c r="M4159" s="14" t="s">
        <v>9380</v>
      </c>
      <c r="Z4159" s="15">
        <v>52107</v>
      </c>
      <c r="AA4159" s="15">
        <v>23651</v>
      </c>
      <c r="AC4159" s="15">
        <v>28456</v>
      </c>
    </row>
    <row r="4160" spans="2:29" ht="19.7" customHeight="1" x14ac:dyDescent="0.2">
      <c r="B4160" s="10" t="s">
        <v>4266</v>
      </c>
      <c r="C4160" s="11" t="s">
        <v>12503</v>
      </c>
      <c r="D4160" s="11" t="s">
        <v>12497</v>
      </c>
      <c r="E4160" s="11" t="s">
        <v>12504</v>
      </c>
      <c r="F4160" s="12" t="s">
        <v>38</v>
      </c>
      <c r="G4160" s="13">
        <v>55807</v>
      </c>
      <c r="H4160" s="13">
        <v>27066</v>
      </c>
      <c r="I4160" s="13"/>
      <c r="J4160" s="13">
        <v>28741</v>
      </c>
      <c r="K4160" s="13">
        <v>48.5</v>
      </c>
      <c r="L4160" s="11" t="s">
        <v>9383</v>
      </c>
      <c r="M4160" s="14" t="s">
        <v>9380</v>
      </c>
      <c r="Z4160" s="15">
        <v>55807</v>
      </c>
      <c r="AA4160" s="15">
        <v>27066</v>
      </c>
      <c r="AC4160" s="15">
        <v>28741</v>
      </c>
    </row>
    <row r="4161" spans="2:29" ht="19.7" customHeight="1" x14ac:dyDescent="0.2">
      <c r="B4161" s="10" t="s">
        <v>4267</v>
      </c>
      <c r="C4161" s="11" t="s">
        <v>12505</v>
      </c>
      <c r="D4161" s="11" t="s">
        <v>12497</v>
      </c>
      <c r="E4161" s="11" t="s">
        <v>12506</v>
      </c>
      <c r="F4161" s="12" t="s">
        <v>38</v>
      </c>
      <c r="G4161" s="13">
        <v>61817</v>
      </c>
      <c r="H4161" s="13">
        <v>30099</v>
      </c>
      <c r="I4161" s="13"/>
      <c r="J4161" s="13">
        <v>31718</v>
      </c>
      <c r="K4161" s="13">
        <v>48.69</v>
      </c>
      <c r="L4161" s="11" t="s">
        <v>9383</v>
      </c>
      <c r="M4161" s="14" t="s">
        <v>9380</v>
      </c>
      <c r="Z4161" s="15">
        <v>61817</v>
      </c>
      <c r="AA4161" s="15">
        <v>30099</v>
      </c>
      <c r="AC4161" s="15">
        <v>31718</v>
      </c>
    </row>
    <row r="4162" spans="2:29" ht="19.7" customHeight="1" x14ac:dyDescent="0.2">
      <c r="B4162" s="10" t="s">
        <v>4268</v>
      </c>
      <c r="C4162" s="11" t="s">
        <v>12507</v>
      </c>
      <c r="D4162" s="11" t="s">
        <v>12508</v>
      </c>
      <c r="E4162" s="11" t="s">
        <v>12509</v>
      </c>
      <c r="F4162" s="12" t="s">
        <v>176</v>
      </c>
      <c r="G4162" s="13">
        <v>105162</v>
      </c>
      <c r="H4162" s="13">
        <v>20454</v>
      </c>
      <c r="I4162" s="13"/>
      <c r="J4162" s="13">
        <v>84708</v>
      </c>
      <c r="K4162" s="13">
        <v>19.45</v>
      </c>
      <c r="L4162" s="11" t="s">
        <v>9383</v>
      </c>
      <c r="M4162" s="14" t="s">
        <v>9380</v>
      </c>
      <c r="Z4162" s="15">
        <v>105162</v>
      </c>
      <c r="AA4162" s="15">
        <v>20454</v>
      </c>
      <c r="AC4162" s="15">
        <v>84708</v>
      </c>
    </row>
    <row r="4163" spans="2:29" ht="19.7" customHeight="1" x14ac:dyDescent="0.2">
      <c r="B4163" s="10" t="s">
        <v>4269</v>
      </c>
      <c r="C4163" s="11" t="s">
        <v>12510</v>
      </c>
      <c r="D4163" s="11" t="s">
        <v>12508</v>
      </c>
      <c r="E4163" s="11" t="s">
        <v>12511</v>
      </c>
      <c r="F4163" s="12" t="s">
        <v>176</v>
      </c>
      <c r="G4163" s="13">
        <v>98397</v>
      </c>
      <c r="H4163" s="13">
        <v>20496</v>
      </c>
      <c r="I4163" s="13"/>
      <c r="J4163" s="13">
        <v>77901</v>
      </c>
      <c r="K4163" s="13">
        <v>20.83</v>
      </c>
      <c r="L4163" s="11" t="s">
        <v>9383</v>
      </c>
      <c r="M4163" s="14" t="s">
        <v>9380</v>
      </c>
      <c r="Z4163" s="15">
        <v>98397</v>
      </c>
      <c r="AA4163" s="15">
        <v>20496</v>
      </c>
      <c r="AC4163" s="15">
        <v>77901</v>
      </c>
    </row>
    <row r="4164" spans="2:29" ht="19.7" customHeight="1" x14ac:dyDescent="0.2">
      <c r="B4164" s="10" t="s">
        <v>4270</v>
      </c>
      <c r="C4164" s="11" t="s">
        <v>12512</v>
      </c>
      <c r="D4164" s="11" t="s">
        <v>12508</v>
      </c>
      <c r="E4164" s="11" t="s">
        <v>12513</v>
      </c>
      <c r="F4164" s="12" t="s">
        <v>176</v>
      </c>
      <c r="G4164" s="13">
        <v>1581517</v>
      </c>
      <c r="H4164" s="13">
        <v>75122</v>
      </c>
      <c r="I4164" s="13"/>
      <c r="J4164" s="13">
        <v>1506395</v>
      </c>
      <c r="K4164" s="13">
        <v>4.75</v>
      </c>
      <c r="L4164" s="11" t="s">
        <v>9383</v>
      </c>
      <c r="M4164" s="14" t="s">
        <v>9380</v>
      </c>
      <c r="Z4164" s="15">
        <v>1581517</v>
      </c>
      <c r="AA4164" s="15">
        <v>75122</v>
      </c>
      <c r="AC4164" s="15">
        <v>1506395</v>
      </c>
    </row>
    <row r="4165" spans="2:29" ht="19.7" customHeight="1" x14ac:dyDescent="0.2">
      <c r="B4165" s="10" t="s">
        <v>4271</v>
      </c>
      <c r="C4165" s="11" t="s">
        <v>12514</v>
      </c>
      <c r="D4165" s="11" t="s">
        <v>12508</v>
      </c>
      <c r="E4165" s="11" t="s">
        <v>12515</v>
      </c>
      <c r="F4165" s="12" t="s">
        <v>176</v>
      </c>
      <c r="G4165" s="13">
        <v>1217936</v>
      </c>
      <c r="H4165" s="13">
        <v>66499</v>
      </c>
      <c r="I4165" s="13"/>
      <c r="J4165" s="13">
        <v>1151437</v>
      </c>
      <c r="K4165" s="13">
        <v>5.46</v>
      </c>
      <c r="L4165" s="11" t="s">
        <v>9383</v>
      </c>
      <c r="M4165" s="14" t="s">
        <v>9380</v>
      </c>
      <c r="Z4165" s="15">
        <v>1217936</v>
      </c>
      <c r="AA4165" s="15">
        <v>66499</v>
      </c>
      <c r="AC4165" s="15">
        <v>1151437</v>
      </c>
    </row>
    <row r="4166" spans="2:29" ht="19.7" customHeight="1" x14ac:dyDescent="0.2">
      <c r="B4166" s="10" t="s">
        <v>4272</v>
      </c>
      <c r="C4166" s="11" t="s">
        <v>12516</v>
      </c>
      <c r="D4166" s="11" t="s">
        <v>12508</v>
      </c>
      <c r="E4166" s="11" t="s">
        <v>12517</v>
      </c>
      <c r="F4166" s="12" t="s">
        <v>176</v>
      </c>
      <c r="G4166" s="13">
        <v>1605601</v>
      </c>
      <c r="H4166" s="13">
        <v>24245</v>
      </c>
      <c r="I4166" s="13"/>
      <c r="J4166" s="13">
        <v>1581356</v>
      </c>
      <c r="K4166" s="13">
        <v>1.51</v>
      </c>
      <c r="L4166" s="11" t="s">
        <v>9383</v>
      </c>
      <c r="M4166" s="14" t="s">
        <v>9380</v>
      </c>
      <c r="Z4166" s="15">
        <v>1605601</v>
      </c>
      <c r="AA4166" s="15">
        <v>24245</v>
      </c>
      <c r="AC4166" s="15">
        <v>1581356</v>
      </c>
    </row>
    <row r="4167" spans="2:29" ht="19.7" customHeight="1" x14ac:dyDescent="0.2">
      <c r="B4167" s="10" t="s">
        <v>4273</v>
      </c>
      <c r="C4167" s="11" t="s">
        <v>12518</v>
      </c>
      <c r="D4167" s="11" t="s">
        <v>12519</v>
      </c>
      <c r="E4167" s="11" t="s">
        <v>12520</v>
      </c>
      <c r="F4167" s="12" t="s">
        <v>38</v>
      </c>
      <c r="G4167" s="13">
        <v>288166</v>
      </c>
      <c r="H4167" s="13">
        <v>127571</v>
      </c>
      <c r="I4167" s="13"/>
      <c r="J4167" s="13">
        <v>160595</v>
      </c>
      <c r="K4167" s="13">
        <v>44.27</v>
      </c>
      <c r="L4167" s="11" t="s">
        <v>9383</v>
      </c>
      <c r="M4167" s="14" t="s">
        <v>9380</v>
      </c>
      <c r="Z4167" s="15">
        <v>288166</v>
      </c>
      <c r="AA4167" s="15">
        <v>127571</v>
      </c>
      <c r="AC4167" s="15">
        <v>160595</v>
      </c>
    </row>
    <row r="4168" spans="2:29" ht="19.7" customHeight="1" x14ac:dyDescent="0.2">
      <c r="B4168" s="10" t="s">
        <v>4274</v>
      </c>
      <c r="C4168" s="11" t="s">
        <v>12521</v>
      </c>
      <c r="D4168" s="11" t="s">
        <v>12522</v>
      </c>
      <c r="E4168" s="11" t="s">
        <v>12520</v>
      </c>
      <c r="F4168" s="12" t="s">
        <v>38</v>
      </c>
      <c r="G4168" s="13">
        <v>285588</v>
      </c>
      <c r="H4168" s="13">
        <v>135569</v>
      </c>
      <c r="I4168" s="13"/>
      <c r="J4168" s="13">
        <v>150019</v>
      </c>
      <c r="K4168" s="13">
        <v>47.47</v>
      </c>
      <c r="L4168" s="11" t="s">
        <v>9383</v>
      </c>
      <c r="M4168" s="14" t="s">
        <v>9380</v>
      </c>
      <c r="Z4168" s="15">
        <v>285588</v>
      </c>
      <c r="AA4168" s="15">
        <v>135569</v>
      </c>
      <c r="AC4168" s="15">
        <v>150019</v>
      </c>
    </row>
    <row r="4169" spans="2:29" ht="19.7" customHeight="1" x14ac:dyDescent="0.2">
      <c r="B4169" s="10" t="s">
        <v>4275</v>
      </c>
      <c r="C4169" s="11" t="s">
        <v>12523</v>
      </c>
      <c r="D4169" s="11" t="s">
        <v>12519</v>
      </c>
      <c r="E4169" s="11" t="s">
        <v>12524</v>
      </c>
      <c r="F4169" s="12" t="s">
        <v>38</v>
      </c>
      <c r="G4169" s="13">
        <v>288604</v>
      </c>
      <c r="H4169" s="13">
        <v>133624</v>
      </c>
      <c r="I4169" s="13"/>
      <c r="J4169" s="13">
        <v>154980</v>
      </c>
      <c r="K4169" s="13">
        <v>46.3</v>
      </c>
      <c r="L4169" s="11" t="s">
        <v>9383</v>
      </c>
      <c r="M4169" s="14" t="s">
        <v>9380</v>
      </c>
      <c r="Z4169" s="15">
        <v>288604</v>
      </c>
      <c r="AA4169" s="15">
        <v>133624</v>
      </c>
      <c r="AC4169" s="15">
        <v>154980</v>
      </c>
    </row>
    <row r="4170" spans="2:29" ht="19.7" customHeight="1" x14ac:dyDescent="0.2">
      <c r="B4170" s="10" t="s">
        <v>4276</v>
      </c>
      <c r="C4170" s="11" t="s">
        <v>12525</v>
      </c>
      <c r="D4170" s="11" t="s">
        <v>12522</v>
      </c>
      <c r="E4170" s="11" t="s">
        <v>12524</v>
      </c>
      <c r="F4170" s="12" t="s">
        <v>38</v>
      </c>
      <c r="G4170" s="13">
        <v>312473</v>
      </c>
      <c r="H4170" s="13">
        <v>143425</v>
      </c>
      <c r="I4170" s="13"/>
      <c r="J4170" s="13">
        <v>169048</v>
      </c>
      <c r="K4170" s="13">
        <v>45.9</v>
      </c>
      <c r="L4170" s="11" t="s">
        <v>9383</v>
      </c>
      <c r="M4170" s="14" t="s">
        <v>9380</v>
      </c>
      <c r="Z4170" s="15">
        <v>312473</v>
      </c>
      <c r="AA4170" s="15">
        <v>143425</v>
      </c>
      <c r="AC4170" s="15">
        <v>169048</v>
      </c>
    </row>
    <row r="4171" spans="2:29" ht="19.7" customHeight="1" x14ac:dyDescent="0.2">
      <c r="B4171" s="10" t="s">
        <v>4277</v>
      </c>
      <c r="C4171" s="11" t="s">
        <v>12526</v>
      </c>
      <c r="D4171" s="11" t="s">
        <v>12519</v>
      </c>
      <c r="E4171" s="11" t="s">
        <v>12527</v>
      </c>
      <c r="F4171" s="12" t="s">
        <v>38</v>
      </c>
      <c r="G4171" s="13">
        <v>290374</v>
      </c>
      <c r="H4171" s="13">
        <v>133630</v>
      </c>
      <c r="I4171" s="13"/>
      <c r="J4171" s="13">
        <v>156744</v>
      </c>
      <c r="K4171" s="13">
        <v>46.02</v>
      </c>
      <c r="L4171" s="11" t="s">
        <v>9383</v>
      </c>
      <c r="M4171" s="14" t="s">
        <v>9380</v>
      </c>
      <c r="Z4171" s="15">
        <v>290374</v>
      </c>
      <c r="AA4171" s="15">
        <v>133630</v>
      </c>
      <c r="AC4171" s="15">
        <v>156744</v>
      </c>
    </row>
    <row r="4172" spans="2:29" ht="19.7" customHeight="1" x14ac:dyDescent="0.2">
      <c r="B4172" s="10" t="s">
        <v>4278</v>
      </c>
      <c r="C4172" s="11" t="s">
        <v>12528</v>
      </c>
      <c r="D4172" s="11" t="s">
        <v>12522</v>
      </c>
      <c r="E4172" s="11" t="s">
        <v>12529</v>
      </c>
      <c r="F4172" s="12" t="s">
        <v>38</v>
      </c>
      <c r="G4172" s="13">
        <v>302301</v>
      </c>
      <c r="H4172" s="13">
        <v>151332</v>
      </c>
      <c r="I4172" s="13"/>
      <c r="J4172" s="13">
        <v>150969</v>
      </c>
      <c r="K4172" s="13">
        <v>50.06</v>
      </c>
      <c r="L4172" s="11" t="s">
        <v>9383</v>
      </c>
      <c r="M4172" s="14" t="s">
        <v>9380</v>
      </c>
      <c r="Z4172" s="15">
        <v>302301</v>
      </c>
      <c r="AA4172" s="15">
        <v>151332</v>
      </c>
      <c r="AC4172" s="15">
        <v>150969</v>
      </c>
    </row>
    <row r="4173" spans="2:29" ht="19.7" customHeight="1" x14ac:dyDescent="0.2">
      <c r="B4173" s="10" t="s">
        <v>4279</v>
      </c>
      <c r="C4173" s="11" t="s">
        <v>12530</v>
      </c>
      <c r="D4173" s="11" t="s">
        <v>12531</v>
      </c>
      <c r="E4173" s="11" t="s">
        <v>12532</v>
      </c>
      <c r="F4173" s="12" t="s">
        <v>38</v>
      </c>
      <c r="G4173" s="13">
        <v>330820</v>
      </c>
      <c r="H4173" s="13">
        <v>176294</v>
      </c>
      <c r="I4173" s="13"/>
      <c r="J4173" s="13">
        <v>154526</v>
      </c>
      <c r="K4173" s="13">
        <v>53.29</v>
      </c>
      <c r="L4173" s="11" t="s">
        <v>9383</v>
      </c>
      <c r="M4173" s="14" t="s">
        <v>9380</v>
      </c>
      <c r="Z4173" s="15">
        <v>330820</v>
      </c>
      <c r="AA4173" s="15">
        <v>176294</v>
      </c>
      <c r="AC4173" s="15">
        <v>154526</v>
      </c>
    </row>
    <row r="4174" spans="2:29" ht="19.7" customHeight="1" x14ac:dyDescent="0.2">
      <c r="B4174" s="10" t="s">
        <v>4280</v>
      </c>
      <c r="C4174" s="11" t="s">
        <v>12533</v>
      </c>
      <c r="D4174" s="11" t="s">
        <v>12534</v>
      </c>
      <c r="E4174" s="11" t="s">
        <v>12535</v>
      </c>
      <c r="F4174" s="12" t="s">
        <v>38</v>
      </c>
      <c r="G4174" s="13">
        <v>27197</v>
      </c>
      <c r="H4174" s="13">
        <v>4545</v>
      </c>
      <c r="I4174" s="13"/>
      <c r="J4174" s="13">
        <v>22652</v>
      </c>
      <c r="K4174" s="13">
        <v>16.71</v>
      </c>
      <c r="L4174" s="11" t="s">
        <v>9383</v>
      </c>
      <c r="M4174" s="14" t="s">
        <v>9380</v>
      </c>
      <c r="Z4174" s="15">
        <v>27197</v>
      </c>
      <c r="AA4174" s="15">
        <v>4545</v>
      </c>
      <c r="AC4174" s="15">
        <v>22652</v>
      </c>
    </row>
    <row r="4175" spans="2:29" ht="19.7" customHeight="1" x14ac:dyDescent="0.2">
      <c r="B4175" s="16" t="s">
        <v>4281</v>
      </c>
      <c r="C4175" s="17" t="s">
        <v>72</v>
      </c>
      <c r="D4175" s="17" t="s">
        <v>72</v>
      </c>
      <c r="E4175" s="17" t="s">
        <v>72</v>
      </c>
      <c r="F4175" s="18" t="s">
        <v>72</v>
      </c>
      <c r="G4175" s="19"/>
      <c r="H4175" s="19"/>
      <c r="I4175" s="19"/>
      <c r="J4175" s="19"/>
      <c r="K4175" s="19"/>
      <c r="L4175" s="17" t="s">
        <v>72</v>
      </c>
      <c r="M4175" s="20" t="s">
        <v>12536</v>
      </c>
    </row>
    <row r="4176" spans="2:29" x14ac:dyDescent="0.2">
      <c r="B4176" s="24"/>
      <c r="C4176" s="24"/>
      <c r="D4176" s="24"/>
      <c r="E4176" s="24"/>
      <c r="F4176" s="24"/>
      <c r="G4176" s="24"/>
      <c r="H4176" s="24"/>
      <c r="I4176" s="24"/>
      <c r="J4176" s="24"/>
      <c r="K4176" s="24"/>
      <c r="L4176" s="24"/>
      <c r="M4176" s="24"/>
    </row>
  </sheetData>
  <mergeCells count="1">
    <mergeCell ref="B1:M2"/>
  </mergeCells>
  <phoneticPr fontId="2" type="noConversion"/>
  <pageMargins left="0.98425196850393704" right="7.874015748031496E-2" top="0.6692913385826772" bottom="0.59055118110236215" header="0.5" footer="0.5"/>
  <pageSetup paperSize="9" scale="90" orientation="landscape" r:id="rId1"/>
  <headerFooter alignWithMargins="0"/>
  <rowBreaks count="166" manualBreakCount="166">
    <brk id="29" min="2" max="13" man="1"/>
    <brk id="54" min="2" max="13" man="1"/>
    <brk id="79" min="2" max="13" man="1"/>
    <brk id="104" min="2" max="13" man="1"/>
    <brk id="129" min="2" max="13" man="1"/>
    <brk id="154" min="2" max="13" man="1"/>
    <brk id="179" min="2" max="13" man="1"/>
    <brk id="204" min="2" max="13" man="1"/>
    <brk id="229" min="2" max="13" man="1"/>
    <brk id="254" min="2" max="13" man="1"/>
    <brk id="279" min="2" max="13" man="1"/>
    <brk id="304" min="2" max="13" man="1"/>
    <brk id="329" min="2" max="13" man="1"/>
    <brk id="354" min="2" max="13" man="1"/>
    <brk id="379" min="2" max="13" man="1"/>
    <brk id="404" min="2" max="13" man="1"/>
    <brk id="429" min="2" max="13" man="1"/>
    <brk id="454" min="2" max="13" man="1"/>
    <brk id="479" min="2" max="13" man="1"/>
    <brk id="504" min="2" max="13" man="1"/>
    <brk id="529" min="2" max="13" man="1"/>
    <brk id="554" min="2" max="13" man="1"/>
    <brk id="579" min="2" max="13" man="1"/>
    <brk id="604" min="2" max="13" man="1"/>
    <brk id="629" min="2" max="13" man="1"/>
    <brk id="654" min="2" max="13" man="1"/>
    <brk id="679" min="2" max="13" man="1"/>
    <brk id="704" min="2" max="13" man="1"/>
    <brk id="729" min="2" max="13" man="1"/>
    <brk id="754" min="2" max="13" man="1"/>
    <brk id="779" min="2" max="13" man="1"/>
    <brk id="804" min="2" max="13" man="1"/>
    <brk id="829" min="2" max="13" man="1"/>
    <brk id="854" min="2" max="13" man="1"/>
    <brk id="879" min="2" max="13" man="1"/>
    <brk id="904" min="2" max="13" man="1"/>
    <brk id="929" min="2" max="13" man="1"/>
    <brk id="954" min="2" max="13" man="1"/>
    <brk id="979" min="2" max="13" man="1"/>
    <brk id="1004" min="2" max="13" man="1"/>
    <brk id="1029" min="2" max="13" man="1"/>
    <brk id="1054" min="2" max="13" man="1"/>
    <brk id="1079" min="2" max="13" man="1"/>
    <brk id="1104" min="2" max="13" man="1"/>
    <brk id="1129" min="2" max="13" man="1"/>
    <brk id="1154" min="2" max="13" man="1"/>
    <brk id="1179" min="2" max="13" man="1"/>
    <brk id="1204" min="2" max="13" man="1"/>
    <brk id="1229" min="2" max="13" man="1"/>
    <brk id="1254" min="2" max="13" man="1"/>
    <brk id="1279" min="2" max="13" man="1"/>
    <brk id="1304" min="2" max="13" man="1"/>
    <brk id="1329" min="2" max="13" man="1"/>
    <brk id="1354" min="2" max="13" man="1"/>
    <brk id="1379" min="2" max="13" man="1"/>
    <brk id="1404" min="2" max="13" man="1"/>
    <brk id="1429" min="2" max="13" man="1"/>
    <brk id="1454" min="2" max="13" man="1"/>
    <brk id="1479" min="2" max="13" man="1"/>
    <brk id="1504" min="2" max="13" man="1"/>
    <brk id="1529" min="2" max="13" man="1"/>
    <brk id="1554" min="2" max="13" man="1"/>
    <brk id="1579" min="2" max="13" man="1"/>
    <brk id="1604" min="2" max="13" man="1"/>
    <brk id="1629" min="2" max="13" man="1"/>
    <brk id="1654" min="2" max="13" man="1"/>
    <brk id="1679" min="2" max="13" man="1"/>
    <brk id="1704" min="2" max="13" man="1"/>
    <brk id="1729" min="2" max="13" man="1"/>
    <brk id="1754" min="2" max="13" man="1"/>
    <brk id="1779" min="2" max="13" man="1"/>
    <brk id="1804" min="2" max="13" man="1"/>
    <brk id="1829" min="2" max="13" man="1"/>
    <brk id="1854" min="2" max="13" man="1"/>
    <brk id="1879" min="2" max="13" man="1"/>
    <brk id="1904" min="2" max="13" man="1"/>
    <brk id="1929" min="2" max="13" man="1"/>
    <brk id="1954" min="2" max="13" man="1"/>
    <brk id="1979" min="2" max="13" man="1"/>
    <brk id="2004" min="2" max="13" man="1"/>
    <brk id="2029" min="2" max="13" man="1"/>
    <brk id="2054" min="2" max="13" man="1"/>
    <brk id="2079" min="2" max="13" man="1"/>
    <brk id="2104" min="2" max="13" man="1"/>
    <brk id="2129" min="2" max="13" man="1"/>
    <brk id="2154" min="2" max="13" man="1"/>
    <brk id="2179" min="2" max="13" man="1"/>
    <brk id="2204" min="2" max="13" man="1"/>
    <brk id="2229" min="2" max="13" man="1"/>
    <brk id="2254" min="2" max="13" man="1"/>
    <brk id="2279" min="2" max="13" man="1"/>
    <brk id="2304" min="2" max="13" man="1"/>
    <brk id="2329" min="2" max="13" man="1"/>
    <brk id="2354" min="2" max="13" man="1"/>
    <brk id="2379" min="2" max="13" man="1"/>
    <brk id="2404" min="2" max="13" man="1"/>
    <brk id="2429" min="2" max="13" man="1"/>
    <brk id="2454" min="2" max="13" man="1"/>
    <brk id="2479" min="2" max="13" man="1"/>
    <brk id="2504" min="2" max="13" man="1"/>
    <brk id="2529" min="2" max="13" man="1"/>
    <brk id="2554" min="2" max="13" man="1"/>
    <brk id="2579" min="2" max="13" man="1"/>
    <brk id="2604" min="2" max="13" man="1"/>
    <brk id="2629" min="2" max="13" man="1"/>
    <brk id="2654" min="2" max="13" man="1"/>
    <brk id="2679" min="2" max="13" man="1"/>
    <brk id="2704" min="2" max="13" man="1"/>
    <brk id="2729" min="2" max="13" man="1"/>
    <brk id="2754" min="2" max="13" man="1"/>
    <brk id="2779" min="2" max="13" man="1"/>
    <brk id="2804" min="2" max="13" man="1"/>
    <brk id="2829" min="2" max="13" man="1"/>
    <brk id="2854" min="2" max="13" man="1"/>
    <brk id="2879" min="2" max="13" man="1"/>
    <brk id="2904" min="2" max="13" man="1"/>
    <brk id="2929" min="2" max="13" man="1"/>
    <brk id="2954" min="2" max="13" man="1"/>
    <brk id="2979" min="2" max="13" man="1"/>
    <brk id="3004" min="2" max="13" man="1"/>
    <brk id="3029" min="2" max="13" man="1"/>
    <brk id="3054" min="2" max="13" man="1"/>
    <brk id="3079" min="2" max="13" man="1"/>
    <brk id="3104" min="2" max="13" man="1"/>
    <brk id="3129" min="2" max="13" man="1"/>
    <brk id="3154" min="2" max="13" man="1"/>
    <brk id="3179" min="2" max="13" man="1"/>
    <brk id="3204" min="2" max="13" man="1"/>
    <brk id="3229" min="2" max="13" man="1"/>
    <brk id="3254" min="2" max="13" man="1"/>
    <brk id="3279" min="2" max="13" man="1"/>
    <brk id="3304" min="2" max="13" man="1"/>
    <brk id="3329" min="2" max="13" man="1"/>
    <brk id="3354" min="2" max="13" man="1"/>
    <brk id="3379" min="2" max="13" man="1"/>
    <brk id="3404" min="2" max="13" man="1"/>
    <brk id="3429" min="2" max="13" man="1"/>
    <brk id="3454" min="2" max="13" man="1"/>
    <brk id="3479" min="2" max="13" man="1"/>
    <brk id="3504" min="2" max="13" man="1"/>
    <brk id="3529" min="2" max="13" man="1"/>
    <brk id="3554" min="2" max="13" man="1"/>
    <brk id="3579" min="2" max="13" man="1"/>
    <brk id="3604" min="2" max="13" man="1"/>
    <brk id="3629" min="2" max="13" man="1"/>
    <brk id="3654" min="2" max="13" man="1"/>
    <brk id="3679" min="2" max="13" man="1"/>
    <brk id="3704" min="2" max="13" man="1"/>
    <brk id="3729" min="2" max="13" man="1"/>
    <brk id="3754" min="2" max="13" man="1"/>
    <brk id="3779" min="2" max="13" man="1"/>
    <brk id="3804" min="2" max="13" man="1"/>
    <brk id="3829" min="2" max="13" man="1"/>
    <brk id="3854" min="2" max="13" man="1"/>
    <brk id="3879" min="2" max="13" man="1"/>
    <brk id="3904" min="2" max="13" man="1"/>
    <brk id="3929" min="2" max="13" man="1"/>
    <brk id="3954" min="2" max="13" man="1"/>
    <brk id="3979" min="2" max="13" man="1"/>
    <brk id="4004" min="2" max="13" man="1"/>
    <brk id="4029" min="2" max="13" man="1"/>
    <brk id="4054" min="2" max="13" man="1"/>
    <brk id="4079" min="2" max="13" man="1"/>
    <brk id="4104" min="2" max="13" man="1"/>
    <brk id="4129" min="2" max="13" man="1"/>
    <brk id="4154" min="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/>
  <dimension ref="A1:AB1105"/>
  <sheetViews>
    <sheetView view="pageBreakPreview" topLeftCell="C1" zoomScale="115" zoomScaleNormal="100" zoomScaleSheetLayoutView="115" workbookViewId="0">
      <pane ySplit="3" topLeftCell="A4" activePane="bottomLeft" state="frozen"/>
      <selection activeCell="N2" sqref="N2:O2"/>
      <selection pane="bottomLeft" activeCell="N2" sqref="N2:O2"/>
    </sheetView>
  </sheetViews>
  <sheetFormatPr defaultColWidth="0.5546875" defaultRowHeight="12.75" x14ac:dyDescent="0.2"/>
  <cols>
    <col min="1" max="1" width="12.88671875" style="75" customWidth="1"/>
    <col min="2" max="2" width="3.77734375" style="75" customWidth="1"/>
    <col min="3" max="3" width="40.77734375" style="75" customWidth="1"/>
    <col min="4" max="4" width="5.77734375" style="75" customWidth="1"/>
    <col min="5" max="9" width="10.77734375" style="75" customWidth="1"/>
    <col min="10" max="255" width="8.88671875" style="75" customWidth="1"/>
    <col min="256" max="16384" width="0.5546875" style="75"/>
  </cols>
  <sheetData>
    <row r="1" spans="1:28" ht="24.95" customHeight="1" x14ac:dyDescent="0.2">
      <c r="B1" s="282" t="s">
        <v>12817</v>
      </c>
      <c r="C1" s="283"/>
      <c r="D1" s="283"/>
      <c r="E1" s="283"/>
      <c r="F1" s="283"/>
      <c r="G1" s="283"/>
      <c r="H1" s="283"/>
      <c r="I1" s="283"/>
    </row>
    <row r="2" spans="1:28" ht="9.9499999999999993" customHeight="1" x14ac:dyDescent="0.2">
      <c r="B2" s="284"/>
      <c r="C2" s="284"/>
      <c r="D2" s="284"/>
      <c r="E2" s="284"/>
      <c r="F2" s="284"/>
      <c r="G2" s="284"/>
      <c r="H2" s="284"/>
      <c r="I2" s="284"/>
    </row>
    <row r="3" spans="1:28" ht="27.95" customHeight="1" x14ac:dyDescent="0.2">
      <c r="A3" s="151" t="s">
        <v>12818</v>
      </c>
      <c r="B3" s="152" t="s">
        <v>64</v>
      </c>
      <c r="C3" s="153" t="s">
        <v>12728</v>
      </c>
      <c r="D3" s="153" t="s">
        <v>67</v>
      </c>
      <c r="E3" s="153" t="s">
        <v>12564</v>
      </c>
      <c r="F3" s="153" t="s">
        <v>4448</v>
      </c>
      <c r="G3" s="153" t="s">
        <v>4449</v>
      </c>
      <c r="H3" s="153" t="s">
        <v>12565</v>
      </c>
      <c r="I3" s="154" t="s">
        <v>12816</v>
      </c>
      <c r="Y3" s="75" t="s">
        <v>12727</v>
      </c>
      <c r="Z3" s="75" t="s">
        <v>12726</v>
      </c>
      <c r="AA3" s="75" t="s">
        <v>12725</v>
      </c>
      <c r="AB3" s="75" t="s">
        <v>12724</v>
      </c>
    </row>
    <row r="4" spans="1:28" ht="22.35" customHeight="1" x14ac:dyDescent="0.2">
      <c r="A4" s="75" t="str">
        <f>$A$3&amp;B4</f>
        <v>토목단가1</v>
      </c>
      <c r="B4" s="155">
        <v>1</v>
      </c>
      <c r="C4" s="156" t="str">
        <f>VLOOKUP($B4,토목단가산출!$A:$L,5,FALSE)</f>
        <v>터파기(인력(100%))[㎥]</v>
      </c>
      <c r="D4" s="157" t="s">
        <v>12819</v>
      </c>
      <c r="E4" s="158">
        <f>VLOOKUP($B4,토목단가산출!$A:$EQ,143,FALSE)</f>
        <v>44737</v>
      </c>
      <c r="F4" s="158" t="str">
        <f>VLOOKUP($B4,토목단가산출!$A:$EQ,144,FALSE)</f>
        <v>44,737</v>
      </c>
      <c r="G4" s="158">
        <f>VLOOKUP($B4,토목단가산출!$A:$EQ,145,FALSE)</f>
        <v>0</v>
      </c>
      <c r="H4" s="158">
        <f>VLOOKUP($B4,토목단가산출!$A:$EQ,146,FALSE)</f>
        <v>0</v>
      </c>
      <c r="I4" s="159"/>
      <c r="Y4" s="160">
        <v>269394</v>
      </c>
      <c r="Z4" s="160">
        <v>256566</v>
      </c>
      <c r="AA4" s="160">
        <v>12828</v>
      </c>
    </row>
    <row r="5" spans="1:28" ht="22.35" customHeight="1" x14ac:dyDescent="0.2">
      <c r="A5" s="75" t="str">
        <f t="shared" ref="A5:A30" si="0">$A$3&amp;B5</f>
        <v>토목단가2</v>
      </c>
      <c r="B5" s="161">
        <f t="shared" ref="B5:B31" si="1">B4+1</f>
        <v>2</v>
      </c>
      <c r="C5" s="162" t="str">
        <f>VLOOKUP($B5,토목단가산출!$A:$L,5,FALSE)</f>
        <v>터파기 (백호0.2㎥(100%)) [㎥]</v>
      </c>
      <c r="D5" s="163" t="s">
        <v>12820</v>
      </c>
      <c r="E5" s="164" t="e">
        <f>VLOOKUP($B5,토목단가산출!$A:$EQ,143,FALSE)</f>
        <v>#REF!</v>
      </c>
      <c r="F5" s="164" t="e">
        <f>VLOOKUP($B5,토목단가산출!$A:$EQ,144,FALSE)</f>
        <v>#REF!</v>
      </c>
      <c r="G5" s="164" t="e">
        <f>VLOOKUP($B5,토목단가산출!$A:$EQ,145,FALSE)</f>
        <v>#REF!</v>
      </c>
      <c r="H5" s="164" t="str">
        <f>VLOOKUP($B5,토목단가산출!$A:$EQ,146,FALSE)</f>
        <v>745</v>
      </c>
      <c r="I5" s="165"/>
      <c r="Y5" s="160">
        <v>269394</v>
      </c>
      <c r="Z5" s="160">
        <v>256566</v>
      </c>
      <c r="AA5" s="160">
        <v>12828</v>
      </c>
    </row>
    <row r="6" spans="1:28" ht="22.35" customHeight="1" x14ac:dyDescent="0.2">
      <c r="A6" s="75" t="str">
        <f t="shared" si="0"/>
        <v>토목단가3</v>
      </c>
      <c r="B6" s="161">
        <f t="shared" si="1"/>
        <v>3</v>
      </c>
      <c r="C6" s="162" t="str">
        <f>VLOOKUP($B6,토목단가산출!$A:$L,5,FALSE)</f>
        <v>터파기 (백호(0.2㎥)90%+인력10%) [㎥]</v>
      </c>
      <c r="D6" s="163" t="s">
        <v>12819</v>
      </c>
      <c r="E6" s="164" t="e">
        <f>VLOOKUP($B6,토목단가산출!$A:$EQ,143,FALSE)</f>
        <v>#REF!</v>
      </c>
      <c r="F6" s="164" t="e">
        <f>VLOOKUP($B6,토목단가산출!$A:$EQ,144,FALSE)</f>
        <v>#REF!</v>
      </c>
      <c r="G6" s="164" t="e">
        <f>VLOOKUP($B6,토목단가산출!$A:$EQ,145,FALSE)</f>
        <v>#REF!</v>
      </c>
      <c r="H6" s="164" t="str">
        <f>VLOOKUP($B6,토목단가산출!$A:$EQ,146,FALSE)</f>
        <v>670</v>
      </c>
      <c r="I6" s="165"/>
      <c r="Y6" s="160">
        <v>269394</v>
      </c>
      <c r="Z6" s="160">
        <v>256566</v>
      </c>
      <c r="AA6" s="160">
        <v>12828</v>
      </c>
    </row>
    <row r="7" spans="1:28" ht="22.35" customHeight="1" x14ac:dyDescent="0.2">
      <c r="A7" s="75" t="str">
        <f t="shared" si="0"/>
        <v>토목단가4</v>
      </c>
      <c r="B7" s="161">
        <f t="shared" si="1"/>
        <v>4</v>
      </c>
      <c r="C7" s="162" t="str">
        <f>VLOOKUP($B7,토목단가산출!$A:$L,5,FALSE)</f>
        <v>터파기 (백호(0.2㎥)80%+인력20%) [㎥]</v>
      </c>
      <c r="D7" s="163" t="s">
        <v>12821</v>
      </c>
      <c r="E7" s="164" t="e">
        <f>VLOOKUP($B7,토목단가산출!$A:$EQ,143,FALSE)</f>
        <v>#REF!</v>
      </c>
      <c r="F7" s="164" t="e">
        <f>VLOOKUP($B7,토목단가산출!$A:$EQ,144,FALSE)</f>
        <v>#REF!</v>
      </c>
      <c r="G7" s="164" t="e">
        <f>VLOOKUP($B7,토목단가산출!$A:$EQ,145,FALSE)</f>
        <v>#REF!</v>
      </c>
      <c r="H7" s="164" t="str">
        <f>VLOOKUP($B7,토목단가산출!$A:$EQ,146,FALSE)</f>
        <v>596</v>
      </c>
      <c r="I7" s="165"/>
      <c r="Y7" s="160">
        <v>269394</v>
      </c>
      <c r="Z7" s="160">
        <v>256566</v>
      </c>
      <c r="AA7" s="160">
        <v>12828</v>
      </c>
    </row>
    <row r="8" spans="1:28" ht="22.35" customHeight="1" x14ac:dyDescent="0.2">
      <c r="A8" s="75" t="str">
        <f t="shared" si="0"/>
        <v>토목단가5</v>
      </c>
      <c r="B8" s="161">
        <f t="shared" si="1"/>
        <v>5</v>
      </c>
      <c r="C8" s="162" t="str">
        <f>VLOOKUP($B8,토목단가산출!$A:$L,5,FALSE)</f>
        <v>잔토처리(현장내)(인력)[㎥]</v>
      </c>
      <c r="D8" s="163" t="s">
        <v>12819</v>
      </c>
      <c r="E8" s="164">
        <f>VLOOKUP($B8,토목단가산출!$A:$EQ,143,FALSE)</f>
        <v>34413</v>
      </c>
      <c r="F8" s="164" t="str">
        <f>VLOOKUP($B8,토목단가산출!$A:$EQ,144,FALSE)</f>
        <v>34,413</v>
      </c>
      <c r="G8" s="164">
        <f>VLOOKUP($B8,토목단가산출!$A:$EQ,145,FALSE)</f>
        <v>0</v>
      </c>
      <c r="H8" s="164">
        <f>VLOOKUP($B8,토목단가산출!$A:$EQ,146,FALSE)</f>
        <v>0</v>
      </c>
      <c r="I8" s="165"/>
      <c r="Y8" s="160">
        <v>269394</v>
      </c>
      <c r="Z8" s="160">
        <v>256566</v>
      </c>
      <c r="AA8" s="160">
        <v>12828</v>
      </c>
    </row>
    <row r="9" spans="1:28" ht="22.35" customHeight="1" x14ac:dyDescent="0.2">
      <c r="A9" s="75" t="str">
        <f t="shared" si="0"/>
        <v>토목단가6</v>
      </c>
      <c r="B9" s="161">
        <f t="shared" si="1"/>
        <v>6</v>
      </c>
      <c r="C9" s="162" t="str">
        <f>VLOOKUP($B9,토목단가산출!$A:$L,5,FALSE)</f>
        <v>되메우기및다짐(인력(100%))[㎥]</v>
      </c>
      <c r="D9" s="163" t="s">
        <v>12822</v>
      </c>
      <c r="E9" s="164">
        <f>VLOOKUP($B9,토목단가산출!$A:$EQ,143,FALSE)</f>
        <v>36134</v>
      </c>
      <c r="F9" s="164" t="str">
        <f>VLOOKUP($B9,토목단가산출!$A:$EQ,144,FALSE)</f>
        <v>36,134</v>
      </c>
      <c r="G9" s="164">
        <f>VLOOKUP($B9,토목단가산출!$A:$EQ,145,FALSE)</f>
        <v>0</v>
      </c>
      <c r="H9" s="164">
        <f>VLOOKUP($B9,토목단가산출!$A:$EQ,146,FALSE)</f>
        <v>0</v>
      </c>
      <c r="I9" s="165"/>
      <c r="Y9" s="160">
        <v>269394</v>
      </c>
      <c r="Z9" s="160">
        <v>256566</v>
      </c>
      <c r="AA9" s="160">
        <v>12828</v>
      </c>
    </row>
    <row r="10" spans="1:28" ht="22.35" customHeight="1" x14ac:dyDescent="0.2">
      <c r="A10" s="75" t="str">
        <f t="shared" si="0"/>
        <v>토목단가7</v>
      </c>
      <c r="B10" s="161">
        <f t="shared" si="1"/>
        <v>7</v>
      </c>
      <c r="C10" s="162" t="str">
        <f>VLOOKUP($B10,토목단가산출!$A:$L,5,FALSE)</f>
        <v>되메우기및다짐(램머) (백호0.2㎥(100%)) [㎥]</v>
      </c>
      <c r="D10" s="163" t="s">
        <v>12819</v>
      </c>
      <c r="E10" s="164" t="e">
        <f>VLOOKUP($B10,토목단가산출!$A:$EQ,143,FALSE)</f>
        <v>#REF!</v>
      </c>
      <c r="F10" s="164" t="e">
        <f>VLOOKUP($B10,토목단가산출!$A:$EQ,144,FALSE)</f>
        <v>#REF!</v>
      </c>
      <c r="G10" s="164" t="e">
        <f>VLOOKUP($B10,토목단가산출!$A:$EQ,145,FALSE)</f>
        <v>#REF!</v>
      </c>
      <c r="H10" s="164" t="str">
        <f>VLOOKUP($B10,토목단가산출!$A:$EQ,146,FALSE)</f>
        <v>648</v>
      </c>
      <c r="I10" s="165"/>
      <c r="Y10" s="160">
        <v>269394</v>
      </c>
      <c r="Z10" s="160">
        <v>256566</v>
      </c>
      <c r="AA10" s="160">
        <v>12828</v>
      </c>
    </row>
    <row r="11" spans="1:28" ht="22.35" customHeight="1" x14ac:dyDescent="0.2">
      <c r="A11" s="75" t="str">
        <f t="shared" si="0"/>
        <v>토목단가8</v>
      </c>
      <c r="B11" s="161">
        <f t="shared" si="1"/>
        <v>8</v>
      </c>
      <c r="C11" s="162" t="str">
        <f>VLOOKUP($B11,토목단가산출!$A:$L,5,FALSE)</f>
        <v>되메우기및다짐(램머) (백호(0.2㎥)90%+인력10%) [㎥]</v>
      </c>
      <c r="D11" s="163" t="s">
        <v>12821</v>
      </c>
      <c r="E11" s="164" t="e">
        <f>VLOOKUP($B11,토목단가산출!$A:$EQ,143,FALSE)</f>
        <v>#REF!</v>
      </c>
      <c r="F11" s="164" t="e">
        <f>VLOOKUP($B11,토목단가산출!$A:$EQ,144,FALSE)</f>
        <v>#REF!</v>
      </c>
      <c r="G11" s="164" t="e">
        <f>VLOOKUP($B11,토목단가산출!$A:$EQ,145,FALSE)</f>
        <v>#REF!</v>
      </c>
      <c r="H11" s="164" t="str">
        <f>VLOOKUP($B11,토목단가산출!$A:$EQ,146,FALSE)</f>
        <v>594</v>
      </c>
      <c r="I11" s="165"/>
      <c r="Y11" s="160">
        <v>269394</v>
      </c>
      <c r="Z11" s="160">
        <v>256566</v>
      </c>
      <c r="AA11" s="160">
        <v>12828</v>
      </c>
    </row>
    <row r="12" spans="1:28" ht="22.35" customHeight="1" x14ac:dyDescent="0.2">
      <c r="A12" s="75" t="str">
        <f t="shared" si="0"/>
        <v>토목단가9</v>
      </c>
      <c r="B12" s="161">
        <f t="shared" si="1"/>
        <v>9</v>
      </c>
      <c r="C12" s="162" t="str">
        <f>VLOOKUP($B12,토목단가산출!$A:$L,5,FALSE)</f>
        <v>되메우기및다짐(콤팩터) (백호0.2㎥(100%)) [㎥]</v>
      </c>
      <c r="D12" s="163" t="s">
        <v>12819</v>
      </c>
      <c r="E12" s="164" t="e">
        <f>VLOOKUP($B12,토목단가산출!$A:$EQ,143,FALSE)</f>
        <v>#REF!</v>
      </c>
      <c r="F12" s="164" t="e">
        <f>VLOOKUP($B12,토목단가산출!$A:$EQ,144,FALSE)</f>
        <v>#REF!</v>
      </c>
      <c r="G12" s="164" t="e">
        <f>VLOOKUP($B12,토목단가산출!$A:$EQ,145,FALSE)</f>
        <v>#REF!</v>
      </c>
      <c r="H12" s="164" t="str">
        <f>VLOOKUP($B12,토목단가산출!$A:$EQ,146,FALSE)</f>
        <v>536</v>
      </c>
      <c r="I12" s="165"/>
      <c r="Y12" s="160">
        <v>269394</v>
      </c>
      <c r="Z12" s="160">
        <v>256566</v>
      </c>
      <c r="AA12" s="160">
        <v>12828</v>
      </c>
    </row>
    <row r="13" spans="1:28" ht="22.35" customHeight="1" x14ac:dyDescent="0.2">
      <c r="A13" s="75" t="str">
        <f t="shared" si="0"/>
        <v>토목단가10</v>
      </c>
      <c r="B13" s="161">
        <f t="shared" si="1"/>
        <v>10</v>
      </c>
      <c r="C13" s="162" t="str">
        <f>VLOOKUP($B13,토목단가산출!$A:$L,5,FALSE)</f>
        <v>되메우기및다짐(콤팩터) (백호(0.2㎥)90%+인력10%) [㎥]</v>
      </c>
      <c r="D13" s="163" t="s">
        <v>12823</v>
      </c>
      <c r="E13" s="164" t="e">
        <f>VLOOKUP($B13,토목단가산출!$A:$EQ,143,FALSE)</f>
        <v>#REF!</v>
      </c>
      <c r="F13" s="164" t="e">
        <f>VLOOKUP($B13,토목단가산출!$A:$EQ,144,FALSE)</f>
        <v>#REF!</v>
      </c>
      <c r="G13" s="164" t="e">
        <f>VLOOKUP($B13,토목단가산출!$A:$EQ,145,FALSE)</f>
        <v>#REF!</v>
      </c>
      <c r="H13" s="164" t="str">
        <f>VLOOKUP($B13,토목단가산출!$A:$EQ,146,FALSE)</f>
        <v>482</v>
      </c>
      <c r="I13" s="165"/>
      <c r="Y13" s="160">
        <v>269394</v>
      </c>
      <c r="Z13" s="160">
        <v>256566</v>
      </c>
      <c r="AA13" s="160">
        <v>12828</v>
      </c>
    </row>
    <row r="14" spans="1:28" ht="22.35" customHeight="1" x14ac:dyDescent="0.2">
      <c r="A14" s="75" t="str">
        <f t="shared" si="0"/>
        <v>토목단가11</v>
      </c>
      <c r="B14" s="161">
        <f t="shared" si="1"/>
        <v>11</v>
      </c>
      <c r="C14" s="162" t="str">
        <f>VLOOKUP($B14,토목단가산출!$A:$L,5,FALSE)</f>
        <v>되메우기및다짐(콤팩터) (백호(0.2㎥)80%+인력20%) [㎥]</v>
      </c>
      <c r="D14" s="163" t="s">
        <v>12819</v>
      </c>
      <c r="E14" s="164" t="e">
        <f>VLOOKUP($B14,토목단가산출!$A:$EQ,143,FALSE)</f>
        <v>#REF!</v>
      </c>
      <c r="F14" s="164" t="e">
        <f>VLOOKUP($B14,토목단가산출!$A:$EQ,144,FALSE)</f>
        <v>#REF!</v>
      </c>
      <c r="G14" s="164" t="e">
        <f>VLOOKUP($B14,토목단가산출!$A:$EQ,145,FALSE)</f>
        <v>#REF!</v>
      </c>
      <c r="H14" s="164" t="str">
        <f>VLOOKUP($B14,토목단가산출!$A:$EQ,146,FALSE)</f>
        <v>428</v>
      </c>
      <c r="I14" s="165"/>
      <c r="Y14" s="160">
        <v>269394</v>
      </c>
      <c r="Z14" s="160">
        <v>256566</v>
      </c>
      <c r="AA14" s="160">
        <v>12828</v>
      </c>
    </row>
    <row r="15" spans="1:28" ht="22.35" customHeight="1" x14ac:dyDescent="0.2">
      <c r="A15" s="75" t="str">
        <f t="shared" si="0"/>
        <v>토목단가12</v>
      </c>
      <c r="B15" s="161">
        <f t="shared" si="1"/>
        <v>12</v>
      </c>
      <c r="C15" s="162" t="str">
        <f>VLOOKUP($B15,토목단가산출!$A:$L,5,FALSE)</f>
        <v>무근콘크리트깨기(T=30cm이상(백호0.4㎥))[㎥]</v>
      </c>
      <c r="D15" s="163" t="s">
        <v>12821</v>
      </c>
      <c r="E15" s="164" t="e">
        <f>VLOOKUP($B15,토목단가산출!$A:$EQ,143,FALSE)</f>
        <v>#REF!</v>
      </c>
      <c r="F15" s="164" t="e">
        <f>VLOOKUP($B15,토목단가산출!$A:$EQ,144,FALSE)</f>
        <v>#REF!</v>
      </c>
      <c r="G15" s="164" t="e">
        <f>VLOOKUP($B15,토목단가산출!$A:$EQ,145,FALSE)</f>
        <v>#REF!</v>
      </c>
      <c r="H15" s="164" t="str">
        <f>VLOOKUP($B15,토목단가산출!$A:$EQ,146,FALSE)</f>
        <v>9,534</v>
      </c>
      <c r="I15" s="165"/>
      <c r="Y15" s="160">
        <v>269394</v>
      </c>
      <c r="Z15" s="160">
        <v>256566</v>
      </c>
      <c r="AA15" s="160">
        <v>12828</v>
      </c>
    </row>
    <row r="16" spans="1:28" ht="22.35" customHeight="1" x14ac:dyDescent="0.2">
      <c r="A16" s="75" t="str">
        <f t="shared" si="0"/>
        <v>토목단가13</v>
      </c>
      <c r="B16" s="161">
        <f t="shared" si="1"/>
        <v>13</v>
      </c>
      <c r="C16" s="162" t="str">
        <f>VLOOKUP($B16,토목단가산출!$A:$L,5,FALSE)</f>
        <v>무근콘크리트깨기(T=30cm미만(백호0.4㎥))[㎥]</v>
      </c>
      <c r="D16" s="163" t="s">
        <v>12824</v>
      </c>
      <c r="E16" s="164" t="e">
        <f>VLOOKUP($B16,토목단가산출!$A:$EQ,143,FALSE)</f>
        <v>#REF!</v>
      </c>
      <c r="F16" s="164" t="e">
        <f>VLOOKUP($B16,토목단가산출!$A:$EQ,144,FALSE)</f>
        <v>#REF!</v>
      </c>
      <c r="G16" s="164" t="e">
        <f>VLOOKUP($B16,토목단가산출!$A:$EQ,145,FALSE)</f>
        <v>#REF!</v>
      </c>
      <c r="H16" s="164" t="str">
        <f>VLOOKUP($B16,토목단가산출!$A:$EQ,146,FALSE)</f>
        <v>7,773</v>
      </c>
      <c r="I16" s="165"/>
      <c r="Y16" s="160">
        <v>269394</v>
      </c>
      <c r="Z16" s="160">
        <v>256566</v>
      </c>
      <c r="AA16" s="160">
        <v>12828</v>
      </c>
    </row>
    <row r="17" spans="1:27" ht="22.35" customHeight="1" x14ac:dyDescent="0.2">
      <c r="A17" s="75" t="str">
        <f t="shared" si="0"/>
        <v>토목단가14</v>
      </c>
      <c r="B17" s="161">
        <f t="shared" si="1"/>
        <v>14</v>
      </c>
      <c r="C17" s="162" t="str">
        <f>VLOOKUP($B17,토목단가산출!$A:$L,5,FALSE)</f>
        <v>소형고압블록철거[㎡]</v>
      </c>
      <c r="D17" s="163" t="s">
        <v>12825</v>
      </c>
      <c r="E17" s="164">
        <f>VLOOKUP($B17,토목단가산출!$A:$EQ,143,FALSE)</f>
        <v>2052</v>
      </c>
      <c r="F17" s="164" t="str">
        <f>VLOOKUP($B17,토목단가산출!$A:$EQ,144,FALSE)</f>
        <v>1,900</v>
      </c>
      <c r="G17" s="164" t="str">
        <f>VLOOKUP($B17,토목단가산출!$A:$EQ,145,FALSE)</f>
        <v>152</v>
      </c>
      <c r="H17" s="164">
        <f>VLOOKUP($B17,토목단가산출!$A:$EQ,146,FALSE)</f>
        <v>0</v>
      </c>
      <c r="I17" s="165"/>
      <c r="Y17" s="160">
        <v>269394</v>
      </c>
      <c r="Z17" s="160">
        <v>256566</v>
      </c>
      <c r="AA17" s="160">
        <v>12828</v>
      </c>
    </row>
    <row r="18" spans="1:27" ht="22.35" customHeight="1" x14ac:dyDescent="0.2">
      <c r="A18" s="75" t="str">
        <f t="shared" si="0"/>
        <v>토목단가15</v>
      </c>
      <c r="B18" s="161">
        <f t="shared" si="1"/>
        <v>15</v>
      </c>
      <c r="C18" s="162" t="str">
        <f>VLOOKUP($B18,토목단가산출!$A:$L,5,FALSE)</f>
        <v>소형고압블록포장(t=6~8cm)[㎡]</v>
      </c>
      <c r="D18" s="163" t="s">
        <v>12826</v>
      </c>
      <c r="E18" s="164" t="e">
        <f>VLOOKUP($B18,토목단가산출!$A:$EQ,143,FALSE)</f>
        <v>#REF!</v>
      </c>
      <c r="F18" s="164" t="e">
        <f>VLOOKUP($B18,토목단가산출!$A:$EQ,144,FALSE)</f>
        <v>#REF!</v>
      </c>
      <c r="G18" s="164" t="e">
        <f>VLOOKUP($B18,토목단가산출!$A:$EQ,145,FALSE)</f>
        <v>#REF!</v>
      </c>
      <c r="H18" s="164" t="str">
        <f>VLOOKUP($B18,토목단가산출!$A:$EQ,146,FALSE)</f>
        <v>684</v>
      </c>
      <c r="I18" s="165"/>
      <c r="Y18" s="160">
        <v>269394</v>
      </c>
      <c r="Z18" s="160">
        <v>256566</v>
      </c>
      <c r="AA18" s="160">
        <v>12828</v>
      </c>
    </row>
    <row r="19" spans="1:27" ht="22.35" customHeight="1" x14ac:dyDescent="0.2">
      <c r="A19" s="75" t="str">
        <f t="shared" si="0"/>
        <v>토목단가16</v>
      </c>
      <c r="B19" s="161">
        <f t="shared" si="1"/>
        <v>16</v>
      </c>
      <c r="C19" s="162" t="str">
        <f>VLOOKUP($B19,토목단가산출!$A:$L,5,FALSE)</f>
        <v>아스팔트포장깨기(백호0.4㎥)[㎥]</v>
      </c>
      <c r="D19" s="163" t="s">
        <v>8</v>
      </c>
      <c r="E19" s="164" t="e">
        <f>VLOOKUP($B19,토목단가산출!$A:$EQ,143,FALSE)</f>
        <v>#REF!</v>
      </c>
      <c r="F19" s="164" t="e">
        <f>VLOOKUP($B19,토목단가산출!$A:$EQ,144,FALSE)</f>
        <v>#REF!</v>
      </c>
      <c r="G19" s="164" t="e">
        <f>VLOOKUP($B19,토목단가산출!$A:$EQ,145,FALSE)</f>
        <v>#REF!</v>
      </c>
      <c r="H19" s="164" t="str">
        <f>VLOOKUP($B19,토목단가산출!$A:$EQ,146,FALSE)</f>
        <v>4,361</v>
      </c>
      <c r="I19" s="165"/>
      <c r="Y19" s="160">
        <v>269394</v>
      </c>
      <c r="Z19" s="160">
        <v>256566</v>
      </c>
      <c r="AA19" s="160">
        <v>12828</v>
      </c>
    </row>
    <row r="20" spans="1:27" ht="22.35" customHeight="1" x14ac:dyDescent="0.2">
      <c r="A20" s="75" t="str">
        <f t="shared" si="0"/>
        <v>토목단가17</v>
      </c>
      <c r="B20" s="161">
        <f t="shared" si="1"/>
        <v>17</v>
      </c>
      <c r="C20" s="162" t="str">
        <f>VLOOKUP($B20,토목단가산출!$A:$L,5,FALSE)</f>
        <v>아스팔트포장절단(기계)[M]</v>
      </c>
      <c r="D20" s="163" t="s">
        <v>12827</v>
      </c>
      <c r="E20" s="164" t="e">
        <f>VLOOKUP($B20,토목단가산출!$A:$EQ,143,FALSE)</f>
        <v>#REF!</v>
      </c>
      <c r="F20" s="164" t="e">
        <f>VLOOKUP($B20,토목단가산출!$A:$EQ,144,FALSE)</f>
        <v>#REF!</v>
      </c>
      <c r="G20" s="164" t="e">
        <f>VLOOKUP($B20,토목단가산출!$A:$EQ,145,FALSE)</f>
        <v>#REF!</v>
      </c>
      <c r="H20" s="164" t="str">
        <f>VLOOKUP($B20,토목단가산출!$A:$EQ,146,FALSE)</f>
        <v>63</v>
      </c>
      <c r="I20" s="165"/>
      <c r="Y20" s="160">
        <v>269394</v>
      </c>
      <c r="Z20" s="160">
        <v>256566</v>
      </c>
      <c r="AA20" s="160">
        <v>12828</v>
      </c>
    </row>
    <row r="21" spans="1:27" s="231" customFormat="1" ht="22.35" customHeight="1" x14ac:dyDescent="0.2">
      <c r="A21" s="231" t="str">
        <f t="shared" si="0"/>
        <v>토목단가18</v>
      </c>
      <c r="B21" s="232">
        <f t="shared" si="1"/>
        <v>18</v>
      </c>
      <c r="C21" s="233" t="str">
        <f>VLOOKUP($B21,토목단가산출!$A:$L,5,FALSE)</f>
        <v>아스콘표층포설및다짐(인력식소규모)[㎡]</v>
      </c>
      <c r="D21" s="234" t="s">
        <v>12824</v>
      </c>
      <c r="E21" s="235" t="e">
        <f>VLOOKUP($B21,토목단가산출!$A:$EQ,143,FALSE)</f>
        <v>#REF!</v>
      </c>
      <c r="F21" s="235" t="e">
        <f>VLOOKUP($B21,토목단가산출!$A:$EQ,144,FALSE)</f>
        <v>#REF!</v>
      </c>
      <c r="G21" s="235" t="e">
        <f>VLOOKUP($B21,토목단가산출!$A:$EQ,145,FALSE)</f>
        <v>#REF!</v>
      </c>
      <c r="H21" s="235" t="str">
        <f>VLOOKUP($B21,토목단가산출!$A:$EQ,146,FALSE)</f>
        <v>361</v>
      </c>
      <c r="I21" s="236"/>
      <c r="K21" s="231" t="s">
        <v>12938</v>
      </c>
      <c r="Y21" s="237">
        <v>269394</v>
      </c>
      <c r="Z21" s="237">
        <v>256566</v>
      </c>
      <c r="AA21" s="237">
        <v>12828</v>
      </c>
    </row>
    <row r="22" spans="1:27" s="231" customFormat="1" ht="22.35" customHeight="1" x14ac:dyDescent="0.2">
      <c r="A22" s="231" t="str">
        <f t="shared" si="0"/>
        <v>토목단가19</v>
      </c>
      <c r="B22" s="232">
        <f t="shared" si="1"/>
        <v>19</v>
      </c>
      <c r="C22" s="233" t="str">
        <f>VLOOKUP($B22,토목단가산출!$A:$L,5,FALSE)</f>
        <v>택코팅(수동식) (RSC-4:30ℓ/a) [a]</v>
      </c>
      <c r="D22" s="234" t="s">
        <v>12824</v>
      </c>
      <c r="E22" s="235" t="e">
        <f>VLOOKUP($B22,토목단가산출!$A:$EQ,143,FALSE)</f>
        <v>#REF!</v>
      </c>
      <c r="F22" s="235" t="e">
        <f>VLOOKUP($B22,토목단가산출!$A:$EQ,144,FALSE)</f>
        <v>#REF!</v>
      </c>
      <c r="G22" s="235" t="e">
        <f>VLOOKUP($B22,토목단가산출!$A:$EQ,145,FALSE)</f>
        <v>#REF!</v>
      </c>
      <c r="H22" s="235" t="str">
        <f>VLOOKUP($B22,토목단가산출!$A:$EQ,146,FALSE)</f>
        <v>0</v>
      </c>
      <c r="I22" s="236"/>
      <c r="K22" s="231" t="s">
        <v>12939</v>
      </c>
      <c r="Y22" s="237">
        <v>269394</v>
      </c>
      <c r="Z22" s="237">
        <v>256566</v>
      </c>
      <c r="AA22" s="237">
        <v>12828</v>
      </c>
    </row>
    <row r="23" spans="1:27" s="231" customFormat="1" ht="22.35" customHeight="1" x14ac:dyDescent="0.2">
      <c r="A23" s="231" t="str">
        <f t="shared" si="0"/>
        <v>토목단가20</v>
      </c>
      <c r="B23" s="232">
        <f t="shared" si="1"/>
        <v>20</v>
      </c>
      <c r="C23" s="233" t="str">
        <f>VLOOKUP($B23,토목단가산출!$A:$L,5,FALSE)</f>
        <v>아스콘기층(BB층)포설및다짐 (소규모현장포설) [㎡]</v>
      </c>
      <c r="D23" s="234" t="s">
        <v>12824</v>
      </c>
      <c r="E23" s="235" t="e">
        <f>VLOOKUP($B23,토목단가산출!$A:$EQ,143,FALSE)</f>
        <v>#REF!</v>
      </c>
      <c r="F23" s="235" t="e">
        <f>VLOOKUP($B23,토목단가산출!$A:$EQ,144,FALSE)</f>
        <v>#REF!</v>
      </c>
      <c r="G23" s="235" t="e">
        <f>VLOOKUP($B23,토목단가산출!$A:$EQ,145,FALSE)</f>
        <v>#REF!</v>
      </c>
      <c r="H23" s="235" t="str">
        <f>VLOOKUP($B23,토목단가산출!$A:$EQ,146,FALSE)</f>
        <v>361</v>
      </c>
      <c r="I23" s="236"/>
      <c r="K23" s="231" t="s">
        <v>12940</v>
      </c>
      <c r="Y23" s="237">
        <v>269394</v>
      </c>
      <c r="Z23" s="237">
        <v>256566</v>
      </c>
      <c r="AA23" s="237">
        <v>12828</v>
      </c>
    </row>
    <row r="24" spans="1:27" s="231" customFormat="1" ht="22.35" customHeight="1" x14ac:dyDescent="0.2">
      <c r="A24" s="231" t="str">
        <f t="shared" si="0"/>
        <v>토목단가21</v>
      </c>
      <c r="B24" s="232">
        <f t="shared" si="1"/>
        <v>21</v>
      </c>
      <c r="C24" s="233" t="str">
        <f>VLOOKUP($B24,토목단가산출!$A:$L,5,FALSE)</f>
        <v>프라임코팅(수동식) (MC-1:75ℓ/a) [a]</v>
      </c>
      <c r="D24" s="234" t="s">
        <v>12824</v>
      </c>
      <c r="E24" s="235" t="e">
        <f>VLOOKUP($B24,토목단가산출!$A:$EQ,143,FALSE)</f>
        <v>#REF!</v>
      </c>
      <c r="F24" s="235" t="e">
        <f>VLOOKUP($B24,토목단가산출!$A:$EQ,144,FALSE)</f>
        <v>#REF!</v>
      </c>
      <c r="G24" s="235" t="e">
        <f>VLOOKUP($B24,토목단가산출!$A:$EQ,145,FALSE)</f>
        <v>#REF!</v>
      </c>
      <c r="H24" s="235" t="str">
        <f>VLOOKUP($B24,토목단가산출!$A:$EQ,146,FALSE)</f>
        <v>0</v>
      </c>
      <c r="I24" s="236"/>
      <c r="Y24" s="237">
        <v>269394</v>
      </c>
      <c r="Z24" s="237">
        <v>256566</v>
      </c>
      <c r="AA24" s="237">
        <v>12828</v>
      </c>
    </row>
    <row r="25" spans="1:27" s="231" customFormat="1" ht="22.35" customHeight="1" x14ac:dyDescent="0.2">
      <c r="A25" s="231" t="str">
        <f t="shared" si="0"/>
        <v>토목단가22</v>
      </c>
      <c r="B25" s="232">
        <f t="shared" si="1"/>
        <v>22</v>
      </c>
      <c r="C25" s="233" t="str">
        <f>VLOOKUP($B25,토목단가산출!$A:$L,5,FALSE)</f>
        <v>보조기층포설및다짐 (인력식소규모) [㎥]</v>
      </c>
      <c r="D25" s="234" t="s">
        <v>12820</v>
      </c>
      <c r="E25" s="235" t="e">
        <f>VLOOKUP($B25,토목단가산출!$A:$EQ,143,FALSE)</f>
        <v>#REF!</v>
      </c>
      <c r="F25" s="235" t="e">
        <f>VLOOKUP($B25,토목단가산출!$A:$EQ,144,FALSE)</f>
        <v>#REF!</v>
      </c>
      <c r="G25" s="235" t="e">
        <f>VLOOKUP($B25,토목단가산출!$A:$EQ,145,FALSE)</f>
        <v>#REF!</v>
      </c>
      <c r="H25" s="235" t="str">
        <f>VLOOKUP($B25,토목단가산출!$A:$EQ,146,FALSE)</f>
        <v>1,521</v>
      </c>
      <c r="I25" s="236"/>
      <c r="Y25" s="237">
        <v>269394</v>
      </c>
      <c r="Z25" s="237">
        <v>256566</v>
      </c>
      <c r="AA25" s="237">
        <v>12828</v>
      </c>
    </row>
    <row r="26" spans="1:27" s="231" customFormat="1" ht="22.35" customHeight="1" x14ac:dyDescent="0.2">
      <c r="A26" s="231" t="str">
        <f t="shared" si="0"/>
        <v>토목단가23</v>
      </c>
      <c r="B26" s="238">
        <f t="shared" si="1"/>
        <v>23</v>
      </c>
      <c r="C26" s="239" t="str">
        <f>VLOOKUP($B26,토목단가산출!$A:$L,5,FALSE)</f>
        <v>콘크리트포장절단(1차로(기계))[M]</v>
      </c>
      <c r="D26" s="240" t="s">
        <v>12827</v>
      </c>
      <c r="E26" s="241">
        <f>SUM(F26:H26)</f>
        <v>1867</v>
      </c>
      <c r="F26" s="241">
        <v>903</v>
      </c>
      <c r="G26" s="241">
        <v>418</v>
      </c>
      <c r="H26" s="241">
        <v>546</v>
      </c>
      <c r="I26" s="242"/>
      <c r="Y26" s="237">
        <v>269394</v>
      </c>
      <c r="Z26" s="237">
        <v>256566</v>
      </c>
      <c r="AA26" s="237">
        <v>12828</v>
      </c>
    </row>
    <row r="27" spans="1:27" s="231" customFormat="1" ht="22.35" customHeight="1" x14ac:dyDescent="0.2">
      <c r="A27" s="231" t="str">
        <f t="shared" si="0"/>
        <v>토목단가24</v>
      </c>
      <c r="B27" s="243">
        <f t="shared" si="1"/>
        <v>24</v>
      </c>
      <c r="C27" s="244" t="str">
        <f>VLOOKUP($B27,토목단가산출!$A:$L,5,FALSE)</f>
        <v>폐기물상차 (백호0.4㎥) [TON]</v>
      </c>
      <c r="D27" s="245" t="s">
        <v>12828</v>
      </c>
      <c r="E27" s="246" t="e">
        <f>VLOOKUP($B27,토목단가산출!$A:$EQ,143,FALSE)</f>
        <v>#REF!</v>
      </c>
      <c r="F27" s="246" t="e">
        <f>VLOOKUP($B27,토목단가산출!$A:$EQ,144,FALSE)</f>
        <v>#REF!</v>
      </c>
      <c r="G27" s="246" t="e">
        <f>VLOOKUP($B27,토목단가산출!$A:$EQ,145,FALSE)</f>
        <v>#REF!</v>
      </c>
      <c r="H27" s="246" t="str">
        <f>VLOOKUP($B27,토목단가산출!$A:$EQ,146,FALSE)</f>
        <v>2,898</v>
      </c>
      <c r="I27" s="247"/>
      <c r="Y27" s="237">
        <v>269394</v>
      </c>
      <c r="Z27" s="237">
        <v>256566</v>
      </c>
      <c r="AA27" s="237">
        <v>12828</v>
      </c>
    </row>
    <row r="28" spans="1:27" s="231" customFormat="1" ht="22.35" customHeight="1" x14ac:dyDescent="0.2">
      <c r="A28" s="231" t="str">
        <f t="shared" si="0"/>
        <v>토목단가25</v>
      </c>
      <c r="B28" s="232">
        <f t="shared" si="1"/>
        <v>25</v>
      </c>
      <c r="C28" s="233" t="str">
        <f>VLOOKUP($B28,토목단가산출!$A:$L,5,FALSE)</f>
        <v>폐기물운반(아스콘) (덤프15톤) [Ton]</v>
      </c>
      <c r="D28" s="234" t="s">
        <v>12829</v>
      </c>
      <c r="E28" s="235" t="e">
        <f>VLOOKUP($B28,토목단가산출!$A:$EQ,143,FALSE)</f>
        <v>#REF!</v>
      </c>
      <c r="F28" s="235" t="e">
        <f>VLOOKUP($B28,토목단가산출!$A:$EQ,144,FALSE)</f>
        <v>#REF!</v>
      </c>
      <c r="G28" s="235" t="e">
        <f>VLOOKUP($B28,토목단가산출!$A:$EQ,145,FALSE)</f>
        <v>#REF!</v>
      </c>
      <c r="H28" s="235" t="str">
        <f>VLOOKUP($B28,토목단가산출!$A:$EQ,146,FALSE)</f>
        <v>2,363</v>
      </c>
      <c r="I28" s="236"/>
      <c r="Y28" s="237">
        <v>269394</v>
      </c>
      <c r="Z28" s="237">
        <v>256566</v>
      </c>
      <c r="AA28" s="237">
        <v>12828</v>
      </c>
    </row>
    <row r="29" spans="1:27" s="231" customFormat="1" ht="22.35" customHeight="1" x14ac:dyDescent="0.2">
      <c r="A29" s="231" t="str">
        <f t="shared" si="0"/>
        <v>토목단가26</v>
      </c>
      <c r="B29" s="232">
        <f t="shared" si="1"/>
        <v>26</v>
      </c>
      <c r="C29" s="233" t="str">
        <f>VLOOKUP($B29,토목단가산출!$A:$L,5,FALSE)</f>
        <v>폐기물운반(콘크리트) (덤프15톤) [Ton]</v>
      </c>
      <c r="D29" s="234" t="s">
        <v>12829</v>
      </c>
      <c r="E29" s="235" t="e">
        <f>VLOOKUP($B29,토목단가산출!$A:$EQ,143,FALSE)</f>
        <v>#REF!</v>
      </c>
      <c r="F29" s="235" t="e">
        <f>VLOOKUP($B29,토목단가산출!$A:$EQ,144,FALSE)</f>
        <v>#REF!</v>
      </c>
      <c r="G29" s="235" t="e">
        <f>VLOOKUP($B29,토목단가산출!$A:$EQ,145,FALSE)</f>
        <v>#REF!</v>
      </c>
      <c r="H29" s="235" t="str">
        <f>VLOOKUP($B29,토목단가산출!$A:$EQ,146,FALSE)</f>
        <v>2,375</v>
      </c>
      <c r="I29" s="236"/>
      <c r="Y29" s="237">
        <v>269394</v>
      </c>
      <c r="Z29" s="237">
        <v>256566</v>
      </c>
      <c r="AA29" s="237">
        <v>12828</v>
      </c>
    </row>
    <row r="30" spans="1:27" s="231" customFormat="1" ht="22.35" customHeight="1" x14ac:dyDescent="0.2">
      <c r="A30" s="231" t="str">
        <f t="shared" si="0"/>
        <v>토목단가27</v>
      </c>
      <c r="B30" s="232">
        <f t="shared" si="1"/>
        <v>27</v>
      </c>
      <c r="C30" s="233" t="str">
        <f>VLOOKUP($B30,토목단가산출!$A:$L,5,FALSE)</f>
        <v>차선도색(상온형)-공용구간(수동식,횡단보도,주차장) [㎡]</v>
      </c>
      <c r="D30" s="234" t="s">
        <v>12825</v>
      </c>
      <c r="E30" s="235" t="e">
        <f>VLOOKUP($B30,토목단가산출!$A:$EQ,143,FALSE)</f>
        <v>#REF!</v>
      </c>
      <c r="F30" s="235" t="e">
        <f>VLOOKUP($B30,토목단가산출!$A:$EQ,144,FALSE)</f>
        <v>#REF!</v>
      </c>
      <c r="G30" s="235" t="e">
        <f>VLOOKUP($B30,토목단가산출!$A:$EQ,145,FALSE)</f>
        <v>#REF!</v>
      </c>
      <c r="H30" s="235" t="str">
        <f>VLOOKUP($B30,토목단가산출!$A:$EQ,146,FALSE)</f>
        <v>252</v>
      </c>
      <c r="I30" s="236"/>
      <c r="Y30" s="237">
        <v>269394</v>
      </c>
      <c r="Z30" s="237">
        <v>256566</v>
      </c>
      <c r="AA30" s="237">
        <v>12828</v>
      </c>
    </row>
    <row r="31" spans="1:27" s="231" customFormat="1" ht="22.35" customHeight="1" x14ac:dyDescent="0.2">
      <c r="A31" s="231" t="str">
        <f>$A$3&amp;B31</f>
        <v>토목단가28</v>
      </c>
      <c r="B31" s="232">
        <f t="shared" si="1"/>
        <v>28</v>
      </c>
      <c r="C31" s="233" t="str">
        <f>VLOOKUP($B31,토목단가산출!$A:$L,5,FALSE)</f>
        <v>합판거푸집(6회)[㎡]</v>
      </c>
      <c r="D31" s="234" t="s">
        <v>48</v>
      </c>
      <c r="E31" s="235" t="e">
        <f>VLOOKUP($B31,토목단가산출!$A:$EQ,143,FALSE)</f>
        <v>#REF!</v>
      </c>
      <c r="F31" s="235" t="str">
        <f>VLOOKUP($B31,토목단가산출!$A:$EQ,144,FALSE)</f>
        <v>33,778</v>
      </c>
      <c r="G31" s="235" t="e">
        <f>VLOOKUP($B31,토목단가산출!$A:$EQ,145,FALSE)</f>
        <v>#REF!</v>
      </c>
      <c r="H31" s="235">
        <f>VLOOKUP($B31,토목단가산출!$A:$EQ,146,FALSE)</f>
        <v>0</v>
      </c>
      <c r="I31" s="236"/>
      <c r="Y31" s="237">
        <v>269394</v>
      </c>
      <c r="Z31" s="237">
        <v>256566</v>
      </c>
      <c r="AA31" s="237">
        <v>12828</v>
      </c>
    </row>
    <row r="32" spans="1:27" ht="22.35" customHeight="1" x14ac:dyDescent="0.2">
      <c r="B32" s="161"/>
      <c r="C32" s="162"/>
      <c r="D32" s="163"/>
      <c r="E32" s="164"/>
      <c r="F32" s="164"/>
      <c r="G32" s="164"/>
      <c r="H32" s="164"/>
      <c r="I32" s="165"/>
      <c r="Y32" s="160"/>
      <c r="Z32" s="160"/>
      <c r="AA32" s="160"/>
    </row>
    <row r="33" spans="2:28" ht="22.35" customHeight="1" x14ac:dyDescent="0.2">
      <c r="B33" s="161"/>
      <c r="C33" s="162"/>
      <c r="D33" s="163"/>
      <c r="E33" s="164"/>
      <c r="F33" s="164"/>
      <c r="G33" s="164"/>
      <c r="H33" s="164"/>
      <c r="I33" s="165"/>
      <c r="Y33" s="160"/>
      <c r="Z33" s="160"/>
      <c r="AA33" s="160"/>
    </row>
    <row r="34" spans="2:28" ht="22.35" customHeight="1" x14ac:dyDescent="0.2">
      <c r="B34" s="161"/>
      <c r="C34" s="162"/>
      <c r="D34" s="163"/>
      <c r="E34" s="164"/>
      <c r="F34" s="164"/>
      <c r="G34" s="164"/>
      <c r="H34" s="164"/>
      <c r="I34" s="165"/>
      <c r="Y34" s="160"/>
      <c r="Z34" s="160"/>
      <c r="AA34" s="160"/>
    </row>
    <row r="35" spans="2:28" ht="22.35" customHeight="1" x14ac:dyDescent="0.2">
      <c r="B35" s="161"/>
      <c r="C35" s="162"/>
      <c r="D35" s="163"/>
      <c r="E35" s="164"/>
      <c r="F35" s="164"/>
      <c r="G35" s="164"/>
      <c r="H35" s="164"/>
      <c r="I35" s="165"/>
      <c r="Y35" s="160"/>
      <c r="Z35" s="160"/>
      <c r="AA35" s="160"/>
    </row>
    <row r="36" spans="2:28" ht="22.35" customHeight="1" x14ac:dyDescent="0.2">
      <c r="B36" s="161"/>
      <c r="C36" s="162"/>
      <c r="D36" s="163"/>
      <c r="E36" s="164"/>
      <c r="F36" s="164"/>
      <c r="G36" s="164"/>
      <c r="H36" s="164"/>
      <c r="I36" s="165"/>
      <c r="Y36" s="160"/>
      <c r="Z36" s="160"/>
      <c r="AA36" s="160"/>
    </row>
    <row r="37" spans="2:28" ht="22.35" customHeight="1" x14ac:dyDescent="0.2">
      <c r="B37" s="161"/>
      <c r="C37" s="162"/>
      <c r="D37" s="163"/>
      <c r="E37" s="164"/>
      <c r="F37" s="164"/>
      <c r="G37" s="164"/>
      <c r="H37" s="164"/>
      <c r="I37" s="165"/>
      <c r="Y37" s="160"/>
      <c r="Z37" s="160"/>
      <c r="AA37" s="160"/>
    </row>
    <row r="38" spans="2:28" ht="22.35" customHeight="1" x14ac:dyDescent="0.2">
      <c r="B38" s="161"/>
      <c r="C38" s="162"/>
      <c r="D38" s="163"/>
      <c r="E38" s="164"/>
      <c r="F38" s="164"/>
      <c r="G38" s="164"/>
      <c r="H38" s="164"/>
      <c r="I38" s="165"/>
      <c r="Y38" s="160"/>
      <c r="Z38" s="160"/>
      <c r="AA38" s="160"/>
    </row>
    <row r="39" spans="2:28" ht="22.35" customHeight="1" x14ac:dyDescent="0.2">
      <c r="B39" s="161"/>
      <c r="C39" s="162"/>
      <c r="D39" s="163"/>
      <c r="E39" s="164"/>
      <c r="F39" s="164"/>
      <c r="G39" s="164"/>
      <c r="H39" s="164"/>
      <c r="I39" s="165"/>
      <c r="Y39" s="160"/>
      <c r="Z39" s="160"/>
      <c r="AA39" s="160"/>
    </row>
    <row r="40" spans="2:28" ht="22.35" customHeight="1" x14ac:dyDescent="0.2">
      <c r="B40" s="161"/>
      <c r="C40" s="162"/>
      <c r="D40" s="163"/>
      <c r="E40" s="164"/>
      <c r="F40" s="164"/>
      <c r="G40" s="164"/>
      <c r="H40" s="164"/>
      <c r="I40" s="165"/>
      <c r="Y40" s="160"/>
      <c r="Z40" s="160"/>
      <c r="AA40" s="160"/>
    </row>
    <row r="41" spans="2:28" ht="22.35" customHeight="1" x14ac:dyDescent="0.2">
      <c r="B41" s="161"/>
      <c r="C41" s="162"/>
      <c r="D41" s="163"/>
      <c r="E41" s="164"/>
      <c r="F41" s="164"/>
      <c r="G41" s="164"/>
      <c r="H41" s="164"/>
      <c r="I41" s="165"/>
      <c r="Y41" s="160"/>
      <c r="Z41" s="160"/>
      <c r="AA41" s="160"/>
    </row>
    <row r="42" spans="2:28" ht="22.35" customHeight="1" x14ac:dyDescent="0.2">
      <c r="B42" s="161"/>
      <c r="C42" s="162"/>
      <c r="D42" s="163"/>
      <c r="E42" s="164"/>
      <c r="F42" s="164"/>
      <c r="G42" s="164"/>
      <c r="H42" s="164"/>
      <c r="I42" s="165"/>
      <c r="Y42" s="160"/>
      <c r="Z42" s="160"/>
      <c r="AA42" s="160"/>
    </row>
    <row r="43" spans="2:28" ht="22.35" customHeight="1" x14ac:dyDescent="0.2">
      <c r="B43" s="161"/>
      <c r="C43" s="162"/>
      <c r="D43" s="163"/>
      <c r="E43" s="164"/>
      <c r="F43" s="164"/>
      <c r="G43" s="164"/>
      <c r="H43" s="164"/>
      <c r="I43" s="165"/>
      <c r="Y43" s="160"/>
      <c r="Z43" s="160"/>
      <c r="AA43" s="160"/>
    </row>
    <row r="44" spans="2:28" ht="22.35" customHeight="1" x14ac:dyDescent="0.2">
      <c r="B44" s="161"/>
      <c r="C44" s="162"/>
      <c r="D44" s="163"/>
      <c r="E44" s="164"/>
      <c r="F44" s="164"/>
      <c r="G44" s="164"/>
      <c r="H44" s="164"/>
      <c r="I44" s="165"/>
      <c r="Y44" s="160"/>
      <c r="Z44" s="160"/>
      <c r="AA44" s="160"/>
    </row>
    <row r="45" spans="2:28" ht="22.35" customHeight="1" x14ac:dyDescent="0.2">
      <c r="B45" s="161"/>
      <c r="C45" s="162"/>
      <c r="D45" s="163"/>
      <c r="E45" s="164"/>
      <c r="F45" s="164"/>
      <c r="G45" s="164"/>
      <c r="H45" s="164"/>
      <c r="I45" s="165"/>
      <c r="Y45" s="160">
        <v>6359</v>
      </c>
      <c r="Z45" s="160">
        <v>2935</v>
      </c>
      <c r="AA45" s="160">
        <v>1260</v>
      </c>
      <c r="AB45" s="160">
        <v>2164</v>
      </c>
    </row>
    <row r="46" spans="2:28" ht="22.35" customHeight="1" x14ac:dyDescent="0.2">
      <c r="B46" s="161"/>
      <c r="C46" s="162"/>
      <c r="D46" s="163"/>
      <c r="E46" s="164"/>
      <c r="F46" s="164"/>
      <c r="G46" s="164"/>
      <c r="H46" s="164"/>
      <c r="I46" s="165"/>
      <c r="Y46" s="160">
        <v>3238</v>
      </c>
      <c r="Z46" s="160">
        <v>1352</v>
      </c>
      <c r="AA46" s="160">
        <v>758</v>
      </c>
      <c r="AB46" s="160">
        <v>1128</v>
      </c>
    </row>
    <row r="47" spans="2:28" ht="22.35" customHeight="1" x14ac:dyDescent="0.2">
      <c r="B47" s="161"/>
      <c r="C47" s="162"/>
      <c r="D47" s="163"/>
      <c r="E47" s="164"/>
      <c r="F47" s="164"/>
      <c r="G47" s="164"/>
      <c r="H47" s="164"/>
      <c r="I47" s="165"/>
      <c r="Y47" s="160">
        <v>4257</v>
      </c>
      <c r="Z47" s="160">
        <v>2129</v>
      </c>
      <c r="AA47" s="160">
        <v>1019</v>
      </c>
      <c r="AB47" s="160">
        <v>1109</v>
      </c>
    </row>
    <row r="48" spans="2:28" ht="22.35" customHeight="1" x14ac:dyDescent="0.2">
      <c r="B48" s="161"/>
      <c r="C48" s="162"/>
      <c r="D48" s="163"/>
      <c r="E48" s="164"/>
      <c r="F48" s="164"/>
      <c r="G48" s="164"/>
      <c r="H48" s="164"/>
      <c r="I48" s="165"/>
      <c r="Y48" s="160">
        <v>7271</v>
      </c>
      <c r="Z48" s="160">
        <v>4262</v>
      </c>
      <c r="AA48" s="160">
        <v>1022</v>
      </c>
      <c r="AB48" s="160">
        <v>1987</v>
      </c>
    </row>
    <row r="49" spans="2:28" ht="22.35" customHeight="1" x14ac:dyDescent="0.2">
      <c r="B49" s="166"/>
      <c r="C49" s="167"/>
      <c r="D49" s="168"/>
      <c r="E49" s="169"/>
      <c r="F49" s="169"/>
      <c r="G49" s="169"/>
      <c r="H49" s="169"/>
      <c r="I49" s="170"/>
      <c r="Y49" s="160">
        <v>10348</v>
      </c>
      <c r="Z49" s="160">
        <v>7100</v>
      </c>
      <c r="AA49" s="160">
        <v>1089</v>
      </c>
      <c r="AB49" s="160">
        <v>2159</v>
      </c>
    </row>
    <row r="50" spans="2:28" ht="22.35" customHeight="1" x14ac:dyDescent="0.2">
      <c r="B50" s="171"/>
      <c r="C50" s="172"/>
      <c r="D50" s="173"/>
      <c r="E50" s="174"/>
      <c r="F50" s="174"/>
      <c r="G50" s="174"/>
      <c r="H50" s="174"/>
      <c r="I50" s="175"/>
      <c r="Y50" s="160">
        <v>12578</v>
      </c>
      <c r="Z50" s="160">
        <v>12578</v>
      </c>
    </row>
    <row r="51" spans="2:28" ht="22.35" customHeight="1" x14ac:dyDescent="0.2">
      <c r="B51" s="171"/>
      <c r="C51" s="172"/>
      <c r="D51" s="173"/>
      <c r="E51" s="174"/>
      <c r="F51" s="174"/>
      <c r="G51" s="174"/>
      <c r="H51" s="174"/>
      <c r="I51" s="175"/>
      <c r="Y51" s="160">
        <v>15154</v>
      </c>
      <c r="Z51" s="160">
        <v>5773</v>
      </c>
      <c r="AA51" s="160">
        <v>4110</v>
      </c>
      <c r="AB51" s="160">
        <v>5271</v>
      </c>
    </row>
    <row r="52" spans="2:28" ht="22.35" customHeight="1" x14ac:dyDescent="0.2">
      <c r="B52" s="171"/>
      <c r="C52" s="172"/>
      <c r="D52" s="173"/>
      <c r="E52" s="174"/>
      <c r="F52" s="174"/>
      <c r="G52" s="174"/>
      <c r="H52" s="174"/>
      <c r="I52" s="175"/>
      <c r="Y52" s="160">
        <v>45469</v>
      </c>
      <c r="Z52" s="160">
        <v>17566</v>
      </c>
      <c r="AA52" s="160">
        <v>12207</v>
      </c>
      <c r="AB52" s="160">
        <v>15696</v>
      </c>
    </row>
    <row r="53" spans="2:28" ht="22.35" customHeight="1" x14ac:dyDescent="0.2">
      <c r="B53" s="171"/>
      <c r="C53" s="172"/>
      <c r="D53" s="173"/>
      <c r="E53" s="174"/>
      <c r="F53" s="174"/>
      <c r="G53" s="174"/>
      <c r="H53" s="174"/>
      <c r="I53" s="175"/>
      <c r="Y53" s="160">
        <v>41826</v>
      </c>
      <c r="Z53" s="160">
        <v>17033</v>
      </c>
      <c r="AA53" s="160">
        <v>12544</v>
      </c>
      <c r="AB53" s="160">
        <v>12249</v>
      </c>
    </row>
    <row r="54" spans="2:28" ht="22.35" customHeight="1" x14ac:dyDescent="0.2">
      <c r="B54" s="171"/>
      <c r="C54" s="172"/>
      <c r="D54" s="173"/>
      <c r="E54" s="174"/>
      <c r="F54" s="174"/>
      <c r="G54" s="174"/>
      <c r="H54" s="174"/>
      <c r="I54" s="175"/>
      <c r="Y54" s="160">
        <v>14396</v>
      </c>
      <c r="Z54" s="160">
        <v>2834</v>
      </c>
      <c r="AA54" s="160">
        <v>5209</v>
      </c>
      <c r="AB54" s="160">
        <v>6353</v>
      </c>
    </row>
    <row r="55" spans="2:28" ht="22.35" customHeight="1" x14ac:dyDescent="0.2">
      <c r="B55" s="171"/>
      <c r="C55" s="172"/>
      <c r="D55" s="173"/>
      <c r="E55" s="174"/>
      <c r="F55" s="174"/>
      <c r="G55" s="174"/>
      <c r="H55" s="174"/>
      <c r="I55" s="175"/>
      <c r="Y55" s="160">
        <v>10533</v>
      </c>
      <c r="Z55" s="160">
        <v>2000</v>
      </c>
      <c r="AA55" s="160">
        <v>4045</v>
      </c>
      <c r="AB55" s="160">
        <v>4488</v>
      </c>
    </row>
    <row r="56" spans="2:28" ht="22.35" customHeight="1" x14ac:dyDescent="0.2">
      <c r="B56" s="171"/>
      <c r="C56" s="172"/>
      <c r="D56" s="173"/>
      <c r="E56" s="174"/>
      <c r="F56" s="174"/>
      <c r="G56" s="174"/>
      <c r="H56" s="174"/>
      <c r="I56" s="175"/>
      <c r="Y56" s="160">
        <v>474</v>
      </c>
      <c r="Z56" s="160">
        <v>204</v>
      </c>
      <c r="AA56" s="160">
        <v>150</v>
      </c>
      <c r="AB56" s="160">
        <v>120</v>
      </c>
    </row>
    <row r="57" spans="2:28" ht="22.35" customHeight="1" x14ac:dyDescent="0.2">
      <c r="B57" s="171"/>
      <c r="C57" s="172"/>
      <c r="D57" s="173"/>
      <c r="E57" s="174"/>
      <c r="F57" s="174"/>
      <c r="G57" s="174"/>
      <c r="H57" s="174"/>
      <c r="I57" s="175"/>
      <c r="Y57" s="160">
        <v>344</v>
      </c>
      <c r="Z57" s="160">
        <v>111</v>
      </c>
      <c r="AA57" s="160">
        <v>128</v>
      </c>
      <c r="AB57" s="160">
        <v>105</v>
      </c>
    </row>
    <row r="58" spans="2:28" ht="22.35" customHeight="1" x14ac:dyDescent="0.2">
      <c r="B58" s="171"/>
      <c r="C58" s="172"/>
      <c r="D58" s="173"/>
      <c r="E58" s="174"/>
      <c r="F58" s="174"/>
      <c r="G58" s="174"/>
      <c r="H58" s="174"/>
      <c r="I58" s="175"/>
      <c r="Y58" s="160">
        <v>199</v>
      </c>
      <c r="Z58" s="160">
        <v>48</v>
      </c>
      <c r="AA58" s="160">
        <v>93</v>
      </c>
      <c r="AB58" s="160">
        <v>58</v>
      </c>
    </row>
    <row r="59" spans="2:28" ht="22.35" customHeight="1" x14ac:dyDescent="0.2">
      <c r="B59" s="171"/>
      <c r="C59" s="172"/>
      <c r="D59" s="173"/>
      <c r="E59" s="174"/>
      <c r="F59" s="174"/>
      <c r="G59" s="174"/>
      <c r="H59" s="174"/>
      <c r="I59" s="175"/>
      <c r="Y59" s="160">
        <v>439</v>
      </c>
      <c r="Z59" s="160">
        <v>439</v>
      </c>
    </row>
    <row r="60" spans="2:28" ht="22.35" customHeight="1" x14ac:dyDescent="0.2">
      <c r="B60" s="171"/>
      <c r="C60" s="172"/>
      <c r="D60" s="173"/>
      <c r="E60" s="174"/>
      <c r="F60" s="174"/>
      <c r="G60" s="174"/>
      <c r="H60" s="174"/>
      <c r="I60" s="175"/>
      <c r="Y60" s="160">
        <v>3472</v>
      </c>
      <c r="Z60" s="160">
        <v>1244</v>
      </c>
      <c r="AA60" s="160">
        <v>1173</v>
      </c>
      <c r="AB60" s="160">
        <v>1055</v>
      </c>
    </row>
    <row r="61" spans="2:28" ht="22.35" customHeight="1" x14ac:dyDescent="0.2">
      <c r="B61" s="171"/>
      <c r="C61" s="172"/>
      <c r="D61" s="173"/>
      <c r="E61" s="174"/>
      <c r="F61" s="174"/>
      <c r="G61" s="174"/>
      <c r="H61" s="174"/>
      <c r="I61" s="175"/>
      <c r="Y61" s="160">
        <v>866</v>
      </c>
      <c r="Z61" s="160">
        <v>363</v>
      </c>
      <c r="AA61" s="160">
        <v>203</v>
      </c>
      <c r="AB61" s="160">
        <v>300</v>
      </c>
    </row>
    <row r="62" spans="2:28" ht="22.35" customHeight="1" x14ac:dyDescent="0.2">
      <c r="B62" s="171"/>
      <c r="C62" s="172"/>
      <c r="D62" s="173"/>
      <c r="E62" s="174"/>
      <c r="F62" s="174"/>
      <c r="G62" s="174"/>
      <c r="H62" s="174"/>
      <c r="I62" s="175"/>
      <c r="Y62" s="160">
        <v>657</v>
      </c>
      <c r="Z62" s="160">
        <v>598</v>
      </c>
      <c r="AB62" s="160">
        <v>59</v>
      </c>
    </row>
    <row r="63" spans="2:28" ht="22.35" customHeight="1" x14ac:dyDescent="0.2">
      <c r="B63" s="171"/>
      <c r="C63" s="172"/>
      <c r="D63" s="173"/>
      <c r="E63" s="174"/>
      <c r="F63" s="174"/>
      <c r="G63" s="174"/>
      <c r="H63" s="174"/>
      <c r="I63" s="175"/>
      <c r="Y63" s="160">
        <v>856</v>
      </c>
      <c r="Z63" s="160">
        <v>779</v>
      </c>
      <c r="AB63" s="160">
        <v>77</v>
      </c>
    </row>
    <row r="64" spans="2:28" ht="22.35" customHeight="1" x14ac:dyDescent="0.2">
      <c r="B64" s="171"/>
      <c r="C64" s="172"/>
      <c r="D64" s="173"/>
      <c r="E64" s="174"/>
      <c r="F64" s="174"/>
      <c r="G64" s="174"/>
      <c r="H64" s="174"/>
      <c r="I64" s="175"/>
      <c r="Y64" s="160">
        <v>1114</v>
      </c>
      <c r="Z64" s="160">
        <v>1013</v>
      </c>
      <c r="AB64" s="160">
        <v>101</v>
      </c>
    </row>
    <row r="65" spans="2:28" ht="22.35" customHeight="1" x14ac:dyDescent="0.2">
      <c r="B65" s="171"/>
      <c r="C65" s="172"/>
      <c r="D65" s="173"/>
      <c r="E65" s="174"/>
      <c r="F65" s="174"/>
      <c r="G65" s="174"/>
      <c r="H65" s="174"/>
      <c r="I65" s="175"/>
      <c r="Y65" s="160">
        <v>2393</v>
      </c>
      <c r="Z65" s="160">
        <v>777</v>
      </c>
      <c r="AA65" s="160">
        <v>841</v>
      </c>
      <c r="AB65" s="160">
        <v>775</v>
      </c>
    </row>
    <row r="66" spans="2:28" ht="22.35" customHeight="1" x14ac:dyDescent="0.2">
      <c r="B66" s="171"/>
      <c r="C66" s="172"/>
      <c r="D66" s="173"/>
      <c r="E66" s="174"/>
      <c r="F66" s="174"/>
      <c r="G66" s="174"/>
      <c r="H66" s="174"/>
      <c r="I66" s="175"/>
      <c r="Y66" s="160">
        <v>2588</v>
      </c>
      <c r="Z66" s="160">
        <v>842</v>
      </c>
      <c r="AA66" s="160">
        <v>902</v>
      </c>
      <c r="AB66" s="160">
        <v>844</v>
      </c>
    </row>
    <row r="67" spans="2:28" ht="22.35" customHeight="1" x14ac:dyDescent="0.2">
      <c r="B67" s="171"/>
      <c r="C67" s="172"/>
      <c r="D67" s="173"/>
      <c r="E67" s="174"/>
      <c r="F67" s="174"/>
      <c r="G67" s="174"/>
      <c r="H67" s="174"/>
      <c r="I67" s="175"/>
      <c r="Y67" s="160">
        <v>1262</v>
      </c>
      <c r="Z67" s="160">
        <v>553</v>
      </c>
      <c r="AA67" s="160">
        <v>310</v>
      </c>
      <c r="AB67" s="160">
        <v>399</v>
      </c>
    </row>
    <row r="68" spans="2:28" ht="22.35" customHeight="1" x14ac:dyDescent="0.2">
      <c r="B68" s="171"/>
      <c r="C68" s="172"/>
      <c r="D68" s="173"/>
      <c r="E68" s="174"/>
      <c r="F68" s="174"/>
      <c r="G68" s="174"/>
      <c r="H68" s="174"/>
      <c r="I68" s="175"/>
      <c r="Y68" s="160">
        <v>1151</v>
      </c>
      <c r="Z68" s="160">
        <v>372</v>
      </c>
      <c r="AA68" s="160">
        <v>428</v>
      </c>
      <c r="AB68" s="160">
        <v>351</v>
      </c>
    </row>
    <row r="69" spans="2:28" ht="22.35" customHeight="1" x14ac:dyDescent="0.2">
      <c r="B69" s="171"/>
      <c r="C69" s="172"/>
      <c r="D69" s="173"/>
      <c r="E69" s="174"/>
      <c r="F69" s="174"/>
      <c r="G69" s="174"/>
      <c r="H69" s="174"/>
      <c r="I69" s="175"/>
      <c r="Y69" s="160">
        <v>1151</v>
      </c>
      <c r="Z69" s="160">
        <v>372</v>
      </c>
      <c r="AA69" s="160">
        <v>428</v>
      </c>
      <c r="AB69" s="160">
        <v>351</v>
      </c>
    </row>
    <row r="70" spans="2:28" ht="22.35" customHeight="1" x14ac:dyDescent="0.2">
      <c r="B70" s="171"/>
      <c r="C70" s="172"/>
      <c r="D70" s="173"/>
      <c r="E70" s="174"/>
      <c r="F70" s="174"/>
      <c r="G70" s="174"/>
      <c r="H70" s="174"/>
      <c r="I70" s="175"/>
      <c r="Y70" s="160">
        <v>920</v>
      </c>
      <c r="Z70" s="160">
        <v>223</v>
      </c>
      <c r="AA70" s="160">
        <v>428</v>
      </c>
      <c r="AB70" s="160">
        <v>269</v>
      </c>
    </row>
    <row r="71" spans="2:28" ht="22.35" customHeight="1" x14ac:dyDescent="0.2">
      <c r="B71" s="171"/>
      <c r="C71" s="172"/>
      <c r="D71" s="173"/>
      <c r="E71" s="174"/>
      <c r="F71" s="174"/>
      <c r="G71" s="174"/>
      <c r="H71" s="174"/>
      <c r="I71" s="175"/>
      <c r="Y71" s="160">
        <v>1001</v>
      </c>
      <c r="Z71" s="160">
        <v>439</v>
      </c>
      <c r="AA71" s="160">
        <v>246</v>
      </c>
      <c r="AB71" s="160">
        <v>316</v>
      </c>
    </row>
    <row r="72" spans="2:28" ht="22.35" customHeight="1" x14ac:dyDescent="0.2">
      <c r="B72" s="171"/>
      <c r="C72" s="172"/>
      <c r="D72" s="173"/>
      <c r="E72" s="174"/>
      <c r="F72" s="174"/>
      <c r="G72" s="174"/>
      <c r="H72" s="174"/>
      <c r="I72" s="175"/>
      <c r="Y72" s="160">
        <v>1334</v>
      </c>
      <c r="Z72" s="160">
        <v>692</v>
      </c>
      <c r="AA72" s="160">
        <v>331</v>
      </c>
      <c r="AB72" s="160">
        <v>311</v>
      </c>
    </row>
    <row r="73" spans="2:28" ht="22.35" customHeight="1" x14ac:dyDescent="0.2">
      <c r="B73" s="171"/>
      <c r="C73" s="172"/>
      <c r="D73" s="173"/>
      <c r="E73" s="174"/>
      <c r="F73" s="174"/>
      <c r="G73" s="174"/>
      <c r="H73" s="174"/>
      <c r="I73" s="175"/>
      <c r="Y73" s="160">
        <v>2273</v>
      </c>
      <c r="Z73" s="160">
        <v>1384</v>
      </c>
      <c r="AA73" s="160">
        <v>331</v>
      </c>
      <c r="AB73" s="160">
        <v>558</v>
      </c>
    </row>
    <row r="74" spans="2:28" ht="22.35" customHeight="1" x14ac:dyDescent="0.2">
      <c r="B74" s="171"/>
      <c r="C74" s="172"/>
      <c r="D74" s="173"/>
      <c r="E74" s="174"/>
      <c r="F74" s="174"/>
      <c r="G74" s="174"/>
      <c r="H74" s="174"/>
      <c r="I74" s="175"/>
      <c r="Y74" s="160">
        <v>1001</v>
      </c>
      <c r="Z74" s="160">
        <v>439</v>
      </c>
      <c r="AA74" s="160">
        <v>246</v>
      </c>
      <c r="AB74" s="160">
        <v>316</v>
      </c>
    </row>
    <row r="75" spans="2:28" ht="22.35" customHeight="1" x14ac:dyDescent="0.2">
      <c r="B75" s="171"/>
      <c r="C75" s="172"/>
      <c r="D75" s="173"/>
      <c r="E75" s="174"/>
      <c r="F75" s="174"/>
      <c r="G75" s="174"/>
      <c r="H75" s="174"/>
      <c r="I75" s="175"/>
      <c r="Y75" s="160">
        <v>1334</v>
      </c>
      <c r="Z75" s="160">
        <v>692</v>
      </c>
      <c r="AA75" s="160">
        <v>331</v>
      </c>
      <c r="AB75" s="160">
        <v>311</v>
      </c>
    </row>
    <row r="76" spans="2:28" ht="22.35" customHeight="1" x14ac:dyDescent="0.2">
      <c r="B76" s="171"/>
      <c r="C76" s="172"/>
      <c r="D76" s="173"/>
      <c r="E76" s="174"/>
      <c r="F76" s="174"/>
      <c r="G76" s="174"/>
      <c r="H76" s="174"/>
      <c r="I76" s="175"/>
      <c r="Y76" s="160">
        <v>2273</v>
      </c>
      <c r="Z76" s="160">
        <v>1384</v>
      </c>
      <c r="AA76" s="160">
        <v>331</v>
      </c>
      <c r="AB76" s="160">
        <v>558</v>
      </c>
    </row>
    <row r="77" spans="2:28" ht="22.35" customHeight="1" x14ac:dyDescent="0.2">
      <c r="B77" s="171"/>
      <c r="C77" s="172"/>
      <c r="D77" s="173"/>
      <c r="E77" s="174"/>
      <c r="F77" s="174"/>
      <c r="G77" s="174"/>
      <c r="H77" s="174"/>
      <c r="I77" s="175"/>
      <c r="Y77" s="160">
        <v>1668</v>
      </c>
      <c r="Z77" s="160">
        <v>402</v>
      </c>
      <c r="AA77" s="160">
        <v>769</v>
      </c>
      <c r="AB77" s="160">
        <v>497</v>
      </c>
    </row>
    <row r="78" spans="2:28" ht="22.35" customHeight="1" x14ac:dyDescent="0.2">
      <c r="B78" s="171"/>
      <c r="C78" s="172"/>
      <c r="D78" s="173"/>
      <c r="E78" s="174"/>
      <c r="F78" s="174"/>
      <c r="G78" s="174"/>
      <c r="H78" s="174"/>
      <c r="I78" s="175"/>
      <c r="Y78" s="160">
        <v>37205</v>
      </c>
      <c r="Z78" s="160">
        <v>21752</v>
      </c>
      <c r="AA78" s="160">
        <v>11608</v>
      </c>
      <c r="AB78" s="160">
        <v>3845</v>
      </c>
    </row>
    <row r="79" spans="2:28" ht="22.35" customHeight="1" x14ac:dyDescent="0.2">
      <c r="B79" s="171"/>
      <c r="C79" s="172"/>
      <c r="D79" s="173"/>
      <c r="E79" s="174"/>
      <c r="F79" s="174"/>
      <c r="G79" s="174"/>
      <c r="H79" s="174"/>
      <c r="I79" s="175"/>
      <c r="Y79" s="160">
        <v>26138</v>
      </c>
      <c r="Z79" s="160">
        <v>18245</v>
      </c>
      <c r="AA79" s="160">
        <v>5759</v>
      </c>
      <c r="AB79" s="160">
        <v>2134</v>
      </c>
    </row>
    <row r="80" spans="2:28" ht="22.35" customHeight="1" x14ac:dyDescent="0.2">
      <c r="B80" s="171"/>
      <c r="C80" s="172"/>
      <c r="D80" s="173"/>
      <c r="E80" s="174"/>
      <c r="F80" s="174"/>
      <c r="G80" s="174"/>
      <c r="H80" s="174"/>
      <c r="I80" s="175"/>
      <c r="Y80" s="160">
        <v>125052</v>
      </c>
      <c r="Z80" s="160">
        <v>61238</v>
      </c>
      <c r="AA80" s="160">
        <v>56295</v>
      </c>
      <c r="AB80" s="160">
        <v>7519</v>
      </c>
    </row>
    <row r="81" spans="2:28" ht="22.35" customHeight="1" x14ac:dyDescent="0.2">
      <c r="B81" s="171"/>
      <c r="C81" s="172"/>
      <c r="D81" s="173"/>
      <c r="E81" s="174"/>
      <c r="F81" s="174"/>
      <c r="G81" s="174"/>
      <c r="H81" s="174"/>
      <c r="I81" s="175"/>
      <c r="Y81" s="160">
        <v>353135</v>
      </c>
      <c r="Z81" s="160">
        <v>40668</v>
      </c>
      <c r="AA81" s="160">
        <v>304933</v>
      </c>
      <c r="AB81" s="160">
        <v>7534</v>
      </c>
    </row>
    <row r="82" spans="2:28" ht="22.35" customHeight="1" x14ac:dyDescent="0.2">
      <c r="B82" s="176"/>
      <c r="C82" s="177"/>
      <c r="D82" s="178"/>
      <c r="E82" s="179"/>
      <c r="F82" s="179"/>
      <c r="G82" s="179"/>
      <c r="H82" s="179"/>
      <c r="I82" s="180"/>
      <c r="Y82" s="160">
        <v>18056</v>
      </c>
      <c r="Z82" s="160">
        <v>9958</v>
      </c>
      <c r="AA82" s="160">
        <v>5089</v>
      </c>
      <c r="AB82" s="160">
        <v>3009</v>
      </c>
    </row>
    <row r="83" spans="2:28" ht="22.35" customHeight="1" x14ac:dyDescent="0.2">
      <c r="B83" s="171"/>
      <c r="C83" s="172"/>
      <c r="D83" s="173"/>
      <c r="E83" s="174"/>
      <c r="F83" s="174"/>
      <c r="G83" s="174"/>
      <c r="H83" s="174"/>
      <c r="I83" s="175"/>
      <c r="Y83" s="160">
        <v>11264</v>
      </c>
      <c r="Z83" s="160">
        <v>5707</v>
      </c>
      <c r="AA83" s="160">
        <v>3584</v>
      </c>
      <c r="AB83" s="160">
        <v>1973</v>
      </c>
    </row>
    <row r="84" spans="2:28" ht="22.35" customHeight="1" x14ac:dyDescent="0.2">
      <c r="B84" s="171"/>
      <c r="C84" s="172"/>
      <c r="D84" s="173"/>
      <c r="E84" s="174"/>
      <c r="F84" s="174"/>
      <c r="G84" s="174"/>
      <c r="H84" s="174"/>
      <c r="I84" s="175"/>
      <c r="Y84" s="160">
        <v>6907</v>
      </c>
      <c r="Z84" s="160">
        <v>3312</v>
      </c>
      <c r="AA84" s="160">
        <v>2266</v>
      </c>
      <c r="AB84" s="160">
        <v>1329</v>
      </c>
    </row>
    <row r="85" spans="2:28" ht="22.35" customHeight="1" x14ac:dyDescent="0.2">
      <c r="B85" s="171"/>
      <c r="C85" s="172"/>
      <c r="D85" s="173"/>
      <c r="E85" s="174"/>
      <c r="F85" s="174"/>
      <c r="G85" s="174"/>
      <c r="H85" s="174"/>
      <c r="I85" s="175"/>
      <c r="Y85" s="160">
        <v>5466</v>
      </c>
      <c r="Z85" s="160">
        <v>2361</v>
      </c>
      <c r="AA85" s="160">
        <v>1937</v>
      </c>
      <c r="AB85" s="160">
        <v>1168</v>
      </c>
    </row>
    <row r="86" spans="2:28" ht="22.35" customHeight="1" x14ac:dyDescent="0.2">
      <c r="B86" s="171"/>
      <c r="C86" s="172"/>
      <c r="D86" s="173"/>
      <c r="E86" s="174"/>
      <c r="F86" s="174"/>
      <c r="G86" s="174"/>
      <c r="H86" s="174"/>
      <c r="I86" s="175"/>
      <c r="Y86" s="160">
        <v>4391</v>
      </c>
      <c r="Z86" s="160">
        <v>1614</v>
      </c>
      <c r="AA86" s="160">
        <v>1744</v>
      </c>
      <c r="AB86" s="160">
        <v>1033</v>
      </c>
    </row>
    <row r="87" spans="2:28" ht="22.35" customHeight="1" x14ac:dyDescent="0.2">
      <c r="B87" s="171"/>
      <c r="C87" s="172"/>
      <c r="D87" s="173"/>
      <c r="E87" s="174"/>
      <c r="F87" s="174"/>
      <c r="G87" s="174"/>
      <c r="H87" s="174"/>
      <c r="I87" s="175"/>
      <c r="Y87" s="160">
        <v>31512</v>
      </c>
      <c r="Z87" s="160">
        <v>23076</v>
      </c>
      <c r="AA87" s="160">
        <v>7236</v>
      </c>
      <c r="AB87" s="160">
        <v>1200</v>
      </c>
    </row>
    <row r="88" spans="2:28" ht="22.35" customHeight="1" x14ac:dyDescent="0.2">
      <c r="B88" s="171"/>
      <c r="C88" s="172"/>
      <c r="D88" s="173"/>
      <c r="E88" s="174"/>
      <c r="F88" s="174"/>
      <c r="G88" s="174"/>
      <c r="H88" s="174"/>
      <c r="I88" s="175"/>
      <c r="Y88" s="160">
        <v>225861</v>
      </c>
      <c r="Z88" s="160">
        <v>225861</v>
      </c>
    </row>
    <row r="89" spans="2:28" ht="22.35" customHeight="1" x14ac:dyDescent="0.2">
      <c r="B89" s="171"/>
      <c r="C89" s="172"/>
      <c r="D89" s="173"/>
      <c r="E89" s="174"/>
      <c r="F89" s="174"/>
      <c r="G89" s="174"/>
      <c r="H89" s="174"/>
      <c r="I89" s="175"/>
      <c r="Y89" s="160">
        <v>23383</v>
      </c>
      <c r="Z89" s="160">
        <v>8285</v>
      </c>
      <c r="AA89" s="160">
        <v>6318</v>
      </c>
      <c r="AB89" s="160">
        <v>8780</v>
      </c>
    </row>
    <row r="90" spans="2:28" ht="22.35" customHeight="1" x14ac:dyDescent="0.2">
      <c r="B90" s="171"/>
      <c r="C90" s="172"/>
      <c r="D90" s="173"/>
      <c r="E90" s="174"/>
      <c r="F90" s="174"/>
      <c r="G90" s="174"/>
      <c r="H90" s="174"/>
      <c r="I90" s="175"/>
      <c r="Y90" s="160">
        <v>9912</v>
      </c>
      <c r="Z90" s="160">
        <v>4450</v>
      </c>
      <c r="AA90" s="160">
        <v>2169</v>
      </c>
      <c r="AB90" s="160">
        <v>3293</v>
      </c>
    </row>
    <row r="91" spans="2:28" ht="22.35" customHeight="1" x14ac:dyDescent="0.2">
      <c r="B91" s="171"/>
      <c r="C91" s="172"/>
      <c r="D91" s="173"/>
      <c r="E91" s="174"/>
      <c r="F91" s="174"/>
      <c r="G91" s="174"/>
      <c r="H91" s="174"/>
      <c r="I91" s="175"/>
      <c r="Y91" s="160">
        <v>8110</v>
      </c>
      <c r="Z91" s="160">
        <v>3641</v>
      </c>
      <c r="AA91" s="160">
        <v>1775</v>
      </c>
      <c r="AB91" s="160">
        <v>2694</v>
      </c>
    </row>
    <row r="92" spans="2:28" ht="22.35" customHeight="1" x14ac:dyDescent="0.2">
      <c r="B92" s="171"/>
      <c r="C92" s="172"/>
      <c r="D92" s="173"/>
      <c r="E92" s="174"/>
      <c r="F92" s="174"/>
      <c r="G92" s="174"/>
      <c r="H92" s="174"/>
      <c r="I92" s="175"/>
      <c r="Y92" s="160">
        <v>225</v>
      </c>
      <c r="Z92" s="160">
        <v>91</v>
      </c>
      <c r="AA92" s="160">
        <v>61</v>
      </c>
      <c r="AB92" s="160">
        <v>73</v>
      </c>
    </row>
    <row r="93" spans="2:28" ht="22.35" customHeight="1" x14ac:dyDescent="0.2">
      <c r="B93" s="171"/>
      <c r="C93" s="172"/>
      <c r="D93" s="173"/>
      <c r="E93" s="174"/>
      <c r="F93" s="174"/>
      <c r="G93" s="174"/>
      <c r="H93" s="174"/>
      <c r="I93" s="175"/>
      <c r="Y93" s="160">
        <v>143</v>
      </c>
      <c r="Z93" s="160">
        <v>65</v>
      </c>
      <c r="AA93" s="160">
        <v>37</v>
      </c>
      <c r="AB93" s="160">
        <v>41</v>
      </c>
    </row>
    <row r="94" spans="2:28" ht="22.35" customHeight="1" x14ac:dyDescent="0.2">
      <c r="B94" s="171"/>
      <c r="C94" s="172"/>
      <c r="D94" s="173"/>
      <c r="E94" s="174"/>
      <c r="F94" s="174"/>
      <c r="G94" s="174"/>
      <c r="H94" s="174"/>
      <c r="I94" s="175"/>
      <c r="Y94" s="160">
        <v>889</v>
      </c>
      <c r="Z94" s="160">
        <v>889</v>
      </c>
    </row>
    <row r="95" spans="2:28" ht="22.35" customHeight="1" x14ac:dyDescent="0.2">
      <c r="B95" s="171"/>
      <c r="C95" s="172"/>
      <c r="D95" s="173"/>
      <c r="E95" s="174"/>
      <c r="F95" s="174"/>
      <c r="G95" s="174"/>
      <c r="H95" s="174"/>
      <c r="I95" s="175"/>
      <c r="Y95" s="160">
        <v>4273</v>
      </c>
      <c r="Z95" s="160">
        <v>2983</v>
      </c>
      <c r="AA95" s="160">
        <v>1290</v>
      </c>
    </row>
    <row r="96" spans="2:28" ht="22.35" customHeight="1" x14ac:dyDescent="0.2">
      <c r="B96" s="171"/>
      <c r="C96" s="172"/>
      <c r="D96" s="173"/>
      <c r="E96" s="174"/>
      <c r="F96" s="174"/>
      <c r="G96" s="174"/>
      <c r="H96" s="174"/>
      <c r="I96" s="175"/>
      <c r="Y96" s="160">
        <v>7388</v>
      </c>
      <c r="Z96" s="160">
        <v>3516</v>
      </c>
      <c r="AA96" s="160">
        <v>3872</v>
      </c>
    </row>
    <row r="97" spans="2:28" ht="22.35" customHeight="1" x14ac:dyDescent="0.2">
      <c r="B97" s="171"/>
      <c r="C97" s="172"/>
      <c r="D97" s="173"/>
      <c r="E97" s="174"/>
      <c r="F97" s="174"/>
      <c r="G97" s="174"/>
      <c r="H97" s="174"/>
      <c r="I97" s="175"/>
      <c r="Y97" s="160">
        <v>5163</v>
      </c>
      <c r="Z97" s="160">
        <v>3873</v>
      </c>
      <c r="AA97" s="160">
        <v>1290</v>
      </c>
    </row>
    <row r="98" spans="2:28" ht="22.35" customHeight="1" x14ac:dyDescent="0.2">
      <c r="B98" s="171"/>
      <c r="C98" s="172"/>
      <c r="D98" s="173"/>
      <c r="E98" s="174"/>
      <c r="F98" s="174"/>
      <c r="G98" s="174"/>
      <c r="H98" s="174"/>
      <c r="I98" s="175"/>
      <c r="Y98" s="160">
        <v>8970</v>
      </c>
      <c r="Z98" s="160">
        <v>5098</v>
      </c>
      <c r="AA98" s="160">
        <v>3872</v>
      </c>
    </row>
    <row r="99" spans="2:28" ht="22.35" customHeight="1" x14ac:dyDescent="0.2">
      <c r="B99" s="171"/>
      <c r="C99" s="172"/>
      <c r="D99" s="173"/>
      <c r="E99" s="174"/>
      <c r="F99" s="174"/>
      <c r="G99" s="174"/>
      <c r="H99" s="174"/>
      <c r="I99" s="175"/>
      <c r="Y99" s="160">
        <v>921</v>
      </c>
      <c r="Z99" s="160">
        <v>193</v>
      </c>
      <c r="AA99" s="160">
        <v>652</v>
      </c>
      <c r="AB99" s="160">
        <v>76</v>
      </c>
    </row>
    <row r="100" spans="2:28" ht="22.35" customHeight="1" x14ac:dyDescent="0.2">
      <c r="B100" s="171"/>
      <c r="C100" s="172"/>
      <c r="D100" s="173"/>
      <c r="E100" s="174"/>
      <c r="F100" s="174"/>
      <c r="G100" s="174"/>
      <c r="H100" s="174"/>
      <c r="I100" s="175"/>
      <c r="Y100" s="160">
        <v>3567</v>
      </c>
      <c r="Z100" s="160">
        <v>529</v>
      </c>
      <c r="AA100" s="160">
        <v>2962</v>
      </c>
      <c r="AB100" s="160">
        <v>76</v>
      </c>
    </row>
    <row r="101" spans="2:28" ht="22.35" customHeight="1" x14ac:dyDescent="0.2">
      <c r="B101" s="171"/>
      <c r="C101" s="172"/>
      <c r="D101" s="173"/>
      <c r="E101" s="174"/>
      <c r="F101" s="174"/>
      <c r="G101" s="174"/>
      <c r="H101" s="174"/>
      <c r="I101" s="175"/>
      <c r="Y101" s="160">
        <v>2646</v>
      </c>
      <c r="Z101" s="160">
        <v>336</v>
      </c>
      <c r="AA101" s="160">
        <v>2310</v>
      </c>
    </row>
    <row r="102" spans="2:28" ht="22.35" customHeight="1" x14ac:dyDescent="0.2">
      <c r="B102" s="171"/>
      <c r="C102" s="172"/>
      <c r="D102" s="173"/>
      <c r="E102" s="174"/>
      <c r="F102" s="174"/>
      <c r="G102" s="174"/>
      <c r="H102" s="174"/>
      <c r="I102" s="175"/>
      <c r="Y102" s="160">
        <v>33034</v>
      </c>
      <c r="Z102" s="160">
        <v>11360</v>
      </c>
      <c r="AA102" s="160">
        <v>19752</v>
      </c>
      <c r="AB102" s="160">
        <v>1922</v>
      </c>
    </row>
    <row r="103" spans="2:28" ht="22.35" customHeight="1" x14ac:dyDescent="0.2">
      <c r="B103" s="171"/>
      <c r="C103" s="172"/>
      <c r="D103" s="173"/>
      <c r="E103" s="174"/>
      <c r="F103" s="174"/>
      <c r="G103" s="174"/>
      <c r="H103" s="174"/>
      <c r="I103" s="175"/>
      <c r="Y103" s="160">
        <v>35844</v>
      </c>
      <c r="Z103" s="160">
        <v>13039</v>
      </c>
      <c r="AA103" s="160">
        <v>20412</v>
      </c>
      <c r="AB103" s="160">
        <v>2393</v>
      </c>
    </row>
    <row r="104" spans="2:28" ht="22.35" customHeight="1" x14ac:dyDescent="0.2">
      <c r="B104" s="171"/>
      <c r="C104" s="172"/>
      <c r="D104" s="173"/>
      <c r="E104" s="174"/>
      <c r="F104" s="174"/>
      <c r="G104" s="174"/>
      <c r="H104" s="174"/>
      <c r="I104" s="175"/>
      <c r="Y104" s="160">
        <v>41100</v>
      </c>
      <c r="Z104" s="160">
        <v>16177</v>
      </c>
      <c r="AA104" s="160">
        <v>21647</v>
      </c>
      <c r="AB104" s="160">
        <v>3276</v>
      </c>
    </row>
    <row r="105" spans="2:28" ht="22.35" customHeight="1" x14ac:dyDescent="0.2">
      <c r="B105" s="171"/>
      <c r="C105" s="172"/>
      <c r="D105" s="173"/>
      <c r="E105" s="174"/>
      <c r="F105" s="174"/>
      <c r="G105" s="174"/>
      <c r="H105" s="174"/>
      <c r="I105" s="175"/>
      <c r="Y105" s="160">
        <v>54903</v>
      </c>
      <c r="Z105" s="160">
        <v>21908</v>
      </c>
      <c r="AA105" s="160">
        <v>28276</v>
      </c>
      <c r="AB105" s="160">
        <v>4719</v>
      </c>
    </row>
    <row r="106" spans="2:28" ht="22.35" customHeight="1" x14ac:dyDescent="0.2">
      <c r="B106" s="171"/>
      <c r="C106" s="172"/>
      <c r="D106" s="173"/>
      <c r="E106" s="174"/>
      <c r="F106" s="174"/>
      <c r="G106" s="174"/>
      <c r="H106" s="174"/>
      <c r="I106" s="175"/>
      <c r="Y106" s="160">
        <v>441249</v>
      </c>
      <c r="Z106" s="160">
        <v>379793</v>
      </c>
      <c r="AA106" s="160">
        <v>27416</v>
      </c>
      <c r="AB106" s="160">
        <v>34040</v>
      </c>
    </row>
    <row r="107" spans="2:28" ht="22.35" customHeight="1" x14ac:dyDescent="0.2">
      <c r="B107" s="171"/>
      <c r="C107" s="172"/>
      <c r="D107" s="173"/>
      <c r="E107" s="174"/>
      <c r="F107" s="174"/>
      <c r="G107" s="174"/>
      <c r="H107" s="174"/>
      <c r="I107" s="175"/>
      <c r="Y107" s="160">
        <v>13817</v>
      </c>
      <c r="Z107" s="160">
        <v>4403</v>
      </c>
      <c r="AA107" s="160">
        <v>8991</v>
      </c>
      <c r="AB107" s="160">
        <v>423</v>
      </c>
    </row>
    <row r="108" spans="2:28" ht="22.35" customHeight="1" x14ac:dyDescent="0.2">
      <c r="B108" s="171"/>
      <c r="C108" s="172"/>
      <c r="D108" s="173"/>
      <c r="E108" s="174"/>
      <c r="F108" s="174"/>
      <c r="G108" s="174"/>
      <c r="H108" s="174"/>
      <c r="I108" s="175"/>
      <c r="Y108" s="160">
        <v>19107</v>
      </c>
      <c r="Z108" s="160">
        <v>6492</v>
      </c>
      <c r="AA108" s="160">
        <v>11938</v>
      </c>
      <c r="AB108" s="160">
        <v>677</v>
      </c>
    </row>
    <row r="109" spans="2:28" ht="22.35" customHeight="1" x14ac:dyDescent="0.2">
      <c r="B109" s="171"/>
      <c r="C109" s="172"/>
      <c r="D109" s="173"/>
      <c r="E109" s="174"/>
      <c r="F109" s="174"/>
      <c r="G109" s="174"/>
      <c r="H109" s="174"/>
      <c r="I109" s="175"/>
      <c r="Y109" s="160">
        <v>35702</v>
      </c>
      <c r="Z109" s="160">
        <v>19539</v>
      </c>
      <c r="AA109" s="160">
        <v>15147</v>
      </c>
      <c r="AB109" s="160">
        <v>1016</v>
      </c>
    </row>
    <row r="110" spans="2:28" ht="22.35" customHeight="1" x14ac:dyDescent="0.2">
      <c r="B110" s="171"/>
      <c r="C110" s="172"/>
      <c r="D110" s="173"/>
      <c r="E110" s="174"/>
      <c r="F110" s="174"/>
      <c r="G110" s="174"/>
      <c r="H110" s="174"/>
      <c r="I110" s="175"/>
      <c r="Y110" s="160">
        <v>36369</v>
      </c>
      <c r="Z110" s="160">
        <v>19539</v>
      </c>
      <c r="AA110" s="160">
        <v>15814</v>
      </c>
      <c r="AB110" s="160">
        <v>1016</v>
      </c>
    </row>
    <row r="111" spans="2:28" ht="22.35" customHeight="1" x14ac:dyDescent="0.2">
      <c r="B111" s="171"/>
      <c r="C111" s="172"/>
      <c r="D111" s="173"/>
      <c r="E111" s="174"/>
      <c r="F111" s="174"/>
      <c r="G111" s="174"/>
      <c r="H111" s="174"/>
      <c r="I111" s="175"/>
      <c r="Y111" s="160">
        <v>424</v>
      </c>
      <c r="Z111" s="160">
        <v>424</v>
      </c>
    </row>
    <row r="112" spans="2:28" ht="22.35" customHeight="1" x14ac:dyDescent="0.2">
      <c r="B112" s="171"/>
      <c r="C112" s="172"/>
      <c r="D112" s="173"/>
      <c r="E112" s="174"/>
      <c r="F112" s="174"/>
      <c r="G112" s="174"/>
      <c r="H112" s="174"/>
      <c r="I112" s="175"/>
      <c r="Y112" s="160">
        <v>613</v>
      </c>
      <c r="Z112" s="160">
        <v>613</v>
      </c>
    </row>
    <row r="113" spans="2:28" ht="22.35" customHeight="1" x14ac:dyDescent="0.2">
      <c r="B113" s="171"/>
      <c r="C113" s="172"/>
      <c r="D113" s="173"/>
      <c r="E113" s="174"/>
      <c r="F113" s="174"/>
      <c r="G113" s="174"/>
      <c r="H113" s="174"/>
      <c r="I113" s="175"/>
      <c r="Y113" s="160">
        <v>142</v>
      </c>
      <c r="Z113" s="160">
        <v>132</v>
      </c>
      <c r="AB113" s="160">
        <v>10</v>
      </c>
    </row>
    <row r="114" spans="2:28" ht="22.35" customHeight="1" x14ac:dyDescent="0.2">
      <c r="B114" s="171"/>
      <c r="C114" s="172"/>
      <c r="D114" s="173"/>
      <c r="E114" s="174"/>
      <c r="F114" s="174"/>
      <c r="G114" s="174"/>
      <c r="H114" s="174"/>
      <c r="I114" s="175"/>
      <c r="Y114" s="160">
        <v>54</v>
      </c>
      <c r="Z114" s="160">
        <v>51</v>
      </c>
      <c r="AB114" s="160">
        <v>3</v>
      </c>
    </row>
    <row r="115" spans="2:28" ht="22.35" customHeight="1" x14ac:dyDescent="0.2">
      <c r="B115" s="176"/>
      <c r="C115" s="177"/>
      <c r="D115" s="178"/>
      <c r="E115" s="179"/>
      <c r="F115" s="179"/>
      <c r="G115" s="179"/>
      <c r="H115" s="179"/>
      <c r="I115" s="180"/>
      <c r="Y115" s="160">
        <v>176</v>
      </c>
      <c r="Z115" s="160">
        <v>164</v>
      </c>
      <c r="AB115" s="160">
        <v>12</v>
      </c>
    </row>
    <row r="116" spans="2:28" ht="22.35" customHeight="1" x14ac:dyDescent="0.2">
      <c r="B116" s="171"/>
      <c r="C116" s="172"/>
      <c r="D116" s="173"/>
      <c r="E116" s="174"/>
      <c r="F116" s="174"/>
      <c r="G116" s="174"/>
      <c r="H116" s="174"/>
      <c r="I116" s="175"/>
      <c r="Y116" s="160">
        <v>13945</v>
      </c>
      <c r="Z116" s="160">
        <v>9566</v>
      </c>
      <c r="AA116" s="160">
        <v>3733</v>
      </c>
      <c r="AB116" s="160">
        <v>646</v>
      </c>
    </row>
    <row r="117" spans="2:28" ht="22.35" customHeight="1" x14ac:dyDescent="0.2">
      <c r="B117" s="171"/>
      <c r="C117" s="172"/>
      <c r="D117" s="173"/>
      <c r="E117" s="174"/>
      <c r="F117" s="174"/>
      <c r="G117" s="174"/>
      <c r="H117" s="174"/>
      <c r="I117" s="175"/>
      <c r="Y117" s="160">
        <v>51600</v>
      </c>
      <c r="Z117" s="160">
        <v>35805</v>
      </c>
      <c r="AA117" s="160">
        <v>13777</v>
      </c>
      <c r="AB117" s="160">
        <v>2018</v>
      </c>
    </row>
    <row r="118" spans="2:28" ht="22.35" customHeight="1" x14ac:dyDescent="0.2">
      <c r="B118" s="171"/>
      <c r="C118" s="172"/>
      <c r="D118" s="173"/>
      <c r="E118" s="174"/>
      <c r="F118" s="174"/>
      <c r="G118" s="174"/>
      <c r="H118" s="174"/>
      <c r="I118" s="175"/>
      <c r="Y118" s="160">
        <v>63486</v>
      </c>
      <c r="Z118" s="160">
        <v>43845</v>
      </c>
      <c r="AA118" s="160">
        <v>17076</v>
      </c>
      <c r="AB118" s="160">
        <v>2565</v>
      </c>
    </row>
    <row r="119" spans="2:28" ht="22.35" customHeight="1" x14ac:dyDescent="0.2">
      <c r="B119" s="171"/>
      <c r="C119" s="172"/>
      <c r="D119" s="173"/>
      <c r="E119" s="174"/>
      <c r="F119" s="174"/>
      <c r="G119" s="174"/>
      <c r="H119" s="174"/>
      <c r="I119" s="175"/>
      <c r="Y119" s="160">
        <v>28438</v>
      </c>
      <c r="AA119" s="160">
        <v>28438</v>
      </c>
    </row>
    <row r="120" spans="2:28" ht="22.35" customHeight="1" x14ac:dyDescent="0.2">
      <c r="B120" s="171"/>
      <c r="C120" s="172"/>
      <c r="D120" s="173"/>
      <c r="E120" s="174"/>
      <c r="F120" s="174"/>
      <c r="G120" s="174"/>
      <c r="H120" s="174"/>
      <c r="I120" s="175"/>
      <c r="Y120" s="160">
        <v>43845</v>
      </c>
      <c r="AA120" s="160">
        <v>43845</v>
      </c>
    </row>
    <row r="121" spans="2:28" ht="22.35" customHeight="1" x14ac:dyDescent="0.2">
      <c r="B121" s="171"/>
      <c r="C121" s="172"/>
      <c r="D121" s="173"/>
      <c r="E121" s="174"/>
      <c r="F121" s="174"/>
      <c r="G121" s="174"/>
      <c r="H121" s="174"/>
      <c r="I121" s="175"/>
      <c r="Y121" s="160">
        <v>60300</v>
      </c>
      <c r="AA121" s="160">
        <v>60300</v>
      </c>
    </row>
    <row r="122" spans="2:28" ht="22.35" customHeight="1" x14ac:dyDescent="0.2">
      <c r="B122" s="171"/>
      <c r="C122" s="172"/>
      <c r="D122" s="173"/>
      <c r="E122" s="174"/>
      <c r="F122" s="174"/>
      <c r="G122" s="174"/>
      <c r="H122" s="174"/>
      <c r="I122" s="175"/>
      <c r="Y122" s="160">
        <v>6903</v>
      </c>
      <c r="Z122" s="160">
        <v>3839</v>
      </c>
      <c r="AA122" s="160">
        <v>3011</v>
      </c>
      <c r="AB122" s="160">
        <v>53</v>
      </c>
    </row>
    <row r="123" spans="2:28" ht="22.35" customHeight="1" x14ac:dyDescent="0.2">
      <c r="B123" s="171"/>
      <c r="C123" s="172"/>
      <c r="D123" s="173"/>
      <c r="E123" s="174"/>
      <c r="F123" s="174"/>
      <c r="G123" s="174"/>
      <c r="H123" s="174"/>
      <c r="I123" s="175"/>
      <c r="Y123" s="160">
        <v>1437</v>
      </c>
      <c r="Z123" s="160">
        <v>895</v>
      </c>
      <c r="AA123" s="160">
        <v>237</v>
      </c>
      <c r="AB123" s="160">
        <v>305</v>
      </c>
    </row>
    <row r="124" spans="2:28" ht="22.35" customHeight="1" x14ac:dyDescent="0.2">
      <c r="B124" s="171"/>
      <c r="C124" s="172"/>
      <c r="D124" s="173"/>
      <c r="E124" s="174"/>
      <c r="F124" s="174"/>
      <c r="G124" s="174"/>
      <c r="H124" s="174"/>
      <c r="I124" s="175"/>
      <c r="Y124" s="160">
        <v>2201</v>
      </c>
      <c r="Z124" s="160">
        <v>1442</v>
      </c>
      <c r="AA124" s="160">
        <v>332</v>
      </c>
      <c r="AB124" s="160">
        <v>427</v>
      </c>
    </row>
    <row r="125" spans="2:28" ht="22.35" customHeight="1" x14ac:dyDescent="0.2">
      <c r="B125" s="171"/>
      <c r="C125" s="172"/>
      <c r="D125" s="173"/>
      <c r="E125" s="174"/>
      <c r="F125" s="174"/>
      <c r="G125" s="174"/>
      <c r="H125" s="174"/>
      <c r="I125" s="175"/>
      <c r="Y125" s="160">
        <v>2490</v>
      </c>
      <c r="Z125" s="160">
        <v>1621</v>
      </c>
      <c r="AA125" s="160">
        <v>380</v>
      </c>
      <c r="AB125" s="160">
        <v>489</v>
      </c>
    </row>
    <row r="126" spans="2:28" ht="22.35" customHeight="1" x14ac:dyDescent="0.2">
      <c r="B126" s="171"/>
      <c r="C126" s="172"/>
      <c r="D126" s="173"/>
      <c r="E126" s="174"/>
      <c r="F126" s="174"/>
      <c r="G126" s="174"/>
      <c r="H126" s="174"/>
      <c r="I126" s="175"/>
      <c r="Y126" s="160">
        <v>4694</v>
      </c>
      <c r="Z126" s="160">
        <v>3064</v>
      </c>
      <c r="AA126" s="160">
        <v>713</v>
      </c>
      <c r="AB126" s="160">
        <v>917</v>
      </c>
    </row>
    <row r="127" spans="2:28" ht="22.35" customHeight="1" x14ac:dyDescent="0.2">
      <c r="B127" s="171"/>
      <c r="C127" s="172"/>
      <c r="D127" s="173"/>
      <c r="E127" s="174"/>
      <c r="F127" s="174"/>
      <c r="G127" s="174"/>
      <c r="H127" s="174"/>
      <c r="I127" s="175"/>
      <c r="Y127" s="160">
        <v>10112</v>
      </c>
      <c r="Z127" s="160">
        <v>8743</v>
      </c>
      <c r="AA127" s="160">
        <v>1006</v>
      </c>
      <c r="AB127" s="160">
        <v>363</v>
      </c>
    </row>
    <row r="128" spans="2:28" ht="22.35" customHeight="1" x14ac:dyDescent="0.2">
      <c r="B128" s="171"/>
      <c r="C128" s="172"/>
      <c r="D128" s="173"/>
      <c r="E128" s="174"/>
      <c r="F128" s="174"/>
      <c r="G128" s="174"/>
      <c r="H128" s="174"/>
      <c r="I128" s="175"/>
      <c r="Y128" s="160">
        <v>12989</v>
      </c>
      <c r="Z128" s="160">
        <v>11290</v>
      </c>
      <c r="AA128" s="160">
        <v>1248</v>
      </c>
      <c r="AB128" s="160">
        <v>451</v>
      </c>
    </row>
    <row r="129" spans="2:28" ht="22.35" customHeight="1" x14ac:dyDescent="0.2">
      <c r="B129" s="171"/>
      <c r="C129" s="172"/>
      <c r="D129" s="173"/>
      <c r="E129" s="174"/>
      <c r="F129" s="174"/>
      <c r="G129" s="174"/>
      <c r="H129" s="174"/>
      <c r="I129" s="175"/>
      <c r="Y129" s="160">
        <v>1792</v>
      </c>
      <c r="Z129" s="160">
        <v>1792</v>
      </c>
    </row>
    <row r="130" spans="2:28" ht="22.35" customHeight="1" x14ac:dyDescent="0.2">
      <c r="B130" s="171"/>
      <c r="C130" s="172"/>
      <c r="D130" s="173"/>
      <c r="E130" s="174"/>
      <c r="F130" s="174"/>
      <c r="G130" s="174"/>
      <c r="H130" s="174"/>
      <c r="I130" s="175"/>
      <c r="Y130" s="160">
        <v>1603</v>
      </c>
      <c r="Z130" s="160">
        <v>1603</v>
      </c>
    </row>
    <row r="131" spans="2:28" ht="22.35" customHeight="1" x14ac:dyDescent="0.2">
      <c r="B131" s="171"/>
      <c r="C131" s="172"/>
      <c r="D131" s="173"/>
      <c r="E131" s="174"/>
      <c r="F131" s="174"/>
      <c r="G131" s="174"/>
      <c r="H131" s="174"/>
      <c r="I131" s="175"/>
      <c r="Y131" s="160">
        <v>544</v>
      </c>
      <c r="Z131" s="160">
        <v>254</v>
      </c>
      <c r="AA131" s="160">
        <v>125</v>
      </c>
      <c r="AB131" s="160">
        <v>165</v>
      </c>
    </row>
    <row r="132" spans="2:28" ht="22.35" customHeight="1" x14ac:dyDescent="0.2">
      <c r="B132" s="171"/>
      <c r="C132" s="172"/>
      <c r="D132" s="173"/>
      <c r="E132" s="174"/>
      <c r="F132" s="174"/>
      <c r="G132" s="174"/>
      <c r="H132" s="174"/>
      <c r="I132" s="175"/>
      <c r="Y132" s="160">
        <v>40463</v>
      </c>
      <c r="Z132" s="160">
        <v>37023</v>
      </c>
      <c r="AA132" s="160">
        <v>3440</v>
      </c>
    </row>
    <row r="133" spans="2:28" ht="22.35" customHeight="1" x14ac:dyDescent="0.2">
      <c r="B133" s="171"/>
      <c r="C133" s="172"/>
      <c r="D133" s="173"/>
      <c r="E133" s="174"/>
      <c r="F133" s="174"/>
      <c r="G133" s="174"/>
      <c r="H133" s="174"/>
      <c r="I133" s="175"/>
      <c r="Y133" s="160">
        <v>54412</v>
      </c>
      <c r="Z133" s="160">
        <v>49182</v>
      </c>
      <c r="AA133" s="160">
        <v>5230</v>
      </c>
    </row>
    <row r="134" spans="2:28" ht="22.35" customHeight="1" x14ac:dyDescent="0.2">
      <c r="B134" s="171"/>
      <c r="C134" s="172"/>
      <c r="D134" s="173"/>
      <c r="E134" s="174"/>
      <c r="F134" s="174"/>
      <c r="G134" s="174"/>
      <c r="H134" s="174"/>
      <c r="I134" s="175"/>
      <c r="Y134" s="160">
        <v>305878</v>
      </c>
      <c r="Z134" s="160">
        <v>5878</v>
      </c>
      <c r="AA134" s="160">
        <v>300000</v>
      </c>
    </row>
    <row r="135" spans="2:28" ht="22.35" customHeight="1" x14ac:dyDescent="0.2">
      <c r="B135" s="171"/>
      <c r="C135" s="172"/>
      <c r="D135" s="173"/>
      <c r="E135" s="174"/>
      <c r="F135" s="174"/>
      <c r="G135" s="174"/>
      <c r="H135" s="174"/>
      <c r="I135" s="175"/>
      <c r="Y135" s="160">
        <v>682</v>
      </c>
      <c r="Z135" s="160">
        <v>166</v>
      </c>
      <c r="AA135" s="160">
        <v>317</v>
      </c>
      <c r="AB135" s="160">
        <v>199</v>
      </c>
    </row>
    <row r="136" spans="2:28" ht="22.35" customHeight="1" x14ac:dyDescent="0.2">
      <c r="B136" s="171"/>
      <c r="C136" s="172"/>
      <c r="D136" s="173"/>
      <c r="E136" s="174"/>
      <c r="F136" s="174"/>
      <c r="G136" s="174"/>
      <c r="H136" s="174"/>
      <c r="I136" s="175"/>
      <c r="Y136" s="160">
        <v>1286</v>
      </c>
      <c r="Z136" s="160">
        <v>312</v>
      </c>
      <c r="AA136" s="160">
        <v>598</v>
      </c>
      <c r="AB136" s="160">
        <v>376</v>
      </c>
    </row>
    <row r="137" spans="2:28" ht="22.35" customHeight="1" x14ac:dyDescent="0.2">
      <c r="B137" s="171"/>
      <c r="C137" s="172"/>
      <c r="D137" s="173"/>
      <c r="E137" s="174"/>
      <c r="F137" s="174"/>
      <c r="G137" s="174"/>
      <c r="H137" s="174"/>
      <c r="I137" s="175"/>
      <c r="Y137" s="160">
        <v>3499</v>
      </c>
      <c r="Z137" s="160">
        <v>1008</v>
      </c>
      <c r="AA137" s="160">
        <v>1344</v>
      </c>
      <c r="AB137" s="160">
        <v>1147</v>
      </c>
    </row>
    <row r="138" spans="2:28" ht="22.35" customHeight="1" x14ac:dyDescent="0.2">
      <c r="B138" s="171"/>
      <c r="C138" s="172"/>
      <c r="D138" s="173"/>
      <c r="E138" s="174"/>
      <c r="F138" s="174"/>
      <c r="G138" s="174"/>
      <c r="H138" s="174"/>
      <c r="I138" s="175"/>
      <c r="Y138" s="160">
        <v>5928</v>
      </c>
      <c r="Z138" s="160">
        <v>2393</v>
      </c>
      <c r="AA138" s="160">
        <v>1990</v>
      </c>
      <c r="AB138" s="160">
        <v>1545</v>
      </c>
    </row>
    <row r="139" spans="2:28" ht="22.35" customHeight="1" x14ac:dyDescent="0.2">
      <c r="B139" s="171"/>
      <c r="C139" s="172"/>
      <c r="D139" s="173"/>
      <c r="E139" s="174"/>
      <c r="F139" s="174"/>
      <c r="G139" s="174"/>
      <c r="H139" s="174"/>
      <c r="I139" s="175"/>
      <c r="Y139" s="160">
        <v>8124</v>
      </c>
      <c r="Z139" s="160">
        <v>3513</v>
      </c>
      <c r="AA139" s="160">
        <v>2205</v>
      </c>
      <c r="AB139" s="160">
        <v>2406</v>
      </c>
    </row>
    <row r="140" spans="2:28" ht="22.35" customHeight="1" x14ac:dyDescent="0.2">
      <c r="B140" s="171"/>
      <c r="C140" s="172"/>
      <c r="D140" s="173"/>
      <c r="E140" s="174"/>
      <c r="F140" s="174"/>
      <c r="G140" s="174"/>
      <c r="H140" s="174"/>
      <c r="I140" s="175"/>
      <c r="Y140" s="160">
        <v>15091</v>
      </c>
      <c r="Z140" s="160">
        <v>6256</v>
      </c>
      <c r="AA140" s="160">
        <v>3573</v>
      </c>
      <c r="AB140" s="160">
        <v>5262</v>
      </c>
    </row>
    <row r="141" spans="2:28" ht="22.35" customHeight="1" x14ac:dyDescent="0.2">
      <c r="B141" s="171"/>
      <c r="C141" s="172"/>
      <c r="D141" s="173"/>
      <c r="E141" s="174"/>
      <c r="F141" s="174"/>
      <c r="G141" s="174"/>
      <c r="H141" s="174"/>
      <c r="I141" s="175"/>
      <c r="Y141" s="160">
        <v>10423</v>
      </c>
      <c r="Z141" s="160">
        <v>6877</v>
      </c>
      <c r="AA141" s="160">
        <v>1519</v>
      </c>
      <c r="AB141" s="160">
        <v>2027</v>
      </c>
    </row>
    <row r="142" spans="2:28" ht="22.35" customHeight="1" x14ac:dyDescent="0.2">
      <c r="B142" s="171"/>
      <c r="C142" s="172"/>
      <c r="D142" s="173"/>
      <c r="E142" s="174"/>
      <c r="F142" s="174"/>
      <c r="G142" s="174"/>
      <c r="H142" s="174"/>
      <c r="I142" s="175"/>
      <c r="Y142" s="160">
        <v>8593</v>
      </c>
      <c r="Z142" s="160">
        <v>5287</v>
      </c>
      <c r="AA142" s="160">
        <v>1764</v>
      </c>
      <c r="AB142" s="160">
        <v>1542</v>
      </c>
    </row>
    <row r="143" spans="2:28" ht="22.35" customHeight="1" x14ac:dyDescent="0.2">
      <c r="B143" s="171"/>
      <c r="C143" s="172"/>
      <c r="D143" s="173"/>
      <c r="E143" s="174"/>
      <c r="F143" s="174"/>
      <c r="G143" s="174"/>
      <c r="H143" s="174"/>
      <c r="I143" s="175"/>
      <c r="Y143" s="160">
        <v>7750</v>
      </c>
      <c r="Z143" s="160">
        <v>4700</v>
      </c>
      <c r="AA143" s="160">
        <v>1577</v>
      </c>
      <c r="AB143" s="160">
        <v>1473</v>
      </c>
    </row>
    <row r="144" spans="2:28" ht="22.35" customHeight="1" x14ac:dyDescent="0.2">
      <c r="B144" s="171"/>
      <c r="C144" s="172"/>
      <c r="D144" s="173"/>
      <c r="E144" s="174"/>
      <c r="F144" s="174"/>
      <c r="G144" s="174"/>
      <c r="H144" s="174"/>
      <c r="I144" s="175"/>
      <c r="Y144" s="160">
        <v>5668</v>
      </c>
      <c r="Z144" s="160">
        <v>2556</v>
      </c>
      <c r="AA144" s="160">
        <v>2037</v>
      </c>
      <c r="AB144" s="160">
        <v>1075</v>
      </c>
    </row>
    <row r="145" spans="2:28" ht="22.35" customHeight="1" x14ac:dyDescent="0.2">
      <c r="B145" s="171"/>
      <c r="C145" s="172"/>
      <c r="D145" s="173"/>
      <c r="E145" s="174"/>
      <c r="F145" s="174"/>
      <c r="G145" s="174"/>
      <c r="H145" s="174"/>
      <c r="I145" s="175"/>
      <c r="Y145" s="160">
        <v>5035</v>
      </c>
      <c r="Z145" s="160">
        <v>2197</v>
      </c>
      <c r="AA145" s="160">
        <v>1827</v>
      </c>
      <c r="AB145" s="160">
        <v>1011</v>
      </c>
    </row>
    <row r="146" spans="2:28" ht="22.35" customHeight="1" x14ac:dyDescent="0.2">
      <c r="B146" s="171"/>
      <c r="C146" s="172"/>
      <c r="D146" s="173"/>
      <c r="E146" s="174"/>
      <c r="F146" s="174"/>
      <c r="G146" s="174"/>
      <c r="H146" s="174"/>
      <c r="I146" s="175"/>
      <c r="Y146" s="160">
        <v>5478</v>
      </c>
      <c r="Z146" s="160">
        <v>2270</v>
      </c>
      <c r="AA146" s="160">
        <v>1824</v>
      </c>
      <c r="AB146" s="160">
        <v>1384</v>
      </c>
    </row>
    <row r="147" spans="2:28" ht="22.35" customHeight="1" x14ac:dyDescent="0.2">
      <c r="B147" s="171"/>
      <c r="C147" s="172"/>
      <c r="D147" s="173"/>
      <c r="E147" s="174"/>
      <c r="F147" s="174"/>
      <c r="G147" s="174"/>
      <c r="H147" s="174"/>
      <c r="I147" s="175"/>
      <c r="Y147" s="160">
        <v>4735</v>
      </c>
      <c r="Z147" s="160">
        <v>1888</v>
      </c>
      <c r="AA147" s="160">
        <v>1588</v>
      </c>
      <c r="AB147" s="160">
        <v>1259</v>
      </c>
    </row>
    <row r="148" spans="2:28" ht="22.35" customHeight="1" x14ac:dyDescent="0.2">
      <c r="B148" s="176"/>
      <c r="C148" s="177"/>
      <c r="D148" s="178"/>
      <c r="E148" s="179"/>
      <c r="F148" s="179"/>
      <c r="G148" s="179"/>
      <c r="H148" s="179"/>
      <c r="I148" s="180"/>
      <c r="Y148" s="160">
        <v>4744</v>
      </c>
      <c r="Z148" s="160">
        <v>1898</v>
      </c>
      <c r="AA148" s="160">
        <v>1594</v>
      </c>
      <c r="AB148" s="160">
        <v>1252</v>
      </c>
    </row>
    <row r="149" spans="2:28" ht="22.35" customHeight="1" x14ac:dyDescent="0.2">
      <c r="B149" s="171"/>
      <c r="C149" s="172"/>
      <c r="D149" s="173"/>
      <c r="E149" s="174"/>
      <c r="F149" s="174"/>
      <c r="G149" s="174"/>
      <c r="H149" s="174"/>
      <c r="I149" s="175"/>
      <c r="Y149" s="160">
        <v>4546</v>
      </c>
      <c r="Z149" s="160">
        <v>1593</v>
      </c>
      <c r="AA149" s="160">
        <v>1609</v>
      </c>
      <c r="AB149" s="160">
        <v>1344</v>
      </c>
    </row>
    <row r="150" spans="2:28" ht="22.35" customHeight="1" x14ac:dyDescent="0.2">
      <c r="B150" s="171"/>
      <c r="C150" s="172"/>
      <c r="D150" s="173"/>
      <c r="E150" s="174"/>
      <c r="F150" s="174"/>
      <c r="G150" s="174"/>
      <c r="H150" s="174"/>
      <c r="I150" s="175"/>
      <c r="Y150" s="160">
        <v>4556</v>
      </c>
      <c r="Z150" s="160">
        <v>1602</v>
      </c>
      <c r="AA150" s="160">
        <v>1616</v>
      </c>
      <c r="AB150" s="160">
        <v>1338</v>
      </c>
    </row>
    <row r="151" spans="2:28" ht="22.35" customHeight="1" x14ac:dyDescent="0.2">
      <c r="B151" s="171"/>
      <c r="C151" s="172"/>
      <c r="D151" s="173"/>
      <c r="E151" s="174"/>
      <c r="F151" s="174"/>
      <c r="G151" s="174"/>
      <c r="H151" s="174"/>
      <c r="I151" s="175"/>
      <c r="Y151" s="160">
        <v>3982</v>
      </c>
      <c r="Z151" s="160">
        <v>1445</v>
      </c>
      <c r="AA151" s="160">
        <v>1187</v>
      </c>
      <c r="AB151" s="160">
        <v>1350</v>
      </c>
    </row>
    <row r="152" spans="2:28" ht="22.35" customHeight="1" x14ac:dyDescent="0.2">
      <c r="B152" s="171"/>
      <c r="C152" s="172"/>
      <c r="D152" s="173"/>
      <c r="E152" s="174"/>
      <c r="F152" s="174"/>
      <c r="G152" s="174"/>
      <c r="H152" s="174"/>
      <c r="I152" s="175"/>
      <c r="Y152" s="160">
        <v>3991</v>
      </c>
      <c r="Z152" s="160">
        <v>1454</v>
      </c>
      <c r="AA152" s="160">
        <v>1193</v>
      </c>
      <c r="AB152" s="160">
        <v>1344</v>
      </c>
    </row>
    <row r="153" spans="2:28" ht="22.35" customHeight="1" x14ac:dyDescent="0.2">
      <c r="B153" s="171"/>
      <c r="C153" s="172"/>
      <c r="D153" s="173"/>
      <c r="E153" s="174"/>
      <c r="F153" s="174"/>
      <c r="G153" s="174"/>
      <c r="H153" s="174"/>
      <c r="I153" s="175"/>
      <c r="Y153" s="160">
        <v>9385</v>
      </c>
      <c r="Z153" s="160">
        <v>4528</v>
      </c>
      <c r="AA153" s="160">
        <v>2018</v>
      </c>
      <c r="AB153" s="160">
        <v>2839</v>
      </c>
    </row>
    <row r="154" spans="2:28" ht="22.35" customHeight="1" x14ac:dyDescent="0.2">
      <c r="B154" s="171"/>
      <c r="C154" s="172"/>
      <c r="D154" s="173"/>
      <c r="E154" s="174"/>
      <c r="F154" s="174"/>
      <c r="G154" s="174"/>
      <c r="H154" s="174"/>
      <c r="I154" s="175"/>
      <c r="Y154" s="160">
        <v>7682</v>
      </c>
      <c r="Z154" s="160">
        <v>3406</v>
      </c>
      <c r="AA154" s="160">
        <v>1831</v>
      </c>
      <c r="AB154" s="160">
        <v>2445</v>
      </c>
    </row>
    <row r="155" spans="2:28" ht="22.35" customHeight="1" x14ac:dyDescent="0.2">
      <c r="B155" s="171"/>
      <c r="C155" s="172"/>
      <c r="D155" s="173"/>
      <c r="E155" s="174"/>
      <c r="F155" s="174"/>
      <c r="G155" s="174"/>
      <c r="H155" s="174"/>
      <c r="I155" s="175"/>
      <c r="Y155" s="160">
        <v>6425</v>
      </c>
      <c r="Z155" s="160">
        <v>2790</v>
      </c>
      <c r="AA155" s="160">
        <v>1669</v>
      </c>
      <c r="AB155" s="160">
        <v>1966</v>
      </c>
    </row>
    <row r="156" spans="2:28" ht="22.35" customHeight="1" x14ac:dyDescent="0.2">
      <c r="B156" s="171"/>
      <c r="C156" s="172"/>
      <c r="D156" s="173"/>
      <c r="E156" s="174"/>
      <c r="F156" s="174"/>
      <c r="G156" s="174"/>
      <c r="H156" s="174"/>
      <c r="I156" s="175"/>
      <c r="Y156" s="160">
        <v>9196</v>
      </c>
      <c r="Z156" s="160">
        <v>4176</v>
      </c>
      <c r="AA156" s="160">
        <v>1951</v>
      </c>
      <c r="AB156" s="160">
        <v>3069</v>
      </c>
    </row>
    <row r="157" spans="2:28" ht="22.35" customHeight="1" x14ac:dyDescent="0.2">
      <c r="B157" s="171"/>
      <c r="C157" s="172"/>
      <c r="D157" s="173"/>
      <c r="E157" s="174"/>
      <c r="F157" s="174"/>
      <c r="G157" s="174"/>
      <c r="H157" s="174"/>
      <c r="I157" s="175"/>
      <c r="Y157" s="160">
        <v>7389</v>
      </c>
      <c r="Z157" s="160">
        <v>3053</v>
      </c>
      <c r="AA157" s="160">
        <v>1765</v>
      </c>
      <c r="AB157" s="160">
        <v>2571</v>
      </c>
    </row>
    <row r="158" spans="2:28" ht="22.35" customHeight="1" x14ac:dyDescent="0.2">
      <c r="B158" s="171"/>
      <c r="C158" s="172"/>
      <c r="D158" s="173"/>
      <c r="E158" s="174"/>
      <c r="F158" s="174"/>
      <c r="G158" s="174"/>
      <c r="H158" s="174"/>
      <c r="I158" s="175"/>
      <c r="Y158" s="160">
        <v>6065</v>
      </c>
      <c r="Z158" s="160">
        <v>2437</v>
      </c>
      <c r="AA158" s="160">
        <v>1593</v>
      </c>
      <c r="AB158" s="160">
        <v>2035</v>
      </c>
    </row>
    <row r="159" spans="2:28" ht="22.35" customHeight="1" x14ac:dyDescent="0.2">
      <c r="B159" s="171"/>
      <c r="C159" s="172"/>
      <c r="D159" s="173"/>
      <c r="E159" s="174"/>
      <c r="F159" s="174"/>
      <c r="G159" s="174"/>
      <c r="H159" s="174"/>
      <c r="I159" s="175"/>
      <c r="Y159" s="160">
        <v>5892</v>
      </c>
      <c r="Z159" s="160">
        <v>2261</v>
      </c>
      <c r="AA159" s="160">
        <v>1553</v>
      </c>
      <c r="AB159" s="160">
        <v>2078</v>
      </c>
    </row>
    <row r="160" spans="2:28" ht="22.35" customHeight="1" x14ac:dyDescent="0.2">
      <c r="B160" s="171"/>
      <c r="C160" s="172"/>
      <c r="D160" s="173"/>
      <c r="E160" s="174"/>
      <c r="F160" s="174"/>
      <c r="G160" s="174"/>
      <c r="H160" s="174"/>
      <c r="I160" s="175"/>
      <c r="Y160" s="160">
        <v>16742</v>
      </c>
      <c r="Z160" s="160">
        <v>8141</v>
      </c>
      <c r="AA160" s="160">
        <v>3125</v>
      </c>
      <c r="AB160" s="160">
        <v>5476</v>
      </c>
    </row>
    <row r="161" spans="2:28" ht="22.35" customHeight="1" x14ac:dyDescent="0.2">
      <c r="B161" s="171"/>
      <c r="C161" s="172"/>
      <c r="D161" s="173"/>
      <c r="E161" s="174"/>
      <c r="F161" s="174"/>
      <c r="G161" s="174"/>
      <c r="H161" s="174"/>
      <c r="I161" s="175"/>
      <c r="Y161" s="160">
        <v>13224</v>
      </c>
      <c r="Z161" s="160">
        <v>5863</v>
      </c>
      <c r="AA161" s="160">
        <v>2763</v>
      </c>
      <c r="AB161" s="160">
        <v>4598</v>
      </c>
    </row>
    <row r="162" spans="2:28" ht="22.35" customHeight="1" x14ac:dyDescent="0.2">
      <c r="B162" s="171"/>
      <c r="C162" s="172"/>
      <c r="D162" s="173"/>
      <c r="E162" s="174"/>
      <c r="F162" s="174"/>
      <c r="G162" s="174"/>
      <c r="H162" s="174"/>
      <c r="I162" s="175"/>
      <c r="Y162" s="160">
        <v>12083</v>
      </c>
      <c r="Z162" s="160">
        <v>4965</v>
      </c>
      <c r="AA162" s="160">
        <v>2714</v>
      </c>
      <c r="AB162" s="160">
        <v>4404</v>
      </c>
    </row>
    <row r="163" spans="2:28" ht="22.35" customHeight="1" x14ac:dyDescent="0.2">
      <c r="B163" s="171"/>
      <c r="C163" s="172"/>
      <c r="D163" s="173"/>
      <c r="E163" s="174"/>
      <c r="F163" s="174"/>
      <c r="G163" s="174"/>
      <c r="H163" s="174"/>
      <c r="I163" s="175"/>
      <c r="Y163" s="160">
        <v>16374</v>
      </c>
      <c r="Z163" s="160">
        <v>7684</v>
      </c>
      <c r="AA163" s="160">
        <v>3052</v>
      </c>
      <c r="AB163" s="160">
        <v>5638</v>
      </c>
    </row>
    <row r="164" spans="2:28" ht="22.35" customHeight="1" x14ac:dyDescent="0.2">
      <c r="B164" s="171"/>
      <c r="C164" s="172"/>
      <c r="D164" s="173"/>
      <c r="E164" s="174"/>
      <c r="F164" s="174"/>
      <c r="G164" s="174"/>
      <c r="H164" s="174"/>
      <c r="I164" s="175"/>
      <c r="Y164" s="160">
        <v>12709</v>
      </c>
      <c r="Z164" s="160">
        <v>5404</v>
      </c>
      <c r="AA164" s="160">
        <v>2676</v>
      </c>
      <c r="AB164" s="160">
        <v>4629</v>
      </c>
    </row>
    <row r="165" spans="2:28" ht="22.35" customHeight="1" x14ac:dyDescent="0.2">
      <c r="B165" s="171"/>
      <c r="C165" s="172"/>
      <c r="D165" s="173"/>
      <c r="E165" s="174"/>
      <c r="F165" s="174"/>
      <c r="G165" s="174"/>
      <c r="H165" s="174"/>
      <c r="I165" s="175"/>
      <c r="Y165" s="160">
        <v>11512</v>
      </c>
      <c r="Z165" s="160">
        <v>4503</v>
      </c>
      <c r="AA165" s="160">
        <v>2628</v>
      </c>
      <c r="AB165" s="160">
        <v>4381</v>
      </c>
    </row>
    <row r="166" spans="2:28" ht="22.35" customHeight="1" x14ac:dyDescent="0.2">
      <c r="B166" s="171"/>
      <c r="C166" s="172"/>
      <c r="D166" s="173"/>
      <c r="E166" s="174"/>
      <c r="F166" s="174"/>
      <c r="G166" s="174"/>
      <c r="H166" s="174"/>
      <c r="I166" s="175"/>
      <c r="Y166" s="160">
        <v>11380</v>
      </c>
      <c r="Z166" s="160">
        <v>4274</v>
      </c>
      <c r="AA166" s="160">
        <v>2583</v>
      </c>
      <c r="AB166" s="160">
        <v>4523</v>
      </c>
    </row>
    <row r="167" spans="2:28" ht="22.35" customHeight="1" x14ac:dyDescent="0.2">
      <c r="B167" s="171"/>
      <c r="C167" s="172"/>
      <c r="D167" s="173"/>
      <c r="E167" s="174"/>
      <c r="F167" s="174"/>
      <c r="G167" s="174"/>
      <c r="H167" s="174"/>
      <c r="I167" s="175"/>
      <c r="Y167" s="160">
        <v>8485</v>
      </c>
      <c r="Z167" s="160">
        <v>5161</v>
      </c>
      <c r="AA167" s="160">
        <v>1723</v>
      </c>
      <c r="AB167" s="160">
        <v>1601</v>
      </c>
    </row>
    <row r="168" spans="2:28" ht="22.35" customHeight="1" x14ac:dyDescent="0.2">
      <c r="B168" s="171"/>
      <c r="C168" s="172"/>
      <c r="D168" s="173"/>
      <c r="E168" s="174"/>
      <c r="F168" s="174"/>
      <c r="G168" s="174"/>
      <c r="H168" s="174"/>
      <c r="I168" s="175"/>
      <c r="Y168" s="160">
        <v>6558</v>
      </c>
      <c r="Z168" s="160">
        <v>2903</v>
      </c>
      <c r="AA168" s="160">
        <v>2297</v>
      </c>
      <c r="AB168" s="160">
        <v>1358</v>
      </c>
    </row>
    <row r="169" spans="2:28" ht="22.35" customHeight="1" x14ac:dyDescent="0.2">
      <c r="B169" s="171"/>
      <c r="C169" s="172"/>
      <c r="D169" s="173"/>
      <c r="E169" s="174"/>
      <c r="F169" s="174"/>
      <c r="G169" s="174"/>
      <c r="H169" s="174"/>
      <c r="I169" s="175"/>
      <c r="Y169" s="160">
        <v>5775</v>
      </c>
      <c r="Z169" s="160">
        <v>2596</v>
      </c>
      <c r="AA169" s="160">
        <v>1465</v>
      </c>
      <c r="AB169" s="160">
        <v>1714</v>
      </c>
    </row>
    <row r="170" spans="2:28" ht="22.35" customHeight="1" x14ac:dyDescent="0.2">
      <c r="B170" s="171"/>
      <c r="C170" s="172"/>
      <c r="D170" s="173"/>
      <c r="E170" s="174"/>
      <c r="F170" s="174"/>
      <c r="G170" s="174"/>
      <c r="H170" s="174"/>
      <c r="I170" s="175"/>
      <c r="Y170" s="160">
        <v>5007</v>
      </c>
      <c r="Z170" s="160">
        <v>2033</v>
      </c>
      <c r="AA170" s="160">
        <v>1658</v>
      </c>
      <c r="AB170" s="160">
        <v>1316</v>
      </c>
    </row>
    <row r="171" spans="2:28" ht="22.35" customHeight="1" x14ac:dyDescent="0.2">
      <c r="B171" s="171"/>
      <c r="C171" s="172"/>
      <c r="D171" s="173"/>
      <c r="E171" s="174"/>
      <c r="F171" s="174"/>
      <c r="G171" s="174"/>
      <c r="H171" s="174"/>
      <c r="I171" s="175"/>
      <c r="Y171" s="160">
        <v>5547</v>
      </c>
      <c r="Z171" s="160">
        <v>2275</v>
      </c>
      <c r="AA171" s="160">
        <v>1397</v>
      </c>
      <c r="AB171" s="160">
        <v>1875</v>
      </c>
    </row>
    <row r="172" spans="2:28" ht="22.35" customHeight="1" x14ac:dyDescent="0.2">
      <c r="B172" s="171"/>
      <c r="C172" s="172"/>
      <c r="D172" s="173"/>
      <c r="E172" s="174"/>
      <c r="F172" s="174"/>
      <c r="G172" s="174"/>
      <c r="H172" s="174"/>
      <c r="I172" s="175"/>
      <c r="Y172" s="160">
        <v>4808</v>
      </c>
      <c r="Z172" s="160">
        <v>1712</v>
      </c>
      <c r="AA172" s="160">
        <v>1684</v>
      </c>
      <c r="AB172" s="160">
        <v>1412</v>
      </c>
    </row>
    <row r="173" spans="2:28" ht="22.35" customHeight="1" x14ac:dyDescent="0.2">
      <c r="B173" s="171"/>
      <c r="C173" s="172"/>
      <c r="D173" s="173"/>
      <c r="E173" s="174"/>
      <c r="F173" s="174"/>
      <c r="G173" s="174"/>
      <c r="H173" s="174"/>
      <c r="I173" s="175"/>
      <c r="Y173" s="160">
        <v>5396</v>
      </c>
      <c r="Z173" s="160">
        <v>2114</v>
      </c>
      <c r="AA173" s="160">
        <v>1362</v>
      </c>
      <c r="AB173" s="160">
        <v>1920</v>
      </c>
    </row>
    <row r="174" spans="2:28" ht="22.35" customHeight="1" x14ac:dyDescent="0.2">
      <c r="B174" s="171"/>
      <c r="C174" s="172"/>
      <c r="D174" s="173"/>
      <c r="E174" s="174"/>
      <c r="F174" s="174"/>
      <c r="G174" s="174"/>
      <c r="H174" s="174"/>
      <c r="I174" s="175"/>
      <c r="Y174" s="160">
        <v>4178</v>
      </c>
      <c r="Z174" s="160">
        <v>1551</v>
      </c>
      <c r="AA174" s="160">
        <v>1207</v>
      </c>
      <c r="AB174" s="160">
        <v>1420</v>
      </c>
    </row>
    <row r="175" spans="2:28" ht="22.35" customHeight="1" x14ac:dyDescent="0.2">
      <c r="B175" s="171"/>
      <c r="C175" s="172"/>
      <c r="D175" s="173"/>
      <c r="E175" s="174"/>
      <c r="F175" s="174"/>
      <c r="G175" s="174"/>
      <c r="H175" s="174"/>
      <c r="I175" s="175"/>
      <c r="Y175" s="160">
        <v>1583</v>
      </c>
      <c r="Z175" s="160">
        <v>685</v>
      </c>
      <c r="AA175" s="160">
        <v>435</v>
      </c>
      <c r="AB175" s="160">
        <v>463</v>
      </c>
    </row>
    <row r="176" spans="2:28" ht="22.35" customHeight="1" x14ac:dyDescent="0.2">
      <c r="B176" s="171"/>
      <c r="C176" s="172"/>
      <c r="D176" s="173"/>
      <c r="E176" s="174"/>
      <c r="F176" s="174"/>
      <c r="G176" s="174"/>
      <c r="H176" s="174"/>
      <c r="I176" s="175"/>
      <c r="Y176" s="160">
        <v>1524</v>
      </c>
      <c r="Z176" s="160">
        <v>702</v>
      </c>
      <c r="AA176" s="160">
        <v>408</v>
      </c>
      <c r="AB176" s="160">
        <v>414</v>
      </c>
    </row>
    <row r="177" spans="2:28" ht="22.35" customHeight="1" x14ac:dyDescent="0.2">
      <c r="B177" s="171"/>
      <c r="C177" s="172"/>
      <c r="D177" s="173"/>
      <c r="E177" s="174"/>
      <c r="F177" s="174"/>
      <c r="G177" s="174"/>
      <c r="H177" s="174"/>
      <c r="I177" s="175"/>
      <c r="Y177" s="160">
        <v>2153</v>
      </c>
      <c r="Z177" s="160">
        <v>907</v>
      </c>
      <c r="AA177" s="160">
        <v>588</v>
      </c>
      <c r="AB177" s="160">
        <v>658</v>
      </c>
    </row>
    <row r="178" spans="2:28" ht="22.35" customHeight="1" x14ac:dyDescent="0.2">
      <c r="B178" s="171"/>
      <c r="C178" s="172"/>
      <c r="D178" s="173"/>
      <c r="E178" s="174"/>
      <c r="F178" s="174"/>
      <c r="G178" s="174"/>
      <c r="H178" s="174"/>
      <c r="I178" s="175"/>
      <c r="Y178" s="160">
        <v>1579</v>
      </c>
      <c r="Z178" s="160">
        <v>719</v>
      </c>
      <c r="AA178" s="160">
        <v>429</v>
      </c>
      <c r="AB178" s="160">
        <v>431</v>
      </c>
    </row>
    <row r="179" spans="2:28" ht="22.35" customHeight="1" x14ac:dyDescent="0.2">
      <c r="B179" s="171"/>
      <c r="C179" s="172"/>
      <c r="D179" s="173"/>
      <c r="E179" s="174"/>
      <c r="F179" s="174"/>
      <c r="G179" s="174"/>
      <c r="H179" s="174"/>
      <c r="I179" s="175"/>
      <c r="Y179" s="160">
        <v>905</v>
      </c>
      <c r="Z179" s="160">
        <v>397</v>
      </c>
      <c r="AA179" s="160">
        <v>222</v>
      </c>
      <c r="AB179" s="160">
        <v>286</v>
      </c>
    </row>
    <row r="180" spans="2:28" ht="22.35" customHeight="1" x14ac:dyDescent="0.2">
      <c r="B180" s="171"/>
      <c r="C180" s="172"/>
      <c r="D180" s="173"/>
      <c r="E180" s="174"/>
      <c r="F180" s="174"/>
      <c r="G180" s="174"/>
      <c r="H180" s="174"/>
      <c r="I180" s="175"/>
      <c r="Y180" s="160">
        <v>1205</v>
      </c>
      <c r="Z180" s="160">
        <v>625</v>
      </c>
      <c r="AA180" s="160">
        <v>299</v>
      </c>
      <c r="AB180" s="160">
        <v>281</v>
      </c>
    </row>
    <row r="181" spans="2:28" ht="22.35" customHeight="1" x14ac:dyDescent="0.2">
      <c r="B181" s="176"/>
      <c r="C181" s="177"/>
      <c r="D181" s="178"/>
      <c r="E181" s="179"/>
      <c r="F181" s="179"/>
      <c r="G181" s="179"/>
      <c r="H181" s="179"/>
      <c r="I181" s="180"/>
      <c r="Y181" s="160">
        <v>905</v>
      </c>
      <c r="Z181" s="160">
        <v>397</v>
      </c>
      <c r="AA181" s="160">
        <v>222</v>
      </c>
      <c r="AB181" s="160">
        <v>286</v>
      </c>
    </row>
    <row r="182" spans="2:28" ht="22.35" customHeight="1" x14ac:dyDescent="0.2">
      <c r="B182" s="171"/>
      <c r="C182" s="172"/>
      <c r="D182" s="173"/>
      <c r="E182" s="174"/>
      <c r="F182" s="174"/>
      <c r="G182" s="174"/>
      <c r="H182" s="174"/>
      <c r="I182" s="175"/>
      <c r="Y182" s="160">
        <v>1205</v>
      </c>
      <c r="Z182" s="160">
        <v>625</v>
      </c>
      <c r="AA182" s="160">
        <v>299</v>
      </c>
      <c r="AB182" s="160">
        <v>281</v>
      </c>
    </row>
    <row r="183" spans="2:28" ht="22.35" customHeight="1" x14ac:dyDescent="0.2">
      <c r="B183" s="171"/>
      <c r="C183" s="172"/>
      <c r="D183" s="173"/>
      <c r="E183" s="174"/>
      <c r="F183" s="174"/>
      <c r="G183" s="174"/>
      <c r="H183" s="174"/>
      <c r="I183" s="175"/>
      <c r="Y183" s="160">
        <v>2053</v>
      </c>
      <c r="Z183" s="160">
        <v>1250</v>
      </c>
      <c r="AA183" s="160">
        <v>299</v>
      </c>
      <c r="AB183" s="160">
        <v>504</v>
      </c>
    </row>
    <row r="184" spans="2:28" ht="22.35" customHeight="1" x14ac:dyDescent="0.2">
      <c r="B184" s="171"/>
      <c r="C184" s="172"/>
      <c r="D184" s="173"/>
      <c r="E184" s="174"/>
      <c r="F184" s="174"/>
      <c r="G184" s="174"/>
      <c r="H184" s="174"/>
      <c r="I184" s="175"/>
      <c r="Y184" s="160">
        <v>24527</v>
      </c>
      <c r="Z184" s="160">
        <v>24527</v>
      </c>
    </row>
    <row r="185" spans="2:28" ht="22.35" customHeight="1" x14ac:dyDescent="0.2">
      <c r="B185" s="171"/>
      <c r="C185" s="172"/>
      <c r="D185" s="173"/>
      <c r="E185" s="174"/>
      <c r="F185" s="174"/>
      <c r="G185" s="174"/>
      <c r="H185" s="174"/>
      <c r="I185" s="175"/>
      <c r="Y185" s="160">
        <v>1050</v>
      </c>
      <c r="Z185" s="160">
        <v>376</v>
      </c>
      <c r="AA185" s="160">
        <v>355</v>
      </c>
      <c r="AB185" s="160">
        <v>319</v>
      </c>
    </row>
    <row r="186" spans="2:28" ht="22.35" customHeight="1" x14ac:dyDescent="0.2">
      <c r="B186" s="171"/>
      <c r="C186" s="172"/>
      <c r="D186" s="173"/>
      <c r="E186" s="174"/>
      <c r="F186" s="174"/>
      <c r="G186" s="174"/>
      <c r="H186" s="174"/>
      <c r="I186" s="175"/>
      <c r="Y186" s="160">
        <v>1168</v>
      </c>
      <c r="Z186" s="160">
        <v>512</v>
      </c>
      <c r="AA186" s="160">
        <v>287</v>
      </c>
      <c r="AB186" s="160">
        <v>369</v>
      </c>
    </row>
    <row r="187" spans="2:28" ht="22.35" customHeight="1" x14ac:dyDescent="0.2">
      <c r="B187" s="171"/>
      <c r="C187" s="172"/>
      <c r="D187" s="173"/>
      <c r="E187" s="174"/>
      <c r="F187" s="174"/>
      <c r="G187" s="174"/>
      <c r="H187" s="174"/>
      <c r="I187" s="175"/>
      <c r="Y187" s="160">
        <v>1556</v>
      </c>
      <c r="Z187" s="160">
        <v>807</v>
      </c>
      <c r="AA187" s="160">
        <v>386</v>
      </c>
      <c r="AB187" s="160">
        <v>363</v>
      </c>
    </row>
    <row r="188" spans="2:28" ht="22.35" customHeight="1" x14ac:dyDescent="0.2">
      <c r="B188" s="171"/>
      <c r="C188" s="172"/>
      <c r="D188" s="173"/>
      <c r="E188" s="174"/>
      <c r="F188" s="174"/>
      <c r="G188" s="174"/>
      <c r="H188" s="174"/>
      <c r="I188" s="175"/>
      <c r="Y188" s="160">
        <v>2651</v>
      </c>
      <c r="Z188" s="160">
        <v>1614</v>
      </c>
      <c r="AA188" s="160">
        <v>387</v>
      </c>
      <c r="AB188" s="160">
        <v>650</v>
      </c>
    </row>
    <row r="189" spans="2:28" ht="22.35" customHeight="1" x14ac:dyDescent="0.2">
      <c r="B189" s="171"/>
      <c r="C189" s="172"/>
      <c r="D189" s="173"/>
      <c r="E189" s="174"/>
      <c r="F189" s="174"/>
      <c r="G189" s="174"/>
      <c r="H189" s="174"/>
      <c r="I189" s="175"/>
      <c r="Y189" s="160">
        <v>5083</v>
      </c>
      <c r="Z189" s="160">
        <v>3590</v>
      </c>
      <c r="AA189" s="160">
        <v>550</v>
      </c>
      <c r="AB189" s="160">
        <v>943</v>
      </c>
    </row>
    <row r="190" spans="2:28" ht="22.35" customHeight="1" x14ac:dyDescent="0.2">
      <c r="B190" s="171"/>
      <c r="C190" s="172"/>
      <c r="D190" s="173"/>
      <c r="E190" s="174"/>
      <c r="F190" s="174"/>
      <c r="G190" s="174"/>
      <c r="H190" s="174"/>
      <c r="I190" s="175"/>
      <c r="Y190" s="160">
        <v>3397</v>
      </c>
      <c r="Z190" s="160">
        <v>2791</v>
      </c>
      <c r="AA190" s="160">
        <v>319</v>
      </c>
      <c r="AB190" s="160">
        <v>287</v>
      </c>
    </row>
    <row r="191" spans="2:28" ht="22.35" customHeight="1" x14ac:dyDescent="0.2">
      <c r="B191" s="171"/>
      <c r="C191" s="172"/>
      <c r="D191" s="173"/>
      <c r="E191" s="174"/>
      <c r="F191" s="174"/>
      <c r="G191" s="174"/>
      <c r="H191" s="174"/>
      <c r="I191" s="175"/>
      <c r="Y191" s="160">
        <v>5746</v>
      </c>
      <c r="Z191" s="160">
        <v>5207</v>
      </c>
      <c r="AA191" s="160">
        <v>284</v>
      </c>
      <c r="AB191" s="160">
        <v>255</v>
      </c>
    </row>
    <row r="192" spans="2:28" ht="22.35" customHeight="1" x14ac:dyDescent="0.2">
      <c r="B192" s="171"/>
      <c r="C192" s="172"/>
      <c r="D192" s="173"/>
      <c r="E192" s="174"/>
      <c r="F192" s="174"/>
      <c r="G192" s="174"/>
      <c r="H192" s="174"/>
      <c r="I192" s="175"/>
      <c r="Y192" s="160">
        <v>8093</v>
      </c>
      <c r="Z192" s="160">
        <v>7622</v>
      </c>
      <c r="AA192" s="160">
        <v>248</v>
      </c>
      <c r="AB192" s="160">
        <v>223</v>
      </c>
    </row>
    <row r="193" spans="2:28" ht="22.35" customHeight="1" x14ac:dyDescent="0.2">
      <c r="B193" s="171"/>
      <c r="C193" s="172"/>
      <c r="D193" s="173"/>
      <c r="E193" s="174"/>
      <c r="F193" s="174"/>
      <c r="G193" s="174"/>
      <c r="H193" s="174"/>
      <c r="I193" s="175"/>
      <c r="Y193" s="160">
        <v>3504</v>
      </c>
      <c r="Z193" s="160">
        <v>2914</v>
      </c>
      <c r="AA193" s="160">
        <v>258</v>
      </c>
      <c r="AB193" s="160">
        <v>332</v>
      </c>
    </row>
    <row r="194" spans="2:28" ht="22.35" customHeight="1" x14ac:dyDescent="0.2">
      <c r="B194" s="171"/>
      <c r="C194" s="172"/>
      <c r="D194" s="173"/>
      <c r="E194" s="174"/>
      <c r="F194" s="174"/>
      <c r="G194" s="174"/>
      <c r="H194" s="174"/>
      <c r="I194" s="175"/>
      <c r="Y194" s="160">
        <v>5840</v>
      </c>
      <c r="Z194" s="160">
        <v>5315</v>
      </c>
      <c r="AA194" s="160">
        <v>230</v>
      </c>
      <c r="AB194" s="160">
        <v>295</v>
      </c>
    </row>
    <row r="195" spans="2:28" ht="22.35" customHeight="1" x14ac:dyDescent="0.2">
      <c r="B195" s="171"/>
      <c r="C195" s="172"/>
      <c r="D195" s="173"/>
      <c r="E195" s="174"/>
      <c r="F195" s="174"/>
      <c r="G195" s="174"/>
      <c r="H195" s="174"/>
      <c r="I195" s="175"/>
      <c r="Y195" s="160">
        <v>8176</v>
      </c>
      <c r="Z195" s="160">
        <v>7717</v>
      </c>
      <c r="AA195" s="160">
        <v>201</v>
      </c>
      <c r="AB195" s="160">
        <v>258</v>
      </c>
    </row>
    <row r="196" spans="2:28" ht="22.35" customHeight="1" x14ac:dyDescent="0.2">
      <c r="B196" s="171"/>
      <c r="C196" s="172"/>
      <c r="D196" s="173"/>
      <c r="E196" s="174"/>
      <c r="F196" s="174"/>
      <c r="G196" s="174"/>
      <c r="H196" s="174"/>
      <c r="I196" s="175"/>
      <c r="Y196" s="160">
        <v>3853</v>
      </c>
      <c r="Z196" s="160">
        <v>3179</v>
      </c>
      <c r="AA196" s="160">
        <v>347</v>
      </c>
      <c r="AB196" s="160">
        <v>327</v>
      </c>
    </row>
    <row r="197" spans="2:28" ht="22.35" customHeight="1" x14ac:dyDescent="0.2">
      <c r="B197" s="171"/>
      <c r="C197" s="172"/>
      <c r="D197" s="173"/>
      <c r="E197" s="174"/>
      <c r="F197" s="174"/>
      <c r="G197" s="174"/>
      <c r="H197" s="174"/>
      <c r="I197" s="175"/>
      <c r="Y197" s="160">
        <v>6150</v>
      </c>
      <c r="Z197" s="160">
        <v>5551</v>
      </c>
      <c r="AA197" s="160">
        <v>309</v>
      </c>
      <c r="AB197" s="160">
        <v>290</v>
      </c>
    </row>
    <row r="198" spans="2:28" ht="22.35" customHeight="1" x14ac:dyDescent="0.2">
      <c r="B198" s="171"/>
      <c r="C198" s="172"/>
      <c r="D198" s="173"/>
      <c r="E198" s="174"/>
      <c r="F198" s="174"/>
      <c r="G198" s="174"/>
      <c r="H198" s="174"/>
      <c r="I198" s="175"/>
      <c r="Y198" s="160">
        <v>8447</v>
      </c>
      <c r="Z198" s="160">
        <v>7923</v>
      </c>
      <c r="AA198" s="160">
        <v>270</v>
      </c>
      <c r="AB198" s="160">
        <v>254</v>
      </c>
    </row>
    <row r="199" spans="2:28" ht="22.35" customHeight="1" x14ac:dyDescent="0.2">
      <c r="B199" s="171"/>
      <c r="C199" s="172"/>
      <c r="D199" s="173"/>
      <c r="E199" s="174"/>
      <c r="F199" s="174"/>
      <c r="G199" s="174"/>
      <c r="H199" s="174"/>
      <c r="I199" s="175"/>
      <c r="Y199" s="160">
        <v>4839</v>
      </c>
      <c r="Z199" s="160">
        <v>3906</v>
      </c>
      <c r="AA199" s="160">
        <v>348</v>
      </c>
      <c r="AB199" s="160">
        <v>585</v>
      </c>
    </row>
    <row r="200" spans="2:28" ht="22.35" customHeight="1" x14ac:dyDescent="0.2">
      <c r="B200" s="171"/>
      <c r="C200" s="172"/>
      <c r="D200" s="173"/>
      <c r="E200" s="174"/>
      <c r="F200" s="174"/>
      <c r="G200" s="174"/>
      <c r="H200" s="174"/>
      <c r="I200" s="175"/>
      <c r="Y200" s="160">
        <v>7026</v>
      </c>
      <c r="Z200" s="160">
        <v>6197</v>
      </c>
      <c r="AA200" s="160">
        <v>309</v>
      </c>
      <c r="AB200" s="160">
        <v>520</v>
      </c>
    </row>
    <row r="201" spans="2:28" ht="22.35" customHeight="1" x14ac:dyDescent="0.2">
      <c r="B201" s="171"/>
      <c r="C201" s="172"/>
      <c r="D201" s="173"/>
      <c r="E201" s="174"/>
      <c r="F201" s="174"/>
      <c r="G201" s="174"/>
      <c r="H201" s="174"/>
      <c r="I201" s="175"/>
      <c r="Y201" s="160">
        <v>9214</v>
      </c>
      <c r="Z201" s="160">
        <v>8488</v>
      </c>
      <c r="AA201" s="160">
        <v>271</v>
      </c>
      <c r="AB201" s="160">
        <v>455</v>
      </c>
    </row>
    <row r="202" spans="2:28" ht="22.35" customHeight="1" x14ac:dyDescent="0.2">
      <c r="B202" s="171"/>
      <c r="C202" s="172"/>
      <c r="D202" s="173"/>
      <c r="E202" s="174"/>
      <c r="F202" s="174"/>
      <c r="G202" s="174"/>
      <c r="H202" s="174"/>
      <c r="I202" s="175"/>
      <c r="Y202" s="160">
        <v>3385</v>
      </c>
      <c r="Z202" s="160">
        <v>1755</v>
      </c>
      <c r="AA202" s="160">
        <v>840</v>
      </c>
      <c r="AB202" s="160">
        <v>790</v>
      </c>
    </row>
    <row r="203" spans="2:28" ht="22.35" customHeight="1" x14ac:dyDescent="0.2">
      <c r="B203" s="171"/>
      <c r="C203" s="172"/>
      <c r="D203" s="173"/>
      <c r="E203" s="174"/>
      <c r="F203" s="174"/>
      <c r="G203" s="174"/>
      <c r="H203" s="174"/>
      <c r="I203" s="175"/>
      <c r="Y203" s="160">
        <v>5765</v>
      </c>
      <c r="Z203" s="160">
        <v>3510</v>
      </c>
      <c r="AA203" s="160">
        <v>841</v>
      </c>
      <c r="AB203" s="160">
        <v>1414</v>
      </c>
    </row>
    <row r="204" spans="2:28" ht="22.35" customHeight="1" x14ac:dyDescent="0.2">
      <c r="B204" s="171"/>
      <c r="C204" s="172"/>
      <c r="D204" s="173"/>
      <c r="E204" s="174"/>
      <c r="F204" s="174"/>
      <c r="G204" s="174"/>
      <c r="H204" s="174"/>
      <c r="I204" s="175"/>
      <c r="Y204" s="160">
        <v>8284</v>
      </c>
      <c r="Z204" s="160">
        <v>5850</v>
      </c>
      <c r="AA204" s="160">
        <v>897</v>
      </c>
      <c r="AB204" s="160">
        <v>1537</v>
      </c>
    </row>
    <row r="205" spans="2:28" ht="22.35" customHeight="1" x14ac:dyDescent="0.2">
      <c r="B205" s="171"/>
      <c r="C205" s="172"/>
      <c r="D205" s="173"/>
      <c r="E205" s="174"/>
      <c r="F205" s="174"/>
      <c r="G205" s="174"/>
      <c r="H205" s="174"/>
      <c r="I205" s="175"/>
      <c r="Y205" s="160">
        <v>20818</v>
      </c>
      <c r="Z205" s="160">
        <v>7990</v>
      </c>
      <c r="AA205" s="160">
        <v>4628</v>
      </c>
      <c r="AB205" s="160">
        <v>8200</v>
      </c>
    </row>
    <row r="206" spans="2:28" ht="22.35" customHeight="1" x14ac:dyDescent="0.2">
      <c r="B206" s="171"/>
      <c r="C206" s="172"/>
      <c r="D206" s="173"/>
      <c r="E206" s="174"/>
      <c r="F206" s="174"/>
      <c r="G206" s="174"/>
      <c r="H206" s="174"/>
      <c r="I206" s="175"/>
      <c r="Y206" s="160">
        <v>22564</v>
      </c>
      <c r="Z206" s="160">
        <v>8658</v>
      </c>
      <c r="AA206" s="160">
        <v>5015</v>
      </c>
      <c r="AB206" s="160">
        <v>8891</v>
      </c>
    </row>
    <row r="207" spans="2:28" ht="22.35" customHeight="1" x14ac:dyDescent="0.2">
      <c r="B207" s="171"/>
      <c r="C207" s="172"/>
      <c r="D207" s="173"/>
      <c r="E207" s="174"/>
      <c r="F207" s="174"/>
      <c r="G207" s="174"/>
      <c r="H207" s="174"/>
      <c r="I207" s="175"/>
      <c r="Y207" s="160">
        <v>34723</v>
      </c>
      <c r="Z207" s="160">
        <v>12947</v>
      </c>
      <c r="AA207" s="160">
        <v>8734</v>
      </c>
      <c r="AB207" s="160">
        <v>13042</v>
      </c>
    </row>
    <row r="208" spans="2:28" ht="22.35" customHeight="1" x14ac:dyDescent="0.2">
      <c r="B208" s="171"/>
      <c r="C208" s="172"/>
      <c r="D208" s="173"/>
      <c r="E208" s="174"/>
      <c r="F208" s="174"/>
      <c r="G208" s="174"/>
      <c r="H208" s="174"/>
      <c r="I208" s="175"/>
      <c r="Y208" s="160">
        <v>48563</v>
      </c>
      <c r="Z208" s="160">
        <v>17587</v>
      </c>
      <c r="AA208" s="160">
        <v>13147</v>
      </c>
      <c r="AB208" s="160">
        <v>17829</v>
      </c>
    </row>
    <row r="209" spans="2:28" ht="22.35" customHeight="1" x14ac:dyDescent="0.2">
      <c r="B209" s="171"/>
      <c r="C209" s="172"/>
      <c r="D209" s="173"/>
      <c r="E209" s="174"/>
      <c r="F209" s="174"/>
      <c r="G209" s="174"/>
      <c r="H209" s="174"/>
      <c r="I209" s="175"/>
      <c r="Y209" s="160">
        <v>68357</v>
      </c>
      <c r="Z209" s="160">
        <v>60957</v>
      </c>
      <c r="AA209" s="160">
        <v>4422</v>
      </c>
      <c r="AB209" s="160">
        <v>2978</v>
      </c>
    </row>
    <row r="210" spans="2:28" ht="22.35" customHeight="1" x14ac:dyDescent="0.2">
      <c r="B210" s="171"/>
      <c r="C210" s="172"/>
      <c r="D210" s="173"/>
      <c r="E210" s="174"/>
      <c r="F210" s="174"/>
      <c r="G210" s="174"/>
      <c r="H210" s="174"/>
      <c r="I210" s="175"/>
      <c r="Y210" s="160">
        <v>90935</v>
      </c>
      <c r="Z210" s="160">
        <v>79823</v>
      </c>
      <c r="AA210" s="160">
        <v>6898</v>
      </c>
      <c r="AB210" s="160">
        <v>4214</v>
      </c>
    </row>
    <row r="211" spans="2:28" ht="22.35" customHeight="1" x14ac:dyDescent="0.2">
      <c r="B211" s="171"/>
      <c r="C211" s="172"/>
      <c r="D211" s="173"/>
      <c r="E211" s="174"/>
      <c r="F211" s="174"/>
      <c r="G211" s="174"/>
      <c r="H211" s="174"/>
      <c r="I211" s="175"/>
      <c r="Y211" s="160">
        <v>124506</v>
      </c>
      <c r="Z211" s="160">
        <v>110021</v>
      </c>
      <c r="AA211" s="160">
        <v>8725</v>
      </c>
      <c r="AB211" s="160">
        <v>5760</v>
      </c>
    </row>
    <row r="212" spans="2:28" ht="22.35" customHeight="1" x14ac:dyDescent="0.2">
      <c r="B212" s="171"/>
      <c r="C212" s="172"/>
      <c r="D212" s="173"/>
      <c r="E212" s="174"/>
      <c r="F212" s="174"/>
      <c r="G212" s="174"/>
      <c r="H212" s="174"/>
      <c r="I212" s="175"/>
      <c r="Y212" s="160">
        <v>202206</v>
      </c>
      <c r="Z212" s="160">
        <v>178902</v>
      </c>
      <c r="AA212" s="160">
        <v>13990</v>
      </c>
      <c r="AB212" s="160">
        <v>9314</v>
      </c>
    </row>
    <row r="213" spans="2:28" ht="22.35" customHeight="1" x14ac:dyDescent="0.2">
      <c r="B213" s="171"/>
      <c r="C213" s="172"/>
      <c r="D213" s="173"/>
      <c r="E213" s="174"/>
      <c r="F213" s="174"/>
      <c r="G213" s="174"/>
      <c r="H213" s="174"/>
      <c r="I213" s="175"/>
      <c r="Y213" s="160">
        <v>3277</v>
      </c>
      <c r="Z213" s="160">
        <v>2655</v>
      </c>
      <c r="AA213" s="160">
        <v>272</v>
      </c>
      <c r="AB213" s="160">
        <v>350</v>
      </c>
    </row>
    <row r="214" spans="2:28" ht="22.35" customHeight="1" x14ac:dyDescent="0.2">
      <c r="B214" s="176"/>
      <c r="C214" s="177"/>
      <c r="D214" s="178"/>
      <c r="E214" s="179"/>
      <c r="F214" s="179"/>
      <c r="G214" s="179"/>
      <c r="H214" s="179"/>
      <c r="I214" s="180"/>
      <c r="Y214" s="160">
        <v>49401</v>
      </c>
      <c r="Z214" s="160">
        <v>36312</v>
      </c>
      <c r="AA214" s="160">
        <v>4765</v>
      </c>
      <c r="AB214" s="160">
        <v>8324</v>
      </c>
    </row>
    <row r="215" spans="2:28" ht="22.35" customHeight="1" x14ac:dyDescent="0.2">
      <c r="B215" s="171"/>
      <c r="C215" s="172"/>
      <c r="D215" s="173"/>
      <c r="E215" s="174"/>
      <c r="F215" s="174"/>
      <c r="G215" s="174"/>
      <c r="H215" s="174"/>
      <c r="I215" s="175"/>
      <c r="Y215" s="160">
        <v>77886</v>
      </c>
      <c r="Z215" s="160">
        <v>59123</v>
      </c>
      <c r="AA215" s="160">
        <v>7435</v>
      </c>
      <c r="AB215" s="160">
        <v>11328</v>
      </c>
    </row>
    <row r="216" spans="2:28" ht="22.35" customHeight="1" x14ac:dyDescent="0.2">
      <c r="B216" s="171"/>
      <c r="C216" s="172"/>
      <c r="D216" s="173"/>
      <c r="E216" s="174"/>
      <c r="F216" s="174"/>
      <c r="G216" s="174"/>
      <c r="H216" s="174"/>
      <c r="I216" s="175"/>
      <c r="Y216" s="160">
        <v>10377</v>
      </c>
      <c r="Z216" s="160">
        <v>10377</v>
      </c>
    </row>
    <row r="217" spans="2:28" ht="22.35" customHeight="1" x14ac:dyDescent="0.2">
      <c r="B217" s="171"/>
      <c r="C217" s="172"/>
      <c r="D217" s="173"/>
      <c r="E217" s="174"/>
      <c r="F217" s="174"/>
      <c r="G217" s="174"/>
      <c r="H217" s="174"/>
      <c r="I217" s="175"/>
      <c r="Y217" s="160">
        <v>2994</v>
      </c>
      <c r="Z217" s="160">
        <v>2372</v>
      </c>
      <c r="AA217" s="160">
        <v>272</v>
      </c>
      <c r="AB217" s="160">
        <v>350</v>
      </c>
    </row>
    <row r="218" spans="2:28" ht="22.35" customHeight="1" x14ac:dyDescent="0.2">
      <c r="B218" s="171"/>
      <c r="C218" s="172"/>
      <c r="D218" s="173"/>
      <c r="E218" s="174"/>
      <c r="F218" s="174"/>
      <c r="G218" s="174"/>
      <c r="H218" s="174"/>
      <c r="I218" s="175"/>
      <c r="Y218" s="160">
        <v>3654</v>
      </c>
      <c r="Z218" s="160">
        <v>3032</v>
      </c>
      <c r="AA218" s="160">
        <v>272</v>
      </c>
      <c r="AB218" s="160">
        <v>350</v>
      </c>
    </row>
    <row r="219" spans="2:28" ht="22.35" customHeight="1" x14ac:dyDescent="0.2">
      <c r="B219" s="171"/>
      <c r="C219" s="172"/>
      <c r="D219" s="173"/>
      <c r="E219" s="174"/>
      <c r="F219" s="174"/>
      <c r="G219" s="174"/>
      <c r="H219" s="174"/>
      <c r="I219" s="175"/>
      <c r="Y219" s="160">
        <v>4314</v>
      </c>
      <c r="Z219" s="160">
        <v>3692</v>
      </c>
      <c r="AA219" s="160">
        <v>272</v>
      </c>
      <c r="AB219" s="160">
        <v>350</v>
      </c>
    </row>
    <row r="220" spans="2:28" ht="22.35" customHeight="1" x14ac:dyDescent="0.2">
      <c r="B220" s="171"/>
      <c r="C220" s="172"/>
      <c r="D220" s="173"/>
      <c r="E220" s="174"/>
      <c r="F220" s="174"/>
      <c r="G220" s="174"/>
      <c r="H220" s="174"/>
      <c r="I220" s="175"/>
      <c r="Y220" s="160">
        <v>4975</v>
      </c>
      <c r="Z220" s="160">
        <v>4353</v>
      </c>
      <c r="AA220" s="160">
        <v>272</v>
      </c>
      <c r="AB220" s="160">
        <v>350</v>
      </c>
    </row>
    <row r="221" spans="2:28" ht="22.35" customHeight="1" x14ac:dyDescent="0.2">
      <c r="B221" s="171"/>
      <c r="C221" s="172"/>
      <c r="D221" s="173"/>
      <c r="E221" s="174"/>
      <c r="F221" s="174"/>
      <c r="G221" s="174"/>
      <c r="H221" s="174"/>
      <c r="I221" s="175"/>
      <c r="Y221" s="160">
        <v>5635</v>
      </c>
      <c r="Z221" s="160">
        <v>5013</v>
      </c>
      <c r="AA221" s="160">
        <v>272</v>
      </c>
      <c r="AB221" s="160">
        <v>350</v>
      </c>
    </row>
    <row r="222" spans="2:28" ht="22.35" customHeight="1" x14ac:dyDescent="0.2">
      <c r="B222" s="171"/>
      <c r="C222" s="172"/>
      <c r="D222" s="173"/>
      <c r="E222" s="174"/>
      <c r="F222" s="174"/>
      <c r="G222" s="174"/>
      <c r="H222" s="174"/>
      <c r="I222" s="175"/>
      <c r="Y222" s="160">
        <v>6295</v>
      </c>
      <c r="Z222" s="160">
        <v>5673</v>
      </c>
      <c r="AA222" s="160">
        <v>272</v>
      </c>
      <c r="AB222" s="160">
        <v>350</v>
      </c>
    </row>
    <row r="223" spans="2:28" ht="22.35" customHeight="1" x14ac:dyDescent="0.2">
      <c r="B223" s="171"/>
      <c r="C223" s="172"/>
      <c r="D223" s="173"/>
      <c r="E223" s="174"/>
      <c r="F223" s="174"/>
      <c r="G223" s="174"/>
      <c r="H223" s="174"/>
      <c r="I223" s="175"/>
      <c r="Y223" s="160">
        <v>3984</v>
      </c>
      <c r="Z223" s="160">
        <v>3362</v>
      </c>
      <c r="AA223" s="160">
        <v>272</v>
      </c>
      <c r="AB223" s="160">
        <v>350</v>
      </c>
    </row>
    <row r="224" spans="2:28" ht="22.35" customHeight="1" x14ac:dyDescent="0.2">
      <c r="B224" s="171"/>
      <c r="C224" s="172"/>
      <c r="D224" s="173"/>
      <c r="E224" s="174"/>
      <c r="F224" s="174"/>
      <c r="G224" s="174"/>
      <c r="H224" s="174"/>
      <c r="I224" s="175"/>
      <c r="Y224" s="160">
        <v>4306</v>
      </c>
      <c r="Z224" s="160">
        <v>3477</v>
      </c>
      <c r="AA224" s="160">
        <v>363</v>
      </c>
      <c r="AB224" s="160">
        <v>466</v>
      </c>
    </row>
    <row r="225" spans="2:28" ht="22.35" customHeight="1" x14ac:dyDescent="0.2">
      <c r="B225" s="171"/>
      <c r="C225" s="172"/>
      <c r="D225" s="173"/>
      <c r="E225" s="174"/>
      <c r="F225" s="174"/>
      <c r="G225" s="174"/>
      <c r="H225" s="174"/>
      <c r="I225" s="175"/>
      <c r="Y225" s="160">
        <v>5296</v>
      </c>
      <c r="Z225" s="160">
        <v>4467</v>
      </c>
      <c r="AA225" s="160">
        <v>363</v>
      </c>
      <c r="AB225" s="160">
        <v>466</v>
      </c>
    </row>
    <row r="226" spans="2:28" ht="22.35" customHeight="1" x14ac:dyDescent="0.2">
      <c r="B226" s="171"/>
      <c r="C226" s="172"/>
      <c r="D226" s="173"/>
      <c r="E226" s="174"/>
      <c r="F226" s="174"/>
      <c r="G226" s="174"/>
      <c r="H226" s="174"/>
      <c r="I226" s="175"/>
      <c r="Y226" s="160">
        <v>6287</v>
      </c>
      <c r="Z226" s="160">
        <v>5458</v>
      </c>
      <c r="AA226" s="160">
        <v>363</v>
      </c>
      <c r="AB226" s="160">
        <v>466</v>
      </c>
    </row>
    <row r="227" spans="2:28" ht="22.35" customHeight="1" x14ac:dyDescent="0.2">
      <c r="B227" s="171"/>
      <c r="C227" s="172"/>
      <c r="D227" s="173"/>
      <c r="E227" s="174"/>
      <c r="F227" s="174"/>
      <c r="G227" s="174"/>
      <c r="H227" s="174"/>
      <c r="I227" s="175"/>
      <c r="Y227" s="160">
        <v>7278</v>
      </c>
      <c r="Z227" s="160">
        <v>6449</v>
      </c>
      <c r="AA227" s="160">
        <v>363</v>
      </c>
      <c r="AB227" s="160">
        <v>466</v>
      </c>
    </row>
    <row r="228" spans="2:28" ht="22.35" customHeight="1" x14ac:dyDescent="0.2">
      <c r="B228" s="171"/>
      <c r="C228" s="172"/>
      <c r="D228" s="173"/>
      <c r="E228" s="174"/>
      <c r="F228" s="174"/>
      <c r="G228" s="174"/>
      <c r="H228" s="174"/>
      <c r="I228" s="175"/>
      <c r="Y228" s="160">
        <v>8268</v>
      </c>
      <c r="Z228" s="160">
        <v>7439</v>
      </c>
      <c r="AA228" s="160">
        <v>363</v>
      </c>
      <c r="AB228" s="160">
        <v>466</v>
      </c>
    </row>
    <row r="229" spans="2:28" ht="22.35" customHeight="1" x14ac:dyDescent="0.2">
      <c r="B229" s="171"/>
      <c r="C229" s="172"/>
      <c r="D229" s="173"/>
      <c r="E229" s="174"/>
      <c r="F229" s="174"/>
      <c r="G229" s="174"/>
      <c r="H229" s="174"/>
      <c r="I229" s="175"/>
      <c r="Y229" s="160">
        <v>9259</v>
      </c>
      <c r="Z229" s="160">
        <v>8430</v>
      </c>
      <c r="AA229" s="160">
        <v>363</v>
      </c>
      <c r="AB229" s="160">
        <v>466</v>
      </c>
    </row>
    <row r="230" spans="2:28" ht="22.35" customHeight="1" x14ac:dyDescent="0.2">
      <c r="B230" s="171"/>
      <c r="C230" s="172"/>
      <c r="D230" s="173"/>
      <c r="E230" s="174"/>
      <c r="F230" s="174"/>
      <c r="G230" s="174"/>
      <c r="H230" s="174"/>
      <c r="I230" s="175"/>
      <c r="Y230" s="160">
        <v>5249</v>
      </c>
      <c r="Z230" s="160">
        <v>4420</v>
      </c>
      <c r="AA230" s="160">
        <v>363</v>
      </c>
      <c r="AB230" s="160">
        <v>466</v>
      </c>
    </row>
    <row r="231" spans="2:28" ht="22.35" customHeight="1" x14ac:dyDescent="0.2">
      <c r="B231" s="171"/>
      <c r="C231" s="172"/>
      <c r="D231" s="173"/>
      <c r="E231" s="174"/>
      <c r="F231" s="174"/>
      <c r="G231" s="174"/>
      <c r="H231" s="174"/>
      <c r="I231" s="175"/>
      <c r="Y231" s="160">
        <v>6570</v>
      </c>
      <c r="Z231" s="160">
        <v>5741</v>
      </c>
      <c r="AA231" s="160">
        <v>363</v>
      </c>
      <c r="AB231" s="160">
        <v>466</v>
      </c>
    </row>
    <row r="232" spans="2:28" ht="22.35" customHeight="1" x14ac:dyDescent="0.2">
      <c r="B232" s="171"/>
      <c r="C232" s="172"/>
      <c r="D232" s="173"/>
      <c r="E232" s="174"/>
      <c r="F232" s="174"/>
      <c r="G232" s="174"/>
      <c r="H232" s="174"/>
      <c r="I232" s="175"/>
      <c r="Y232" s="160">
        <v>7891</v>
      </c>
      <c r="Z232" s="160">
        <v>7062</v>
      </c>
      <c r="AA232" s="160">
        <v>363</v>
      </c>
      <c r="AB232" s="160">
        <v>466</v>
      </c>
    </row>
    <row r="233" spans="2:28" ht="22.35" customHeight="1" x14ac:dyDescent="0.2">
      <c r="B233" s="171"/>
      <c r="C233" s="172"/>
      <c r="D233" s="173"/>
      <c r="E233" s="174"/>
      <c r="F233" s="174"/>
      <c r="G233" s="174"/>
      <c r="H233" s="174"/>
      <c r="I233" s="175"/>
      <c r="Y233" s="160">
        <v>9212</v>
      </c>
      <c r="Z233" s="160">
        <v>8383</v>
      </c>
      <c r="AA233" s="160">
        <v>363</v>
      </c>
      <c r="AB233" s="160">
        <v>466</v>
      </c>
    </row>
    <row r="234" spans="2:28" ht="22.35" customHeight="1" x14ac:dyDescent="0.2">
      <c r="B234" s="171"/>
      <c r="C234" s="172"/>
      <c r="D234" s="173"/>
      <c r="E234" s="174"/>
      <c r="F234" s="174"/>
      <c r="G234" s="174"/>
      <c r="H234" s="174"/>
      <c r="I234" s="175"/>
      <c r="Y234" s="160">
        <v>10532</v>
      </c>
      <c r="Z234" s="160">
        <v>9703</v>
      </c>
      <c r="AA234" s="160">
        <v>363</v>
      </c>
      <c r="AB234" s="160">
        <v>466</v>
      </c>
    </row>
    <row r="235" spans="2:28" ht="22.35" customHeight="1" x14ac:dyDescent="0.2">
      <c r="B235" s="171"/>
      <c r="C235" s="172"/>
      <c r="D235" s="173"/>
      <c r="E235" s="174"/>
      <c r="F235" s="174"/>
      <c r="G235" s="174"/>
      <c r="H235" s="174"/>
      <c r="I235" s="175"/>
      <c r="Y235" s="160">
        <v>11853</v>
      </c>
      <c r="Z235" s="160">
        <v>11024</v>
      </c>
      <c r="AA235" s="160">
        <v>363</v>
      </c>
      <c r="AB235" s="160">
        <v>466</v>
      </c>
    </row>
    <row r="236" spans="2:28" ht="22.35" customHeight="1" x14ac:dyDescent="0.2">
      <c r="B236" s="171"/>
      <c r="C236" s="172"/>
      <c r="D236" s="173"/>
      <c r="E236" s="174"/>
      <c r="F236" s="174"/>
      <c r="G236" s="174"/>
      <c r="H236" s="174"/>
      <c r="I236" s="175"/>
      <c r="Y236" s="160">
        <v>49129</v>
      </c>
      <c r="Z236" s="160">
        <v>36193</v>
      </c>
      <c r="AA236" s="160">
        <v>4698</v>
      </c>
      <c r="AB236" s="160">
        <v>8238</v>
      </c>
    </row>
    <row r="237" spans="2:28" ht="22.35" customHeight="1" x14ac:dyDescent="0.2">
      <c r="B237" s="171"/>
      <c r="C237" s="172"/>
      <c r="D237" s="173"/>
      <c r="E237" s="174"/>
      <c r="F237" s="174"/>
      <c r="G237" s="174"/>
      <c r="H237" s="174"/>
      <c r="I237" s="175"/>
      <c r="Y237" s="160">
        <v>52638</v>
      </c>
      <c r="Z237" s="160">
        <v>39702</v>
      </c>
      <c r="AA237" s="160">
        <v>4698</v>
      </c>
      <c r="AB237" s="160">
        <v>8238</v>
      </c>
    </row>
    <row r="238" spans="2:28" ht="22.35" customHeight="1" x14ac:dyDescent="0.2">
      <c r="B238" s="171"/>
      <c r="C238" s="172"/>
      <c r="D238" s="173"/>
      <c r="E238" s="174"/>
      <c r="F238" s="174"/>
      <c r="G238" s="174"/>
      <c r="H238" s="174"/>
      <c r="I238" s="175"/>
      <c r="Y238" s="160">
        <v>56147</v>
      </c>
      <c r="Z238" s="160">
        <v>43211</v>
      </c>
      <c r="AA238" s="160">
        <v>4698</v>
      </c>
      <c r="AB238" s="160">
        <v>8238</v>
      </c>
    </row>
    <row r="239" spans="2:28" ht="22.35" customHeight="1" x14ac:dyDescent="0.2">
      <c r="B239" s="171"/>
      <c r="C239" s="172"/>
      <c r="D239" s="173"/>
      <c r="E239" s="174"/>
      <c r="F239" s="174"/>
      <c r="G239" s="174"/>
      <c r="H239" s="174"/>
      <c r="I239" s="175"/>
      <c r="Y239" s="160">
        <v>59656</v>
      </c>
      <c r="Z239" s="160">
        <v>46720</v>
      </c>
      <c r="AA239" s="160">
        <v>4698</v>
      </c>
      <c r="AB239" s="160">
        <v>8238</v>
      </c>
    </row>
    <row r="240" spans="2:28" ht="22.35" customHeight="1" x14ac:dyDescent="0.2">
      <c r="B240" s="171"/>
      <c r="C240" s="172"/>
      <c r="D240" s="173"/>
      <c r="E240" s="174"/>
      <c r="F240" s="174"/>
      <c r="G240" s="174"/>
      <c r="H240" s="174"/>
      <c r="I240" s="175"/>
      <c r="Y240" s="160">
        <v>63165</v>
      </c>
      <c r="Z240" s="160">
        <v>50229</v>
      </c>
      <c r="AA240" s="160">
        <v>4698</v>
      </c>
      <c r="AB240" s="160">
        <v>8238</v>
      </c>
    </row>
    <row r="241" spans="2:28" ht="22.35" customHeight="1" x14ac:dyDescent="0.2">
      <c r="B241" s="171"/>
      <c r="C241" s="172"/>
      <c r="D241" s="173"/>
      <c r="E241" s="174"/>
      <c r="F241" s="174"/>
      <c r="G241" s="174"/>
      <c r="H241" s="174"/>
      <c r="I241" s="175"/>
      <c r="Y241" s="160">
        <v>66674</v>
      </c>
      <c r="Z241" s="160">
        <v>53738</v>
      </c>
      <c r="AA241" s="160">
        <v>4698</v>
      </c>
      <c r="AB241" s="160">
        <v>8238</v>
      </c>
    </row>
    <row r="242" spans="2:28" ht="22.35" customHeight="1" x14ac:dyDescent="0.2">
      <c r="B242" s="171"/>
      <c r="C242" s="172"/>
      <c r="D242" s="173"/>
      <c r="E242" s="174"/>
      <c r="F242" s="174"/>
      <c r="G242" s="174"/>
      <c r="H242" s="174"/>
      <c r="I242" s="175"/>
      <c r="Y242" s="160">
        <v>77417</v>
      </c>
      <c r="Z242" s="160">
        <v>64360</v>
      </c>
      <c r="AA242" s="160">
        <v>4751</v>
      </c>
      <c r="AB242" s="160">
        <v>8306</v>
      </c>
    </row>
    <row r="243" spans="2:28" ht="22.35" customHeight="1" x14ac:dyDescent="0.2">
      <c r="B243" s="171"/>
      <c r="C243" s="172"/>
      <c r="D243" s="173"/>
      <c r="E243" s="174"/>
      <c r="F243" s="174"/>
      <c r="G243" s="174"/>
      <c r="H243" s="174"/>
      <c r="I243" s="175"/>
      <c r="Y243" s="160">
        <v>84435</v>
      </c>
      <c r="Z243" s="160">
        <v>71378</v>
      </c>
      <c r="AA243" s="160">
        <v>4751</v>
      </c>
      <c r="AB243" s="160">
        <v>8306</v>
      </c>
    </row>
    <row r="244" spans="2:28" ht="22.35" customHeight="1" x14ac:dyDescent="0.2">
      <c r="B244" s="171"/>
      <c r="C244" s="172"/>
      <c r="D244" s="173"/>
      <c r="E244" s="174"/>
      <c r="F244" s="174"/>
      <c r="G244" s="174"/>
      <c r="H244" s="174"/>
      <c r="I244" s="175"/>
      <c r="Y244" s="160">
        <v>91453</v>
      </c>
      <c r="Z244" s="160">
        <v>78396</v>
      </c>
      <c r="AA244" s="160">
        <v>4751</v>
      </c>
      <c r="AB244" s="160">
        <v>8306</v>
      </c>
    </row>
    <row r="245" spans="2:28" ht="22.35" customHeight="1" x14ac:dyDescent="0.2">
      <c r="B245" s="171"/>
      <c r="C245" s="172"/>
      <c r="D245" s="173"/>
      <c r="E245" s="174"/>
      <c r="F245" s="174"/>
      <c r="G245" s="174"/>
      <c r="H245" s="174"/>
      <c r="I245" s="175"/>
      <c r="Y245" s="160">
        <v>98471</v>
      </c>
      <c r="Z245" s="160">
        <v>85414</v>
      </c>
      <c r="AA245" s="160">
        <v>4751</v>
      </c>
      <c r="AB245" s="160">
        <v>8306</v>
      </c>
    </row>
    <row r="246" spans="2:28" ht="22.35" customHeight="1" x14ac:dyDescent="0.2">
      <c r="B246" s="171"/>
      <c r="C246" s="172"/>
      <c r="D246" s="173"/>
      <c r="E246" s="174"/>
      <c r="F246" s="174"/>
      <c r="G246" s="174"/>
      <c r="H246" s="174"/>
      <c r="I246" s="175"/>
      <c r="Y246" s="160">
        <v>105489</v>
      </c>
      <c r="Z246" s="160">
        <v>92432</v>
      </c>
      <c r="AA246" s="160">
        <v>4751</v>
      </c>
      <c r="AB246" s="160">
        <v>8306</v>
      </c>
    </row>
    <row r="247" spans="2:28" ht="22.35" customHeight="1" x14ac:dyDescent="0.2">
      <c r="B247" s="176"/>
      <c r="C247" s="177"/>
      <c r="D247" s="178"/>
      <c r="E247" s="179"/>
      <c r="F247" s="179"/>
      <c r="G247" s="179"/>
      <c r="H247" s="179"/>
      <c r="I247" s="180"/>
      <c r="Y247" s="160">
        <v>112507</v>
      </c>
      <c r="Z247" s="160">
        <v>99450</v>
      </c>
      <c r="AA247" s="160">
        <v>4751</v>
      </c>
      <c r="AB247" s="160">
        <v>8306</v>
      </c>
    </row>
    <row r="248" spans="2:28" ht="22.35" customHeight="1" x14ac:dyDescent="0.2">
      <c r="B248" s="171"/>
      <c r="C248" s="172"/>
      <c r="D248" s="173"/>
      <c r="E248" s="174"/>
      <c r="F248" s="174"/>
      <c r="G248" s="174"/>
      <c r="H248" s="174"/>
      <c r="I248" s="175"/>
      <c r="Y248" s="160">
        <v>49239</v>
      </c>
      <c r="Z248" s="160">
        <v>36241</v>
      </c>
      <c r="AA248" s="160">
        <v>4725</v>
      </c>
      <c r="AB248" s="160">
        <v>8273</v>
      </c>
    </row>
    <row r="249" spans="2:28" ht="22.35" customHeight="1" x14ac:dyDescent="0.2">
      <c r="B249" s="171"/>
      <c r="C249" s="172"/>
      <c r="D249" s="173"/>
      <c r="E249" s="174"/>
      <c r="F249" s="174"/>
      <c r="G249" s="174"/>
      <c r="H249" s="174"/>
      <c r="I249" s="175"/>
      <c r="Y249" s="160">
        <v>52748</v>
      </c>
      <c r="Z249" s="160">
        <v>39750</v>
      </c>
      <c r="AA249" s="160">
        <v>4725</v>
      </c>
      <c r="AB249" s="160">
        <v>8273</v>
      </c>
    </row>
    <row r="250" spans="2:28" ht="22.35" customHeight="1" x14ac:dyDescent="0.2">
      <c r="B250" s="171"/>
      <c r="C250" s="172"/>
      <c r="D250" s="173"/>
      <c r="E250" s="174"/>
      <c r="F250" s="174"/>
      <c r="G250" s="174"/>
      <c r="H250" s="174"/>
      <c r="I250" s="175"/>
      <c r="Y250" s="160">
        <v>56257</v>
      </c>
      <c r="Z250" s="160">
        <v>43259</v>
      </c>
      <c r="AA250" s="160">
        <v>4725</v>
      </c>
      <c r="AB250" s="160">
        <v>8273</v>
      </c>
    </row>
    <row r="251" spans="2:28" ht="22.35" customHeight="1" x14ac:dyDescent="0.2">
      <c r="B251" s="171"/>
      <c r="C251" s="172"/>
      <c r="D251" s="173"/>
      <c r="E251" s="174"/>
      <c r="F251" s="174"/>
      <c r="G251" s="174"/>
      <c r="H251" s="174"/>
      <c r="I251" s="175"/>
      <c r="Y251" s="160">
        <v>59766</v>
      </c>
      <c r="Z251" s="160">
        <v>46768</v>
      </c>
      <c r="AA251" s="160">
        <v>4725</v>
      </c>
      <c r="AB251" s="160">
        <v>8273</v>
      </c>
    </row>
    <row r="252" spans="2:28" ht="22.35" customHeight="1" x14ac:dyDescent="0.2">
      <c r="B252" s="171"/>
      <c r="C252" s="172"/>
      <c r="D252" s="173"/>
      <c r="E252" s="174"/>
      <c r="F252" s="174"/>
      <c r="G252" s="174"/>
      <c r="H252" s="174"/>
      <c r="I252" s="175"/>
      <c r="Y252" s="160">
        <v>63275</v>
      </c>
      <c r="Z252" s="160">
        <v>50277</v>
      </c>
      <c r="AA252" s="160">
        <v>4725</v>
      </c>
      <c r="AB252" s="160">
        <v>8273</v>
      </c>
    </row>
    <row r="253" spans="2:28" ht="22.35" customHeight="1" x14ac:dyDescent="0.2">
      <c r="B253" s="171"/>
      <c r="C253" s="172"/>
      <c r="D253" s="173"/>
      <c r="E253" s="174"/>
      <c r="F253" s="174"/>
      <c r="G253" s="174"/>
      <c r="H253" s="174"/>
      <c r="I253" s="175"/>
      <c r="Y253" s="160">
        <v>66784</v>
      </c>
      <c r="Z253" s="160">
        <v>53786</v>
      </c>
      <c r="AA253" s="160">
        <v>4725</v>
      </c>
      <c r="AB253" s="160">
        <v>8273</v>
      </c>
    </row>
    <row r="254" spans="2:28" ht="22.35" customHeight="1" x14ac:dyDescent="0.2">
      <c r="B254" s="171"/>
      <c r="C254" s="172"/>
      <c r="D254" s="173"/>
      <c r="E254" s="174"/>
      <c r="F254" s="174"/>
      <c r="G254" s="174"/>
      <c r="H254" s="174"/>
      <c r="I254" s="175"/>
      <c r="Y254" s="160">
        <v>77539</v>
      </c>
      <c r="Z254" s="160">
        <v>64413</v>
      </c>
      <c r="AA254" s="160">
        <v>4781</v>
      </c>
      <c r="AB254" s="160">
        <v>8345</v>
      </c>
    </row>
    <row r="255" spans="2:28" ht="22.35" customHeight="1" x14ac:dyDescent="0.2">
      <c r="B255" s="171"/>
      <c r="C255" s="172"/>
      <c r="D255" s="173"/>
      <c r="E255" s="174"/>
      <c r="F255" s="174"/>
      <c r="G255" s="174"/>
      <c r="H255" s="174"/>
      <c r="I255" s="175"/>
      <c r="Y255" s="160">
        <v>84558</v>
      </c>
      <c r="Z255" s="160">
        <v>71432</v>
      </c>
      <c r="AA255" s="160">
        <v>4781</v>
      </c>
      <c r="AB255" s="160">
        <v>8345</v>
      </c>
    </row>
    <row r="256" spans="2:28" ht="22.35" customHeight="1" x14ac:dyDescent="0.2">
      <c r="B256" s="171"/>
      <c r="C256" s="172"/>
      <c r="D256" s="173"/>
      <c r="E256" s="174"/>
      <c r="F256" s="174"/>
      <c r="G256" s="174"/>
      <c r="H256" s="174"/>
      <c r="I256" s="175"/>
      <c r="Y256" s="160">
        <v>91576</v>
      </c>
      <c r="Z256" s="160">
        <v>78450</v>
      </c>
      <c r="AA256" s="160">
        <v>4781</v>
      </c>
      <c r="AB256" s="160">
        <v>8345</v>
      </c>
    </row>
    <row r="257" spans="2:28" ht="22.35" customHeight="1" x14ac:dyDescent="0.2">
      <c r="B257" s="171"/>
      <c r="C257" s="172"/>
      <c r="D257" s="173"/>
      <c r="E257" s="174"/>
      <c r="F257" s="174"/>
      <c r="G257" s="174"/>
      <c r="H257" s="174"/>
      <c r="I257" s="175"/>
      <c r="Y257" s="160">
        <v>98594</v>
      </c>
      <c r="Z257" s="160">
        <v>85468</v>
      </c>
      <c r="AA257" s="160">
        <v>4781</v>
      </c>
      <c r="AB257" s="160">
        <v>8345</v>
      </c>
    </row>
    <row r="258" spans="2:28" ht="22.35" customHeight="1" x14ac:dyDescent="0.2">
      <c r="B258" s="171"/>
      <c r="C258" s="172"/>
      <c r="D258" s="173"/>
      <c r="E258" s="174"/>
      <c r="F258" s="174"/>
      <c r="G258" s="174"/>
      <c r="H258" s="174"/>
      <c r="I258" s="175"/>
      <c r="Y258" s="160">
        <v>105612</v>
      </c>
      <c r="Z258" s="160">
        <v>92486</v>
      </c>
      <c r="AA258" s="160">
        <v>4781</v>
      </c>
      <c r="AB258" s="160">
        <v>8345</v>
      </c>
    </row>
    <row r="259" spans="2:28" ht="22.35" customHeight="1" x14ac:dyDescent="0.2">
      <c r="B259" s="171"/>
      <c r="C259" s="172"/>
      <c r="D259" s="173"/>
      <c r="E259" s="174"/>
      <c r="F259" s="174"/>
      <c r="G259" s="174"/>
      <c r="H259" s="174"/>
      <c r="I259" s="175"/>
      <c r="Y259" s="160">
        <v>112630</v>
      </c>
      <c r="Z259" s="160">
        <v>99504</v>
      </c>
      <c r="AA259" s="160">
        <v>4781</v>
      </c>
      <c r="AB259" s="160">
        <v>8345</v>
      </c>
    </row>
    <row r="260" spans="2:28" ht="22.35" customHeight="1" x14ac:dyDescent="0.2">
      <c r="B260" s="171"/>
      <c r="C260" s="172"/>
      <c r="D260" s="173"/>
      <c r="E260" s="174"/>
      <c r="F260" s="174"/>
      <c r="G260" s="174"/>
      <c r="H260" s="174"/>
      <c r="I260" s="175"/>
      <c r="Y260" s="160">
        <v>73733</v>
      </c>
      <c r="Z260" s="160">
        <v>53925</v>
      </c>
      <c r="AA260" s="160">
        <v>7952</v>
      </c>
      <c r="AB260" s="160">
        <v>11856</v>
      </c>
    </row>
    <row r="261" spans="2:28" ht="22.35" customHeight="1" x14ac:dyDescent="0.2">
      <c r="B261" s="171"/>
      <c r="C261" s="172"/>
      <c r="D261" s="173"/>
      <c r="E261" s="174"/>
      <c r="F261" s="174"/>
      <c r="G261" s="174"/>
      <c r="H261" s="174"/>
      <c r="I261" s="175"/>
      <c r="Y261" s="160">
        <v>77242</v>
      </c>
      <c r="Z261" s="160">
        <v>57434</v>
      </c>
      <c r="AA261" s="160">
        <v>7952</v>
      </c>
      <c r="AB261" s="160">
        <v>11856</v>
      </c>
    </row>
    <row r="262" spans="2:28" ht="22.35" customHeight="1" x14ac:dyDescent="0.2">
      <c r="B262" s="171"/>
      <c r="C262" s="172"/>
      <c r="D262" s="173"/>
      <c r="E262" s="174"/>
      <c r="F262" s="174"/>
      <c r="G262" s="174"/>
      <c r="H262" s="174"/>
      <c r="I262" s="175"/>
      <c r="Y262" s="160">
        <v>80751</v>
      </c>
      <c r="Z262" s="160">
        <v>60943</v>
      </c>
      <c r="AA262" s="160">
        <v>7952</v>
      </c>
      <c r="AB262" s="160">
        <v>11856</v>
      </c>
    </row>
    <row r="263" spans="2:28" ht="22.35" customHeight="1" x14ac:dyDescent="0.2">
      <c r="B263" s="171"/>
      <c r="C263" s="172"/>
      <c r="D263" s="173"/>
      <c r="E263" s="174"/>
      <c r="F263" s="174"/>
      <c r="G263" s="174"/>
      <c r="H263" s="174"/>
      <c r="I263" s="175"/>
      <c r="Y263" s="160">
        <v>84260</v>
      </c>
      <c r="Z263" s="160">
        <v>64452</v>
      </c>
      <c r="AA263" s="160">
        <v>7952</v>
      </c>
      <c r="AB263" s="160">
        <v>11856</v>
      </c>
    </row>
    <row r="264" spans="2:28" ht="22.35" customHeight="1" x14ac:dyDescent="0.2">
      <c r="B264" s="171"/>
      <c r="C264" s="172"/>
      <c r="D264" s="173"/>
      <c r="E264" s="174"/>
      <c r="F264" s="174"/>
      <c r="G264" s="174"/>
      <c r="H264" s="174"/>
      <c r="I264" s="175"/>
      <c r="Y264" s="160">
        <v>87769</v>
      </c>
      <c r="Z264" s="160">
        <v>67961</v>
      </c>
      <c r="AA264" s="160">
        <v>7952</v>
      </c>
      <c r="AB264" s="160">
        <v>11856</v>
      </c>
    </row>
    <row r="265" spans="2:28" ht="22.35" customHeight="1" x14ac:dyDescent="0.2">
      <c r="B265" s="171"/>
      <c r="C265" s="172"/>
      <c r="D265" s="173"/>
      <c r="E265" s="174"/>
      <c r="F265" s="174"/>
      <c r="G265" s="174"/>
      <c r="H265" s="174"/>
      <c r="I265" s="175"/>
      <c r="Y265" s="160">
        <v>91278</v>
      </c>
      <c r="Z265" s="160">
        <v>71470</v>
      </c>
      <c r="AA265" s="160">
        <v>7952</v>
      </c>
      <c r="AB265" s="160">
        <v>11856</v>
      </c>
    </row>
    <row r="266" spans="2:28" ht="22.35" customHeight="1" x14ac:dyDescent="0.2">
      <c r="B266" s="171"/>
      <c r="C266" s="172"/>
      <c r="D266" s="173"/>
      <c r="E266" s="174"/>
      <c r="F266" s="174"/>
      <c r="G266" s="174"/>
      <c r="H266" s="174"/>
      <c r="I266" s="175"/>
      <c r="Y266" s="160">
        <v>117094</v>
      </c>
      <c r="Z266" s="160">
        <v>96582</v>
      </c>
      <c r="AA266" s="160">
        <v>8260</v>
      </c>
      <c r="AB266" s="160">
        <v>12252</v>
      </c>
    </row>
    <row r="267" spans="2:28" ht="22.35" customHeight="1" x14ac:dyDescent="0.2">
      <c r="B267" s="171"/>
      <c r="C267" s="172"/>
      <c r="D267" s="173"/>
      <c r="E267" s="174"/>
      <c r="F267" s="174"/>
      <c r="G267" s="174"/>
      <c r="H267" s="174"/>
      <c r="I267" s="175"/>
      <c r="Y267" s="160">
        <v>124112</v>
      </c>
      <c r="Z267" s="160">
        <v>103600</v>
      </c>
      <c r="AA267" s="160">
        <v>8260</v>
      </c>
      <c r="AB267" s="160">
        <v>12252</v>
      </c>
    </row>
    <row r="268" spans="2:28" ht="22.35" customHeight="1" x14ac:dyDescent="0.2">
      <c r="B268" s="171"/>
      <c r="C268" s="172"/>
      <c r="D268" s="173"/>
      <c r="E268" s="174"/>
      <c r="F268" s="174"/>
      <c r="G268" s="174"/>
      <c r="H268" s="174"/>
      <c r="I268" s="175"/>
      <c r="Y268" s="160">
        <v>131130</v>
      </c>
      <c r="Z268" s="160">
        <v>110618</v>
      </c>
      <c r="AA268" s="160">
        <v>8260</v>
      </c>
      <c r="AB268" s="160">
        <v>12252</v>
      </c>
    </row>
    <row r="269" spans="2:28" ht="22.35" customHeight="1" x14ac:dyDescent="0.2">
      <c r="B269" s="171"/>
      <c r="C269" s="172"/>
      <c r="D269" s="173"/>
      <c r="E269" s="174"/>
      <c r="F269" s="174"/>
      <c r="G269" s="174"/>
      <c r="H269" s="174"/>
      <c r="I269" s="175"/>
      <c r="Y269" s="160">
        <v>138148</v>
      </c>
      <c r="Z269" s="160">
        <v>117636</v>
      </c>
      <c r="AA269" s="160">
        <v>8260</v>
      </c>
      <c r="AB269" s="160">
        <v>12252</v>
      </c>
    </row>
    <row r="270" spans="2:28" ht="22.35" customHeight="1" x14ac:dyDescent="0.2">
      <c r="B270" s="171"/>
      <c r="C270" s="172"/>
      <c r="D270" s="173"/>
      <c r="E270" s="174"/>
      <c r="F270" s="174"/>
      <c r="G270" s="174"/>
      <c r="H270" s="174"/>
      <c r="I270" s="175"/>
      <c r="Y270" s="160">
        <v>145166</v>
      </c>
      <c r="Z270" s="160">
        <v>124654</v>
      </c>
      <c r="AA270" s="160">
        <v>8260</v>
      </c>
      <c r="AB270" s="160">
        <v>12252</v>
      </c>
    </row>
    <row r="271" spans="2:28" ht="22.35" customHeight="1" x14ac:dyDescent="0.2">
      <c r="B271" s="171"/>
      <c r="C271" s="172"/>
      <c r="D271" s="173"/>
      <c r="E271" s="174"/>
      <c r="F271" s="174"/>
      <c r="G271" s="174"/>
      <c r="H271" s="174"/>
      <c r="I271" s="175"/>
      <c r="Y271" s="160">
        <v>152184</v>
      </c>
      <c r="Z271" s="160">
        <v>131672</v>
      </c>
      <c r="AA271" s="160">
        <v>8260</v>
      </c>
      <c r="AB271" s="160">
        <v>12252</v>
      </c>
    </row>
    <row r="272" spans="2:28" ht="22.35" customHeight="1" x14ac:dyDescent="0.2">
      <c r="B272" s="171"/>
      <c r="C272" s="172"/>
      <c r="D272" s="173"/>
      <c r="E272" s="174"/>
      <c r="F272" s="174"/>
      <c r="G272" s="174"/>
      <c r="H272" s="174"/>
      <c r="I272" s="175"/>
      <c r="Y272" s="160">
        <v>117562</v>
      </c>
      <c r="Z272" s="160">
        <v>89442</v>
      </c>
      <c r="AA272" s="160">
        <v>11938</v>
      </c>
      <c r="AB272" s="160">
        <v>16182</v>
      </c>
    </row>
    <row r="273" spans="2:28" ht="22.35" customHeight="1" x14ac:dyDescent="0.2">
      <c r="B273" s="171"/>
      <c r="C273" s="172"/>
      <c r="D273" s="173"/>
      <c r="E273" s="174"/>
      <c r="F273" s="174"/>
      <c r="G273" s="174"/>
      <c r="H273" s="174"/>
      <c r="I273" s="175"/>
      <c r="Y273" s="160">
        <v>145974</v>
      </c>
      <c r="Z273" s="160">
        <v>117854</v>
      </c>
      <c r="AA273" s="160">
        <v>11938</v>
      </c>
      <c r="AB273" s="160">
        <v>16182</v>
      </c>
    </row>
    <row r="274" spans="2:28" ht="22.35" customHeight="1" x14ac:dyDescent="0.2">
      <c r="B274" s="171"/>
      <c r="C274" s="172"/>
      <c r="D274" s="173"/>
      <c r="E274" s="174"/>
      <c r="F274" s="174"/>
      <c r="G274" s="174"/>
      <c r="H274" s="174"/>
      <c r="I274" s="175"/>
      <c r="Y274" s="160">
        <v>174386</v>
      </c>
      <c r="Z274" s="160">
        <v>146266</v>
      </c>
      <c r="AA274" s="160">
        <v>11938</v>
      </c>
      <c r="AB274" s="160">
        <v>16182</v>
      </c>
    </row>
    <row r="275" spans="2:28" ht="22.35" customHeight="1" x14ac:dyDescent="0.2">
      <c r="B275" s="171"/>
      <c r="C275" s="172"/>
      <c r="D275" s="173"/>
      <c r="E275" s="174"/>
      <c r="F275" s="174"/>
      <c r="G275" s="174"/>
      <c r="H275" s="174"/>
      <c r="I275" s="175"/>
      <c r="Y275" s="160">
        <v>202797</v>
      </c>
      <c r="Z275" s="160">
        <v>174677</v>
      </c>
      <c r="AA275" s="160">
        <v>11938</v>
      </c>
      <c r="AB275" s="160">
        <v>16182</v>
      </c>
    </row>
    <row r="276" spans="2:28" ht="22.35" customHeight="1" x14ac:dyDescent="0.2">
      <c r="B276" s="171"/>
      <c r="C276" s="172"/>
      <c r="D276" s="173"/>
      <c r="E276" s="174"/>
      <c r="F276" s="174"/>
      <c r="G276" s="174"/>
      <c r="H276" s="174"/>
      <c r="I276" s="175"/>
      <c r="Y276" s="160">
        <v>231209</v>
      </c>
      <c r="Z276" s="160">
        <v>203089</v>
      </c>
      <c r="AA276" s="160">
        <v>11938</v>
      </c>
      <c r="AB276" s="160">
        <v>16182</v>
      </c>
    </row>
    <row r="277" spans="2:28" ht="22.35" customHeight="1" x14ac:dyDescent="0.2">
      <c r="B277" s="171"/>
      <c r="C277" s="172"/>
      <c r="D277" s="173"/>
      <c r="E277" s="174"/>
      <c r="F277" s="174"/>
      <c r="G277" s="174"/>
      <c r="H277" s="174"/>
      <c r="I277" s="175"/>
      <c r="Y277" s="160">
        <v>246793</v>
      </c>
      <c r="Z277" s="160">
        <v>218673</v>
      </c>
      <c r="AA277" s="160">
        <v>11938</v>
      </c>
      <c r="AB277" s="160">
        <v>16182</v>
      </c>
    </row>
    <row r="278" spans="2:28" ht="22.35" customHeight="1" x14ac:dyDescent="0.2">
      <c r="B278" s="171"/>
      <c r="C278" s="172"/>
      <c r="D278" s="173"/>
      <c r="E278" s="174"/>
      <c r="F278" s="174"/>
      <c r="G278" s="174"/>
      <c r="H278" s="174"/>
      <c r="I278" s="175"/>
      <c r="Y278" s="160">
        <v>192423</v>
      </c>
      <c r="Z278" s="160">
        <v>163496</v>
      </c>
      <c r="AA278" s="160">
        <v>12291</v>
      </c>
      <c r="AB278" s="160">
        <v>16636</v>
      </c>
    </row>
    <row r="279" spans="2:28" ht="22.35" customHeight="1" x14ac:dyDescent="0.2">
      <c r="B279" s="171"/>
      <c r="C279" s="172"/>
      <c r="D279" s="173"/>
      <c r="E279" s="174"/>
      <c r="F279" s="174"/>
      <c r="G279" s="174"/>
      <c r="H279" s="174"/>
      <c r="I279" s="175"/>
      <c r="Y279" s="160">
        <v>249247</v>
      </c>
      <c r="Z279" s="160">
        <v>220320</v>
      </c>
      <c r="AA279" s="160">
        <v>12291</v>
      </c>
      <c r="AB279" s="160">
        <v>16636</v>
      </c>
    </row>
    <row r="280" spans="2:28" ht="22.35" customHeight="1" x14ac:dyDescent="0.2">
      <c r="B280" s="176"/>
      <c r="C280" s="177"/>
      <c r="D280" s="178"/>
      <c r="E280" s="179"/>
      <c r="F280" s="179"/>
      <c r="G280" s="179"/>
      <c r="H280" s="179"/>
      <c r="I280" s="180"/>
      <c r="Y280" s="160">
        <v>306070</v>
      </c>
      <c r="Z280" s="160">
        <v>277143</v>
      </c>
      <c r="AA280" s="160">
        <v>12291</v>
      </c>
      <c r="AB280" s="160">
        <v>16636</v>
      </c>
    </row>
    <row r="281" spans="2:28" ht="22.35" customHeight="1" x14ac:dyDescent="0.2">
      <c r="B281" s="171"/>
      <c r="C281" s="172"/>
      <c r="D281" s="173"/>
      <c r="E281" s="174"/>
      <c r="F281" s="174"/>
      <c r="G281" s="174"/>
      <c r="H281" s="174"/>
      <c r="I281" s="175"/>
      <c r="Y281" s="160">
        <v>362894</v>
      </c>
      <c r="Z281" s="160">
        <v>333967</v>
      </c>
      <c r="AA281" s="160">
        <v>12291</v>
      </c>
      <c r="AB281" s="160">
        <v>16636</v>
      </c>
    </row>
    <row r="282" spans="2:28" ht="22.35" customHeight="1" x14ac:dyDescent="0.2">
      <c r="B282" s="171"/>
      <c r="C282" s="172"/>
      <c r="D282" s="173"/>
      <c r="E282" s="174"/>
      <c r="F282" s="174"/>
      <c r="G282" s="174"/>
      <c r="H282" s="174"/>
      <c r="I282" s="175"/>
      <c r="Y282" s="160">
        <v>419717</v>
      </c>
      <c r="Z282" s="160">
        <v>390790</v>
      </c>
      <c r="AA282" s="160">
        <v>12291</v>
      </c>
      <c r="AB282" s="160">
        <v>16636</v>
      </c>
    </row>
    <row r="283" spans="2:28" ht="22.35" customHeight="1" x14ac:dyDescent="0.2">
      <c r="B283" s="171"/>
      <c r="C283" s="172"/>
      <c r="D283" s="173"/>
      <c r="E283" s="174"/>
      <c r="F283" s="174"/>
      <c r="G283" s="174"/>
      <c r="H283" s="174"/>
      <c r="I283" s="175"/>
      <c r="Y283" s="160">
        <v>450884</v>
      </c>
      <c r="Z283" s="160">
        <v>421957</v>
      </c>
      <c r="AA283" s="160">
        <v>12291</v>
      </c>
      <c r="AB283" s="160">
        <v>16636</v>
      </c>
    </row>
    <row r="284" spans="2:28" ht="22.35" customHeight="1" x14ac:dyDescent="0.2">
      <c r="B284" s="171"/>
      <c r="C284" s="172"/>
      <c r="D284" s="173"/>
      <c r="E284" s="174"/>
      <c r="F284" s="174"/>
      <c r="G284" s="174"/>
      <c r="H284" s="174"/>
      <c r="I284" s="175"/>
      <c r="Y284" s="160">
        <v>78261</v>
      </c>
      <c r="Z284" s="160">
        <v>59288</v>
      </c>
      <c r="AA284" s="160">
        <v>7527</v>
      </c>
      <c r="AB284" s="160">
        <v>11446</v>
      </c>
    </row>
    <row r="285" spans="2:28" ht="22.35" customHeight="1" x14ac:dyDescent="0.2">
      <c r="B285" s="171"/>
      <c r="C285" s="172"/>
      <c r="D285" s="173"/>
      <c r="E285" s="174"/>
      <c r="F285" s="174"/>
      <c r="G285" s="174"/>
      <c r="H285" s="174"/>
      <c r="I285" s="175"/>
      <c r="Y285" s="160">
        <v>90071</v>
      </c>
      <c r="Z285" s="160">
        <v>71098</v>
      </c>
      <c r="AA285" s="160">
        <v>7527</v>
      </c>
      <c r="AB285" s="160">
        <v>11446</v>
      </c>
    </row>
    <row r="286" spans="2:28" ht="22.35" customHeight="1" x14ac:dyDescent="0.2">
      <c r="B286" s="171"/>
      <c r="C286" s="172"/>
      <c r="D286" s="173"/>
      <c r="E286" s="174"/>
      <c r="F286" s="174"/>
      <c r="G286" s="174"/>
      <c r="H286" s="174"/>
      <c r="I286" s="175"/>
      <c r="Y286" s="160">
        <v>101881</v>
      </c>
      <c r="Z286" s="160">
        <v>82908</v>
      </c>
      <c r="AA286" s="160">
        <v>7527</v>
      </c>
      <c r="AB286" s="160">
        <v>11446</v>
      </c>
    </row>
    <row r="287" spans="2:28" ht="22.35" customHeight="1" x14ac:dyDescent="0.2">
      <c r="B287" s="171"/>
      <c r="C287" s="172"/>
      <c r="D287" s="173"/>
      <c r="E287" s="174"/>
      <c r="F287" s="174"/>
      <c r="G287" s="174"/>
      <c r="H287" s="174"/>
      <c r="I287" s="175"/>
      <c r="Y287" s="160">
        <v>113691</v>
      </c>
      <c r="Z287" s="160">
        <v>94718</v>
      </c>
      <c r="AA287" s="160">
        <v>7527</v>
      </c>
      <c r="AB287" s="160">
        <v>11446</v>
      </c>
    </row>
    <row r="288" spans="2:28" ht="22.35" customHeight="1" x14ac:dyDescent="0.2">
      <c r="B288" s="171"/>
      <c r="C288" s="172"/>
      <c r="D288" s="173"/>
      <c r="E288" s="174"/>
      <c r="F288" s="174"/>
      <c r="G288" s="174"/>
      <c r="H288" s="174"/>
      <c r="I288" s="175"/>
      <c r="Y288" s="160">
        <v>125500</v>
      </c>
      <c r="Z288" s="160">
        <v>106527</v>
      </c>
      <c r="AA288" s="160">
        <v>7527</v>
      </c>
      <c r="AB288" s="160">
        <v>11446</v>
      </c>
    </row>
    <row r="289" spans="2:28" ht="22.35" customHeight="1" x14ac:dyDescent="0.2">
      <c r="B289" s="171"/>
      <c r="C289" s="172"/>
      <c r="D289" s="173"/>
      <c r="E289" s="174"/>
      <c r="F289" s="174"/>
      <c r="G289" s="174"/>
      <c r="H289" s="174"/>
      <c r="I289" s="175"/>
      <c r="Y289" s="160">
        <v>137310</v>
      </c>
      <c r="Z289" s="160">
        <v>118337</v>
      </c>
      <c r="AA289" s="160">
        <v>7527</v>
      </c>
      <c r="AB289" s="160">
        <v>11446</v>
      </c>
    </row>
    <row r="290" spans="2:28" ht="22.35" customHeight="1" x14ac:dyDescent="0.2">
      <c r="B290" s="171"/>
      <c r="C290" s="172"/>
      <c r="D290" s="173"/>
      <c r="E290" s="174"/>
      <c r="F290" s="174"/>
      <c r="G290" s="174"/>
      <c r="H290" s="174"/>
      <c r="I290" s="175"/>
      <c r="Y290" s="160">
        <v>103444</v>
      </c>
      <c r="Z290" s="160">
        <v>83767</v>
      </c>
      <c r="AA290" s="160">
        <v>7835</v>
      </c>
      <c r="AB290" s="160">
        <v>11842</v>
      </c>
    </row>
    <row r="291" spans="2:28" ht="22.35" customHeight="1" x14ac:dyDescent="0.2">
      <c r="B291" s="171"/>
      <c r="C291" s="172"/>
      <c r="D291" s="173"/>
      <c r="E291" s="174"/>
      <c r="F291" s="174"/>
      <c r="G291" s="174"/>
      <c r="H291" s="174"/>
      <c r="I291" s="175"/>
      <c r="Y291" s="160">
        <v>121159</v>
      </c>
      <c r="Z291" s="160">
        <v>101482</v>
      </c>
      <c r="AA291" s="160">
        <v>7835</v>
      </c>
      <c r="AB291" s="160">
        <v>11842</v>
      </c>
    </row>
    <row r="292" spans="2:28" ht="22.35" customHeight="1" x14ac:dyDescent="0.2">
      <c r="B292" s="171"/>
      <c r="C292" s="172"/>
      <c r="D292" s="173"/>
      <c r="E292" s="174"/>
      <c r="F292" s="174"/>
      <c r="G292" s="174"/>
      <c r="H292" s="174"/>
      <c r="I292" s="175"/>
      <c r="Y292" s="160">
        <v>138874</v>
      </c>
      <c r="Z292" s="160">
        <v>119197</v>
      </c>
      <c r="AA292" s="160">
        <v>7835</v>
      </c>
      <c r="AB292" s="160">
        <v>11842</v>
      </c>
    </row>
    <row r="293" spans="2:28" ht="22.35" customHeight="1" x14ac:dyDescent="0.2">
      <c r="B293" s="171"/>
      <c r="C293" s="172"/>
      <c r="D293" s="173"/>
      <c r="E293" s="174"/>
      <c r="F293" s="174"/>
      <c r="G293" s="174"/>
      <c r="H293" s="174"/>
      <c r="I293" s="175"/>
      <c r="Y293" s="160">
        <v>156589</v>
      </c>
      <c r="Z293" s="160">
        <v>136912</v>
      </c>
      <c r="AA293" s="160">
        <v>7835</v>
      </c>
      <c r="AB293" s="160">
        <v>11842</v>
      </c>
    </row>
    <row r="294" spans="2:28" ht="22.35" customHeight="1" x14ac:dyDescent="0.2">
      <c r="B294" s="171"/>
      <c r="C294" s="172"/>
      <c r="D294" s="173"/>
      <c r="E294" s="174"/>
      <c r="F294" s="174"/>
      <c r="G294" s="174"/>
      <c r="H294" s="174"/>
      <c r="I294" s="175"/>
      <c r="Y294" s="160">
        <v>173052</v>
      </c>
      <c r="Z294" s="160">
        <v>154079</v>
      </c>
      <c r="AA294" s="160">
        <v>7527</v>
      </c>
      <c r="AB294" s="160">
        <v>11446</v>
      </c>
    </row>
    <row r="295" spans="2:28" ht="22.35" customHeight="1" x14ac:dyDescent="0.2">
      <c r="B295" s="171"/>
      <c r="C295" s="172"/>
      <c r="D295" s="173"/>
      <c r="E295" s="174"/>
      <c r="F295" s="174"/>
      <c r="G295" s="174"/>
      <c r="H295" s="174"/>
      <c r="I295" s="175"/>
      <c r="Y295" s="160">
        <v>192019</v>
      </c>
      <c r="Z295" s="160">
        <v>172342</v>
      </c>
      <c r="AA295" s="160">
        <v>7835</v>
      </c>
      <c r="AB295" s="160">
        <v>11842</v>
      </c>
    </row>
    <row r="296" spans="2:28" ht="22.35" customHeight="1" x14ac:dyDescent="0.2">
      <c r="B296" s="171"/>
      <c r="C296" s="172"/>
      <c r="D296" s="173"/>
      <c r="E296" s="174"/>
      <c r="F296" s="174"/>
      <c r="G296" s="174"/>
      <c r="H296" s="174"/>
      <c r="I296" s="175"/>
      <c r="Y296" s="160">
        <v>127375</v>
      </c>
      <c r="Z296" s="160">
        <v>107698</v>
      </c>
      <c r="AA296" s="160">
        <v>7835</v>
      </c>
      <c r="AB296" s="160">
        <v>11842</v>
      </c>
    </row>
    <row r="297" spans="2:28" ht="22.35" customHeight="1" x14ac:dyDescent="0.2">
      <c r="B297" s="171"/>
      <c r="C297" s="172"/>
      <c r="D297" s="173"/>
      <c r="E297" s="174"/>
      <c r="F297" s="174"/>
      <c r="G297" s="174"/>
      <c r="H297" s="174"/>
      <c r="I297" s="175"/>
      <c r="Y297" s="160">
        <v>150995</v>
      </c>
      <c r="Z297" s="160">
        <v>131318</v>
      </c>
      <c r="AA297" s="160">
        <v>7835</v>
      </c>
      <c r="AB297" s="160">
        <v>11842</v>
      </c>
    </row>
    <row r="298" spans="2:28" ht="22.35" customHeight="1" x14ac:dyDescent="0.2">
      <c r="B298" s="171"/>
      <c r="C298" s="172"/>
      <c r="D298" s="173"/>
      <c r="E298" s="174"/>
      <c r="F298" s="174"/>
      <c r="G298" s="174"/>
      <c r="H298" s="174"/>
      <c r="I298" s="175"/>
      <c r="Y298" s="160">
        <v>174615</v>
      </c>
      <c r="Z298" s="160">
        <v>154938</v>
      </c>
      <c r="AA298" s="160">
        <v>7835</v>
      </c>
      <c r="AB298" s="160">
        <v>11842</v>
      </c>
    </row>
    <row r="299" spans="2:28" ht="22.35" customHeight="1" x14ac:dyDescent="0.2">
      <c r="B299" s="171"/>
      <c r="C299" s="172"/>
      <c r="D299" s="173"/>
      <c r="E299" s="174"/>
      <c r="F299" s="174"/>
      <c r="G299" s="174"/>
      <c r="H299" s="174"/>
      <c r="I299" s="175"/>
      <c r="Y299" s="160">
        <v>198235</v>
      </c>
      <c r="Z299" s="160">
        <v>178558</v>
      </c>
      <c r="AA299" s="160">
        <v>7835</v>
      </c>
      <c r="AB299" s="160">
        <v>11842</v>
      </c>
    </row>
    <row r="300" spans="2:28" ht="22.35" customHeight="1" x14ac:dyDescent="0.2">
      <c r="B300" s="171"/>
      <c r="C300" s="172"/>
      <c r="D300" s="173"/>
      <c r="E300" s="174"/>
      <c r="F300" s="174"/>
      <c r="G300" s="174"/>
      <c r="H300" s="174"/>
      <c r="I300" s="175"/>
      <c r="Y300" s="160">
        <v>220603</v>
      </c>
      <c r="Z300" s="160">
        <v>201630</v>
      </c>
      <c r="AA300" s="160">
        <v>7527</v>
      </c>
      <c r="AB300" s="160">
        <v>11446</v>
      </c>
    </row>
    <row r="301" spans="2:28" ht="22.35" customHeight="1" x14ac:dyDescent="0.2">
      <c r="B301" s="171"/>
      <c r="C301" s="172"/>
      <c r="D301" s="173"/>
      <c r="E301" s="174"/>
      <c r="F301" s="174"/>
      <c r="G301" s="174"/>
      <c r="H301" s="174"/>
      <c r="I301" s="175"/>
      <c r="Y301" s="160">
        <v>245475</v>
      </c>
      <c r="Z301" s="160">
        <v>225798</v>
      </c>
      <c r="AA301" s="160">
        <v>7835</v>
      </c>
      <c r="AB301" s="160">
        <v>11842</v>
      </c>
    </row>
    <row r="302" spans="2:28" ht="22.35" customHeight="1" x14ac:dyDescent="0.2">
      <c r="B302" s="171"/>
      <c r="C302" s="172"/>
      <c r="D302" s="173"/>
      <c r="E302" s="174"/>
      <c r="F302" s="174"/>
      <c r="G302" s="174"/>
      <c r="H302" s="174"/>
      <c r="I302" s="175"/>
      <c r="Y302" s="160">
        <v>9433</v>
      </c>
      <c r="Z302" s="160">
        <v>9433</v>
      </c>
    </row>
    <row r="303" spans="2:28" ht="22.35" customHeight="1" x14ac:dyDescent="0.2">
      <c r="B303" s="171"/>
      <c r="C303" s="172"/>
      <c r="D303" s="173"/>
      <c r="E303" s="174"/>
      <c r="F303" s="174"/>
      <c r="G303" s="174"/>
      <c r="H303" s="174"/>
      <c r="I303" s="175"/>
      <c r="Y303" s="160">
        <v>839</v>
      </c>
      <c r="Z303" s="160">
        <v>368</v>
      </c>
      <c r="AA303" s="160">
        <v>206</v>
      </c>
      <c r="AB303" s="160">
        <v>265</v>
      </c>
    </row>
    <row r="304" spans="2:28" ht="22.35" customHeight="1" x14ac:dyDescent="0.2">
      <c r="B304" s="171"/>
      <c r="C304" s="172"/>
      <c r="D304" s="173"/>
      <c r="E304" s="174"/>
      <c r="F304" s="174"/>
      <c r="G304" s="174"/>
      <c r="H304" s="174"/>
      <c r="I304" s="175"/>
      <c r="Y304" s="160">
        <v>1118</v>
      </c>
      <c r="Z304" s="160">
        <v>580</v>
      </c>
      <c r="AA304" s="160">
        <v>277</v>
      </c>
      <c r="AB304" s="160">
        <v>261</v>
      </c>
    </row>
    <row r="305" spans="2:28" ht="22.35" customHeight="1" x14ac:dyDescent="0.2">
      <c r="B305" s="171"/>
      <c r="C305" s="172"/>
      <c r="D305" s="173"/>
      <c r="E305" s="174"/>
      <c r="F305" s="174"/>
      <c r="G305" s="174"/>
      <c r="H305" s="174"/>
      <c r="I305" s="175"/>
      <c r="Y305" s="160">
        <v>1907</v>
      </c>
      <c r="Z305" s="160">
        <v>1161</v>
      </c>
      <c r="AA305" s="160">
        <v>278</v>
      </c>
      <c r="AB305" s="160">
        <v>468</v>
      </c>
    </row>
    <row r="306" spans="2:28" ht="22.35" customHeight="1" x14ac:dyDescent="0.2">
      <c r="B306" s="171"/>
      <c r="C306" s="172"/>
      <c r="D306" s="173"/>
      <c r="E306" s="174"/>
      <c r="F306" s="174"/>
      <c r="G306" s="174"/>
      <c r="H306" s="174"/>
      <c r="I306" s="175"/>
      <c r="Y306" s="160">
        <v>1700</v>
      </c>
      <c r="Z306" s="160">
        <v>1275</v>
      </c>
      <c r="AA306" s="160">
        <v>186</v>
      </c>
      <c r="AB306" s="160">
        <v>239</v>
      </c>
    </row>
    <row r="307" spans="2:28" ht="22.35" customHeight="1" x14ac:dyDescent="0.2">
      <c r="B307" s="171"/>
      <c r="C307" s="172"/>
      <c r="D307" s="173"/>
      <c r="E307" s="174"/>
      <c r="F307" s="174"/>
      <c r="G307" s="174"/>
      <c r="H307" s="174"/>
      <c r="I307" s="175"/>
      <c r="Y307" s="160">
        <v>2558</v>
      </c>
      <c r="Z307" s="160">
        <v>2181</v>
      </c>
      <c r="AA307" s="160">
        <v>165</v>
      </c>
      <c r="AB307" s="160">
        <v>212</v>
      </c>
    </row>
    <row r="308" spans="2:28" ht="22.35" customHeight="1" x14ac:dyDescent="0.2">
      <c r="B308" s="171"/>
      <c r="C308" s="172"/>
      <c r="D308" s="173"/>
      <c r="E308" s="174"/>
      <c r="F308" s="174"/>
      <c r="G308" s="174"/>
      <c r="H308" s="174"/>
      <c r="I308" s="175"/>
      <c r="Y308" s="160">
        <v>1950</v>
      </c>
      <c r="Z308" s="160">
        <v>1465</v>
      </c>
      <c r="AA308" s="160">
        <v>250</v>
      </c>
      <c r="AB308" s="160">
        <v>235</v>
      </c>
    </row>
    <row r="309" spans="2:28" ht="22.35" customHeight="1" x14ac:dyDescent="0.2">
      <c r="B309" s="171"/>
      <c r="C309" s="172"/>
      <c r="D309" s="173"/>
      <c r="E309" s="174"/>
      <c r="F309" s="174"/>
      <c r="G309" s="174"/>
      <c r="H309" s="174"/>
      <c r="I309" s="175"/>
      <c r="Y309" s="160">
        <v>2782</v>
      </c>
      <c r="Z309" s="160">
        <v>2351</v>
      </c>
      <c r="AA309" s="160">
        <v>222</v>
      </c>
      <c r="AB309" s="160">
        <v>209</v>
      </c>
    </row>
    <row r="310" spans="2:28" ht="22.35" customHeight="1" x14ac:dyDescent="0.2">
      <c r="B310" s="171"/>
      <c r="C310" s="172"/>
      <c r="D310" s="173"/>
      <c r="E310" s="174"/>
      <c r="F310" s="174"/>
      <c r="G310" s="174"/>
      <c r="H310" s="174"/>
      <c r="I310" s="175"/>
      <c r="Y310" s="160">
        <v>2659</v>
      </c>
      <c r="Z310" s="160">
        <v>1988</v>
      </c>
      <c r="AA310" s="160">
        <v>250</v>
      </c>
      <c r="AB310" s="160">
        <v>421</v>
      </c>
    </row>
    <row r="311" spans="2:28" ht="22.35" customHeight="1" x14ac:dyDescent="0.2">
      <c r="B311" s="171"/>
      <c r="C311" s="172"/>
      <c r="D311" s="173"/>
      <c r="E311" s="174"/>
      <c r="F311" s="174"/>
      <c r="G311" s="174"/>
      <c r="H311" s="174"/>
      <c r="I311" s="175"/>
      <c r="Y311" s="160">
        <v>3411</v>
      </c>
      <c r="Z311" s="160">
        <v>2815</v>
      </c>
      <c r="AA311" s="160">
        <v>222</v>
      </c>
      <c r="AB311" s="160">
        <v>374</v>
      </c>
    </row>
    <row r="312" spans="2:28" ht="22.35" customHeight="1" x14ac:dyDescent="0.2">
      <c r="B312" s="171"/>
      <c r="C312" s="172"/>
      <c r="D312" s="173"/>
      <c r="E312" s="174"/>
      <c r="F312" s="174"/>
      <c r="G312" s="174"/>
      <c r="H312" s="174"/>
      <c r="I312" s="175"/>
      <c r="Y312" s="160">
        <v>19810</v>
      </c>
      <c r="Z312" s="160">
        <v>19810</v>
      </c>
    </row>
    <row r="313" spans="2:28" ht="22.35" customHeight="1" x14ac:dyDescent="0.2">
      <c r="B313" s="176"/>
      <c r="C313" s="177"/>
      <c r="D313" s="178"/>
      <c r="E313" s="179"/>
      <c r="F313" s="179"/>
      <c r="G313" s="179"/>
      <c r="H313" s="179"/>
      <c r="I313" s="180"/>
      <c r="Y313" s="160">
        <v>5755</v>
      </c>
      <c r="Z313" s="160">
        <v>4959</v>
      </c>
      <c r="AA313" s="160">
        <v>437</v>
      </c>
      <c r="AB313" s="160">
        <v>359</v>
      </c>
    </row>
    <row r="314" spans="2:28" ht="22.35" customHeight="1" x14ac:dyDescent="0.2">
      <c r="B314" s="171"/>
      <c r="C314" s="172"/>
      <c r="D314" s="173"/>
      <c r="E314" s="174"/>
      <c r="F314" s="174"/>
      <c r="G314" s="174"/>
      <c r="H314" s="174"/>
      <c r="I314" s="175"/>
      <c r="Y314" s="160">
        <v>6034</v>
      </c>
      <c r="Z314" s="160">
        <v>5171</v>
      </c>
      <c r="AA314" s="160">
        <v>508</v>
      </c>
      <c r="AB314" s="160">
        <v>355</v>
      </c>
    </row>
    <row r="315" spans="2:28" ht="22.35" customHeight="1" x14ac:dyDescent="0.2">
      <c r="B315" s="171"/>
      <c r="C315" s="172"/>
      <c r="D315" s="173"/>
      <c r="E315" s="174"/>
      <c r="F315" s="174"/>
      <c r="G315" s="174"/>
      <c r="H315" s="174"/>
      <c r="I315" s="175"/>
      <c r="Y315" s="160">
        <v>6821</v>
      </c>
      <c r="Z315" s="160">
        <v>5751</v>
      </c>
      <c r="AA315" s="160">
        <v>508</v>
      </c>
      <c r="AB315" s="160">
        <v>562</v>
      </c>
    </row>
    <row r="316" spans="2:28" ht="22.35" customHeight="1" x14ac:dyDescent="0.2">
      <c r="B316" s="171"/>
      <c r="C316" s="172"/>
      <c r="D316" s="173"/>
      <c r="E316" s="174"/>
      <c r="F316" s="174"/>
      <c r="G316" s="174"/>
      <c r="H316" s="174"/>
      <c r="I316" s="175"/>
      <c r="Y316" s="160">
        <v>6614</v>
      </c>
      <c r="Z316" s="160">
        <v>5865</v>
      </c>
      <c r="AA316" s="160">
        <v>416</v>
      </c>
      <c r="AB316" s="160">
        <v>333</v>
      </c>
    </row>
    <row r="317" spans="2:28" ht="22.35" customHeight="1" x14ac:dyDescent="0.2">
      <c r="B317" s="171"/>
      <c r="C317" s="172"/>
      <c r="D317" s="173"/>
      <c r="E317" s="174"/>
      <c r="F317" s="174"/>
      <c r="G317" s="174"/>
      <c r="H317" s="174"/>
      <c r="I317" s="175"/>
      <c r="Y317" s="160">
        <v>6865</v>
      </c>
      <c r="Z317" s="160">
        <v>6056</v>
      </c>
      <c r="AA317" s="160">
        <v>480</v>
      </c>
      <c r="AB317" s="160">
        <v>329</v>
      </c>
    </row>
    <row r="318" spans="2:28" ht="22.35" customHeight="1" x14ac:dyDescent="0.2">
      <c r="B318" s="171"/>
      <c r="C318" s="172"/>
      <c r="D318" s="173"/>
      <c r="E318" s="174"/>
      <c r="F318" s="174"/>
      <c r="G318" s="174"/>
      <c r="H318" s="174"/>
      <c r="I318" s="175"/>
      <c r="Y318" s="160">
        <v>7574</v>
      </c>
      <c r="Z318" s="160">
        <v>6579</v>
      </c>
      <c r="AA318" s="160">
        <v>480</v>
      </c>
      <c r="AB318" s="160">
        <v>515</v>
      </c>
    </row>
    <row r="319" spans="2:28" ht="22.35" customHeight="1" x14ac:dyDescent="0.2">
      <c r="B319" s="171"/>
      <c r="C319" s="172"/>
      <c r="D319" s="173"/>
      <c r="E319" s="174"/>
      <c r="F319" s="174"/>
      <c r="G319" s="174"/>
      <c r="H319" s="174"/>
      <c r="I319" s="175"/>
      <c r="Y319" s="160">
        <v>3310</v>
      </c>
      <c r="Z319" s="160">
        <v>2602</v>
      </c>
      <c r="AA319" s="160">
        <v>381</v>
      </c>
      <c r="AB319" s="160">
        <v>327</v>
      </c>
    </row>
    <row r="320" spans="2:28" ht="22.35" customHeight="1" x14ac:dyDescent="0.2">
      <c r="B320" s="171"/>
      <c r="C320" s="172"/>
      <c r="D320" s="173"/>
      <c r="E320" s="174"/>
      <c r="F320" s="174"/>
      <c r="G320" s="174"/>
      <c r="H320" s="174"/>
      <c r="I320" s="175"/>
      <c r="Y320" s="160">
        <v>3588</v>
      </c>
      <c r="Z320" s="160">
        <v>2814</v>
      </c>
      <c r="AA320" s="160">
        <v>452</v>
      </c>
      <c r="AB320" s="160">
        <v>322</v>
      </c>
    </row>
    <row r="321" spans="2:28" ht="22.35" customHeight="1" x14ac:dyDescent="0.2">
      <c r="B321" s="171"/>
      <c r="C321" s="172"/>
      <c r="D321" s="173"/>
      <c r="E321" s="174"/>
      <c r="F321" s="174"/>
      <c r="G321" s="174"/>
      <c r="H321" s="174"/>
      <c r="I321" s="175"/>
      <c r="Y321" s="160">
        <v>4377</v>
      </c>
      <c r="Z321" s="160">
        <v>3395</v>
      </c>
      <c r="AA321" s="160">
        <v>453</v>
      </c>
      <c r="AB321" s="160">
        <v>529</v>
      </c>
    </row>
    <row r="322" spans="2:28" ht="22.35" customHeight="1" x14ac:dyDescent="0.2">
      <c r="B322" s="171"/>
      <c r="C322" s="172"/>
      <c r="D322" s="173"/>
      <c r="E322" s="174"/>
      <c r="F322" s="174"/>
      <c r="G322" s="174"/>
      <c r="H322" s="174"/>
      <c r="I322" s="175"/>
      <c r="Y322" s="160">
        <v>4169</v>
      </c>
      <c r="Z322" s="160">
        <v>3509</v>
      </c>
      <c r="AA322" s="160">
        <v>360</v>
      </c>
      <c r="AB322" s="160">
        <v>300</v>
      </c>
    </row>
    <row r="323" spans="2:28" ht="22.35" customHeight="1" x14ac:dyDescent="0.2">
      <c r="B323" s="171"/>
      <c r="C323" s="172"/>
      <c r="D323" s="173"/>
      <c r="E323" s="174"/>
      <c r="F323" s="174"/>
      <c r="G323" s="174"/>
      <c r="H323" s="174"/>
      <c r="I323" s="175"/>
      <c r="Y323" s="160">
        <v>4419</v>
      </c>
      <c r="Z323" s="160">
        <v>3699</v>
      </c>
      <c r="AA323" s="160">
        <v>424</v>
      </c>
      <c r="AB323" s="160">
        <v>296</v>
      </c>
    </row>
    <row r="324" spans="2:28" ht="22.35" customHeight="1" x14ac:dyDescent="0.2">
      <c r="B324" s="171"/>
      <c r="C324" s="172"/>
      <c r="D324" s="173"/>
      <c r="E324" s="174"/>
      <c r="F324" s="174"/>
      <c r="G324" s="174"/>
      <c r="H324" s="174"/>
      <c r="I324" s="175"/>
      <c r="Y324" s="160">
        <v>5129</v>
      </c>
      <c r="Z324" s="160">
        <v>4222</v>
      </c>
      <c r="AA324" s="160">
        <v>425</v>
      </c>
      <c r="AB324" s="160">
        <v>482</v>
      </c>
    </row>
    <row r="325" spans="2:28" ht="22.35" customHeight="1" x14ac:dyDescent="0.2">
      <c r="B325" s="171"/>
      <c r="C325" s="172"/>
      <c r="D325" s="173"/>
      <c r="E325" s="174"/>
      <c r="F325" s="174"/>
      <c r="G325" s="174"/>
      <c r="H325" s="174"/>
      <c r="I325" s="175"/>
      <c r="Y325" s="160">
        <v>6094</v>
      </c>
      <c r="Z325" s="160">
        <v>5412</v>
      </c>
      <c r="AA325" s="160">
        <v>370</v>
      </c>
      <c r="AB325" s="160">
        <v>312</v>
      </c>
    </row>
    <row r="326" spans="2:28" ht="22.35" customHeight="1" x14ac:dyDescent="0.2">
      <c r="B326" s="171"/>
      <c r="C326" s="172"/>
      <c r="D326" s="173"/>
      <c r="E326" s="174"/>
      <c r="F326" s="174"/>
      <c r="G326" s="174"/>
      <c r="H326" s="174"/>
      <c r="I326" s="175"/>
      <c r="Y326" s="160">
        <v>2093</v>
      </c>
      <c r="Z326" s="160">
        <v>1399</v>
      </c>
      <c r="AA326" s="160">
        <v>349</v>
      </c>
      <c r="AB326" s="160">
        <v>345</v>
      </c>
    </row>
    <row r="327" spans="2:28" ht="22.35" customHeight="1" x14ac:dyDescent="0.2">
      <c r="B327" s="171"/>
      <c r="C327" s="172"/>
      <c r="D327" s="173"/>
      <c r="E327" s="174"/>
      <c r="F327" s="174"/>
      <c r="G327" s="174"/>
      <c r="H327" s="174"/>
      <c r="I327" s="175"/>
      <c r="Y327" s="160">
        <v>2372</v>
      </c>
      <c r="Z327" s="160">
        <v>1611</v>
      </c>
      <c r="AA327" s="160">
        <v>420</v>
      </c>
      <c r="AB327" s="160">
        <v>341</v>
      </c>
    </row>
    <row r="328" spans="2:28" ht="22.35" customHeight="1" x14ac:dyDescent="0.2">
      <c r="B328" s="171"/>
      <c r="C328" s="172"/>
      <c r="D328" s="173"/>
      <c r="E328" s="174"/>
      <c r="F328" s="174"/>
      <c r="G328" s="174"/>
      <c r="H328" s="174"/>
      <c r="I328" s="175"/>
      <c r="Y328" s="160">
        <v>3161</v>
      </c>
      <c r="Z328" s="160">
        <v>2192</v>
      </c>
      <c r="AA328" s="160">
        <v>421</v>
      </c>
      <c r="AB328" s="160">
        <v>548</v>
      </c>
    </row>
    <row r="329" spans="2:28" ht="22.35" customHeight="1" x14ac:dyDescent="0.2">
      <c r="B329" s="171"/>
      <c r="C329" s="172"/>
      <c r="D329" s="173"/>
      <c r="E329" s="174"/>
      <c r="F329" s="174"/>
      <c r="G329" s="174"/>
      <c r="H329" s="174"/>
      <c r="I329" s="175"/>
      <c r="Y329" s="160">
        <v>10377</v>
      </c>
      <c r="Z329" s="160">
        <v>10377</v>
      </c>
    </row>
    <row r="330" spans="2:28" ht="22.35" customHeight="1" x14ac:dyDescent="0.2">
      <c r="B330" s="171"/>
      <c r="C330" s="172"/>
      <c r="D330" s="173"/>
      <c r="E330" s="174"/>
      <c r="F330" s="174"/>
      <c r="G330" s="174"/>
      <c r="H330" s="174"/>
      <c r="I330" s="175"/>
      <c r="Y330" s="160">
        <v>4914</v>
      </c>
      <c r="Z330" s="160">
        <v>4590</v>
      </c>
      <c r="AA330" s="160">
        <v>230</v>
      </c>
      <c r="AB330" s="160">
        <v>94</v>
      </c>
    </row>
    <row r="331" spans="2:28" ht="22.35" customHeight="1" x14ac:dyDescent="0.2">
      <c r="B331" s="171"/>
      <c r="C331" s="172"/>
      <c r="D331" s="173"/>
      <c r="E331" s="174"/>
      <c r="F331" s="174"/>
      <c r="G331" s="174"/>
      <c r="H331" s="174"/>
      <c r="I331" s="175"/>
      <c r="Y331" s="160">
        <v>2469</v>
      </c>
      <c r="Z331" s="160">
        <v>2234</v>
      </c>
      <c r="AA331" s="160">
        <v>174</v>
      </c>
      <c r="AB331" s="160">
        <v>61</v>
      </c>
    </row>
    <row r="332" spans="2:28" ht="22.35" customHeight="1" x14ac:dyDescent="0.2">
      <c r="B332" s="171"/>
      <c r="C332" s="172"/>
      <c r="D332" s="173"/>
      <c r="E332" s="174"/>
      <c r="F332" s="174"/>
      <c r="G332" s="174"/>
      <c r="H332" s="174"/>
      <c r="I332" s="175"/>
      <c r="Y332" s="160">
        <v>246</v>
      </c>
      <c r="Z332" s="160">
        <v>223</v>
      </c>
      <c r="AA332" s="160">
        <v>17</v>
      </c>
      <c r="AB332" s="160">
        <v>6</v>
      </c>
    </row>
    <row r="333" spans="2:28" ht="22.35" customHeight="1" x14ac:dyDescent="0.2">
      <c r="B333" s="171"/>
      <c r="C333" s="172"/>
      <c r="D333" s="173"/>
      <c r="E333" s="174"/>
      <c r="F333" s="174"/>
      <c r="G333" s="174"/>
      <c r="H333" s="174"/>
      <c r="I333" s="175"/>
      <c r="Y333" s="160">
        <v>1253</v>
      </c>
      <c r="Z333" s="160">
        <v>1031</v>
      </c>
      <c r="AA333" s="160">
        <v>142</v>
      </c>
      <c r="AB333" s="160">
        <v>80</v>
      </c>
    </row>
    <row r="334" spans="2:28" ht="22.35" customHeight="1" x14ac:dyDescent="0.2">
      <c r="B334" s="171"/>
      <c r="C334" s="172"/>
      <c r="D334" s="173"/>
      <c r="E334" s="174"/>
      <c r="F334" s="174"/>
      <c r="G334" s="174"/>
      <c r="H334" s="174"/>
      <c r="I334" s="175"/>
      <c r="Y334" s="160">
        <v>2053</v>
      </c>
      <c r="Z334" s="160">
        <v>1569</v>
      </c>
      <c r="AA334" s="160">
        <v>224</v>
      </c>
      <c r="AB334" s="160">
        <v>260</v>
      </c>
    </row>
    <row r="335" spans="2:28" ht="22.35" customHeight="1" x14ac:dyDescent="0.2">
      <c r="B335" s="171"/>
      <c r="C335" s="172"/>
      <c r="D335" s="173"/>
      <c r="E335" s="174"/>
      <c r="F335" s="174"/>
      <c r="G335" s="174"/>
      <c r="H335" s="174"/>
      <c r="I335" s="175"/>
      <c r="Y335" s="160">
        <v>307</v>
      </c>
      <c r="Z335" s="160">
        <v>235</v>
      </c>
      <c r="AA335" s="160">
        <v>33</v>
      </c>
      <c r="AB335" s="160">
        <v>39</v>
      </c>
    </row>
    <row r="336" spans="2:28" ht="22.35" customHeight="1" x14ac:dyDescent="0.2">
      <c r="B336" s="171"/>
      <c r="C336" s="172"/>
      <c r="D336" s="173"/>
      <c r="E336" s="174"/>
      <c r="F336" s="174"/>
      <c r="G336" s="174"/>
      <c r="H336" s="174"/>
      <c r="I336" s="175"/>
      <c r="Y336" s="160">
        <v>3435</v>
      </c>
      <c r="Z336" s="160">
        <v>2585</v>
      </c>
      <c r="AA336" s="160">
        <v>506</v>
      </c>
      <c r="AB336" s="160">
        <v>344</v>
      </c>
    </row>
    <row r="337" spans="2:28" ht="22.35" customHeight="1" x14ac:dyDescent="0.2">
      <c r="B337" s="171"/>
      <c r="C337" s="172"/>
      <c r="D337" s="173"/>
      <c r="E337" s="174"/>
      <c r="F337" s="174"/>
      <c r="G337" s="174"/>
      <c r="H337" s="174"/>
      <c r="I337" s="175"/>
      <c r="Y337" s="160">
        <v>3671</v>
      </c>
      <c r="Z337" s="160">
        <v>2765</v>
      </c>
      <c r="AA337" s="160">
        <v>566</v>
      </c>
      <c r="AB337" s="160">
        <v>340</v>
      </c>
    </row>
    <row r="338" spans="2:28" ht="22.35" customHeight="1" x14ac:dyDescent="0.2">
      <c r="B338" s="171"/>
      <c r="C338" s="172"/>
      <c r="D338" s="173"/>
      <c r="E338" s="174"/>
      <c r="F338" s="174"/>
      <c r="G338" s="174"/>
      <c r="H338" s="174"/>
      <c r="I338" s="175"/>
      <c r="Y338" s="160">
        <v>4342</v>
      </c>
      <c r="Z338" s="160">
        <v>3259</v>
      </c>
      <c r="AA338" s="160">
        <v>567</v>
      </c>
      <c r="AB338" s="160">
        <v>516</v>
      </c>
    </row>
    <row r="339" spans="2:28" ht="22.35" customHeight="1" x14ac:dyDescent="0.2">
      <c r="B339" s="171"/>
      <c r="C339" s="172"/>
      <c r="D339" s="173"/>
      <c r="E339" s="174"/>
      <c r="F339" s="174"/>
      <c r="G339" s="174"/>
      <c r="H339" s="174"/>
      <c r="I339" s="175"/>
      <c r="Y339" s="160">
        <v>6981</v>
      </c>
      <c r="Z339" s="160">
        <v>5496</v>
      </c>
      <c r="AA339" s="160">
        <v>738</v>
      </c>
      <c r="AB339" s="160">
        <v>747</v>
      </c>
    </row>
    <row r="340" spans="2:28" ht="22.35" customHeight="1" x14ac:dyDescent="0.2">
      <c r="B340" s="171"/>
      <c r="C340" s="172"/>
      <c r="D340" s="173"/>
      <c r="E340" s="174"/>
      <c r="F340" s="174"/>
      <c r="G340" s="174"/>
      <c r="H340" s="174"/>
      <c r="I340" s="175"/>
      <c r="Y340" s="160">
        <v>7666</v>
      </c>
      <c r="Z340" s="160">
        <v>6017</v>
      </c>
      <c r="AA340" s="160">
        <v>913</v>
      </c>
      <c r="AB340" s="160">
        <v>736</v>
      </c>
    </row>
    <row r="341" spans="2:28" ht="22.35" customHeight="1" x14ac:dyDescent="0.2">
      <c r="B341" s="171"/>
      <c r="C341" s="172"/>
      <c r="D341" s="173"/>
      <c r="E341" s="174"/>
      <c r="F341" s="174"/>
      <c r="G341" s="174"/>
      <c r="H341" s="174"/>
      <c r="I341" s="175"/>
      <c r="Y341" s="160">
        <v>9602</v>
      </c>
      <c r="Z341" s="160">
        <v>7444</v>
      </c>
      <c r="AA341" s="160">
        <v>914</v>
      </c>
      <c r="AB341" s="160">
        <v>1244</v>
      </c>
    </row>
    <row r="342" spans="2:28" ht="22.35" customHeight="1" x14ac:dyDescent="0.2">
      <c r="B342" s="171"/>
      <c r="C342" s="172"/>
      <c r="D342" s="173"/>
      <c r="E342" s="174"/>
      <c r="F342" s="174"/>
      <c r="G342" s="174"/>
      <c r="H342" s="174"/>
      <c r="I342" s="175"/>
      <c r="Y342" s="160">
        <v>2374</v>
      </c>
      <c r="Z342" s="160">
        <v>1904</v>
      </c>
      <c r="AA342" s="160">
        <v>259</v>
      </c>
      <c r="AB342" s="160">
        <v>211</v>
      </c>
    </row>
    <row r="343" spans="2:28" ht="22.35" customHeight="1" x14ac:dyDescent="0.2">
      <c r="B343" s="171"/>
      <c r="C343" s="172"/>
      <c r="D343" s="173"/>
      <c r="E343" s="174"/>
      <c r="F343" s="174"/>
      <c r="G343" s="174"/>
      <c r="H343" s="174"/>
      <c r="I343" s="175"/>
      <c r="Y343" s="160">
        <v>18867</v>
      </c>
      <c r="Z343" s="160">
        <v>18867</v>
      </c>
    </row>
    <row r="344" spans="2:28" ht="22.35" customHeight="1" x14ac:dyDescent="0.2">
      <c r="B344" s="171"/>
      <c r="C344" s="172"/>
      <c r="D344" s="173"/>
      <c r="E344" s="174"/>
      <c r="F344" s="174"/>
      <c r="G344" s="174"/>
      <c r="H344" s="174"/>
      <c r="I344" s="175"/>
      <c r="Y344" s="160">
        <v>901</v>
      </c>
      <c r="Z344" s="160">
        <v>395</v>
      </c>
      <c r="AA344" s="160">
        <v>221</v>
      </c>
      <c r="AB344" s="160">
        <v>285</v>
      </c>
    </row>
    <row r="345" spans="2:28" ht="22.35" customHeight="1" x14ac:dyDescent="0.2">
      <c r="B345" s="171"/>
      <c r="C345" s="172"/>
      <c r="D345" s="173"/>
      <c r="E345" s="174"/>
      <c r="F345" s="174"/>
      <c r="G345" s="174"/>
      <c r="H345" s="174"/>
      <c r="I345" s="175"/>
      <c r="Y345" s="160">
        <v>1111</v>
      </c>
      <c r="Z345" s="160">
        <v>576</v>
      </c>
      <c r="AA345" s="160">
        <v>276</v>
      </c>
      <c r="AB345" s="160">
        <v>259</v>
      </c>
    </row>
    <row r="346" spans="2:28" ht="22.35" customHeight="1" x14ac:dyDescent="0.2">
      <c r="B346" s="176"/>
      <c r="C346" s="177"/>
      <c r="D346" s="178"/>
      <c r="E346" s="179"/>
      <c r="F346" s="179"/>
      <c r="G346" s="179"/>
      <c r="H346" s="179"/>
      <c r="I346" s="180"/>
      <c r="Y346" s="160">
        <v>1894</v>
      </c>
      <c r="Z346" s="160">
        <v>1153</v>
      </c>
      <c r="AA346" s="160">
        <v>276</v>
      </c>
      <c r="AB346" s="160">
        <v>465</v>
      </c>
    </row>
    <row r="347" spans="2:28" ht="22.35" customHeight="1" x14ac:dyDescent="0.2">
      <c r="B347" s="171"/>
      <c r="C347" s="172"/>
      <c r="D347" s="173"/>
      <c r="E347" s="174"/>
      <c r="F347" s="174"/>
      <c r="G347" s="174"/>
      <c r="H347" s="174"/>
      <c r="I347" s="175"/>
      <c r="Y347" s="160">
        <v>2697</v>
      </c>
      <c r="Z347" s="160">
        <v>2242</v>
      </c>
      <c r="AA347" s="160">
        <v>199</v>
      </c>
      <c r="AB347" s="160">
        <v>256</v>
      </c>
    </row>
    <row r="348" spans="2:28" ht="22.35" customHeight="1" x14ac:dyDescent="0.2">
      <c r="B348" s="171"/>
      <c r="C348" s="172"/>
      <c r="D348" s="173"/>
      <c r="E348" s="174"/>
      <c r="F348" s="174"/>
      <c r="G348" s="174"/>
      <c r="H348" s="174"/>
      <c r="I348" s="175"/>
      <c r="Y348" s="160">
        <v>2886</v>
      </c>
      <c r="Z348" s="160">
        <v>2405</v>
      </c>
      <c r="AA348" s="160">
        <v>248</v>
      </c>
      <c r="AB348" s="160">
        <v>233</v>
      </c>
    </row>
    <row r="349" spans="2:28" ht="22.35" customHeight="1" x14ac:dyDescent="0.2">
      <c r="B349" s="171"/>
      <c r="C349" s="172"/>
      <c r="D349" s="173"/>
      <c r="E349" s="174"/>
      <c r="F349" s="174"/>
      <c r="G349" s="174"/>
      <c r="H349" s="174"/>
      <c r="I349" s="175"/>
      <c r="Y349" s="160">
        <v>3592</v>
      </c>
      <c r="Z349" s="160">
        <v>2925</v>
      </c>
      <c r="AA349" s="160">
        <v>249</v>
      </c>
      <c r="AB349" s="160">
        <v>418</v>
      </c>
    </row>
    <row r="350" spans="2:28" ht="22.35" customHeight="1" x14ac:dyDescent="0.2">
      <c r="B350" s="171"/>
      <c r="C350" s="172"/>
      <c r="D350" s="173"/>
      <c r="E350" s="174"/>
      <c r="F350" s="174"/>
      <c r="G350" s="174"/>
      <c r="H350" s="174"/>
      <c r="I350" s="175"/>
      <c r="Y350" s="160">
        <v>7762</v>
      </c>
      <c r="Z350" s="160">
        <v>5861</v>
      </c>
      <c r="AA350" s="160">
        <v>876</v>
      </c>
      <c r="AB350" s="160">
        <v>1025</v>
      </c>
    </row>
    <row r="351" spans="2:28" ht="22.35" customHeight="1" x14ac:dyDescent="0.2">
      <c r="B351" s="171"/>
      <c r="C351" s="172"/>
      <c r="D351" s="173"/>
      <c r="E351" s="174"/>
      <c r="F351" s="174"/>
      <c r="G351" s="174"/>
      <c r="H351" s="174"/>
      <c r="I351" s="175"/>
      <c r="Y351" s="160">
        <v>5446</v>
      </c>
      <c r="Z351" s="160">
        <v>3235</v>
      </c>
      <c r="AA351" s="160">
        <v>1045</v>
      </c>
      <c r="AB351" s="160">
        <v>1166</v>
      </c>
    </row>
    <row r="352" spans="2:28" ht="22.35" customHeight="1" x14ac:dyDescent="0.2">
      <c r="B352" s="171"/>
      <c r="C352" s="172"/>
      <c r="D352" s="173"/>
      <c r="E352" s="174"/>
      <c r="F352" s="174"/>
      <c r="G352" s="174"/>
      <c r="H352" s="174"/>
      <c r="I352" s="175"/>
      <c r="Y352" s="160">
        <v>5392</v>
      </c>
      <c r="Z352" s="160">
        <v>4244</v>
      </c>
      <c r="AA352" s="160">
        <v>476</v>
      </c>
      <c r="AB352" s="160">
        <v>672</v>
      </c>
    </row>
    <row r="353" spans="2:28" ht="22.35" customHeight="1" x14ac:dyDescent="0.2">
      <c r="B353" s="171"/>
      <c r="C353" s="172"/>
      <c r="D353" s="173"/>
      <c r="E353" s="174"/>
      <c r="F353" s="174"/>
      <c r="G353" s="174"/>
      <c r="H353" s="174"/>
      <c r="I353" s="175"/>
      <c r="Y353" s="160">
        <v>6242</v>
      </c>
      <c r="Z353" s="160">
        <v>4777</v>
      </c>
      <c r="AA353" s="160">
        <v>632</v>
      </c>
      <c r="AB353" s="160">
        <v>833</v>
      </c>
    </row>
    <row r="354" spans="2:28" ht="22.35" customHeight="1" x14ac:dyDescent="0.2">
      <c r="B354" s="171"/>
      <c r="C354" s="172"/>
      <c r="D354" s="173"/>
      <c r="E354" s="174"/>
      <c r="F354" s="174"/>
      <c r="G354" s="174"/>
      <c r="H354" s="174"/>
      <c r="I354" s="175"/>
      <c r="Y354" s="160">
        <v>10482</v>
      </c>
      <c r="Z354" s="160">
        <v>10482</v>
      </c>
    </row>
    <row r="355" spans="2:28" ht="22.35" customHeight="1" x14ac:dyDescent="0.2">
      <c r="B355" s="171"/>
      <c r="C355" s="172"/>
      <c r="D355" s="173"/>
      <c r="E355" s="174"/>
      <c r="F355" s="174"/>
      <c r="G355" s="174"/>
      <c r="H355" s="174"/>
      <c r="I355" s="175"/>
      <c r="Y355" s="160">
        <v>7049</v>
      </c>
      <c r="Z355" s="160">
        <v>5405</v>
      </c>
      <c r="AA355" s="160">
        <v>713</v>
      </c>
      <c r="AB355" s="160">
        <v>931</v>
      </c>
    </row>
    <row r="356" spans="2:28" ht="22.35" customHeight="1" x14ac:dyDescent="0.2">
      <c r="B356" s="171"/>
      <c r="C356" s="172"/>
      <c r="D356" s="173"/>
      <c r="E356" s="174"/>
      <c r="F356" s="174"/>
      <c r="G356" s="174"/>
      <c r="H356" s="174"/>
      <c r="I356" s="175"/>
      <c r="Y356" s="160">
        <v>6603</v>
      </c>
      <c r="Z356" s="160">
        <v>6603</v>
      </c>
    </row>
    <row r="357" spans="2:28" ht="22.35" customHeight="1" x14ac:dyDescent="0.2">
      <c r="B357" s="171"/>
      <c r="C357" s="172"/>
      <c r="D357" s="173"/>
      <c r="E357" s="174"/>
      <c r="F357" s="174"/>
      <c r="G357" s="174"/>
      <c r="H357" s="174"/>
      <c r="I357" s="175"/>
      <c r="Y357" s="160">
        <v>18867</v>
      </c>
      <c r="Z357" s="160">
        <v>18867</v>
      </c>
    </row>
    <row r="358" spans="2:28" ht="22.35" customHeight="1" x14ac:dyDescent="0.2">
      <c r="B358" s="171"/>
      <c r="C358" s="172"/>
      <c r="D358" s="173"/>
      <c r="E358" s="174"/>
      <c r="F358" s="174"/>
      <c r="G358" s="174"/>
      <c r="H358" s="174"/>
      <c r="I358" s="175"/>
      <c r="Y358" s="160">
        <v>3545</v>
      </c>
      <c r="Z358" s="160">
        <v>1412</v>
      </c>
      <c r="AA358" s="160">
        <v>1228</v>
      </c>
      <c r="AB358" s="160">
        <v>905</v>
      </c>
    </row>
    <row r="359" spans="2:28" ht="22.35" customHeight="1" x14ac:dyDescent="0.2">
      <c r="B359" s="171"/>
      <c r="C359" s="172"/>
      <c r="D359" s="173"/>
      <c r="E359" s="174"/>
      <c r="F359" s="174"/>
      <c r="G359" s="174"/>
      <c r="H359" s="174"/>
      <c r="I359" s="175"/>
      <c r="Y359" s="160">
        <v>3964</v>
      </c>
      <c r="Z359" s="160">
        <v>1579</v>
      </c>
      <c r="AA359" s="160">
        <v>1373</v>
      </c>
      <c r="AB359" s="160">
        <v>1012</v>
      </c>
    </row>
    <row r="360" spans="2:28" ht="22.35" customHeight="1" x14ac:dyDescent="0.2">
      <c r="B360" s="171"/>
      <c r="C360" s="172"/>
      <c r="D360" s="173"/>
      <c r="E360" s="174"/>
      <c r="F360" s="174"/>
      <c r="G360" s="174"/>
      <c r="H360" s="174"/>
      <c r="I360" s="175"/>
      <c r="Y360" s="160">
        <v>4473</v>
      </c>
      <c r="Z360" s="160">
        <v>1936</v>
      </c>
      <c r="AA360" s="160">
        <v>1296</v>
      </c>
      <c r="AB360" s="160">
        <v>1241</v>
      </c>
    </row>
    <row r="361" spans="2:28" ht="22.35" customHeight="1" x14ac:dyDescent="0.2">
      <c r="B361" s="171"/>
      <c r="C361" s="172"/>
      <c r="D361" s="173"/>
      <c r="E361" s="174"/>
      <c r="F361" s="174"/>
      <c r="G361" s="174"/>
      <c r="H361" s="174"/>
      <c r="I361" s="175"/>
      <c r="Y361" s="160">
        <v>5341</v>
      </c>
      <c r="Z361" s="160">
        <v>2470</v>
      </c>
      <c r="AA361" s="160">
        <v>1288</v>
      </c>
      <c r="AB361" s="160">
        <v>1583</v>
      </c>
    </row>
    <row r="362" spans="2:28" ht="22.35" customHeight="1" x14ac:dyDescent="0.2">
      <c r="B362" s="171"/>
      <c r="C362" s="172"/>
      <c r="D362" s="173"/>
      <c r="E362" s="174"/>
      <c r="F362" s="174"/>
      <c r="G362" s="174"/>
      <c r="H362" s="174"/>
      <c r="I362" s="175"/>
      <c r="Y362" s="160">
        <v>2402</v>
      </c>
      <c r="Z362" s="160">
        <v>1076</v>
      </c>
      <c r="AA362" s="160">
        <v>514</v>
      </c>
      <c r="AB362" s="160">
        <v>812</v>
      </c>
    </row>
    <row r="363" spans="2:28" ht="22.35" customHeight="1" x14ac:dyDescent="0.2">
      <c r="B363" s="171"/>
      <c r="C363" s="172"/>
      <c r="D363" s="173"/>
      <c r="E363" s="174"/>
      <c r="F363" s="174"/>
      <c r="G363" s="174"/>
      <c r="H363" s="174"/>
      <c r="I363" s="175"/>
      <c r="Y363" s="160">
        <v>2137</v>
      </c>
      <c r="Z363" s="160">
        <v>1277</v>
      </c>
      <c r="AA363" s="160">
        <v>379</v>
      </c>
      <c r="AB363" s="160">
        <v>481</v>
      </c>
    </row>
    <row r="364" spans="2:28" ht="22.35" customHeight="1" x14ac:dyDescent="0.2">
      <c r="B364" s="171"/>
      <c r="C364" s="172"/>
      <c r="D364" s="173"/>
      <c r="E364" s="174"/>
      <c r="F364" s="174"/>
      <c r="G364" s="174"/>
      <c r="H364" s="174"/>
      <c r="I364" s="175"/>
      <c r="Y364" s="160">
        <v>47262</v>
      </c>
      <c r="Z364" s="160">
        <v>33372</v>
      </c>
      <c r="AA364" s="160">
        <v>5992</v>
      </c>
      <c r="AB364" s="160">
        <v>7898</v>
      </c>
    </row>
    <row r="365" spans="2:28" ht="22.35" customHeight="1" x14ac:dyDescent="0.2">
      <c r="B365" s="171"/>
      <c r="C365" s="172"/>
      <c r="D365" s="173"/>
      <c r="E365" s="174"/>
      <c r="F365" s="174"/>
      <c r="G365" s="174"/>
      <c r="H365" s="174"/>
      <c r="I365" s="175"/>
      <c r="Y365" s="160">
        <v>41521</v>
      </c>
      <c r="Z365" s="160">
        <v>28455</v>
      </c>
      <c r="AA365" s="160">
        <v>6087</v>
      </c>
      <c r="AB365" s="160">
        <v>6979</v>
      </c>
    </row>
    <row r="366" spans="2:28" ht="22.35" customHeight="1" x14ac:dyDescent="0.2">
      <c r="B366" s="171"/>
      <c r="C366" s="172"/>
      <c r="D366" s="173"/>
      <c r="E366" s="174"/>
      <c r="F366" s="174"/>
      <c r="G366" s="174"/>
      <c r="H366" s="174"/>
      <c r="I366" s="175"/>
      <c r="Y366" s="160">
        <v>72184</v>
      </c>
      <c r="Z366" s="160">
        <v>49154</v>
      </c>
      <c r="AA366" s="160">
        <v>10701</v>
      </c>
      <c r="AB366" s="160">
        <v>12329</v>
      </c>
    </row>
    <row r="367" spans="2:28" ht="22.35" customHeight="1" x14ac:dyDescent="0.2">
      <c r="B367" s="171"/>
      <c r="C367" s="172"/>
      <c r="D367" s="173"/>
      <c r="E367" s="174"/>
      <c r="F367" s="174"/>
      <c r="G367" s="174"/>
      <c r="H367" s="174"/>
      <c r="I367" s="175"/>
      <c r="Y367" s="160">
        <v>94403</v>
      </c>
      <c r="Z367" s="160">
        <v>63331</v>
      </c>
      <c r="AA367" s="160">
        <v>14497</v>
      </c>
      <c r="AB367" s="160">
        <v>16575</v>
      </c>
    </row>
    <row r="368" spans="2:28" ht="22.35" customHeight="1" x14ac:dyDescent="0.2">
      <c r="B368" s="171"/>
      <c r="C368" s="172"/>
      <c r="D368" s="173"/>
      <c r="E368" s="174"/>
      <c r="F368" s="174"/>
      <c r="G368" s="174"/>
      <c r="H368" s="174"/>
      <c r="I368" s="175"/>
      <c r="Y368" s="160">
        <v>205222</v>
      </c>
      <c r="Z368" s="160">
        <v>171567</v>
      </c>
      <c r="AA368" s="160">
        <v>15611</v>
      </c>
      <c r="AB368" s="160">
        <v>18044</v>
      </c>
    </row>
    <row r="369" spans="2:28" ht="22.35" customHeight="1" x14ac:dyDescent="0.2">
      <c r="B369" s="171"/>
      <c r="C369" s="172"/>
      <c r="D369" s="173"/>
      <c r="E369" s="174"/>
      <c r="F369" s="174"/>
      <c r="G369" s="174"/>
      <c r="H369" s="174"/>
      <c r="I369" s="175"/>
      <c r="Y369" s="160">
        <v>110831</v>
      </c>
      <c r="Z369" s="160">
        <v>74914</v>
      </c>
      <c r="AA369" s="160">
        <v>16587</v>
      </c>
      <c r="AB369" s="160">
        <v>19330</v>
      </c>
    </row>
    <row r="370" spans="2:28" ht="22.35" customHeight="1" x14ac:dyDescent="0.2">
      <c r="B370" s="171"/>
      <c r="C370" s="172"/>
      <c r="D370" s="173"/>
      <c r="E370" s="174"/>
      <c r="F370" s="174"/>
      <c r="G370" s="174"/>
      <c r="H370" s="174"/>
      <c r="I370" s="175"/>
      <c r="Y370" s="160">
        <v>11583</v>
      </c>
      <c r="Z370" s="160">
        <v>5002</v>
      </c>
      <c r="AA370" s="160">
        <v>3309</v>
      </c>
      <c r="AB370" s="160">
        <v>3272</v>
      </c>
    </row>
    <row r="371" spans="2:28" ht="22.35" customHeight="1" x14ac:dyDescent="0.2">
      <c r="B371" s="171"/>
      <c r="C371" s="172"/>
      <c r="D371" s="173"/>
      <c r="E371" s="174"/>
      <c r="F371" s="174"/>
      <c r="G371" s="174"/>
      <c r="H371" s="174"/>
      <c r="I371" s="175"/>
      <c r="Y371" s="160">
        <v>2767</v>
      </c>
      <c r="Z371" s="160">
        <v>2547</v>
      </c>
      <c r="AA371" s="160">
        <v>220</v>
      </c>
    </row>
    <row r="372" spans="2:28" ht="22.35" customHeight="1" x14ac:dyDescent="0.2">
      <c r="B372" s="171"/>
      <c r="C372" s="172"/>
      <c r="D372" s="173"/>
      <c r="E372" s="174"/>
      <c r="F372" s="174"/>
      <c r="G372" s="174"/>
      <c r="H372" s="174"/>
      <c r="I372" s="175"/>
      <c r="Y372" s="160">
        <v>46118</v>
      </c>
      <c r="Z372" s="160">
        <v>42452</v>
      </c>
      <c r="AA372" s="160">
        <v>3666</v>
      </c>
    </row>
    <row r="373" spans="2:28" ht="22.35" customHeight="1" x14ac:dyDescent="0.2">
      <c r="B373" s="171"/>
      <c r="C373" s="172"/>
      <c r="D373" s="173"/>
      <c r="E373" s="174"/>
      <c r="F373" s="174"/>
      <c r="G373" s="174"/>
      <c r="H373" s="174"/>
      <c r="I373" s="175"/>
      <c r="Y373" s="160">
        <v>115296</v>
      </c>
      <c r="Z373" s="160">
        <v>106130</v>
      </c>
      <c r="AA373" s="160">
        <v>9166</v>
      </c>
    </row>
    <row r="374" spans="2:28" ht="22.35" customHeight="1" x14ac:dyDescent="0.2">
      <c r="B374" s="171"/>
      <c r="C374" s="172"/>
      <c r="D374" s="173"/>
      <c r="E374" s="174"/>
      <c r="F374" s="174"/>
      <c r="G374" s="174"/>
      <c r="H374" s="174"/>
      <c r="I374" s="175"/>
      <c r="Y374" s="160">
        <v>35266</v>
      </c>
      <c r="Z374" s="160">
        <v>16534</v>
      </c>
      <c r="AA374" s="160">
        <v>13277</v>
      </c>
      <c r="AB374" s="160">
        <v>5455</v>
      </c>
    </row>
    <row r="375" spans="2:28" ht="22.35" customHeight="1" x14ac:dyDescent="0.2">
      <c r="B375" s="171"/>
      <c r="C375" s="172"/>
      <c r="D375" s="173"/>
      <c r="E375" s="174"/>
      <c r="F375" s="174"/>
      <c r="G375" s="174"/>
      <c r="H375" s="174"/>
      <c r="I375" s="175"/>
      <c r="Y375" s="160">
        <v>2505</v>
      </c>
      <c r="Z375" s="160">
        <v>1140</v>
      </c>
      <c r="AA375" s="160">
        <v>719</v>
      </c>
      <c r="AB375" s="160">
        <v>646</v>
      </c>
    </row>
    <row r="376" spans="2:28" ht="22.35" customHeight="1" x14ac:dyDescent="0.2">
      <c r="B376" s="171"/>
      <c r="C376" s="172"/>
      <c r="D376" s="173"/>
      <c r="E376" s="174"/>
      <c r="F376" s="174"/>
      <c r="G376" s="174"/>
      <c r="H376" s="174"/>
      <c r="I376" s="175"/>
      <c r="Y376" s="160">
        <v>8530</v>
      </c>
      <c r="Z376" s="160">
        <v>3420</v>
      </c>
      <c r="AA376" s="160">
        <v>2691</v>
      </c>
      <c r="AB376" s="160">
        <v>2419</v>
      </c>
    </row>
    <row r="377" spans="2:28" ht="22.35" customHeight="1" x14ac:dyDescent="0.2">
      <c r="B377" s="171"/>
      <c r="C377" s="172"/>
      <c r="D377" s="173"/>
      <c r="E377" s="174"/>
      <c r="F377" s="174"/>
      <c r="G377" s="174"/>
      <c r="H377" s="174"/>
      <c r="I377" s="175"/>
      <c r="Y377" s="160">
        <v>62263</v>
      </c>
      <c r="Z377" s="160">
        <v>62263</v>
      </c>
    </row>
    <row r="378" spans="2:28" ht="22.35" customHeight="1" x14ac:dyDescent="0.2">
      <c r="B378" s="171"/>
      <c r="C378" s="172"/>
      <c r="D378" s="173"/>
      <c r="E378" s="174"/>
      <c r="F378" s="174"/>
      <c r="G378" s="174"/>
      <c r="H378" s="174"/>
      <c r="I378" s="175"/>
      <c r="Y378" s="160">
        <v>62263</v>
      </c>
      <c r="Z378" s="160">
        <v>62263</v>
      </c>
    </row>
    <row r="379" spans="2:28" ht="22.35" customHeight="1" x14ac:dyDescent="0.2">
      <c r="B379" s="176"/>
      <c r="C379" s="177"/>
      <c r="D379" s="178"/>
      <c r="E379" s="179"/>
      <c r="F379" s="179"/>
      <c r="G379" s="179"/>
      <c r="H379" s="179"/>
      <c r="I379" s="180"/>
      <c r="Y379" s="160">
        <v>62263</v>
      </c>
      <c r="Z379" s="160">
        <v>62263</v>
      </c>
    </row>
    <row r="380" spans="2:28" ht="22.35" customHeight="1" x14ac:dyDescent="0.2">
      <c r="B380" s="171"/>
      <c r="C380" s="172"/>
      <c r="D380" s="173"/>
      <c r="E380" s="174"/>
      <c r="F380" s="174"/>
      <c r="G380" s="174"/>
      <c r="H380" s="174"/>
      <c r="I380" s="175"/>
      <c r="Y380" s="160">
        <v>191962</v>
      </c>
      <c r="Z380" s="160">
        <v>62263</v>
      </c>
      <c r="AA380" s="160">
        <v>129699</v>
      </c>
    </row>
    <row r="381" spans="2:28" ht="22.35" customHeight="1" x14ac:dyDescent="0.2">
      <c r="B381" s="171"/>
      <c r="C381" s="172"/>
      <c r="D381" s="173"/>
      <c r="E381" s="174"/>
      <c r="F381" s="174"/>
      <c r="G381" s="174"/>
      <c r="H381" s="174"/>
      <c r="I381" s="175"/>
      <c r="Y381" s="160">
        <v>154333</v>
      </c>
      <c r="Z381" s="160">
        <v>62263</v>
      </c>
      <c r="AA381" s="160">
        <v>92070</v>
      </c>
    </row>
    <row r="382" spans="2:28" ht="22.35" customHeight="1" x14ac:dyDescent="0.2">
      <c r="B382" s="171"/>
      <c r="C382" s="172"/>
      <c r="D382" s="173"/>
      <c r="E382" s="174"/>
      <c r="F382" s="174"/>
      <c r="G382" s="174"/>
      <c r="H382" s="174"/>
      <c r="I382" s="175"/>
      <c r="Y382" s="160">
        <v>139710</v>
      </c>
      <c r="Z382" s="160">
        <v>62263</v>
      </c>
      <c r="AA382" s="160">
        <v>77447</v>
      </c>
    </row>
    <row r="383" spans="2:28" ht="22.35" customHeight="1" x14ac:dyDescent="0.2">
      <c r="B383" s="171"/>
      <c r="C383" s="172"/>
      <c r="D383" s="173"/>
      <c r="E383" s="174"/>
      <c r="F383" s="174"/>
      <c r="G383" s="174"/>
      <c r="H383" s="174"/>
      <c r="I383" s="175"/>
      <c r="Y383" s="160">
        <v>31981</v>
      </c>
      <c r="Z383" s="160">
        <v>31981</v>
      </c>
    </row>
    <row r="384" spans="2:28" ht="22.35" customHeight="1" x14ac:dyDescent="0.2">
      <c r="B384" s="171"/>
      <c r="C384" s="172"/>
      <c r="D384" s="173"/>
      <c r="E384" s="174"/>
      <c r="F384" s="174"/>
      <c r="G384" s="174"/>
      <c r="H384" s="174"/>
      <c r="I384" s="175"/>
      <c r="Y384" s="160">
        <v>32286</v>
      </c>
      <c r="Z384" s="160">
        <v>31981</v>
      </c>
      <c r="AA384" s="160">
        <v>267</v>
      </c>
      <c r="AB384" s="160">
        <v>38</v>
      </c>
    </row>
    <row r="385" spans="2:28" ht="22.35" customHeight="1" x14ac:dyDescent="0.2">
      <c r="B385" s="171"/>
      <c r="C385" s="172"/>
      <c r="D385" s="173"/>
      <c r="E385" s="174"/>
      <c r="F385" s="174"/>
      <c r="G385" s="174"/>
      <c r="H385" s="174"/>
      <c r="I385" s="175"/>
      <c r="Y385" s="160">
        <v>35896</v>
      </c>
      <c r="Z385" s="160">
        <v>35896</v>
      </c>
    </row>
    <row r="386" spans="2:28" ht="22.35" customHeight="1" x14ac:dyDescent="0.2">
      <c r="B386" s="171"/>
      <c r="C386" s="172"/>
      <c r="D386" s="173"/>
      <c r="E386" s="174"/>
      <c r="F386" s="174"/>
      <c r="G386" s="174"/>
      <c r="H386" s="174"/>
      <c r="I386" s="175"/>
      <c r="Y386" s="160">
        <v>36201</v>
      </c>
      <c r="Z386" s="160">
        <v>35896</v>
      </c>
      <c r="AA386" s="160">
        <v>267</v>
      </c>
      <c r="AB386" s="160">
        <v>38</v>
      </c>
    </row>
    <row r="387" spans="2:28" ht="22.35" customHeight="1" x14ac:dyDescent="0.2">
      <c r="B387" s="171"/>
      <c r="C387" s="172"/>
      <c r="D387" s="173"/>
      <c r="E387" s="174"/>
      <c r="F387" s="174"/>
      <c r="G387" s="174"/>
      <c r="H387" s="174"/>
      <c r="I387" s="175"/>
      <c r="Y387" s="160">
        <v>63962</v>
      </c>
      <c r="Z387" s="160">
        <v>63962</v>
      </c>
    </row>
    <row r="388" spans="2:28" ht="22.35" customHeight="1" x14ac:dyDescent="0.2">
      <c r="B388" s="171"/>
      <c r="C388" s="172"/>
      <c r="D388" s="173"/>
      <c r="E388" s="174"/>
      <c r="F388" s="174"/>
      <c r="G388" s="174"/>
      <c r="H388" s="174"/>
      <c r="I388" s="175"/>
      <c r="Y388" s="160">
        <v>64267</v>
      </c>
      <c r="Z388" s="160">
        <v>63962</v>
      </c>
      <c r="AA388" s="160">
        <v>267</v>
      </c>
      <c r="AB388" s="160">
        <v>38</v>
      </c>
    </row>
    <row r="389" spans="2:28" ht="22.35" customHeight="1" x14ac:dyDescent="0.2">
      <c r="B389" s="171"/>
      <c r="C389" s="172"/>
      <c r="D389" s="173"/>
      <c r="E389" s="174"/>
      <c r="F389" s="174"/>
      <c r="G389" s="174"/>
      <c r="H389" s="174"/>
      <c r="I389" s="175"/>
      <c r="Y389" s="160">
        <v>12799</v>
      </c>
      <c r="Z389" s="160">
        <v>9577</v>
      </c>
      <c r="AA389" s="160">
        <v>979</v>
      </c>
      <c r="AB389" s="160">
        <v>2243</v>
      </c>
    </row>
    <row r="390" spans="2:28" ht="22.35" customHeight="1" x14ac:dyDescent="0.2">
      <c r="B390" s="171"/>
      <c r="C390" s="172"/>
      <c r="D390" s="173"/>
      <c r="E390" s="174"/>
      <c r="F390" s="174"/>
      <c r="G390" s="174"/>
      <c r="H390" s="174"/>
      <c r="I390" s="175"/>
      <c r="Y390" s="160">
        <v>14407</v>
      </c>
      <c r="Z390" s="160">
        <v>10747</v>
      </c>
      <c r="AA390" s="160">
        <v>1113</v>
      </c>
      <c r="AB390" s="160">
        <v>2547</v>
      </c>
    </row>
    <row r="391" spans="2:28" ht="22.35" customHeight="1" x14ac:dyDescent="0.2">
      <c r="B391" s="171"/>
      <c r="C391" s="172"/>
      <c r="D391" s="173"/>
      <c r="E391" s="174"/>
      <c r="F391" s="174"/>
      <c r="G391" s="174"/>
      <c r="H391" s="174"/>
      <c r="I391" s="175"/>
      <c r="Y391" s="160">
        <v>19206</v>
      </c>
      <c r="Z391" s="160">
        <v>15921</v>
      </c>
      <c r="AA391" s="160">
        <v>979</v>
      </c>
      <c r="AB391" s="160">
        <v>2306</v>
      </c>
    </row>
    <row r="392" spans="2:28" ht="22.35" customHeight="1" x14ac:dyDescent="0.2">
      <c r="B392" s="171"/>
      <c r="C392" s="172"/>
      <c r="D392" s="173"/>
      <c r="E392" s="174"/>
      <c r="F392" s="174"/>
      <c r="G392" s="174"/>
      <c r="H392" s="174"/>
      <c r="I392" s="175"/>
      <c r="Y392" s="160">
        <v>21305</v>
      </c>
      <c r="Z392" s="160">
        <v>17577</v>
      </c>
      <c r="AA392" s="160">
        <v>1113</v>
      </c>
      <c r="AB392" s="160">
        <v>2615</v>
      </c>
    </row>
    <row r="393" spans="2:28" ht="22.35" customHeight="1" x14ac:dyDescent="0.2">
      <c r="B393" s="171"/>
      <c r="C393" s="172"/>
      <c r="D393" s="173"/>
      <c r="E393" s="174"/>
      <c r="F393" s="174"/>
      <c r="G393" s="174"/>
      <c r="H393" s="174"/>
      <c r="I393" s="175"/>
      <c r="Y393" s="160">
        <v>19481</v>
      </c>
      <c r="Z393" s="160">
        <v>15921</v>
      </c>
      <c r="AA393" s="160">
        <v>1163</v>
      </c>
      <c r="AB393" s="160">
        <v>2397</v>
      </c>
    </row>
    <row r="394" spans="2:28" ht="22.35" customHeight="1" x14ac:dyDescent="0.2">
      <c r="B394" s="171"/>
      <c r="C394" s="172"/>
      <c r="D394" s="173"/>
      <c r="E394" s="174"/>
      <c r="F394" s="174"/>
      <c r="G394" s="174"/>
      <c r="H394" s="174"/>
      <c r="I394" s="175"/>
      <c r="Y394" s="160">
        <v>2517</v>
      </c>
      <c r="Z394" s="160">
        <v>2517</v>
      </c>
    </row>
    <row r="395" spans="2:28" ht="22.35" customHeight="1" x14ac:dyDescent="0.2">
      <c r="B395" s="171"/>
      <c r="C395" s="172"/>
      <c r="D395" s="173"/>
      <c r="E395" s="174"/>
      <c r="F395" s="174"/>
      <c r="G395" s="174"/>
      <c r="H395" s="174"/>
      <c r="I395" s="175"/>
      <c r="Y395" s="160">
        <v>31981</v>
      </c>
      <c r="Z395" s="160">
        <v>31981</v>
      </c>
    </row>
    <row r="396" spans="2:28" ht="22.35" customHeight="1" x14ac:dyDescent="0.2">
      <c r="B396" s="171"/>
      <c r="C396" s="172"/>
      <c r="D396" s="173"/>
      <c r="E396" s="174"/>
      <c r="F396" s="174"/>
      <c r="G396" s="174"/>
      <c r="H396" s="174"/>
      <c r="I396" s="175"/>
      <c r="Y396" s="160">
        <v>32286</v>
      </c>
      <c r="Z396" s="160">
        <v>31981</v>
      </c>
      <c r="AA396" s="160">
        <v>267</v>
      </c>
      <c r="AB396" s="160">
        <v>38</v>
      </c>
    </row>
    <row r="397" spans="2:28" ht="22.35" customHeight="1" x14ac:dyDescent="0.2">
      <c r="B397" s="171"/>
      <c r="C397" s="172"/>
      <c r="D397" s="173"/>
      <c r="E397" s="174"/>
      <c r="F397" s="174"/>
      <c r="G397" s="174"/>
      <c r="H397" s="174"/>
      <c r="I397" s="175"/>
      <c r="Y397" s="160">
        <v>35896</v>
      </c>
      <c r="Z397" s="160">
        <v>35896</v>
      </c>
    </row>
    <row r="398" spans="2:28" ht="22.35" customHeight="1" x14ac:dyDescent="0.2">
      <c r="B398" s="171"/>
      <c r="C398" s="172"/>
      <c r="D398" s="173"/>
      <c r="E398" s="174"/>
      <c r="F398" s="174"/>
      <c r="G398" s="174"/>
      <c r="H398" s="174"/>
      <c r="I398" s="175"/>
      <c r="Y398" s="160">
        <v>36201</v>
      </c>
      <c r="Z398" s="160">
        <v>35896</v>
      </c>
      <c r="AA398" s="160">
        <v>267</v>
      </c>
      <c r="AB398" s="160">
        <v>38</v>
      </c>
    </row>
    <row r="399" spans="2:28" ht="22.35" customHeight="1" x14ac:dyDescent="0.2">
      <c r="B399" s="171"/>
      <c r="C399" s="172"/>
      <c r="D399" s="173"/>
      <c r="E399" s="174"/>
      <c r="F399" s="174"/>
      <c r="G399" s="174"/>
      <c r="H399" s="174"/>
      <c r="I399" s="175"/>
      <c r="Y399" s="160">
        <v>63962</v>
      </c>
      <c r="Z399" s="160">
        <v>63962</v>
      </c>
    </row>
    <row r="400" spans="2:28" ht="22.35" customHeight="1" x14ac:dyDescent="0.2">
      <c r="B400" s="171"/>
      <c r="C400" s="172"/>
      <c r="D400" s="173"/>
      <c r="E400" s="174"/>
      <c r="F400" s="174"/>
      <c r="G400" s="174"/>
      <c r="H400" s="174"/>
      <c r="I400" s="175"/>
      <c r="Y400" s="160">
        <v>64267</v>
      </c>
      <c r="Z400" s="160">
        <v>63962</v>
      </c>
      <c r="AA400" s="160">
        <v>267</v>
      </c>
      <c r="AB400" s="160">
        <v>38</v>
      </c>
    </row>
    <row r="401" spans="2:28" ht="22.35" customHeight="1" x14ac:dyDescent="0.2">
      <c r="B401" s="171"/>
      <c r="C401" s="172"/>
      <c r="D401" s="173"/>
      <c r="E401" s="174"/>
      <c r="F401" s="174"/>
      <c r="G401" s="174"/>
      <c r="H401" s="174"/>
      <c r="I401" s="175"/>
      <c r="Y401" s="160">
        <v>70940</v>
      </c>
      <c r="Z401" s="160">
        <v>69406</v>
      </c>
      <c r="AA401" s="160">
        <v>1232</v>
      </c>
      <c r="AB401" s="160">
        <v>302</v>
      </c>
    </row>
    <row r="402" spans="2:28" ht="22.35" customHeight="1" x14ac:dyDescent="0.2">
      <c r="B402" s="171"/>
      <c r="C402" s="172"/>
      <c r="D402" s="173"/>
      <c r="E402" s="174"/>
      <c r="F402" s="174"/>
      <c r="G402" s="174"/>
      <c r="H402" s="174"/>
      <c r="I402" s="175"/>
      <c r="Y402" s="160">
        <v>94666</v>
      </c>
      <c r="Z402" s="160">
        <v>93132</v>
      </c>
      <c r="AA402" s="160">
        <v>1232</v>
      </c>
      <c r="AB402" s="160">
        <v>302</v>
      </c>
    </row>
    <row r="403" spans="2:28" ht="22.35" customHeight="1" x14ac:dyDescent="0.2">
      <c r="B403" s="171"/>
      <c r="C403" s="172"/>
      <c r="D403" s="173"/>
      <c r="E403" s="174"/>
      <c r="F403" s="174"/>
      <c r="G403" s="174"/>
      <c r="H403" s="174"/>
      <c r="I403" s="175"/>
      <c r="Y403" s="160">
        <v>134508</v>
      </c>
      <c r="Z403" s="160">
        <v>132715</v>
      </c>
      <c r="AA403" s="160">
        <v>1324</v>
      </c>
      <c r="AB403" s="160">
        <v>469</v>
      </c>
    </row>
    <row r="404" spans="2:28" ht="22.35" customHeight="1" x14ac:dyDescent="0.2">
      <c r="B404" s="171"/>
      <c r="C404" s="172"/>
      <c r="D404" s="173"/>
      <c r="E404" s="174"/>
      <c r="F404" s="174"/>
      <c r="G404" s="174"/>
      <c r="H404" s="174"/>
      <c r="I404" s="175"/>
      <c r="Y404" s="160">
        <v>203655</v>
      </c>
      <c r="Z404" s="160">
        <v>203655</v>
      </c>
    </row>
    <row r="405" spans="2:28" ht="22.35" customHeight="1" x14ac:dyDescent="0.2">
      <c r="B405" s="171"/>
      <c r="C405" s="172"/>
      <c r="D405" s="173"/>
      <c r="E405" s="174"/>
      <c r="F405" s="174"/>
      <c r="G405" s="174"/>
      <c r="H405" s="174"/>
      <c r="I405" s="175"/>
      <c r="Y405" s="160">
        <v>203960</v>
      </c>
      <c r="Z405" s="160">
        <v>203655</v>
      </c>
      <c r="AA405" s="160">
        <v>267</v>
      </c>
      <c r="AB405" s="160">
        <v>38</v>
      </c>
    </row>
    <row r="406" spans="2:28" ht="22.35" customHeight="1" x14ac:dyDescent="0.2">
      <c r="B406" s="171"/>
      <c r="C406" s="172"/>
      <c r="D406" s="173"/>
      <c r="E406" s="174"/>
      <c r="F406" s="174"/>
      <c r="G406" s="174"/>
      <c r="H406" s="174"/>
      <c r="I406" s="175"/>
      <c r="Y406" s="160">
        <v>222664</v>
      </c>
      <c r="Z406" s="160">
        <v>222664</v>
      </c>
    </row>
    <row r="407" spans="2:28" ht="22.35" customHeight="1" x14ac:dyDescent="0.2">
      <c r="B407" s="171"/>
      <c r="C407" s="172"/>
      <c r="D407" s="173"/>
      <c r="E407" s="174"/>
      <c r="F407" s="174"/>
      <c r="G407" s="174"/>
      <c r="H407" s="174"/>
      <c r="I407" s="175"/>
      <c r="Y407" s="160">
        <v>222969</v>
      </c>
      <c r="Z407" s="160">
        <v>222664</v>
      </c>
      <c r="AA407" s="160">
        <v>267</v>
      </c>
      <c r="AB407" s="160">
        <v>38</v>
      </c>
    </row>
    <row r="408" spans="2:28" ht="22.35" customHeight="1" x14ac:dyDescent="0.2">
      <c r="B408" s="171"/>
      <c r="C408" s="172"/>
      <c r="D408" s="173"/>
      <c r="E408" s="174"/>
      <c r="F408" s="174"/>
      <c r="G408" s="174"/>
      <c r="H408" s="174"/>
      <c r="I408" s="175"/>
      <c r="Y408" s="160">
        <v>319975</v>
      </c>
      <c r="Z408" s="160">
        <v>319975</v>
      </c>
    </row>
    <row r="409" spans="2:28" ht="22.35" customHeight="1" x14ac:dyDescent="0.2">
      <c r="B409" s="171"/>
      <c r="C409" s="172"/>
      <c r="D409" s="173"/>
      <c r="E409" s="174"/>
      <c r="F409" s="174"/>
      <c r="G409" s="174"/>
      <c r="H409" s="174"/>
      <c r="I409" s="175"/>
      <c r="Y409" s="160">
        <v>320280</v>
      </c>
      <c r="Z409" s="160">
        <v>319975</v>
      </c>
      <c r="AA409" s="160">
        <v>267</v>
      </c>
      <c r="AB409" s="160">
        <v>38</v>
      </c>
    </row>
    <row r="410" spans="2:28" ht="22.35" customHeight="1" x14ac:dyDescent="0.2">
      <c r="B410" s="171"/>
      <c r="C410" s="172"/>
      <c r="D410" s="173"/>
      <c r="E410" s="174"/>
      <c r="F410" s="174"/>
      <c r="G410" s="174"/>
      <c r="H410" s="174"/>
      <c r="I410" s="175"/>
      <c r="Y410" s="160">
        <v>291755</v>
      </c>
      <c r="Z410" s="160">
        <v>228065</v>
      </c>
      <c r="AA410" s="160">
        <v>63690</v>
      </c>
    </row>
    <row r="411" spans="2:28" ht="22.35" customHeight="1" x14ac:dyDescent="0.2">
      <c r="B411" s="171"/>
      <c r="C411" s="172"/>
      <c r="D411" s="173"/>
      <c r="E411" s="174"/>
      <c r="F411" s="174"/>
      <c r="G411" s="174"/>
      <c r="H411" s="174"/>
      <c r="I411" s="175"/>
      <c r="Y411" s="160">
        <v>273501</v>
      </c>
      <c r="Z411" s="160">
        <v>218631</v>
      </c>
      <c r="AA411" s="160">
        <v>54870</v>
      </c>
    </row>
    <row r="412" spans="2:28" ht="22.35" customHeight="1" x14ac:dyDescent="0.2">
      <c r="B412" s="176"/>
      <c r="C412" s="177"/>
      <c r="D412" s="178"/>
      <c r="E412" s="179"/>
      <c r="F412" s="179"/>
      <c r="G412" s="179"/>
      <c r="H412" s="179"/>
      <c r="I412" s="180"/>
      <c r="Y412" s="160">
        <v>250224</v>
      </c>
      <c r="Z412" s="160">
        <v>199764</v>
      </c>
      <c r="AA412" s="160">
        <v>50460</v>
      </c>
    </row>
    <row r="413" spans="2:28" ht="22.35" customHeight="1" x14ac:dyDescent="0.2">
      <c r="B413" s="171"/>
      <c r="C413" s="172"/>
      <c r="D413" s="173"/>
      <c r="E413" s="174"/>
      <c r="F413" s="174"/>
      <c r="G413" s="174"/>
      <c r="H413" s="174"/>
      <c r="I413" s="175"/>
      <c r="Y413" s="160">
        <v>66115</v>
      </c>
      <c r="Z413" s="160">
        <v>46615</v>
      </c>
      <c r="AA413" s="160">
        <v>19500</v>
      </c>
    </row>
    <row r="414" spans="2:28" ht="22.35" customHeight="1" x14ac:dyDescent="0.2">
      <c r="B414" s="171"/>
      <c r="C414" s="172"/>
      <c r="D414" s="173"/>
      <c r="E414" s="174"/>
      <c r="F414" s="174"/>
      <c r="G414" s="174"/>
      <c r="H414" s="174"/>
      <c r="I414" s="175"/>
      <c r="Y414" s="160">
        <v>39084</v>
      </c>
      <c r="Z414" s="160">
        <v>27969</v>
      </c>
      <c r="AA414" s="160">
        <v>11115</v>
      </c>
    </row>
    <row r="415" spans="2:28" ht="22.35" customHeight="1" x14ac:dyDescent="0.2">
      <c r="B415" s="171"/>
      <c r="C415" s="172"/>
      <c r="D415" s="173"/>
      <c r="E415" s="174"/>
      <c r="F415" s="174"/>
      <c r="G415" s="174"/>
      <c r="H415" s="174"/>
      <c r="I415" s="175"/>
      <c r="Y415" s="160">
        <v>30944</v>
      </c>
      <c r="Z415" s="160">
        <v>21955</v>
      </c>
      <c r="AA415" s="160">
        <v>8989</v>
      </c>
    </row>
    <row r="416" spans="2:28" ht="22.35" customHeight="1" x14ac:dyDescent="0.2">
      <c r="B416" s="171"/>
      <c r="C416" s="172"/>
      <c r="D416" s="173"/>
      <c r="E416" s="174"/>
      <c r="F416" s="174"/>
      <c r="G416" s="174"/>
      <c r="H416" s="174"/>
      <c r="I416" s="175"/>
      <c r="Y416" s="160">
        <v>26465</v>
      </c>
      <c r="Z416" s="160">
        <v>18646</v>
      </c>
      <c r="AA416" s="160">
        <v>7819</v>
      </c>
    </row>
    <row r="417" spans="2:27" ht="22.35" customHeight="1" x14ac:dyDescent="0.2">
      <c r="B417" s="171"/>
      <c r="C417" s="172"/>
      <c r="D417" s="173"/>
      <c r="E417" s="174"/>
      <c r="F417" s="174"/>
      <c r="G417" s="174"/>
      <c r="H417" s="174"/>
      <c r="I417" s="175"/>
      <c r="Y417" s="160">
        <v>23176</v>
      </c>
      <c r="Z417" s="160">
        <v>15942</v>
      </c>
      <c r="AA417" s="160">
        <v>7234</v>
      </c>
    </row>
    <row r="418" spans="2:27" ht="22.35" customHeight="1" x14ac:dyDescent="0.2">
      <c r="B418" s="171"/>
      <c r="C418" s="172"/>
      <c r="D418" s="173"/>
      <c r="E418" s="174"/>
      <c r="F418" s="174"/>
      <c r="G418" s="174"/>
      <c r="H418" s="174"/>
      <c r="I418" s="175"/>
      <c r="Y418" s="160">
        <v>21682</v>
      </c>
      <c r="Z418" s="160">
        <v>14916</v>
      </c>
      <c r="AA418" s="160">
        <v>6766</v>
      </c>
    </row>
    <row r="419" spans="2:27" ht="22.35" customHeight="1" x14ac:dyDescent="0.2">
      <c r="B419" s="171"/>
      <c r="C419" s="172"/>
      <c r="D419" s="173"/>
      <c r="E419" s="174"/>
      <c r="F419" s="174"/>
      <c r="G419" s="174"/>
      <c r="H419" s="174"/>
      <c r="I419" s="175"/>
      <c r="Y419" s="160">
        <v>80099</v>
      </c>
      <c r="Z419" s="160">
        <v>60599</v>
      </c>
      <c r="AA419" s="160">
        <v>19500</v>
      </c>
    </row>
    <row r="420" spans="2:27" ht="22.35" customHeight="1" x14ac:dyDescent="0.2">
      <c r="B420" s="171"/>
      <c r="C420" s="172"/>
      <c r="D420" s="173"/>
      <c r="E420" s="174"/>
      <c r="F420" s="174"/>
      <c r="G420" s="174"/>
      <c r="H420" s="174"/>
      <c r="I420" s="175"/>
      <c r="Y420" s="160">
        <v>47474</v>
      </c>
      <c r="Z420" s="160">
        <v>36359</v>
      </c>
      <c r="AA420" s="160">
        <v>11115</v>
      </c>
    </row>
    <row r="421" spans="2:27" ht="22.35" customHeight="1" x14ac:dyDescent="0.2">
      <c r="B421" s="171"/>
      <c r="C421" s="172"/>
      <c r="D421" s="173"/>
      <c r="E421" s="174"/>
      <c r="F421" s="174"/>
      <c r="G421" s="174"/>
      <c r="H421" s="174"/>
      <c r="I421" s="175"/>
      <c r="Y421" s="160">
        <v>37531</v>
      </c>
      <c r="Z421" s="160">
        <v>28542</v>
      </c>
      <c r="AA421" s="160">
        <v>8989</v>
      </c>
    </row>
    <row r="422" spans="2:27" ht="22.35" customHeight="1" x14ac:dyDescent="0.2">
      <c r="B422" s="171"/>
      <c r="C422" s="172"/>
      <c r="D422" s="173"/>
      <c r="E422" s="174"/>
      <c r="F422" s="174"/>
      <c r="G422" s="174"/>
      <c r="H422" s="174"/>
      <c r="I422" s="175"/>
      <c r="Y422" s="160">
        <v>32058</v>
      </c>
      <c r="Z422" s="160">
        <v>24239</v>
      </c>
      <c r="AA422" s="160">
        <v>7819</v>
      </c>
    </row>
    <row r="423" spans="2:27" ht="22.35" customHeight="1" x14ac:dyDescent="0.2">
      <c r="B423" s="171"/>
      <c r="C423" s="172"/>
      <c r="D423" s="173"/>
      <c r="E423" s="174"/>
      <c r="F423" s="174"/>
      <c r="G423" s="174"/>
      <c r="H423" s="174"/>
      <c r="I423" s="175"/>
      <c r="Y423" s="160">
        <v>27958</v>
      </c>
      <c r="Z423" s="160">
        <v>20724</v>
      </c>
      <c r="AA423" s="160">
        <v>7234</v>
      </c>
    </row>
    <row r="424" spans="2:27" ht="22.35" customHeight="1" x14ac:dyDescent="0.2">
      <c r="B424" s="171"/>
      <c r="C424" s="172"/>
      <c r="D424" s="173"/>
      <c r="E424" s="174"/>
      <c r="F424" s="174"/>
      <c r="G424" s="174"/>
      <c r="H424" s="174"/>
      <c r="I424" s="175"/>
      <c r="Y424" s="160">
        <v>26157</v>
      </c>
      <c r="Z424" s="160">
        <v>19391</v>
      </c>
      <c r="AA424" s="160">
        <v>6766</v>
      </c>
    </row>
    <row r="425" spans="2:27" ht="22.35" customHeight="1" x14ac:dyDescent="0.2">
      <c r="B425" s="171"/>
      <c r="C425" s="172"/>
      <c r="D425" s="173"/>
      <c r="E425" s="174"/>
      <c r="F425" s="174"/>
      <c r="G425" s="174"/>
      <c r="H425" s="174"/>
      <c r="I425" s="175"/>
      <c r="Y425" s="160">
        <v>148274</v>
      </c>
      <c r="Z425" s="160">
        <v>110217</v>
      </c>
      <c r="AA425" s="160">
        <v>38057</v>
      </c>
    </row>
    <row r="426" spans="2:27" ht="22.35" customHeight="1" x14ac:dyDescent="0.2">
      <c r="B426" s="171"/>
      <c r="C426" s="172"/>
      <c r="D426" s="173"/>
      <c r="E426" s="174"/>
      <c r="F426" s="174"/>
      <c r="G426" s="174"/>
      <c r="H426" s="174"/>
      <c r="I426" s="175"/>
      <c r="Y426" s="160">
        <v>90946</v>
      </c>
      <c r="Z426" s="160">
        <v>69216</v>
      </c>
      <c r="AA426" s="160">
        <v>21730</v>
      </c>
    </row>
    <row r="427" spans="2:27" ht="22.35" customHeight="1" x14ac:dyDescent="0.2">
      <c r="B427" s="171"/>
      <c r="C427" s="172"/>
      <c r="D427" s="173"/>
      <c r="E427" s="174"/>
      <c r="F427" s="174"/>
      <c r="G427" s="174"/>
      <c r="H427" s="174"/>
      <c r="I427" s="175"/>
      <c r="Y427" s="160">
        <v>72744</v>
      </c>
      <c r="Z427" s="160">
        <v>56761</v>
      </c>
      <c r="AA427" s="160">
        <v>15983</v>
      </c>
    </row>
    <row r="428" spans="2:27" ht="22.35" customHeight="1" x14ac:dyDescent="0.2">
      <c r="B428" s="171"/>
      <c r="C428" s="172"/>
      <c r="D428" s="173"/>
      <c r="E428" s="174"/>
      <c r="F428" s="174"/>
      <c r="G428" s="174"/>
      <c r="H428" s="174"/>
      <c r="I428" s="175"/>
      <c r="Y428" s="160">
        <v>181339</v>
      </c>
      <c r="Z428" s="160">
        <v>143282</v>
      </c>
      <c r="AA428" s="160">
        <v>38057</v>
      </c>
    </row>
    <row r="429" spans="2:27" ht="22.35" customHeight="1" x14ac:dyDescent="0.2">
      <c r="B429" s="171"/>
      <c r="C429" s="172"/>
      <c r="D429" s="173"/>
      <c r="E429" s="174"/>
      <c r="F429" s="174"/>
      <c r="G429" s="174"/>
      <c r="H429" s="174"/>
      <c r="I429" s="175"/>
      <c r="Y429" s="160">
        <v>111711</v>
      </c>
      <c r="Z429" s="160">
        <v>89981</v>
      </c>
      <c r="AA429" s="160">
        <v>21730</v>
      </c>
    </row>
    <row r="430" spans="2:27" ht="22.35" customHeight="1" x14ac:dyDescent="0.2">
      <c r="B430" s="171"/>
      <c r="C430" s="172"/>
      <c r="D430" s="173"/>
      <c r="E430" s="174"/>
      <c r="F430" s="174"/>
      <c r="G430" s="174"/>
      <c r="H430" s="174"/>
      <c r="I430" s="175"/>
      <c r="Y430" s="160">
        <v>89773</v>
      </c>
      <c r="Z430" s="160">
        <v>73790</v>
      </c>
      <c r="AA430" s="160">
        <v>15983</v>
      </c>
    </row>
    <row r="431" spans="2:27" ht="22.35" customHeight="1" x14ac:dyDescent="0.2">
      <c r="B431" s="171"/>
      <c r="C431" s="172"/>
      <c r="D431" s="173"/>
      <c r="E431" s="174"/>
      <c r="F431" s="174"/>
      <c r="G431" s="174"/>
      <c r="H431" s="174"/>
      <c r="I431" s="175"/>
      <c r="Y431" s="160">
        <v>66837</v>
      </c>
      <c r="Z431" s="160">
        <v>46615</v>
      </c>
      <c r="AA431" s="160">
        <v>20222</v>
      </c>
    </row>
    <row r="432" spans="2:27" ht="22.35" customHeight="1" x14ac:dyDescent="0.2">
      <c r="B432" s="171"/>
      <c r="C432" s="172"/>
      <c r="D432" s="173"/>
      <c r="E432" s="174"/>
      <c r="F432" s="174"/>
      <c r="G432" s="174"/>
      <c r="H432" s="174"/>
      <c r="I432" s="175"/>
      <c r="Y432" s="160">
        <v>40579</v>
      </c>
      <c r="Z432" s="160">
        <v>27969</v>
      </c>
      <c r="AA432" s="160">
        <v>12610</v>
      </c>
    </row>
    <row r="433" spans="2:28" ht="22.35" customHeight="1" x14ac:dyDescent="0.2">
      <c r="B433" s="171"/>
      <c r="C433" s="172"/>
      <c r="D433" s="173"/>
      <c r="E433" s="174"/>
      <c r="F433" s="174"/>
      <c r="G433" s="174"/>
      <c r="H433" s="174"/>
      <c r="I433" s="175"/>
      <c r="Y433" s="160">
        <v>32361</v>
      </c>
      <c r="Z433" s="160">
        <v>21955</v>
      </c>
      <c r="AA433" s="160">
        <v>10406</v>
      </c>
    </row>
    <row r="434" spans="2:28" ht="22.35" customHeight="1" x14ac:dyDescent="0.2">
      <c r="B434" s="171"/>
      <c r="C434" s="172"/>
      <c r="D434" s="173"/>
      <c r="E434" s="174"/>
      <c r="F434" s="174"/>
      <c r="G434" s="174"/>
      <c r="H434" s="174"/>
      <c r="I434" s="175"/>
      <c r="Y434" s="160">
        <v>27839</v>
      </c>
      <c r="Z434" s="160">
        <v>18646</v>
      </c>
      <c r="AA434" s="160">
        <v>9193</v>
      </c>
    </row>
    <row r="435" spans="2:28" ht="22.35" customHeight="1" x14ac:dyDescent="0.2">
      <c r="B435" s="171"/>
      <c r="C435" s="172"/>
      <c r="D435" s="173"/>
      <c r="E435" s="174"/>
      <c r="F435" s="174"/>
      <c r="G435" s="174"/>
      <c r="H435" s="174"/>
      <c r="I435" s="175"/>
      <c r="Y435" s="160">
        <v>4472</v>
      </c>
      <c r="Z435" s="160">
        <v>4472</v>
      </c>
    </row>
    <row r="436" spans="2:28" ht="22.35" customHeight="1" x14ac:dyDescent="0.2">
      <c r="B436" s="171"/>
      <c r="C436" s="172"/>
      <c r="D436" s="173"/>
      <c r="E436" s="174"/>
      <c r="F436" s="174"/>
      <c r="G436" s="174"/>
      <c r="H436" s="174"/>
      <c r="I436" s="175"/>
      <c r="Y436" s="160">
        <v>1084</v>
      </c>
      <c r="AA436" s="160">
        <v>1084</v>
      </c>
    </row>
    <row r="437" spans="2:28" ht="22.35" customHeight="1" x14ac:dyDescent="0.2">
      <c r="B437" s="171"/>
      <c r="C437" s="172"/>
      <c r="D437" s="173"/>
      <c r="E437" s="174"/>
      <c r="F437" s="174"/>
      <c r="G437" s="174"/>
      <c r="H437" s="174"/>
      <c r="I437" s="175"/>
      <c r="Y437" s="160">
        <v>5504</v>
      </c>
      <c r="Z437" s="160">
        <v>4151</v>
      </c>
      <c r="AA437" s="160">
        <v>1353</v>
      </c>
    </row>
    <row r="438" spans="2:28" ht="22.35" customHeight="1" x14ac:dyDescent="0.2">
      <c r="B438" s="171"/>
      <c r="C438" s="172"/>
      <c r="D438" s="173"/>
      <c r="E438" s="174"/>
      <c r="F438" s="174"/>
      <c r="G438" s="174"/>
      <c r="H438" s="174"/>
      <c r="I438" s="175"/>
      <c r="Y438" s="160">
        <v>38691</v>
      </c>
      <c r="Z438" s="160">
        <v>36553</v>
      </c>
      <c r="AA438" s="160">
        <v>2049</v>
      </c>
      <c r="AB438" s="160">
        <v>89</v>
      </c>
    </row>
    <row r="439" spans="2:28" ht="22.35" customHeight="1" x14ac:dyDescent="0.2">
      <c r="B439" s="171"/>
      <c r="C439" s="172"/>
      <c r="D439" s="173"/>
      <c r="E439" s="174"/>
      <c r="F439" s="174"/>
      <c r="G439" s="174"/>
      <c r="H439" s="174"/>
      <c r="I439" s="175"/>
      <c r="Y439" s="160">
        <v>207293</v>
      </c>
      <c r="Z439" s="160">
        <v>128893</v>
      </c>
      <c r="AA439" s="160">
        <v>78400</v>
      </c>
    </row>
    <row r="440" spans="2:28" ht="22.35" customHeight="1" x14ac:dyDescent="0.2">
      <c r="B440" s="171"/>
      <c r="C440" s="172"/>
      <c r="D440" s="173"/>
      <c r="E440" s="174"/>
      <c r="F440" s="174"/>
      <c r="G440" s="174"/>
      <c r="H440" s="174"/>
      <c r="I440" s="175"/>
      <c r="Y440" s="160">
        <v>270392</v>
      </c>
      <c r="Z440" s="160">
        <v>159792</v>
      </c>
      <c r="AA440" s="160">
        <v>110600</v>
      </c>
    </row>
    <row r="441" spans="2:28" ht="22.35" customHeight="1" x14ac:dyDescent="0.2">
      <c r="B441" s="171"/>
      <c r="C441" s="172"/>
      <c r="D441" s="173"/>
      <c r="E441" s="174"/>
      <c r="F441" s="174"/>
      <c r="G441" s="174"/>
      <c r="H441" s="174"/>
      <c r="I441" s="175"/>
      <c r="Y441" s="160">
        <v>388512</v>
      </c>
      <c r="Z441" s="160">
        <v>234512</v>
      </c>
      <c r="AA441" s="160">
        <v>154000</v>
      </c>
    </row>
    <row r="442" spans="2:28" ht="22.35" customHeight="1" x14ac:dyDescent="0.2">
      <c r="B442" s="171"/>
      <c r="C442" s="172"/>
      <c r="D442" s="173"/>
      <c r="E442" s="174"/>
      <c r="F442" s="174"/>
      <c r="G442" s="174"/>
      <c r="H442" s="174"/>
      <c r="I442" s="175"/>
      <c r="Y442" s="160">
        <v>23327</v>
      </c>
      <c r="Z442" s="160">
        <v>19646</v>
      </c>
      <c r="AA442" s="160">
        <v>3681</v>
      </c>
    </row>
    <row r="443" spans="2:28" ht="22.35" customHeight="1" x14ac:dyDescent="0.2">
      <c r="B443" s="171"/>
      <c r="C443" s="172"/>
      <c r="D443" s="173"/>
      <c r="E443" s="174"/>
      <c r="F443" s="174"/>
      <c r="G443" s="174"/>
      <c r="H443" s="174"/>
      <c r="I443" s="175"/>
      <c r="Y443" s="160">
        <v>40928</v>
      </c>
      <c r="Z443" s="160">
        <v>33706</v>
      </c>
      <c r="AA443" s="160">
        <v>7222</v>
      </c>
    </row>
    <row r="444" spans="2:28" ht="22.35" customHeight="1" x14ac:dyDescent="0.2">
      <c r="B444" s="171"/>
      <c r="C444" s="172"/>
      <c r="D444" s="173"/>
      <c r="E444" s="174"/>
      <c r="F444" s="174"/>
      <c r="G444" s="174"/>
      <c r="H444" s="174"/>
      <c r="I444" s="175"/>
      <c r="Y444" s="160">
        <v>25351</v>
      </c>
      <c r="Z444" s="160">
        <v>21611</v>
      </c>
      <c r="AA444" s="160">
        <v>3740</v>
      </c>
    </row>
    <row r="445" spans="2:28" ht="22.35" customHeight="1" x14ac:dyDescent="0.2">
      <c r="B445" s="176"/>
      <c r="C445" s="177"/>
      <c r="D445" s="178"/>
      <c r="E445" s="179"/>
      <c r="F445" s="179"/>
      <c r="G445" s="179"/>
      <c r="H445" s="179"/>
      <c r="I445" s="180"/>
      <c r="Y445" s="160">
        <v>22795</v>
      </c>
      <c r="Z445" s="160">
        <v>19646</v>
      </c>
      <c r="AA445" s="160">
        <v>3149</v>
      </c>
    </row>
    <row r="446" spans="2:28" ht="22.35" customHeight="1" x14ac:dyDescent="0.2">
      <c r="B446" s="171"/>
      <c r="C446" s="172"/>
      <c r="D446" s="173"/>
      <c r="E446" s="174"/>
      <c r="F446" s="174"/>
      <c r="G446" s="174"/>
      <c r="H446" s="174"/>
      <c r="I446" s="175"/>
      <c r="Y446" s="160">
        <v>24819</v>
      </c>
      <c r="Z446" s="160">
        <v>21611</v>
      </c>
      <c r="AA446" s="160">
        <v>3208</v>
      </c>
    </row>
    <row r="447" spans="2:28" ht="22.35" customHeight="1" x14ac:dyDescent="0.2">
      <c r="B447" s="171"/>
      <c r="C447" s="172"/>
      <c r="D447" s="173"/>
      <c r="E447" s="174"/>
      <c r="F447" s="174"/>
      <c r="G447" s="174"/>
      <c r="H447" s="174"/>
      <c r="I447" s="175"/>
      <c r="Y447" s="160">
        <v>17138</v>
      </c>
      <c r="Z447" s="160">
        <v>14060</v>
      </c>
      <c r="AA447" s="160">
        <v>3078</v>
      </c>
    </row>
    <row r="448" spans="2:28" ht="22.35" customHeight="1" x14ac:dyDescent="0.2">
      <c r="B448" s="171"/>
      <c r="C448" s="172"/>
      <c r="D448" s="173"/>
      <c r="E448" s="174"/>
      <c r="F448" s="174"/>
      <c r="G448" s="174"/>
      <c r="H448" s="174"/>
      <c r="I448" s="175"/>
      <c r="Y448" s="160">
        <v>17754</v>
      </c>
      <c r="Z448" s="160">
        <v>14060</v>
      </c>
      <c r="AA448" s="160">
        <v>3694</v>
      </c>
    </row>
    <row r="449" spans="2:27" ht="22.35" customHeight="1" x14ac:dyDescent="0.2">
      <c r="B449" s="171"/>
      <c r="C449" s="172"/>
      <c r="D449" s="173"/>
      <c r="E449" s="174"/>
      <c r="F449" s="174"/>
      <c r="G449" s="174"/>
      <c r="H449" s="174"/>
      <c r="I449" s="175"/>
      <c r="Y449" s="160">
        <v>17754</v>
      </c>
      <c r="Z449" s="160">
        <v>14060</v>
      </c>
      <c r="AA449" s="160">
        <v>3694</v>
      </c>
    </row>
    <row r="450" spans="2:27" ht="22.35" customHeight="1" x14ac:dyDescent="0.2">
      <c r="B450" s="171"/>
      <c r="C450" s="172"/>
      <c r="D450" s="173"/>
      <c r="E450" s="174"/>
      <c r="F450" s="174"/>
      <c r="G450" s="174"/>
      <c r="H450" s="174"/>
      <c r="I450" s="175"/>
      <c r="Y450" s="160">
        <v>538636</v>
      </c>
      <c r="Z450" s="160">
        <v>524321</v>
      </c>
      <c r="AA450" s="160">
        <v>14315</v>
      </c>
    </row>
    <row r="451" spans="2:27" ht="22.35" customHeight="1" x14ac:dyDescent="0.2">
      <c r="B451" s="171"/>
      <c r="C451" s="172"/>
      <c r="D451" s="173"/>
      <c r="E451" s="174"/>
      <c r="F451" s="174"/>
      <c r="G451" s="174"/>
      <c r="H451" s="174"/>
      <c r="I451" s="175"/>
      <c r="Y451" s="160">
        <v>606964</v>
      </c>
      <c r="Z451" s="160">
        <v>588831</v>
      </c>
      <c r="AA451" s="160">
        <v>18133</v>
      </c>
    </row>
    <row r="452" spans="2:27" ht="22.35" customHeight="1" x14ac:dyDescent="0.2">
      <c r="B452" s="171"/>
      <c r="C452" s="172"/>
      <c r="D452" s="173"/>
      <c r="E452" s="174"/>
      <c r="F452" s="174"/>
      <c r="G452" s="174"/>
      <c r="H452" s="174"/>
      <c r="I452" s="175"/>
      <c r="Y452" s="160">
        <v>674479</v>
      </c>
      <c r="Z452" s="160">
        <v>652313</v>
      </c>
      <c r="AA452" s="160">
        <v>22166</v>
      </c>
    </row>
    <row r="453" spans="2:27" ht="22.35" customHeight="1" x14ac:dyDescent="0.2">
      <c r="B453" s="171"/>
      <c r="C453" s="172"/>
      <c r="D453" s="173"/>
      <c r="E453" s="174"/>
      <c r="F453" s="174"/>
      <c r="G453" s="174"/>
      <c r="H453" s="174"/>
      <c r="I453" s="175"/>
      <c r="Y453" s="160">
        <v>752088</v>
      </c>
      <c r="Z453" s="160">
        <v>729177</v>
      </c>
      <c r="AA453" s="160">
        <v>22911</v>
      </c>
    </row>
    <row r="454" spans="2:27" ht="22.35" customHeight="1" x14ac:dyDescent="0.2">
      <c r="B454" s="171"/>
      <c r="C454" s="172"/>
      <c r="D454" s="173"/>
      <c r="E454" s="174"/>
      <c r="F454" s="174"/>
      <c r="G454" s="174"/>
      <c r="H454" s="174"/>
      <c r="I454" s="175"/>
      <c r="Y454" s="160">
        <v>800796</v>
      </c>
      <c r="Z454" s="160">
        <v>786481</v>
      </c>
      <c r="AA454" s="160">
        <v>14315</v>
      </c>
    </row>
    <row r="455" spans="2:27" ht="22.35" customHeight="1" x14ac:dyDescent="0.2">
      <c r="B455" s="171"/>
      <c r="C455" s="172"/>
      <c r="D455" s="173"/>
      <c r="E455" s="174"/>
      <c r="F455" s="174"/>
      <c r="G455" s="174"/>
      <c r="H455" s="174"/>
      <c r="I455" s="175"/>
      <c r="Y455" s="160">
        <v>901379</v>
      </c>
      <c r="Z455" s="160">
        <v>883246</v>
      </c>
      <c r="AA455" s="160">
        <v>18133</v>
      </c>
    </row>
    <row r="456" spans="2:27" ht="22.35" customHeight="1" x14ac:dyDescent="0.2">
      <c r="B456" s="171"/>
      <c r="C456" s="172"/>
      <c r="D456" s="173"/>
      <c r="E456" s="174"/>
      <c r="F456" s="174"/>
      <c r="G456" s="174"/>
      <c r="H456" s="174"/>
      <c r="I456" s="175"/>
      <c r="Y456" s="160">
        <v>1000635</v>
      </c>
      <c r="Z456" s="160">
        <v>978469</v>
      </c>
      <c r="AA456" s="160">
        <v>22166</v>
      </c>
    </row>
    <row r="457" spans="2:27" ht="22.35" customHeight="1" x14ac:dyDescent="0.2">
      <c r="B457" s="171"/>
      <c r="C457" s="172"/>
      <c r="D457" s="173"/>
      <c r="E457" s="174"/>
      <c r="F457" s="174"/>
      <c r="G457" s="174"/>
      <c r="H457" s="174"/>
      <c r="I457" s="175"/>
      <c r="Y457" s="160">
        <v>202216</v>
      </c>
      <c r="Z457" s="160">
        <v>198251</v>
      </c>
      <c r="AA457" s="160">
        <v>3965</v>
      </c>
    </row>
    <row r="458" spans="2:27" ht="22.35" customHeight="1" x14ac:dyDescent="0.2">
      <c r="B458" s="171"/>
      <c r="C458" s="172"/>
      <c r="D458" s="173"/>
      <c r="E458" s="174"/>
      <c r="F458" s="174"/>
      <c r="G458" s="174"/>
      <c r="H458" s="174"/>
      <c r="I458" s="175"/>
      <c r="Y458" s="160">
        <v>238615</v>
      </c>
      <c r="Z458" s="160">
        <v>233937</v>
      </c>
      <c r="AA458" s="160">
        <v>4678</v>
      </c>
    </row>
    <row r="459" spans="2:27" ht="22.35" customHeight="1" x14ac:dyDescent="0.2">
      <c r="B459" s="171"/>
      <c r="C459" s="172"/>
      <c r="D459" s="173"/>
      <c r="E459" s="174"/>
      <c r="F459" s="174"/>
      <c r="G459" s="174"/>
      <c r="H459" s="174"/>
      <c r="I459" s="175"/>
      <c r="Y459" s="160">
        <v>285955</v>
      </c>
      <c r="Z459" s="160">
        <v>280349</v>
      </c>
      <c r="AA459" s="160">
        <v>5606</v>
      </c>
    </row>
    <row r="460" spans="2:27" ht="22.35" customHeight="1" x14ac:dyDescent="0.2">
      <c r="B460" s="171"/>
      <c r="C460" s="172"/>
      <c r="D460" s="173"/>
      <c r="E460" s="174"/>
      <c r="F460" s="174"/>
      <c r="G460" s="174"/>
      <c r="H460" s="174"/>
      <c r="I460" s="175"/>
      <c r="Y460" s="160">
        <v>340490</v>
      </c>
      <c r="Z460" s="160">
        <v>317579</v>
      </c>
      <c r="AA460" s="160">
        <v>22911</v>
      </c>
    </row>
    <row r="461" spans="2:27" ht="22.35" customHeight="1" x14ac:dyDescent="0.2">
      <c r="B461" s="171"/>
      <c r="C461" s="172"/>
      <c r="D461" s="173"/>
      <c r="E461" s="174"/>
      <c r="F461" s="174"/>
      <c r="G461" s="174"/>
      <c r="H461" s="174"/>
      <c r="I461" s="175"/>
      <c r="Y461" s="160">
        <v>336419</v>
      </c>
      <c r="Z461" s="160">
        <v>326069</v>
      </c>
      <c r="AA461" s="160">
        <v>10350</v>
      </c>
    </row>
    <row r="462" spans="2:27" ht="22.35" customHeight="1" x14ac:dyDescent="0.2">
      <c r="B462" s="171"/>
      <c r="C462" s="172"/>
      <c r="D462" s="173"/>
      <c r="E462" s="174"/>
      <c r="F462" s="174"/>
      <c r="G462" s="174"/>
      <c r="H462" s="174"/>
      <c r="I462" s="175"/>
      <c r="Y462" s="160">
        <v>368348</v>
      </c>
      <c r="Z462" s="160">
        <v>354893</v>
      </c>
      <c r="AA462" s="160">
        <v>13455</v>
      </c>
    </row>
    <row r="463" spans="2:27" ht="22.35" customHeight="1" x14ac:dyDescent="0.2">
      <c r="B463" s="171"/>
      <c r="C463" s="172"/>
      <c r="D463" s="173"/>
      <c r="E463" s="174"/>
      <c r="F463" s="174"/>
      <c r="G463" s="174"/>
      <c r="H463" s="174"/>
      <c r="I463" s="175"/>
      <c r="Y463" s="160">
        <v>388524</v>
      </c>
      <c r="Z463" s="160">
        <v>371964</v>
      </c>
      <c r="AA463" s="160">
        <v>16560</v>
      </c>
    </row>
    <row r="464" spans="2:27" ht="22.35" customHeight="1" x14ac:dyDescent="0.2">
      <c r="B464" s="171"/>
      <c r="C464" s="172"/>
      <c r="D464" s="173"/>
      <c r="E464" s="174"/>
      <c r="F464" s="174"/>
      <c r="G464" s="174"/>
      <c r="H464" s="174"/>
      <c r="I464" s="175"/>
      <c r="Y464" s="160">
        <v>428157</v>
      </c>
      <c r="Z464" s="160">
        <v>411597</v>
      </c>
      <c r="AA464" s="160">
        <v>16560</v>
      </c>
    </row>
    <row r="465" spans="2:28" ht="22.35" customHeight="1" x14ac:dyDescent="0.2">
      <c r="B465" s="171"/>
      <c r="C465" s="172"/>
      <c r="D465" s="173"/>
      <c r="E465" s="174"/>
      <c r="F465" s="174"/>
      <c r="G465" s="174"/>
      <c r="H465" s="174"/>
      <c r="I465" s="175"/>
      <c r="Y465" s="160">
        <v>49613</v>
      </c>
      <c r="Z465" s="160">
        <v>30626</v>
      </c>
      <c r="AA465" s="160">
        <v>612</v>
      </c>
      <c r="AB465" s="160">
        <v>18375</v>
      </c>
    </row>
    <row r="466" spans="2:28" ht="22.35" customHeight="1" x14ac:dyDescent="0.2">
      <c r="B466" s="171"/>
      <c r="C466" s="172"/>
      <c r="D466" s="173"/>
      <c r="E466" s="174"/>
      <c r="F466" s="174"/>
      <c r="G466" s="174"/>
      <c r="H466" s="174"/>
      <c r="I466" s="175"/>
      <c r="Y466" s="160">
        <v>62121</v>
      </c>
      <c r="Z466" s="160">
        <v>38347</v>
      </c>
      <c r="AA466" s="160">
        <v>766</v>
      </c>
      <c r="AB466" s="160">
        <v>23008</v>
      </c>
    </row>
    <row r="467" spans="2:28" ht="22.35" customHeight="1" x14ac:dyDescent="0.2">
      <c r="B467" s="171"/>
      <c r="C467" s="172"/>
      <c r="D467" s="173"/>
      <c r="E467" s="174"/>
      <c r="F467" s="174"/>
      <c r="G467" s="174"/>
      <c r="H467" s="174"/>
      <c r="I467" s="175"/>
      <c r="Y467" s="160">
        <v>81162</v>
      </c>
      <c r="Z467" s="160">
        <v>50100</v>
      </c>
      <c r="AA467" s="160">
        <v>1002</v>
      </c>
      <c r="AB467" s="160">
        <v>30060</v>
      </c>
    </row>
    <row r="468" spans="2:28" ht="22.35" customHeight="1" x14ac:dyDescent="0.2">
      <c r="B468" s="171"/>
      <c r="C468" s="172"/>
      <c r="D468" s="173"/>
      <c r="E468" s="174"/>
      <c r="F468" s="174"/>
      <c r="G468" s="174"/>
      <c r="H468" s="174"/>
      <c r="I468" s="175"/>
      <c r="Y468" s="160">
        <v>104231</v>
      </c>
      <c r="Z468" s="160">
        <v>64341</v>
      </c>
      <c r="AA468" s="160">
        <v>1286</v>
      </c>
      <c r="AB468" s="160">
        <v>38604</v>
      </c>
    </row>
    <row r="469" spans="2:28" ht="22.35" customHeight="1" x14ac:dyDescent="0.2">
      <c r="B469" s="171"/>
      <c r="C469" s="172"/>
      <c r="D469" s="173"/>
      <c r="E469" s="174"/>
      <c r="F469" s="174"/>
      <c r="G469" s="174"/>
      <c r="H469" s="174"/>
      <c r="I469" s="175"/>
      <c r="Y469" s="160">
        <v>4814254</v>
      </c>
      <c r="Z469" s="160">
        <v>4571661</v>
      </c>
      <c r="AA469" s="160">
        <v>230762</v>
      </c>
      <c r="AB469" s="160">
        <v>11831</v>
      </c>
    </row>
    <row r="470" spans="2:28" ht="22.35" customHeight="1" x14ac:dyDescent="0.2">
      <c r="B470" s="171"/>
      <c r="C470" s="172"/>
      <c r="D470" s="173"/>
      <c r="E470" s="174"/>
      <c r="F470" s="174"/>
      <c r="G470" s="174"/>
      <c r="H470" s="174"/>
      <c r="I470" s="175"/>
      <c r="Y470" s="160">
        <v>5774738</v>
      </c>
      <c r="Z470" s="160">
        <v>5485993</v>
      </c>
      <c r="AA470" s="160">
        <v>276914</v>
      </c>
      <c r="AB470" s="160">
        <v>11831</v>
      </c>
    </row>
    <row r="471" spans="2:28" ht="22.35" customHeight="1" x14ac:dyDescent="0.2">
      <c r="B471" s="171"/>
      <c r="C471" s="172"/>
      <c r="D471" s="173"/>
      <c r="E471" s="174"/>
      <c r="F471" s="174"/>
      <c r="G471" s="174"/>
      <c r="H471" s="174"/>
      <c r="I471" s="175"/>
      <c r="Y471" s="160">
        <v>6733450</v>
      </c>
      <c r="Z471" s="160">
        <v>6400326</v>
      </c>
      <c r="AA471" s="160">
        <v>323067</v>
      </c>
      <c r="AB471" s="160">
        <v>10057</v>
      </c>
    </row>
    <row r="472" spans="2:28" ht="22.35" customHeight="1" x14ac:dyDescent="0.2">
      <c r="B472" s="171"/>
      <c r="C472" s="172"/>
      <c r="D472" s="173"/>
      <c r="E472" s="174"/>
      <c r="F472" s="174"/>
      <c r="G472" s="174"/>
      <c r="H472" s="174"/>
      <c r="I472" s="175"/>
      <c r="Y472" s="160">
        <v>3835488</v>
      </c>
      <c r="Z472" s="160">
        <v>3636501</v>
      </c>
      <c r="AA472" s="160">
        <v>188930</v>
      </c>
      <c r="AB472" s="160">
        <v>10057</v>
      </c>
    </row>
    <row r="473" spans="2:28" ht="22.35" customHeight="1" x14ac:dyDescent="0.2">
      <c r="B473" s="171"/>
      <c r="C473" s="172"/>
      <c r="D473" s="173"/>
      <c r="E473" s="174"/>
      <c r="F473" s="174"/>
      <c r="G473" s="174"/>
      <c r="H473" s="174"/>
      <c r="I473" s="175"/>
      <c r="Y473" s="160">
        <v>4625037</v>
      </c>
      <c r="Z473" s="160">
        <v>4387552</v>
      </c>
      <c r="AA473" s="160">
        <v>227428</v>
      </c>
      <c r="AB473" s="160">
        <v>10057</v>
      </c>
    </row>
    <row r="474" spans="2:28" ht="22.35" customHeight="1" x14ac:dyDescent="0.2">
      <c r="B474" s="171"/>
      <c r="C474" s="172"/>
      <c r="D474" s="173"/>
      <c r="E474" s="174"/>
      <c r="F474" s="174"/>
      <c r="G474" s="174"/>
      <c r="H474" s="174"/>
      <c r="I474" s="175"/>
      <c r="Y474" s="160">
        <v>5365661</v>
      </c>
      <c r="Z474" s="160">
        <v>5091102</v>
      </c>
      <c r="AA474" s="160">
        <v>264502</v>
      </c>
      <c r="AB474" s="160">
        <v>10057</v>
      </c>
    </row>
    <row r="475" spans="2:28" ht="22.35" customHeight="1" x14ac:dyDescent="0.2">
      <c r="B475" s="171"/>
      <c r="C475" s="172"/>
      <c r="D475" s="173"/>
      <c r="E475" s="174"/>
      <c r="F475" s="174"/>
      <c r="G475" s="174"/>
      <c r="H475" s="174"/>
      <c r="I475" s="175"/>
      <c r="Y475" s="160">
        <v>978764</v>
      </c>
      <c r="Z475" s="160">
        <v>935159</v>
      </c>
      <c r="AA475" s="160">
        <v>41831</v>
      </c>
      <c r="AB475" s="160">
        <v>1774</v>
      </c>
    </row>
    <row r="476" spans="2:28" ht="22.35" customHeight="1" x14ac:dyDescent="0.2">
      <c r="B476" s="171"/>
      <c r="C476" s="172"/>
      <c r="D476" s="173"/>
      <c r="E476" s="174"/>
      <c r="F476" s="174"/>
      <c r="G476" s="174"/>
      <c r="H476" s="174"/>
      <c r="I476" s="175"/>
      <c r="Y476" s="160">
        <v>1174163</v>
      </c>
      <c r="Z476" s="160">
        <v>1122191</v>
      </c>
      <c r="AA476" s="160">
        <v>50198</v>
      </c>
      <c r="AB476" s="160">
        <v>1774</v>
      </c>
    </row>
    <row r="477" spans="2:28" ht="22.35" customHeight="1" x14ac:dyDescent="0.2">
      <c r="B477" s="171"/>
      <c r="C477" s="172"/>
      <c r="D477" s="173"/>
      <c r="E477" s="174"/>
      <c r="F477" s="174"/>
      <c r="G477" s="174"/>
      <c r="H477" s="174"/>
      <c r="I477" s="175"/>
      <c r="Y477" s="160">
        <v>1369561</v>
      </c>
      <c r="Z477" s="160">
        <v>1309223</v>
      </c>
      <c r="AA477" s="160">
        <v>58564</v>
      </c>
      <c r="AB477" s="160">
        <v>1774</v>
      </c>
    </row>
    <row r="478" spans="2:28" ht="22.35" customHeight="1" x14ac:dyDescent="0.2">
      <c r="B478" s="176"/>
      <c r="C478" s="177"/>
      <c r="D478" s="178"/>
      <c r="E478" s="179"/>
      <c r="F478" s="179"/>
      <c r="G478" s="179"/>
      <c r="H478" s="179"/>
      <c r="I478" s="180"/>
      <c r="Y478" s="160">
        <v>11405</v>
      </c>
      <c r="Z478" s="160">
        <v>10644</v>
      </c>
      <c r="AA478" s="160">
        <v>761</v>
      </c>
    </row>
    <row r="479" spans="2:28" ht="22.35" customHeight="1" x14ac:dyDescent="0.2">
      <c r="B479" s="171"/>
      <c r="C479" s="172"/>
      <c r="D479" s="173"/>
      <c r="E479" s="174"/>
      <c r="F479" s="174"/>
      <c r="G479" s="174"/>
      <c r="H479" s="174"/>
      <c r="I479" s="175"/>
      <c r="Y479" s="160">
        <v>12235</v>
      </c>
      <c r="Z479" s="160">
        <v>11474</v>
      </c>
      <c r="AA479" s="160">
        <v>761</v>
      </c>
    </row>
    <row r="480" spans="2:28" ht="22.35" customHeight="1" x14ac:dyDescent="0.2">
      <c r="B480" s="171"/>
      <c r="C480" s="172"/>
      <c r="D480" s="173"/>
      <c r="E480" s="174"/>
      <c r="F480" s="174"/>
      <c r="G480" s="174"/>
      <c r="H480" s="174"/>
      <c r="I480" s="175"/>
      <c r="Y480" s="160">
        <v>13226</v>
      </c>
      <c r="Z480" s="160">
        <v>12465</v>
      </c>
      <c r="AA480" s="160">
        <v>761</v>
      </c>
    </row>
    <row r="481" spans="2:28" ht="22.35" customHeight="1" x14ac:dyDescent="0.2">
      <c r="B481" s="171"/>
      <c r="C481" s="172"/>
      <c r="D481" s="173"/>
      <c r="E481" s="174"/>
      <c r="F481" s="174"/>
      <c r="G481" s="174"/>
      <c r="H481" s="174"/>
      <c r="I481" s="175"/>
      <c r="Y481" s="160">
        <v>11913</v>
      </c>
      <c r="Z481" s="160">
        <v>10644</v>
      </c>
      <c r="AA481" s="160">
        <v>1269</v>
      </c>
    </row>
    <row r="482" spans="2:28" ht="22.35" customHeight="1" x14ac:dyDescent="0.2">
      <c r="B482" s="171"/>
      <c r="C482" s="172"/>
      <c r="D482" s="173"/>
      <c r="E482" s="174"/>
      <c r="F482" s="174"/>
      <c r="G482" s="174"/>
      <c r="H482" s="174"/>
      <c r="I482" s="175"/>
      <c r="Y482" s="160">
        <v>12743</v>
      </c>
      <c r="Z482" s="160">
        <v>11474</v>
      </c>
      <c r="AA482" s="160">
        <v>1269</v>
      </c>
    </row>
    <row r="483" spans="2:28" ht="22.35" customHeight="1" x14ac:dyDescent="0.2">
      <c r="B483" s="171"/>
      <c r="C483" s="172"/>
      <c r="D483" s="173"/>
      <c r="E483" s="174"/>
      <c r="F483" s="174"/>
      <c r="G483" s="174"/>
      <c r="H483" s="174"/>
      <c r="I483" s="175"/>
      <c r="Y483" s="160">
        <v>13734</v>
      </c>
      <c r="Z483" s="160">
        <v>12465</v>
      </c>
      <c r="AA483" s="160">
        <v>1269</v>
      </c>
    </row>
    <row r="484" spans="2:28" ht="22.35" customHeight="1" x14ac:dyDescent="0.2">
      <c r="B484" s="171"/>
      <c r="C484" s="172"/>
      <c r="D484" s="173"/>
      <c r="E484" s="174"/>
      <c r="F484" s="174"/>
      <c r="G484" s="174"/>
      <c r="H484" s="174"/>
      <c r="I484" s="175"/>
      <c r="Y484" s="160">
        <v>13056</v>
      </c>
      <c r="Z484" s="160">
        <v>10644</v>
      </c>
      <c r="AA484" s="160">
        <v>2412</v>
      </c>
    </row>
    <row r="485" spans="2:28" ht="22.35" customHeight="1" x14ac:dyDescent="0.2">
      <c r="B485" s="171"/>
      <c r="C485" s="172"/>
      <c r="D485" s="173"/>
      <c r="E485" s="174"/>
      <c r="F485" s="174"/>
      <c r="G485" s="174"/>
      <c r="H485" s="174"/>
      <c r="I485" s="175"/>
      <c r="Y485" s="160">
        <v>13886</v>
      </c>
      <c r="Z485" s="160">
        <v>11474</v>
      </c>
      <c r="AA485" s="160">
        <v>2412</v>
      </c>
    </row>
    <row r="486" spans="2:28" ht="22.35" customHeight="1" x14ac:dyDescent="0.2">
      <c r="B486" s="171"/>
      <c r="C486" s="172"/>
      <c r="D486" s="173"/>
      <c r="E486" s="174"/>
      <c r="F486" s="174"/>
      <c r="G486" s="174"/>
      <c r="H486" s="174"/>
      <c r="I486" s="175"/>
      <c r="Y486" s="160">
        <v>14877</v>
      </c>
      <c r="Z486" s="160">
        <v>12465</v>
      </c>
      <c r="AA486" s="160">
        <v>2412</v>
      </c>
    </row>
    <row r="487" spans="2:28" ht="22.35" customHeight="1" x14ac:dyDescent="0.2">
      <c r="B487" s="171"/>
      <c r="C487" s="172"/>
      <c r="D487" s="173"/>
      <c r="E487" s="174"/>
      <c r="F487" s="174"/>
      <c r="G487" s="174"/>
      <c r="H487" s="174"/>
      <c r="I487" s="175"/>
      <c r="Y487" s="160">
        <v>11700</v>
      </c>
      <c r="Z487" s="160">
        <v>10279</v>
      </c>
      <c r="AA487" s="160">
        <v>1421</v>
      </c>
    </row>
    <row r="488" spans="2:28" ht="22.35" customHeight="1" x14ac:dyDescent="0.2">
      <c r="B488" s="171"/>
      <c r="C488" s="172"/>
      <c r="D488" s="173"/>
      <c r="E488" s="174"/>
      <c r="F488" s="174"/>
      <c r="G488" s="174"/>
      <c r="H488" s="174"/>
      <c r="I488" s="175"/>
      <c r="Y488" s="160">
        <v>13412</v>
      </c>
      <c r="Z488" s="160">
        <v>11958</v>
      </c>
      <c r="AA488" s="160">
        <v>1454</v>
      </c>
    </row>
    <row r="489" spans="2:28" ht="22.35" customHeight="1" x14ac:dyDescent="0.2">
      <c r="B489" s="171"/>
      <c r="C489" s="172"/>
      <c r="D489" s="173"/>
      <c r="E489" s="174"/>
      <c r="F489" s="174"/>
      <c r="G489" s="174"/>
      <c r="H489" s="174"/>
      <c r="I489" s="175"/>
      <c r="Y489" s="160">
        <v>15124</v>
      </c>
      <c r="Z489" s="160">
        <v>13636</v>
      </c>
      <c r="AA489" s="160">
        <v>1488</v>
      </c>
    </row>
    <row r="490" spans="2:28" ht="22.35" customHeight="1" x14ac:dyDescent="0.2">
      <c r="B490" s="171"/>
      <c r="C490" s="172"/>
      <c r="D490" s="173"/>
      <c r="E490" s="174"/>
      <c r="F490" s="174"/>
      <c r="G490" s="174"/>
      <c r="H490" s="174"/>
      <c r="I490" s="175"/>
      <c r="Y490" s="160">
        <v>12488</v>
      </c>
      <c r="Z490" s="160">
        <v>10279</v>
      </c>
      <c r="AA490" s="160">
        <v>2209</v>
      </c>
    </row>
    <row r="491" spans="2:28" ht="22.35" customHeight="1" x14ac:dyDescent="0.2">
      <c r="B491" s="171"/>
      <c r="C491" s="172"/>
      <c r="D491" s="173"/>
      <c r="E491" s="174"/>
      <c r="F491" s="174"/>
      <c r="G491" s="174"/>
      <c r="H491" s="174"/>
      <c r="I491" s="175"/>
      <c r="Y491" s="160">
        <v>14200</v>
      </c>
      <c r="Z491" s="160">
        <v>11958</v>
      </c>
      <c r="AA491" s="160">
        <v>2242</v>
      </c>
    </row>
    <row r="492" spans="2:28" ht="22.35" customHeight="1" x14ac:dyDescent="0.2">
      <c r="B492" s="171"/>
      <c r="C492" s="172"/>
      <c r="D492" s="173"/>
      <c r="E492" s="174"/>
      <c r="F492" s="174"/>
      <c r="G492" s="174"/>
      <c r="H492" s="174"/>
      <c r="I492" s="175"/>
      <c r="Y492" s="160">
        <v>15912</v>
      </c>
      <c r="Z492" s="160">
        <v>13636</v>
      </c>
      <c r="AA492" s="160">
        <v>2276</v>
      </c>
    </row>
    <row r="493" spans="2:28" ht="22.35" customHeight="1" x14ac:dyDescent="0.2">
      <c r="B493" s="171"/>
      <c r="C493" s="172"/>
      <c r="D493" s="173"/>
      <c r="E493" s="174"/>
      <c r="F493" s="174"/>
      <c r="G493" s="174"/>
      <c r="H493" s="174"/>
      <c r="I493" s="175"/>
      <c r="Y493" s="160">
        <v>14261</v>
      </c>
      <c r="Z493" s="160">
        <v>10279</v>
      </c>
      <c r="AA493" s="160">
        <v>3982</v>
      </c>
    </row>
    <row r="494" spans="2:28" ht="22.35" customHeight="1" x14ac:dyDescent="0.2">
      <c r="B494" s="171"/>
      <c r="C494" s="172"/>
      <c r="D494" s="173"/>
      <c r="E494" s="174"/>
      <c r="F494" s="174"/>
      <c r="G494" s="174"/>
      <c r="H494" s="174"/>
      <c r="I494" s="175"/>
      <c r="Y494" s="160">
        <v>15974</v>
      </c>
      <c r="Z494" s="160">
        <v>11958</v>
      </c>
      <c r="AA494" s="160">
        <v>4016</v>
      </c>
    </row>
    <row r="495" spans="2:28" ht="22.35" customHeight="1" x14ac:dyDescent="0.2">
      <c r="B495" s="171"/>
      <c r="C495" s="172"/>
      <c r="D495" s="173"/>
      <c r="E495" s="174"/>
      <c r="F495" s="174"/>
      <c r="G495" s="174"/>
      <c r="H495" s="174"/>
      <c r="I495" s="175"/>
      <c r="Y495" s="160">
        <v>17685</v>
      </c>
      <c r="Z495" s="160">
        <v>13636</v>
      </c>
      <c r="AA495" s="160">
        <v>4049</v>
      </c>
    </row>
    <row r="496" spans="2:28" ht="22.35" customHeight="1" x14ac:dyDescent="0.2">
      <c r="B496" s="171"/>
      <c r="C496" s="172"/>
      <c r="D496" s="173"/>
      <c r="E496" s="174"/>
      <c r="F496" s="174"/>
      <c r="G496" s="174"/>
      <c r="H496" s="174"/>
      <c r="I496" s="175"/>
      <c r="Y496" s="160">
        <v>4501</v>
      </c>
      <c r="Z496" s="160">
        <v>2179</v>
      </c>
      <c r="AA496" s="160">
        <v>2247</v>
      </c>
      <c r="AB496" s="160">
        <v>75</v>
      </c>
    </row>
    <row r="497" spans="2:28" ht="22.35" customHeight="1" x14ac:dyDescent="0.2">
      <c r="B497" s="171"/>
      <c r="C497" s="172"/>
      <c r="D497" s="173"/>
      <c r="E497" s="174"/>
      <c r="F497" s="174"/>
      <c r="G497" s="174"/>
      <c r="H497" s="174"/>
      <c r="I497" s="175"/>
      <c r="Y497" s="160">
        <v>5179</v>
      </c>
      <c r="Z497" s="160">
        <v>3780</v>
      </c>
      <c r="AA497" s="160">
        <v>1399</v>
      </c>
    </row>
    <row r="498" spans="2:28" ht="22.35" customHeight="1" x14ac:dyDescent="0.2">
      <c r="B498" s="171"/>
      <c r="C498" s="172"/>
      <c r="D498" s="173"/>
      <c r="E498" s="174"/>
      <c r="F498" s="174"/>
      <c r="G498" s="174"/>
      <c r="H498" s="174"/>
      <c r="I498" s="175"/>
      <c r="Y498" s="160">
        <v>6809</v>
      </c>
      <c r="Z498" s="160">
        <v>3780</v>
      </c>
      <c r="AA498" s="160">
        <v>3029</v>
      </c>
    </row>
    <row r="499" spans="2:28" ht="22.35" customHeight="1" x14ac:dyDescent="0.2">
      <c r="B499" s="171"/>
      <c r="C499" s="172"/>
      <c r="D499" s="173"/>
      <c r="E499" s="174"/>
      <c r="F499" s="174"/>
      <c r="G499" s="174"/>
      <c r="H499" s="174"/>
      <c r="I499" s="175"/>
      <c r="Y499" s="160">
        <v>8085</v>
      </c>
      <c r="Z499" s="160">
        <v>385</v>
      </c>
      <c r="AA499" s="160">
        <v>7700</v>
      </c>
    </row>
    <row r="500" spans="2:28" ht="22.35" customHeight="1" x14ac:dyDescent="0.2">
      <c r="B500" s="171"/>
      <c r="C500" s="172"/>
      <c r="D500" s="173"/>
      <c r="E500" s="174"/>
      <c r="F500" s="174"/>
      <c r="G500" s="174"/>
      <c r="H500" s="174"/>
      <c r="I500" s="175"/>
      <c r="Y500" s="160">
        <v>15015</v>
      </c>
      <c r="Z500" s="160">
        <v>715</v>
      </c>
      <c r="AA500" s="160">
        <v>14300</v>
      </c>
    </row>
    <row r="501" spans="2:28" ht="22.35" customHeight="1" x14ac:dyDescent="0.2">
      <c r="B501" s="171"/>
      <c r="C501" s="172"/>
      <c r="D501" s="173"/>
      <c r="E501" s="174"/>
      <c r="F501" s="174"/>
      <c r="G501" s="174"/>
      <c r="H501" s="174"/>
      <c r="I501" s="175"/>
      <c r="Y501" s="160">
        <v>9854</v>
      </c>
      <c r="Z501" s="160">
        <v>469</v>
      </c>
      <c r="AA501" s="160">
        <v>9385</v>
      </c>
    </row>
    <row r="502" spans="2:28" ht="22.35" customHeight="1" x14ac:dyDescent="0.2">
      <c r="B502" s="171"/>
      <c r="C502" s="172"/>
      <c r="D502" s="173"/>
      <c r="E502" s="174"/>
      <c r="F502" s="174"/>
      <c r="G502" s="174"/>
      <c r="H502" s="174"/>
      <c r="I502" s="175"/>
      <c r="Y502" s="160">
        <v>1335</v>
      </c>
      <c r="Z502" s="160">
        <v>63</v>
      </c>
      <c r="AA502" s="160">
        <v>1272</v>
      </c>
    </row>
    <row r="503" spans="2:28" ht="22.35" customHeight="1" x14ac:dyDescent="0.2">
      <c r="B503" s="171"/>
      <c r="C503" s="172"/>
      <c r="D503" s="173"/>
      <c r="E503" s="174"/>
      <c r="F503" s="174"/>
      <c r="G503" s="174"/>
      <c r="H503" s="174"/>
      <c r="I503" s="175"/>
      <c r="Y503" s="160">
        <v>2781</v>
      </c>
      <c r="Z503" s="160">
        <v>132</v>
      </c>
      <c r="AA503" s="160">
        <v>2649</v>
      </c>
    </row>
    <row r="504" spans="2:28" ht="22.35" customHeight="1" x14ac:dyDescent="0.2">
      <c r="B504" s="171"/>
      <c r="C504" s="172"/>
      <c r="D504" s="173"/>
      <c r="E504" s="174"/>
      <c r="F504" s="174"/>
      <c r="G504" s="174"/>
      <c r="H504" s="174"/>
      <c r="I504" s="175"/>
      <c r="Y504" s="160">
        <v>8421</v>
      </c>
      <c r="Z504" s="160">
        <v>401</v>
      </c>
      <c r="AA504" s="160">
        <v>8020</v>
      </c>
    </row>
    <row r="505" spans="2:28" ht="22.35" customHeight="1" x14ac:dyDescent="0.2">
      <c r="B505" s="171"/>
      <c r="C505" s="172"/>
      <c r="D505" s="173"/>
      <c r="E505" s="174"/>
      <c r="F505" s="174"/>
      <c r="G505" s="174"/>
      <c r="H505" s="174"/>
      <c r="I505" s="175"/>
      <c r="Y505" s="160">
        <v>25470</v>
      </c>
      <c r="Z505" s="160">
        <v>1212</v>
      </c>
      <c r="AA505" s="160">
        <v>24258</v>
      </c>
    </row>
    <row r="506" spans="2:28" ht="22.35" customHeight="1" x14ac:dyDescent="0.2">
      <c r="B506" s="171"/>
      <c r="C506" s="172"/>
      <c r="D506" s="173"/>
      <c r="E506" s="174"/>
      <c r="F506" s="174"/>
      <c r="G506" s="174"/>
      <c r="H506" s="174"/>
      <c r="I506" s="175"/>
      <c r="Y506" s="160">
        <v>32375</v>
      </c>
      <c r="Z506" s="160">
        <v>28349</v>
      </c>
      <c r="AA506" s="160">
        <v>4026</v>
      </c>
    </row>
    <row r="507" spans="2:28" ht="22.35" customHeight="1" x14ac:dyDescent="0.2">
      <c r="B507" s="171"/>
      <c r="C507" s="172"/>
      <c r="D507" s="173"/>
      <c r="E507" s="174"/>
      <c r="F507" s="174"/>
      <c r="G507" s="174"/>
      <c r="H507" s="174"/>
      <c r="I507" s="175"/>
      <c r="Y507" s="160">
        <v>672</v>
      </c>
      <c r="Z507" s="160">
        <v>32</v>
      </c>
      <c r="AA507" s="160">
        <v>640</v>
      </c>
    </row>
    <row r="508" spans="2:28" ht="22.35" customHeight="1" x14ac:dyDescent="0.2">
      <c r="B508" s="171"/>
      <c r="C508" s="172"/>
      <c r="D508" s="173"/>
      <c r="E508" s="174"/>
      <c r="F508" s="174"/>
      <c r="G508" s="174"/>
      <c r="H508" s="174"/>
      <c r="I508" s="175"/>
      <c r="Y508" s="160">
        <v>2016</v>
      </c>
      <c r="Z508" s="160">
        <v>96</v>
      </c>
      <c r="AA508" s="160">
        <v>1920</v>
      </c>
    </row>
    <row r="509" spans="2:28" ht="22.35" customHeight="1" x14ac:dyDescent="0.2">
      <c r="B509" s="171"/>
      <c r="C509" s="172"/>
      <c r="D509" s="173"/>
      <c r="E509" s="174"/>
      <c r="F509" s="174"/>
      <c r="G509" s="174"/>
      <c r="H509" s="174"/>
      <c r="I509" s="175"/>
      <c r="Y509" s="160">
        <v>19793</v>
      </c>
      <c r="Z509" s="160">
        <v>15287</v>
      </c>
      <c r="AA509" s="160">
        <v>4506</v>
      </c>
    </row>
    <row r="510" spans="2:28" ht="22.35" customHeight="1" x14ac:dyDescent="0.2">
      <c r="B510" s="171"/>
      <c r="C510" s="172"/>
      <c r="D510" s="173"/>
      <c r="E510" s="174"/>
      <c r="F510" s="174"/>
      <c r="G510" s="174"/>
      <c r="H510" s="174"/>
      <c r="I510" s="175"/>
      <c r="Y510" s="160">
        <v>25562</v>
      </c>
      <c r="Z510" s="160">
        <v>16078</v>
      </c>
      <c r="AA510" s="160">
        <v>9484</v>
      </c>
    </row>
    <row r="511" spans="2:28" ht="22.35" customHeight="1" x14ac:dyDescent="0.2">
      <c r="B511" s="176"/>
      <c r="C511" s="177"/>
      <c r="D511" s="178"/>
      <c r="E511" s="179"/>
      <c r="F511" s="179"/>
      <c r="G511" s="179"/>
      <c r="H511" s="179"/>
      <c r="I511" s="180"/>
      <c r="Y511" s="160">
        <v>33057</v>
      </c>
      <c r="Z511" s="160">
        <v>25057</v>
      </c>
      <c r="AA511" s="160">
        <v>7982</v>
      </c>
      <c r="AB511" s="160">
        <v>18</v>
      </c>
    </row>
    <row r="512" spans="2:28" ht="22.35" customHeight="1" x14ac:dyDescent="0.2">
      <c r="B512" s="171"/>
      <c r="C512" s="172"/>
      <c r="D512" s="173"/>
      <c r="E512" s="174"/>
      <c r="F512" s="174"/>
      <c r="G512" s="174"/>
      <c r="H512" s="174"/>
      <c r="I512" s="175"/>
      <c r="Y512" s="160">
        <v>100342</v>
      </c>
      <c r="Z512" s="160">
        <v>77570</v>
      </c>
      <c r="AA512" s="160">
        <v>22772</v>
      </c>
    </row>
    <row r="513" spans="2:28" ht="22.35" customHeight="1" x14ac:dyDescent="0.2">
      <c r="B513" s="171"/>
      <c r="C513" s="172"/>
      <c r="D513" s="173"/>
      <c r="E513" s="174"/>
      <c r="F513" s="174"/>
      <c r="G513" s="174"/>
      <c r="H513" s="174"/>
      <c r="I513" s="175"/>
      <c r="Y513" s="160">
        <v>190090</v>
      </c>
      <c r="Z513" s="160">
        <v>148662</v>
      </c>
      <c r="AA513" s="160">
        <v>41428</v>
      </c>
    </row>
    <row r="514" spans="2:28" ht="22.35" customHeight="1" x14ac:dyDescent="0.2">
      <c r="B514" s="171"/>
      <c r="C514" s="172"/>
      <c r="D514" s="173"/>
      <c r="E514" s="174"/>
      <c r="F514" s="174"/>
      <c r="G514" s="174"/>
      <c r="H514" s="174"/>
      <c r="I514" s="175"/>
      <c r="Y514" s="160">
        <v>24503</v>
      </c>
      <c r="Z514" s="160">
        <v>18243</v>
      </c>
      <c r="AA514" s="160">
        <v>6250</v>
      </c>
      <c r="AB514" s="160">
        <v>10</v>
      </c>
    </row>
    <row r="515" spans="2:28" ht="22.35" customHeight="1" x14ac:dyDescent="0.2">
      <c r="B515" s="171"/>
      <c r="C515" s="172"/>
      <c r="D515" s="173"/>
      <c r="E515" s="174"/>
      <c r="F515" s="174"/>
      <c r="G515" s="174"/>
      <c r="H515" s="174"/>
      <c r="I515" s="175"/>
      <c r="Y515" s="160">
        <v>13223</v>
      </c>
      <c r="Z515" s="160">
        <v>5609</v>
      </c>
      <c r="AA515" s="160">
        <v>4476</v>
      </c>
      <c r="AB515" s="160">
        <v>3138</v>
      </c>
    </row>
    <row r="516" spans="2:28" ht="22.35" customHeight="1" x14ac:dyDescent="0.2">
      <c r="B516" s="171"/>
      <c r="C516" s="172"/>
      <c r="D516" s="173"/>
      <c r="E516" s="174"/>
      <c r="F516" s="174"/>
      <c r="G516" s="174"/>
      <c r="H516" s="174"/>
      <c r="I516" s="175"/>
      <c r="Y516" s="160">
        <v>37947</v>
      </c>
      <c r="Z516" s="160">
        <v>16807</v>
      </c>
      <c r="AA516" s="160">
        <v>13244</v>
      </c>
      <c r="AB516" s="160">
        <v>7896</v>
      </c>
    </row>
    <row r="517" spans="2:28" ht="22.35" customHeight="1" x14ac:dyDescent="0.2">
      <c r="B517" s="171"/>
      <c r="C517" s="172"/>
      <c r="D517" s="173"/>
      <c r="E517" s="174"/>
      <c r="F517" s="174"/>
      <c r="G517" s="174"/>
      <c r="H517" s="174"/>
      <c r="I517" s="175"/>
      <c r="Y517" s="160">
        <v>28393</v>
      </c>
      <c r="Z517" s="160">
        <v>20958</v>
      </c>
      <c r="AA517" s="160">
        <v>7435</v>
      </c>
    </row>
    <row r="518" spans="2:28" ht="22.35" customHeight="1" x14ac:dyDescent="0.2">
      <c r="B518" s="171"/>
      <c r="C518" s="172"/>
      <c r="D518" s="173"/>
      <c r="E518" s="174"/>
      <c r="F518" s="174"/>
      <c r="G518" s="174"/>
      <c r="H518" s="174"/>
      <c r="I518" s="175"/>
      <c r="Y518" s="160">
        <v>134361</v>
      </c>
      <c r="Z518" s="160">
        <v>101161</v>
      </c>
      <c r="AA518" s="160">
        <v>33200</v>
      </c>
    </row>
    <row r="519" spans="2:28" ht="22.35" customHeight="1" x14ac:dyDescent="0.2">
      <c r="B519" s="171"/>
      <c r="C519" s="172"/>
      <c r="D519" s="173"/>
      <c r="E519" s="174"/>
      <c r="F519" s="174"/>
      <c r="G519" s="174"/>
      <c r="H519" s="174"/>
      <c r="I519" s="175"/>
      <c r="Y519" s="160">
        <v>159376</v>
      </c>
      <c r="Z519" s="160">
        <v>119911</v>
      </c>
      <c r="AA519" s="160">
        <v>39465</v>
      </c>
    </row>
    <row r="520" spans="2:28" ht="22.35" customHeight="1" x14ac:dyDescent="0.2">
      <c r="B520" s="171"/>
      <c r="C520" s="172"/>
      <c r="D520" s="173"/>
      <c r="E520" s="174"/>
      <c r="F520" s="174"/>
      <c r="G520" s="174"/>
      <c r="H520" s="174"/>
      <c r="I520" s="175"/>
      <c r="Y520" s="160">
        <v>184398</v>
      </c>
      <c r="Z520" s="160">
        <v>138667</v>
      </c>
      <c r="AA520" s="160">
        <v>45731</v>
      </c>
    </row>
    <row r="521" spans="2:28" ht="22.35" customHeight="1" x14ac:dyDescent="0.2">
      <c r="B521" s="171"/>
      <c r="C521" s="172"/>
      <c r="D521" s="173"/>
      <c r="E521" s="174"/>
      <c r="F521" s="174"/>
      <c r="G521" s="174"/>
      <c r="H521" s="174"/>
      <c r="I521" s="175"/>
      <c r="Y521" s="160">
        <v>85287</v>
      </c>
      <c r="Z521" s="160">
        <v>62996</v>
      </c>
      <c r="AA521" s="160">
        <v>22291</v>
      </c>
    </row>
    <row r="522" spans="2:28" ht="22.35" customHeight="1" x14ac:dyDescent="0.2">
      <c r="B522" s="171"/>
      <c r="C522" s="172"/>
      <c r="D522" s="173"/>
      <c r="E522" s="174"/>
      <c r="F522" s="174"/>
      <c r="G522" s="174"/>
      <c r="H522" s="174"/>
      <c r="I522" s="175"/>
      <c r="Y522" s="160">
        <v>80330</v>
      </c>
      <c r="Z522" s="160">
        <v>60659</v>
      </c>
      <c r="AA522" s="160">
        <v>19671</v>
      </c>
    </row>
    <row r="523" spans="2:28" ht="22.35" customHeight="1" x14ac:dyDescent="0.2">
      <c r="B523" s="171"/>
      <c r="C523" s="172"/>
      <c r="D523" s="173"/>
      <c r="E523" s="174"/>
      <c r="F523" s="174"/>
      <c r="G523" s="174"/>
      <c r="H523" s="174"/>
      <c r="I523" s="175"/>
      <c r="Y523" s="160">
        <v>73626</v>
      </c>
      <c r="Z523" s="160">
        <v>54974</v>
      </c>
      <c r="AA523" s="160">
        <v>18652</v>
      </c>
    </row>
    <row r="524" spans="2:28" ht="22.35" customHeight="1" x14ac:dyDescent="0.2">
      <c r="B524" s="171"/>
      <c r="C524" s="172"/>
      <c r="D524" s="173"/>
      <c r="E524" s="174"/>
      <c r="F524" s="174"/>
      <c r="G524" s="174"/>
      <c r="H524" s="174"/>
      <c r="I524" s="175"/>
      <c r="Y524" s="160">
        <v>93218</v>
      </c>
      <c r="Z524" s="160">
        <v>69651</v>
      </c>
      <c r="AA524" s="160">
        <v>23567</v>
      </c>
    </row>
    <row r="525" spans="2:28" ht="22.35" customHeight="1" x14ac:dyDescent="0.2">
      <c r="B525" s="171"/>
      <c r="C525" s="172"/>
      <c r="D525" s="173"/>
      <c r="E525" s="174"/>
      <c r="F525" s="174"/>
      <c r="G525" s="174"/>
      <c r="H525" s="174"/>
      <c r="I525" s="175"/>
      <c r="Y525" s="160">
        <v>147713</v>
      </c>
      <c r="Z525" s="160">
        <v>111018</v>
      </c>
      <c r="AA525" s="160">
        <v>36695</v>
      </c>
    </row>
    <row r="526" spans="2:28" ht="22.35" customHeight="1" x14ac:dyDescent="0.2">
      <c r="B526" s="171"/>
      <c r="C526" s="172"/>
      <c r="D526" s="173"/>
      <c r="E526" s="174"/>
      <c r="F526" s="174"/>
      <c r="G526" s="174"/>
      <c r="H526" s="174"/>
      <c r="I526" s="175"/>
      <c r="Y526" s="160">
        <v>71761</v>
      </c>
      <c r="Z526" s="160">
        <v>53570</v>
      </c>
      <c r="AA526" s="160">
        <v>18191</v>
      </c>
    </row>
    <row r="527" spans="2:28" ht="22.35" customHeight="1" x14ac:dyDescent="0.2">
      <c r="B527" s="171"/>
      <c r="C527" s="172"/>
      <c r="D527" s="173"/>
      <c r="E527" s="174"/>
      <c r="F527" s="174"/>
      <c r="G527" s="174"/>
      <c r="H527" s="174"/>
      <c r="I527" s="175"/>
      <c r="Y527" s="160">
        <v>91151</v>
      </c>
      <c r="Z527" s="160">
        <v>68100</v>
      </c>
      <c r="AA527" s="160">
        <v>23051</v>
      </c>
    </row>
    <row r="528" spans="2:28" ht="22.35" customHeight="1" x14ac:dyDescent="0.2">
      <c r="B528" s="171"/>
      <c r="C528" s="172"/>
      <c r="D528" s="173"/>
      <c r="E528" s="174"/>
      <c r="F528" s="174"/>
      <c r="G528" s="174"/>
      <c r="H528" s="174"/>
      <c r="I528" s="175"/>
      <c r="Y528" s="160">
        <v>145057</v>
      </c>
      <c r="Z528" s="160">
        <v>109027</v>
      </c>
      <c r="AA528" s="160">
        <v>36030</v>
      </c>
    </row>
    <row r="529" spans="2:28" ht="22.35" customHeight="1" x14ac:dyDescent="0.2">
      <c r="B529" s="171"/>
      <c r="C529" s="172"/>
      <c r="D529" s="173"/>
      <c r="E529" s="174"/>
      <c r="F529" s="174"/>
      <c r="G529" s="174"/>
      <c r="H529" s="174"/>
      <c r="I529" s="175"/>
      <c r="Y529" s="160">
        <v>9997</v>
      </c>
      <c r="Z529" s="160">
        <v>7244</v>
      </c>
      <c r="AA529" s="160">
        <v>647</v>
      </c>
      <c r="AB529" s="160">
        <v>2106</v>
      </c>
    </row>
    <row r="530" spans="2:28" ht="22.35" customHeight="1" x14ac:dyDescent="0.2">
      <c r="B530" s="171"/>
      <c r="C530" s="172"/>
      <c r="D530" s="173"/>
      <c r="E530" s="174"/>
      <c r="F530" s="174"/>
      <c r="G530" s="174"/>
      <c r="H530" s="174"/>
      <c r="I530" s="175"/>
      <c r="Y530" s="160">
        <v>17876</v>
      </c>
      <c r="Z530" s="160">
        <v>14307</v>
      </c>
      <c r="AA530" s="160">
        <v>1928</v>
      </c>
      <c r="AB530" s="160">
        <v>1641</v>
      </c>
    </row>
    <row r="531" spans="2:28" ht="22.35" customHeight="1" x14ac:dyDescent="0.2">
      <c r="B531" s="171"/>
      <c r="C531" s="172"/>
      <c r="D531" s="173"/>
      <c r="E531" s="174"/>
      <c r="F531" s="174"/>
      <c r="G531" s="174"/>
      <c r="H531" s="174"/>
      <c r="I531" s="175"/>
      <c r="Y531" s="160">
        <v>20370</v>
      </c>
      <c r="Z531" s="160">
        <v>16308</v>
      </c>
      <c r="AA531" s="160">
        <v>2215</v>
      </c>
      <c r="AB531" s="160">
        <v>1847</v>
      </c>
    </row>
    <row r="532" spans="2:28" ht="22.35" customHeight="1" x14ac:dyDescent="0.2">
      <c r="B532" s="171"/>
      <c r="C532" s="172"/>
      <c r="D532" s="173"/>
      <c r="E532" s="174"/>
      <c r="F532" s="174"/>
      <c r="G532" s="174"/>
      <c r="H532" s="174"/>
      <c r="I532" s="175"/>
      <c r="Y532" s="160">
        <v>23047</v>
      </c>
      <c r="Z532" s="160">
        <v>18411</v>
      </c>
      <c r="AA532" s="160">
        <v>2516</v>
      </c>
      <c r="AB532" s="160">
        <v>2120</v>
      </c>
    </row>
    <row r="533" spans="2:28" ht="22.35" customHeight="1" x14ac:dyDescent="0.2">
      <c r="B533" s="171"/>
      <c r="C533" s="172"/>
      <c r="D533" s="173"/>
      <c r="E533" s="174"/>
      <c r="F533" s="174"/>
      <c r="G533" s="174"/>
      <c r="H533" s="174"/>
      <c r="I533" s="175"/>
      <c r="Y533" s="160">
        <v>26255</v>
      </c>
      <c r="Z533" s="160">
        <v>21167</v>
      </c>
      <c r="AA533" s="160">
        <v>2762</v>
      </c>
      <c r="AB533" s="160">
        <v>2326</v>
      </c>
    </row>
    <row r="534" spans="2:28" ht="22.35" customHeight="1" x14ac:dyDescent="0.2">
      <c r="B534" s="171"/>
      <c r="C534" s="172"/>
      <c r="D534" s="173"/>
      <c r="E534" s="174"/>
      <c r="F534" s="174"/>
      <c r="G534" s="174"/>
      <c r="H534" s="174"/>
      <c r="I534" s="175"/>
      <c r="Y534" s="160">
        <v>29351</v>
      </c>
      <c r="Z534" s="160">
        <v>23648</v>
      </c>
      <c r="AA534" s="160">
        <v>3104</v>
      </c>
      <c r="AB534" s="160">
        <v>2599</v>
      </c>
    </row>
    <row r="535" spans="2:28" ht="22.35" customHeight="1" x14ac:dyDescent="0.2">
      <c r="B535" s="171"/>
      <c r="C535" s="172"/>
      <c r="D535" s="173"/>
      <c r="E535" s="174"/>
      <c r="F535" s="174"/>
      <c r="G535" s="174"/>
      <c r="H535" s="174"/>
      <c r="I535" s="175"/>
      <c r="Y535" s="160">
        <v>32935</v>
      </c>
      <c r="Z535" s="160">
        <v>26781</v>
      </c>
      <c r="AA535" s="160">
        <v>3350</v>
      </c>
      <c r="AB535" s="160">
        <v>2804</v>
      </c>
    </row>
    <row r="536" spans="2:28" ht="22.35" customHeight="1" x14ac:dyDescent="0.2">
      <c r="B536" s="171"/>
      <c r="C536" s="172"/>
      <c r="D536" s="173"/>
      <c r="E536" s="174"/>
      <c r="F536" s="174"/>
      <c r="G536" s="174"/>
      <c r="H536" s="174"/>
      <c r="I536" s="175"/>
      <c r="Y536" s="160">
        <v>41269</v>
      </c>
      <c r="Z536" s="160">
        <v>34089</v>
      </c>
      <c r="AA536" s="160">
        <v>3897</v>
      </c>
      <c r="AB536" s="160">
        <v>3283</v>
      </c>
    </row>
    <row r="537" spans="2:28" ht="22.35" customHeight="1" x14ac:dyDescent="0.2">
      <c r="B537" s="171"/>
      <c r="C537" s="172"/>
      <c r="D537" s="173"/>
      <c r="E537" s="174"/>
      <c r="F537" s="174"/>
      <c r="G537" s="174"/>
      <c r="H537" s="174"/>
      <c r="I537" s="175"/>
      <c r="Y537" s="160">
        <v>52832</v>
      </c>
      <c r="Z537" s="160">
        <v>44225</v>
      </c>
      <c r="AA537" s="160">
        <v>4845</v>
      </c>
      <c r="AB537" s="160">
        <v>3762</v>
      </c>
    </row>
    <row r="538" spans="2:28" ht="22.35" customHeight="1" x14ac:dyDescent="0.2">
      <c r="B538" s="171"/>
      <c r="C538" s="172"/>
      <c r="D538" s="173"/>
      <c r="E538" s="174"/>
      <c r="F538" s="174"/>
      <c r="G538" s="174"/>
      <c r="H538" s="174"/>
      <c r="I538" s="175"/>
      <c r="Y538" s="160">
        <v>66901</v>
      </c>
      <c r="Z538" s="160">
        <v>57187</v>
      </c>
      <c r="AA538" s="160">
        <v>5473</v>
      </c>
      <c r="AB538" s="160">
        <v>4241</v>
      </c>
    </row>
    <row r="539" spans="2:28" ht="22.35" customHeight="1" x14ac:dyDescent="0.2">
      <c r="B539" s="171"/>
      <c r="C539" s="172"/>
      <c r="D539" s="173"/>
      <c r="E539" s="174"/>
      <c r="F539" s="174"/>
      <c r="G539" s="174"/>
      <c r="H539" s="174"/>
      <c r="I539" s="175"/>
      <c r="Y539" s="160">
        <v>86175</v>
      </c>
      <c r="Z539" s="160">
        <v>73546</v>
      </c>
      <c r="AA539" s="160">
        <v>6480</v>
      </c>
      <c r="AB539" s="160">
        <v>6149</v>
      </c>
    </row>
    <row r="540" spans="2:28" ht="22.35" customHeight="1" x14ac:dyDescent="0.2">
      <c r="B540" s="171"/>
      <c r="C540" s="172"/>
      <c r="D540" s="173"/>
      <c r="E540" s="174"/>
      <c r="F540" s="174"/>
      <c r="G540" s="174"/>
      <c r="H540" s="174"/>
      <c r="I540" s="175"/>
      <c r="Y540" s="160">
        <v>108772</v>
      </c>
      <c r="Z540" s="160">
        <v>94625</v>
      </c>
      <c r="AA540" s="160">
        <v>7374</v>
      </c>
      <c r="AB540" s="160">
        <v>6773</v>
      </c>
    </row>
    <row r="541" spans="2:28" ht="22.35" customHeight="1" x14ac:dyDescent="0.2">
      <c r="B541" s="171"/>
      <c r="C541" s="172"/>
      <c r="D541" s="173"/>
      <c r="E541" s="174"/>
      <c r="F541" s="174"/>
      <c r="G541" s="174"/>
      <c r="H541" s="174"/>
      <c r="I541" s="175"/>
      <c r="Y541" s="160">
        <v>123630</v>
      </c>
      <c r="Z541" s="160">
        <v>107965</v>
      </c>
      <c r="AA541" s="160">
        <v>8268</v>
      </c>
      <c r="AB541" s="160">
        <v>7397</v>
      </c>
    </row>
    <row r="542" spans="2:28" ht="22.35" customHeight="1" x14ac:dyDescent="0.2">
      <c r="B542" s="171"/>
      <c r="C542" s="172"/>
      <c r="D542" s="173"/>
      <c r="E542" s="174"/>
      <c r="F542" s="174"/>
      <c r="G542" s="174"/>
      <c r="H542" s="174"/>
      <c r="I542" s="175"/>
      <c r="Y542" s="160">
        <v>140937</v>
      </c>
      <c r="Z542" s="160">
        <v>123754</v>
      </c>
      <c r="AA542" s="160">
        <v>9162</v>
      </c>
      <c r="AB542" s="160">
        <v>8021</v>
      </c>
    </row>
    <row r="543" spans="2:28" ht="22.35" customHeight="1" x14ac:dyDescent="0.2">
      <c r="B543" s="171"/>
      <c r="C543" s="172"/>
      <c r="D543" s="173"/>
      <c r="E543" s="174"/>
      <c r="F543" s="174"/>
      <c r="G543" s="174"/>
      <c r="H543" s="174"/>
      <c r="I543" s="175"/>
      <c r="Y543" s="160">
        <v>158789</v>
      </c>
      <c r="Z543" s="160">
        <v>139376</v>
      </c>
      <c r="AA543" s="160">
        <v>10412</v>
      </c>
      <c r="AB543" s="160">
        <v>9001</v>
      </c>
    </row>
    <row r="544" spans="2:28" ht="22.35" customHeight="1" x14ac:dyDescent="0.2">
      <c r="B544" s="176"/>
      <c r="C544" s="177"/>
      <c r="D544" s="178"/>
      <c r="E544" s="179"/>
      <c r="F544" s="179"/>
      <c r="G544" s="179"/>
      <c r="H544" s="179"/>
      <c r="I544" s="180"/>
      <c r="Y544" s="160">
        <v>186581</v>
      </c>
      <c r="Z544" s="160">
        <v>165084</v>
      </c>
      <c r="AA544" s="160">
        <v>11604</v>
      </c>
      <c r="AB544" s="160">
        <v>9893</v>
      </c>
    </row>
    <row r="545" spans="2:28" ht="22.35" customHeight="1" x14ac:dyDescent="0.2">
      <c r="B545" s="171"/>
      <c r="C545" s="172"/>
      <c r="D545" s="173"/>
      <c r="E545" s="174"/>
      <c r="F545" s="174"/>
      <c r="G545" s="174"/>
      <c r="H545" s="174"/>
      <c r="I545" s="175"/>
      <c r="Y545" s="160">
        <v>202938</v>
      </c>
      <c r="Z545" s="160">
        <v>184851</v>
      </c>
      <c r="AA545" s="160">
        <v>7214</v>
      </c>
      <c r="AB545" s="160">
        <v>10873</v>
      </c>
    </row>
    <row r="546" spans="2:28" ht="22.35" customHeight="1" x14ac:dyDescent="0.2">
      <c r="B546" s="171"/>
      <c r="C546" s="172"/>
      <c r="D546" s="173"/>
      <c r="E546" s="174"/>
      <c r="F546" s="174"/>
      <c r="G546" s="174"/>
      <c r="H546" s="174"/>
      <c r="I546" s="175"/>
      <c r="Y546" s="160">
        <v>221078</v>
      </c>
      <c r="Z546" s="160">
        <v>201509</v>
      </c>
      <c r="AA546" s="160">
        <v>7805</v>
      </c>
      <c r="AB546" s="160">
        <v>11764</v>
      </c>
    </row>
    <row r="547" spans="2:28" ht="22.35" customHeight="1" x14ac:dyDescent="0.2">
      <c r="B547" s="171"/>
      <c r="C547" s="172"/>
      <c r="D547" s="173"/>
      <c r="E547" s="174"/>
      <c r="F547" s="174"/>
      <c r="G547" s="174"/>
      <c r="H547" s="174"/>
      <c r="I547" s="175"/>
      <c r="Y547" s="160">
        <v>246815</v>
      </c>
      <c r="Z547" s="160">
        <v>225170</v>
      </c>
      <c r="AA547" s="160">
        <v>8633</v>
      </c>
      <c r="AB547" s="160">
        <v>13012</v>
      </c>
    </row>
    <row r="548" spans="2:28" ht="22.35" customHeight="1" x14ac:dyDescent="0.2">
      <c r="B548" s="171"/>
      <c r="C548" s="172"/>
      <c r="D548" s="173"/>
      <c r="E548" s="174"/>
      <c r="F548" s="174"/>
      <c r="G548" s="174"/>
      <c r="H548" s="174"/>
      <c r="I548" s="175"/>
      <c r="Y548" s="160">
        <v>1973</v>
      </c>
      <c r="Z548" s="160">
        <v>1908</v>
      </c>
      <c r="AB548" s="160">
        <v>65</v>
      </c>
    </row>
    <row r="549" spans="2:28" ht="22.35" customHeight="1" x14ac:dyDescent="0.2">
      <c r="B549" s="171"/>
      <c r="C549" s="172"/>
      <c r="D549" s="173"/>
      <c r="E549" s="174"/>
      <c r="F549" s="174"/>
      <c r="G549" s="174"/>
      <c r="H549" s="174"/>
      <c r="I549" s="175"/>
      <c r="Y549" s="160">
        <v>2995</v>
      </c>
      <c r="Z549" s="160">
        <v>2873</v>
      </c>
      <c r="AB549" s="160">
        <v>122</v>
      </c>
    </row>
    <row r="550" spans="2:28" ht="22.35" customHeight="1" x14ac:dyDescent="0.2">
      <c r="B550" s="171"/>
      <c r="C550" s="172"/>
      <c r="D550" s="173"/>
      <c r="E550" s="174"/>
      <c r="F550" s="174"/>
      <c r="G550" s="174"/>
      <c r="H550" s="174"/>
      <c r="I550" s="175"/>
      <c r="Y550" s="160">
        <v>5912</v>
      </c>
      <c r="Z550" s="160">
        <v>5725</v>
      </c>
      <c r="AB550" s="160">
        <v>187</v>
      </c>
    </row>
    <row r="551" spans="2:28" ht="22.35" customHeight="1" x14ac:dyDescent="0.2">
      <c r="B551" s="171"/>
      <c r="C551" s="172"/>
      <c r="D551" s="173"/>
      <c r="E551" s="174"/>
      <c r="F551" s="174"/>
      <c r="G551" s="174"/>
      <c r="H551" s="174"/>
      <c r="I551" s="175"/>
      <c r="Y551" s="160">
        <v>8821</v>
      </c>
      <c r="Z551" s="160">
        <v>8577</v>
      </c>
      <c r="AB551" s="160">
        <v>244</v>
      </c>
    </row>
    <row r="552" spans="2:28" ht="22.35" customHeight="1" x14ac:dyDescent="0.2">
      <c r="B552" s="171"/>
      <c r="C552" s="172"/>
      <c r="D552" s="173"/>
      <c r="E552" s="174"/>
      <c r="F552" s="174"/>
      <c r="G552" s="174"/>
      <c r="H552" s="174"/>
      <c r="I552" s="175"/>
      <c r="Y552" s="160">
        <v>9868</v>
      </c>
      <c r="Z552" s="160">
        <v>9542</v>
      </c>
      <c r="AB552" s="160">
        <v>326</v>
      </c>
    </row>
    <row r="553" spans="2:28" ht="22.35" customHeight="1" x14ac:dyDescent="0.2">
      <c r="B553" s="171"/>
      <c r="C553" s="172"/>
      <c r="D553" s="173"/>
      <c r="E553" s="174"/>
      <c r="F553" s="174"/>
      <c r="G553" s="174"/>
      <c r="H553" s="174"/>
      <c r="I553" s="175"/>
      <c r="Y553" s="160">
        <v>14647</v>
      </c>
      <c r="Z553" s="160">
        <v>14281</v>
      </c>
      <c r="AB553" s="160">
        <v>366</v>
      </c>
    </row>
    <row r="554" spans="2:28" ht="22.35" customHeight="1" x14ac:dyDescent="0.2">
      <c r="B554" s="171"/>
      <c r="C554" s="172"/>
      <c r="D554" s="173"/>
      <c r="E554" s="174"/>
      <c r="F554" s="174"/>
      <c r="G554" s="174"/>
      <c r="H554" s="174"/>
      <c r="I554" s="175"/>
      <c r="Y554" s="160">
        <v>20473</v>
      </c>
      <c r="Z554" s="160">
        <v>19984</v>
      </c>
      <c r="AB554" s="160">
        <v>489</v>
      </c>
    </row>
    <row r="555" spans="2:28" ht="22.35" customHeight="1" x14ac:dyDescent="0.2">
      <c r="B555" s="171"/>
      <c r="C555" s="172"/>
      <c r="D555" s="173"/>
      <c r="E555" s="174"/>
      <c r="F555" s="174"/>
      <c r="G555" s="174"/>
      <c r="H555" s="174"/>
      <c r="I555" s="175"/>
      <c r="Y555" s="160">
        <v>26277</v>
      </c>
      <c r="Z555" s="160">
        <v>25666</v>
      </c>
      <c r="AB555" s="160">
        <v>611</v>
      </c>
    </row>
    <row r="556" spans="2:28" ht="22.35" customHeight="1" x14ac:dyDescent="0.2">
      <c r="B556" s="171"/>
      <c r="C556" s="172"/>
      <c r="D556" s="173"/>
      <c r="E556" s="174"/>
      <c r="F556" s="174"/>
      <c r="G556" s="174"/>
      <c r="H556" s="174"/>
      <c r="I556" s="175"/>
      <c r="Y556" s="160">
        <v>34036</v>
      </c>
      <c r="Z556" s="160">
        <v>33279</v>
      </c>
      <c r="AB556" s="160">
        <v>757</v>
      </c>
    </row>
    <row r="557" spans="2:28" ht="22.35" customHeight="1" x14ac:dyDescent="0.2">
      <c r="B557" s="171"/>
      <c r="C557" s="172"/>
      <c r="D557" s="173"/>
      <c r="E557" s="174"/>
      <c r="F557" s="174"/>
      <c r="G557" s="174"/>
      <c r="H557" s="174"/>
      <c r="I557" s="175"/>
      <c r="Y557" s="160">
        <v>31776</v>
      </c>
      <c r="Z557" s="160">
        <v>31776</v>
      </c>
    </row>
    <row r="558" spans="2:28" ht="22.35" customHeight="1" x14ac:dyDescent="0.2">
      <c r="B558" s="171"/>
      <c r="C558" s="172"/>
      <c r="D558" s="173"/>
      <c r="E558" s="174"/>
      <c r="F558" s="174"/>
      <c r="G558" s="174"/>
      <c r="H558" s="174"/>
      <c r="I558" s="175"/>
      <c r="Y558" s="160">
        <v>33979</v>
      </c>
      <c r="Z558" s="160">
        <v>33979</v>
      </c>
    </row>
    <row r="559" spans="2:28" ht="22.35" customHeight="1" x14ac:dyDescent="0.2">
      <c r="B559" s="171"/>
      <c r="C559" s="172"/>
      <c r="D559" s="173"/>
      <c r="E559" s="174"/>
      <c r="F559" s="174"/>
      <c r="G559" s="174"/>
      <c r="H559" s="174"/>
      <c r="I559" s="175"/>
      <c r="Y559" s="160">
        <v>36181</v>
      </c>
      <c r="Z559" s="160">
        <v>36181</v>
      </c>
    </row>
    <row r="560" spans="2:28" ht="22.35" customHeight="1" x14ac:dyDescent="0.2">
      <c r="B560" s="171"/>
      <c r="C560" s="172"/>
      <c r="D560" s="173"/>
      <c r="E560" s="174"/>
      <c r="F560" s="174"/>
      <c r="G560" s="174"/>
      <c r="H560" s="174"/>
      <c r="I560" s="175"/>
      <c r="Y560" s="160">
        <v>41845</v>
      </c>
      <c r="Z560" s="160">
        <v>41845</v>
      </c>
    </row>
    <row r="561" spans="2:28" ht="22.35" customHeight="1" x14ac:dyDescent="0.2">
      <c r="B561" s="171"/>
      <c r="C561" s="172"/>
      <c r="D561" s="173"/>
      <c r="E561" s="174"/>
      <c r="F561" s="174"/>
      <c r="G561" s="174"/>
      <c r="H561" s="174"/>
      <c r="I561" s="175"/>
      <c r="Y561" s="160">
        <v>44991</v>
      </c>
      <c r="Z561" s="160">
        <v>44991</v>
      </c>
    </row>
    <row r="562" spans="2:28" ht="22.35" customHeight="1" x14ac:dyDescent="0.2">
      <c r="B562" s="171"/>
      <c r="C562" s="172"/>
      <c r="D562" s="173"/>
      <c r="E562" s="174"/>
      <c r="F562" s="174"/>
      <c r="G562" s="174"/>
      <c r="H562" s="174"/>
      <c r="I562" s="175"/>
      <c r="Y562" s="160">
        <v>57886</v>
      </c>
      <c r="Z562" s="160">
        <v>57886</v>
      </c>
    </row>
    <row r="563" spans="2:28" ht="22.35" customHeight="1" x14ac:dyDescent="0.2">
      <c r="B563" s="171"/>
      <c r="C563" s="172"/>
      <c r="D563" s="173"/>
      <c r="E563" s="174"/>
      <c r="F563" s="174"/>
      <c r="G563" s="174"/>
      <c r="H563" s="174"/>
      <c r="I563" s="175"/>
      <c r="Y563" s="160">
        <v>70469</v>
      </c>
      <c r="Z563" s="160">
        <v>70469</v>
      </c>
    </row>
    <row r="564" spans="2:28" ht="22.35" customHeight="1" x14ac:dyDescent="0.2">
      <c r="B564" s="171"/>
      <c r="C564" s="172"/>
      <c r="D564" s="173"/>
      <c r="E564" s="174"/>
      <c r="F564" s="174"/>
      <c r="G564" s="174"/>
      <c r="H564" s="174"/>
      <c r="I564" s="175"/>
      <c r="Y564" s="160">
        <v>61852</v>
      </c>
      <c r="Z564" s="160">
        <v>53564</v>
      </c>
      <c r="AA564" s="160">
        <v>1597</v>
      </c>
      <c r="AB564" s="160">
        <v>6691</v>
      </c>
    </row>
    <row r="565" spans="2:28" ht="22.35" customHeight="1" x14ac:dyDescent="0.2">
      <c r="B565" s="171"/>
      <c r="C565" s="172"/>
      <c r="D565" s="173"/>
      <c r="E565" s="174"/>
      <c r="F565" s="174"/>
      <c r="G565" s="174"/>
      <c r="H565" s="174"/>
      <c r="I565" s="175"/>
      <c r="Y565" s="160">
        <v>67081</v>
      </c>
      <c r="Z565" s="160">
        <v>57873</v>
      </c>
      <c r="AA565" s="160">
        <v>1774</v>
      </c>
      <c r="AB565" s="160">
        <v>7434</v>
      </c>
    </row>
    <row r="566" spans="2:28" ht="22.35" customHeight="1" x14ac:dyDescent="0.2">
      <c r="B566" s="171"/>
      <c r="C566" s="172"/>
      <c r="D566" s="173"/>
      <c r="E566" s="174"/>
      <c r="F566" s="174"/>
      <c r="G566" s="174"/>
      <c r="H566" s="174"/>
      <c r="I566" s="175"/>
      <c r="Y566" s="160">
        <v>72586</v>
      </c>
      <c r="Z566" s="160">
        <v>62149</v>
      </c>
      <c r="AA566" s="160">
        <v>2011</v>
      </c>
      <c r="AB566" s="160">
        <v>8426</v>
      </c>
    </row>
    <row r="567" spans="2:28" ht="22.35" customHeight="1" x14ac:dyDescent="0.2">
      <c r="B567" s="171"/>
      <c r="C567" s="172"/>
      <c r="D567" s="173"/>
      <c r="E567" s="174"/>
      <c r="F567" s="174"/>
      <c r="G567" s="174"/>
      <c r="H567" s="174"/>
      <c r="I567" s="175"/>
      <c r="Y567" s="160">
        <v>80213</v>
      </c>
      <c r="Z567" s="160">
        <v>67934</v>
      </c>
      <c r="AA567" s="160">
        <v>2366</v>
      </c>
      <c r="AB567" s="160">
        <v>9913</v>
      </c>
    </row>
    <row r="568" spans="2:28" ht="22.35" customHeight="1" x14ac:dyDescent="0.2">
      <c r="B568" s="171"/>
      <c r="C568" s="172"/>
      <c r="D568" s="173"/>
      <c r="E568" s="174"/>
      <c r="F568" s="174"/>
      <c r="G568" s="174"/>
      <c r="H568" s="174"/>
      <c r="I568" s="175"/>
      <c r="Y568" s="160">
        <v>104549</v>
      </c>
      <c r="Z568" s="160">
        <v>90736</v>
      </c>
      <c r="AA568" s="160">
        <v>2661</v>
      </c>
      <c r="AB568" s="160">
        <v>11152</v>
      </c>
    </row>
    <row r="569" spans="2:28" ht="22.35" customHeight="1" x14ac:dyDescent="0.2">
      <c r="B569" s="171"/>
      <c r="C569" s="172"/>
      <c r="D569" s="173"/>
      <c r="E569" s="174"/>
      <c r="F569" s="174"/>
      <c r="G569" s="174"/>
      <c r="H569" s="174"/>
      <c r="I569" s="175"/>
      <c r="Y569" s="160">
        <v>114694</v>
      </c>
      <c r="Z569" s="160">
        <v>99039</v>
      </c>
      <c r="AA569" s="160">
        <v>3016</v>
      </c>
      <c r="AB569" s="160">
        <v>12639</v>
      </c>
    </row>
    <row r="570" spans="2:28" ht="22.35" customHeight="1" x14ac:dyDescent="0.2">
      <c r="B570" s="171"/>
      <c r="C570" s="172"/>
      <c r="D570" s="173"/>
      <c r="E570" s="174"/>
      <c r="F570" s="174"/>
      <c r="G570" s="174"/>
      <c r="H570" s="174"/>
      <c r="I570" s="175"/>
      <c r="Y570" s="160">
        <v>127786</v>
      </c>
      <c r="Z570" s="160">
        <v>108754</v>
      </c>
      <c r="AA570" s="160">
        <v>3667</v>
      </c>
      <c r="AB570" s="160">
        <v>15365</v>
      </c>
    </row>
    <row r="571" spans="2:28" ht="22.35" customHeight="1" x14ac:dyDescent="0.2">
      <c r="B571" s="171"/>
      <c r="C571" s="172"/>
      <c r="D571" s="173"/>
      <c r="E571" s="174"/>
      <c r="F571" s="174"/>
      <c r="G571" s="174"/>
      <c r="H571" s="174"/>
      <c r="I571" s="175"/>
      <c r="Y571" s="160">
        <v>136672</v>
      </c>
      <c r="Z571" s="160">
        <v>115798</v>
      </c>
      <c r="AA571" s="160">
        <v>4022</v>
      </c>
      <c r="AB571" s="160">
        <v>16852</v>
      </c>
    </row>
    <row r="572" spans="2:28" ht="22.35" customHeight="1" x14ac:dyDescent="0.2">
      <c r="B572" s="171"/>
      <c r="C572" s="172"/>
      <c r="D572" s="173"/>
      <c r="E572" s="174"/>
      <c r="F572" s="174"/>
      <c r="G572" s="174"/>
      <c r="H572" s="174"/>
      <c r="I572" s="175"/>
      <c r="Y572" s="160">
        <v>23910</v>
      </c>
      <c r="Z572" s="160">
        <v>23910</v>
      </c>
    </row>
    <row r="573" spans="2:28" ht="22.35" customHeight="1" x14ac:dyDescent="0.2">
      <c r="B573" s="171"/>
      <c r="C573" s="172"/>
      <c r="D573" s="173"/>
      <c r="E573" s="174"/>
      <c r="F573" s="174"/>
      <c r="G573" s="174"/>
      <c r="H573" s="174"/>
      <c r="I573" s="175"/>
      <c r="Y573" s="160">
        <v>26113</v>
      </c>
      <c r="Z573" s="160">
        <v>26113</v>
      </c>
    </row>
    <row r="574" spans="2:28" ht="22.35" customHeight="1" x14ac:dyDescent="0.2">
      <c r="B574" s="171"/>
      <c r="C574" s="172"/>
      <c r="D574" s="173"/>
      <c r="E574" s="174"/>
      <c r="F574" s="174"/>
      <c r="G574" s="174"/>
      <c r="H574" s="174"/>
      <c r="I574" s="175"/>
      <c r="Y574" s="160">
        <v>28315</v>
      </c>
      <c r="Z574" s="160">
        <v>28315</v>
      </c>
    </row>
    <row r="575" spans="2:28" ht="22.35" customHeight="1" x14ac:dyDescent="0.2">
      <c r="B575" s="171"/>
      <c r="C575" s="172"/>
      <c r="D575" s="173"/>
      <c r="E575" s="174"/>
      <c r="F575" s="174"/>
      <c r="G575" s="174"/>
      <c r="H575" s="174"/>
      <c r="I575" s="175"/>
      <c r="Y575" s="160">
        <v>37756</v>
      </c>
      <c r="Z575" s="160">
        <v>37756</v>
      </c>
    </row>
    <row r="576" spans="2:28" ht="22.35" customHeight="1" x14ac:dyDescent="0.2">
      <c r="B576" s="171"/>
      <c r="C576" s="172"/>
      <c r="D576" s="173"/>
      <c r="E576" s="174"/>
      <c r="F576" s="174"/>
      <c r="G576" s="174"/>
      <c r="H576" s="174"/>
      <c r="I576" s="175"/>
      <c r="Y576" s="160">
        <v>42476</v>
      </c>
      <c r="Z576" s="160">
        <v>42476</v>
      </c>
    </row>
    <row r="577" spans="2:28" ht="22.35" customHeight="1" x14ac:dyDescent="0.2">
      <c r="B577" s="176"/>
      <c r="C577" s="177"/>
      <c r="D577" s="178"/>
      <c r="E577" s="179"/>
      <c r="F577" s="179"/>
      <c r="G577" s="179"/>
      <c r="H577" s="179"/>
      <c r="I577" s="180"/>
      <c r="Y577" s="160">
        <v>49399</v>
      </c>
      <c r="Z577" s="160">
        <v>49399</v>
      </c>
    </row>
    <row r="578" spans="2:28" ht="22.35" customHeight="1" x14ac:dyDescent="0.2">
      <c r="B578" s="171"/>
      <c r="C578" s="172"/>
      <c r="D578" s="173"/>
      <c r="E578" s="174"/>
      <c r="F578" s="174"/>
      <c r="G578" s="174"/>
      <c r="H578" s="174"/>
      <c r="I578" s="175"/>
      <c r="Y578" s="160">
        <v>71742</v>
      </c>
      <c r="Z578" s="160">
        <v>71742</v>
      </c>
    </row>
    <row r="579" spans="2:28" ht="22.35" customHeight="1" x14ac:dyDescent="0.2">
      <c r="B579" s="171"/>
      <c r="C579" s="172"/>
      <c r="D579" s="173"/>
      <c r="E579" s="174"/>
      <c r="F579" s="174"/>
      <c r="G579" s="174"/>
      <c r="H579" s="174"/>
      <c r="I579" s="175"/>
      <c r="Y579" s="160">
        <v>70311</v>
      </c>
      <c r="Z579" s="160">
        <v>61716</v>
      </c>
      <c r="AA579" s="160">
        <v>1656</v>
      </c>
      <c r="AB579" s="160">
        <v>6939</v>
      </c>
    </row>
    <row r="580" spans="2:28" ht="22.35" customHeight="1" x14ac:dyDescent="0.2">
      <c r="B580" s="171"/>
      <c r="C580" s="172"/>
      <c r="D580" s="173"/>
      <c r="E580" s="174"/>
      <c r="F580" s="174"/>
      <c r="G580" s="174"/>
      <c r="H580" s="174"/>
      <c r="I580" s="175"/>
      <c r="Y580" s="160">
        <v>93711</v>
      </c>
      <c r="Z580" s="160">
        <v>83582</v>
      </c>
      <c r="AA580" s="160">
        <v>1951</v>
      </c>
      <c r="AB580" s="160">
        <v>8178</v>
      </c>
    </row>
    <row r="581" spans="2:28" ht="22.35" customHeight="1" x14ac:dyDescent="0.2">
      <c r="B581" s="171"/>
      <c r="C581" s="172"/>
      <c r="D581" s="173"/>
      <c r="E581" s="174"/>
      <c r="F581" s="174"/>
      <c r="G581" s="174"/>
      <c r="H581" s="174"/>
      <c r="I581" s="175"/>
      <c r="Y581" s="160">
        <v>6655</v>
      </c>
      <c r="Z581" s="160">
        <v>4491</v>
      </c>
      <c r="AA581" s="160">
        <v>417</v>
      </c>
      <c r="AB581" s="160">
        <v>1747</v>
      </c>
    </row>
    <row r="582" spans="2:28" ht="22.35" customHeight="1" x14ac:dyDescent="0.2">
      <c r="B582" s="171"/>
      <c r="C582" s="172"/>
      <c r="D582" s="173"/>
      <c r="E582" s="174"/>
      <c r="F582" s="174"/>
      <c r="G582" s="174"/>
      <c r="H582" s="174"/>
      <c r="I582" s="175"/>
      <c r="Y582" s="160">
        <v>8049</v>
      </c>
      <c r="Z582" s="160">
        <v>5686</v>
      </c>
      <c r="AA582" s="160">
        <v>455</v>
      </c>
      <c r="AB582" s="160">
        <v>1908</v>
      </c>
    </row>
    <row r="583" spans="2:28" ht="22.35" customHeight="1" x14ac:dyDescent="0.2">
      <c r="B583" s="171"/>
      <c r="C583" s="172"/>
      <c r="D583" s="173"/>
      <c r="E583" s="174"/>
      <c r="F583" s="174"/>
      <c r="G583" s="174"/>
      <c r="H583" s="174"/>
      <c r="I583" s="175"/>
      <c r="Y583" s="160">
        <v>8049</v>
      </c>
      <c r="Z583" s="160">
        <v>5686</v>
      </c>
      <c r="AA583" s="160">
        <v>455</v>
      </c>
      <c r="AB583" s="160">
        <v>1908</v>
      </c>
    </row>
    <row r="584" spans="2:28" ht="22.35" customHeight="1" x14ac:dyDescent="0.2">
      <c r="B584" s="171"/>
      <c r="C584" s="172"/>
      <c r="D584" s="173"/>
      <c r="E584" s="174"/>
      <c r="F584" s="174"/>
      <c r="G584" s="174"/>
      <c r="H584" s="174"/>
      <c r="I584" s="175"/>
      <c r="Y584" s="160">
        <v>8049</v>
      </c>
      <c r="Z584" s="160">
        <v>5686</v>
      </c>
      <c r="AA584" s="160">
        <v>455</v>
      </c>
      <c r="AB584" s="160">
        <v>1908</v>
      </c>
    </row>
    <row r="585" spans="2:28" ht="22.35" customHeight="1" x14ac:dyDescent="0.2">
      <c r="B585" s="171"/>
      <c r="C585" s="172"/>
      <c r="D585" s="173"/>
      <c r="E585" s="174"/>
      <c r="F585" s="174"/>
      <c r="G585" s="174"/>
      <c r="H585" s="174"/>
      <c r="I585" s="175"/>
      <c r="Y585" s="160">
        <v>9885</v>
      </c>
      <c r="Z585" s="160">
        <v>7123</v>
      </c>
      <c r="AA585" s="160">
        <v>532</v>
      </c>
      <c r="AB585" s="160">
        <v>2230</v>
      </c>
    </row>
    <row r="586" spans="2:28" ht="22.35" customHeight="1" x14ac:dyDescent="0.2">
      <c r="B586" s="171"/>
      <c r="C586" s="172"/>
      <c r="D586" s="173"/>
      <c r="E586" s="174"/>
      <c r="F586" s="174"/>
      <c r="G586" s="174"/>
      <c r="H586" s="174"/>
      <c r="I586" s="175"/>
      <c r="Y586" s="160">
        <v>9885</v>
      </c>
      <c r="Z586" s="160">
        <v>7123</v>
      </c>
      <c r="AA586" s="160">
        <v>532</v>
      </c>
      <c r="AB586" s="160">
        <v>2230</v>
      </c>
    </row>
    <row r="587" spans="2:28" ht="22.35" customHeight="1" x14ac:dyDescent="0.2">
      <c r="B587" s="171"/>
      <c r="C587" s="172"/>
      <c r="D587" s="173"/>
      <c r="E587" s="174"/>
      <c r="F587" s="174"/>
      <c r="G587" s="174"/>
      <c r="H587" s="174"/>
      <c r="I587" s="175"/>
      <c r="Y587" s="160">
        <v>11326</v>
      </c>
      <c r="Z587" s="160">
        <v>8365</v>
      </c>
      <c r="AA587" s="160">
        <v>570</v>
      </c>
      <c r="AB587" s="160">
        <v>2391</v>
      </c>
    </row>
    <row r="588" spans="2:28" ht="22.35" customHeight="1" x14ac:dyDescent="0.2">
      <c r="B588" s="171"/>
      <c r="C588" s="172"/>
      <c r="D588" s="173"/>
      <c r="E588" s="174"/>
      <c r="F588" s="174"/>
      <c r="G588" s="174"/>
      <c r="H588" s="174"/>
      <c r="I588" s="175"/>
      <c r="Y588" s="160">
        <v>5661</v>
      </c>
      <c r="Z588" s="160">
        <v>3682</v>
      </c>
      <c r="AA588" s="160">
        <v>381</v>
      </c>
      <c r="AB588" s="160">
        <v>1598</v>
      </c>
    </row>
    <row r="589" spans="2:28" ht="22.35" customHeight="1" x14ac:dyDescent="0.2">
      <c r="B589" s="171"/>
      <c r="C589" s="172"/>
      <c r="D589" s="173"/>
      <c r="E589" s="174"/>
      <c r="F589" s="174"/>
      <c r="G589" s="174"/>
      <c r="H589" s="174"/>
      <c r="I589" s="175"/>
      <c r="Y589" s="160">
        <v>5661</v>
      </c>
      <c r="Z589" s="160">
        <v>3682</v>
      </c>
      <c r="AA589" s="160">
        <v>381</v>
      </c>
      <c r="AB589" s="160">
        <v>1598</v>
      </c>
    </row>
    <row r="590" spans="2:28" ht="22.35" customHeight="1" x14ac:dyDescent="0.2">
      <c r="B590" s="171"/>
      <c r="C590" s="172"/>
      <c r="D590" s="173"/>
      <c r="E590" s="174"/>
      <c r="F590" s="174"/>
      <c r="G590" s="174"/>
      <c r="H590" s="174"/>
      <c r="I590" s="175"/>
      <c r="Y590" s="160">
        <v>5661</v>
      </c>
      <c r="Z590" s="160">
        <v>3682</v>
      </c>
      <c r="AA590" s="160">
        <v>381</v>
      </c>
      <c r="AB590" s="160">
        <v>1598</v>
      </c>
    </row>
    <row r="591" spans="2:28" ht="22.35" customHeight="1" x14ac:dyDescent="0.2">
      <c r="B591" s="171"/>
      <c r="C591" s="172"/>
      <c r="D591" s="173"/>
      <c r="E591" s="174"/>
      <c r="F591" s="174"/>
      <c r="G591" s="174"/>
      <c r="H591" s="174"/>
      <c r="I591" s="175"/>
      <c r="Y591" s="160">
        <v>6655</v>
      </c>
      <c r="Z591" s="160">
        <v>4491</v>
      </c>
      <c r="AA591" s="160">
        <v>417</v>
      </c>
      <c r="AB591" s="160">
        <v>1747</v>
      </c>
    </row>
    <row r="592" spans="2:28" ht="22.35" customHeight="1" x14ac:dyDescent="0.2">
      <c r="B592" s="171"/>
      <c r="C592" s="172"/>
      <c r="D592" s="173"/>
      <c r="E592" s="174"/>
      <c r="F592" s="174"/>
      <c r="G592" s="174"/>
      <c r="H592" s="174"/>
      <c r="I592" s="175"/>
      <c r="Y592" s="160">
        <v>6655</v>
      </c>
      <c r="Z592" s="160">
        <v>4491</v>
      </c>
      <c r="AA592" s="160">
        <v>417</v>
      </c>
      <c r="AB592" s="160">
        <v>1747</v>
      </c>
    </row>
    <row r="593" spans="2:28" ht="22.35" customHeight="1" x14ac:dyDescent="0.2">
      <c r="B593" s="171"/>
      <c r="C593" s="172"/>
      <c r="D593" s="173"/>
      <c r="E593" s="174"/>
      <c r="F593" s="174"/>
      <c r="G593" s="174"/>
      <c r="H593" s="174"/>
      <c r="I593" s="175"/>
      <c r="Y593" s="160">
        <v>6655</v>
      </c>
      <c r="Z593" s="160">
        <v>4491</v>
      </c>
      <c r="AA593" s="160">
        <v>417</v>
      </c>
      <c r="AB593" s="160">
        <v>1747</v>
      </c>
    </row>
    <row r="594" spans="2:28" ht="22.35" customHeight="1" x14ac:dyDescent="0.2">
      <c r="B594" s="171"/>
      <c r="C594" s="172"/>
      <c r="D594" s="173"/>
      <c r="E594" s="174"/>
      <c r="F594" s="174"/>
      <c r="G594" s="174"/>
      <c r="H594" s="174"/>
      <c r="I594" s="175"/>
      <c r="Y594" s="160">
        <v>8049</v>
      </c>
      <c r="Z594" s="160">
        <v>5686</v>
      </c>
      <c r="AA594" s="160">
        <v>455</v>
      </c>
      <c r="AB594" s="160">
        <v>1908</v>
      </c>
    </row>
    <row r="595" spans="2:28" ht="22.35" customHeight="1" x14ac:dyDescent="0.2">
      <c r="B595" s="171"/>
      <c r="C595" s="172"/>
      <c r="D595" s="173"/>
      <c r="E595" s="174"/>
      <c r="F595" s="174"/>
      <c r="G595" s="174"/>
      <c r="H595" s="174"/>
      <c r="I595" s="175"/>
      <c r="Y595" s="160">
        <v>8049</v>
      </c>
      <c r="Z595" s="160">
        <v>5686</v>
      </c>
      <c r="AA595" s="160">
        <v>455</v>
      </c>
      <c r="AB595" s="160">
        <v>1908</v>
      </c>
    </row>
    <row r="596" spans="2:28" ht="22.35" customHeight="1" x14ac:dyDescent="0.2">
      <c r="B596" s="171"/>
      <c r="C596" s="172"/>
      <c r="D596" s="173"/>
      <c r="E596" s="174"/>
      <c r="F596" s="174"/>
      <c r="G596" s="174"/>
      <c r="H596" s="174"/>
      <c r="I596" s="175"/>
      <c r="Y596" s="160">
        <v>8049</v>
      </c>
      <c r="Z596" s="160">
        <v>5686</v>
      </c>
      <c r="AA596" s="160">
        <v>455</v>
      </c>
      <c r="AB596" s="160">
        <v>1908</v>
      </c>
    </row>
    <row r="597" spans="2:28" ht="22.35" customHeight="1" x14ac:dyDescent="0.2">
      <c r="B597" s="171"/>
      <c r="C597" s="172"/>
      <c r="D597" s="173"/>
      <c r="E597" s="174"/>
      <c r="F597" s="174"/>
      <c r="G597" s="174"/>
      <c r="H597" s="174"/>
      <c r="I597" s="175"/>
      <c r="Y597" s="160">
        <v>9885</v>
      </c>
      <c r="Z597" s="160">
        <v>7123</v>
      </c>
      <c r="AA597" s="160">
        <v>532</v>
      </c>
      <c r="AB597" s="160">
        <v>2230</v>
      </c>
    </row>
    <row r="598" spans="2:28" ht="22.35" customHeight="1" x14ac:dyDescent="0.2">
      <c r="B598" s="171"/>
      <c r="C598" s="172"/>
      <c r="D598" s="173"/>
      <c r="E598" s="174"/>
      <c r="F598" s="174"/>
      <c r="G598" s="174"/>
      <c r="H598" s="174"/>
      <c r="I598" s="175"/>
      <c r="Y598" s="160">
        <v>11326</v>
      </c>
      <c r="Z598" s="160">
        <v>8365</v>
      </c>
      <c r="AA598" s="160">
        <v>570</v>
      </c>
      <c r="AB598" s="160">
        <v>2391</v>
      </c>
    </row>
    <row r="599" spans="2:28" ht="22.35" customHeight="1" x14ac:dyDescent="0.2">
      <c r="B599" s="171"/>
      <c r="C599" s="172"/>
      <c r="D599" s="173"/>
      <c r="E599" s="174"/>
      <c r="F599" s="174"/>
      <c r="G599" s="174"/>
      <c r="H599" s="174"/>
      <c r="I599" s="175"/>
      <c r="Y599" s="160">
        <v>7015</v>
      </c>
      <c r="Z599" s="160">
        <v>4491</v>
      </c>
      <c r="AA599" s="160">
        <v>777</v>
      </c>
      <c r="AB599" s="160">
        <v>1747</v>
      </c>
    </row>
    <row r="600" spans="2:28" ht="22.35" customHeight="1" x14ac:dyDescent="0.2">
      <c r="B600" s="171"/>
      <c r="C600" s="172"/>
      <c r="D600" s="173"/>
      <c r="E600" s="174"/>
      <c r="F600" s="174"/>
      <c r="G600" s="174"/>
      <c r="H600" s="174"/>
      <c r="I600" s="175"/>
      <c r="Y600" s="160">
        <v>7030</v>
      </c>
      <c r="Z600" s="160">
        <v>4491</v>
      </c>
      <c r="AA600" s="160">
        <v>792</v>
      </c>
      <c r="AB600" s="160">
        <v>1747</v>
      </c>
    </row>
    <row r="601" spans="2:28" ht="22.35" customHeight="1" x14ac:dyDescent="0.2">
      <c r="B601" s="171"/>
      <c r="C601" s="172"/>
      <c r="D601" s="173"/>
      <c r="E601" s="174"/>
      <c r="F601" s="174"/>
      <c r="G601" s="174"/>
      <c r="H601" s="174"/>
      <c r="I601" s="175"/>
      <c r="Y601" s="160">
        <v>8569</v>
      </c>
      <c r="Z601" s="160">
        <v>5686</v>
      </c>
      <c r="AA601" s="160">
        <v>975</v>
      </c>
      <c r="AB601" s="160">
        <v>1908</v>
      </c>
    </row>
    <row r="602" spans="2:28" ht="22.35" customHeight="1" x14ac:dyDescent="0.2">
      <c r="B602" s="171"/>
      <c r="C602" s="172"/>
      <c r="D602" s="173"/>
      <c r="E602" s="174"/>
      <c r="F602" s="174"/>
      <c r="G602" s="174"/>
      <c r="H602" s="174"/>
      <c r="I602" s="175"/>
      <c r="Y602" s="160">
        <v>10479</v>
      </c>
      <c r="Z602" s="160">
        <v>7123</v>
      </c>
      <c r="AA602" s="160">
        <v>1126</v>
      </c>
      <c r="AB602" s="160">
        <v>2230</v>
      </c>
    </row>
    <row r="603" spans="2:28" ht="22.35" customHeight="1" x14ac:dyDescent="0.2">
      <c r="B603" s="171"/>
      <c r="C603" s="172"/>
      <c r="D603" s="173"/>
      <c r="E603" s="174"/>
      <c r="F603" s="174"/>
      <c r="G603" s="174"/>
      <c r="H603" s="174"/>
      <c r="I603" s="175"/>
      <c r="Y603" s="160">
        <v>10582</v>
      </c>
      <c r="Z603" s="160">
        <v>7123</v>
      </c>
      <c r="AA603" s="160">
        <v>1229</v>
      </c>
      <c r="AB603" s="160">
        <v>2230</v>
      </c>
    </row>
    <row r="604" spans="2:28" ht="22.35" customHeight="1" x14ac:dyDescent="0.2">
      <c r="B604" s="171"/>
      <c r="C604" s="172"/>
      <c r="D604" s="173"/>
      <c r="E604" s="174"/>
      <c r="F604" s="174"/>
      <c r="G604" s="174"/>
      <c r="H604" s="174"/>
      <c r="I604" s="175"/>
      <c r="Y604" s="160">
        <v>10718</v>
      </c>
      <c r="Z604" s="160">
        <v>7123</v>
      </c>
      <c r="AA604" s="160">
        <v>1365</v>
      </c>
      <c r="AB604" s="160">
        <v>2230</v>
      </c>
    </row>
    <row r="605" spans="2:28" ht="22.35" customHeight="1" x14ac:dyDescent="0.2">
      <c r="B605" s="171"/>
      <c r="C605" s="172"/>
      <c r="D605" s="173"/>
      <c r="E605" s="174"/>
      <c r="F605" s="174"/>
      <c r="G605" s="174"/>
      <c r="H605" s="174"/>
      <c r="I605" s="175"/>
      <c r="Y605" s="160">
        <v>12250</v>
      </c>
      <c r="Z605" s="160">
        <v>8365</v>
      </c>
      <c r="AA605" s="160">
        <v>1494</v>
      </c>
      <c r="AB605" s="160">
        <v>2391</v>
      </c>
    </row>
    <row r="606" spans="2:28" ht="22.35" customHeight="1" x14ac:dyDescent="0.2">
      <c r="B606" s="171"/>
      <c r="C606" s="172"/>
      <c r="D606" s="173"/>
      <c r="E606" s="174"/>
      <c r="F606" s="174"/>
      <c r="G606" s="174"/>
      <c r="H606" s="174"/>
      <c r="I606" s="175"/>
      <c r="Y606" s="160">
        <v>12293</v>
      </c>
      <c r="Z606" s="160">
        <v>8365</v>
      </c>
      <c r="AA606" s="160">
        <v>1537</v>
      </c>
      <c r="AB606" s="160">
        <v>2391</v>
      </c>
    </row>
    <row r="607" spans="2:28" ht="22.35" customHeight="1" x14ac:dyDescent="0.2">
      <c r="B607" s="171"/>
      <c r="C607" s="172"/>
      <c r="D607" s="173"/>
      <c r="E607" s="174"/>
      <c r="F607" s="174"/>
      <c r="G607" s="174"/>
      <c r="H607" s="174"/>
      <c r="I607" s="175"/>
      <c r="Y607" s="160">
        <v>13931</v>
      </c>
      <c r="Z607" s="160">
        <v>9560</v>
      </c>
      <c r="AA607" s="160">
        <v>1819</v>
      </c>
      <c r="AB607" s="160">
        <v>2552</v>
      </c>
    </row>
    <row r="608" spans="2:28" ht="22.35" customHeight="1" x14ac:dyDescent="0.2">
      <c r="B608" s="171"/>
      <c r="C608" s="172"/>
      <c r="D608" s="173"/>
      <c r="E608" s="174"/>
      <c r="F608" s="174"/>
      <c r="G608" s="174"/>
      <c r="H608" s="174"/>
      <c r="I608" s="175"/>
      <c r="Y608" s="160">
        <v>15990</v>
      </c>
      <c r="Z608" s="160">
        <v>11029</v>
      </c>
      <c r="AA608" s="160">
        <v>2099</v>
      </c>
      <c r="AB608" s="160">
        <v>2862</v>
      </c>
    </row>
    <row r="609" spans="2:28" ht="22.35" customHeight="1" x14ac:dyDescent="0.2">
      <c r="B609" s="171"/>
      <c r="C609" s="172"/>
      <c r="D609" s="173"/>
      <c r="E609" s="174"/>
      <c r="F609" s="174"/>
      <c r="G609" s="174"/>
      <c r="H609" s="174"/>
      <c r="I609" s="175"/>
      <c r="Y609" s="160">
        <v>16154</v>
      </c>
      <c r="Z609" s="160">
        <v>11029</v>
      </c>
      <c r="AA609" s="160">
        <v>2263</v>
      </c>
      <c r="AB609" s="160">
        <v>2862</v>
      </c>
    </row>
    <row r="610" spans="2:28" ht="22.35" customHeight="1" x14ac:dyDescent="0.2">
      <c r="B610" s="176"/>
      <c r="C610" s="177"/>
      <c r="D610" s="178"/>
      <c r="E610" s="179"/>
      <c r="F610" s="179"/>
      <c r="G610" s="179"/>
      <c r="H610" s="179"/>
      <c r="I610" s="180"/>
      <c r="Y610" s="160">
        <v>18649</v>
      </c>
      <c r="Z610" s="160">
        <v>12726</v>
      </c>
      <c r="AA610" s="160">
        <v>2621</v>
      </c>
      <c r="AB610" s="160">
        <v>3302</v>
      </c>
    </row>
    <row r="611" spans="2:28" ht="22.35" customHeight="1" x14ac:dyDescent="0.2">
      <c r="B611" s="171"/>
      <c r="C611" s="172"/>
      <c r="D611" s="173"/>
      <c r="E611" s="174"/>
      <c r="F611" s="174"/>
      <c r="G611" s="174"/>
      <c r="H611" s="174"/>
      <c r="I611" s="175"/>
      <c r="Y611" s="160">
        <v>24218</v>
      </c>
      <c r="Z611" s="160">
        <v>16884</v>
      </c>
      <c r="AA611" s="160">
        <v>2953</v>
      </c>
      <c r="AB611" s="160">
        <v>4381</v>
      </c>
    </row>
    <row r="612" spans="2:28" ht="22.35" customHeight="1" x14ac:dyDescent="0.2">
      <c r="B612" s="171"/>
      <c r="C612" s="172"/>
      <c r="D612" s="173"/>
      <c r="E612" s="174"/>
      <c r="F612" s="174"/>
      <c r="G612" s="174"/>
      <c r="H612" s="174"/>
      <c r="I612" s="175"/>
      <c r="Y612" s="160">
        <v>27754</v>
      </c>
      <c r="Z612" s="160">
        <v>19514</v>
      </c>
      <c r="AA612" s="160">
        <v>3176</v>
      </c>
      <c r="AB612" s="160">
        <v>5064</v>
      </c>
    </row>
    <row r="613" spans="2:28" ht="22.35" customHeight="1" x14ac:dyDescent="0.2">
      <c r="B613" s="171"/>
      <c r="C613" s="172"/>
      <c r="D613" s="173"/>
      <c r="E613" s="174"/>
      <c r="F613" s="174"/>
      <c r="G613" s="174"/>
      <c r="H613" s="174"/>
      <c r="I613" s="175"/>
      <c r="Y613" s="160">
        <v>30108</v>
      </c>
      <c r="Z613" s="160">
        <v>21211</v>
      </c>
      <c r="AA613" s="160">
        <v>3393</v>
      </c>
      <c r="AB613" s="160">
        <v>5504</v>
      </c>
    </row>
    <row r="614" spans="2:28" ht="22.35" customHeight="1" x14ac:dyDescent="0.2">
      <c r="B614" s="171"/>
      <c r="C614" s="172"/>
      <c r="D614" s="173"/>
      <c r="E614" s="174"/>
      <c r="F614" s="174"/>
      <c r="G614" s="174"/>
      <c r="H614" s="174"/>
      <c r="I614" s="175"/>
      <c r="Y614" s="160">
        <v>61299</v>
      </c>
      <c r="Z614" s="160">
        <v>42078</v>
      </c>
      <c r="AA614" s="160">
        <v>4104</v>
      </c>
      <c r="AB614" s="160">
        <v>15117</v>
      </c>
    </row>
    <row r="615" spans="2:28" ht="22.35" customHeight="1" x14ac:dyDescent="0.2">
      <c r="B615" s="171"/>
      <c r="C615" s="172"/>
      <c r="D615" s="173"/>
      <c r="E615" s="174"/>
      <c r="F615" s="174"/>
      <c r="G615" s="174"/>
      <c r="H615" s="174"/>
      <c r="I615" s="175"/>
      <c r="Y615" s="160">
        <v>76130</v>
      </c>
      <c r="Z615" s="160">
        <v>52186</v>
      </c>
      <c r="AA615" s="160">
        <v>5109</v>
      </c>
      <c r="AB615" s="160">
        <v>18835</v>
      </c>
    </row>
    <row r="616" spans="2:28" ht="22.35" customHeight="1" x14ac:dyDescent="0.2">
      <c r="B616" s="171"/>
      <c r="C616" s="172"/>
      <c r="D616" s="173"/>
      <c r="E616" s="174"/>
      <c r="F616" s="174"/>
      <c r="G616" s="174"/>
      <c r="H616" s="174"/>
      <c r="I616" s="175"/>
      <c r="Y616" s="160">
        <v>96046</v>
      </c>
      <c r="Z616" s="160">
        <v>65804</v>
      </c>
      <c r="AA616" s="160">
        <v>6451</v>
      </c>
      <c r="AB616" s="160">
        <v>23791</v>
      </c>
    </row>
    <row r="617" spans="2:28" ht="22.35" customHeight="1" x14ac:dyDescent="0.2">
      <c r="B617" s="171"/>
      <c r="C617" s="172"/>
      <c r="D617" s="173"/>
      <c r="E617" s="174"/>
      <c r="F617" s="174"/>
      <c r="G617" s="174"/>
      <c r="H617" s="174"/>
      <c r="I617" s="175"/>
      <c r="Y617" s="160">
        <v>120246</v>
      </c>
      <c r="Z617" s="160">
        <v>82439</v>
      </c>
      <c r="AA617" s="160">
        <v>8068</v>
      </c>
      <c r="AB617" s="160">
        <v>29739</v>
      </c>
    </row>
    <row r="618" spans="2:28" ht="22.35" customHeight="1" x14ac:dyDescent="0.2">
      <c r="B618" s="171"/>
      <c r="C618" s="172"/>
      <c r="D618" s="173"/>
      <c r="E618" s="174"/>
      <c r="F618" s="174"/>
      <c r="G618" s="174"/>
      <c r="H618" s="174"/>
      <c r="I618" s="175"/>
      <c r="Y618" s="160">
        <v>142893</v>
      </c>
      <c r="Z618" s="160">
        <v>97847</v>
      </c>
      <c r="AA618" s="160">
        <v>9607</v>
      </c>
      <c r="AB618" s="160">
        <v>35439</v>
      </c>
    </row>
    <row r="619" spans="2:28" ht="22.35" customHeight="1" x14ac:dyDescent="0.2">
      <c r="B619" s="171"/>
      <c r="C619" s="172"/>
      <c r="D619" s="173"/>
      <c r="E619" s="174"/>
      <c r="F619" s="174"/>
      <c r="G619" s="174"/>
      <c r="H619" s="174"/>
      <c r="I619" s="175"/>
      <c r="Y619" s="160">
        <v>167092</v>
      </c>
      <c r="Z619" s="160">
        <v>114482</v>
      </c>
      <c r="AA619" s="160">
        <v>11223</v>
      </c>
      <c r="AB619" s="160">
        <v>41387</v>
      </c>
    </row>
    <row r="620" spans="2:28" ht="22.35" customHeight="1" x14ac:dyDescent="0.2">
      <c r="B620" s="171"/>
      <c r="C620" s="172"/>
      <c r="D620" s="173"/>
      <c r="E620" s="174"/>
      <c r="F620" s="174"/>
      <c r="G620" s="174"/>
      <c r="H620" s="174"/>
      <c r="I620" s="175"/>
      <c r="Y620" s="160">
        <v>190915</v>
      </c>
      <c r="Z620" s="160">
        <v>131043</v>
      </c>
      <c r="AA620" s="160">
        <v>12785</v>
      </c>
      <c r="AB620" s="160">
        <v>47087</v>
      </c>
    </row>
    <row r="621" spans="2:28" ht="22.35" customHeight="1" x14ac:dyDescent="0.2">
      <c r="B621" s="171"/>
      <c r="C621" s="172"/>
      <c r="D621" s="173"/>
      <c r="E621" s="174"/>
      <c r="F621" s="174"/>
      <c r="G621" s="174"/>
      <c r="H621" s="174"/>
      <c r="I621" s="175"/>
      <c r="Y621" s="160">
        <v>144037</v>
      </c>
      <c r="Z621" s="160">
        <v>106586</v>
      </c>
      <c r="AA621" s="160">
        <v>7216</v>
      </c>
      <c r="AB621" s="160">
        <v>30235</v>
      </c>
    </row>
    <row r="622" spans="2:28" ht="22.35" customHeight="1" x14ac:dyDescent="0.2">
      <c r="B622" s="171"/>
      <c r="C622" s="172"/>
      <c r="D622" s="173"/>
      <c r="E622" s="174"/>
      <c r="F622" s="174"/>
      <c r="G622" s="174"/>
      <c r="H622" s="174"/>
      <c r="I622" s="175"/>
      <c r="Y622" s="160">
        <v>295253</v>
      </c>
      <c r="Z622" s="160">
        <v>233857</v>
      </c>
      <c r="AA622" s="160">
        <v>11830</v>
      </c>
      <c r="AB622" s="160">
        <v>49566</v>
      </c>
    </row>
    <row r="623" spans="2:28" ht="22.35" customHeight="1" x14ac:dyDescent="0.2">
      <c r="B623" s="171"/>
      <c r="C623" s="172"/>
      <c r="D623" s="173"/>
      <c r="E623" s="174"/>
      <c r="F623" s="174"/>
      <c r="G623" s="174"/>
      <c r="H623" s="174"/>
      <c r="I623" s="175"/>
      <c r="Y623" s="160">
        <v>28301</v>
      </c>
      <c r="Z623" s="160">
        <v>28301</v>
      </c>
    </row>
    <row r="624" spans="2:28" ht="22.35" customHeight="1" x14ac:dyDescent="0.2">
      <c r="B624" s="171"/>
      <c r="C624" s="172"/>
      <c r="D624" s="173"/>
      <c r="E624" s="174"/>
      <c r="F624" s="174"/>
      <c r="G624" s="174"/>
      <c r="H624" s="174"/>
      <c r="I624" s="175"/>
      <c r="Y624" s="160">
        <v>3319</v>
      </c>
      <c r="Z624" s="160">
        <v>643</v>
      </c>
      <c r="AA624" s="160">
        <v>2174</v>
      </c>
      <c r="AB624" s="160">
        <v>502</v>
      </c>
    </row>
    <row r="625" spans="2:28" ht="22.35" customHeight="1" x14ac:dyDescent="0.2">
      <c r="B625" s="171"/>
      <c r="C625" s="172"/>
      <c r="D625" s="173"/>
      <c r="E625" s="174"/>
      <c r="F625" s="174"/>
      <c r="G625" s="174"/>
      <c r="H625" s="174"/>
      <c r="I625" s="175"/>
      <c r="Y625" s="160">
        <v>99418</v>
      </c>
      <c r="Z625" s="160">
        <v>99418</v>
      </c>
    </row>
    <row r="626" spans="2:28" ht="22.35" customHeight="1" x14ac:dyDescent="0.2">
      <c r="B626" s="171"/>
      <c r="C626" s="172"/>
      <c r="D626" s="173"/>
      <c r="E626" s="174"/>
      <c r="F626" s="174"/>
      <c r="G626" s="174"/>
      <c r="H626" s="174"/>
      <c r="I626" s="175"/>
      <c r="Y626" s="160">
        <v>10892</v>
      </c>
      <c r="Z626" s="160">
        <v>4092</v>
      </c>
      <c r="AA626" s="160">
        <v>6800</v>
      </c>
    </row>
    <row r="627" spans="2:28" ht="22.35" customHeight="1" x14ac:dyDescent="0.2">
      <c r="B627" s="171"/>
      <c r="C627" s="172"/>
      <c r="D627" s="173"/>
      <c r="E627" s="174"/>
      <c r="F627" s="174"/>
      <c r="G627" s="174"/>
      <c r="H627" s="174"/>
      <c r="I627" s="175"/>
      <c r="Y627" s="160">
        <v>16923</v>
      </c>
      <c r="Z627" s="160">
        <v>10994</v>
      </c>
      <c r="AA627" s="160">
        <v>5929</v>
      </c>
    </row>
    <row r="628" spans="2:28" ht="22.35" customHeight="1" x14ac:dyDescent="0.2">
      <c r="B628" s="171"/>
      <c r="C628" s="172"/>
      <c r="D628" s="173"/>
      <c r="E628" s="174"/>
      <c r="F628" s="174"/>
      <c r="G628" s="174"/>
      <c r="H628" s="174"/>
      <c r="I628" s="175"/>
      <c r="Y628" s="160">
        <v>28083</v>
      </c>
      <c r="Z628" s="160">
        <v>14700</v>
      </c>
      <c r="AA628" s="160">
        <v>13383</v>
      </c>
    </row>
    <row r="629" spans="2:28" ht="22.35" customHeight="1" x14ac:dyDescent="0.2">
      <c r="B629" s="171"/>
      <c r="C629" s="172"/>
      <c r="D629" s="173"/>
      <c r="E629" s="174"/>
      <c r="F629" s="174"/>
      <c r="G629" s="174"/>
      <c r="H629" s="174"/>
      <c r="I629" s="175"/>
      <c r="Y629" s="160">
        <v>392374</v>
      </c>
      <c r="Z629" s="160">
        <v>237499</v>
      </c>
      <c r="AA629" s="160">
        <v>154875</v>
      </c>
    </row>
    <row r="630" spans="2:28" ht="22.35" customHeight="1" x14ac:dyDescent="0.2">
      <c r="B630" s="171"/>
      <c r="C630" s="172"/>
      <c r="D630" s="173"/>
      <c r="E630" s="174"/>
      <c r="F630" s="174"/>
      <c r="G630" s="174"/>
      <c r="H630" s="174"/>
      <c r="I630" s="175"/>
      <c r="Y630" s="160">
        <v>415450</v>
      </c>
      <c r="Z630" s="160">
        <v>319975</v>
      </c>
      <c r="AA630" s="160">
        <v>95475</v>
      </c>
    </row>
    <row r="631" spans="2:28" ht="22.35" customHeight="1" x14ac:dyDescent="0.2">
      <c r="B631" s="171"/>
      <c r="C631" s="172"/>
      <c r="D631" s="173"/>
      <c r="E631" s="174"/>
      <c r="F631" s="174"/>
      <c r="G631" s="174"/>
      <c r="H631" s="174"/>
      <c r="I631" s="175"/>
      <c r="Y631" s="160">
        <v>103299</v>
      </c>
      <c r="Z631" s="160">
        <v>4919</v>
      </c>
      <c r="AA631" s="160">
        <v>98380</v>
      </c>
    </row>
    <row r="632" spans="2:28" ht="22.35" customHeight="1" x14ac:dyDescent="0.2">
      <c r="B632" s="171"/>
      <c r="C632" s="172"/>
      <c r="D632" s="173"/>
      <c r="E632" s="174"/>
      <c r="F632" s="174"/>
      <c r="G632" s="174"/>
      <c r="H632" s="174"/>
      <c r="I632" s="175"/>
      <c r="Y632" s="160">
        <v>169449</v>
      </c>
      <c r="Z632" s="160">
        <v>8069</v>
      </c>
      <c r="AA632" s="160">
        <v>161380</v>
      </c>
    </row>
    <row r="633" spans="2:28" ht="22.35" customHeight="1" x14ac:dyDescent="0.2">
      <c r="B633" s="171"/>
      <c r="C633" s="172"/>
      <c r="D633" s="173"/>
      <c r="E633" s="174"/>
      <c r="F633" s="174"/>
      <c r="G633" s="174"/>
      <c r="H633" s="174"/>
      <c r="I633" s="175"/>
      <c r="Y633" s="160">
        <v>21941</v>
      </c>
      <c r="Z633" s="160">
        <v>11420</v>
      </c>
      <c r="AA633" s="160">
        <v>10521</v>
      </c>
    </row>
    <row r="634" spans="2:28" ht="22.35" customHeight="1" x14ac:dyDescent="0.2">
      <c r="B634" s="171"/>
      <c r="C634" s="172"/>
      <c r="D634" s="173"/>
      <c r="E634" s="174"/>
      <c r="F634" s="174"/>
      <c r="G634" s="174"/>
      <c r="H634" s="174"/>
      <c r="I634" s="175"/>
      <c r="Y634" s="160">
        <v>18506</v>
      </c>
      <c r="Z634" s="160">
        <v>11116</v>
      </c>
      <c r="AA634" s="160">
        <v>7390</v>
      </c>
    </row>
    <row r="635" spans="2:28" ht="22.35" customHeight="1" x14ac:dyDescent="0.2">
      <c r="B635" s="171"/>
      <c r="C635" s="172"/>
      <c r="D635" s="173"/>
      <c r="E635" s="174"/>
      <c r="F635" s="174"/>
      <c r="G635" s="174"/>
      <c r="H635" s="174"/>
      <c r="I635" s="175"/>
      <c r="Y635" s="160">
        <v>172</v>
      </c>
      <c r="Z635" s="160">
        <v>172</v>
      </c>
    </row>
    <row r="636" spans="2:28" ht="22.35" customHeight="1" x14ac:dyDescent="0.2">
      <c r="B636" s="171"/>
      <c r="C636" s="172"/>
      <c r="D636" s="173"/>
      <c r="E636" s="174"/>
      <c r="F636" s="174"/>
      <c r="G636" s="174"/>
      <c r="H636" s="174"/>
      <c r="I636" s="175"/>
      <c r="Y636" s="160">
        <v>188676</v>
      </c>
      <c r="Z636" s="160">
        <v>188676</v>
      </c>
    </row>
    <row r="637" spans="2:28" ht="22.35" customHeight="1" x14ac:dyDescent="0.2">
      <c r="B637" s="171"/>
      <c r="C637" s="172"/>
      <c r="D637" s="173"/>
      <c r="E637" s="174"/>
      <c r="F637" s="174"/>
      <c r="G637" s="174"/>
      <c r="H637" s="174"/>
      <c r="I637" s="175"/>
      <c r="Y637" s="160">
        <v>283014</v>
      </c>
      <c r="Z637" s="160">
        <v>283014</v>
      </c>
    </row>
    <row r="638" spans="2:28" ht="22.35" customHeight="1" x14ac:dyDescent="0.2">
      <c r="B638" s="171"/>
      <c r="C638" s="172"/>
      <c r="D638" s="173"/>
      <c r="E638" s="174"/>
      <c r="F638" s="174"/>
      <c r="G638" s="174"/>
      <c r="H638" s="174"/>
      <c r="I638" s="175"/>
      <c r="Y638" s="160">
        <v>8679</v>
      </c>
      <c r="Z638" s="160">
        <v>5868</v>
      </c>
      <c r="AA638" s="160">
        <v>1466</v>
      </c>
      <c r="AB638" s="160">
        <v>1345</v>
      </c>
    </row>
    <row r="639" spans="2:28" ht="22.35" customHeight="1" x14ac:dyDescent="0.2">
      <c r="B639" s="171"/>
      <c r="C639" s="172"/>
      <c r="D639" s="173"/>
      <c r="E639" s="174"/>
      <c r="F639" s="174"/>
      <c r="G639" s="174"/>
      <c r="H639" s="174"/>
      <c r="I639" s="175"/>
      <c r="Y639" s="160">
        <v>9217</v>
      </c>
      <c r="Z639" s="160">
        <v>4283</v>
      </c>
      <c r="AA639" s="160">
        <v>2477</v>
      </c>
      <c r="AB639" s="160">
        <v>2457</v>
      </c>
    </row>
    <row r="640" spans="2:28" ht="22.35" customHeight="1" x14ac:dyDescent="0.2">
      <c r="B640" s="171"/>
      <c r="C640" s="172"/>
      <c r="D640" s="173"/>
      <c r="E640" s="174"/>
      <c r="F640" s="174"/>
      <c r="G640" s="174"/>
      <c r="H640" s="174"/>
      <c r="I640" s="175"/>
      <c r="Y640" s="160">
        <v>3954</v>
      </c>
      <c r="Z640" s="160">
        <v>1784</v>
      </c>
      <c r="AA640" s="160">
        <v>1013</v>
      </c>
      <c r="AB640" s="160">
        <v>1157</v>
      </c>
    </row>
    <row r="641" spans="2:28" ht="22.35" customHeight="1" x14ac:dyDescent="0.2">
      <c r="B641" s="171"/>
      <c r="C641" s="172"/>
      <c r="D641" s="173"/>
      <c r="E641" s="174"/>
      <c r="F641" s="174"/>
      <c r="G641" s="174"/>
      <c r="H641" s="174"/>
      <c r="I641" s="175"/>
      <c r="Y641" s="160">
        <v>9549</v>
      </c>
      <c r="Z641" s="160">
        <v>6456</v>
      </c>
      <c r="AA641" s="160">
        <v>1613</v>
      </c>
      <c r="AB641" s="160">
        <v>1480</v>
      </c>
    </row>
    <row r="642" spans="2:28" ht="22.35" customHeight="1" x14ac:dyDescent="0.2">
      <c r="B642" s="171"/>
      <c r="C642" s="172"/>
      <c r="D642" s="173"/>
      <c r="E642" s="174"/>
      <c r="F642" s="174"/>
      <c r="G642" s="174"/>
      <c r="H642" s="174"/>
      <c r="I642" s="175"/>
      <c r="Y642" s="160">
        <v>10752</v>
      </c>
      <c r="Z642" s="160">
        <v>5271</v>
      </c>
      <c r="AA642" s="160">
        <v>2751</v>
      </c>
      <c r="AB642" s="160">
        <v>2730</v>
      </c>
    </row>
    <row r="643" spans="2:28" ht="22.35" customHeight="1" x14ac:dyDescent="0.2">
      <c r="B643" s="176"/>
      <c r="C643" s="177"/>
      <c r="D643" s="178"/>
      <c r="E643" s="179"/>
      <c r="F643" s="179"/>
      <c r="G643" s="179"/>
      <c r="H643" s="179"/>
      <c r="I643" s="180"/>
      <c r="Y643" s="160">
        <v>4523</v>
      </c>
      <c r="Z643" s="160">
        <v>2156</v>
      </c>
      <c r="AA643" s="160">
        <v>1105</v>
      </c>
      <c r="AB643" s="160">
        <v>1262</v>
      </c>
    </row>
    <row r="644" spans="2:28" ht="22.35" customHeight="1" x14ac:dyDescent="0.2">
      <c r="B644" s="171"/>
      <c r="C644" s="172"/>
      <c r="D644" s="173"/>
      <c r="E644" s="174"/>
      <c r="F644" s="174"/>
      <c r="G644" s="174"/>
      <c r="H644" s="174"/>
      <c r="I644" s="175"/>
      <c r="Y644" s="160">
        <v>10608</v>
      </c>
      <c r="Z644" s="160">
        <v>7172</v>
      </c>
      <c r="AA644" s="160">
        <v>1792</v>
      </c>
      <c r="AB644" s="160">
        <v>1644</v>
      </c>
    </row>
    <row r="645" spans="2:28" ht="22.35" customHeight="1" x14ac:dyDescent="0.2">
      <c r="B645" s="171"/>
      <c r="C645" s="172"/>
      <c r="D645" s="173"/>
      <c r="E645" s="174"/>
      <c r="F645" s="174"/>
      <c r="G645" s="174"/>
      <c r="H645" s="174"/>
      <c r="I645" s="175"/>
      <c r="Y645" s="160">
        <v>12099</v>
      </c>
      <c r="Z645" s="160">
        <v>5931</v>
      </c>
      <c r="AA645" s="160">
        <v>3096</v>
      </c>
      <c r="AB645" s="160">
        <v>3072</v>
      </c>
    </row>
    <row r="646" spans="2:28" ht="22.35" customHeight="1" x14ac:dyDescent="0.2">
      <c r="B646" s="171"/>
      <c r="C646" s="172"/>
      <c r="D646" s="173"/>
      <c r="E646" s="174"/>
      <c r="F646" s="174"/>
      <c r="G646" s="174"/>
      <c r="H646" s="174"/>
      <c r="I646" s="175"/>
      <c r="Y646" s="160">
        <v>4975</v>
      </c>
      <c r="Z646" s="160">
        <v>2372</v>
      </c>
      <c r="AA646" s="160">
        <v>1215</v>
      </c>
      <c r="AB646" s="160">
        <v>1388</v>
      </c>
    </row>
    <row r="647" spans="2:28" ht="22.35" customHeight="1" x14ac:dyDescent="0.2">
      <c r="B647" s="171"/>
      <c r="C647" s="172"/>
      <c r="D647" s="173"/>
      <c r="E647" s="174"/>
      <c r="F647" s="174"/>
      <c r="G647" s="174"/>
      <c r="H647" s="174"/>
      <c r="I647" s="175"/>
      <c r="Y647" s="160">
        <v>4619</v>
      </c>
      <c r="Z647" s="160">
        <v>3573</v>
      </c>
      <c r="AA647" s="160">
        <v>627</v>
      </c>
      <c r="AB647" s="160">
        <v>419</v>
      </c>
    </row>
    <row r="648" spans="2:28" ht="22.35" customHeight="1" x14ac:dyDescent="0.2">
      <c r="B648" s="171"/>
      <c r="C648" s="172"/>
      <c r="D648" s="173"/>
      <c r="E648" s="174"/>
      <c r="F648" s="174"/>
      <c r="G648" s="174"/>
      <c r="H648" s="174"/>
      <c r="I648" s="175"/>
      <c r="Y648" s="160">
        <v>882</v>
      </c>
      <c r="Z648" s="160">
        <v>479</v>
      </c>
      <c r="AA648" s="160">
        <v>174</v>
      </c>
      <c r="AB648" s="160">
        <v>229</v>
      </c>
    </row>
    <row r="649" spans="2:28" ht="22.35" customHeight="1" x14ac:dyDescent="0.2">
      <c r="B649" s="171"/>
      <c r="C649" s="172"/>
      <c r="D649" s="173"/>
      <c r="E649" s="174"/>
      <c r="F649" s="174"/>
      <c r="G649" s="174"/>
      <c r="H649" s="174"/>
      <c r="I649" s="175"/>
      <c r="Y649" s="160">
        <v>795</v>
      </c>
      <c r="Z649" s="160">
        <v>432</v>
      </c>
      <c r="AA649" s="160">
        <v>157</v>
      </c>
      <c r="AB649" s="160">
        <v>206</v>
      </c>
    </row>
    <row r="650" spans="2:28" ht="22.35" customHeight="1" x14ac:dyDescent="0.2">
      <c r="B650" s="171"/>
      <c r="C650" s="172"/>
      <c r="D650" s="173"/>
      <c r="E650" s="174"/>
      <c r="F650" s="174"/>
      <c r="G650" s="174"/>
      <c r="H650" s="174"/>
      <c r="I650" s="175"/>
      <c r="Y650" s="160">
        <v>8430</v>
      </c>
      <c r="Z650" s="160">
        <v>6012</v>
      </c>
      <c r="AA650" s="160">
        <v>2350</v>
      </c>
      <c r="AB650" s="160">
        <v>68</v>
      </c>
    </row>
    <row r="651" spans="2:28" ht="22.35" customHeight="1" x14ac:dyDescent="0.2">
      <c r="B651" s="171"/>
      <c r="C651" s="172"/>
      <c r="D651" s="173"/>
      <c r="E651" s="174"/>
      <c r="F651" s="174"/>
      <c r="G651" s="174"/>
      <c r="H651" s="174"/>
      <c r="I651" s="175"/>
      <c r="Y651" s="160">
        <v>4603</v>
      </c>
      <c r="Z651" s="160">
        <v>4369</v>
      </c>
      <c r="AA651" s="160">
        <v>166</v>
      </c>
      <c r="AB651" s="160">
        <v>68</v>
      </c>
    </row>
    <row r="652" spans="2:28" ht="22.35" customHeight="1" x14ac:dyDescent="0.2">
      <c r="B652" s="171"/>
      <c r="C652" s="172"/>
      <c r="D652" s="173"/>
      <c r="E652" s="174"/>
      <c r="F652" s="174"/>
      <c r="G652" s="174"/>
      <c r="H652" s="174"/>
      <c r="I652" s="175"/>
      <c r="Y652" s="160">
        <v>4603</v>
      </c>
      <c r="Z652" s="160">
        <v>4369</v>
      </c>
      <c r="AA652" s="160">
        <v>166</v>
      </c>
      <c r="AB652" s="160">
        <v>68</v>
      </c>
    </row>
    <row r="653" spans="2:28" ht="22.35" customHeight="1" x14ac:dyDescent="0.2">
      <c r="B653" s="171"/>
      <c r="C653" s="172"/>
      <c r="D653" s="173"/>
      <c r="E653" s="174"/>
      <c r="F653" s="174"/>
      <c r="G653" s="174"/>
      <c r="H653" s="174"/>
      <c r="I653" s="175"/>
      <c r="Y653" s="160">
        <v>11096</v>
      </c>
      <c r="Z653" s="160">
        <v>9730</v>
      </c>
      <c r="AA653" s="160">
        <v>91</v>
      </c>
      <c r="AB653" s="160">
        <v>1275</v>
      </c>
    </row>
    <row r="654" spans="2:28" ht="22.35" customHeight="1" x14ac:dyDescent="0.2">
      <c r="B654" s="171"/>
      <c r="C654" s="172"/>
      <c r="D654" s="173"/>
      <c r="E654" s="174"/>
      <c r="F654" s="174"/>
      <c r="G654" s="174"/>
      <c r="H654" s="174"/>
      <c r="I654" s="175"/>
      <c r="Y654" s="160">
        <v>26935</v>
      </c>
      <c r="Z654" s="160">
        <v>26607</v>
      </c>
      <c r="AA654" s="160">
        <v>120</v>
      </c>
      <c r="AB654" s="160">
        <v>208</v>
      </c>
    </row>
    <row r="655" spans="2:28" ht="22.35" customHeight="1" x14ac:dyDescent="0.2">
      <c r="B655" s="171"/>
      <c r="C655" s="172"/>
      <c r="D655" s="173"/>
      <c r="E655" s="174"/>
      <c r="F655" s="174"/>
      <c r="G655" s="174"/>
      <c r="H655" s="174"/>
      <c r="I655" s="175"/>
      <c r="Y655" s="160">
        <v>22175</v>
      </c>
      <c r="Z655" s="160">
        <v>21981</v>
      </c>
      <c r="AA655" s="160">
        <v>102</v>
      </c>
      <c r="AB655" s="160">
        <v>92</v>
      </c>
    </row>
    <row r="656" spans="2:28" ht="22.35" customHeight="1" x14ac:dyDescent="0.2">
      <c r="B656" s="171"/>
      <c r="C656" s="172"/>
      <c r="D656" s="173"/>
      <c r="E656" s="174"/>
      <c r="F656" s="174"/>
      <c r="G656" s="174"/>
      <c r="H656" s="174"/>
      <c r="I656" s="175"/>
      <c r="Y656" s="160">
        <v>4619</v>
      </c>
      <c r="Z656" s="160">
        <v>3573</v>
      </c>
      <c r="AA656" s="160">
        <v>627</v>
      </c>
      <c r="AB656" s="160">
        <v>419</v>
      </c>
    </row>
    <row r="657" spans="2:28" ht="22.35" customHeight="1" x14ac:dyDescent="0.2">
      <c r="B657" s="171"/>
      <c r="C657" s="172"/>
      <c r="D657" s="173"/>
      <c r="E657" s="174"/>
      <c r="F657" s="174"/>
      <c r="G657" s="174"/>
      <c r="H657" s="174"/>
      <c r="I657" s="175"/>
      <c r="Y657" s="160">
        <v>1471</v>
      </c>
      <c r="Z657" s="160">
        <v>864</v>
      </c>
      <c r="AA657" s="160">
        <v>256</v>
      </c>
      <c r="AB657" s="160">
        <v>351</v>
      </c>
    </row>
    <row r="658" spans="2:28" ht="22.35" customHeight="1" x14ac:dyDescent="0.2">
      <c r="B658" s="171"/>
      <c r="C658" s="172"/>
      <c r="D658" s="173"/>
      <c r="E658" s="174"/>
      <c r="F658" s="174"/>
      <c r="G658" s="174"/>
      <c r="H658" s="174"/>
      <c r="I658" s="175"/>
      <c r="Y658" s="160">
        <v>587</v>
      </c>
      <c r="Z658" s="160">
        <v>345</v>
      </c>
      <c r="AA658" s="160">
        <v>102</v>
      </c>
      <c r="AB658" s="160">
        <v>140</v>
      </c>
    </row>
    <row r="659" spans="2:28" ht="22.35" customHeight="1" x14ac:dyDescent="0.2">
      <c r="B659" s="171"/>
      <c r="C659" s="172"/>
      <c r="D659" s="173"/>
      <c r="E659" s="174"/>
      <c r="F659" s="174"/>
      <c r="G659" s="174"/>
      <c r="H659" s="174"/>
      <c r="I659" s="175"/>
      <c r="Y659" s="160">
        <v>1618</v>
      </c>
      <c r="Z659" s="160">
        <v>960</v>
      </c>
      <c r="AA659" s="160">
        <v>291</v>
      </c>
      <c r="AB659" s="160">
        <v>367</v>
      </c>
    </row>
    <row r="660" spans="2:28" ht="22.35" customHeight="1" x14ac:dyDescent="0.2">
      <c r="B660" s="171"/>
      <c r="C660" s="172"/>
      <c r="D660" s="173"/>
      <c r="E660" s="174"/>
      <c r="F660" s="174"/>
      <c r="G660" s="174"/>
      <c r="H660" s="174"/>
      <c r="I660" s="175"/>
      <c r="Y660" s="160">
        <v>645</v>
      </c>
      <c r="Z660" s="160">
        <v>383</v>
      </c>
      <c r="AA660" s="160">
        <v>116</v>
      </c>
      <c r="AB660" s="160">
        <v>146</v>
      </c>
    </row>
    <row r="661" spans="2:28" ht="22.35" customHeight="1" x14ac:dyDescent="0.2">
      <c r="B661" s="171"/>
      <c r="C661" s="172"/>
      <c r="D661" s="173"/>
      <c r="E661" s="174"/>
      <c r="F661" s="174"/>
      <c r="G661" s="174"/>
      <c r="H661" s="174"/>
      <c r="I661" s="175"/>
      <c r="Y661" s="160">
        <v>1820</v>
      </c>
      <c r="Z661" s="160">
        <v>1080</v>
      </c>
      <c r="AA661" s="160">
        <v>327</v>
      </c>
      <c r="AB661" s="160">
        <v>413</v>
      </c>
    </row>
    <row r="662" spans="2:28" ht="22.35" customHeight="1" x14ac:dyDescent="0.2">
      <c r="B662" s="171"/>
      <c r="C662" s="172"/>
      <c r="D662" s="173"/>
      <c r="E662" s="174"/>
      <c r="F662" s="174"/>
      <c r="G662" s="174"/>
      <c r="H662" s="174"/>
      <c r="I662" s="175"/>
      <c r="Y662" s="160">
        <v>727</v>
      </c>
      <c r="Z662" s="160">
        <v>432</v>
      </c>
      <c r="AA662" s="160">
        <v>130</v>
      </c>
      <c r="AB662" s="160">
        <v>165</v>
      </c>
    </row>
    <row r="663" spans="2:28" ht="22.35" customHeight="1" x14ac:dyDescent="0.2">
      <c r="B663" s="171"/>
      <c r="C663" s="172"/>
      <c r="D663" s="173"/>
      <c r="E663" s="174"/>
      <c r="F663" s="174"/>
      <c r="G663" s="174"/>
      <c r="H663" s="174"/>
      <c r="I663" s="175"/>
      <c r="Y663" s="160">
        <v>29514</v>
      </c>
      <c r="Z663" s="160">
        <v>23328</v>
      </c>
      <c r="AA663" s="160">
        <v>2907</v>
      </c>
      <c r="AB663" s="160">
        <v>3279</v>
      </c>
    </row>
    <row r="664" spans="2:28" ht="22.35" customHeight="1" x14ac:dyDescent="0.2">
      <c r="B664" s="171"/>
      <c r="C664" s="172"/>
      <c r="D664" s="173"/>
      <c r="E664" s="174"/>
      <c r="F664" s="174"/>
      <c r="G664" s="174"/>
      <c r="H664" s="174"/>
      <c r="I664" s="175"/>
      <c r="Y664" s="160">
        <v>42130</v>
      </c>
      <c r="Z664" s="160">
        <v>33302</v>
      </c>
      <c r="AA664" s="160">
        <v>4148</v>
      </c>
      <c r="AB664" s="160">
        <v>4680</v>
      </c>
    </row>
    <row r="665" spans="2:28" ht="22.35" customHeight="1" x14ac:dyDescent="0.2">
      <c r="B665" s="171"/>
      <c r="C665" s="172"/>
      <c r="D665" s="173"/>
      <c r="E665" s="174"/>
      <c r="F665" s="174"/>
      <c r="G665" s="174"/>
      <c r="H665" s="174"/>
      <c r="I665" s="175"/>
      <c r="Y665" s="160">
        <v>68599</v>
      </c>
      <c r="Z665" s="160">
        <v>54643</v>
      </c>
      <c r="AA665" s="160">
        <v>7133</v>
      </c>
      <c r="AB665" s="160">
        <v>6823</v>
      </c>
    </row>
    <row r="666" spans="2:28" ht="22.35" customHeight="1" x14ac:dyDescent="0.2">
      <c r="B666" s="171"/>
      <c r="C666" s="172"/>
      <c r="D666" s="173"/>
      <c r="E666" s="174"/>
      <c r="F666" s="174"/>
      <c r="G666" s="174"/>
      <c r="H666" s="174"/>
      <c r="I666" s="175"/>
      <c r="Y666" s="160">
        <v>1101097</v>
      </c>
      <c r="Z666" s="160">
        <v>104179</v>
      </c>
      <c r="AA666" s="160">
        <v>601989</v>
      </c>
      <c r="AB666" s="160">
        <v>394929</v>
      </c>
    </row>
    <row r="667" spans="2:28" ht="22.35" customHeight="1" x14ac:dyDescent="0.2">
      <c r="B667" s="171"/>
      <c r="C667" s="172"/>
      <c r="D667" s="173"/>
      <c r="E667" s="174"/>
      <c r="F667" s="174"/>
      <c r="G667" s="174"/>
      <c r="H667" s="174"/>
      <c r="I667" s="175"/>
      <c r="Y667" s="160">
        <v>73307</v>
      </c>
      <c r="Z667" s="160">
        <v>39613</v>
      </c>
      <c r="AA667" s="160">
        <v>31266</v>
      </c>
      <c r="AB667" s="160">
        <v>2428</v>
      </c>
    </row>
    <row r="668" spans="2:28" ht="22.35" customHeight="1" x14ac:dyDescent="0.2">
      <c r="B668" s="171"/>
      <c r="C668" s="172"/>
      <c r="D668" s="173"/>
      <c r="E668" s="174"/>
      <c r="F668" s="174"/>
      <c r="G668" s="174"/>
      <c r="H668" s="174"/>
      <c r="I668" s="175"/>
      <c r="Y668" s="160">
        <v>1773</v>
      </c>
      <c r="Z668" s="160">
        <v>545</v>
      </c>
      <c r="AA668" s="160">
        <v>546</v>
      </c>
      <c r="AB668" s="160">
        <v>682</v>
      </c>
    </row>
    <row r="669" spans="2:28" ht="22.35" customHeight="1" x14ac:dyDescent="0.2">
      <c r="B669" s="171"/>
      <c r="C669" s="172"/>
      <c r="D669" s="173"/>
      <c r="E669" s="174"/>
      <c r="F669" s="174"/>
      <c r="G669" s="174"/>
      <c r="H669" s="174"/>
      <c r="I669" s="175"/>
      <c r="Y669" s="160">
        <v>2070</v>
      </c>
      <c r="Z669" s="160">
        <v>619</v>
      </c>
      <c r="AA669" s="160">
        <v>676</v>
      </c>
      <c r="AB669" s="160">
        <v>775</v>
      </c>
    </row>
    <row r="670" spans="2:28" ht="22.35" customHeight="1" x14ac:dyDescent="0.2">
      <c r="B670" s="171"/>
      <c r="C670" s="172"/>
      <c r="D670" s="173"/>
      <c r="E670" s="174"/>
      <c r="F670" s="174"/>
      <c r="G670" s="174"/>
      <c r="H670" s="174"/>
      <c r="I670" s="175"/>
      <c r="Y670" s="160">
        <v>2925</v>
      </c>
      <c r="Z670" s="160">
        <v>1137</v>
      </c>
      <c r="AA670" s="160">
        <v>760</v>
      </c>
      <c r="AB670" s="160">
        <v>1028</v>
      </c>
    </row>
    <row r="671" spans="2:28" ht="22.35" customHeight="1" x14ac:dyDescent="0.2">
      <c r="B671" s="171"/>
      <c r="C671" s="172"/>
      <c r="D671" s="173"/>
      <c r="E671" s="174"/>
      <c r="F671" s="174"/>
      <c r="G671" s="174"/>
      <c r="H671" s="174"/>
      <c r="I671" s="175"/>
      <c r="Y671" s="160">
        <v>2245</v>
      </c>
      <c r="Z671" s="160">
        <v>844</v>
      </c>
      <c r="AA671" s="160">
        <v>706</v>
      </c>
      <c r="AB671" s="160">
        <v>695</v>
      </c>
    </row>
    <row r="672" spans="2:28" ht="22.35" customHeight="1" x14ac:dyDescent="0.2">
      <c r="B672" s="171"/>
      <c r="C672" s="172"/>
      <c r="D672" s="173"/>
      <c r="E672" s="174"/>
      <c r="F672" s="174"/>
      <c r="G672" s="174"/>
      <c r="H672" s="174"/>
      <c r="I672" s="175"/>
      <c r="Y672" s="160">
        <v>3483</v>
      </c>
      <c r="Z672" s="160">
        <v>1319</v>
      </c>
      <c r="AA672" s="160">
        <v>1078</v>
      </c>
      <c r="AB672" s="160">
        <v>1086</v>
      </c>
    </row>
    <row r="673" spans="2:28" ht="22.35" customHeight="1" x14ac:dyDescent="0.2">
      <c r="B673" s="171"/>
      <c r="C673" s="172"/>
      <c r="D673" s="173"/>
      <c r="E673" s="174"/>
      <c r="F673" s="174"/>
      <c r="G673" s="174"/>
      <c r="H673" s="174"/>
      <c r="I673" s="175"/>
      <c r="Y673" s="160">
        <v>1471</v>
      </c>
      <c r="Z673" s="160">
        <v>864</v>
      </c>
      <c r="AA673" s="160">
        <v>256</v>
      </c>
      <c r="AB673" s="160">
        <v>351</v>
      </c>
    </row>
    <row r="674" spans="2:28" ht="22.35" customHeight="1" x14ac:dyDescent="0.2">
      <c r="B674" s="171"/>
      <c r="C674" s="172"/>
      <c r="D674" s="173"/>
      <c r="E674" s="174"/>
      <c r="F674" s="174"/>
      <c r="G674" s="174"/>
      <c r="H674" s="174"/>
      <c r="I674" s="175"/>
      <c r="Y674" s="160">
        <v>587</v>
      </c>
      <c r="Z674" s="160">
        <v>345</v>
      </c>
      <c r="AA674" s="160">
        <v>102</v>
      </c>
      <c r="AB674" s="160">
        <v>140</v>
      </c>
    </row>
    <row r="675" spans="2:28" ht="22.35" customHeight="1" x14ac:dyDescent="0.2">
      <c r="B675" s="171"/>
      <c r="C675" s="172"/>
      <c r="D675" s="173"/>
      <c r="E675" s="174"/>
      <c r="F675" s="174"/>
      <c r="G675" s="174"/>
      <c r="H675" s="174"/>
      <c r="I675" s="175"/>
      <c r="Y675" s="160">
        <v>1712</v>
      </c>
      <c r="Z675" s="160">
        <v>1057</v>
      </c>
      <c r="AA675" s="160">
        <v>284</v>
      </c>
      <c r="AB675" s="160">
        <v>371</v>
      </c>
    </row>
    <row r="676" spans="2:28" ht="22.35" customHeight="1" x14ac:dyDescent="0.2">
      <c r="B676" s="176"/>
      <c r="C676" s="177"/>
      <c r="D676" s="178"/>
      <c r="E676" s="179"/>
      <c r="F676" s="179"/>
      <c r="G676" s="179"/>
      <c r="H676" s="179"/>
      <c r="I676" s="180"/>
      <c r="Y676" s="160">
        <v>3188</v>
      </c>
      <c r="Z676" s="160">
        <v>2364</v>
      </c>
      <c r="AA676" s="160">
        <v>415</v>
      </c>
      <c r="AB676" s="160">
        <v>409</v>
      </c>
    </row>
    <row r="677" spans="2:28" ht="22.35" customHeight="1" x14ac:dyDescent="0.2">
      <c r="B677" s="171"/>
      <c r="C677" s="172"/>
      <c r="D677" s="173"/>
      <c r="E677" s="174"/>
      <c r="F677" s="174"/>
      <c r="G677" s="174"/>
      <c r="H677" s="174"/>
      <c r="I677" s="175"/>
      <c r="Y677" s="160">
        <v>508012</v>
      </c>
      <c r="Z677" s="160">
        <v>132931</v>
      </c>
      <c r="AA677" s="160">
        <v>67002</v>
      </c>
      <c r="AB677" s="160">
        <v>308079</v>
      </c>
    </row>
    <row r="678" spans="2:28" ht="22.35" customHeight="1" x14ac:dyDescent="0.2">
      <c r="B678" s="171"/>
      <c r="C678" s="172"/>
      <c r="D678" s="173"/>
      <c r="E678" s="174"/>
      <c r="F678" s="174"/>
      <c r="G678" s="174"/>
      <c r="H678" s="174"/>
      <c r="I678" s="175"/>
      <c r="Y678" s="160">
        <v>129914</v>
      </c>
      <c r="Z678" s="160">
        <v>19939</v>
      </c>
      <c r="AA678" s="160">
        <v>47033</v>
      </c>
      <c r="AB678" s="160">
        <v>62942</v>
      </c>
    </row>
    <row r="679" spans="2:28" ht="22.35" customHeight="1" x14ac:dyDescent="0.2">
      <c r="B679" s="171"/>
      <c r="C679" s="172"/>
      <c r="D679" s="173"/>
      <c r="E679" s="174"/>
      <c r="F679" s="174"/>
      <c r="G679" s="174"/>
      <c r="H679" s="174"/>
      <c r="I679" s="175"/>
      <c r="Y679" s="160">
        <v>8666</v>
      </c>
      <c r="Z679" s="160">
        <v>6775</v>
      </c>
      <c r="AA679" s="160">
        <v>1891</v>
      </c>
    </row>
    <row r="680" spans="2:28" ht="22.35" customHeight="1" x14ac:dyDescent="0.2">
      <c r="B680" s="171"/>
      <c r="C680" s="172"/>
      <c r="D680" s="173"/>
      <c r="E680" s="174"/>
      <c r="F680" s="174"/>
      <c r="G680" s="174"/>
      <c r="H680" s="174"/>
      <c r="I680" s="175"/>
      <c r="Y680" s="160">
        <v>5776</v>
      </c>
      <c r="Z680" s="160">
        <v>4516</v>
      </c>
      <c r="AA680" s="160">
        <v>1260</v>
      </c>
    </row>
    <row r="681" spans="2:28" ht="22.35" customHeight="1" x14ac:dyDescent="0.2">
      <c r="B681" s="171"/>
      <c r="C681" s="172"/>
      <c r="D681" s="173"/>
      <c r="E681" s="174"/>
      <c r="F681" s="174"/>
      <c r="G681" s="174"/>
      <c r="H681" s="174"/>
      <c r="I681" s="175"/>
      <c r="Y681" s="160">
        <v>4332</v>
      </c>
      <c r="Z681" s="160">
        <v>3387</v>
      </c>
      <c r="AA681" s="160">
        <v>945</v>
      </c>
    </row>
    <row r="682" spans="2:28" ht="22.35" customHeight="1" x14ac:dyDescent="0.2">
      <c r="B682" s="171"/>
      <c r="C682" s="172"/>
      <c r="D682" s="173"/>
      <c r="E682" s="174"/>
      <c r="F682" s="174"/>
      <c r="G682" s="174"/>
      <c r="H682" s="174"/>
      <c r="I682" s="175"/>
      <c r="Y682" s="160">
        <v>15916</v>
      </c>
      <c r="Z682" s="160">
        <v>13550</v>
      </c>
      <c r="AA682" s="160">
        <v>2366</v>
      </c>
    </row>
    <row r="683" spans="2:28" ht="22.35" customHeight="1" x14ac:dyDescent="0.2">
      <c r="B683" s="171"/>
      <c r="C683" s="172"/>
      <c r="D683" s="173"/>
      <c r="E683" s="174"/>
      <c r="F683" s="174"/>
      <c r="G683" s="174"/>
      <c r="H683" s="174"/>
      <c r="I683" s="175"/>
      <c r="Y683" s="160">
        <v>10609</v>
      </c>
      <c r="Z683" s="160">
        <v>9033</v>
      </c>
      <c r="AA683" s="160">
        <v>1576</v>
      </c>
    </row>
    <row r="684" spans="2:28" ht="22.35" customHeight="1" x14ac:dyDescent="0.2">
      <c r="B684" s="171"/>
      <c r="C684" s="172"/>
      <c r="D684" s="173"/>
      <c r="E684" s="174"/>
      <c r="F684" s="174"/>
      <c r="G684" s="174"/>
      <c r="H684" s="174"/>
      <c r="I684" s="175"/>
      <c r="Y684" s="160">
        <v>7957</v>
      </c>
      <c r="Z684" s="160">
        <v>6775</v>
      </c>
      <c r="AA684" s="160">
        <v>1182</v>
      </c>
    </row>
    <row r="685" spans="2:28" ht="22.35" customHeight="1" x14ac:dyDescent="0.2">
      <c r="B685" s="171"/>
      <c r="C685" s="172"/>
      <c r="D685" s="173"/>
      <c r="E685" s="174"/>
      <c r="F685" s="174"/>
      <c r="G685" s="174"/>
      <c r="H685" s="174"/>
      <c r="I685" s="175"/>
      <c r="Y685" s="160">
        <v>8853</v>
      </c>
      <c r="Z685" s="160">
        <v>5431</v>
      </c>
      <c r="AA685" s="160">
        <v>1436</v>
      </c>
      <c r="AB685" s="160">
        <v>1986</v>
      </c>
    </row>
    <row r="686" spans="2:28" ht="22.35" customHeight="1" x14ac:dyDescent="0.2">
      <c r="B686" s="171"/>
      <c r="C686" s="172"/>
      <c r="D686" s="173"/>
      <c r="E686" s="174"/>
      <c r="F686" s="174"/>
      <c r="G686" s="174"/>
      <c r="H686" s="174"/>
      <c r="I686" s="175"/>
      <c r="Y686" s="160">
        <v>4286</v>
      </c>
      <c r="Z686" s="160">
        <v>2375</v>
      </c>
      <c r="AA686" s="160">
        <v>768</v>
      </c>
      <c r="AB686" s="160">
        <v>1143</v>
      </c>
    </row>
    <row r="687" spans="2:28" ht="22.35" customHeight="1" x14ac:dyDescent="0.2">
      <c r="B687" s="171"/>
      <c r="C687" s="172"/>
      <c r="D687" s="173"/>
      <c r="E687" s="174"/>
      <c r="F687" s="174"/>
      <c r="G687" s="174"/>
      <c r="H687" s="174"/>
      <c r="I687" s="175"/>
      <c r="Y687" s="160">
        <v>10328</v>
      </c>
      <c r="Z687" s="160">
        <v>6336</v>
      </c>
      <c r="AA687" s="160">
        <v>1675</v>
      </c>
      <c r="AB687" s="160">
        <v>2317</v>
      </c>
    </row>
    <row r="688" spans="2:28" ht="22.35" customHeight="1" x14ac:dyDescent="0.2">
      <c r="B688" s="171"/>
      <c r="C688" s="172"/>
      <c r="D688" s="173"/>
      <c r="E688" s="174"/>
      <c r="F688" s="174"/>
      <c r="G688" s="174"/>
      <c r="H688" s="174"/>
      <c r="I688" s="175"/>
      <c r="Y688" s="160">
        <v>5277</v>
      </c>
      <c r="Z688" s="160">
        <v>2924</v>
      </c>
      <c r="AA688" s="160">
        <v>946</v>
      </c>
      <c r="AB688" s="160">
        <v>1407</v>
      </c>
    </row>
    <row r="689" spans="2:28" ht="22.35" customHeight="1" x14ac:dyDescent="0.2">
      <c r="B689" s="171"/>
      <c r="C689" s="172"/>
      <c r="D689" s="173"/>
      <c r="E689" s="174"/>
      <c r="F689" s="174"/>
      <c r="G689" s="174"/>
      <c r="H689" s="174"/>
      <c r="I689" s="175"/>
      <c r="Y689" s="160">
        <v>5544</v>
      </c>
      <c r="Z689" s="160">
        <v>3315</v>
      </c>
      <c r="AA689" s="160">
        <v>1645</v>
      </c>
      <c r="AB689" s="160">
        <v>584</v>
      </c>
    </row>
    <row r="690" spans="2:28" ht="22.35" customHeight="1" x14ac:dyDescent="0.2">
      <c r="B690" s="171"/>
      <c r="C690" s="172"/>
      <c r="D690" s="173"/>
      <c r="E690" s="174"/>
      <c r="F690" s="174"/>
      <c r="G690" s="174"/>
      <c r="H690" s="174"/>
      <c r="I690" s="175"/>
      <c r="Y690" s="160">
        <v>8568</v>
      </c>
      <c r="Z690" s="160">
        <v>5526</v>
      </c>
      <c r="AA690" s="160">
        <v>2068</v>
      </c>
      <c r="AB690" s="160">
        <v>974</v>
      </c>
    </row>
    <row r="691" spans="2:28" ht="22.35" customHeight="1" x14ac:dyDescent="0.2">
      <c r="B691" s="171"/>
      <c r="C691" s="172"/>
      <c r="D691" s="173"/>
      <c r="E691" s="174"/>
      <c r="F691" s="174"/>
      <c r="G691" s="174"/>
      <c r="H691" s="174"/>
      <c r="I691" s="175"/>
      <c r="Y691" s="160">
        <v>1093</v>
      </c>
      <c r="Z691" s="160">
        <v>1013</v>
      </c>
      <c r="AA691" s="160">
        <v>80</v>
      </c>
    </row>
    <row r="692" spans="2:28" ht="22.35" customHeight="1" x14ac:dyDescent="0.2">
      <c r="B692" s="171"/>
      <c r="C692" s="172"/>
      <c r="D692" s="173"/>
      <c r="E692" s="174"/>
      <c r="F692" s="174"/>
      <c r="G692" s="174"/>
      <c r="H692" s="174"/>
      <c r="I692" s="175"/>
      <c r="Y692" s="160">
        <v>6904</v>
      </c>
      <c r="Z692" s="160">
        <v>5552</v>
      </c>
      <c r="AA692" s="160">
        <v>703</v>
      </c>
      <c r="AB692" s="160">
        <v>649</v>
      </c>
    </row>
    <row r="693" spans="2:28" ht="22.35" customHeight="1" x14ac:dyDescent="0.2">
      <c r="B693" s="171"/>
      <c r="C693" s="172"/>
      <c r="D693" s="173"/>
      <c r="E693" s="174"/>
      <c r="F693" s="174"/>
      <c r="G693" s="174"/>
      <c r="H693" s="174"/>
      <c r="I693" s="175"/>
      <c r="Y693" s="160">
        <v>3721</v>
      </c>
      <c r="Z693" s="160">
        <v>2688</v>
      </c>
      <c r="AA693" s="160">
        <v>559</v>
      </c>
      <c r="AB693" s="160">
        <v>474</v>
      </c>
    </row>
    <row r="694" spans="2:28" ht="22.35" customHeight="1" x14ac:dyDescent="0.2">
      <c r="B694" s="171"/>
      <c r="C694" s="172"/>
      <c r="D694" s="173"/>
      <c r="E694" s="174"/>
      <c r="F694" s="174"/>
      <c r="G694" s="174"/>
      <c r="H694" s="174"/>
      <c r="I694" s="175"/>
      <c r="Y694" s="160">
        <v>28801</v>
      </c>
      <c r="Z694" s="160">
        <v>22245</v>
      </c>
      <c r="AA694" s="160">
        <v>4099</v>
      </c>
      <c r="AB694" s="160">
        <v>2457</v>
      </c>
    </row>
    <row r="695" spans="2:28" ht="22.35" customHeight="1" x14ac:dyDescent="0.2">
      <c r="B695" s="171"/>
      <c r="C695" s="172"/>
      <c r="D695" s="173"/>
      <c r="E695" s="174"/>
      <c r="F695" s="174"/>
      <c r="G695" s="174"/>
      <c r="H695" s="174"/>
      <c r="I695" s="175"/>
      <c r="Y695" s="160">
        <v>29065</v>
      </c>
      <c r="Z695" s="160">
        <v>17756</v>
      </c>
      <c r="AA695" s="160">
        <v>4870</v>
      </c>
      <c r="AB695" s="160">
        <v>6439</v>
      </c>
    </row>
    <row r="696" spans="2:28" ht="22.35" customHeight="1" x14ac:dyDescent="0.2">
      <c r="B696" s="171"/>
      <c r="C696" s="172"/>
      <c r="D696" s="173"/>
      <c r="E696" s="174"/>
      <c r="F696" s="174"/>
      <c r="G696" s="174"/>
      <c r="H696" s="174"/>
      <c r="I696" s="175"/>
      <c r="Y696" s="160">
        <v>6973</v>
      </c>
      <c r="Z696" s="160">
        <v>5857</v>
      </c>
      <c r="AA696" s="160">
        <v>498</v>
      </c>
      <c r="AB696" s="160">
        <v>618</v>
      </c>
    </row>
    <row r="697" spans="2:28" ht="22.35" customHeight="1" x14ac:dyDescent="0.2">
      <c r="B697" s="171"/>
      <c r="C697" s="172"/>
      <c r="D697" s="173"/>
      <c r="E697" s="174"/>
      <c r="F697" s="174"/>
      <c r="G697" s="174"/>
      <c r="H697" s="174"/>
      <c r="I697" s="175"/>
      <c r="Y697" s="160">
        <v>9589</v>
      </c>
      <c r="Z697" s="160">
        <v>8053</v>
      </c>
      <c r="AA697" s="160">
        <v>685</v>
      </c>
      <c r="AB697" s="160">
        <v>851</v>
      </c>
    </row>
    <row r="698" spans="2:28" ht="22.35" customHeight="1" x14ac:dyDescent="0.2">
      <c r="B698" s="171"/>
      <c r="C698" s="172"/>
      <c r="D698" s="173"/>
      <c r="E698" s="174"/>
      <c r="F698" s="174"/>
      <c r="G698" s="174"/>
      <c r="H698" s="174"/>
      <c r="I698" s="175"/>
      <c r="Y698" s="160">
        <v>15343</v>
      </c>
      <c r="Z698" s="160">
        <v>12886</v>
      </c>
      <c r="AA698" s="160">
        <v>1096</v>
      </c>
      <c r="AB698" s="160">
        <v>1361</v>
      </c>
    </row>
    <row r="699" spans="2:28" ht="22.35" customHeight="1" x14ac:dyDescent="0.2">
      <c r="B699" s="171"/>
      <c r="C699" s="172"/>
      <c r="D699" s="173"/>
      <c r="E699" s="174"/>
      <c r="F699" s="174"/>
      <c r="G699" s="174"/>
      <c r="H699" s="174"/>
      <c r="I699" s="175"/>
      <c r="Y699" s="160">
        <v>15343</v>
      </c>
      <c r="Z699" s="160">
        <v>12886</v>
      </c>
      <c r="AA699" s="160">
        <v>1096</v>
      </c>
      <c r="AB699" s="160">
        <v>1361</v>
      </c>
    </row>
    <row r="700" spans="2:28" ht="22.35" customHeight="1" x14ac:dyDescent="0.2">
      <c r="B700" s="171"/>
      <c r="C700" s="172"/>
      <c r="D700" s="173"/>
      <c r="E700" s="174"/>
      <c r="F700" s="174"/>
      <c r="G700" s="174"/>
      <c r="H700" s="174"/>
      <c r="I700" s="175"/>
      <c r="Y700" s="160">
        <v>15343</v>
      </c>
      <c r="Z700" s="160">
        <v>12886</v>
      </c>
      <c r="AA700" s="160">
        <v>1096</v>
      </c>
      <c r="AB700" s="160">
        <v>1361</v>
      </c>
    </row>
    <row r="701" spans="2:28" ht="22.35" customHeight="1" x14ac:dyDescent="0.2">
      <c r="B701" s="171"/>
      <c r="C701" s="172"/>
      <c r="D701" s="173"/>
      <c r="E701" s="174"/>
      <c r="F701" s="174"/>
      <c r="G701" s="174"/>
      <c r="H701" s="174"/>
      <c r="I701" s="175"/>
      <c r="Y701" s="160">
        <v>4344</v>
      </c>
      <c r="Z701" s="160">
        <v>3526</v>
      </c>
      <c r="AA701" s="160">
        <v>365</v>
      </c>
      <c r="AB701" s="160">
        <v>453</v>
      </c>
    </row>
    <row r="702" spans="2:28" ht="22.35" customHeight="1" x14ac:dyDescent="0.2">
      <c r="B702" s="171"/>
      <c r="C702" s="172"/>
      <c r="D702" s="173"/>
      <c r="E702" s="174"/>
      <c r="F702" s="174"/>
      <c r="G702" s="174"/>
      <c r="H702" s="174"/>
      <c r="I702" s="175"/>
      <c r="Y702" s="160">
        <v>4495</v>
      </c>
      <c r="Z702" s="160">
        <v>3648</v>
      </c>
      <c r="AA702" s="160">
        <v>378</v>
      </c>
      <c r="AB702" s="160">
        <v>469</v>
      </c>
    </row>
    <row r="703" spans="2:28" ht="22.35" customHeight="1" x14ac:dyDescent="0.2">
      <c r="B703" s="171"/>
      <c r="C703" s="172"/>
      <c r="D703" s="173"/>
      <c r="E703" s="174"/>
      <c r="F703" s="174"/>
      <c r="G703" s="174"/>
      <c r="H703" s="174"/>
      <c r="I703" s="175"/>
      <c r="Y703" s="160">
        <v>4655</v>
      </c>
      <c r="Z703" s="160">
        <v>3778</v>
      </c>
      <c r="AA703" s="160">
        <v>391</v>
      </c>
      <c r="AB703" s="160">
        <v>486</v>
      </c>
    </row>
    <row r="704" spans="2:28" ht="22.35" customHeight="1" x14ac:dyDescent="0.2">
      <c r="B704" s="171"/>
      <c r="C704" s="172"/>
      <c r="D704" s="173"/>
      <c r="E704" s="174"/>
      <c r="F704" s="174"/>
      <c r="G704" s="174"/>
      <c r="H704" s="174"/>
      <c r="I704" s="175"/>
      <c r="Y704" s="160">
        <v>5431</v>
      </c>
      <c r="Z704" s="160">
        <v>4408</v>
      </c>
      <c r="AA704" s="160">
        <v>456</v>
      </c>
      <c r="AB704" s="160">
        <v>567</v>
      </c>
    </row>
    <row r="705" spans="2:28" ht="22.35" customHeight="1" x14ac:dyDescent="0.2">
      <c r="B705" s="171"/>
      <c r="C705" s="172"/>
      <c r="D705" s="173"/>
      <c r="E705" s="174"/>
      <c r="F705" s="174"/>
      <c r="G705" s="174"/>
      <c r="H705" s="174"/>
      <c r="I705" s="175"/>
      <c r="Y705" s="160">
        <v>5925</v>
      </c>
      <c r="Z705" s="160">
        <v>4809</v>
      </c>
      <c r="AA705" s="160">
        <v>498</v>
      </c>
      <c r="AB705" s="160">
        <v>618</v>
      </c>
    </row>
    <row r="706" spans="2:28" ht="22.35" customHeight="1" x14ac:dyDescent="0.2">
      <c r="B706" s="171"/>
      <c r="C706" s="172"/>
      <c r="D706" s="173"/>
      <c r="E706" s="174"/>
      <c r="F706" s="174"/>
      <c r="G706" s="174"/>
      <c r="H706" s="174"/>
      <c r="I706" s="175"/>
      <c r="Y706" s="160">
        <v>8149</v>
      </c>
      <c r="Z706" s="160">
        <v>6613</v>
      </c>
      <c r="AA706" s="160">
        <v>685</v>
      </c>
      <c r="AB706" s="160">
        <v>851</v>
      </c>
    </row>
    <row r="707" spans="2:28" ht="22.35" customHeight="1" x14ac:dyDescent="0.2">
      <c r="B707" s="171"/>
      <c r="C707" s="172"/>
      <c r="D707" s="173"/>
      <c r="E707" s="174"/>
      <c r="F707" s="174"/>
      <c r="G707" s="174"/>
      <c r="H707" s="174"/>
      <c r="I707" s="175"/>
      <c r="Y707" s="160">
        <v>13037</v>
      </c>
      <c r="Z707" s="160">
        <v>10580</v>
      </c>
      <c r="AA707" s="160">
        <v>1096</v>
      </c>
      <c r="AB707" s="160">
        <v>1361</v>
      </c>
    </row>
    <row r="708" spans="2:28" ht="22.35" customHeight="1" x14ac:dyDescent="0.2">
      <c r="B708" s="171"/>
      <c r="C708" s="172"/>
      <c r="D708" s="173"/>
      <c r="E708" s="174"/>
      <c r="F708" s="174"/>
      <c r="G708" s="174"/>
      <c r="H708" s="174"/>
      <c r="I708" s="175"/>
      <c r="Y708" s="160">
        <v>264747</v>
      </c>
      <c r="Z708" s="160">
        <v>134903</v>
      </c>
      <c r="AA708" s="160">
        <v>129844</v>
      </c>
    </row>
    <row r="709" spans="2:28" ht="22.35" customHeight="1" x14ac:dyDescent="0.2">
      <c r="B709" s="176"/>
      <c r="C709" s="177"/>
      <c r="D709" s="178"/>
      <c r="E709" s="179"/>
      <c r="F709" s="179"/>
      <c r="G709" s="179"/>
      <c r="H709" s="179"/>
      <c r="I709" s="180"/>
      <c r="Y709" s="160">
        <v>324747</v>
      </c>
      <c r="Z709" s="160">
        <v>134903</v>
      </c>
      <c r="AA709" s="160">
        <v>189844</v>
      </c>
    </row>
    <row r="710" spans="2:28" ht="22.35" customHeight="1" x14ac:dyDescent="0.2">
      <c r="B710" s="171"/>
      <c r="C710" s="172"/>
      <c r="D710" s="173"/>
      <c r="E710" s="174"/>
      <c r="F710" s="174"/>
      <c r="G710" s="174"/>
      <c r="H710" s="174"/>
      <c r="I710" s="175"/>
      <c r="Y710" s="160">
        <v>264747</v>
      </c>
      <c r="Z710" s="160">
        <v>134903</v>
      </c>
      <c r="AA710" s="160">
        <v>129844</v>
      </c>
    </row>
    <row r="711" spans="2:28" ht="22.35" customHeight="1" x14ac:dyDescent="0.2">
      <c r="B711" s="171"/>
      <c r="C711" s="172"/>
      <c r="D711" s="173"/>
      <c r="E711" s="174"/>
      <c r="F711" s="174"/>
      <c r="G711" s="174"/>
      <c r="H711" s="174"/>
      <c r="I711" s="175"/>
      <c r="Y711" s="160">
        <v>324747</v>
      </c>
      <c r="Z711" s="160">
        <v>134903</v>
      </c>
      <c r="AA711" s="160">
        <v>189844</v>
      </c>
    </row>
    <row r="712" spans="2:28" ht="22.35" customHeight="1" x14ac:dyDescent="0.2">
      <c r="B712" s="171"/>
      <c r="C712" s="172"/>
      <c r="D712" s="173"/>
      <c r="E712" s="174"/>
      <c r="F712" s="174"/>
      <c r="G712" s="174"/>
      <c r="H712" s="174"/>
      <c r="I712" s="175"/>
      <c r="Y712" s="160">
        <v>264747</v>
      </c>
      <c r="Z712" s="160">
        <v>134903</v>
      </c>
      <c r="AA712" s="160">
        <v>129844</v>
      </c>
    </row>
    <row r="713" spans="2:28" ht="22.35" customHeight="1" x14ac:dyDescent="0.2">
      <c r="B713" s="171"/>
      <c r="C713" s="172"/>
      <c r="D713" s="173"/>
      <c r="E713" s="174"/>
      <c r="F713" s="174"/>
      <c r="G713" s="174"/>
      <c r="H713" s="174"/>
      <c r="I713" s="175"/>
      <c r="Y713" s="160">
        <v>12773</v>
      </c>
      <c r="Z713" s="160">
        <v>3773</v>
      </c>
      <c r="AA713" s="160">
        <v>9000</v>
      </c>
    </row>
    <row r="714" spans="2:28" ht="22.35" customHeight="1" x14ac:dyDescent="0.2">
      <c r="B714" s="171"/>
      <c r="C714" s="172"/>
      <c r="D714" s="173"/>
      <c r="E714" s="174"/>
      <c r="F714" s="174"/>
      <c r="G714" s="174"/>
      <c r="H714" s="174"/>
      <c r="I714" s="175"/>
      <c r="Y714" s="160">
        <v>12451</v>
      </c>
      <c r="Z714" s="160">
        <v>1451</v>
      </c>
      <c r="AA714" s="160">
        <v>11000</v>
      </c>
    </row>
    <row r="715" spans="2:28" ht="22.35" customHeight="1" x14ac:dyDescent="0.2">
      <c r="B715" s="171"/>
      <c r="C715" s="172"/>
      <c r="D715" s="173"/>
      <c r="E715" s="174"/>
      <c r="F715" s="174"/>
      <c r="G715" s="174"/>
      <c r="H715" s="174"/>
      <c r="I715" s="175"/>
      <c r="Y715" s="160">
        <v>14886</v>
      </c>
      <c r="Z715" s="160">
        <v>3773</v>
      </c>
      <c r="AA715" s="160">
        <v>11113</v>
      </c>
    </row>
    <row r="716" spans="2:28" ht="22.35" customHeight="1" x14ac:dyDescent="0.2">
      <c r="B716" s="171"/>
      <c r="C716" s="172"/>
      <c r="D716" s="173"/>
      <c r="E716" s="174"/>
      <c r="F716" s="174"/>
      <c r="G716" s="174"/>
      <c r="H716" s="174"/>
      <c r="I716" s="175"/>
      <c r="Y716" s="160">
        <v>13451</v>
      </c>
      <c r="Z716" s="160">
        <v>1451</v>
      </c>
      <c r="AA716" s="160">
        <v>12000</v>
      </c>
    </row>
    <row r="717" spans="2:28" ht="22.35" customHeight="1" x14ac:dyDescent="0.2">
      <c r="B717" s="171"/>
      <c r="C717" s="172"/>
      <c r="D717" s="173"/>
      <c r="E717" s="174"/>
      <c r="F717" s="174"/>
      <c r="G717" s="174"/>
      <c r="H717" s="174"/>
      <c r="I717" s="175"/>
      <c r="Y717" s="160">
        <v>13937</v>
      </c>
      <c r="Z717" s="160">
        <v>2897</v>
      </c>
      <c r="AA717" s="160">
        <v>11040</v>
      </c>
    </row>
    <row r="718" spans="2:28" ht="22.35" customHeight="1" x14ac:dyDescent="0.2">
      <c r="B718" s="171"/>
      <c r="C718" s="172"/>
      <c r="D718" s="173"/>
      <c r="E718" s="174"/>
      <c r="F718" s="174"/>
      <c r="G718" s="174"/>
      <c r="H718" s="174"/>
      <c r="I718" s="175"/>
      <c r="Y718" s="160">
        <v>4716</v>
      </c>
      <c r="Z718" s="160">
        <v>4716</v>
      </c>
    </row>
    <row r="719" spans="2:28" ht="22.35" customHeight="1" x14ac:dyDescent="0.2">
      <c r="B719" s="171"/>
      <c r="C719" s="172"/>
      <c r="D719" s="173"/>
      <c r="E719" s="174"/>
      <c r="F719" s="174"/>
      <c r="G719" s="174"/>
      <c r="H719" s="174"/>
      <c r="I719" s="175"/>
      <c r="Y719" s="160">
        <v>189318</v>
      </c>
      <c r="Z719" s="160">
        <v>36071</v>
      </c>
      <c r="AA719" s="160">
        <v>153247</v>
      </c>
    </row>
    <row r="720" spans="2:28" ht="22.35" customHeight="1" x14ac:dyDescent="0.2">
      <c r="B720" s="171"/>
      <c r="C720" s="172"/>
      <c r="D720" s="173"/>
      <c r="E720" s="174"/>
      <c r="F720" s="174"/>
      <c r="G720" s="174"/>
      <c r="H720" s="174"/>
      <c r="I720" s="175"/>
      <c r="Y720" s="160">
        <v>343974</v>
      </c>
      <c r="Z720" s="160">
        <v>52402</v>
      </c>
      <c r="AA720" s="160">
        <v>291572</v>
      </c>
    </row>
    <row r="721" spans="2:27" ht="22.35" customHeight="1" x14ac:dyDescent="0.2">
      <c r="B721" s="171"/>
      <c r="C721" s="172"/>
      <c r="D721" s="173"/>
      <c r="E721" s="174"/>
      <c r="F721" s="174"/>
      <c r="G721" s="174"/>
      <c r="H721" s="174"/>
      <c r="I721" s="175"/>
      <c r="Y721" s="160">
        <v>17991</v>
      </c>
      <c r="Z721" s="160">
        <v>17467</v>
      </c>
      <c r="AA721" s="160">
        <v>524</v>
      </c>
    </row>
    <row r="722" spans="2:27" ht="22.35" customHeight="1" x14ac:dyDescent="0.2">
      <c r="B722" s="171"/>
      <c r="C722" s="172"/>
      <c r="D722" s="173"/>
      <c r="E722" s="174"/>
      <c r="F722" s="174"/>
      <c r="G722" s="174"/>
      <c r="H722" s="174"/>
      <c r="I722" s="175"/>
      <c r="Y722" s="160">
        <v>279944</v>
      </c>
      <c r="Z722" s="160">
        <v>29944</v>
      </c>
      <c r="AA722" s="160">
        <v>250000</v>
      </c>
    </row>
    <row r="723" spans="2:27" ht="22.35" customHeight="1" x14ac:dyDescent="0.2">
      <c r="B723" s="171"/>
      <c r="C723" s="172"/>
      <c r="D723" s="173"/>
      <c r="E723" s="174"/>
      <c r="F723" s="174"/>
      <c r="G723" s="174"/>
      <c r="H723" s="174"/>
      <c r="I723" s="175"/>
      <c r="Y723" s="160">
        <v>420</v>
      </c>
      <c r="Z723" s="160">
        <v>20</v>
      </c>
      <c r="AA723" s="160">
        <v>400</v>
      </c>
    </row>
    <row r="724" spans="2:27" ht="22.35" customHeight="1" x14ac:dyDescent="0.2">
      <c r="B724" s="171"/>
      <c r="C724" s="172"/>
      <c r="D724" s="173"/>
      <c r="E724" s="174"/>
      <c r="F724" s="174"/>
      <c r="G724" s="174"/>
      <c r="H724" s="174"/>
      <c r="I724" s="175"/>
      <c r="Y724" s="160">
        <v>225739</v>
      </c>
      <c r="Z724" s="160">
        <v>24990</v>
      </c>
      <c r="AA724" s="160">
        <v>200749</v>
      </c>
    </row>
    <row r="725" spans="2:27" ht="22.35" customHeight="1" x14ac:dyDescent="0.2">
      <c r="B725" s="171"/>
      <c r="C725" s="172"/>
      <c r="D725" s="173"/>
      <c r="E725" s="174"/>
      <c r="F725" s="174"/>
      <c r="G725" s="174"/>
      <c r="H725" s="174"/>
      <c r="I725" s="175"/>
      <c r="Y725" s="160">
        <v>115739</v>
      </c>
      <c r="Z725" s="160">
        <v>24990</v>
      </c>
      <c r="AA725" s="160">
        <v>90749</v>
      </c>
    </row>
    <row r="726" spans="2:27" ht="22.35" customHeight="1" x14ac:dyDescent="0.2">
      <c r="B726" s="171"/>
      <c r="C726" s="172"/>
      <c r="D726" s="173"/>
      <c r="E726" s="174"/>
      <c r="F726" s="174"/>
      <c r="G726" s="174"/>
      <c r="H726" s="174"/>
      <c r="I726" s="175"/>
      <c r="Y726" s="160">
        <v>38789</v>
      </c>
      <c r="Z726" s="160">
        <v>3609</v>
      </c>
      <c r="AA726" s="160">
        <v>35180</v>
      </c>
    </row>
    <row r="727" spans="2:27" ht="22.35" customHeight="1" x14ac:dyDescent="0.2">
      <c r="B727" s="171"/>
      <c r="C727" s="172"/>
      <c r="D727" s="173"/>
      <c r="E727" s="174"/>
      <c r="F727" s="174"/>
      <c r="G727" s="174"/>
      <c r="H727" s="174"/>
      <c r="I727" s="175"/>
      <c r="Y727" s="160">
        <v>17789</v>
      </c>
      <c r="Z727" s="160">
        <v>3609</v>
      </c>
      <c r="AA727" s="160">
        <v>14180</v>
      </c>
    </row>
    <row r="728" spans="2:27" ht="22.35" customHeight="1" x14ac:dyDescent="0.2">
      <c r="B728" s="171"/>
      <c r="C728" s="172"/>
      <c r="D728" s="173"/>
      <c r="E728" s="174"/>
      <c r="F728" s="174"/>
      <c r="G728" s="174"/>
      <c r="H728" s="174"/>
      <c r="I728" s="175"/>
      <c r="Y728" s="160">
        <v>33410</v>
      </c>
      <c r="Z728" s="160">
        <v>3248</v>
      </c>
      <c r="AA728" s="160">
        <v>30162</v>
      </c>
    </row>
    <row r="729" spans="2:27" ht="22.35" customHeight="1" x14ac:dyDescent="0.2">
      <c r="B729" s="171"/>
      <c r="C729" s="172"/>
      <c r="D729" s="173"/>
      <c r="E729" s="174"/>
      <c r="F729" s="174"/>
      <c r="G729" s="174"/>
      <c r="H729" s="174"/>
      <c r="I729" s="175"/>
      <c r="Y729" s="160">
        <v>31410</v>
      </c>
      <c r="Z729" s="160">
        <v>3248</v>
      </c>
      <c r="AA729" s="160">
        <v>28162</v>
      </c>
    </row>
    <row r="730" spans="2:27" ht="22.35" customHeight="1" x14ac:dyDescent="0.2">
      <c r="B730" s="171"/>
      <c r="C730" s="172"/>
      <c r="D730" s="173"/>
      <c r="E730" s="174"/>
      <c r="F730" s="174"/>
      <c r="G730" s="174"/>
      <c r="H730" s="174"/>
      <c r="I730" s="175"/>
      <c r="Y730" s="160">
        <v>465</v>
      </c>
      <c r="Z730" s="160">
        <v>465</v>
      </c>
    </row>
    <row r="731" spans="2:27" ht="22.35" customHeight="1" x14ac:dyDescent="0.2">
      <c r="B731" s="171"/>
      <c r="C731" s="172"/>
      <c r="D731" s="173"/>
      <c r="E731" s="174"/>
      <c r="F731" s="174"/>
      <c r="G731" s="174"/>
      <c r="H731" s="174"/>
      <c r="I731" s="175"/>
      <c r="Y731" s="160">
        <v>931</v>
      </c>
      <c r="Z731" s="160">
        <v>931</v>
      </c>
    </row>
    <row r="732" spans="2:27" ht="22.35" customHeight="1" x14ac:dyDescent="0.2">
      <c r="B732" s="171"/>
      <c r="C732" s="172"/>
      <c r="D732" s="173"/>
      <c r="E732" s="174"/>
      <c r="F732" s="174"/>
      <c r="G732" s="174"/>
      <c r="H732" s="174"/>
      <c r="I732" s="175"/>
      <c r="Y732" s="160">
        <v>1225</v>
      </c>
      <c r="Z732" s="160">
        <v>1225</v>
      </c>
    </row>
    <row r="733" spans="2:27" ht="22.35" customHeight="1" x14ac:dyDescent="0.2">
      <c r="B733" s="171"/>
      <c r="C733" s="172"/>
      <c r="D733" s="173"/>
      <c r="E733" s="174"/>
      <c r="F733" s="174"/>
      <c r="G733" s="174"/>
      <c r="H733" s="174"/>
      <c r="I733" s="175"/>
      <c r="Y733" s="160">
        <v>2587</v>
      </c>
      <c r="Z733" s="160">
        <v>2587</v>
      </c>
    </row>
    <row r="734" spans="2:27" ht="22.35" customHeight="1" x14ac:dyDescent="0.2">
      <c r="B734" s="171"/>
      <c r="C734" s="172"/>
      <c r="D734" s="173"/>
      <c r="E734" s="174"/>
      <c r="F734" s="174"/>
      <c r="G734" s="174"/>
      <c r="H734" s="174"/>
      <c r="I734" s="175"/>
      <c r="Y734" s="160">
        <v>698</v>
      </c>
      <c r="Z734" s="160">
        <v>698</v>
      </c>
    </row>
    <row r="735" spans="2:27" ht="22.35" customHeight="1" x14ac:dyDescent="0.2">
      <c r="B735" s="171"/>
      <c r="C735" s="172"/>
      <c r="D735" s="173"/>
      <c r="E735" s="174"/>
      <c r="F735" s="174"/>
      <c r="G735" s="174"/>
      <c r="H735" s="174"/>
      <c r="I735" s="175"/>
      <c r="Y735" s="160">
        <v>1397</v>
      </c>
      <c r="Z735" s="160">
        <v>1397</v>
      </c>
    </row>
    <row r="736" spans="2:27" ht="22.35" customHeight="1" x14ac:dyDescent="0.2">
      <c r="B736" s="171"/>
      <c r="C736" s="172"/>
      <c r="D736" s="173"/>
      <c r="E736" s="174"/>
      <c r="F736" s="174"/>
      <c r="G736" s="174"/>
      <c r="H736" s="174"/>
      <c r="I736" s="175"/>
      <c r="Y736" s="160">
        <v>1838</v>
      </c>
      <c r="Z736" s="160">
        <v>1838</v>
      </c>
    </row>
    <row r="737" spans="2:28" ht="22.35" customHeight="1" x14ac:dyDescent="0.2">
      <c r="B737" s="171"/>
      <c r="C737" s="172"/>
      <c r="D737" s="173"/>
      <c r="E737" s="174"/>
      <c r="F737" s="174"/>
      <c r="G737" s="174"/>
      <c r="H737" s="174"/>
      <c r="I737" s="175"/>
      <c r="Y737" s="160">
        <v>3881</v>
      </c>
      <c r="Z737" s="160">
        <v>3881</v>
      </c>
    </row>
    <row r="738" spans="2:28" ht="22.35" customHeight="1" x14ac:dyDescent="0.2">
      <c r="B738" s="171"/>
      <c r="C738" s="172"/>
      <c r="D738" s="173"/>
      <c r="E738" s="174"/>
      <c r="F738" s="174"/>
      <c r="G738" s="174"/>
      <c r="H738" s="174"/>
      <c r="I738" s="175"/>
      <c r="Y738" s="160">
        <v>6533</v>
      </c>
      <c r="Z738" s="160">
        <v>692</v>
      </c>
      <c r="AA738" s="160">
        <v>5784</v>
      </c>
      <c r="AB738" s="160">
        <v>57</v>
      </c>
    </row>
    <row r="739" spans="2:28" ht="22.35" customHeight="1" x14ac:dyDescent="0.2">
      <c r="B739" s="171"/>
      <c r="C739" s="172"/>
      <c r="D739" s="173"/>
      <c r="E739" s="174"/>
      <c r="F739" s="174"/>
      <c r="G739" s="174"/>
      <c r="H739" s="174"/>
      <c r="I739" s="175"/>
      <c r="Y739" s="160">
        <v>6908</v>
      </c>
      <c r="Z739" s="160">
        <v>692</v>
      </c>
      <c r="AA739" s="160">
        <v>6159</v>
      </c>
      <c r="AB739" s="160">
        <v>57</v>
      </c>
    </row>
    <row r="740" spans="2:28" ht="22.35" customHeight="1" x14ac:dyDescent="0.2">
      <c r="B740" s="171"/>
      <c r="C740" s="172"/>
      <c r="D740" s="173"/>
      <c r="E740" s="174"/>
      <c r="F740" s="174"/>
      <c r="G740" s="174"/>
      <c r="H740" s="174"/>
      <c r="I740" s="175"/>
      <c r="Y740" s="160">
        <v>7366</v>
      </c>
      <c r="Z740" s="160">
        <v>1385</v>
      </c>
      <c r="AA740" s="160">
        <v>5866</v>
      </c>
      <c r="AB740" s="160">
        <v>115</v>
      </c>
    </row>
    <row r="741" spans="2:28" ht="22.35" customHeight="1" x14ac:dyDescent="0.2">
      <c r="B741" s="171"/>
      <c r="C741" s="172"/>
      <c r="D741" s="173"/>
      <c r="E741" s="174"/>
      <c r="F741" s="174"/>
      <c r="G741" s="174"/>
      <c r="H741" s="174"/>
      <c r="I741" s="175"/>
      <c r="Y741" s="160">
        <v>7742</v>
      </c>
      <c r="Z741" s="160">
        <v>1385</v>
      </c>
      <c r="AA741" s="160">
        <v>6242</v>
      </c>
      <c r="AB741" s="160">
        <v>115</v>
      </c>
    </row>
    <row r="742" spans="2:28" ht="22.35" customHeight="1" x14ac:dyDescent="0.2">
      <c r="B742" s="176"/>
      <c r="C742" s="177"/>
      <c r="D742" s="178"/>
      <c r="E742" s="179"/>
      <c r="F742" s="179"/>
      <c r="G742" s="179"/>
      <c r="H742" s="179"/>
      <c r="I742" s="180"/>
      <c r="Y742" s="160">
        <v>7891</v>
      </c>
      <c r="Z742" s="160">
        <v>1822</v>
      </c>
      <c r="AA742" s="160">
        <v>5918</v>
      </c>
      <c r="AB742" s="160">
        <v>151</v>
      </c>
    </row>
    <row r="743" spans="2:28" ht="22.35" customHeight="1" x14ac:dyDescent="0.2">
      <c r="B743" s="171"/>
      <c r="C743" s="172"/>
      <c r="D743" s="173"/>
      <c r="E743" s="174"/>
      <c r="F743" s="174"/>
      <c r="G743" s="174"/>
      <c r="H743" s="174"/>
      <c r="I743" s="175"/>
      <c r="Y743" s="160">
        <v>10327</v>
      </c>
      <c r="Z743" s="160">
        <v>3847</v>
      </c>
      <c r="AA743" s="160">
        <v>6160</v>
      </c>
      <c r="AB743" s="160">
        <v>320</v>
      </c>
    </row>
    <row r="744" spans="2:28" ht="22.35" customHeight="1" x14ac:dyDescent="0.2">
      <c r="B744" s="171"/>
      <c r="C744" s="172"/>
      <c r="D744" s="173"/>
      <c r="E744" s="174"/>
      <c r="F744" s="174"/>
      <c r="G744" s="174"/>
      <c r="H744" s="174"/>
      <c r="I744" s="175"/>
      <c r="Y744" s="160">
        <v>6949</v>
      </c>
      <c r="Z744" s="160">
        <v>1038</v>
      </c>
      <c r="AA744" s="160">
        <v>5825</v>
      </c>
      <c r="AB744" s="160">
        <v>86</v>
      </c>
    </row>
    <row r="745" spans="2:28" ht="22.35" customHeight="1" x14ac:dyDescent="0.2">
      <c r="B745" s="171"/>
      <c r="C745" s="172"/>
      <c r="D745" s="173"/>
      <c r="E745" s="174"/>
      <c r="F745" s="174"/>
      <c r="G745" s="174"/>
      <c r="H745" s="174"/>
      <c r="I745" s="175"/>
      <c r="Y745" s="160">
        <v>7325</v>
      </c>
      <c r="Z745" s="160">
        <v>1038</v>
      </c>
      <c r="AA745" s="160">
        <v>6201</v>
      </c>
      <c r="AB745" s="160">
        <v>86</v>
      </c>
    </row>
    <row r="746" spans="2:28" ht="22.35" customHeight="1" x14ac:dyDescent="0.2">
      <c r="B746" s="171"/>
      <c r="C746" s="172"/>
      <c r="D746" s="173"/>
      <c r="E746" s="174"/>
      <c r="F746" s="174"/>
      <c r="G746" s="174"/>
      <c r="H746" s="174"/>
      <c r="I746" s="175"/>
      <c r="Y746" s="160">
        <v>8198</v>
      </c>
      <c r="Z746" s="160">
        <v>2077</v>
      </c>
      <c r="AA746" s="160">
        <v>5949</v>
      </c>
      <c r="AB746" s="160">
        <v>172</v>
      </c>
    </row>
    <row r="747" spans="2:28" ht="22.35" customHeight="1" x14ac:dyDescent="0.2">
      <c r="B747" s="171"/>
      <c r="C747" s="172"/>
      <c r="D747" s="173"/>
      <c r="E747" s="174"/>
      <c r="F747" s="174"/>
      <c r="G747" s="174"/>
      <c r="H747" s="174"/>
      <c r="I747" s="175"/>
      <c r="Y747" s="160">
        <v>8574</v>
      </c>
      <c r="Z747" s="160">
        <v>2077</v>
      </c>
      <c r="AA747" s="160">
        <v>6325</v>
      </c>
      <c r="AB747" s="160">
        <v>172</v>
      </c>
    </row>
    <row r="748" spans="2:28" ht="22.35" customHeight="1" x14ac:dyDescent="0.2">
      <c r="B748" s="171"/>
      <c r="C748" s="172"/>
      <c r="D748" s="173"/>
      <c r="E748" s="174"/>
      <c r="F748" s="174"/>
      <c r="G748" s="174"/>
      <c r="H748" s="174"/>
      <c r="I748" s="175"/>
      <c r="Y748" s="160">
        <v>8988</v>
      </c>
      <c r="Z748" s="160">
        <v>2734</v>
      </c>
      <c r="AA748" s="160">
        <v>6027</v>
      </c>
      <c r="AB748" s="160">
        <v>227</v>
      </c>
    </row>
    <row r="749" spans="2:28" ht="22.35" customHeight="1" x14ac:dyDescent="0.2">
      <c r="B749" s="171"/>
      <c r="C749" s="172"/>
      <c r="D749" s="173"/>
      <c r="E749" s="174"/>
      <c r="F749" s="174"/>
      <c r="G749" s="174"/>
      <c r="H749" s="174"/>
      <c r="I749" s="175"/>
      <c r="Y749" s="160">
        <v>12641</v>
      </c>
      <c r="Z749" s="160">
        <v>5771</v>
      </c>
      <c r="AA749" s="160">
        <v>6390</v>
      </c>
      <c r="AB749" s="160">
        <v>480</v>
      </c>
    </row>
    <row r="750" spans="2:28" ht="22.35" customHeight="1" x14ac:dyDescent="0.2">
      <c r="B750" s="171"/>
      <c r="C750" s="172"/>
      <c r="D750" s="173"/>
      <c r="E750" s="174"/>
      <c r="F750" s="174"/>
      <c r="G750" s="174"/>
      <c r="H750" s="174"/>
      <c r="I750" s="175"/>
      <c r="Y750" s="160">
        <v>7408</v>
      </c>
      <c r="Z750" s="160">
        <v>108</v>
      </c>
      <c r="AA750" s="160">
        <v>7273</v>
      </c>
      <c r="AB750" s="160">
        <v>27</v>
      </c>
    </row>
    <row r="751" spans="2:28" ht="22.35" customHeight="1" x14ac:dyDescent="0.2">
      <c r="B751" s="171"/>
      <c r="C751" s="172"/>
      <c r="D751" s="173"/>
      <c r="E751" s="174"/>
      <c r="F751" s="174"/>
      <c r="G751" s="174"/>
      <c r="H751" s="174"/>
      <c r="I751" s="175"/>
      <c r="Y751" s="160">
        <v>7784</v>
      </c>
      <c r="Z751" s="160">
        <v>108</v>
      </c>
      <c r="AA751" s="160">
        <v>7649</v>
      </c>
      <c r="AB751" s="160">
        <v>27</v>
      </c>
    </row>
    <row r="752" spans="2:28" ht="22.35" customHeight="1" x14ac:dyDescent="0.2">
      <c r="B752" s="171"/>
      <c r="C752" s="172"/>
      <c r="D752" s="173"/>
      <c r="E752" s="174"/>
      <c r="F752" s="174"/>
      <c r="G752" s="174"/>
      <c r="H752" s="174"/>
      <c r="I752" s="175"/>
      <c r="Y752" s="160">
        <v>7586</v>
      </c>
      <c r="Z752" s="160">
        <v>216</v>
      </c>
      <c r="AA752" s="160">
        <v>7316</v>
      </c>
      <c r="AB752" s="160">
        <v>54</v>
      </c>
    </row>
    <row r="753" spans="2:28" ht="22.35" customHeight="1" x14ac:dyDescent="0.2">
      <c r="B753" s="171"/>
      <c r="C753" s="172"/>
      <c r="D753" s="173"/>
      <c r="E753" s="174"/>
      <c r="F753" s="174"/>
      <c r="G753" s="174"/>
      <c r="H753" s="174"/>
      <c r="I753" s="175"/>
      <c r="Y753" s="160">
        <v>7962</v>
      </c>
      <c r="Z753" s="160">
        <v>216</v>
      </c>
      <c r="AA753" s="160">
        <v>7692</v>
      </c>
      <c r="AB753" s="160">
        <v>54</v>
      </c>
    </row>
    <row r="754" spans="2:28" ht="22.35" customHeight="1" x14ac:dyDescent="0.2">
      <c r="B754" s="171"/>
      <c r="C754" s="172"/>
      <c r="D754" s="173"/>
      <c r="E754" s="174"/>
      <c r="F754" s="174"/>
      <c r="G754" s="174"/>
      <c r="H754" s="174"/>
      <c r="I754" s="175"/>
      <c r="Y754" s="160">
        <v>7466</v>
      </c>
      <c r="Z754" s="160">
        <v>143</v>
      </c>
      <c r="AA754" s="160">
        <v>7287</v>
      </c>
      <c r="AB754" s="160">
        <v>36</v>
      </c>
    </row>
    <row r="755" spans="2:28" ht="22.35" customHeight="1" x14ac:dyDescent="0.2">
      <c r="B755" s="171"/>
      <c r="C755" s="172"/>
      <c r="D755" s="173"/>
      <c r="E755" s="174"/>
      <c r="F755" s="174"/>
      <c r="G755" s="174"/>
      <c r="H755" s="174"/>
      <c r="I755" s="175"/>
      <c r="Y755" s="160">
        <v>7842</v>
      </c>
      <c r="Z755" s="160">
        <v>143</v>
      </c>
      <c r="AA755" s="160">
        <v>7663</v>
      </c>
      <c r="AB755" s="160">
        <v>36</v>
      </c>
    </row>
    <row r="756" spans="2:28" ht="22.35" customHeight="1" x14ac:dyDescent="0.2">
      <c r="B756" s="171"/>
      <c r="C756" s="172"/>
      <c r="D756" s="173"/>
      <c r="E756" s="174"/>
      <c r="F756" s="174"/>
      <c r="G756" s="174"/>
      <c r="H756" s="174"/>
      <c r="I756" s="175"/>
      <c r="Y756" s="160">
        <v>7703</v>
      </c>
      <c r="Z756" s="160">
        <v>287</v>
      </c>
      <c r="AA756" s="160">
        <v>7344</v>
      </c>
      <c r="AB756" s="160">
        <v>72</v>
      </c>
    </row>
    <row r="757" spans="2:28" ht="22.35" customHeight="1" x14ac:dyDescent="0.2">
      <c r="B757" s="171"/>
      <c r="C757" s="172"/>
      <c r="D757" s="173"/>
      <c r="E757" s="174"/>
      <c r="F757" s="174"/>
      <c r="G757" s="174"/>
      <c r="H757" s="174"/>
      <c r="I757" s="175"/>
      <c r="Y757" s="160">
        <v>8079</v>
      </c>
      <c r="Z757" s="160">
        <v>287</v>
      </c>
      <c r="AA757" s="160">
        <v>7720</v>
      </c>
      <c r="AB757" s="160">
        <v>72</v>
      </c>
    </row>
    <row r="758" spans="2:28" ht="22.35" customHeight="1" x14ac:dyDescent="0.2">
      <c r="B758" s="171"/>
      <c r="C758" s="172"/>
      <c r="D758" s="173"/>
      <c r="E758" s="174"/>
      <c r="F758" s="174"/>
      <c r="G758" s="174"/>
      <c r="H758" s="174"/>
      <c r="I758" s="175"/>
      <c r="Y758" s="160">
        <v>7745</v>
      </c>
      <c r="Z758" s="160">
        <v>692</v>
      </c>
      <c r="AA758" s="160">
        <v>6996</v>
      </c>
      <c r="AB758" s="160">
        <v>57</v>
      </c>
    </row>
    <row r="759" spans="2:28" ht="22.35" customHeight="1" x14ac:dyDescent="0.2">
      <c r="B759" s="171"/>
      <c r="C759" s="172"/>
      <c r="D759" s="173"/>
      <c r="E759" s="174"/>
      <c r="F759" s="174"/>
      <c r="G759" s="174"/>
      <c r="H759" s="174"/>
      <c r="I759" s="175"/>
      <c r="Y759" s="160">
        <v>7967</v>
      </c>
      <c r="Z759" s="160">
        <v>692</v>
      </c>
      <c r="AA759" s="160">
        <v>7218</v>
      </c>
      <c r="AB759" s="160">
        <v>57</v>
      </c>
    </row>
    <row r="760" spans="2:28" ht="22.35" customHeight="1" x14ac:dyDescent="0.2">
      <c r="B760" s="171"/>
      <c r="C760" s="172"/>
      <c r="D760" s="173"/>
      <c r="E760" s="174"/>
      <c r="F760" s="174"/>
      <c r="G760" s="174"/>
      <c r="H760" s="174"/>
      <c r="I760" s="175"/>
      <c r="Y760" s="160">
        <v>8579</v>
      </c>
      <c r="Z760" s="160">
        <v>1385</v>
      </c>
      <c r="AA760" s="160">
        <v>7079</v>
      </c>
      <c r="AB760" s="160">
        <v>115</v>
      </c>
    </row>
    <row r="761" spans="2:28" ht="22.35" customHeight="1" x14ac:dyDescent="0.2">
      <c r="B761" s="171"/>
      <c r="C761" s="172"/>
      <c r="D761" s="173"/>
      <c r="E761" s="174"/>
      <c r="F761" s="174"/>
      <c r="G761" s="174"/>
      <c r="H761" s="174"/>
      <c r="I761" s="175"/>
      <c r="Y761" s="160">
        <v>8801</v>
      </c>
      <c r="Z761" s="160">
        <v>1385</v>
      </c>
      <c r="AA761" s="160">
        <v>7301</v>
      </c>
      <c r="AB761" s="160">
        <v>115</v>
      </c>
    </row>
    <row r="762" spans="2:28" ht="22.35" customHeight="1" x14ac:dyDescent="0.2">
      <c r="B762" s="171"/>
      <c r="C762" s="172"/>
      <c r="D762" s="173"/>
      <c r="E762" s="174"/>
      <c r="F762" s="174"/>
      <c r="G762" s="174"/>
      <c r="H762" s="174"/>
      <c r="I762" s="175"/>
      <c r="Y762" s="160">
        <v>9104</v>
      </c>
      <c r="Z762" s="160">
        <v>1822</v>
      </c>
      <c r="AA762" s="160">
        <v>7131</v>
      </c>
      <c r="AB762" s="160">
        <v>151</v>
      </c>
    </row>
    <row r="763" spans="2:28" ht="22.35" customHeight="1" x14ac:dyDescent="0.2">
      <c r="B763" s="171"/>
      <c r="C763" s="172"/>
      <c r="D763" s="173"/>
      <c r="E763" s="174"/>
      <c r="F763" s="174"/>
      <c r="G763" s="174"/>
      <c r="H763" s="174"/>
      <c r="I763" s="175"/>
      <c r="Y763" s="160">
        <v>11540</v>
      </c>
      <c r="Z763" s="160">
        <v>3847</v>
      </c>
      <c r="AA763" s="160">
        <v>7373</v>
      </c>
      <c r="AB763" s="160">
        <v>320</v>
      </c>
    </row>
    <row r="764" spans="2:28" ht="22.35" customHeight="1" x14ac:dyDescent="0.2">
      <c r="B764" s="171"/>
      <c r="C764" s="172"/>
      <c r="D764" s="173"/>
      <c r="E764" s="174"/>
      <c r="F764" s="174"/>
      <c r="G764" s="174"/>
      <c r="H764" s="174"/>
      <c r="I764" s="175"/>
      <c r="Y764" s="160">
        <v>8161</v>
      </c>
      <c r="Z764" s="160">
        <v>1038</v>
      </c>
      <c r="AA764" s="160">
        <v>7037</v>
      </c>
      <c r="AB764" s="160">
        <v>86</v>
      </c>
    </row>
    <row r="765" spans="2:28" ht="22.35" customHeight="1" x14ac:dyDescent="0.2">
      <c r="B765" s="171"/>
      <c r="C765" s="172"/>
      <c r="D765" s="173"/>
      <c r="E765" s="174"/>
      <c r="F765" s="174"/>
      <c r="G765" s="174"/>
      <c r="H765" s="174"/>
      <c r="I765" s="175"/>
      <c r="Y765" s="160">
        <v>8384</v>
      </c>
      <c r="Z765" s="160">
        <v>1038</v>
      </c>
      <c r="AA765" s="160">
        <v>7260</v>
      </c>
      <c r="AB765" s="160">
        <v>86</v>
      </c>
    </row>
    <row r="766" spans="2:28" ht="22.35" customHeight="1" x14ac:dyDescent="0.2">
      <c r="B766" s="171"/>
      <c r="C766" s="172"/>
      <c r="D766" s="173"/>
      <c r="E766" s="174"/>
      <c r="F766" s="174"/>
      <c r="G766" s="174"/>
      <c r="H766" s="174"/>
      <c r="I766" s="175"/>
      <c r="Y766" s="160">
        <v>9410</v>
      </c>
      <c r="Z766" s="160">
        <v>2077</v>
      </c>
      <c r="AA766" s="160">
        <v>7161</v>
      </c>
      <c r="AB766" s="160">
        <v>172</v>
      </c>
    </row>
    <row r="767" spans="2:28" ht="22.35" customHeight="1" x14ac:dyDescent="0.2">
      <c r="B767" s="171"/>
      <c r="C767" s="172"/>
      <c r="D767" s="173"/>
      <c r="E767" s="174"/>
      <c r="F767" s="174"/>
      <c r="G767" s="174"/>
      <c r="H767" s="174"/>
      <c r="I767" s="175"/>
      <c r="Y767" s="160">
        <v>9633</v>
      </c>
      <c r="Z767" s="160">
        <v>2077</v>
      </c>
      <c r="AA767" s="160">
        <v>7384</v>
      </c>
      <c r="AB767" s="160">
        <v>172</v>
      </c>
    </row>
    <row r="768" spans="2:28" ht="22.35" customHeight="1" x14ac:dyDescent="0.2">
      <c r="B768" s="171"/>
      <c r="C768" s="172"/>
      <c r="D768" s="173"/>
      <c r="E768" s="174"/>
      <c r="F768" s="174"/>
      <c r="G768" s="174"/>
      <c r="H768" s="174"/>
      <c r="I768" s="175"/>
      <c r="Y768" s="160">
        <v>10201</v>
      </c>
      <c r="Z768" s="160">
        <v>2734</v>
      </c>
      <c r="AA768" s="160">
        <v>7240</v>
      </c>
      <c r="AB768" s="160">
        <v>227</v>
      </c>
    </row>
    <row r="769" spans="2:28" ht="22.35" customHeight="1" x14ac:dyDescent="0.2">
      <c r="B769" s="171"/>
      <c r="C769" s="172"/>
      <c r="D769" s="173"/>
      <c r="E769" s="174"/>
      <c r="F769" s="174"/>
      <c r="G769" s="174"/>
      <c r="H769" s="174"/>
      <c r="I769" s="175"/>
      <c r="Y769" s="160">
        <v>13853</v>
      </c>
      <c r="Z769" s="160">
        <v>5771</v>
      </c>
      <c r="AA769" s="160">
        <v>7602</v>
      </c>
      <c r="AB769" s="160">
        <v>480</v>
      </c>
    </row>
    <row r="770" spans="2:28" ht="22.35" customHeight="1" x14ac:dyDescent="0.2">
      <c r="B770" s="171"/>
      <c r="C770" s="172"/>
      <c r="D770" s="173"/>
      <c r="E770" s="174"/>
      <c r="F770" s="174"/>
      <c r="G770" s="174"/>
      <c r="H770" s="174"/>
      <c r="I770" s="175"/>
      <c r="Y770" s="160">
        <v>8620</v>
      </c>
      <c r="Z770" s="160">
        <v>108</v>
      </c>
      <c r="AA770" s="160">
        <v>8485</v>
      </c>
      <c r="AB770" s="160">
        <v>27</v>
      </c>
    </row>
    <row r="771" spans="2:28" ht="22.35" customHeight="1" x14ac:dyDescent="0.2">
      <c r="B771" s="171"/>
      <c r="C771" s="172"/>
      <c r="D771" s="173"/>
      <c r="E771" s="174"/>
      <c r="F771" s="174"/>
      <c r="G771" s="174"/>
      <c r="H771" s="174"/>
      <c r="I771" s="175"/>
      <c r="Y771" s="160">
        <v>8843</v>
      </c>
      <c r="Z771" s="160">
        <v>108</v>
      </c>
      <c r="AA771" s="160">
        <v>8708</v>
      </c>
      <c r="AB771" s="160">
        <v>27</v>
      </c>
    </row>
    <row r="772" spans="2:28" ht="22.35" customHeight="1" x14ac:dyDescent="0.2">
      <c r="B772" s="171"/>
      <c r="C772" s="172"/>
      <c r="D772" s="173"/>
      <c r="E772" s="174"/>
      <c r="F772" s="174"/>
      <c r="G772" s="174"/>
      <c r="H772" s="174"/>
      <c r="I772" s="175"/>
      <c r="Y772" s="160">
        <v>8798</v>
      </c>
      <c r="Z772" s="160">
        <v>216</v>
      </c>
      <c r="AA772" s="160">
        <v>8528</v>
      </c>
      <c r="AB772" s="160">
        <v>54</v>
      </c>
    </row>
    <row r="773" spans="2:28" ht="22.35" customHeight="1" x14ac:dyDescent="0.2">
      <c r="B773" s="171"/>
      <c r="C773" s="172"/>
      <c r="D773" s="173"/>
      <c r="E773" s="174"/>
      <c r="F773" s="174"/>
      <c r="G773" s="174"/>
      <c r="H773" s="174"/>
      <c r="I773" s="175"/>
      <c r="Y773" s="160">
        <v>9021</v>
      </c>
      <c r="Z773" s="160">
        <v>216</v>
      </c>
      <c r="AA773" s="160">
        <v>8751</v>
      </c>
      <c r="AB773" s="160">
        <v>54</v>
      </c>
    </row>
    <row r="774" spans="2:28" ht="22.35" customHeight="1" x14ac:dyDescent="0.2">
      <c r="B774" s="171"/>
      <c r="C774" s="172"/>
      <c r="D774" s="173"/>
      <c r="E774" s="174"/>
      <c r="F774" s="174"/>
      <c r="G774" s="174"/>
      <c r="H774" s="174"/>
      <c r="I774" s="175"/>
      <c r="Y774" s="160">
        <v>8678</v>
      </c>
      <c r="Z774" s="160">
        <v>143</v>
      </c>
      <c r="AA774" s="160">
        <v>8499</v>
      </c>
      <c r="AB774" s="160">
        <v>36</v>
      </c>
    </row>
    <row r="775" spans="2:28" ht="22.35" customHeight="1" x14ac:dyDescent="0.2">
      <c r="B775" s="176"/>
      <c r="C775" s="177"/>
      <c r="D775" s="178"/>
      <c r="E775" s="179"/>
      <c r="F775" s="179"/>
      <c r="G775" s="179"/>
      <c r="H775" s="179"/>
      <c r="I775" s="180"/>
      <c r="Y775" s="160">
        <v>8901</v>
      </c>
      <c r="Z775" s="160">
        <v>143</v>
      </c>
      <c r="AA775" s="160">
        <v>8722</v>
      </c>
      <c r="AB775" s="160">
        <v>36</v>
      </c>
    </row>
    <row r="776" spans="2:28" ht="22.35" customHeight="1" x14ac:dyDescent="0.2">
      <c r="B776" s="171"/>
      <c r="C776" s="172"/>
      <c r="D776" s="173"/>
      <c r="E776" s="174"/>
      <c r="F776" s="174"/>
      <c r="G776" s="174"/>
      <c r="H776" s="174"/>
      <c r="I776" s="175"/>
      <c r="Y776" s="160">
        <v>8915</v>
      </c>
      <c r="Z776" s="160">
        <v>287</v>
      </c>
      <c r="AA776" s="160">
        <v>8556</v>
      </c>
      <c r="AB776" s="160">
        <v>72</v>
      </c>
    </row>
    <row r="777" spans="2:28" ht="22.35" customHeight="1" x14ac:dyDescent="0.2">
      <c r="B777" s="171"/>
      <c r="C777" s="172"/>
      <c r="D777" s="173"/>
      <c r="E777" s="174"/>
      <c r="F777" s="174"/>
      <c r="G777" s="174"/>
      <c r="H777" s="174"/>
      <c r="I777" s="175"/>
      <c r="Y777" s="160">
        <v>9138</v>
      </c>
      <c r="Z777" s="160">
        <v>287</v>
      </c>
      <c r="AA777" s="160">
        <v>8779</v>
      </c>
      <c r="AB777" s="160">
        <v>72</v>
      </c>
    </row>
    <row r="778" spans="2:28" ht="22.35" customHeight="1" x14ac:dyDescent="0.2">
      <c r="B778" s="171"/>
      <c r="C778" s="172"/>
      <c r="D778" s="173"/>
      <c r="E778" s="174"/>
      <c r="F778" s="174"/>
      <c r="G778" s="174"/>
      <c r="H778" s="174"/>
      <c r="I778" s="175"/>
      <c r="Y778" s="160">
        <v>20991</v>
      </c>
      <c r="Z778" s="160">
        <v>890</v>
      </c>
      <c r="AA778" s="160">
        <v>19968</v>
      </c>
      <c r="AB778" s="160">
        <v>133</v>
      </c>
    </row>
    <row r="779" spans="2:28" ht="22.35" customHeight="1" x14ac:dyDescent="0.2">
      <c r="B779" s="171"/>
      <c r="C779" s="172"/>
      <c r="D779" s="173"/>
      <c r="E779" s="174"/>
      <c r="F779" s="174"/>
      <c r="G779" s="174"/>
      <c r="H779" s="174"/>
      <c r="I779" s="175"/>
      <c r="Y779" s="160">
        <v>25566</v>
      </c>
      <c r="Z779" s="160">
        <v>890</v>
      </c>
      <c r="AA779" s="160">
        <v>24543</v>
      </c>
      <c r="AB779" s="160">
        <v>133</v>
      </c>
    </row>
    <row r="780" spans="2:28" ht="22.35" customHeight="1" x14ac:dyDescent="0.2">
      <c r="B780" s="171"/>
      <c r="C780" s="172"/>
      <c r="D780" s="173"/>
      <c r="E780" s="174"/>
      <c r="F780" s="174"/>
      <c r="G780" s="174"/>
      <c r="H780" s="174"/>
      <c r="I780" s="175"/>
      <c r="Y780" s="160">
        <v>22103</v>
      </c>
      <c r="Z780" s="160">
        <v>1780</v>
      </c>
      <c r="AA780" s="160">
        <v>20056</v>
      </c>
      <c r="AB780" s="160">
        <v>267</v>
      </c>
    </row>
    <row r="781" spans="2:28" ht="22.35" customHeight="1" x14ac:dyDescent="0.2">
      <c r="B781" s="171"/>
      <c r="C781" s="172"/>
      <c r="D781" s="173"/>
      <c r="E781" s="174"/>
      <c r="F781" s="174"/>
      <c r="G781" s="174"/>
      <c r="H781" s="174"/>
      <c r="I781" s="175"/>
      <c r="Y781" s="160">
        <v>26679</v>
      </c>
      <c r="Z781" s="160">
        <v>1780</v>
      </c>
      <c r="AA781" s="160">
        <v>24632</v>
      </c>
      <c r="AB781" s="160">
        <v>267</v>
      </c>
    </row>
    <row r="782" spans="2:28" ht="22.35" customHeight="1" x14ac:dyDescent="0.2">
      <c r="B782" s="171"/>
      <c r="C782" s="172"/>
      <c r="D782" s="173"/>
      <c r="E782" s="174"/>
      <c r="F782" s="174"/>
      <c r="G782" s="174"/>
      <c r="H782" s="174"/>
      <c r="I782" s="175"/>
      <c r="Y782" s="160">
        <v>22807</v>
      </c>
      <c r="Z782" s="160">
        <v>2343</v>
      </c>
      <c r="AA782" s="160">
        <v>20112</v>
      </c>
      <c r="AB782" s="160">
        <v>352</v>
      </c>
    </row>
    <row r="783" spans="2:28" ht="22.35" customHeight="1" x14ac:dyDescent="0.2">
      <c r="B783" s="171"/>
      <c r="C783" s="172"/>
      <c r="D783" s="173"/>
      <c r="E783" s="174"/>
      <c r="F783" s="174"/>
      <c r="G783" s="174"/>
      <c r="H783" s="174"/>
      <c r="I783" s="175"/>
      <c r="Y783" s="160">
        <v>26061</v>
      </c>
      <c r="Z783" s="160">
        <v>4947</v>
      </c>
      <c r="AA783" s="160">
        <v>20370</v>
      </c>
      <c r="AB783" s="160">
        <v>744</v>
      </c>
    </row>
    <row r="784" spans="2:28" ht="22.35" customHeight="1" x14ac:dyDescent="0.2">
      <c r="B784" s="171"/>
      <c r="C784" s="172"/>
      <c r="D784" s="173"/>
      <c r="E784" s="174"/>
      <c r="F784" s="174"/>
      <c r="G784" s="174"/>
      <c r="H784" s="174"/>
      <c r="I784" s="175"/>
      <c r="Y784" s="160">
        <v>21436</v>
      </c>
      <c r="Z784" s="160">
        <v>1246</v>
      </c>
      <c r="AA784" s="160">
        <v>20003</v>
      </c>
      <c r="AB784" s="160">
        <v>187</v>
      </c>
    </row>
    <row r="785" spans="2:28" ht="22.35" customHeight="1" x14ac:dyDescent="0.2">
      <c r="B785" s="171"/>
      <c r="C785" s="172"/>
      <c r="D785" s="173"/>
      <c r="E785" s="174"/>
      <c r="F785" s="174"/>
      <c r="G785" s="174"/>
      <c r="H785" s="174"/>
      <c r="I785" s="175"/>
      <c r="Y785" s="160">
        <v>26012</v>
      </c>
      <c r="Z785" s="160">
        <v>1246</v>
      </c>
      <c r="AA785" s="160">
        <v>24579</v>
      </c>
      <c r="AB785" s="160">
        <v>187</v>
      </c>
    </row>
    <row r="786" spans="2:28" ht="22.35" customHeight="1" x14ac:dyDescent="0.2">
      <c r="B786" s="171"/>
      <c r="C786" s="172"/>
      <c r="D786" s="173"/>
      <c r="E786" s="174"/>
      <c r="F786" s="174"/>
      <c r="G786" s="174"/>
      <c r="H786" s="174"/>
      <c r="I786" s="175"/>
      <c r="Y786" s="160">
        <v>22995</v>
      </c>
      <c r="Z786" s="160">
        <v>2493</v>
      </c>
      <c r="AA786" s="160">
        <v>20127</v>
      </c>
      <c r="AB786" s="160">
        <v>375</v>
      </c>
    </row>
    <row r="787" spans="2:28" ht="22.35" customHeight="1" x14ac:dyDescent="0.2">
      <c r="B787" s="171"/>
      <c r="C787" s="172"/>
      <c r="D787" s="173"/>
      <c r="E787" s="174"/>
      <c r="F787" s="174"/>
      <c r="G787" s="174"/>
      <c r="H787" s="174"/>
      <c r="I787" s="175"/>
      <c r="Y787" s="160">
        <v>27570</v>
      </c>
      <c r="Z787" s="160">
        <v>2493</v>
      </c>
      <c r="AA787" s="160">
        <v>24702</v>
      </c>
      <c r="AB787" s="160">
        <v>375</v>
      </c>
    </row>
    <row r="788" spans="2:28" ht="22.35" customHeight="1" x14ac:dyDescent="0.2">
      <c r="B788" s="171"/>
      <c r="C788" s="172"/>
      <c r="D788" s="173"/>
      <c r="E788" s="174"/>
      <c r="F788" s="174"/>
      <c r="G788" s="174"/>
      <c r="H788" s="174"/>
      <c r="I788" s="175"/>
      <c r="Y788" s="160">
        <v>23978</v>
      </c>
      <c r="Z788" s="160">
        <v>3280</v>
      </c>
      <c r="AA788" s="160">
        <v>20205</v>
      </c>
      <c r="AB788" s="160">
        <v>493</v>
      </c>
    </row>
    <row r="789" spans="2:28" ht="22.35" customHeight="1" x14ac:dyDescent="0.2">
      <c r="B789" s="171"/>
      <c r="C789" s="172"/>
      <c r="D789" s="173"/>
      <c r="E789" s="174"/>
      <c r="F789" s="174"/>
      <c r="G789" s="174"/>
      <c r="H789" s="174"/>
      <c r="I789" s="175"/>
      <c r="Y789" s="160">
        <v>28535</v>
      </c>
      <c r="Z789" s="160">
        <v>6926</v>
      </c>
      <c r="AA789" s="160">
        <v>20567</v>
      </c>
      <c r="AB789" s="160">
        <v>1042</v>
      </c>
    </row>
    <row r="790" spans="2:28" ht="22.35" customHeight="1" x14ac:dyDescent="0.2">
      <c r="B790" s="171"/>
      <c r="C790" s="172"/>
      <c r="D790" s="173"/>
      <c r="E790" s="174"/>
      <c r="F790" s="174"/>
      <c r="G790" s="174"/>
      <c r="H790" s="174"/>
      <c r="I790" s="175"/>
      <c r="Y790" s="160">
        <v>27235</v>
      </c>
      <c r="Z790" s="160">
        <v>24399</v>
      </c>
      <c r="AA790" s="160">
        <v>1846</v>
      </c>
      <c r="AB790" s="160">
        <v>990</v>
      </c>
    </row>
    <row r="791" spans="2:28" ht="22.35" customHeight="1" x14ac:dyDescent="0.2">
      <c r="B791" s="171"/>
      <c r="C791" s="172"/>
      <c r="D791" s="173"/>
      <c r="E791" s="174"/>
      <c r="F791" s="174"/>
      <c r="G791" s="174"/>
      <c r="H791" s="174"/>
      <c r="I791" s="175"/>
      <c r="Y791" s="160">
        <v>278298</v>
      </c>
      <c r="Z791" s="160">
        <v>192790</v>
      </c>
      <c r="AA791" s="160">
        <v>85508</v>
      </c>
    </row>
    <row r="792" spans="2:28" ht="22.35" customHeight="1" x14ac:dyDescent="0.2">
      <c r="B792" s="171"/>
      <c r="C792" s="172"/>
      <c r="D792" s="173"/>
      <c r="E792" s="174"/>
      <c r="F792" s="174"/>
      <c r="G792" s="174"/>
      <c r="H792" s="174"/>
      <c r="I792" s="175"/>
      <c r="Y792" s="160">
        <v>168384</v>
      </c>
      <c r="Z792" s="160">
        <v>115451</v>
      </c>
      <c r="AA792" s="160">
        <v>52933</v>
      </c>
    </row>
    <row r="793" spans="2:28" ht="22.35" customHeight="1" x14ac:dyDescent="0.2">
      <c r="B793" s="171"/>
      <c r="C793" s="172"/>
      <c r="D793" s="173"/>
      <c r="E793" s="174"/>
      <c r="F793" s="174"/>
      <c r="G793" s="174"/>
      <c r="H793" s="174"/>
      <c r="I793" s="175"/>
      <c r="Y793" s="160">
        <v>57165</v>
      </c>
      <c r="Z793" s="160">
        <v>37824</v>
      </c>
      <c r="AA793" s="160">
        <v>19341</v>
      </c>
    </row>
    <row r="794" spans="2:28" ht="22.35" customHeight="1" x14ac:dyDescent="0.2">
      <c r="B794" s="171"/>
      <c r="C794" s="172"/>
      <c r="D794" s="173"/>
      <c r="E794" s="174"/>
      <c r="F794" s="174"/>
      <c r="G794" s="174"/>
      <c r="H794" s="174"/>
      <c r="I794" s="175"/>
      <c r="Y794" s="160">
        <v>6723</v>
      </c>
      <c r="Z794" s="160">
        <v>5434</v>
      </c>
      <c r="AA794" s="160">
        <v>1289</v>
      </c>
    </row>
    <row r="795" spans="2:28" ht="22.35" customHeight="1" x14ac:dyDescent="0.2">
      <c r="B795" s="171"/>
      <c r="C795" s="172"/>
      <c r="D795" s="173"/>
      <c r="E795" s="174"/>
      <c r="F795" s="174"/>
      <c r="G795" s="174"/>
      <c r="H795" s="174"/>
      <c r="I795" s="175"/>
      <c r="Y795" s="160">
        <v>169278</v>
      </c>
      <c r="Z795" s="160">
        <v>6880</v>
      </c>
      <c r="AA795" s="160">
        <v>161410</v>
      </c>
      <c r="AB795" s="160">
        <v>988</v>
      </c>
    </row>
    <row r="796" spans="2:28" ht="22.35" customHeight="1" x14ac:dyDescent="0.2">
      <c r="B796" s="171"/>
      <c r="C796" s="172"/>
      <c r="D796" s="173"/>
      <c r="E796" s="174"/>
      <c r="F796" s="174"/>
      <c r="G796" s="174"/>
      <c r="H796" s="174"/>
      <c r="I796" s="175"/>
      <c r="Y796" s="160">
        <v>74986</v>
      </c>
      <c r="Z796" s="160">
        <v>3490</v>
      </c>
      <c r="AA796" s="160">
        <v>70508</v>
      </c>
      <c r="AB796" s="160">
        <v>988</v>
      </c>
    </row>
    <row r="797" spans="2:28" ht="22.35" customHeight="1" x14ac:dyDescent="0.2">
      <c r="B797" s="171"/>
      <c r="C797" s="172"/>
      <c r="D797" s="173"/>
      <c r="E797" s="174"/>
      <c r="F797" s="174"/>
      <c r="G797" s="174"/>
      <c r="H797" s="174"/>
      <c r="I797" s="175"/>
      <c r="Y797" s="160">
        <v>207062</v>
      </c>
      <c r="Z797" s="160">
        <v>23934</v>
      </c>
      <c r="AA797" s="160">
        <v>182513</v>
      </c>
      <c r="AB797" s="160">
        <v>615</v>
      </c>
    </row>
    <row r="798" spans="2:28" ht="22.35" customHeight="1" x14ac:dyDescent="0.2">
      <c r="B798" s="171"/>
      <c r="C798" s="172"/>
      <c r="D798" s="173"/>
      <c r="E798" s="174"/>
      <c r="F798" s="174"/>
      <c r="G798" s="174"/>
      <c r="H798" s="174"/>
      <c r="I798" s="175"/>
      <c r="Y798" s="160">
        <v>112769</v>
      </c>
      <c r="Z798" s="160">
        <v>20543</v>
      </c>
      <c r="AA798" s="160">
        <v>91611</v>
      </c>
      <c r="AB798" s="160">
        <v>615</v>
      </c>
    </row>
    <row r="799" spans="2:28" ht="22.35" customHeight="1" x14ac:dyDescent="0.2">
      <c r="B799" s="171"/>
      <c r="C799" s="172"/>
      <c r="D799" s="173"/>
      <c r="E799" s="174"/>
      <c r="F799" s="174"/>
      <c r="G799" s="174"/>
      <c r="H799" s="174"/>
      <c r="I799" s="175"/>
      <c r="Y799" s="160">
        <v>253961</v>
      </c>
      <c r="Z799" s="160">
        <v>29277</v>
      </c>
      <c r="AA799" s="160">
        <v>220751</v>
      </c>
      <c r="AB799" s="160">
        <v>3933</v>
      </c>
    </row>
    <row r="800" spans="2:28" ht="22.35" customHeight="1" x14ac:dyDescent="0.2">
      <c r="B800" s="171"/>
      <c r="C800" s="172"/>
      <c r="D800" s="173"/>
      <c r="E800" s="174"/>
      <c r="F800" s="174"/>
      <c r="G800" s="174"/>
      <c r="H800" s="174"/>
      <c r="I800" s="175"/>
      <c r="Y800" s="160">
        <v>211925</v>
      </c>
      <c r="Z800" s="160">
        <v>2766</v>
      </c>
      <c r="AA800" s="160">
        <v>208738</v>
      </c>
      <c r="AB800" s="160">
        <v>421</v>
      </c>
    </row>
    <row r="801" spans="2:28" ht="22.35" customHeight="1" x14ac:dyDescent="0.2">
      <c r="B801" s="171"/>
      <c r="C801" s="172"/>
      <c r="D801" s="173"/>
      <c r="E801" s="174"/>
      <c r="F801" s="174"/>
      <c r="G801" s="174"/>
      <c r="H801" s="174"/>
      <c r="I801" s="175"/>
      <c r="Y801" s="160">
        <v>655319</v>
      </c>
      <c r="Z801" s="160">
        <v>185076</v>
      </c>
      <c r="AA801" s="160">
        <v>466823</v>
      </c>
      <c r="AB801" s="160">
        <v>3420</v>
      </c>
    </row>
    <row r="802" spans="2:28" ht="22.35" customHeight="1" x14ac:dyDescent="0.2">
      <c r="B802" s="171"/>
      <c r="C802" s="172"/>
      <c r="D802" s="173"/>
      <c r="E802" s="174"/>
      <c r="F802" s="174"/>
      <c r="G802" s="174"/>
      <c r="H802" s="174"/>
      <c r="I802" s="175"/>
      <c r="Y802" s="160">
        <v>1220661</v>
      </c>
      <c r="Z802" s="160">
        <v>123385</v>
      </c>
      <c r="AA802" s="160">
        <v>1092320</v>
      </c>
      <c r="AB802" s="160">
        <v>4956</v>
      </c>
    </row>
    <row r="803" spans="2:28" ht="22.35" customHeight="1" x14ac:dyDescent="0.2">
      <c r="B803" s="171"/>
      <c r="C803" s="172"/>
      <c r="D803" s="173"/>
      <c r="E803" s="174"/>
      <c r="F803" s="174"/>
      <c r="G803" s="174"/>
      <c r="H803" s="174"/>
      <c r="I803" s="175"/>
      <c r="Y803" s="160">
        <v>15906</v>
      </c>
      <c r="Z803" s="160">
        <v>3279</v>
      </c>
      <c r="AA803" s="160">
        <v>11334</v>
      </c>
      <c r="AB803" s="160">
        <v>1293</v>
      </c>
    </row>
    <row r="804" spans="2:28" ht="22.35" customHeight="1" x14ac:dyDescent="0.2">
      <c r="B804" s="171"/>
      <c r="C804" s="172"/>
      <c r="D804" s="173"/>
      <c r="E804" s="174"/>
      <c r="F804" s="174"/>
      <c r="G804" s="174"/>
      <c r="H804" s="174"/>
      <c r="I804" s="175"/>
      <c r="Y804" s="160">
        <v>18152</v>
      </c>
      <c r="Z804" s="160">
        <v>6849</v>
      </c>
      <c r="AA804" s="160">
        <v>11196</v>
      </c>
      <c r="AB804" s="160">
        <v>107</v>
      </c>
    </row>
    <row r="805" spans="2:28" ht="22.35" customHeight="1" x14ac:dyDescent="0.2">
      <c r="B805" s="171"/>
      <c r="C805" s="172"/>
      <c r="D805" s="173"/>
      <c r="E805" s="174"/>
      <c r="F805" s="174"/>
      <c r="G805" s="174"/>
      <c r="H805" s="174"/>
      <c r="I805" s="175"/>
      <c r="Y805" s="160">
        <v>68815</v>
      </c>
      <c r="Z805" s="160">
        <v>59173</v>
      </c>
      <c r="AA805" s="160">
        <v>9642</v>
      </c>
    </row>
    <row r="806" spans="2:28" ht="22.35" customHeight="1" x14ac:dyDescent="0.2">
      <c r="B806" s="171"/>
      <c r="C806" s="172"/>
      <c r="D806" s="173"/>
      <c r="E806" s="174"/>
      <c r="F806" s="174"/>
      <c r="G806" s="174"/>
      <c r="H806" s="174"/>
      <c r="I806" s="175"/>
      <c r="Y806" s="160">
        <v>71656</v>
      </c>
      <c r="Z806" s="160">
        <v>59173</v>
      </c>
      <c r="AA806" s="160">
        <v>12483</v>
      </c>
    </row>
    <row r="807" spans="2:28" ht="22.35" customHeight="1" x14ac:dyDescent="0.2">
      <c r="B807" s="171"/>
      <c r="C807" s="172"/>
      <c r="D807" s="173"/>
      <c r="E807" s="174"/>
      <c r="F807" s="174"/>
      <c r="G807" s="174"/>
      <c r="H807" s="174"/>
      <c r="I807" s="175"/>
      <c r="Y807" s="160">
        <v>78048</v>
      </c>
      <c r="Z807" s="160">
        <v>59173</v>
      </c>
      <c r="AA807" s="160">
        <v>18875</v>
      </c>
    </row>
    <row r="808" spans="2:28" ht="22.35" customHeight="1" x14ac:dyDescent="0.2">
      <c r="B808" s="176"/>
      <c r="C808" s="177"/>
      <c r="D808" s="178"/>
      <c r="E808" s="179"/>
      <c r="F808" s="179"/>
      <c r="G808" s="179"/>
      <c r="H808" s="179"/>
      <c r="I808" s="180"/>
      <c r="Y808" s="160">
        <v>86946</v>
      </c>
      <c r="Z808" s="160">
        <v>59173</v>
      </c>
      <c r="AA808" s="160">
        <v>27773</v>
      </c>
    </row>
    <row r="809" spans="2:28" ht="22.35" customHeight="1" x14ac:dyDescent="0.2">
      <c r="B809" s="171"/>
      <c r="C809" s="172"/>
      <c r="D809" s="173"/>
      <c r="E809" s="174"/>
      <c r="F809" s="174"/>
      <c r="G809" s="174"/>
      <c r="H809" s="174"/>
      <c r="I809" s="175"/>
      <c r="Y809" s="160">
        <v>53824</v>
      </c>
      <c r="Z809" s="160">
        <v>46867</v>
      </c>
      <c r="AA809" s="160">
        <v>6957</v>
      </c>
    </row>
    <row r="810" spans="2:28" ht="22.35" customHeight="1" x14ac:dyDescent="0.2">
      <c r="B810" s="171"/>
      <c r="C810" s="172"/>
      <c r="D810" s="173"/>
      <c r="E810" s="174"/>
      <c r="F810" s="174"/>
      <c r="G810" s="174"/>
      <c r="H810" s="174"/>
      <c r="I810" s="175"/>
      <c r="Y810" s="160">
        <v>55852</v>
      </c>
      <c r="Z810" s="160">
        <v>46867</v>
      </c>
      <c r="AA810" s="160">
        <v>8985</v>
      </c>
    </row>
    <row r="811" spans="2:28" ht="22.35" customHeight="1" x14ac:dyDescent="0.2">
      <c r="B811" s="171"/>
      <c r="C811" s="172"/>
      <c r="D811" s="173"/>
      <c r="E811" s="174"/>
      <c r="F811" s="174"/>
      <c r="G811" s="174"/>
      <c r="H811" s="174"/>
      <c r="I811" s="175"/>
      <c r="Y811" s="160">
        <v>60416</v>
      </c>
      <c r="Z811" s="160">
        <v>46867</v>
      </c>
      <c r="AA811" s="160">
        <v>13549</v>
      </c>
    </row>
    <row r="812" spans="2:28" ht="22.35" customHeight="1" x14ac:dyDescent="0.2">
      <c r="B812" s="171"/>
      <c r="C812" s="172"/>
      <c r="D812" s="173"/>
      <c r="E812" s="174"/>
      <c r="F812" s="174"/>
      <c r="G812" s="174"/>
      <c r="H812" s="174"/>
      <c r="I812" s="175"/>
      <c r="Y812" s="160">
        <v>66789</v>
      </c>
      <c r="Z812" s="160">
        <v>46867</v>
      </c>
      <c r="AA812" s="160">
        <v>19922</v>
      </c>
    </row>
    <row r="813" spans="2:28" ht="22.35" customHeight="1" x14ac:dyDescent="0.2">
      <c r="B813" s="171"/>
      <c r="C813" s="172"/>
      <c r="D813" s="173"/>
      <c r="E813" s="174"/>
      <c r="F813" s="174"/>
      <c r="G813" s="174"/>
      <c r="H813" s="174"/>
      <c r="I813" s="175"/>
      <c r="Y813" s="160">
        <v>605806</v>
      </c>
      <c r="Z813" s="160">
        <v>144410</v>
      </c>
      <c r="AA813" s="160">
        <v>411830</v>
      </c>
      <c r="AB813" s="160">
        <v>49566</v>
      </c>
    </row>
    <row r="814" spans="2:28" ht="22.35" customHeight="1" x14ac:dyDescent="0.2">
      <c r="B814" s="171"/>
      <c r="C814" s="172"/>
      <c r="D814" s="173"/>
      <c r="E814" s="174"/>
      <c r="F814" s="174"/>
      <c r="G814" s="174"/>
      <c r="H814" s="174"/>
      <c r="I814" s="175"/>
      <c r="Y814" s="160">
        <v>779465</v>
      </c>
      <c r="Z814" s="160">
        <v>193069</v>
      </c>
      <c r="AA814" s="160">
        <v>536830</v>
      </c>
      <c r="AB814" s="160">
        <v>49566</v>
      </c>
    </row>
    <row r="815" spans="2:28" ht="22.35" customHeight="1" x14ac:dyDescent="0.2">
      <c r="B815" s="171"/>
      <c r="C815" s="172"/>
      <c r="D815" s="173"/>
      <c r="E815" s="174"/>
      <c r="F815" s="174"/>
      <c r="G815" s="174"/>
      <c r="H815" s="174"/>
      <c r="I815" s="175"/>
      <c r="Y815" s="160">
        <v>1094953</v>
      </c>
      <c r="Z815" s="160">
        <v>233557</v>
      </c>
      <c r="AA815" s="160">
        <v>811830</v>
      </c>
      <c r="AB815" s="160">
        <v>49566</v>
      </c>
    </row>
    <row r="816" spans="2:28" ht="22.35" customHeight="1" x14ac:dyDescent="0.2">
      <c r="B816" s="171"/>
      <c r="C816" s="172"/>
      <c r="D816" s="173"/>
      <c r="E816" s="174"/>
      <c r="F816" s="174"/>
      <c r="G816" s="174"/>
      <c r="H816" s="174"/>
      <c r="I816" s="175"/>
      <c r="Y816" s="160">
        <v>1289290</v>
      </c>
      <c r="Z816" s="160">
        <v>227894</v>
      </c>
      <c r="AA816" s="160">
        <v>1011830</v>
      </c>
      <c r="AB816" s="160">
        <v>49566</v>
      </c>
    </row>
    <row r="817" spans="2:28" ht="22.35" customHeight="1" x14ac:dyDescent="0.2">
      <c r="B817" s="171"/>
      <c r="C817" s="172"/>
      <c r="D817" s="173"/>
      <c r="E817" s="174"/>
      <c r="F817" s="174"/>
      <c r="G817" s="174"/>
      <c r="H817" s="174"/>
      <c r="I817" s="175"/>
      <c r="Y817" s="160">
        <v>630806</v>
      </c>
      <c r="Z817" s="160">
        <v>144410</v>
      </c>
      <c r="AA817" s="160">
        <v>436830</v>
      </c>
      <c r="AB817" s="160">
        <v>49566</v>
      </c>
    </row>
    <row r="818" spans="2:28" ht="22.35" customHeight="1" x14ac:dyDescent="0.2">
      <c r="B818" s="171"/>
      <c r="C818" s="172"/>
      <c r="D818" s="173"/>
      <c r="E818" s="174"/>
      <c r="F818" s="174"/>
      <c r="G818" s="174"/>
      <c r="H818" s="174"/>
      <c r="I818" s="175"/>
      <c r="Y818" s="160">
        <v>804465</v>
      </c>
      <c r="Z818" s="160">
        <v>193069</v>
      </c>
      <c r="AA818" s="160">
        <v>561830</v>
      </c>
      <c r="AB818" s="160">
        <v>49566</v>
      </c>
    </row>
    <row r="819" spans="2:28" ht="22.35" customHeight="1" x14ac:dyDescent="0.2">
      <c r="B819" s="171"/>
      <c r="C819" s="172"/>
      <c r="D819" s="173"/>
      <c r="E819" s="174"/>
      <c r="F819" s="174"/>
      <c r="G819" s="174"/>
      <c r="H819" s="174"/>
      <c r="I819" s="175"/>
      <c r="Y819" s="160">
        <v>944953</v>
      </c>
      <c r="Z819" s="160">
        <v>233557</v>
      </c>
      <c r="AA819" s="160">
        <v>661830</v>
      </c>
      <c r="AB819" s="160">
        <v>49566</v>
      </c>
    </row>
    <row r="820" spans="2:28" ht="22.35" customHeight="1" x14ac:dyDescent="0.2">
      <c r="B820" s="171"/>
      <c r="C820" s="172"/>
      <c r="D820" s="173"/>
      <c r="E820" s="174"/>
      <c r="F820" s="174"/>
      <c r="G820" s="174"/>
      <c r="H820" s="174"/>
      <c r="I820" s="175"/>
      <c r="Y820" s="160">
        <v>1164290</v>
      </c>
      <c r="Z820" s="160">
        <v>227894</v>
      </c>
      <c r="AA820" s="160">
        <v>886830</v>
      </c>
      <c r="AB820" s="160">
        <v>49566</v>
      </c>
    </row>
    <row r="821" spans="2:28" ht="22.35" customHeight="1" x14ac:dyDescent="0.2">
      <c r="B821" s="171"/>
      <c r="C821" s="172"/>
      <c r="D821" s="173"/>
      <c r="E821" s="174"/>
      <c r="F821" s="174"/>
      <c r="G821" s="174"/>
      <c r="H821" s="174"/>
      <c r="I821" s="175"/>
      <c r="Y821" s="160">
        <v>1577307</v>
      </c>
      <c r="Z821" s="160">
        <v>738194</v>
      </c>
      <c r="AA821" s="160">
        <v>425353</v>
      </c>
      <c r="AB821" s="160">
        <v>413760</v>
      </c>
    </row>
    <row r="822" spans="2:28" ht="22.35" customHeight="1" x14ac:dyDescent="0.2">
      <c r="B822" s="171"/>
      <c r="C822" s="172"/>
      <c r="D822" s="173"/>
      <c r="E822" s="174"/>
      <c r="F822" s="174"/>
      <c r="G822" s="174"/>
      <c r="H822" s="174"/>
      <c r="I822" s="175"/>
      <c r="Y822" s="160">
        <v>711753</v>
      </c>
      <c r="Z822" s="160">
        <v>342344</v>
      </c>
      <c r="AA822" s="160">
        <v>192115</v>
      </c>
      <c r="AB822" s="160">
        <v>177294</v>
      </c>
    </row>
    <row r="823" spans="2:28" ht="22.35" customHeight="1" x14ac:dyDescent="0.2">
      <c r="B823" s="171"/>
      <c r="C823" s="172"/>
      <c r="D823" s="173"/>
      <c r="E823" s="174"/>
      <c r="F823" s="174"/>
      <c r="G823" s="174"/>
      <c r="H823" s="174"/>
      <c r="I823" s="175"/>
      <c r="Y823" s="160">
        <v>482662</v>
      </c>
      <c r="Z823" s="160">
        <v>237681</v>
      </c>
      <c r="AA823" s="160">
        <v>129208</v>
      </c>
      <c r="AB823" s="160">
        <v>115773</v>
      </c>
    </row>
    <row r="824" spans="2:28" ht="22.35" customHeight="1" x14ac:dyDescent="0.2">
      <c r="B824" s="171"/>
      <c r="C824" s="172"/>
      <c r="D824" s="173"/>
      <c r="E824" s="174"/>
      <c r="F824" s="174"/>
      <c r="G824" s="174"/>
      <c r="H824" s="174"/>
      <c r="I824" s="175"/>
      <c r="Y824" s="160">
        <v>215284</v>
      </c>
      <c r="Z824" s="160">
        <v>104662</v>
      </c>
      <c r="AA824" s="160">
        <v>57082</v>
      </c>
      <c r="AB824" s="160">
        <v>53540</v>
      </c>
    </row>
    <row r="825" spans="2:28" ht="22.35" customHeight="1" x14ac:dyDescent="0.2">
      <c r="B825" s="171"/>
      <c r="C825" s="172"/>
      <c r="D825" s="173"/>
      <c r="E825" s="174"/>
      <c r="F825" s="174"/>
      <c r="G825" s="174"/>
      <c r="H825" s="174"/>
      <c r="I825" s="175"/>
      <c r="Y825" s="160">
        <v>180651</v>
      </c>
      <c r="Z825" s="160">
        <v>94518</v>
      </c>
      <c r="AA825" s="160">
        <v>48426</v>
      </c>
      <c r="AB825" s="160">
        <v>37707</v>
      </c>
    </row>
    <row r="826" spans="2:28" ht="22.35" customHeight="1" x14ac:dyDescent="0.2">
      <c r="B826" s="171"/>
      <c r="C826" s="172"/>
      <c r="D826" s="173"/>
      <c r="E826" s="174"/>
      <c r="F826" s="174"/>
      <c r="G826" s="174"/>
      <c r="H826" s="174"/>
      <c r="I826" s="175"/>
      <c r="Y826" s="160">
        <v>215284</v>
      </c>
      <c r="Z826" s="160">
        <v>104662</v>
      </c>
      <c r="AA826" s="160">
        <v>57082</v>
      </c>
      <c r="AB826" s="160">
        <v>53540</v>
      </c>
    </row>
    <row r="827" spans="2:28" ht="22.35" customHeight="1" x14ac:dyDescent="0.2">
      <c r="B827" s="171"/>
      <c r="C827" s="172"/>
      <c r="D827" s="173"/>
      <c r="E827" s="174"/>
      <c r="F827" s="174"/>
      <c r="G827" s="174"/>
      <c r="H827" s="174"/>
      <c r="I827" s="175"/>
      <c r="Y827" s="160">
        <v>156091</v>
      </c>
      <c r="Z827" s="160">
        <v>50462</v>
      </c>
      <c r="AA827" s="160">
        <v>45035</v>
      </c>
      <c r="AB827" s="160">
        <v>60594</v>
      </c>
    </row>
    <row r="828" spans="2:28" ht="22.35" customHeight="1" x14ac:dyDescent="0.2">
      <c r="B828" s="171"/>
      <c r="C828" s="172"/>
      <c r="D828" s="173"/>
      <c r="E828" s="174"/>
      <c r="F828" s="174"/>
      <c r="G828" s="174"/>
      <c r="H828" s="174"/>
      <c r="I828" s="175"/>
      <c r="Y828" s="160">
        <v>52091</v>
      </c>
      <c r="Z828" s="160">
        <v>28355</v>
      </c>
      <c r="AA828" s="160">
        <v>15044</v>
      </c>
      <c r="AB828" s="160">
        <v>8692</v>
      </c>
    </row>
    <row r="829" spans="2:28" ht="22.35" customHeight="1" x14ac:dyDescent="0.2">
      <c r="B829" s="171"/>
      <c r="C829" s="172"/>
      <c r="D829" s="173"/>
      <c r="E829" s="174"/>
      <c r="F829" s="174"/>
      <c r="G829" s="174"/>
      <c r="H829" s="174"/>
      <c r="I829" s="175"/>
      <c r="Y829" s="160">
        <v>1646960</v>
      </c>
      <c r="Z829" s="160">
        <v>24960</v>
      </c>
      <c r="AB829" s="160">
        <v>1622000</v>
      </c>
    </row>
    <row r="830" spans="2:28" ht="22.35" customHeight="1" x14ac:dyDescent="0.2">
      <c r="B830" s="171"/>
      <c r="C830" s="172"/>
      <c r="D830" s="173"/>
      <c r="E830" s="174"/>
      <c r="F830" s="174"/>
      <c r="G830" s="174"/>
      <c r="H830" s="174"/>
      <c r="I830" s="175"/>
      <c r="Y830" s="160">
        <v>98492</v>
      </c>
      <c r="Z830" s="160">
        <v>63225</v>
      </c>
      <c r="AA830" s="160">
        <v>30106</v>
      </c>
      <c r="AB830" s="160">
        <v>5161</v>
      </c>
    </row>
    <row r="831" spans="2:28" ht="22.35" customHeight="1" x14ac:dyDescent="0.2">
      <c r="B831" s="171"/>
      <c r="C831" s="172"/>
      <c r="D831" s="173"/>
      <c r="E831" s="174"/>
      <c r="F831" s="174"/>
      <c r="G831" s="174"/>
      <c r="H831" s="174"/>
      <c r="I831" s="175"/>
      <c r="Y831" s="160">
        <v>143414</v>
      </c>
      <c r="Z831" s="160">
        <v>94838</v>
      </c>
      <c r="AA831" s="160">
        <v>40834</v>
      </c>
      <c r="AB831" s="160">
        <v>7742</v>
      </c>
    </row>
    <row r="832" spans="2:28" ht="22.35" customHeight="1" x14ac:dyDescent="0.2">
      <c r="B832" s="171"/>
      <c r="C832" s="172"/>
      <c r="D832" s="173"/>
      <c r="E832" s="174"/>
      <c r="F832" s="174"/>
      <c r="G832" s="174"/>
      <c r="H832" s="174"/>
      <c r="I832" s="175"/>
      <c r="Y832" s="160">
        <v>189735</v>
      </c>
      <c r="Z832" s="160">
        <v>126450</v>
      </c>
      <c r="AA832" s="160">
        <v>52962</v>
      </c>
      <c r="AB832" s="160">
        <v>10323</v>
      </c>
    </row>
    <row r="833" spans="2:28" ht="22.35" customHeight="1" x14ac:dyDescent="0.2">
      <c r="B833" s="171"/>
      <c r="C833" s="172"/>
      <c r="D833" s="173"/>
      <c r="E833" s="174"/>
      <c r="F833" s="174"/>
      <c r="G833" s="174"/>
      <c r="H833" s="174"/>
      <c r="I833" s="175"/>
      <c r="Y833" s="160">
        <v>62175</v>
      </c>
      <c r="Z833" s="160">
        <v>46827</v>
      </c>
      <c r="AA833" s="160">
        <v>2957</v>
      </c>
      <c r="AB833" s="160">
        <v>12391</v>
      </c>
    </row>
    <row r="834" spans="2:28" ht="22.35" customHeight="1" x14ac:dyDescent="0.2">
      <c r="B834" s="171"/>
      <c r="C834" s="172"/>
      <c r="D834" s="173"/>
      <c r="E834" s="174"/>
      <c r="F834" s="174"/>
      <c r="G834" s="174"/>
      <c r="H834" s="174"/>
      <c r="I834" s="175"/>
      <c r="Y834" s="160">
        <v>4339</v>
      </c>
      <c r="Z834" s="160">
        <v>2435</v>
      </c>
      <c r="AA834" s="160">
        <v>880</v>
      </c>
      <c r="AB834" s="160">
        <v>1024</v>
      </c>
    </row>
    <row r="835" spans="2:28" ht="22.35" customHeight="1" x14ac:dyDescent="0.2">
      <c r="B835" s="171"/>
      <c r="C835" s="172"/>
      <c r="D835" s="173"/>
      <c r="E835" s="174"/>
      <c r="F835" s="174"/>
      <c r="G835" s="174"/>
      <c r="H835" s="174"/>
      <c r="I835" s="175"/>
      <c r="Y835" s="160">
        <v>12983</v>
      </c>
      <c r="Z835" s="160">
        <v>1130</v>
      </c>
      <c r="AB835" s="160">
        <v>11853</v>
      </c>
    </row>
    <row r="836" spans="2:28" ht="22.35" customHeight="1" x14ac:dyDescent="0.2">
      <c r="B836" s="171"/>
      <c r="C836" s="172"/>
      <c r="D836" s="173"/>
      <c r="E836" s="174"/>
      <c r="F836" s="174"/>
      <c r="G836" s="174"/>
      <c r="H836" s="174"/>
      <c r="I836" s="175"/>
      <c r="Y836" s="160">
        <v>12983</v>
      </c>
      <c r="Z836" s="160">
        <v>1130</v>
      </c>
      <c r="AB836" s="160">
        <v>11853</v>
      </c>
    </row>
    <row r="837" spans="2:28" ht="22.35" customHeight="1" x14ac:dyDescent="0.2">
      <c r="B837" s="171"/>
      <c r="C837" s="172"/>
      <c r="D837" s="173"/>
      <c r="E837" s="174"/>
      <c r="F837" s="174"/>
      <c r="G837" s="174"/>
      <c r="H837" s="174"/>
      <c r="I837" s="175"/>
      <c r="Y837" s="160">
        <v>8948</v>
      </c>
      <c r="Z837" s="160">
        <v>5373</v>
      </c>
      <c r="AA837" s="160">
        <v>2286</v>
      </c>
      <c r="AB837" s="160">
        <v>1289</v>
      </c>
    </row>
    <row r="838" spans="2:28" ht="22.35" customHeight="1" x14ac:dyDescent="0.2">
      <c r="B838" s="171"/>
      <c r="C838" s="172"/>
      <c r="D838" s="173"/>
      <c r="E838" s="174"/>
      <c r="F838" s="174"/>
      <c r="G838" s="174"/>
      <c r="H838" s="174"/>
      <c r="I838" s="175"/>
      <c r="Y838" s="160">
        <v>18288</v>
      </c>
      <c r="Z838" s="160">
        <v>14713</v>
      </c>
      <c r="AA838" s="160">
        <v>1764</v>
      </c>
      <c r="AB838" s="160">
        <v>1811</v>
      </c>
    </row>
    <row r="839" spans="2:28" ht="22.35" customHeight="1" x14ac:dyDescent="0.2">
      <c r="B839" s="171"/>
      <c r="C839" s="172"/>
      <c r="D839" s="173"/>
      <c r="E839" s="174"/>
      <c r="F839" s="174"/>
      <c r="G839" s="174"/>
      <c r="H839" s="174"/>
      <c r="I839" s="175"/>
      <c r="Y839" s="160">
        <v>15232</v>
      </c>
      <c r="Z839" s="160">
        <v>11911</v>
      </c>
      <c r="AA839" s="160">
        <v>1630</v>
      </c>
      <c r="AB839" s="160">
        <v>1691</v>
      </c>
    </row>
    <row r="840" spans="2:28" ht="22.35" customHeight="1" x14ac:dyDescent="0.2">
      <c r="B840" s="171"/>
      <c r="C840" s="172"/>
      <c r="D840" s="173"/>
      <c r="E840" s="174"/>
      <c r="F840" s="174"/>
      <c r="G840" s="174"/>
      <c r="H840" s="174"/>
      <c r="I840" s="175"/>
      <c r="Y840" s="160">
        <v>23577</v>
      </c>
      <c r="Z840" s="160">
        <v>16720</v>
      </c>
      <c r="AA840" s="160">
        <v>3216</v>
      </c>
      <c r="AB840" s="160">
        <v>3641</v>
      </c>
    </row>
    <row r="841" spans="2:28" ht="22.35" customHeight="1" x14ac:dyDescent="0.2">
      <c r="B841" s="176"/>
      <c r="C841" s="177"/>
      <c r="D841" s="178"/>
      <c r="E841" s="179"/>
      <c r="F841" s="179"/>
      <c r="G841" s="179"/>
      <c r="H841" s="179"/>
      <c r="I841" s="180"/>
      <c r="Y841" s="160">
        <v>4308</v>
      </c>
      <c r="Z841" s="160">
        <v>3307</v>
      </c>
      <c r="AA841" s="160">
        <v>432</v>
      </c>
      <c r="AB841" s="160">
        <v>569</v>
      </c>
    </row>
    <row r="842" spans="2:28" ht="22.35" customHeight="1" x14ac:dyDescent="0.2">
      <c r="B842" s="171"/>
      <c r="C842" s="172"/>
      <c r="D842" s="173"/>
      <c r="E842" s="174"/>
      <c r="F842" s="174"/>
      <c r="G842" s="174"/>
      <c r="H842" s="174"/>
      <c r="I842" s="175"/>
      <c r="Y842" s="160">
        <v>1852</v>
      </c>
      <c r="Z842" s="160">
        <v>150</v>
      </c>
      <c r="AA842" s="160">
        <v>1702</v>
      </c>
    </row>
    <row r="843" spans="2:28" ht="22.35" customHeight="1" x14ac:dyDescent="0.2">
      <c r="B843" s="171"/>
      <c r="C843" s="172"/>
      <c r="D843" s="173"/>
      <c r="E843" s="174"/>
      <c r="F843" s="174"/>
      <c r="G843" s="174"/>
      <c r="H843" s="174"/>
      <c r="I843" s="175"/>
      <c r="Y843" s="160">
        <v>1852</v>
      </c>
      <c r="Z843" s="160">
        <v>150</v>
      </c>
      <c r="AA843" s="160">
        <v>1702</v>
      </c>
    </row>
    <row r="844" spans="2:28" ht="22.35" customHeight="1" x14ac:dyDescent="0.2">
      <c r="B844" s="171"/>
      <c r="C844" s="172"/>
      <c r="D844" s="173"/>
      <c r="E844" s="174"/>
      <c r="F844" s="174"/>
      <c r="G844" s="174"/>
      <c r="H844" s="174"/>
      <c r="I844" s="175"/>
      <c r="Y844" s="160">
        <v>4230</v>
      </c>
      <c r="Z844" s="160">
        <v>150</v>
      </c>
      <c r="AA844" s="160">
        <v>4080</v>
      </c>
    </row>
    <row r="845" spans="2:28" ht="22.35" customHeight="1" x14ac:dyDescent="0.2">
      <c r="B845" s="171"/>
      <c r="C845" s="172"/>
      <c r="D845" s="173"/>
      <c r="E845" s="174"/>
      <c r="F845" s="174"/>
      <c r="G845" s="174"/>
      <c r="H845" s="174"/>
      <c r="I845" s="175"/>
      <c r="Y845" s="160">
        <v>3106</v>
      </c>
      <c r="Z845" s="160">
        <v>1630</v>
      </c>
      <c r="AA845" s="160">
        <v>711</v>
      </c>
      <c r="AB845" s="160">
        <v>765</v>
      </c>
    </row>
    <row r="846" spans="2:28" ht="22.35" customHeight="1" x14ac:dyDescent="0.2">
      <c r="B846" s="171"/>
      <c r="C846" s="172"/>
      <c r="D846" s="173"/>
      <c r="E846" s="174"/>
      <c r="F846" s="174"/>
      <c r="G846" s="174"/>
      <c r="H846" s="174"/>
      <c r="I846" s="175"/>
      <c r="Y846" s="160">
        <v>27300</v>
      </c>
      <c r="Z846" s="160">
        <v>1300</v>
      </c>
      <c r="AA846" s="160">
        <v>26000</v>
      </c>
    </row>
    <row r="847" spans="2:28" ht="22.35" customHeight="1" x14ac:dyDescent="0.2">
      <c r="B847" s="171"/>
      <c r="C847" s="172"/>
      <c r="D847" s="173"/>
      <c r="E847" s="174"/>
      <c r="F847" s="174"/>
      <c r="G847" s="174"/>
      <c r="H847" s="174"/>
      <c r="I847" s="175"/>
      <c r="Y847" s="160">
        <v>24150</v>
      </c>
      <c r="Z847" s="160">
        <v>1150</v>
      </c>
      <c r="AA847" s="160">
        <v>23000</v>
      </c>
    </row>
    <row r="848" spans="2:28" ht="22.35" customHeight="1" x14ac:dyDescent="0.2">
      <c r="B848" s="171"/>
      <c r="C848" s="172"/>
      <c r="D848" s="173"/>
      <c r="E848" s="174"/>
      <c r="F848" s="174"/>
      <c r="G848" s="174"/>
      <c r="H848" s="174"/>
      <c r="I848" s="175"/>
      <c r="Y848" s="160">
        <v>522</v>
      </c>
      <c r="Z848" s="160">
        <v>24</v>
      </c>
      <c r="AA848" s="160">
        <v>498</v>
      </c>
    </row>
    <row r="849" spans="2:28" ht="22.35" customHeight="1" x14ac:dyDescent="0.2">
      <c r="B849" s="171"/>
      <c r="C849" s="172"/>
      <c r="D849" s="173"/>
      <c r="E849" s="174"/>
      <c r="F849" s="174"/>
      <c r="G849" s="174"/>
      <c r="H849" s="174"/>
      <c r="I849" s="175"/>
      <c r="Y849" s="160">
        <v>65227</v>
      </c>
      <c r="Z849" s="160">
        <v>37208</v>
      </c>
      <c r="AA849" s="160">
        <v>24079</v>
      </c>
      <c r="AB849" s="160">
        <v>3940</v>
      </c>
    </row>
    <row r="850" spans="2:28" ht="22.35" customHeight="1" x14ac:dyDescent="0.2">
      <c r="B850" s="171"/>
      <c r="C850" s="172"/>
      <c r="D850" s="173"/>
      <c r="E850" s="174"/>
      <c r="F850" s="174"/>
      <c r="G850" s="174"/>
      <c r="H850" s="174"/>
      <c r="I850" s="175"/>
      <c r="Y850" s="160">
        <v>8570163</v>
      </c>
      <c r="Z850" s="160">
        <v>5572438</v>
      </c>
      <c r="AA850" s="160">
        <v>2489240</v>
      </c>
      <c r="AB850" s="160">
        <v>508485</v>
      </c>
    </row>
    <row r="851" spans="2:28" ht="22.35" customHeight="1" x14ac:dyDescent="0.2">
      <c r="B851" s="171"/>
      <c r="C851" s="172"/>
      <c r="D851" s="173"/>
      <c r="E851" s="174"/>
      <c r="F851" s="174"/>
      <c r="G851" s="174"/>
      <c r="H851" s="174"/>
      <c r="I851" s="175"/>
      <c r="Y851" s="160">
        <v>10790</v>
      </c>
      <c r="Z851" s="160">
        <v>5576</v>
      </c>
      <c r="AA851" s="160">
        <v>5214</v>
      </c>
    </row>
    <row r="852" spans="2:28" ht="22.35" customHeight="1" x14ac:dyDescent="0.2">
      <c r="B852" s="171"/>
      <c r="C852" s="172"/>
      <c r="D852" s="173"/>
      <c r="E852" s="174"/>
      <c r="F852" s="174"/>
      <c r="G852" s="174"/>
      <c r="H852" s="174"/>
      <c r="I852" s="175"/>
      <c r="Y852" s="160">
        <v>2342605</v>
      </c>
      <c r="Z852" s="160">
        <v>178603</v>
      </c>
      <c r="AA852" s="160">
        <v>2164002</v>
      </c>
    </row>
    <row r="853" spans="2:28" ht="22.35" customHeight="1" x14ac:dyDescent="0.2">
      <c r="B853" s="171"/>
      <c r="C853" s="172"/>
      <c r="D853" s="173"/>
      <c r="E853" s="174"/>
      <c r="F853" s="174"/>
      <c r="G853" s="174"/>
      <c r="H853" s="174"/>
      <c r="I853" s="175"/>
      <c r="Y853" s="160">
        <v>2386915</v>
      </c>
      <c r="Z853" s="160">
        <v>151323</v>
      </c>
      <c r="AA853" s="160">
        <v>2225000</v>
      </c>
      <c r="AB853" s="160">
        <v>10592</v>
      </c>
    </row>
    <row r="854" spans="2:28" ht="22.35" customHeight="1" x14ac:dyDescent="0.2">
      <c r="B854" s="171"/>
      <c r="C854" s="172"/>
      <c r="D854" s="173"/>
      <c r="E854" s="174"/>
      <c r="F854" s="174"/>
      <c r="G854" s="174"/>
      <c r="H854" s="174"/>
      <c r="I854" s="175"/>
      <c r="Y854" s="160">
        <v>49650</v>
      </c>
      <c r="Z854" s="160">
        <v>43580</v>
      </c>
      <c r="AB854" s="160">
        <v>6070</v>
      </c>
    </row>
    <row r="855" spans="2:28" ht="22.35" customHeight="1" x14ac:dyDescent="0.2">
      <c r="B855" s="171"/>
      <c r="C855" s="172"/>
      <c r="D855" s="173"/>
      <c r="E855" s="174"/>
      <c r="F855" s="174"/>
      <c r="G855" s="174"/>
      <c r="H855" s="174"/>
      <c r="I855" s="175"/>
      <c r="Y855" s="160">
        <v>59124</v>
      </c>
      <c r="Z855" s="160">
        <v>51730</v>
      </c>
      <c r="AB855" s="160">
        <v>7394</v>
      </c>
    </row>
    <row r="856" spans="2:28" ht="22.35" customHeight="1" x14ac:dyDescent="0.2">
      <c r="B856" s="171"/>
      <c r="C856" s="172"/>
      <c r="D856" s="173"/>
      <c r="E856" s="174"/>
      <c r="F856" s="174"/>
      <c r="G856" s="174"/>
      <c r="H856" s="174"/>
      <c r="I856" s="175"/>
      <c r="Y856" s="160">
        <v>523692</v>
      </c>
      <c r="Z856" s="160">
        <v>465580</v>
      </c>
      <c r="AA856" s="160">
        <v>27880</v>
      </c>
      <c r="AB856" s="160">
        <v>30232</v>
      </c>
    </row>
    <row r="857" spans="2:28" ht="22.35" customHeight="1" x14ac:dyDescent="0.2">
      <c r="B857" s="171"/>
      <c r="C857" s="172"/>
      <c r="D857" s="173"/>
      <c r="E857" s="174"/>
      <c r="F857" s="174"/>
      <c r="G857" s="174"/>
      <c r="H857" s="174"/>
      <c r="I857" s="175"/>
      <c r="Y857" s="160">
        <v>40533</v>
      </c>
      <c r="AA857" s="160">
        <v>40533</v>
      </c>
    </row>
    <row r="858" spans="2:28" ht="22.35" customHeight="1" x14ac:dyDescent="0.2">
      <c r="B858" s="171"/>
      <c r="C858" s="172"/>
      <c r="D858" s="173"/>
      <c r="E858" s="174"/>
      <c r="F858" s="174"/>
      <c r="G858" s="174"/>
      <c r="H858" s="174"/>
      <c r="I858" s="175"/>
      <c r="Y858" s="160">
        <v>65066</v>
      </c>
      <c r="AA858" s="160">
        <v>65066</v>
      </c>
    </row>
    <row r="859" spans="2:28" ht="22.35" customHeight="1" x14ac:dyDescent="0.2">
      <c r="B859" s="171"/>
      <c r="C859" s="172"/>
      <c r="D859" s="173"/>
      <c r="E859" s="174"/>
      <c r="F859" s="174"/>
      <c r="G859" s="174"/>
      <c r="H859" s="174"/>
      <c r="I859" s="175"/>
      <c r="Y859" s="160">
        <v>110200</v>
      </c>
      <c r="AA859" s="160">
        <v>110200</v>
      </c>
    </row>
    <row r="860" spans="2:28" ht="22.35" customHeight="1" x14ac:dyDescent="0.2">
      <c r="B860" s="171"/>
      <c r="C860" s="172"/>
      <c r="D860" s="173"/>
      <c r="E860" s="174"/>
      <c r="F860" s="174"/>
      <c r="G860" s="174"/>
      <c r="H860" s="174"/>
      <c r="I860" s="175"/>
      <c r="Y860" s="160">
        <v>128400</v>
      </c>
      <c r="AA860" s="160">
        <v>128400</v>
      </c>
    </row>
    <row r="861" spans="2:28" ht="22.35" customHeight="1" x14ac:dyDescent="0.2">
      <c r="B861" s="171"/>
      <c r="C861" s="172"/>
      <c r="D861" s="173"/>
      <c r="E861" s="174"/>
      <c r="F861" s="174"/>
      <c r="G861" s="174"/>
      <c r="H861" s="174"/>
      <c r="I861" s="175"/>
      <c r="Y861" s="160">
        <v>157400</v>
      </c>
      <c r="AA861" s="160">
        <v>157400</v>
      </c>
    </row>
    <row r="862" spans="2:28" ht="22.35" customHeight="1" x14ac:dyDescent="0.2">
      <c r="B862" s="171"/>
      <c r="C862" s="172"/>
      <c r="D862" s="173"/>
      <c r="E862" s="174"/>
      <c r="F862" s="174"/>
      <c r="G862" s="174"/>
      <c r="H862" s="174"/>
      <c r="I862" s="175"/>
      <c r="Y862" s="160">
        <v>294400</v>
      </c>
      <c r="AA862" s="160">
        <v>294400</v>
      </c>
    </row>
    <row r="863" spans="2:28" ht="22.35" customHeight="1" x14ac:dyDescent="0.2">
      <c r="B863" s="171"/>
      <c r="C863" s="172"/>
      <c r="D863" s="173"/>
      <c r="E863" s="174"/>
      <c r="F863" s="174"/>
      <c r="G863" s="174"/>
      <c r="H863" s="174"/>
      <c r="I863" s="175"/>
      <c r="Y863" s="160">
        <v>320400</v>
      </c>
      <c r="AA863" s="160">
        <v>320400</v>
      </c>
    </row>
    <row r="864" spans="2:28" ht="22.35" customHeight="1" x14ac:dyDescent="0.2">
      <c r="B864" s="171"/>
      <c r="C864" s="172"/>
      <c r="D864" s="173"/>
      <c r="E864" s="174"/>
      <c r="F864" s="174"/>
      <c r="G864" s="174"/>
      <c r="H864" s="174"/>
      <c r="I864" s="175"/>
      <c r="Y864" s="160">
        <v>91425</v>
      </c>
      <c r="Z864" s="160">
        <v>49292</v>
      </c>
      <c r="AA864" s="160">
        <v>11514</v>
      </c>
      <c r="AB864" s="160">
        <v>30619</v>
      </c>
    </row>
    <row r="865" spans="2:28" ht="22.35" customHeight="1" x14ac:dyDescent="0.2">
      <c r="B865" s="171"/>
      <c r="C865" s="172"/>
      <c r="D865" s="173"/>
      <c r="E865" s="174"/>
      <c r="F865" s="174"/>
      <c r="G865" s="174"/>
      <c r="H865" s="174"/>
      <c r="I865" s="175"/>
      <c r="Y865" s="160">
        <v>97015</v>
      </c>
      <c r="Z865" s="160">
        <v>52153</v>
      </c>
      <c r="AA865" s="160">
        <v>12466</v>
      </c>
      <c r="AB865" s="160">
        <v>32396</v>
      </c>
    </row>
    <row r="866" spans="2:28" ht="22.35" customHeight="1" x14ac:dyDescent="0.2">
      <c r="B866" s="171"/>
      <c r="C866" s="172"/>
      <c r="D866" s="173"/>
      <c r="E866" s="174"/>
      <c r="F866" s="174"/>
      <c r="G866" s="174"/>
      <c r="H866" s="174"/>
      <c r="I866" s="175"/>
      <c r="Y866" s="160">
        <v>111042</v>
      </c>
      <c r="Z866" s="160">
        <v>54846</v>
      </c>
      <c r="AA866" s="160">
        <v>15599</v>
      </c>
      <c r="AB866" s="160">
        <v>40597</v>
      </c>
    </row>
    <row r="867" spans="2:28" ht="22.35" customHeight="1" x14ac:dyDescent="0.2">
      <c r="B867" s="171"/>
      <c r="C867" s="172"/>
      <c r="D867" s="173"/>
      <c r="E867" s="174"/>
      <c r="F867" s="174"/>
      <c r="G867" s="174"/>
      <c r="H867" s="174"/>
      <c r="I867" s="175"/>
      <c r="Y867" s="160">
        <v>116848</v>
      </c>
      <c r="Z867" s="160">
        <v>57548</v>
      </c>
      <c r="AA867" s="160">
        <v>16703</v>
      </c>
      <c r="AB867" s="160">
        <v>42597</v>
      </c>
    </row>
    <row r="868" spans="2:28" ht="22.35" customHeight="1" x14ac:dyDescent="0.2">
      <c r="B868" s="171"/>
      <c r="C868" s="172"/>
      <c r="D868" s="173"/>
      <c r="E868" s="174"/>
      <c r="F868" s="174"/>
      <c r="G868" s="174"/>
      <c r="H868" s="174"/>
      <c r="I868" s="175"/>
      <c r="Y868" s="160">
        <v>123224</v>
      </c>
      <c r="Z868" s="160">
        <v>60530</v>
      </c>
      <c r="AA868" s="160">
        <v>17890</v>
      </c>
      <c r="AB868" s="160">
        <v>44804</v>
      </c>
    </row>
    <row r="869" spans="2:28" ht="22.35" customHeight="1" x14ac:dyDescent="0.2">
      <c r="B869" s="171"/>
      <c r="C869" s="172"/>
      <c r="D869" s="173"/>
      <c r="E869" s="174"/>
      <c r="F869" s="174"/>
      <c r="G869" s="174"/>
      <c r="H869" s="174"/>
      <c r="I869" s="175"/>
      <c r="Y869" s="160">
        <v>128858</v>
      </c>
      <c r="Z869" s="160">
        <v>63147</v>
      </c>
      <c r="AA869" s="160">
        <v>18969</v>
      </c>
      <c r="AB869" s="160">
        <v>46742</v>
      </c>
    </row>
    <row r="870" spans="2:28" ht="22.35" customHeight="1" x14ac:dyDescent="0.2">
      <c r="B870" s="171"/>
      <c r="C870" s="172"/>
      <c r="D870" s="173"/>
      <c r="E870" s="174"/>
      <c r="F870" s="174"/>
      <c r="G870" s="174"/>
      <c r="H870" s="174"/>
      <c r="I870" s="175"/>
      <c r="Y870" s="160">
        <v>134974</v>
      </c>
      <c r="Z870" s="160">
        <v>66001</v>
      </c>
      <c r="AA870" s="160">
        <v>20119</v>
      </c>
      <c r="AB870" s="160">
        <v>48854</v>
      </c>
    </row>
    <row r="871" spans="2:28" ht="22.35" customHeight="1" x14ac:dyDescent="0.2">
      <c r="B871" s="171"/>
      <c r="C871" s="172"/>
      <c r="D871" s="173"/>
      <c r="E871" s="174"/>
      <c r="F871" s="174"/>
      <c r="G871" s="174"/>
      <c r="H871" s="174"/>
      <c r="I871" s="175"/>
      <c r="Y871" s="160">
        <v>39883</v>
      </c>
      <c r="Z871" s="160">
        <v>21754</v>
      </c>
      <c r="AA871" s="160">
        <v>4616</v>
      </c>
      <c r="AB871" s="160">
        <v>13513</v>
      </c>
    </row>
    <row r="872" spans="2:28" ht="22.35" customHeight="1" x14ac:dyDescent="0.2">
      <c r="B872" s="171"/>
      <c r="C872" s="172"/>
      <c r="D872" s="173"/>
      <c r="E872" s="174"/>
      <c r="F872" s="174"/>
      <c r="G872" s="174"/>
      <c r="H872" s="174"/>
      <c r="I872" s="175"/>
      <c r="Y872" s="160">
        <v>41789</v>
      </c>
      <c r="Z872" s="160">
        <v>22728</v>
      </c>
      <c r="AA872" s="160">
        <v>4943</v>
      </c>
      <c r="AB872" s="160">
        <v>14118</v>
      </c>
    </row>
    <row r="873" spans="2:28" ht="22.35" customHeight="1" x14ac:dyDescent="0.2">
      <c r="B873" s="171"/>
      <c r="C873" s="172"/>
      <c r="D873" s="173"/>
      <c r="E873" s="174"/>
      <c r="F873" s="174"/>
      <c r="G873" s="174"/>
      <c r="H873" s="174"/>
      <c r="I873" s="175"/>
      <c r="Y873" s="160">
        <v>47299</v>
      </c>
      <c r="Z873" s="160">
        <v>23696</v>
      </c>
      <c r="AA873" s="160">
        <v>6063</v>
      </c>
      <c r="AB873" s="160">
        <v>17540</v>
      </c>
    </row>
    <row r="874" spans="2:28" ht="22.35" customHeight="1" x14ac:dyDescent="0.2">
      <c r="B874" s="176"/>
      <c r="C874" s="177"/>
      <c r="D874" s="178"/>
      <c r="E874" s="179"/>
      <c r="F874" s="179"/>
      <c r="G874" s="179"/>
      <c r="H874" s="179"/>
      <c r="I874" s="180"/>
      <c r="Y874" s="160">
        <v>49341</v>
      </c>
      <c r="Z874" s="160">
        <v>24646</v>
      </c>
      <c r="AA874" s="160">
        <v>6452</v>
      </c>
      <c r="AB874" s="160">
        <v>18243</v>
      </c>
    </row>
    <row r="875" spans="2:28" ht="22.35" customHeight="1" x14ac:dyDescent="0.2">
      <c r="B875" s="171"/>
      <c r="C875" s="172"/>
      <c r="D875" s="173"/>
      <c r="E875" s="174"/>
      <c r="F875" s="174"/>
      <c r="G875" s="174"/>
      <c r="H875" s="174"/>
      <c r="I875" s="175"/>
      <c r="Y875" s="160">
        <v>51429</v>
      </c>
      <c r="Z875" s="160">
        <v>25619</v>
      </c>
      <c r="AA875" s="160">
        <v>6847</v>
      </c>
      <c r="AB875" s="160">
        <v>18963</v>
      </c>
    </row>
    <row r="876" spans="2:28" ht="22.35" customHeight="1" x14ac:dyDescent="0.2">
      <c r="B876" s="171"/>
      <c r="C876" s="172"/>
      <c r="D876" s="173"/>
      <c r="E876" s="174"/>
      <c r="F876" s="174"/>
      <c r="G876" s="174"/>
      <c r="H876" s="174"/>
      <c r="I876" s="175"/>
      <c r="Y876" s="160">
        <v>53555</v>
      </c>
      <c r="Z876" s="160">
        <v>26611</v>
      </c>
      <c r="AA876" s="160">
        <v>7247</v>
      </c>
      <c r="AB876" s="160">
        <v>19697</v>
      </c>
    </row>
    <row r="877" spans="2:28" ht="22.35" customHeight="1" x14ac:dyDescent="0.2">
      <c r="B877" s="171"/>
      <c r="C877" s="172"/>
      <c r="D877" s="173"/>
      <c r="E877" s="174"/>
      <c r="F877" s="174"/>
      <c r="G877" s="174"/>
      <c r="H877" s="174"/>
      <c r="I877" s="175"/>
      <c r="Y877" s="160">
        <v>55710</v>
      </c>
      <c r="Z877" s="160">
        <v>27617</v>
      </c>
      <c r="AA877" s="160">
        <v>7651</v>
      </c>
      <c r="AB877" s="160">
        <v>20442</v>
      </c>
    </row>
    <row r="878" spans="2:28" ht="22.35" customHeight="1" x14ac:dyDescent="0.2">
      <c r="B878" s="171"/>
      <c r="C878" s="172"/>
      <c r="D878" s="173"/>
      <c r="E878" s="174"/>
      <c r="F878" s="174"/>
      <c r="G878" s="174"/>
      <c r="H878" s="174"/>
      <c r="I878" s="175"/>
      <c r="Y878" s="160">
        <v>101876</v>
      </c>
      <c r="Z878" s="160">
        <v>50572</v>
      </c>
      <c r="AA878" s="160">
        <v>13870</v>
      </c>
      <c r="AB878" s="160">
        <v>37434</v>
      </c>
    </row>
    <row r="879" spans="2:28" ht="22.35" customHeight="1" x14ac:dyDescent="0.2">
      <c r="B879" s="171"/>
      <c r="C879" s="172"/>
      <c r="D879" s="173"/>
      <c r="E879" s="174"/>
      <c r="F879" s="174"/>
      <c r="G879" s="174"/>
      <c r="H879" s="174"/>
      <c r="I879" s="175"/>
      <c r="Y879" s="160">
        <v>108336</v>
      </c>
      <c r="Z879" s="160">
        <v>53588</v>
      </c>
      <c r="AA879" s="160">
        <v>15082</v>
      </c>
      <c r="AB879" s="160">
        <v>39666</v>
      </c>
    </row>
    <row r="880" spans="2:28" ht="22.35" customHeight="1" x14ac:dyDescent="0.2">
      <c r="B880" s="171"/>
      <c r="C880" s="172"/>
      <c r="D880" s="173"/>
      <c r="E880" s="174"/>
      <c r="F880" s="174"/>
      <c r="G880" s="174"/>
      <c r="H880" s="174"/>
      <c r="I880" s="175"/>
      <c r="Y880" s="160">
        <v>120609</v>
      </c>
      <c r="Z880" s="160">
        <v>59301</v>
      </c>
      <c r="AA880" s="160">
        <v>17414</v>
      </c>
      <c r="AB880" s="160">
        <v>43894</v>
      </c>
    </row>
    <row r="881" spans="2:28" ht="22.35" customHeight="1" x14ac:dyDescent="0.2">
      <c r="B881" s="171"/>
      <c r="C881" s="172"/>
      <c r="D881" s="173"/>
      <c r="E881" s="174"/>
      <c r="F881" s="174"/>
      <c r="G881" s="174"/>
      <c r="H881" s="174"/>
      <c r="I881" s="175"/>
      <c r="Y881" s="160">
        <v>139931</v>
      </c>
      <c r="Z881" s="160">
        <v>68317</v>
      </c>
      <c r="AA881" s="160">
        <v>21046</v>
      </c>
      <c r="AB881" s="160">
        <v>50568</v>
      </c>
    </row>
    <row r="882" spans="2:28" ht="22.35" customHeight="1" x14ac:dyDescent="0.2">
      <c r="B882" s="171"/>
      <c r="C882" s="172"/>
      <c r="D882" s="173"/>
      <c r="E882" s="174"/>
      <c r="F882" s="174"/>
      <c r="G882" s="174"/>
      <c r="H882" s="174"/>
      <c r="I882" s="175"/>
      <c r="Y882" s="160">
        <v>31585</v>
      </c>
      <c r="Z882" s="160">
        <v>17514</v>
      </c>
      <c r="AA882" s="160">
        <v>3192</v>
      </c>
      <c r="AB882" s="160">
        <v>10879</v>
      </c>
    </row>
    <row r="883" spans="2:28" ht="22.35" customHeight="1" x14ac:dyDescent="0.2">
      <c r="B883" s="171"/>
      <c r="C883" s="172"/>
      <c r="D883" s="173"/>
      <c r="E883" s="174"/>
      <c r="F883" s="174"/>
      <c r="G883" s="174"/>
      <c r="H883" s="174"/>
      <c r="I883" s="175"/>
      <c r="Y883" s="160">
        <v>31744</v>
      </c>
      <c r="Z883" s="160">
        <v>17593</v>
      </c>
      <c r="AA883" s="160">
        <v>3223</v>
      </c>
      <c r="AB883" s="160">
        <v>10928</v>
      </c>
    </row>
    <row r="884" spans="2:28" ht="22.35" customHeight="1" x14ac:dyDescent="0.2">
      <c r="B884" s="171"/>
      <c r="C884" s="172"/>
      <c r="D884" s="173"/>
      <c r="E884" s="174"/>
      <c r="F884" s="174"/>
      <c r="G884" s="174"/>
      <c r="H884" s="174"/>
      <c r="I884" s="175"/>
      <c r="Y884" s="160">
        <v>33772</v>
      </c>
      <c r="Z884" s="160">
        <v>18631</v>
      </c>
      <c r="AA884" s="160">
        <v>3568</v>
      </c>
      <c r="AB884" s="160">
        <v>11573</v>
      </c>
    </row>
    <row r="885" spans="2:28" ht="22.35" customHeight="1" x14ac:dyDescent="0.2">
      <c r="B885" s="171"/>
      <c r="C885" s="172"/>
      <c r="D885" s="173"/>
      <c r="E885" s="174"/>
      <c r="F885" s="174"/>
      <c r="G885" s="174"/>
      <c r="H885" s="174"/>
      <c r="I885" s="175"/>
      <c r="Y885" s="160">
        <v>42406</v>
      </c>
      <c r="Z885" s="160">
        <v>23041</v>
      </c>
      <c r="AA885" s="160">
        <v>5052</v>
      </c>
      <c r="AB885" s="160">
        <v>14313</v>
      </c>
    </row>
    <row r="886" spans="2:28" ht="22.35" customHeight="1" x14ac:dyDescent="0.2">
      <c r="B886" s="171"/>
      <c r="C886" s="172"/>
      <c r="D886" s="173"/>
      <c r="E886" s="174"/>
      <c r="F886" s="174"/>
      <c r="G886" s="174"/>
      <c r="H886" s="174"/>
      <c r="I886" s="175"/>
      <c r="Y886" s="160">
        <v>115911</v>
      </c>
      <c r="Z886" s="160">
        <v>59421</v>
      </c>
      <c r="AA886" s="160">
        <v>21360</v>
      </c>
      <c r="AB886" s="160">
        <v>35130</v>
      </c>
    </row>
    <row r="887" spans="2:28" ht="22.35" customHeight="1" x14ac:dyDescent="0.2">
      <c r="B887" s="171"/>
      <c r="C887" s="172"/>
      <c r="D887" s="173"/>
      <c r="E887" s="174"/>
      <c r="F887" s="174"/>
      <c r="G887" s="174"/>
      <c r="H887" s="174"/>
      <c r="I887" s="175"/>
      <c r="Y887" s="160">
        <v>128167</v>
      </c>
      <c r="Z887" s="160">
        <v>65705</v>
      </c>
      <c r="AA887" s="160">
        <v>23618</v>
      </c>
      <c r="AB887" s="160">
        <v>38844</v>
      </c>
    </row>
    <row r="888" spans="2:28" ht="22.35" customHeight="1" x14ac:dyDescent="0.2">
      <c r="B888" s="171"/>
      <c r="C888" s="172"/>
      <c r="D888" s="173"/>
      <c r="E888" s="174"/>
      <c r="F888" s="174"/>
      <c r="G888" s="174"/>
      <c r="H888" s="174"/>
      <c r="I888" s="175"/>
      <c r="Y888" s="160">
        <v>128849</v>
      </c>
      <c r="Z888" s="160">
        <v>62639</v>
      </c>
      <c r="AA888" s="160">
        <v>25197</v>
      </c>
      <c r="AB888" s="160">
        <v>41013</v>
      </c>
    </row>
    <row r="889" spans="2:28" ht="22.35" customHeight="1" x14ac:dyDescent="0.2">
      <c r="B889" s="171"/>
      <c r="C889" s="172"/>
      <c r="D889" s="173"/>
      <c r="E889" s="174"/>
      <c r="F889" s="174"/>
      <c r="G889" s="174"/>
      <c r="H889" s="174"/>
      <c r="I889" s="175"/>
      <c r="Y889" s="160">
        <v>134249</v>
      </c>
      <c r="Z889" s="160">
        <v>65264</v>
      </c>
      <c r="AA889" s="160">
        <v>26253</v>
      </c>
      <c r="AB889" s="160">
        <v>42732</v>
      </c>
    </row>
    <row r="890" spans="2:28" ht="22.35" customHeight="1" x14ac:dyDescent="0.2">
      <c r="B890" s="171"/>
      <c r="C890" s="172"/>
      <c r="D890" s="173"/>
      <c r="E890" s="174"/>
      <c r="F890" s="174"/>
      <c r="G890" s="174"/>
      <c r="H890" s="174"/>
      <c r="I890" s="175"/>
      <c r="Y890" s="160">
        <v>170421</v>
      </c>
      <c r="Z890" s="160">
        <v>72157</v>
      </c>
      <c r="AA890" s="160">
        <v>42400</v>
      </c>
      <c r="AB890" s="160">
        <v>55864</v>
      </c>
    </row>
    <row r="891" spans="2:28" ht="22.35" customHeight="1" x14ac:dyDescent="0.2">
      <c r="B891" s="171"/>
      <c r="C891" s="172"/>
      <c r="D891" s="173"/>
      <c r="E891" s="174"/>
      <c r="F891" s="174"/>
      <c r="G891" s="174"/>
      <c r="H891" s="174"/>
      <c r="I891" s="175"/>
      <c r="Y891" s="160">
        <v>95359</v>
      </c>
      <c r="Z891" s="160">
        <v>46358</v>
      </c>
      <c r="AA891" s="160">
        <v>18648</v>
      </c>
      <c r="AB891" s="160">
        <v>30353</v>
      </c>
    </row>
    <row r="892" spans="2:28" ht="22.35" customHeight="1" x14ac:dyDescent="0.2">
      <c r="B892" s="171"/>
      <c r="C892" s="172"/>
      <c r="D892" s="173"/>
      <c r="E892" s="174"/>
      <c r="F892" s="174"/>
      <c r="G892" s="174"/>
      <c r="H892" s="174"/>
      <c r="I892" s="175"/>
      <c r="Y892" s="160">
        <v>105074</v>
      </c>
      <c r="Z892" s="160">
        <v>51081</v>
      </c>
      <c r="AA892" s="160">
        <v>20548</v>
      </c>
      <c r="AB892" s="160">
        <v>33445</v>
      </c>
    </row>
    <row r="893" spans="2:28" ht="22.35" customHeight="1" x14ac:dyDescent="0.2">
      <c r="B893" s="171"/>
      <c r="C893" s="172"/>
      <c r="D893" s="173"/>
      <c r="E893" s="174"/>
      <c r="F893" s="174"/>
      <c r="G893" s="174"/>
      <c r="H893" s="174"/>
      <c r="I893" s="175"/>
      <c r="Y893" s="160">
        <v>114814</v>
      </c>
      <c r="Z893" s="160">
        <v>55816</v>
      </c>
      <c r="AA893" s="160">
        <v>22452</v>
      </c>
      <c r="AB893" s="160">
        <v>36546</v>
      </c>
    </row>
    <row r="894" spans="2:28" ht="22.35" customHeight="1" x14ac:dyDescent="0.2">
      <c r="B894" s="171"/>
      <c r="C894" s="172"/>
      <c r="D894" s="173"/>
      <c r="E894" s="174"/>
      <c r="F894" s="174"/>
      <c r="G894" s="174"/>
      <c r="H894" s="174"/>
      <c r="I894" s="175"/>
      <c r="Y894" s="160">
        <v>119675</v>
      </c>
      <c r="Z894" s="160">
        <v>58179</v>
      </c>
      <c r="AA894" s="160">
        <v>23403</v>
      </c>
      <c r="AB894" s="160">
        <v>38093</v>
      </c>
    </row>
    <row r="895" spans="2:28" ht="22.35" customHeight="1" x14ac:dyDescent="0.2">
      <c r="B895" s="171"/>
      <c r="C895" s="172"/>
      <c r="D895" s="173"/>
      <c r="E895" s="174"/>
      <c r="F895" s="174"/>
      <c r="G895" s="174"/>
      <c r="H895" s="174"/>
      <c r="I895" s="175"/>
      <c r="Y895" s="160">
        <v>143896</v>
      </c>
      <c r="Z895" s="160">
        <v>69954</v>
      </c>
      <c r="AA895" s="160">
        <v>28140</v>
      </c>
      <c r="AB895" s="160">
        <v>45802</v>
      </c>
    </row>
    <row r="896" spans="2:28" ht="22.35" customHeight="1" x14ac:dyDescent="0.2">
      <c r="B896" s="171"/>
      <c r="C896" s="172"/>
      <c r="D896" s="173"/>
      <c r="E896" s="174"/>
      <c r="F896" s="174"/>
      <c r="G896" s="174"/>
      <c r="H896" s="174"/>
      <c r="I896" s="175"/>
      <c r="Y896" s="160">
        <v>34456</v>
      </c>
      <c r="Z896" s="160">
        <v>18381</v>
      </c>
      <c r="AA896" s="160">
        <v>8229</v>
      </c>
      <c r="AB896" s="160">
        <v>7846</v>
      </c>
    </row>
    <row r="897" spans="2:28" ht="22.35" customHeight="1" x14ac:dyDescent="0.2">
      <c r="B897" s="171"/>
      <c r="C897" s="172"/>
      <c r="D897" s="173"/>
      <c r="E897" s="174"/>
      <c r="F897" s="174"/>
      <c r="G897" s="174"/>
      <c r="H897" s="174"/>
      <c r="I897" s="175"/>
      <c r="Y897" s="160">
        <v>141298</v>
      </c>
      <c r="Z897" s="160">
        <v>60629</v>
      </c>
      <c r="AA897" s="160">
        <v>33210</v>
      </c>
      <c r="AB897" s="160">
        <v>47459</v>
      </c>
    </row>
    <row r="898" spans="2:28" ht="22.35" customHeight="1" x14ac:dyDescent="0.2">
      <c r="B898" s="171"/>
      <c r="C898" s="172"/>
      <c r="D898" s="173"/>
      <c r="E898" s="174"/>
      <c r="F898" s="174"/>
      <c r="G898" s="174"/>
      <c r="H898" s="174"/>
      <c r="I898" s="175"/>
      <c r="Y898" s="160">
        <v>103323</v>
      </c>
      <c r="Z898" s="160">
        <v>44012</v>
      </c>
      <c r="AA898" s="160">
        <v>24904</v>
      </c>
      <c r="AB898" s="160">
        <v>34407</v>
      </c>
    </row>
    <row r="899" spans="2:28" ht="22.35" customHeight="1" x14ac:dyDescent="0.2">
      <c r="B899" s="171"/>
      <c r="C899" s="172"/>
      <c r="D899" s="173"/>
      <c r="E899" s="174"/>
      <c r="F899" s="174"/>
      <c r="G899" s="174"/>
      <c r="H899" s="174"/>
      <c r="I899" s="175"/>
      <c r="Y899" s="160">
        <v>527919</v>
      </c>
      <c r="Z899" s="160">
        <v>411769</v>
      </c>
      <c r="AA899" s="160">
        <v>107686</v>
      </c>
      <c r="AB899" s="160">
        <v>8464</v>
      </c>
    </row>
    <row r="900" spans="2:28" ht="22.35" customHeight="1" x14ac:dyDescent="0.2">
      <c r="B900" s="171"/>
      <c r="C900" s="172"/>
      <c r="D900" s="173"/>
      <c r="E900" s="174"/>
      <c r="F900" s="174"/>
      <c r="G900" s="174"/>
      <c r="H900" s="174"/>
      <c r="I900" s="175"/>
      <c r="Y900" s="160">
        <v>693238</v>
      </c>
      <c r="Z900" s="160">
        <v>518053</v>
      </c>
      <c r="AA900" s="160">
        <v>164469</v>
      </c>
      <c r="AB900" s="160">
        <v>10716</v>
      </c>
    </row>
    <row r="901" spans="2:28" ht="22.35" customHeight="1" x14ac:dyDescent="0.2">
      <c r="B901" s="171"/>
      <c r="C901" s="172"/>
      <c r="D901" s="173"/>
      <c r="E901" s="174"/>
      <c r="F901" s="174"/>
      <c r="G901" s="174"/>
      <c r="H901" s="174"/>
      <c r="I901" s="175"/>
      <c r="Y901" s="160">
        <v>9841</v>
      </c>
      <c r="Z901" s="160">
        <v>8233</v>
      </c>
      <c r="AA901" s="160">
        <v>1424</v>
      </c>
      <c r="AB901" s="160">
        <v>184</v>
      </c>
    </row>
    <row r="902" spans="2:28" ht="22.35" customHeight="1" x14ac:dyDescent="0.2">
      <c r="B902" s="171"/>
      <c r="C902" s="172"/>
      <c r="D902" s="173"/>
      <c r="E902" s="174"/>
      <c r="F902" s="174"/>
      <c r="G902" s="174"/>
      <c r="H902" s="174"/>
      <c r="I902" s="175"/>
      <c r="Y902" s="160">
        <v>17731</v>
      </c>
      <c r="Z902" s="160">
        <v>15511</v>
      </c>
      <c r="AA902" s="160">
        <v>2003</v>
      </c>
      <c r="AB902" s="160">
        <v>217</v>
      </c>
    </row>
    <row r="903" spans="2:28" ht="22.35" customHeight="1" x14ac:dyDescent="0.2">
      <c r="B903" s="171"/>
      <c r="C903" s="172"/>
      <c r="D903" s="173"/>
      <c r="E903" s="174"/>
      <c r="F903" s="174"/>
      <c r="G903" s="174"/>
      <c r="H903" s="174"/>
      <c r="I903" s="175"/>
      <c r="Y903" s="160">
        <v>27868</v>
      </c>
      <c r="Z903" s="160">
        <v>24702</v>
      </c>
      <c r="AA903" s="160">
        <v>3015</v>
      </c>
      <c r="AB903" s="160">
        <v>151</v>
      </c>
    </row>
    <row r="904" spans="2:28" ht="22.35" customHeight="1" x14ac:dyDescent="0.2">
      <c r="B904" s="171"/>
      <c r="C904" s="172"/>
      <c r="D904" s="173"/>
      <c r="E904" s="174"/>
      <c r="F904" s="174"/>
      <c r="G904" s="174"/>
      <c r="H904" s="174"/>
      <c r="I904" s="175"/>
      <c r="Y904" s="160">
        <v>1585</v>
      </c>
      <c r="Z904" s="160">
        <v>1032</v>
      </c>
      <c r="AA904" s="160">
        <v>553</v>
      </c>
    </row>
    <row r="905" spans="2:28" ht="22.35" customHeight="1" x14ac:dyDescent="0.2">
      <c r="B905" s="171"/>
      <c r="C905" s="172"/>
      <c r="D905" s="173"/>
      <c r="E905" s="174"/>
      <c r="F905" s="174"/>
      <c r="G905" s="174"/>
      <c r="H905" s="174"/>
      <c r="I905" s="175"/>
      <c r="Y905" s="160">
        <v>1804</v>
      </c>
      <c r="Z905" s="160">
        <v>1086</v>
      </c>
      <c r="AA905" s="160">
        <v>718</v>
      </c>
    </row>
    <row r="906" spans="2:28" ht="22.35" customHeight="1" x14ac:dyDescent="0.2">
      <c r="B906" s="171"/>
      <c r="C906" s="172"/>
      <c r="D906" s="173"/>
      <c r="E906" s="174"/>
      <c r="F906" s="174"/>
      <c r="G906" s="174"/>
      <c r="H906" s="174"/>
      <c r="I906" s="175"/>
      <c r="Y906" s="160">
        <v>1938</v>
      </c>
      <c r="Z906" s="160">
        <v>1126</v>
      </c>
      <c r="AA906" s="160">
        <v>812</v>
      </c>
    </row>
    <row r="907" spans="2:28" ht="22.35" customHeight="1" x14ac:dyDescent="0.2">
      <c r="B907" s="176"/>
      <c r="C907" s="177"/>
      <c r="D907" s="178"/>
      <c r="E907" s="179"/>
      <c r="F907" s="179"/>
      <c r="G907" s="179"/>
      <c r="H907" s="179"/>
      <c r="I907" s="180"/>
      <c r="Y907" s="160">
        <v>2073</v>
      </c>
      <c r="Z907" s="160">
        <v>1167</v>
      </c>
      <c r="AA907" s="160">
        <v>906</v>
      </c>
    </row>
    <row r="908" spans="2:28" ht="22.35" customHeight="1" x14ac:dyDescent="0.2">
      <c r="B908" s="171"/>
      <c r="C908" s="172"/>
      <c r="D908" s="173"/>
      <c r="E908" s="174"/>
      <c r="F908" s="174"/>
      <c r="G908" s="174"/>
      <c r="H908" s="174"/>
      <c r="I908" s="175"/>
      <c r="Y908" s="160">
        <v>2208</v>
      </c>
      <c r="Z908" s="160">
        <v>1208</v>
      </c>
      <c r="AA908" s="160">
        <v>1000</v>
      </c>
    </row>
    <row r="909" spans="2:28" ht="22.35" customHeight="1" x14ac:dyDescent="0.2">
      <c r="B909" s="171"/>
      <c r="C909" s="172"/>
      <c r="D909" s="173"/>
      <c r="E909" s="174"/>
      <c r="F909" s="174"/>
      <c r="G909" s="174"/>
      <c r="H909" s="174"/>
      <c r="I909" s="175"/>
      <c r="Y909" s="160">
        <v>2440</v>
      </c>
      <c r="Z909" s="160">
        <v>1276</v>
      </c>
      <c r="AA909" s="160">
        <v>1164</v>
      </c>
    </row>
    <row r="910" spans="2:28" ht="22.35" customHeight="1" x14ac:dyDescent="0.2">
      <c r="B910" s="171"/>
      <c r="C910" s="172"/>
      <c r="D910" s="173"/>
      <c r="E910" s="174"/>
      <c r="F910" s="174"/>
      <c r="G910" s="174"/>
      <c r="H910" s="174"/>
      <c r="I910" s="175"/>
      <c r="Y910" s="160">
        <v>2676</v>
      </c>
      <c r="Z910" s="160">
        <v>1347</v>
      </c>
      <c r="AA910" s="160">
        <v>1329</v>
      </c>
    </row>
    <row r="911" spans="2:28" ht="22.35" customHeight="1" x14ac:dyDescent="0.2">
      <c r="B911" s="171"/>
      <c r="C911" s="172"/>
      <c r="D911" s="173"/>
      <c r="E911" s="174"/>
      <c r="F911" s="174"/>
      <c r="G911" s="174"/>
      <c r="H911" s="174"/>
      <c r="I911" s="175"/>
      <c r="Y911" s="160">
        <v>2909</v>
      </c>
      <c r="Z911" s="160">
        <v>1415</v>
      </c>
      <c r="AA911" s="160">
        <v>1494</v>
      </c>
    </row>
    <row r="912" spans="2:28" ht="22.35" customHeight="1" x14ac:dyDescent="0.2">
      <c r="B912" s="171"/>
      <c r="C912" s="172"/>
      <c r="D912" s="173"/>
      <c r="E912" s="174"/>
      <c r="F912" s="174"/>
      <c r="G912" s="174"/>
      <c r="H912" s="174"/>
      <c r="I912" s="175"/>
      <c r="Y912" s="160">
        <v>2999</v>
      </c>
      <c r="Z912" s="160">
        <v>1420</v>
      </c>
      <c r="AA912" s="160">
        <v>1579</v>
      </c>
    </row>
    <row r="913" spans="2:28" ht="22.35" customHeight="1" x14ac:dyDescent="0.2">
      <c r="B913" s="171"/>
      <c r="C913" s="172"/>
      <c r="D913" s="173"/>
      <c r="E913" s="174"/>
      <c r="F913" s="174"/>
      <c r="G913" s="174"/>
      <c r="H913" s="174"/>
      <c r="I913" s="175"/>
      <c r="Y913" s="160">
        <v>3091</v>
      </c>
      <c r="Z913" s="160">
        <v>1427</v>
      </c>
      <c r="AA913" s="160">
        <v>1664</v>
      </c>
    </row>
    <row r="914" spans="2:28" ht="22.35" customHeight="1" x14ac:dyDescent="0.2">
      <c r="B914" s="171"/>
      <c r="C914" s="172"/>
      <c r="D914" s="173"/>
      <c r="E914" s="174"/>
      <c r="F914" s="174"/>
      <c r="G914" s="174"/>
      <c r="H914" s="174"/>
      <c r="I914" s="175"/>
      <c r="Y914" s="160">
        <v>3181</v>
      </c>
      <c r="Z914" s="160">
        <v>1432</v>
      </c>
      <c r="AA914" s="160">
        <v>1749</v>
      </c>
    </row>
    <row r="915" spans="2:28" ht="22.35" customHeight="1" x14ac:dyDescent="0.2">
      <c r="B915" s="171"/>
      <c r="C915" s="172"/>
      <c r="D915" s="173"/>
      <c r="E915" s="174"/>
      <c r="F915" s="174"/>
      <c r="G915" s="174"/>
      <c r="H915" s="174"/>
      <c r="I915" s="175"/>
      <c r="Y915" s="160">
        <v>3271</v>
      </c>
      <c r="Z915" s="160">
        <v>1437</v>
      </c>
      <c r="AA915" s="160">
        <v>1834</v>
      </c>
    </row>
    <row r="916" spans="2:28" ht="22.35" customHeight="1" x14ac:dyDescent="0.2">
      <c r="B916" s="171"/>
      <c r="C916" s="172"/>
      <c r="D916" s="173"/>
      <c r="E916" s="174"/>
      <c r="F916" s="174"/>
      <c r="G916" s="174"/>
      <c r="H916" s="174"/>
      <c r="I916" s="175"/>
      <c r="Y916" s="160">
        <v>58765</v>
      </c>
      <c r="Z916" s="160">
        <v>42066</v>
      </c>
      <c r="AA916" s="160">
        <v>6663</v>
      </c>
      <c r="AB916" s="160">
        <v>10036</v>
      </c>
    </row>
    <row r="917" spans="2:28" ht="22.35" customHeight="1" x14ac:dyDescent="0.2">
      <c r="B917" s="171"/>
      <c r="C917" s="172"/>
      <c r="D917" s="173"/>
      <c r="E917" s="174"/>
      <c r="F917" s="174"/>
      <c r="G917" s="174"/>
      <c r="H917" s="174"/>
      <c r="I917" s="175"/>
      <c r="Y917" s="160">
        <v>1334</v>
      </c>
      <c r="Z917" s="160">
        <v>586</v>
      </c>
      <c r="AA917" s="160">
        <v>748</v>
      </c>
    </row>
    <row r="918" spans="2:28" ht="22.35" customHeight="1" x14ac:dyDescent="0.2">
      <c r="B918" s="171"/>
      <c r="C918" s="172"/>
      <c r="D918" s="173"/>
      <c r="E918" s="174"/>
      <c r="F918" s="174"/>
      <c r="G918" s="174"/>
      <c r="H918" s="174"/>
      <c r="I918" s="175"/>
      <c r="Y918" s="160">
        <v>57431</v>
      </c>
      <c r="Z918" s="160">
        <v>41480</v>
      </c>
      <c r="AA918" s="160">
        <v>5915</v>
      </c>
      <c r="AB918" s="160">
        <v>10036</v>
      </c>
    </row>
    <row r="919" spans="2:28" ht="22.35" customHeight="1" x14ac:dyDescent="0.2">
      <c r="B919" s="171"/>
      <c r="C919" s="172"/>
      <c r="D919" s="173"/>
      <c r="E919" s="174"/>
      <c r="F919" s="174"/>
      <c r="G919" s="174"/>
      <c r="H919" s="174"/>
      <c r="I919" s="175"/>
      <c r="Y919" s="160">
        <v>21633</v>
      </c>
      <c r="Z919" s="160">
        <v>14573</v>
      </c>
      <c r="AA919" s="160">
        <v>1360</v>
      </c>
      <c r="AB919" s="160">
        <v>5700</v>
      </c>
    </row>
    <row r="920" spans="2:28" ht="22.35" customHeight="1" x14ac:dyDescent="0.2">
      <c r="B920" s="171"/>
      <c r="C920" s="172"/>
      <c r="D920" s="173"/>
      <c r="E920" s="174"/>
      <c r="F920" s="174"/>
      <c r="G920" s="174"/>
      <c r="H920" s="174"/>
      <c r="I920" s="175"/>
      <c r="Y920" s="160">
        <v>208829</v>
      </c>
      <c r="Z920" s="160">
        <v>97658</v>
      </c>
      <c r="AA920" s="160">
        <v>37191</v>
      </c>
      <c r="AB920" s="160">
        <v>73980</v>
      </c>
    </row>
    <row r="921" spans="2:28" ht="22.35" customHeight="1" x14ac:dyDescent="0.2">
      <c r="B921" s="171"/>
      <c r="C921" s="172"/>
      <c r="D921" s="173"/>
      <c r="E921" s="174"/>
      <c r="F921" s="174"/>
      <c r="G921" s="174"/>
      <c r="H921" s="174"/>
      <c r="I921" s="175"/>
      <c r="Y921" s="160">
        <v>106766</v>
      </c>
      <c r="Z921" s="160">
        <v>59597</v>
      </c>
      <c r="AA921" s="160">
        <v>45921</v>
      </c>
      <c r="AB921" s="160">
        <v>1248</v>
      </c>
    </row>
    <row r="922" spans="2:28" ht="22.35" customHeight="1" x14ac:dyDescent="0.2">
      <c r="B922" s="171"/>
      <c r="C922" s="172"/>
      <c r="D922" s="173"/>
      <c r="E922" s="174"/>
      <c r="F922" s="174"/>
      <c r="G922" s="174"/>
      <c r="H922" s="174"/>
      <c r="I922" s="175"/>
      <c r="Y922" s="160">
        <v>9721</v>
      </c>
      <c r="Z922" s="160">
        <v>6585</v>
      </c>
      <c r="AA922" s="160">
        <v>1305</v>
      </c>
      <c r="AB922" s="160">
        <v>1831</v>
      </c>
    </row>
    <row r="923" spans="2:28" ht="22.35" customHeight="1" x14ac:dyDescent="0.2">
      <c r="B923" s="171"/>
      <c r="C923" s="172"/>
      <c r="D923" s="173"/>
      <c r="E923" s="174"/>
      <c r="F923" s="174"/>
      <c r="G923" s="174"/>
      <c r="H923" s="174"/>
      <c r="I923" s="175"/>
      <c r="Y923" s="160">
        <v>588500</v>
      </c>
      <c r="AA923" s="160">
        <v>588500</v>
      </c>
    </row>
    <row r="924" spans="2:28" ht="22.35" customHeight="1" x14ac:dyDescent="0.2">
      <c r="B924" s="171"/>
      <c r="C924" s="172"/>
      <c r="D924" s="173"/>
      <c r="E924" s="174"/>
      <c r="F924" s="174"/>
      <c r="G924" s="174"/>
      <c r="H924" s="174"/>
      <c r="I924" s="175"/>
      <c r="Y924" s="160">
        <v>3261280</v>
      </c>
      <c r="Z924" s="160">
        <v>1726802</v>
      </c>
      <c r="AA924" s="160">
        <v>117468</v>
      </c>
      <c r="AB924" s="160">
        <v>1417010</v>
      </c>
    </row>
    <row r="925" spans="2:28" ht="22.35" customHeight="1" x14ac:dyDescent="0.2">
      <c r="B925" s="171"/>
      <c r="C925" s="172"/>
      <c r="D925" s="173"/>
      <c r="E925" s="174"/>
      <c r="F925" s="174"/>
      <c r="G925" s="174"/>
      <c r="H925" s="174"/>
      <c r="I925" s="175"/>
      <c r="Y925" s="160">
        <v>3290306</v>
      </c>
      <c r="Z925" s="160">
        <v>1755828</v>
      </c>
      <c r="AA925" s="160">
        <v>117468</v>
      </c>
      <c r="AB925" s="160">
        <v>1417010</v>
      </c>
    </row>
    <row r="926" spans="2:28" ht="22.35" customHeight="1" x14ac:dyDescent="0.2">
      <c r="B926" s="171"/>
      <c r="C926" s="172"/>
      <c r="D926" s="173"/>
      <c r="E926" s="174"/>
      <c r="F926" s="174"/>
      <c r="G926" s="174"/>
      <c r="H926" s="174"/>
      <c r="I926" s="175"/>
      <c r="Y926" s="160">
        <v>4678087</v>
      </c>
      <c r="Z926" s="160">
        <v>2181033</v>
      </c>
      <c r="AA926" s="160">
        <v>105414</v>
      </c>
      <c r="AB926" s="160">
        <v>2391640</v>
      </c>
    </row>
    <row r="927" spans="2:28" ht="22.35" customHeight="1" x14ac:dyDescent="0.2">
      <c r="B927" s="171"/>
      <c r="C927" s="172"/>
      <c r="D927" s="173"/>
      <c r="E927" s="174"/>
      <c r="F927" s="174"/>
      <c r="G927" s="174"/>
      <c r="H927" s="174"/>
      <c r="I927" s="175"/>
      <c r="Y927" s="160">
        <v>5117973</v>
      </c>
      <c r="Z927" s="160">
        <v>2577868</v>
      </c>
      <c r="AA927" s="160">
        <v>173621</v>
      </c>
      <c r="AB927" s="160">
        <v>2366484</v>
      </c>
    </row>
    <row r="928" spans="2:28" ht="22.35" customHeight="1" x14ac:dyDescent="0.2">
      <c r="B928" s="171"/>
      <c r="C928" s="172"/>
      <c r="D928" s="173"/>
      <c r="E928" s="174"/>
      <c r="F928" s="174"/>
      <c r="G928" s="174"/>
      <c r="H928" s="174"/>
      <c r="I928" s="175"/>
      <c r="Y928" s="160">
        <v>5246655</v>
      </c>
      <c r="Z928" s="160">
        <v>2706550</v>
      </c>
      <c r="AA928" s="160">
        <v>173621</v>
      </c>
      <c r="AB928" s="160">
        <v>2366484</v>
      </c>
    </row>
    <row r="929" spans="2:28" ht="22.35" customHeight="1" x14ac:dyDescent="0.2">
      <c r="B929" s="171"/>
      <c r="C929" s="172"/>
      <c r="D929" s="173"/>
      <c r="E929" s="174"/>
      <c r="F929" s="174"/>
      <c r="G929" s="174"/>
      <c r="H929" s="174"/>
      <c r="I929" s="175"/>
      <c r="Y929" s="160">
        <v>6797207</v>
      </c>
      <c r="Z929" s="160">
        <v>3375928</v>
      </c>
      <c r="AA929" s="160">
        <v>179867</v>
      </c>
      <c r="AB929" s="160">
        <v>3241412</v>
      </c>
    </row>
    <row r="930" spans="2:28" ht="22.35" customHeight="1" x14ac:dyDescent="0.2">
      <c r="B930" s="171"/>
      <c r="C930" s="172"/>
      <c r="D930" s="173"/>
      <c r="E930" s="174"/>
      <c r="F930" s="174"/>
      <c r="G930" s="174"/>
      <c r="H930" s="174"/>
      <c r="I930" s="175"/>
      <c r="Y930" s="160">
        <v>6873307</v>
      </c>
      <c r="Z930" s="160">
        <v>3148674</v>
      </c>
      <c r="AA930" s="160">
        <v>251856</v>
      </c>
      <c r="AB930" s="160">
        <v>3472777</v>
      </c>
    </row>
    <row r="931" spans="2:28" ht="22.35" customHeight="1" x14ac:dyDescent="0.2">
      <c r="B931" s="171"/>
      <c r="C931" s="172"/>
      <c r="D931" s="173"/>
      <c r="E931" s="174"/>
      <c r="F931" s="174"/>
      <c r="G931" s="174"/>
      <c r="H931" s="174"/>
      <c r="I931" s="175"/>
      <c r="Y931" s="160">
        <v>6909105</v>
      </c>
      <c r="Z931" s="160">
        <v>3184472</v>
      </c>
      <c r="AA931" s="160">
        <v>251856</v>
      </c>
      <c r="AB931" s="160">
        <v>3472777</v>
      </c>
    </row>
    <row r="932" spans="2:28" ht="22.35" customHeight="1" x14ac:dyDescent="0.2">
      <c r="B932" s="171"/>
      <c r="C932" s="172"/>
      <c r="D932" s="173"/>
      <c r="E932" s="174"/>
      <c r="F932" s="174"/>
      <c r="G932" s="174"/>
      <c r="H932" s="174"/>
      <c r="I932" s="175"/>
      <c r="Y932" s="160">
        <v>8014908</v>
      </c>
      <c r="Z932" s="160">
        <v>3704372</v>
      </c>
      <c r="AA932" s="160">
        <v>251010</v>
      </c>
      <c r="AB932" s="160">
        <v>4059526</v>
      </c>
    </row>
    <row r="933" spans="2:28" ht="22.35" customHeight="1" x14ac:dyDescent="0.2">
      <c r="B933" s="171"/>
      <c r="C933" s="172"/>
      <c r="D933" s="173"/>
      <c r="E933" s="174"/>
      <c r="F933" s="174"/>
      <c r="G933" s="174"/>
      <c r="H933" s="174"/>
      <c r="I933" s="175"/>
      <c r="Y933" s="160">
        <v>116013</v>
      </c>
      <c r="Z933" s="160">
        <v>78806</v>
      </c>
      <c r="AA933" s="160">
        <v>5768</v>
      </c>
      <c r="AB933" s="160">
        <v>31439</v>
      </c>
    </row>
    <row r="934" spans="2:28" ht="22.35" customHeight="1" x14ac:dyDescent="0.2">
      <c r="B934" s="171"/>
      <c r="C934" s="172"/>
      <c r="D934" s="173"/>
      <c r="E934" s="174"/>
      <c r="F934" s="174"/>
      <c r="G934" s="174"/>
      <c r="H934" s="174"/>
      <c r="I934" s="175"/>
      <c r="Y934" s="160">
        <v>156892</v>
      </c>
      <c r="Z934" s="160">
        <v>104729</v>
      </c>
      <c r="AA934" s="160">
        <v>7620</v>
      </c>
      <c r="AB934" s="160">
        <v>44543</v>
      </c>
    </row>
    <row r="935" spans="2:28" ht="22.35" customHeight="1" x14ac:dyDescent="0.2">
      <c r="B935" s="171"/>
      <c r="C935" s="172"/>
      <c r="D935" s="173"/>
      <c r="E935" s="174"/>
      <c r="F935" s="174"/>
      <c r="G935" s="174"/>
      <c r="H935" s="174"/>
      <c r="I935" s="175"/>
      <c r="Y935" s="160">
        <v>930500</v>
      </c>
      <c r="Z935" s="160">
        <v>729726</v>
      </c>
      <c r="AA935" s="160">
        <v>64815</v>
      </c>
      <c r="AB935" s="160">
        <v>135959</v>
      </c>
    </row>
    <row r="936" spans="2:28" ht="22.35" customHeight="1" x14ac:dyDescent="0.2">
      <c r="B936" s="171"/>
      <c r="C936" s="172"/>
      <c r="D936" s="173"/>
      <c r="E936" s="174"/>
      <c r="F936" s="174"/>
      <c r="G936" s="174"/>
      <c r="H936" s="174"/>
      <c r="I936" s="175"/>
      <c r="Y936" s="160">
        <v>1129726</v>
      </c>
      <c r="Z936" s="160">
        <v>885272</v>
      </c>
      <c r="AA936" s="160">
        <v>81467</v>
      </c>
      <c r="AB936" s="160">
        <v>162987</v>
      </c>
    </row>
    <row r="937" spans="2:28" ht="22.35" customHeight="1" x14ac:dyDescent="0.2">
      <c r="B937" s="171"/>
      <c r="C937" s="172"/>
      <c r="D937" s="173"/>
      <c r="E937" s="174"/>
      <c r="F937" s="174"/>
      <c r="G937" s="174"/>
      <c r="H937" s="174"/>
      <c r="I937" s="175"/>
      <c r="Y937" s="160">
        <v>1255320</v>
      </c>
      <c r="Z937" s="160">
        <v>978893</v>
      </c>
      <c r="AA937" s="160">
        <v>96009</v>
      </c>
      <c r="AB937" s="160">
        <v>180418</v>
      </c>
    </row>
    <row r="938" spans="2:28" ht="22.35" customHeight="1" x14ac:dyDescent="0.2">
      <c r="B938" s="171"/>
      <c r="C938" s="172"/>
      <c r="D938" s="173"/>
      <c r="E938" s="174"/>
      <c r="F938" s="174"/>
      <c r="G938" s="174"/>
      <c r="H938" s="174"/>
      <c r="I938" s="175"/>
      <c r="Y938" s="160">
        <v>1411733</v>
      </c>
      <c r="Z938" s="160">
        <v>1100578</v>
      </c>
      <c r="AA938" s="160">
        <v>109180</v>
      </c>
      <c r="AB938" s="160">
        <v>201975</v>
      </c>
    </row>
    <row r="939" spans="2:28" ht="22.35" customHeight="1" x14ac:dyDescent="0.2">
      <c r="B939" s="171"/>
      <c r="C939" s="172"/>
      <c r="D939" s="173"/>
      <c r="E939" s="174"/>
      <c r="F939" s="174"/>
      <c r="G939" s="174"/>
      <c r="H939" s="174"/>
      <c r="I939" s="175"/>
      <c r="Y939" s="160">
        <v>2391888</v>
      </c>
      <c r="Z939" s="160">
        <v>2330899</v>
      </c>
      <c r="AA939" s="160">
        <v>60989</v>
      </c>
    </row>
    <row r="940" spans="2:28" ht="22.35" customHeight="1" x14ac:dyDescent="0.2">
      <c r="B940" s="176"/>
      <c r="C940" s="177"/>
      <c r="D940" s="178"/>
      <c r="E940" s="179"/>
      <c r="F940" s="179"/>
      <c r="G940" s="179"/>
      <c r="H940" s="179"/>
      <c r="I940" s="180"/>
      <c r="Y940" s="160">
        <v>629847</v>
      </c>
      <c r="Z940" s="160">
        <v>354937</v>
      </c>
      <c r="AA940" s="160">
        <v>61948</v>
      </c>
      <c r="AB940" s="160">
        <v>212962</v>
      </c>
    </row>
    <row r="941" spans="2:28" ht="22.35" customHeight="1" x14ac:dyDescent="0.2">
      <c r="B941" s="171"/>
      <c r="C941" s="172"/>
      <c r="D941" s="173"/>
      <c r="E941" s="174"/>
      <c r="F941" s="174"/>
      <c r="G941" s="174"/>
      <c r="H941" s="174"/>
      <c r="I941" s="175"/>
      <c r="Y941" s="160">
        <v>74653</v>
      </c>
      <c r="Z941" s="160">
        <v>72966</v>
      </c>
      <c r="AA941" s="160">
        <v>1283</v>
      </c>
      <c r="AB941" s="160">
        <v>404</v>
      </c>
    </row>
    <row r="942" spans="2:28" ht="22.35" customHeight="1" x14ac:dyDescent="0.2">
      <c r="B942" s="171"/>
      <c r="C942" s="172"/>
      <c r="D942" s="173"/>
      <c r="E942" s="174"/>
      <c r="F942" s="174"/>
      <c r="G942" s="174"/>
      <c r="H942" s="174"/>
      <c r="I942" s="175"/>
      <c r="Y942" s="160">
        <v>97633</v>
      </c>
      <c r="AA942" s="160">
        <v>80960</v>
      </c>
      <c r="AB942" s="160">
        <v>16673</v>
      </c>
    </row>
    <row r="943" spans="2:28" ht="22.35" customHeight="1" x14ac:dyDescent="0.2">
      <c r="B943" s="171"/>
      <c r="C943" s="172"/>
      <c r="D943" s="173"/>
      <c r="E943" s="174"/>
      <c r="F943" s="174"/>
      <c r="G943" s="174"/>
      <c r="H943" s="174"/>
      <c r="I943" s="175"/>
      <c r="Y943" s="160">
        <v>6620</v>
      </c>
      <c r="Z943" s="160">
        <v>3849</v>
      </c>
      <c r="AA943" s="160">
        <v>1592</v>
      </c>
      <c r="AB943" s="160">
        <v>1179</v>
      </c>
    </row>
    <row r="944" spans="2:28" ht="22.35" customHeight="1" x14ac:dyDescent="0.2">
      <c r="B944" s="171"/>
      <c r="C944" s="172"/>
      <c r="D944" s="173"/>
      <c r="E944" s="174"/>
      <c r="F944" s="174"/>
      <c r="G944" s="174"/>
      <c r="H944" s="174"/>
      <c r="I944" s="175"/>
      <c r="Y944" s="160">
        <v>3111</v>
      </c>
      <c r="AB944" s="160">
        <v>3111</v>
      </c>
    </row>
    <row r="945" spans="2:28" ht="22.35" customHeight="1" x14ac:dyDescent="0.2">
      <c r="B945" s="171"/>
      <c r="C945" s="172"/>
      <c r="D945" s="173"/>
      <c r="E945" s="174"/>
      <c r="F945" s="174"/>
      <c r="G945" s="174"/>
      <c r="H945" s="174"/>
      <c r="I945" s="175"/>
      <c r="Y945" s="160">
        <v>4792</v>
      </c>
      <c r="AB945" s="160">
        <v>4792</v>
      </c>
    </row>
    <row r="946" spans="2:28" ht="22.35" customHeight="1" x14ac:dyDescent="0.2">
      <c r="B946" s="171"/>
      <c r="C946" s="172"/>
      <c r="D946" s="173"/>
      <c r="E946" s="174"/>
      <c r="F946" s="174"/>
      <c r="G946" s="174"/>
      <c r="H946" s="174"/>
      <c r="I946" s="175"/>
      <c r="Y946" s="160">
        <v>6045</v>
      </c>
      <c r="AB946" s="160">
        <v>6045</v>
      </c>
    </row>
    <row r="947" spans="2:28" ht="22.35" customHeight="1" x14ac:dyDescent="0.2">
      <c r="B947" s="171"/>
      <c r="C947" s="172"/>
      <c r="D947" s="173"/>
      <c r="E947" s="174"/>
      <c r="F947" s="174"/>
      <c r="G947" s="174"/>
      <c r="H947" s="174"/>
      <c r="I947" s="175"/>
      <c r="Y947" s="160">
        <v>7210</v>
      </c>
      <c r="AB947" s="160">
        <v>7210</v>
      </c>
    </row>
    <row r="948" spans="2:28" ht="22.35" customHeight="1" x14ac:dyDescent="0.2">
      <c r="B948" s="171"/>
      <c r="C948" s="172"/>
      <c r="D948" s="173"/>
      <c r="E948" s="174"/>
      <c r="F948" s="174"/>
      <c r="G948" s="174"/>
      <c r="H948" s="174"/>
      <c r="I948" s="175"/>
      <c r="Y948" s="160">
        <v>10446</v>
      </c>
      <c r="AB948" s="160">
        <v>10446</v>
      </c>
    </row>
    <row r="949" spans="2:28" ht="22.35" customHeight="1" x14ac:dyDescent="0.2">
      <c r="B949" s="171"/>
      <c r="C949" s="172"/>
      <c r="D949" s="173"/>
      <c r="E949" s="174"/>
      <c r="F949" s="174"/>
      <c r="G949" s="174"/>
      <c r="H949" s="174"/>
      <c r="I949" s="175"/>
      <c r="Y949" s="160">
        <v>14330</v>
      </c>
      <c r="AB949" s="160">
        <v>14330</v>
      </c>
    </row>
    <row r="950" spans="2:28" ht="22.35" customHeight="1" x14ac:dyDescent="0.2">
      <c r="B950" s="171"/>
      <c r="C950" s="172"/>
      <c r="D950" s="173"/>
      <c r="E950" s="174"/>
      <c r="F950" s="174"/>
      <c r="G950" s="174"/>
      <c r="H950" s="174"/>
      <c r="I950" s="175"/>
      <c r="Y950" s="160">
        <v>19042</v>
      </c>
      <c r="AB950" s="160">
        <v>19042</v>
      </c>
    </row>
    <row r="951" spans="2:28" ht="22.35" customHeight="1" x14ac:dyDescent="0.2">
      <c r="B951" s="171"/>
      <c r="C951" s="172"/>
      <c r="D951" s="173"/>
      <c r="E951" s="174"/>
      <c r="F951" s="174"/>
      <c r="G951" s="174"/>
      <c r="H951" s="174"/>
      <c r="I951" s="175"/>
      <c r="Y951" s="160">
        <v>23050</v>
      </c>
      <c r="AB951" s="160">
        <v>23050</v>
      </c>
    </row>
    <row r="952" spans="2:28" ht="22.35" customHeight="1" x14ac:dyDescent="0.2">
      <c r="B952" s="171"/>
      <c r="C952" s="172"/>
      <c r="D952" s="173"/>
      <c r="E952" s="174"/>
      <c r="F952" s="174"/>
      <c r="G952" s="174"/>
      <c r="H952" s="174"/>
      <c r="I952" s="175"/>
      <c r="Y952" s="160">
        <v>28781</v>
      </c>
      <c r="AB952" s="160">
        <v>28781</v>
      </c>
    </row>
    <row r="953" spans="2:28" ht="22.35" customHeight="1" x14ac:dyDescent="0.2">
      <c r="B953" s="171"/>
      <c r="C953" s="172"/>
      <c r="D953" s="173"/>
      <c r="E953" s="174"/>
      <c r="F953" s="174"/>
      <c r="G953" s="174"/>
      <c r="H953" s="174"/>
      <c r="I953" s="175"/>
      <c r="Y953" s="160">
        <v>37752</v>
      </c>
      <c r="AB953" s="160">
        <v>37752</v>
      </c>
    </row>
    <row r="954" spans="2:28" ht="22.35" customHeight="1" x14ac:dyDescent="0.2">
      <c r="B954" s="171"/>
      <c r="C954" s="172"/>
      <c r="D954" s="173"/>
      <c r="E954" s="174"/>
      <c r="F954" s="174"/>
      <c r="G954" s="174"/>
      <c r="H954" s="174"/>
      <c r="I954" s="175"/>
      <c r="Y954" s="160">
        <v>38584</v>
      </c>
      <c r="AB954" s="160">
        <v>38584</v>
      </c>
    </row>
    <row r="955" spans="2:28" ht="22.35" customHeight="1" x14ac:dyDescent="0.2">
      <c r="B955" s="171"/>
      <c r="C955" s="172"/>
      <c r="D955" s="173"/>
      <c r="E955" s="174"/>
      <c r="F955" s="174"/>
      <c r="G955" s="174"/>
      <c r="H955" s="174"/>
      <c r="I955" s="175"/>
      <c r="Y955" s="160">
        <v>2968</v>
      </c>
      <c r="AB955" s="160">
        <v>2968</v>
      </c>
    </row>
    <row r="956" spans="2:28" ht="22.35" customHeight="1" x14ac:dyDescent="0.2">
      <c r="B956" s="171"/>
      <c r="C956" s="172"/>
      <c r="D956" s="173"/>
      <c r="E956" s="174"/>
      <c r="F956" s="174"/>
      <c r="G956" s="174"/>
      <c r="H956" s="174"/>
      <c r="I956" s="175"/>
      <c r="Y956" s="160">
        <v>4399</v>
      </c>
      <c r="AB956" s="160">
        <v>4399</v>
      </c>
    </row>
    <row r="957" spans="2:28" ht="22.35" customHeight="1" x14ac:dyDescent="0.2">
      <c r="B957" s="171"/>
      <c r="C957" s="172"/>
      <c r="D957" s="173"/>
      <c r="E957" s="174"/>
      <c r="F957" s="174"/>
      <c r="G957" s="174"/>
      <c r="H957" s="174"/>
      <c r="I957" s="175"/>
      <c r="Y957" s="160">
        <v>4601</v>
      </c>
      <c r="AB957" s="160">
        <v>4601</v>
      </c>
    </row>
    <row r="958" spans="2:28" ht="22.35" customHeight="1" x14ac:dyDescent="0.2">
      <c r="B958" s="171"/>
      <c r="C958" s="172"/>
      <c r="D958" s="173"/>
      <c r="E958" s="174"/>
      <c r="F958" s="174"/>
      <c r="G958" s="174"/>
      <c r="H958" s="174"/>
      <c r="I958" s="175"/>
      <c r="Y958" s="160">
        <v>5046</v>
      </c>
      <c r="AB958" s="160">
        <v>5046</v>
      </c>
    </row>
    <row r="959" spans="2:28" ht="22.35" customHeight="1" x14ac:dyDescent="0.2">
      <c r="B959" s="171"/>
      <c r="C959" s="172"/>
      <c r="D959" s="173"/>
      <c r="E959" s="174"/>
      <c r="F959" s="174"/>
      <c r="G959" s="174"/>
      <c r="H959" s="174"/>
      <c r="I959" s="175"/>
      <c r="Y959" s="160">
        <v>6042</v>
      </c>
      <c r="AB959" s="160">
        <v>6042</v>
      </c>
    </row>
    <row r="960" spans="2:28" ht="22.35" customHeight="1" x14ac:dyDescent="0.2">
      <c r="B960" s="171"/>
      <c r="C960" s="172"/>
      <c r="D960" s="173"/>
      <c r="E960" s="174"/>
      <c r="F960" s="174"/>
      <c r="G960" s="174"/>
      <c r="H960" s="174"/>
      <c r="I960" s="175"/>
      <c r="Y960" s="160">
        <v>7209</v>
      </c>
      <c r="AB960" s="160">
        <v>7209</v>
      </c>
    </row>
    <row r="961" spans="2:26" ht="22.35" customHeight="1" x14ac:dyDescent="0.2">
      <c r="B961" s="171"/>
      <c r="C961" s="172"/>
      <c r="D961" s="173"/>
      <c r="E961" s="174"/>
      <c r="F961" s="174"/>
      <c r="G961" s="174"/>
      <c r="H961" s="174"/>
      <c r="I961" s="175"/>
      <c r="Y961" s="160">
        <v>1140</v>
      </c>
      <c r="Z961" s="160">
        <v>1140</v>
      </c>
    </row>
    <row r="962" spans="2:26" ht="22.35" customHeight="1" x14ac:dyDescent="0.2">
      <c r="B962" s="171"/>
      <c r="C962" s="172"/>
      <c r="D962" s="173"/>
      <c r="E962" s="174"/>
      <c r="F962" s="174"/>
      <c r="G962" s="174"/>
      <c r="H962" s="174"/>
      <c r="I962" s="175"/>
      <c r="Y962" s="160">
        <v>52410</v>
      </c>
      <c r="Z962" s="160">
        <v>52410</v>
      </c>
    </row>
    <row r="963" spans="2:26" ht="22.35" customHeight="1" x14ac:dyDescent="0.2">
      <c r="B963" s="171"/>
      <c r="C963" s="172"/>
      <c r="D963" s="173"/>
      <c r="E963" s="174"/>
      <c r="F963" s="174"/>
      <c r="G963" s="174"/>
      <c r="H963" s="174"/>
      <c r="I963" s="175"/>
      <c r="Y963" s="160">
        <v>65970</v>
      </c>
      <c r="Z963" s="160">
        <v>65970</v>
      </c>
    </row>
    <row r="964" spans="2:26" ht="22.35" customHeight="1" x14ac:dyDescent="0.2">
      <c r="B964" s="171"/>
      <c r="C964" s="172"/>
      <c r="D964" s="173"/>
      <c r="E964" s="174"/>
      <c r="F964" s="174"/>
      <c r="G964" s="174"/>
      <c r="H964" s="174"/>
      <c r="I964" s="175"/>
      <c r="Y964" s="160">
        <v>65970</v>
      </c>
      <c r="Z964" s="160">
        <v>65970</v>
      </c>
    </row>
    <row r="965" spans="2:26" ht="22.35" customHeight="1" x14ac:dyDescent="0.2">
      <c r="B965" s="171"/>
      <c r="C965" s="172"/>
      <c r="D965" s="173"/>
      <c r="E965" s="174"/>
      <c r="F965" s="174"/>
      <c r="G965" s="174"/>
      <c r="H965" s="174"/>
      <c r="I965" s="175"/>
      <c r="Y965" s="160">
        <v>13043</v>
      </c>
      <c r="Z965" s="160">
        <v>13043</v>
      </c>
    </row>
    <row r="966" spans="2:26" ht="22.35" customHeight="1" x14ac:dyDescent="0.2">
      <c r="B966" s="171"/>
      <c r="C966" s="172"/>
      <c r="D966" s="173"/>
      <c r="E966" s="174"/>
      <c r="F966" s="174"/>
      <c r="G966" s="174"/>
      <c r="H966" s="174"/>
      <c r="I966" s="175"/>
      <c r="Y966" s="160">
        <v>76697</v>
      </c>
      <c r="Z966" s="160">
        <v>76697</v>
      </c>
    </row>
    <row r="967" spans="2:26" ht="22.35" customHeight="1" x14ac:dyDescent="0.2">
      <c r="B967" s="171"/>
      <c r="C967" s="172"/>
      <c r="D967" s="173"/>
      <c r="E967" s="174"/>
      <c r="F967" s="174"/>
      <c r="G967" s="174"/>
      <c r="H967" s="174"/>
      <c r="I967" s="175"/>
      <c r="Y967" s="160">
        <v>36850</v>
      </c>
      <c r="Z967" s="160">
        <v>36850</v>
      </c>
    </row>
    <row r="968" spans="2:26" ht="22.35" customHeight="1" x14ac:dyDescent="0.2">
      <c r="B968" s="171"/>
      <c r="C968" s="172"/>
      <c r="D968" s="173"/>
      <c r="E968" s="174"/>
      <c r="F968" s="174"/>
      <c r="G968" s="174"/>
      <c r="H968" s="174"/>
      <c r="I968" s="175"/>
      <c r="Y968" s="160">
        <v>36850</v>
      </c>
      <c r="Z968" s="160">
        <v>36850</v>
      </c>
    </row>
    <row r="969" spans="2:26" ht="22.35" customHeight="1" x14ac:dyDescent="0.2">
      <c r="B969" s="171"/>
      <c r="C969" s="172"/>
      <c r="D969" s="173"/>
      <c r="E969" s="174"/>
      <c r="F969" s="174"/>
      <c r="G969" s="174"/>
      <c r="H969" s="174"/>
      <c r="I969" s="175"/>
      <c r="Y969" s="160">
        <v>92488</v>
      </c>
      <c r="Z969" s="160">
        <v>92488</v>
      </c>
    </row>
    <row r="970" spans="2:26" ht="22.35" customHeight="1" x14ac:dyDescent="0.2">
      <c r="B970" s="171"/>
      <c r="C970" s="172"/>
      <c r="D970" s="173"/>
      <c r="E970" s="174"/>
      <c r="F970" s="174"/>
      <c r="G970" s="174"/>
      <c r="H970" s="174"/>
      <c r="I970" s="175"/>
      <c r="Y970" s="160">
        <v>36850</v>
      </c>
      <c r="Z970" s="160">
        <v>36850</v>
      </c>
    </row>
    <row r="971" spans="2:26" ht="22.35" customHeight="1" x14ac:dyDescent="0.2">
      <c r="B971" s="171"/>
      <c r="C971" s="172"/>
      <c r="D971" s="173"/>
      <c r="E971" s="174"/>
      <c r="F971" s="174"/>
      <c r="G971" s="174"/>
      <c r="H971" s="174"/>
      <c r="I971" s="175"/>
      <c r="Y971" s="160">
        <v>645708</v>
      </c>
      <c r="Z971" s="160">
        <v>645708</v>
      </c>
    </row>
    <row r="972" spans="2:26" ht="22.35" customHeight="1" x14ac:dyDescent="0.2">
      <c r="B972" s="171"/>
      <c r="C972" s="172"/>
      <c r="D972" s="173"/>
      <c r="E972" s="174"/>
      <c r="F972" s="174"/>
      <c r="G972" s="174"/>
      <c r="H972" s="174"/>
      <c r="I972" s="175"/>
      <c r="Y972" s="160">
        <v>429</v>
      </c>
      <c r="Z972" s="160">
        <v>429</v>
      </c>
    </row>
    <row r="973" spans="2:26" ht="22.35" customHeight="1" x14ac:dyDescent="0.2">
      <c r="B973" s="176"/>
      <c r="C973" s="177"/>
      <c r="D973" s="178"/>
      <c r="E973" s="179"/>
      <c r="F973" s="179"/>
      <c r="G973" s="179"/>
      <c r="H973" s="179"/>
      <c r="I973" s="180"/>
      <c r="Y973" s="160">
        <v>17167</v>
      </c>
      <c r="Z973" s="160">
        <v>17167</v>
      </c>
    </row>
    <row r="974" spans="2:26" ht="22.35" customHeight="1" x14ac:dyDescent="0.2">
      <c r="B974" s="171"/>
      <c r="C974" s="172"/>
      <c r="D974" s="173"/>
      <c r="E974" s="174"/>
      <c r="F974" s="174"/>
      <c r="G974" s="174"/>
      <c r="H974" s="174"/>
      <c r="I974" s="175"/>
      <c r="Y974" s="160">
        <v>21391</v>
      </c>
      <c r="Z974" s="160">
        <v>21391</v>
      </c>
    </row>
    <row r="975" spans="2:26" ht="22.35" customHeight="1" x14ac:dyDescent="0.2">
      <c r="B975" s="171"/>
      <c r="C975" s="172"/>
      <c r="D975" s="173"/>
      <c r="E975" s="174"/>
      <c r="F975" s="174"/>
      <c r="G975" s="174"/>
      <c r="H975" s="174"/>
      <c r="I975" s="175"/>
      <c r="Y975" s="160">
        <v>21391</v>
      </c>
      <c r="Z975" s="160">
        <v>21391</v>
      </c>
    </row>
    <row r="976" spans="2:26" ht="22.35" customHeight="1" x14ac:dyDescent="0.2">
      <c r="B976" s="171"/>
      <c r="C976" s="172"/>
      <c r="D976" s="173"/>
      <c r="E976" s="174"/>
      <c r="F976" s="174"/>
      <c r="G976" s="174"/>
      <c r="H976" s="174"/>
      <c r="I976" s="175"/>
      <c r="Y976" s="160">
        <v>12412</v>
      </c>
      <c r="Z976" s="160">
        <v>12412</v>
      </c>
    </row>
    <row r="977" spans="2:28" ht="22.35" customHeight="1" x14ac:dyDescent="0.2">
      <c r="B977" s="171"/>
      <c r="C977" s="172"/>
      <c r="D977" s="173"/>
      <c r="E977" s="174"/>
      <c r="F977" s="174"/>
      <c r="G977" s="174"/>
      <c r="H977" s="174"/>
      <c r="I977" s="175"/>
      <c r="Y977" s="160">
        <v>24825</v>
      </c>
      <c r="Z977" s="160">
        <v>24825</v>
      </c>
    </row>
    <row r="978" spans="2:28" ht="22.35" customHeight="1" x14ac:dyDescent="0.2">
      <c r="B978" s="171"/>
      <c r="C978" s="172"/>
      <c r="D978" s="173"/>
      <c r="E978" s="174"/>
      <c r="F978" s="174"/>
      <c r="G978" s="174"/>
      <c r="H978" s="174"/>
      <c r="I978" s="175"/>
      <c r="Y978" s="160">
        <v>12412</v>
      </c>
      <c r="Z978" s="160">
        <v>12412</v>
      </c>
    </row>
    <row r="979" spans="2:28" ht="22.35" customHeight="1" x14ac:dyDescent="0.2">
      <c r="B979" s="171"/>
      <c r="C979" s="172"/>
      <c r="D979" s="173"/>
      <c r="E979" s="174"/>
      <c r="F979" s="174"/>
      <c r="G979" s="174"/>
      <c r="H979" s="174"/>
      <c r="I979" s="175"/>
      <c r="Y979" s="160">
        <v>12412</v>
      </c>
      <c r="Z979" s="160">
        <v>12412</v>
      </c>
    </row>
    <row r="980" spans="2:28" ht="22.35" customHeight="1" x14ac:dyDescent="0.2">
      <c r="B980" s="171"/>
      <c r="C980" s="172"/>
      <c r="D980" s="173"/>
      <c r="E980" s="174"/>
      <c r="F980" s="174"/>
      <c r="G980" s="174"/>
      <c r="H980" s="174"/>
      <c r="I980" s="175"/>
      <c r="Y980" s="160">
        <v>28717</v>
      </c>
      <c r="Z980" s="160">
        <v>28717</v>
      </c>
    </row>
    <row r="981" spans="2:28" ht="22.35" customHeight="1" x14ac:dyDescent="0.2">
      <c r="B981" s="171"/>
      <c r="C981" s="172"/>
      <c r="D981" s="173"/>
      <c r="E981" s="174"/>
      <c r="F981" s="174"/>
      <c r="G981" s="174"/>
      <c r="H981" s="174"/>
      <c r="I981" s="175"/>
      <c r="Y981" s="160">
        <v>12412</v>
      </c>
      <c r="Z981" s="160">
        <v>12412</v>
      </c>
    </row>
    <row r="982" spans="2:28" ht="22.35" customHeight="1" x14ac:dyDescent="0.2">
      <c r="B982" s="171"/>
      <c r="C982" s="172"/>
      <c r="D982" s="173"/>
      <c r="E982" s="174"/>
      <c r="F982" s="174"/>
      <c r="G982" s="174"/>
      <c r="H982" s="174"/>
      <c r="I982" s="175"/>
      <c r="Y982" s="160">
        <v>217193</v>
      </c>
      <c r="Z982" s="160">
        <v>217193</v>
      </c>
    </row>
    <row r="983" spans="2:28" ht="22.35" customHeight="1" x14ac:dyDescent="0.2">
      <c r="B983" s="171"/>
      <c r="C983" s="172"/>
      <c r="D983" s="173"/>
      <c r="E983" s="174"/>
      <c r="F983" s="174"/>
      <c r="G983" s="174"/>
      <c r="H983" s="174"/>
      <c r="I983" s="175"/>
      <c r="Y983" s="160">
        <v>384</v>
      </c>
      <c r="Z983" s="160">
        <v>364</v>
      </c>
      <c r="AA983" s="160">
        <v>15</v>
      </c>
      <c r="AB983" s="160">
        <v>5</v>
      </c>
    </row>
    <row r="984" spans="2:28" ht="22.35" customHeight="1" x14ac:dyDescent="0.2">
      <c r="B984" s="171"/>
      <c r="C984" s="172"/>
      <c r="D984" s="173"/>
      <c r="E984" s="174"/>
      <c r="F984" s="174"/>
      <c r="G984" s="174"/>
      <c r="H984" s="174"/>
      <c r="I984" s="175"/>
      <c r="Y984" s="160">
        <v>18805</v>
      </c>
      <c r="Z984" s="160">
        <v>17825</v>
      </c>
      <c r="AA984" s="160">
        <v>743</v>
      </c>
      <c r="AB984" s="160">
        <v>237</v>
      </c>
    </row>
    <row r="985" spans="2:28" ht="22.35" customHeight="1" x14ac:dyDescent="0.2">
      <c r="B985" s="171"/>
      <c r="C985" s="172"/>
      <c r="D985" s="173"/>
      <c r="E985" s="174"/>
      <c r="F985" s="174"/>
      <c r="G985" s="174"/>
      <c r="H985" s="174"/>
      <c r="I985" s="175"/>
      <c r="Y985" s="160">
        <v>19502</v>
      </c>
      <c r="Z985" s="160">
        <v>18450</v>
      </c>
      <c r="AA985" s="160">
        <v>797</v>
      </c>
      <c r="AB985" s="160">
        <v>255</v>
      </c>
    </row>
    <row r="986" spans="2:28" ht="22.35" customHeight="1" x14ac:dyDescent="0.2">
      <c r="B986" s="171"/>
      <c r="C986" s="172"/>
      <c r="D986" s="173"/>
      <c r="E986" s="174"/>
      <c r="F986" s="174"/>
      <c r="G986" s="174"/>
      <c r="H986" s="174"/>
      <c r="I986" s="175"/>
      <c r="Y986" s="160">
        <v>3902</v>
      </c>
      <c r="Z986" s="160">
        <v>3692</v>
      </c>
      <c r="AA986" s="160">
        <v>159</v>
      </c>
      <c r="AB986" s="160">
        <v>51</v>
      </c>
    </row>
    <row r="987" spans="2:28" ht="22.35" customHeight="1" x14ac:dyDescent="0.2">
      <c r="B987" s="171"/>
      <c r="C987" s="172"/>
      <c r="D987" s="173"/>
      <c r="E987" s="174"/>
      <c r="F987" s="174"/>
      <c r="G987" s="174"/>
      <c r="H987" s="174"/>
      <c r="I987" s="175"/>
      <c r="Y987" s="160">
        <v>11457</v>
      </c>
      <c r="Z987" s="160">
        <v>10840</v>
      </c>
      <c r="AA987" s="160">
        <v>468</v>
      </c>
      <c r="AB987" s="160">
        <v>149</v>
      </c>
    </row>
    <row r="988" spans="2:28" ht="22.35" customHeight="1" x14ac:dyDescent="0.2">
      <c r="B988" s="171"/>
      <c r="C988" s="172"/>
      <c r="D988" s="173"/>
      <c r="E988" s="174"/>
      <c r="F988" s="174"/>
      <c r="G988" s="174"/>
      <c r="H988" s="174"/>
      <c r="I988" s="175"/>
      <c r="Y988" s="160">
        <v>12048</v>
      </c>
      <c r="Z988" s="160">
        <v>10809</v>
      </c>
      <c r="AA988" s="160">
        <v>939</v>
      </c>
      <c r="AB988" s="160">
        <v>300</v>
      </c>
    </row>
    <row r="989" spans="2:28" ht="22.35" customHeight="1" x14ac:dyDescent="0.2">
      <c r="B989" s="171"/>
      <c r="C989" s="172"/>
      <c r="D989" s="173"/>
      <c r="E989" s="174"/>
      <c r="F989" s="174"/>
      <c r="G989" s="174"/>
      <c r="H989" s="174"/>
      <c r="I989" s="175"/>
      <c r="Y989" s="160">
        <v>10374</v>
      </c>
      <c r="Z989" s="160">
        <v>9308</v>
      </c>
      <c r="AA989" s="160">
        <v>808</v>
      </c>
      <c r="AB989" s="160">
        <v>258</v>
      </c>
    </row>
    <row r="990" spans="2:28" ht="22.35" customHeight="1" x14ac:dyDescent="0.2">
      <c r="B990" s="171"/>
      <c r="C990" s="172"/>
      <c r="D990" s="173"/>
      <c r="E990" s="174"/>
      <c r="F990" s="174"/>
      <c r="G990" s="174"/>
      <c r="H990" s="174"/>
      <c r="I990" s="175"/>
      <c r="Y990" s="160">
        <v>202348</v>
      </c>
      <c r="Z990" s="160">
        <v>191368</v>
      </c>
      <c r="AA990" s="160">
        <v>8319</v>
      </c>
      <c r="AB990" s="160">
        <v>2661</v>
      </c>
    </row>
    <row r="991" spans="2:28" ht="22.35" customHeight="1" x14ac:dyDescent="0.2">
      <c r="B991" s="171"/>
      <c r="C991" s="172"/>
      <c r="D991" s="173"/>
      <c r="E991" s="174"/>
      <c r="F991" s="174"/>
      <c r="G991" s="174"/>
      <c r="H991" s="174"/>
      <c r="I991" s="175"/>
      <c r="Y991" s="160">
        <v>1211</v>
      </c>
      <c r="Z991" s="160">
        <v>870</v>
      </c>
      <c r="AA991" s="160">
        <v>152</v>
      </c>
      <c r="AB991" s="160">
        <v>189</v>
      </c>
    </row>
    <row r="992" spans="2:28" ht="22.35" customHeight="1" x14ac:dyDescent="0.2">
      <c r="B992" s="171"/>
      <c r="C992" s="172"/>
      <c r="D992" s="173"/>
      <c r="E992" s="174"/>
      <c r="F992" s="174"/>
      <c r="G992" s="174"/>
      <c r="H992" s="174"/>
      <c r="I992" s="175"/>
      <c r="Y992" s="160">
        <v>1412</v>
      </c>
      <c r="Z992" s="160">
        <v>1014</v>
      </c>
      <c r="AA992" s="160">
        <v>178</v>
      </c>
      <c r="AB992" s="160">
        <v>220</v>
      </c>
    </row>
    <row r="993" spans="2:28" ht="22.35" customHeight="1" x14ac:dyDescent="0.2">
      <c r="B993" s="171"/>
      <c r="C993" s="172"/>
      <c r="D993" s="173"/>
      <c r="E993" s="174"/>
      <c r="F993" s="174"/>
      <c r="G993" s="174"/>
      <c r="H993" s="174"/>
      <c r="I993" s="175"/>
      <c r="Y993" s="160">
        <v>1610</v>
      </c>
      <c r="Z993" s="160">
        <v>1046</v>
      </c>
      <c r="AA993" s="160">
        <v>270</v>
      </c>
      <c r="AB993" s="160">
        <v>294</v>
      </c>
    </row>
    <row r="994" spans="2:28" ht="22.35" customHeight="1" x14ac:dyDescent="0.2">
      <c r="B994" s="171"/>
      <c r="C994" s="172"/>
      <c r="D994" s="173"/>
      <c r="E994" s="174"/>
      <c r="F994" s="174"/>
      <c r="G994" s="174"/>
      <c r="H994" s="174"/>
      <c r="I994" s="175"/>
      <c r="Y994" s="160">
        <v>9765</v>
      </c>
      <c r="Z994" s="160">
        <v>6448</v>
      </c>
      <c r="AA994" s="160">
        <v>1653</v>
      </c>
      <c r="AB994" s="160">
        <v>1664</v>
      </c>
    </row>
    <row r="995" spans="2:28" ht="22.35" customHeight="1" x14ac:dyDescent="0.2">
      <c r="B995" s="171"/>
      <c r="C995" s="172"/>
      <c r="D995" s="173"/>
      <c r="E995" s="174"/>
      <c r="F995" s="174"/>
      <c r="G995" s="174"/>
      <c r="H995" s="174"/>
      <c r="I995" s="175"/>
      <c r="Y995" s="160">
        <v>2760</v>
      </c>
      <c r="Z995" s="160">
        <v>1792</v>
      </c>
      <c r="AA995" s="160">
        <v>464</v>
      </c>
      <c r="AB995" s="160">
        <v>504</v>
      </c>
    </row>
    <row r="996" spans="2:28" ht="22.35" customHeight="1" x14ac:dyDescent="0.2">
      <c r="B996" s="171"/>
      <c r="C996" s="172"/>
      <c r="D996" s="173"/>
      <c r="E996" s="174"/>
      <c r="F996" s="174"/>
      <c r="G996" s="174"/>
      <c r="H996" s="174"/>
      <c r="I996" s="175"/>
      <c r="Y996" s="160">
        <v>2479</v>
      </c>
      <c r="Z996" s="160">
        <v>1615</v>
      </c>
      <c r="AA996" s="160">
        <v>413</v>
      </c>
      <c r="AB996" s="160">
        <v>451</v>
      </c>
    </row>
    <row r="997" spans="2:28" ht="22.35" customHeight="1" x14ac:dyDescent="0.2">
      <c r="B997" s="171"/>
      <c r="C997" s="172"/>
      <c r="D997" s="173"/>
      <c r="E997" s="174"/>
      <c r="F997" s="174"/>
      <c r="G997" s="174"/>
      <c r="H997" s="174"/>
      <c r="I997" s="175"/>
      <c r="Y997" s="160">
        <v>3714</v>
      </c>
      <c r="Z997" s="160">
        <v>2232</v>
      </c>
      <c r="AA997" s="160">
        <v>666</v>
      </c>
      <c r="AB997" s="160">
        <v>816</v>
      </c>
    </row>
    <row r="998" spans="2:28" ht="22.35" customHeight="1" x14ac:dyDescent="0.2">
      <c r="B998" s="171"/>
      <c r="C998" s="172"/>
      <c r="D998" s="173"/>
      <c r="E998" s="174"/>
      <c r="F998" s="174"/>
      <c r="G998" s="174"/>
      <c r="H998" s="174"/>
      <c r="I998" s="175"/>
      <c r="Y998" s="160">
        <v>3783</v>
      </c>
      <c r="Z998" s="160">
        <v>2272</v>
      </c>
      <c r="AA998" s="160">
        <v>679</v>
      </c>
      <c r="AB998" s="160">
        <v>832</v>
      </c>
    </row>
    <row r="999" spans="2:28" ht="22.35" customHeight="1" x14ac:dyDescent="0.2">
      <c r="B999" s="171"/>
      <c r="C999" s="172"/>
      <c r="D999" s="173"/>
      <c r="E999" s="174"/>
      <c r="F999" s="174"/>
      <c r="G999" s="174"/>
      <c r="H999" s="174"/>
      <c r="I999" s="175"/>
      <c r="Y999" s="160">
        <v>3175</v>
      </c>
      <c r="AB999" s="160">
        <v>3175</v>
      </c>
    </row>
    <row r="1000" spans="2:28" ht="22.35" customHeight="1" x14ac:dyDescent="0.2">
      <c r="B1000" s="171"/>
      <c r="C1000" s="172"/>
      <c r="D1000" s="173"/>
      <c r="E1000" s="174"/>
      <c r="F1000" s="174"/>
      <c r="G1000" s="174"/>
      <c r="H1000" s="174"/>
      <c r="I1000" s="175"/>
      <c r="Y1000" s="160">
        <v>48839</v>
      </c>
      <c r="Z1000" s="160">
        <v>32530</v>
      </c>
      <c r="AB1000" s="160">
        <v>16309</v>
      </c>
    </row>
    <row r="1001" spans="2:28" ht="22.35" customHeight="1" x14ac:dyDescent="0.2">
      <c r="B1001" s="171"/>
      <c r="C1001" s="172"/>
      <c r="D1001" s="173"/>
      <c r="E1001" s="174"/>
      <c r="F1001" s="174"/>
      <c r="G1001" s="174"/>
      <c r="H1001" s="174"/>
      <c r="I1001" s="175"/>
      <c r="Y1001" s="160">
        <v>8229</v>
      </c>
      <c r="Z1001" s="160">
        <v>3278</v>
      </c>
      <c r="AA1001" s="160">
        <v>2850</v>
      </c>
      <c r="AB1001" s="160">
        <v>2101</v>
      </c>
    </row>
    <row r="1002" spans="2:28" ht="22.35" customHeight="1" x14ac:dyDescent="0.2">
      <c r="B1002" s="171"/>
      <c r="C1002" s="172"/>
      <c r="D1002" s="173"/>
      <c r="E1002" s="174"/>
      <c r="F1002" s="174"/>
      <c r="G1002" s="174"/>
      <c r="H1002" s="174"/>
      <c r="I1002" s="175"/>
      <c r="Y1002" s="160">
        <v>8268</v>
      </c>
      <c r="Z1002" s="160">
        <v>3293</v>
      </c>
      <c r="AA1002" s="160">
        <v>2864</v>
      </c>
      <c r="AB1002" s="160">
        <v>2111</v>
      </c>
    </row>
    <row r="1003" spans="2:28" ht="22.35" customHeight="1" x14ac:dyDescent="0.2">
      <c r="B1003" s="171"/>
      <c r="C1003" s="172"/>
      <c r="D1003" s="173"/>
      <c r="E1003" s="174"/>
      <c r="F1003" s="174"/>
      <c r="G1003" s="174"/>
      <c r="H1003" s="174"/>
      <c r="I1003" s="175"/>
      <c r="Y1003" s="160">
        <v>22524</v>
      </c>
      <c r="Z1003" s="160">
        <v>8971</v>
      </c>
      <c r="AA1003" s="160">
        <v>7801</v>
      </c>
      <c r="AB1003" s="160">
        <v>5752</v>
      </c>
    </row>
    <row r="1004" spans="2:28" ht="22.35" customHeight="1" x14ac:dyDescent="0.2">
      <c r="B1004" s="171"/>
      <c r="C1004" s="172"/>
      <c r="D1004" s="173"/>
      <c r="E1004" s="174"/>
      <c r="F1004" s="174"/>
      <c r="G1004" s="174"/>
      <c r="H1004" s="174"/>
      <c r="I1004" s="175"/>
      <c r="Y1004" s="160">
        <v>7899</v>
      </c>
      <c r="Z1004" s="160">
        <v>3146</v>
      </c>
      <c r="AA1004" s="160">
        <v>2736</v>
      </c>
      <c r="AB1004" s="160">
        <v>2017</v>
      </c>
    </row>
    <row r="1005" spans="2:28" ht="22.35" customHeight="1" x14ac:dyDescent="0.2">
      <c r="B1005" s="171"/>
      <c r="C1005" s="172"/>
      <c r="D1005" s="173"/>
      <c r="E1005" s="174"/>
      <c r="F1005" s="174"/>
      <c r="G1005" s="174"/>
      <c r="H1005" s="174"/>
      <c r="I1005" s="175"/>
      <c r="Y1005" s="160">
        <v>7910</v>
      </c>
      <c r="Z1005" s="160">
        <v>5422</v>
      </c>
      <c r="AA1005" s="160">
        <v>928</v>
      </c>
      <c r="AB1005" s="160">
        <v>1560</v>
      </c>
    </row>
    <row r="1006" spans="2:28" ht="22.35" customHeight="1" x14ac:dyDescent="0.2">
      <c r="B1006" s="176"/>
      <c r="C1006" s="177"/>
      <c r="D1006" s="178"/>
      <c r="E1006" s="179"/>
      <c r="F1006" s="179"/>
      <c r="G1006" s="179"/>
      <c r="H1006" s="179"/>
      <c r="I1006" s="180"/>
      <c r="Y1006" s="160">
        <v>9018</v>
      </c>
      <c r="Z1006" s="160">
        <v>5422</v>
      </c>
      <c r="AA1006" s="160">
        <v>1853</v>
      </c>
      <c r="AB1006" s="160">
        <v>1743</v>
      </c>
    </row>
    <row r="1007" spans="2:28" ht="22.35" customHeight="1" x14ac:dyDescent="0.2">
      <c r="B1007" s="171"/>
      <c r="C1007" s="172"/>
      <c r="D1007" s="173"/>
      <c r="E1007" s="174"/>
      <c r="F1007" s="174"/>
      <c r="G1007" s="174"/>
      <c r="H1007" s="174"/>
      <c r="I1007" s="175"/>
      <c r="Y1007" s="160">
        <v>9847</v>
      </c>
      <c r="Z1007" s="160">
        <v>5422</v>
      </c>
      <c r="AA1007" s="160">
        <v>1909</v>
      </c>
      <c r="AB1007" s="160">
        <v>2516</v>
      </c>
    </row>
    <row r="1008" spans="2:28" ht="22.35" customHeight="1" x14ac:dyDescent="0.2">
      <c r="B1008" s="171"/>
      <c r="C1008" s="172"/>
      <c r="D1008" s="173"/>
      <c r="E1008" s="174"/>
      <c r="F1008" s="174"/>
      <c r="G1008" s="174"/>
      <c r="H1008" s="174"/>
      <c r="I1008" s="175"/>
      <c r="Y1008" s="160">
        <v>10384</v>
      </c>
      <c r="Z1008" s="160">
        <v>5422</v>
      </c>
      <c r="AA1008" s="160">
        <v>2171</v>
      </c>
      <c r="AB1008" s="160">
        <v>2791</v>
      </c>
    </row>
    <row r="1009" spans="2:28" ht="22.35" customHeight="1" x14ac:dyDescent="0.2">
      <c r="B1009" s="171"/>
      <c r="C1009" s="172"/>
      <c r="D1009" s="173"/>
      <c r="E1009" s="174"/>
      <c r="F1009" s="174"/>
      <c r="G1009" s="174"/>
      <c r="H1009" s="174"/>
      <c r="I1009" s="175"/>
      <c r="Y1009" s="160">
        <v>431</v>
      </c>
      <c r="AB1009" s="160">
        <v>431</v>
      </c>
    </row>
    <row r="1010" spans="2:28" ht="22.35" customHeight="1" x14ac:dyDescent="0.2">
      <c r="B1010" s="171"/>
      <c r="C1010" s="172"/>
      <c r="D1010" s="173"/>
      <c r="E1010" s="174"/>
      <c r="F1010" s="174"/>
      <c r="G1010" s="174"/>
      <c r="H1010" s="174"/>
      <c r="I1010" s="175"/>
      <c r="Y1010" s="160">
        <v>828</v>
      </c>
      <c r="AB1010" s="160">
        <v>828</v>
      </c>
    </row>
    <row r="1011" spans="2:28" ht="22.35" customHeight="1" x14ac:dyDescent="0.2">
      <c r="B1011" s="171"/>
      <c r="C1011" s="172"/>
      <c r="D1011" s="173"/>
      <c r="E1011" s="174"/>
      <c r="F1011" s="174"/>
      <c r="G1011" s="174"/>
      <c r="H1011" s="174"/>
      <c r="I1011" s="175"/>
      <c r="Y1011" s="160">
        <v>1437</v>
      </c>
      <c r="AB1011" s="160">
        <v>1437</v>
      </c>
    </row>
    <row r="1012" spans="2:28" ht="22.35" customHeight="1" x14ac:dyDescent="0.2">
      <c r="B1012" s="171"/>
      <c r="C1012" s="172"/>
      <c r="D1012" s="173"/>
      <c r="E1012" s="174"/>
      <c r="F1012" s="174"/>
      <c r="G1012" s="174"/>
      <c r="H1012" s="174"/>
      <c r="I1012" s="175"/>
      <c r="Y1012" s="160">
        <v>2500</v>
      </c>
      <c r="AB1012" s="160">
        <v>2500</v>
      </c>
    </row>
    <row r="1013" spans="2:28" ht="22.35" customHeight="1" x14ac:dyDescent="0.2">
      <c r="B1013" s="171"/>
      <c r="C1013" s="172"/>
      <c r="D1013" s="173"/>
      <c r="E1013" s="174"/>
      <c r="F1013" s="174"/>
      <c r="G1013" s="174"/>
      <c r="H1013" s="174"/>
      <c r="I1013" s="175"/>
      <c r="Y1013" s="160">
        <v>4003</v>
      </c>
      <c r="AB1013" s="160">
        <v>4003</v>
      </c>
    </row>
    <row r="1014" spans="2:28" ht="22.35" customHeight="1" x14ac:dyDescent="0.2">
      <c r="B1014" s="171"/>
      <c r="C1014" s="172"/>
      <c r="D1014" s="173"/>
      <c r="E1014" s="174"/>
      <c r="F1014" s="174"/>
      <c r="G1014" s="174"/>
      <c r="H1014" s="174"/>
      <c r="I1014" s="175"/>
      <c r="Y1014" s="160">
        <v>5547</v>
      </c>
      <c r="AB1014" s="160">
        <v>5547</v>
      </c>
    </row>
    <row r="1015" spans="2:28" ht="22.35" customHeight="1" x14ac:dyDescent="0.2">
      <c r="B1015" s="171"/>
      <c r="C1015" s="172"/>
      <c r="D1015" s="173"/>
      <c r="E1015" s="174"/>
      <c r="F1015" s="174"/>
      <c r="G1015" s="174"/>
      <c r="H1015" s="174"/>
      <c r="I1015" s="175"/>
      <c r="Y1015" s="160">
        <v>4454</v>
      </c>
      <c r="Z1015" s="160">
        <v>4367</v>
      </c>
      <c r="AA1015" s="160">
        <v>87</v>
      </c>
    </row>
    <row r="1016" spans="2:28" ht="22.35" customHeight="1" x14ac:dyDescent="0.2">
      <c r="B1016" s="171"/>
      <c r="C1016" s="172"/>
      <c r="D1016" s="173"/>
      <c r="E1016" s="174"/>
      <c r="F1016" s="174"/>
      <c r="G1016" s="174"/>
      <c r="H1016" s="174"/>
      <c r="I1016" s="175"/>
      <c r="Y1016" s="160">
        <v>305</v>
      </c>
      <c r="AA1016" s="160">
        <v>267</v>
      </c>
      <c r="AB1016" s="160">
        <v>38</v>
      </c>
    </row>
    <row r="1017" spans="2:28" ht="22.35" customHeight="1" x14ac:dyDescent="0.2">
      <c r="B1017" s="171"/>
      <c r="C1017" s="172"/>
      <c r="D1017" s="173"/>
      <c r="E1017" s="174"/>
      <c r="F1017" s="174"/>
      <c r="G1017" s="174"/>
      <c r="H1017" s="174"/>
      <c r="I1017" s="175"/>
      <c r="Y1017" s="160">
        <v>19060</v>
      </c>
      <c r="Z1017" s="160">
        <v>15494</v>
      </c>
      <c r="AA1017" s="160">
        <v>1079</v>
      </c>
      <c r="AB1017" s="160">
        <v>2487</v>
      </c>
    </row>
    <row r="1018" spans="2:28" ht="22.35" customHeight="1" x14ac:dyDescent="0.2">
      <c r="B1018" s="171"/>
      <c r="C1018" s="172"/>
      <c r="D1018" s="173"/>
      <c r="E1018" s="174"/>
      <c r="F1018" s="174"/>
      <c r="G1018" s="174"/>
      <c r="H1018" s="174"/>
      <c r="I1018" s="175"/>
      <c r="Y1018" s="160">
        <v>33879</v>
      </c>
      <c r="Z1018" s="160">
        <v>16227</v>
      </c>
      <c r="AA1018" s="160">
        <v>6062</v>
      </c>
      <c r="AB1018" s="160">
        <v>11590</v>
      </c>
    </row>
    <row r="1019" spans="2:28" ht="22.35" customHeight="1" x14ac:dyDescent="0.2">
      <c r="B1019" s="171"/>
      <c r="C1019" s="172"/>
      <c r="D1019" s="173"/>
      <c r="E1019" s="174"/>
      <c r="F1019" s="174"/>
      <c r="G1019" s="174"/>
      <c r="H1019" s="174"/>
      <c r="I1019" s="175"/>
      <c r="Y1019" s="160">
        <v>67921</v>
      </c>
      <c r="Z1019" s="160">
        <v>8914</v>
      </c>
      <c r="AA1019" s="160">
        <v>52280</v>
      </c>
      <c r="AB1019" s="160">
        <v>6727</v>
      </c>
    </row>
    <row r="1020" spans="2:28" ht="22.35" customHeight="1" x14ac:dyDescent="0.2">
      <c r="B1020" s="171"/>
      <c r="C1020" s="172"/>
      <c r="D1020" s="173"/>
      <c r="E1020" s="174"/>
      <c r="F1020" s="174"/>
      <c r="G1020" s="174"/>
      <c r="H1020" s="174"/>
      <c r="I1020" s="175"/>
      <c r="Y1020" s="160">
        <v>22462</v>
      </c>
      <c r="Z1020" s="160">
        <v>12629</v>
      </c>
      <c r="AA1020" s="160">
        <v>4914</v>
      </c>
      <c r="AB1020" s="160">
        <v>4919</v>
      </c>
    </row>
    <row r="1021" spans="2:28" ht="22.35" customHeight="1" x14ac:dyDescent="0.2">
      <c r="B1021" s="171"/>
      <c r="C1021" s="172"/>
      <c r="D1021" s="173"/>
      <c r="E1021" s="174"/>
      <c r="F1021" s="174"/>
      <c r="G1021" s="174"/>
      <c r="H1021" s="174"/>
      <c r="I1021" s="175"/>
      <c r="Y1021" s="160">
        <v>5014</v>
      </c>
      <c r="Z1021" s="160">
        <v>2073</v>
      </c>
      <c r="AA1021" s="160">
        <v>1137</v>
      </c>
      <c r="AB1021" s="160">
        <v>1804</v>
      </c>
    </row>
    <row r="1022" spans="2:28" ht="22.35" customHeight="1" x14ac:dyDescent="0.2">
      <c r="B1022" s="171"/>
      <c r="C1022" s="172"/>
      <c r="D1022" s="173"/>
      <c r="E1022" s="174"/>
      <c r="F1022" s="174"/>
      <c r="G1022" s="174"/>
      <c r="H1022" s="174"/>
      <c r="I1022" s="175"/>
      <c r="Y1022" s="160">
        <v>2431</v>
      </c>
      <c r="Z1022" s="160">
        <v>941</v>
      </c>
      <c r="AA1022" s="160">
        <v>502</v>
      </c>
      <c r="AB1022" s="160">
        <v>988</v>
      </c>
    </row>
    <row r="1023" spans="2:28" ht="22.35" customHeight="1" x14ac:dyDescent="0.2">
      <c r="B1023" s="171"/>
      <c r="C1023" s="172"/>
      <c r="D1023" s="173"/>
      <c r="E1023" s="174"/>
      <c r="F1023" s="174"/>
      <c r="G1023" s="174"/>
      <c r="H1023" s="174"/>
      <c r="I1023" s="175"/>
      <c r="Y1023" s="160">
        <v>21081</v>
      </c>
      <c r="Z1023" s="160">
        <v>11941</v>
      </c>
      <c r="AA1023" s="160">
        <v>4741</v>
      </c>
      <c r="AB1023" s="160">
        <v>4399</v>
      </c>
    </row>
    <row r="1024" spans="2:28" ht="22.35" customHeight="1" x14ac:dyDescent="0.2">
      <c r="B1024" s="171"/>
      <c r="C1024" s="172"/>
      <c r="D1024" s="173"/>
      <c r="E1024" s="174"/>
      <c r="F1024" s="174"/>
      <c r="G1024" s="174"/>
      <c r="H1024" s="174"/>
      <c r="I1024" s="175"/>
      <c r="Y1024" s="160">
        <v>20869</v>
      </c>
      <c r="Z1024" s="160">
        <v>8641</v>
      </c>
      <c r="AA1024" s="160">
        <v>6688</v>
      </c>
      <c r="AB1024" s="160">
        <v>5540</v>
      </c>
    </row>
    <row r="1025" spans="2:28" ht="22.35" customHeight="1" x14ac:dyDescent="0.2">
      <c r="B1025" s="171"/>
      <c r="C1025" s="172"/>
      <c r="D1025" s="173"/>
      <c r="E1025" s="174"/>
      <c r="F1025" s="174"/>
      <c r="G1025" s="174"/>
      <c r="H1025" s="174"/>
      <c r="I1025" s="175"/>
      <c r="Y1025" s="160">
        <v>12716</v>
      </c>
      <c r="Z1025" s="160">
        <v>5248</v>
      </c>
      <c r="AA1025" s="160">
        <v>3943</v>
      </c>
      <c r="AB1025" s="160">
        <v>3525</v>
      </c>
    </row>
    <row r="1026" spans="2:28" ht="22.35" customHeight="1" x14ac:dyDescent="0.2">
      <c r="B1026" s="171"/>
      <c r="C1026" s="172"/>
      <c r="D1026" s="173"/>
      <c r="E1026" s="174"/>
      <c r="F1026" s="174"/>
      <c r="G1026" s="174"/>
      <c r="H1026" s="174"/>
      <c r="I1026" s="175"/>
      <c r="Y1026" s="160">
        <v>10912</v>
      </c>
      <c r="Z1026" s="160">
        <v>4457</v>
      </c>
      <c r="AA1026" s="160">
        <v>3500</v>
      </c>
      <c r="AB1026" s="160">
        <v>2955</v>
      </c>
    </row>
    <row r="1027" spans="2:28" ht="22.35" customHeight="1" x14ac:dyDescent="0.2">
      <c r="B1027" s="171"/>
      <c r="C1027" s="172"/>
      <c r="D1027" s="173"/>
      <c r="E1027" s="174"/>
      <c r="F1027" s="174"/>
      <c r="G1027" s="174"/>
      <c r="H1027" s="174"/>
      <c r="I1027" s="175"/>
      <c r="Y1027" s="160">
        <v>34153</v>
      </c>
      <c r="Z1027" s="160">
        <v>6690</v>
      </c>
      <c r="AA1027" s="160">
        <v>24161</v>
      </c>
      <c r="AB1027" s="160">
        <v>3302</v>
      </c>
    </row>
    <row r="1028" spans="2:28" ht="22.35" customHeight="1" x14ac:dyDescent="0.2">
      <c r="B1028" s="171"/>
      <c r="C1028" s="172"/>
      <c r="D1028" s="173"/>
      <c r="E1028" s="174"/>
      <c r="F1028" s="174"/>
      <c r="G1028" s="174"/>
      <c r="H1028" s="174"/>
      <c r="I1028" s="175"/>
      <c r="Y1028" s="160">
        <v>7243</v>
      </c>
      <c r="Z1028" s="160">
        <v>5798</v>
      </c>
      <c r="AA1028" s="160">
        <v>808</v>
      </c>
      <c r="AB1028" s="160">
        <v>637</v>
      </c>
    </row>
    <row r="1029" spans="2:28" ht="22.35" customHeight="1" x14ac:dyDescent="0.2">
      <c r="B1029" s="171"/>
      <c r="C1029" s="172"/>
      <c r="D1029" s="173"/>
      <c r="E1029" s="174"/>
      <c r="F1029" s="174"/>
      <c r="G1029" s="174"/>
      <c r="H1029" s="174"/>
      <c r="I1029" s="175"/>
      <c r="Y1029" s="160">
        <v>7781</v>
      </c>
      <c r="Z1029" s="160">
        <v>6855</v>
      </c>
      <c r="AA1029" s="160">
        <v>405</v>
      </c>
      <c r="AB1029" s="160">
        <v>521</v>
      </c>
    </row>
    <row r="1030" spans="2:28" ht="22.35" customHeight="1" x14ac:dyDescent="0.2">
      <c r="B1030" s="171"/>
      <c r="C1030" s="172"/>
      <c r="D1030" s="173"/>
      <c r="E1030" s="174"/>
      <c r="F1030" s="174"/>
      <c r="G1030" s="174"/>
      <c r="H1030" s="174"/>
      <c r="I1030" s="175"/>
      <c r="Y1030" s="160">
        <v>385775</v>
      </c>
      <c r="Z1030" s="160">
        <v>227599</v>
      </c>
      <c r="AA1030" s="160">
        <v>151849</v>
      </c>
      <c r="AB1030" s="160">
        <v>6327</v>
      </c>
    </row>
    <row r="1031" spans="2:28" ht="22.35" customHeight="1" x14ac:dyDescent="0.2">
      <c r="B1031" s="171"/>
      <c r="C1031" s="172"/>
      <c r="D1031" s="173"/>
      <c r="E1031" s="174"/>
      <c r="F1031" s="174"/>
      <c r="G1031" s="174"/>
      <c r="H1031" s="174"/>
      <c r="I1031" s="175"/>
      <c r="Y1031" s="160">
        <v>104080</v>
      </c>
      <c r="Z1031" s="160">
        <v>57742</v>
      </c>
      <c r="AA1031" s="160">
        <v>19906</v>
      </c>
      <c r="AB1031" s="160">
        <v>26432</v>
      </c>
    </row>
    <row r="1032" spans="2:28" ht="22.35" customHeight="1" x14ac:dyDescent="0.2">
      <c r="B1032" s="171"/>
      <c r="C1032" s="172"/>
      <c r="D1032" s="173"/>
      <c r="E1032" s="174"/>
      <c r="F1032" s="174"/>
      <c r="G1032" s="174"/>
      <c r="H1032" s="174"/>
      <c r="I1032" s="175"/>
      <c r="Y1032" s="160">
        <v>84821</v>
      </c>
      <c r="Z1032" s="160">
        <v>38363</v>
      </c>
      <c r="AA1032" s="160">
        <v>21402</v>
      </c>
      <c r="AB1032" s="160">
        <v>25056</v>
      </c>
    </row>
    <row r="1033" spans="2:28" ht="22.35" customHeight="1" x14ac:dyDescent="0.2">
      <c r="B1033" s="171"/>
      <c r="C1033" s="172"/>
      <c r="D1033" s="173"/>
      <c r="E1033" s="174"/>
      <c r="F1033" s="174"/>
      <c r="G1033" s="174"/>
      <c r="H1033" s="174"/>
      <c r="I1033" s="175"/>
      <c r="Y1033" s="160">
        <v>54991</v>
      </c>
      <c r="Z1033" s="160">
        <v>28817</v>
      </c>
      <c r="AA1033" s="160">
        <v>23298</v>
      </c>
      <c r="AB1033" s="160">
        <v>2876</v>
      </c>
    </row>
    <row r="1034" spans="2:28" ht="22.35" customHeight="1" x14ac:dyDescent="0.2">
      <c r="B1034" s="171"/>
      <c r="C1034" s="172"/>
      <c r="D1034" s="173"/>
      <c r="E1034" s="174"/>
      <c r="F1034" s="174"/>
      <c r="G1034" s="174"/>
      <c r="H1034" s="174"/>
      <c r="I1034" s="175"/>
      <c r="Y1034" s="160">
        <v>73457</v>
      </c>
      <c r="Z1034" s="160">
        <v>36185</v>
      </c>
      <c r="AA1034" s="160">
        <v>32952</v>
      </c>
      <c r="AB1034" s="160">
        <v>4320</v>
      </c>
    </row>
    <row r="1035" spans="2:28" ht="22.35" customHeight="1" x14ac:dyDescent="0.2">
      <c r="B1035" s="171"/>
      <c r="C1035" s="172"/>
      <c r="D1035" s="173"/>
      <c r="E1035" s="174"/>
      <c r="F1035" s="174"/>
      <c r="G1035" s="174"/>
      <c r="H1035" s="174"/>
      <c r="I1035" s="175"/>
      <c r="Y1035" s="160">
        <v>97849</v>
      </c>
      <c r="Z1035" s="160">
        <v>49825</v>
      </c>
      <c r="AA1035" s="160">
        <v>42317</v>
      </c>
      <c r="AB1035" s="160">
        <v>5707</v>
      </c>
    </row>
    <row r="1036" spans="2:28" ht="22.35" customHeight="1" x14ac:dyDescent="0.2">
      <c r="B1036" s="171"/>
      <c r="C1036" s="172"/>
      <c r="D1036" s="173"/>
      <c r="E1036" s="174"/>
      <c r="F1036" s="174"/>
      <c r="G1036" s="174"/>
      <c r="H1036" s="174"/>
      <c r="I1036" s="175"/>
      <c r="Y1036" s="160">
        <v>73849</v>
      </c>
      <c r="Z1036" s="160">
        <v>40213</v>
      </c>
      <c r="AA1036" s="160">
        <v>31365</v>
      </c>
      <c r="AB1036" s="160">
        <v>2271</v>
      </c>
    </row>
    <row r="1037" spans="2:28" ht="22.35" customHeight="1" x14ac:dyDescent="0.2">
      <c r="B1037" s="171"/>
      <c r="C1037" s="172"/>
      <c r="D1037" s="173"/>
      <c r="E1037" s="174"/>
      <c r="F1037" s="174"/>
      <c r="G1037" s="174"/>
      <c r="H1037" s="174"/>
      <c r="I1037" s="175"/>
      <c r="Y1037" s="160">
        <v>81264</v>
      </c>
      <c r="Z1037" s="160">
        <v>40213</v>
      </c>
      <c r="AA1037" s="160">
        <v>38780</v>
      </c>
      <c r="AB1037" s="160">
        <v>2271</v>
      </c>
    </row>
    <row r="1038" spans="2:28" ht="22.35" customHeight="1" x14ac:dyDescent="0.2">
      <c r="B1038" s="171"/>
      <c r="C1038" s="172"/>
      <c r="D1038" s="173"/>
      <c r="E1038" s="174"/>
      <c r="F1038" s="174"/>
      <c r="G1038" s="174"/>
      <c r="H1038" s="174"/>
      <c r="I1038" s="175"/>
      <c r="Y1038" s="160">
        <v>88458</v>
      </c>
      <c r="Z1038" s="160">
        <v>40213</v>
      </c>
      <c r="AA1038" s="160">
        <v>45974</v>
      </c>
      <c r="AB1038" s="160">
        <v>2271</v>
      </c>
    </row>
    <row r="1039" spans="2:28" ht="22.35" customHeight="1" x14ac:dyDescent="0.2">
      <c r="B1039" s="176"/>
      <c r="C1039" s="177"/>
      <c r="D1039" s="178"/>
      <c r="E1039" s="179"/>
      <c r="F1039" s="179"/>
      <c r="G1039" s="179"/>
      <c r="H1039" s="179"/>
      <c r="I1039" s="180"/>
      <c r="Y1039" s="160">
        <v>90953</v>
      </c>
      <c r="Z1039" s="160">
        <v>40213</v>
      </c>
      <c r="AA1039" s="160">
        <v>48469</v>
      </c>
      <c r="AB1039" s="160">
        <v>2271</v>
      </c>
    </row>
    <row r="1040" spans="2:28" ht="22.35" customHeight="1" x14ac:dyDescent="0.2">
      <c r="B1040" s="171"/>
      <c r="C1040" s="172"/>
      <c r="D1040" s="173"/>
      <c r="E1040" s="174"/>
      <c r="F1040" s="174"/>
      <c r="G1040" s="174"/>
      <c r="H1040" s="174"/>
      <c r="I1040" s="175"/>
      <c r="Y1040" s="160">
        <v>102645</v>
      </c>
      <c r="Z1040" s="160">
        <v>40213</v>
      </c>
      <c r="AA1040" s="160">
        <v>60161</v>
      </c>
      <c r="AB1040" s="160">
        <v>2271</v>
      </c>
    </row>
    <row r="1041" spans="2:28" ht="22.35" customHeight="1" x14ac:dyDescent="0.2">
      <c r="B1041" s="171"/>
      <c r="C1041" s="172"/>
      <c r="D1041" s="173"/>
      <c r="E1041" s="174"/>
      <c r="F1041" s="174"/>
      <c r="G1041" s="174"/>
      <c r="H1041" s="174"/>
      <c r="I1041" s="175"/>
      <c r="Y1041" s="160">
        <v>113968</v>
      </c>
      <c r="Z1041" s="160">
        <v>40213</v>
      </c>
      <c r="AA1041" s="160">
        <v>71484</v>
      </c>
      <c r="AB1041" s="160">
        <v>2271</v>
      </c>
    </row>
    <row r="1042" spans="2:28" ht="22.35" customHeight="1" x14ac:dyDescent="0.2">
      <c r="B1042" s="171"/>
      <c r="C1042" s="172"/>
      <c r="D1042" s="173"/>
      <c r="E1042" s="174"/>
      <c r="F1042" s="174"/>
      <c r="G1042" s="174"/>
      <c r="H1042" s="174"/>
      <c r="I1042" s="175"/>
      <c r="Y1042" s="160">
        <v>117837</v>
      </c>
      <c r="Z1042" s="160">
        <v>40213</v>
      </c>
      <c r="AA1042" s="160">
        <v>75353</v>
      </c>
      <c r="AB1042" s="160">
        <v>2271</v>
      </c>
    </row>
    <row r="1043" spans="2:28" ht="22.35" customHeight="1" x14ac:dyDescent="0.2">
      <c r="B1043" s="171"/>
      <c r="C1043" s="172"/>
      <c r="D1043" s="173"/>
      <c r="E1043" s="174"/>
      <c r="F1043" s="174"/>
      <c r="G1043" s="174"/>
      <c r="H1043" s="174"/>
      <c r="I1043" s="175"/>
      <c r="Y1043" s="160">
        <v>136252</v>
      </c>
      <c r="Z1043" s="160">
        <v>40213</v>
      </c>
      <c r="AA1043" s="160">
        <v>93768</v>
      </c>
      <c r="AB1043" s="160">
        <v>2271</v>
      </c>
    </row>
    <row r="1044" spans="2:28" ht="22.35" customHeight="1" x14ac:dyDescent="0.2">
      <c r="B1044" s="171"/>
      <c r="C1044" s="172"/>
      <c r="D1044" s="173"/>
      <c r="E1044" s="174"/>
      <c r="F1044" s="174"/>
      <c r="G1044" s="174"/>
      <c r="H1044" s="174"/>
      <c r="I1044" s="175"/>
      <c r="Y1044" s="160">
        <v>153965</v>
      </c>
      <c r="Z1044" s="160">
        <v>40213</v>
      </c>
      <c r="AA1044" s="160">
        <v>111481</v>
      </c>
      <c r="AB1044" s="160">
        <v>2271</v>
      </c>
    </row>
    <row r="1045" spans="2:28" ht="22.35" customHeight="1" x14ac:dyDescent="0.2">
      <c r="B1045" s="171"/>
      <c r="C1045" s="172"/>
      <c r="D1045" s="173"/>
      <c r="E1045" s="174"/>
      <c r="F1045" s="174"/>
      <c r="G1045" s="174"/>
      <c r="H1045" s="174"/>
      <c r="I1045" s="175"/>
      <c r="Y1045" s="160">
        <v>154004</v>
      </c>
      <c r="Z1045" s="160">
        <v>40213</v>
      </c>
      <c r="AA1045" s="160">
        <v>111520</v>
      </c>
      <c r="AB1045" s="160">
        <v>2271</v>
      </c>
    </row>
    <row r="1046" spans="2:28" ht="22.35" customHeight="1" x14ac:dyDescent="0.2">
      <c r="B1046" s="171"/>
      <c r="C1046" s="172"/>
      <c r="D1046" s="173"/>
      <c r="E1046" s="174"/>
      <c r="F1046" s="174"/>
      <c r="G1046" s="174"/>
      <c r="H1046" s="174"/>
      <c r="I1046" s="175"/>
      <c r="Y1046" s="160">
        <v>181467</v>
      </c>
      <c r="Z1046" s="160">
        <v>40213</v>
      </c>
      <c r="AA1046" s="160">
        <v>138983</v>
      </c>
      <c r="AB1046" s="160">
        <v>2271</v>
      </c>
    </row>
    <row r="1047" spans="2:28" ht="22.35" customHeight="1" x14ac:dyDescent="0.2">
      <c r="B1047" s="171"/>
      <c r="C1047" s="172"/>
      <c r="D1047" s="173"/>
      <c r="E1047" s="174"/>
      <c r="F1047" s="174"/>
      <c r="G1047" s="174"/>
      <c r="H1047" s="174"/>
      <c r="I1047" s="175"/>
      <c r="Y1047" s="160">
        <v>207559</v>
      </c>
      <c r="Z1047" s="160">
        <v>40213</v>
      </c>
      <c r="AA1047" s="160">
        <v>165075</v>
      </c>
      <c r="AB1047" s="160">
        <v>2271</v>
      </c>
    </row>
    <row r="1048" spans="2:28" ht="22.35" customHeight="1" x14ac:dyDescent="0.2">
      <c r="B1048" s="171"/>
      <c r="C1048" s="172"/>
      <c r="D1048" s="173"/>
      <c r="E1048" s="174"/>
      <c r="F1048" s="174"/>
      <c r="G1048" s="174"/>
      <c r="H1048" s="174"/>
      <c r="I1048" s="175"/>
      <c r="Y1048" s="160">
        <v>22203</v>
      </c>
      <c r="Z1048" s="160">
        <v>14019</v>
      </c>
      <c r="AA1048" s="160">
        <v>7387</v>
      </c>
      <c r="AB1048" s="160">
        <v>797</v>
      </c>
    </row>
    <row r="1049" spans="2:28" ht="22.35" customHeight="1" x14ac:dyDescent="0.2">
      <c r="B1049" s="171"/>
      <c r="C1049" s="172"/>
      <c r="D1049" s="173"/>
      <c r="E1049" s="174"/>
      <c r="F1049" s="174"/>
      <c r="G1049" s="174"/>
      <c r="H1049" s="174"/>
      <c r="I1049" s="175"/>
      <c r="Y1049" s="160">
        <v>25946</v>
      </c>
      <c r="Z1049" s="160">
        <v>14019</v>
      </c>
      <c r="AA1049" s="160">
        <v>11130</v>
      </c>
      <c r="AB1049" s="160">
        <v>797</v>
      </c>
    </row>
    <row r="1050" spans="2:28" ht="22.35" customHeight="1" x14ac:dyDescent="0.2">
      <c r="B1050" s="171"/>
      <c r="C1050" s="172"/>
      <c r="D1050" s="173"/>
      <c r="E1050" s="174"/>
      <c r="F1050" s="174"/>
      <c r="G1050" s="174"/>
      <c r="H1050" s="174"/>
      <c r="I1050" s="175"/>
      <c r="Y1050" s="160">
        <v>32351</v>
      </c>
      <c r="Z1050" s="160">
        <v>14019</v>
      </c>
      <c r="AA1050" s="160">
        <v>17535</v>
      </c>
      <c r="AB1050" s="160">
        <v>797</v>
      </c>
    </row>
    <row r="1051" spans="2:28" ht="22.35" customHeight="1" x14ac:dyDescent="0.2">
      <c r="B1051" s="171"/>
      <c r="C1051" s="172"/>
      <c r="D1051" s="173"/>
      <c r="E1051" s="174"/>
      <c r="F1051" s="174"/>
      <c r="G1051" s="174"/>
      <c r="H1051" s="174"/>
      <c r="I1051" s="175"/>
      <c r="Y1051" s="160">
        <v>42097</v>
      </c>
      <c r="Z1051" s="160">
        <v>14019</v>
      </c>
      <c r="AA1051" s="160">
        <v>27281</v>
      </c>
      <c r="AB1051" s="160">
        <v>797</v>
      </c>
    </row>
    <row r="1052" spans="2:28" ht="22.35" customHeight="1" x14ac:dyDescent="0.2">
      <c r="B1052" s="171"/>
      <c r="C1052" s="172"/>
      <c r="D1052" s="173"/>
      <c r="E1052" s="174"/>
      <c r="F1052" s="174"/>
      <c r="G1052" s="174"/>
      <c r="H1052" s="174"/>
      <c r="I1052" s="175"/>
      <c r="Y1052" s="160">
        <v>52400</v>
      </c>
      <c r="Z1052" s="160">
        <v>14019</v>
      </c>
      <c r="AA1052" s="160">
        <v>37584</v>
      </c>
      <c r="AB1052" s="160">
        <v>797</v>
      </c>
    </row>
    <row r="1053" spans="2:28" ht="22.35" customHeight="1" x14ac:dyDescent="0.2">
      <c r="B1053" s="171"/>
      <c r="C1053" s="172"/>
      <c r="D1053" s="173"/>
      <c r="E1053" s="174"/>
      <c r="F1053" s="174"/>
      <c r="G1053" s="174"/>
      <c r="H1053" s="174"/>
      <c r="I1053" s="175"/>
      <c r="Y1053" s="160">
        <v>18278</v>
      </c>
      <c r="Z1053" s="160">
        <v>9941</v>
      </c>
      <c r="AA1053" s="160">
        <v>8337</v>
      </c>
    </row>
    <row r="1054" spans="2:28" ht="22.35" customHeight="1" x14ac:dyDescent="0.2">
      <c r="B1054" s="171"/>
      <c r="C1054" s="172"/>
      <c r="D1054" s="173"/>
      <c r="E1054" s="174"/>
      <c r="F1054" s="174"/>
      <c r="G1054" s="174"/>
      <c r="H1054" s="174"/>
      <c r="I1054" s="175"/>
      <c r="Y1054" s="160">
        <v>430110</v>
      </c>
      <c r="Z1054" s="160">
        <v>200051</v>
      </c>
      <c r="AB1054" s="160">
        <v>230059</v>
      </c>
    </row>
    <row r="1055" spans="2:28" ht="22.35" customHeight="1" x14ac:dyDescent="0.2">
      <c r="B1055" s="171"/>
      <c r="C1055" s="172"/>
      <c r="D1055" s="173"/>
      <c r="E1055" s="174"/>
      <c r="F1055" s="174"/>
      <c r="G1055" s="174"/>
      <c r="H1055" s="174"/>
      <c r="I1055" s="175"/>
      <c r="Y1055" s="160">
        <v>3974384</v>
      </c>
      <c r="Z1055" s="160">
        <v>1848551</v>
      </c>
      <c r="AB1055" s="160">
        <v>2125833</v>
      </c>
    </row>
    <row r="1056" spans="2:28" ht="22.35" customHeight="1" x14ac:dyDescent="0.2">
      <c r="B1056" s="171"/>
      <c r="C1056" s="172"/>
      <c r="D1056" s="173"/>
      <c r="E1056" s="174"/>
      <c r="F1056" s="174"/>
      <c r="G1056" s="174"/>
      <c r="H1056" s="174"/>
      <c r="I1056" s="175"/>
      <c r="Y1056" s="160">
        <v>940</v>
      </c>
      <c r="Z1056" s="160">
        <v>940</v>
      </c>
    </row>
    <row r="1057" spans="2:28" ht="22.35" customHeight="1" x14ac:dyDescent="0.2">
      <c r="B1057" s="171"/>
      <c r="C1057" s="172"/>
      <c r="D1057" s="173"/>
      <c r="E1057" s="174"/>
      <c r="F1057" s="174"/>
      <c r="G1057" s="174"/>
      <c r="H1057" s="174"/>
      <c r="I1057" s="175"/>
      <c r="Y1057" s="160">
        <v>1005</v>
      </c>
      <c r="Z1057" s="160">
        <v>1005</v>
      </c>
    </row>
    <row r="1058" spans="2:28" ht="22.35" customHeight="1" x14ac:dyDescent="0.2">
      <c r="B1058" s="171"/>
      <c r="C1058" s="172"/>
      <c r="D1058" s="173"/>
      <c r="E1058" s="174"/>
      <c r="F1058" s="174"/>
      <c r="G1058" s="174"/>
      <c r="H1058" s="174"/>
      <c r="I1058" s="175"/>
      <c r="Y1058" s="160">
        <v>1137</v>
      </c>
      <c r="Z1058" s="160">
        <v>1137</v>
      </c>
    </row>
    <row r="1059" spans="2:28" ht="22.35" customHeight="1" x14ac:dyDescent="0.2">
      <c r="B1059" s="171"/>
      <c r="C1059" s="172"/>
      <c r="D1059" s="173"/>
      <c r="E1059" s="174"/>
      <c r="F1059" s="174"/>
      <c r="G1059" s="174"/>
      <c r="H1059" s="174"/>
      <c r="I1059" s="175"/>
      <c r="Y1059" s="160">
        <v>11571</v>
      </c>
      <c r="Z1059" s="160">
        <v>5999</v>
      </c>
      <c r="AA1059" s="160">
        <v>2871</v>
      </c>
      <c r="AB1059" s="160">
        <v>2701</v>
      </c>
    </row>
    <row r="1060" spans="2:28" ht="22.35" customHeight="1" x14ac:dyDescent="0.2">
      <c r="B1060" s="171"/>
      <c r="C1060" s="172"/>
      <c r="D1060" s="173"/>
      <c r="E1060" s="174"/>
      <c r="F1060" s="174"/>
      <c r="G1060" s="174"/>
      <c r="H1060" s="174"/>
      <c r="I1060" s="175"/>
      <c r="Y1060" s="160">
        <v>12138</v>
      </c>
      <c r="Z1060" s="160">
        <v>6293</v>
      </c>
      <c r="AA1060" s="160">
        <v>3012</v>
      </c>
      <c r="AB1060" s="160">
        <v>2833</v>
      </c>
    </row>
    <row r="1061" spans="2:28" ht="22.35" customHeight="1" x14ac:dyDescent="0.2">
      <c r="B1061" s="171"/>
      <c r="C1061" s="172"/>
      <c r="D1061" s="173"/>
      <c r="E1061" s="174"/>
      <c r="F1061" s="174"/>
      <c r="G1061" s="174"/>
      <c r="H1061" s="174"/>
      <c r="I1061" s="175"/>
      <c r="Y1061" s="160">
        <v>13327</v>
      </c>
      <c r="Z1061" s="160">
        <v>6909</v>
      </c>
      <c r="AA1061" s="160">
        <v>3307</v>
      </c>
      <c r="AB1061" s="160">
        <v>3111</v>
      </c>
    </row>
    <row r="1062" spans="2:28" ht="22.35" customHeight="1" x14ac:dyDescent="0.2">
      <c r="B1062" s="171"/>
      <c r="C1062" s="172"/>
      <c r="D1062" s="173"/>
      <c r="E1062" s="174"/>
      <c r="F1062" s="174"/>
      <c r="G1062" s="174"/>
      <c r="H1062" s="174"/>
      <c r="I1062" s="175"/>
      <c r="Y1062" s="160">
        <v>15056</v>
      </c>
      <c r="Z1062" s="160">
        <v>6805</v>
      </c>
      <c r="AA1062" s="160">
        <v>3691</v>
      </c>
      <c r="AB1062" s="160">
        <v>4560</v>
      </c>
    </row>
    <row r="1063" spans="2:28" ht="22.35" customHeight="1" x14ac:dyDescent="0.2">
      <c r="B1063" s="171"/>
      <c r="C1063" s="172"/>
      <c r="D1063" s="173"/>
      <c r="E1063" s="174"/>
      <c r="F1063" s="174"/>
      <c r="G1063" s="174"/>
      <c r="H1063" s="174"/>
      <c r="I1063" s="175"/>
      <c r="Y1063" s="160">
        <v>15260</v>
      </c>
      <c r="Z1063" s="160">
        <v>6897</v>
      </c>
      <c r="AA1063" s="160">
        <v>3741</v>
      </c>
      <c r="AB1063" s="160">
        <v>4622</v>
      </c>
    </row>
    <row r="1064" spans="2:28" ht="22.35" customHeight="1" x14ac:dyDescent="0.2">
      <c r="B1064" s="171"/>
      <c r="C1064" s="172"/>
      <c r="D1064" s="173"/>
      <c r="E1064" s="174"/>
      <c r="F1064" s="174"/>
      <c r="G1064" s="174"/>
      <c r="H1064" s="174"/>
      <c r="I1064" s="175"/>
      <c r="Y1064" s="160">
        <v>17192</v>
      </c>
      <c r="Z1064" s="160">
        <v>7010</v>
      </c>
      <c r="AA1064" s="160">
        <v>4061</v>
      </c>
      <c r="AB1064" s="160">
        <v>6121</v>
      </c>
    </row>
    <row r="1065" spans="2:28" ht="22.35" customHeight="1" x14ac:dyDescent="0.2">
      <c r="B1065" s="171"/>
      <c r="C1065" s="172"/>
      <c r="D1065" s="173"/>
      <c r="E1065" s="174"/>
      <c r="F1065" s="174"/>
      <c r="G1065" s="174"/>
      <c r="H1065" s="174"/>
      <c r="I1065" s="175"/>
      <c r="Y1065" s="160">
        <v>17432</v>
      </c>
      <c r="Z1065" s="160">
        <v>7108</v>
      </c>
      <c r="AA1065" s="160">
        <v>4118</v>
      </c>
      <c r="AB1065" s="160">
        <v>6206</v>
      </c>
    </row>
    <row r="1066" spans="2:28" ht="22.35" customHeight="1" x14ac:dyDescent="0.2">
      <c r="B1066" s="171"/>
      <c r="C1066" s="172"/>
      <c r="D1066" s="173"/>
      <c r="E1066" s="174"/>
      <c r="F1066" s="174"/>
      <c r="G1066" s="174"/>
      <c r="H1066" s="174"/>
      <c r="I1066" s="175"/>
      <c r="Y1066" s="160">
        <v>25874</v>
      </c>
      <c r="Z1066" s="160">
        <v>8589</v>
      </c>
      <c r="AA1066" s="160">
        <v>2886</v>
      </c>
      <c r="AB1066" s="160">
        <v>14399</v>
      </c>
    </row>
    <row r="1067" spans="2:28" ht="22.35" customHeight="1" x14ac:dyDescent="0.2">
      <c r="B1067" s="171"/>
      <c r="C1067" s="172"/>
      <c r="D1067" s="173"/>
      <c r="E1067" s="174"/>
      <c r="F1067" s="174"/>
      <c r="G1067" s="174"/>
      <c r="H1067" s="174"/>
      <c r="I1067" s="175"/>
      <c r="Y1067" s="160">
        <v>28093</v>
      </c>
      <c r="Z1067" s="160">
        <v>9326</v>
      </c>
      <c r="AA1067" s="160">
        <v>3133</v>
      </c>
      <c r="AB1067" s="160">
        <v>15634</v>
      </c>
    </row>
    <row r="1068" spans="2:28" ht="22.35" customHeight="1" x14ac:dyDescent="0.2">
      <c r="B1068" s="171"/>
      <c r="C1068" s="172"/>
      <c r="D1068" s="173"/>
      <c r="E1068" s="174"/>
      <c r="F1068" s="174"/>
      <c r="G1068" s="174"/>
      <c r="H1068" s="174"/>
      <c r="I1068" s="175"/>
      <c r="Y1068" s="160">
        <v>30423</v>
      </c>
      <c r="Z1068" s="160">
        <v>9677</v>
      </c>
      <c r="AA1068" s="160">
        <v>4105</v>
      </c>
      <c r="AB1068" s="160">
        <v>16641</v>
      </c>
    </row>
    <row r="1069" spans="2:28" ht="22.35" customHeight="1" x14ac:dyDescent="0.2">
      <c r="B1069" s="171"/>
      <c r="C1069" s="172"/>
      <c r="D1069" s="173"/>
      <c r="E1069" s="174"/>
      <c r="F1069" s="174"/>
      <c r="G1069" s="174"/>
      <c r="H1069" s="174"/>
      <c r="I1069" s="175"/>
      <c r="Y1069" s="160">
        <v>42441</v>
      </c>
      <c r="Z1069" s="160">
        <v>9677</v>
      </c>
      <c r="AA1069" s="160">
        <v>6021</v>
      </c>
      <c r="AB1069" s="160">
        <v>26743</v>
      </c>
    </row>
    <row r="1070" spans="2:28" ht="22.35" customHeight="1" x14ac:dyDescent="0.2">
      <c r="B1070" s="171"/>
      <c r="C1070" s="172"/>
      <c r="D1070" s="173"/>
      <c r="E1070" s="174"/>
      <c r="F1070" s="174"/>
      <c r="G1070" s="174"/>
      <c r="H1070" s="174"/>
      <c r="I1070" s="175"/>
      <c r="Y1070" s="160">
        <v>103277</v>
      </c>
      <c r="Z1070" s="160">
        <v>23549</v>
      </c>
      <c r="AA1070" s="160">
        <v>14653</v>
      </c>
      <c r="AB1070" s="160">
        <v>65075</v>
      </c>
    </row>
    <row r="1071" spans="2:28" ht="22.35" customHeight="1" x14ac:dyDescent="0.2">
      <c r="B1071" s="171"/>
      <c r="C1071" s="172"/>
      <c r="D1071" s="173"/>
      <c r="E1071" s="174"/>
      <c r="F1071" s="174"/>
      <c r="G1071" s="174"/>
      <c r="H1071" s="174"/>
      <c r="I1071" s="175"/>
      <c r="Y1071" s="160">
        <v>226</v>
      </c>
      <c r="Z1071" s="160">
        <v>226</v>
      </c>
    </row>
    <row r="1072" spans="2:28" ht="22.35" customHeight="1" x14ac:dyDescent="0.2">
      <c r="B1072" s="176"/>
      <c r="C1072" s="177"/>
      <c r="D1072" s="178"/>
      <c r="E1072" s="179"/>
      <c r="F1072" s="179"/>
      <c r="G1072" s="179"/>
      <c r="H1072" s="179"/>
      <c r="I1072" s="180"/>
      <c r="Y1072" s="160">
        <v>226</v>
      </c>
      <c r="Z1072" s="160">
        <v>226</v>
      </c>
    </row>
    <row r="1073" spans="2:28" ht="22.35" customHeight="1" x14ac:dyDescent="0.2">
      <c r="B1073" s="171"/>
      <c r="C1073" s="172"/>
      <c r="D1073" s="173"/>
      <c r="E1073" s="174"/>
      <c r="F1073" s="174"/>
      <c r="G1073" s="174"/>
      <c r="H1073" s="174"/>
      <c r="I1073" s="175"/>
      <c r="Y1073" s="160">
        <v>324</v>
      </c>
      <c r="Z1073" s="160">
        <v>324</v>
      </c>
    </row>
    <row r="1074" spans="2:28" ht="22.35" customHeight="1" x14ac:dyDescent="0.2">
      <c r="B1074" s="171"/>
      <c r="C1074" s="172"/>
      <c r="D1074" s="173"/>
      <c r="E1074" s="174"/>
      <c r="F1074" s="174"/>
      <c r="G1074" s="174"/>
      <c r="H1074" s="174"/>
      <c r="I1074" s="175"/>
      <c r="Y1074" s="160">
        <v>422</v>
      </c>
      <c r="Z1074" s="160">
        <v>422</v>
      </c>
    </row>
    <row r="1075" spans="2:28" ht="22.35" customHeight="1" x14ac:dyDescent="0.2">
      <c r="B1075" s="171"/>
      <c r="C1075" s="172"/>
      <c r="D1075" s="173"/>
      <c r="E1075" s="174"/>
      <c r="F1075" s="174"/>
      <c r="G1075" s="174"/>
      <c r="H1075" s="174"/>
      <c r="I1075" s="175"/>
      <c r="Y1075" s="160">
        <v>619</v>
      </c>
      <c r="Z1075" s="160">
        <v>619</v>
      </c>
    </row>
    <row r="1076" spans="2:28" ht="22.35" customHeight="1" x14ac:dyDescent="0.2">
      <c r="B1076" s="171"/>
      <c r="C1076" s="172"/>
      <c r="D1076" s="173"/>
      <c r="E1076" s="174"/>
      <c r="F1076" s="174"/>
      <c r="G1076" s="174"/>
      <c r="H1076" s="174"/>
      <c r="I1076" s="175"/>
      <c r="Y1076" s="160">
        <v>619</v>
      </c>
      <c r="Z1076" s="160">
        <v>619</v>
      </c>
    </row>
    <row r="1077" spans="2:28" ht="22.35" customHeight="1" x14ac:dyDescent="0.2">
      <c r="B1077" s="171"/>
      <c r="C1077" s="172"/>
      <c r="D1077" s="173"/>
      <c r="E1077" s="174"/>
      <c r="F1077" s="174"/>
      <c r="G1077" s="174"/>
      <c r="H1077" s="174"/>
      <c r="I1077" s="175"/>
      <c r="Y1077" s="160">
        <v>62</v>
      </c>
      <c r="Z1077" s="160">
        <v>62</v>
      </c>
    </row>
    <row r="1078" spans="2:28" ht="22.35" customHeight="1" x14ac:dyDescent="0.2">
      <c r="B1078" s="171"/>
      <c r="C1078" s="172"/>
      <c r="D1078" s="173"/>
      <c r="E1078" s="174"/>
      <c r="F1078" s="174"/>
      <c r="G1078" s="174"/>
      <c r="H1078" s="174"/>
      <c r="I1078" s="175"/>
      <c r="Y1078" s="160">
        <v>4497</v>
      </c>
      <c r="Z1078" s="160">
        <v>2349</v>
      </c>
      <c r="AA1078" s="160">
        <v>1323</v>
      </c>
      <c r="AB1078" s="160">
        <v>825</v>
      </c>
    </row>
    <row r="1079" spans="2:28" ht="22.35" customHeight="1" x14ac:dyDescent="0.2">
      <c r="B1079" s="171"/>
      <c r="C1079" s="172"/>
      <c r="D1079" s="173"/>
      <c r="E1079" s="174"/>
      <c r="F1079" s="174"/>
      <c r="G1079" s="174"/>
      <c r="H1079" s="174"/>
      <c r="I1079" s="175"/>
      <c r="Y1079" s="160">
        <v>4949</v>
      </c>
      <c r="Z1079" s="160">
        <v>2585</v>
      </c>
      <c r="AA1079" s="160">
        <v>1456</v>
      </c>
      <c r="AB1079" s="160">
        <v>908</v>
      </c>
    </row>
    <row r="1080" spans="2:28" ht="22.35" customHeight="1" x14ac:dyDescent="0.2">
      <c r="B1080" s="171"/>
      <c r="C1080" s="172"/>
      <c r="D1080" s="173"/>
      <c r="E1080" s="174"/>
      <c r="F1080" s="174"/>
      <c r="G1080" s="174"/>
      <c r="H1080" s="174"/>
      <c r="I1080" s="175"/>
      <c r="Y1080" s="160">
        <v>5634</v>
      </c>
      <c r="Z1080" s="160">
        <v>2943</v>
      </c>
      <c r="AA1080" s="160">
        <v>1657</v>
      </c>
      <c r="AB1080" s="160">
        <v>1034</v>
      </c>
    </row>
    <row r="1081" spans="2:28" ht="22.35" customHeight="1" x14ac:dyDescent="0.2">
      <c r="B1081" s="171"/>
      <c r="C1081" s="172"/>
      <c r="D1081" s="173"/>
      <c r="E1081" s="174"/>
      <c r="F1081" s="174"/>
      <c r="G1081" s="174"/>
      <c r="H1081" s="174"/>
      <c r="I1081" s="175"/>
      <c r="Y1081" s="160">
        <v>12214</v>
      </c>
      <c r="Z1081" s="160">
        <v>6380</v>
      </c>
      <c r="AA1081" s="160">
        <v>3593</v>
      </c>
      <c r="AB1081" s="160">
        <v>2241</v>
      </c>
    </row>
    <row r="1082" spans="2:28" ht="22.35" customHeight="1" x14ac:dyDescent="0.2">
      <c r="B1082" s="171"/>
      <c r="C1082" s="172"/>
      <c r="D1082" s="173"/>
      <c r="E1082" s="174"/>
      <c r="F1082" s="174"/>
      <c r="G1082" s="174"/>
      <c r="H1082" s="174"/>
      <c r="I1082" s="175"/>
      <c r="Y1082" s="160">
        <v>13029</v>
      </c>
      <c r="Z1082" s="160">
        <v>6805</v>
      </c>
      <c r="AA1082" s="160">
        <v>3833</v>
      </c>
      <c r="AB1082" s="160">
        <v>2391</v>
      </c>
    </row>
    <row r="1083" spans="2:28" ht="22.35" customHeight="1" x14ac:dyDescent="0.2">
      <c r="B1083" s="171"/>
      <c r="C1083" s="172"/>
      <c r="D1083" s="173"/>
      <c r="E1083" s="174"/>
      <c r="F1083" s="174"/>
      <c r="G1083" s="174"/>
      <c r="H1083" s="174"/>
      <c r="I1083" s="175"/>
      <c r="Y1083" s="160">
        <v>14583</v>
      </c>
      <c r="Z1083" s="160">
        <v>7617</v>
      </c>
      <c r="AA1083" s="160">
        <v>4290</v>
      </c>
      <c r="AB1083" s="160">
        <v>2676</v>
      </c>
    </row>
    <row r="1084" spans="2:28" ht="22.35" customHeight="1" x14ac:dyDescent="0.2">
      <c r="B1084" s="171"/>
      <c r="C1084" s="172"/>
      <c r="D1084" s="173"/>
      <c r="E1084" s="174"/>
      <c r="F1084" s="174"/>
      <c r="G1084" s="174"/>
      <c r="H1084" s="174"/>
      <c r="I1084" s="175"/>
      <c r="Y1084" s="160">
        <v>16848</v>
      </c>
      <c r="Z1084" s="160">
        <v>8800</v>
      </c>
      <c r="AA1084" s="160">
        <v>4956</v>
      </c>
      <c r="AB1084" s="160">
        <v>3092</v>
      </c>
    </row>
    <row r="1085" spans="2:28" ht="22.35" customHeight="1" x14ac:dyDescent="0.2">
      <c r="B1085" s="171"/>
      <c r="C1085" s="172"/>
      <c r="D1085" s="173"/>
      <c r="E1085" s="174"/>
      <c r="F1085" s="174"/>
      <c r="G1085" s="174"/>
      <c r="H1085" s="174"/>
      <c r="I1085" s="175"/>
      <c r="Y1085" s="160">
        <v>19465</v>
      </c>
      <c r="Z1085" s="160">
        <v>10167</v>
      </c>
      <c r="AA1085" s="160">
        <v>5726</v>
      </c>
      <c r="AB1085" s="160">
        <v>3572</v>
      </c>
    </row>
    <row r="1086" spans="2:28" ht="22.35" customHeight="1" x14ac:dyDescent="0.2">
      <c r="B1086" s="171"/>
      <c r="C1086" s="172"/>
      <c r="D1086" s="173"/>
      <c r="E1086" s="174"/>
      <c r="F1086" s="174"/>
      <c r="G1086" s="174"/>
      <c r="H1086" s="174"/>
      <c r="I1086" s="175"/>
      <c r="Y1086" s="160">
        <v>23266</v>
      </c>
      <c r="Z1086" s="160">
        <v>12152</v>
      </c>
      <c r="AA1086" s="160">
        <v>6844</v>
      </c>
      <c r="AB1086" s="160">
        <v>4270</v>
      </c>
    </row>
    <row r="1087" spans="2:28" ht="22.35" customHeight="1" x14ac:dyDescent="0.2">
      <c r="B1087" s="171"/>
      <c r="C1087" s="172"/>
      <c r="D1087" s="173"/>
      <c r="E1087" s="174"/>
      <c r="F1087" s="174"/>
      <c r="G1087" s="174"/>
      <c r="H1087" s="174"/>
      <c r="I1087" s="175"/>
      <c r="Y1087" s="160">
        <v>31933</v>
      </c>
      <c r="Z1087" s="160">
        <v>16679</v>
      </c>
      <c r="AA1087" s="160">
        <v>9394</v>
      </c>
      <c r="AB1087" s="160">
        <v>5860</v>
      </c>
    </row>
    <row r="1088" spans="2:28" ht="22.35" customHeight="1" x14ac:dyDescent="0.2">
      <c r="B1088" s="171"/>
      <c r="C1088" s="172"/>
      <c r="D1088" s="173"/>
      <c r="E1088" s="174"/>
      <c r="F1088" s="174"/>
      <c r="G1088" s="174"/>
      <c r="H1088" s="174"/>
      <c r="I1088" s="175"/>
      <c r="Y1088" s="160">
        <v>49857</v>
      </c>
      <c r="Z1088" s="160">
        <v>26040</v>
      </c>
      <c r="AA1088" s="160">
        <v>14667</v>
      </c>
      <c r="AB1088" s="160">
        <v>9150</v>
      </c>
    </row>
    <row r="1089" spans="2:28" ht="22.35" customHeight="1" x14ac:dyDescent="0.2">
      <c r="B1089" s="171"/>
      <c r="C1089" s="172"/>
      <c r="D1089" s="173"/>
      <c r="E1089" s="174"/>
      <c r="F1089" s="174"/>
      <c r="G1089" s="174"/>
      <c r="H1089" s="174"/>
      <c r="I1089" s="175"/>
      <c r="Y1089" s="160">
        <v>72000</v>
      </c>
      <c r="Z1089" s="160">
        <v>29746</v>
      </c>
      <c r="AA1089" s="160">
        <v>27038</v>
      </c>
      <c r="AB1089" s="160">
        <v>15216</v>
      </c>
    </row>
    <row r="1090" spans="2:28" ht="22.35" customHeight="1" x14ac:dyDescent="0.2">
      <c r="B1090" s="171"/>
      <c r="C1090" s="172"/>
      <c r="D1090" s="173"/>
      <c r="E1090" s="174"/>
      <c r="F1090" s="174"/>
      <c r="G1090" s="174"/>
      <c r="H1090" s="174"/>
      <c r="I1090" s="175"/>
      <c r="Y1090" s="160">
        <v>72766</v>
      </c>
      <c r="Z1090" s="160">
        <v>30062</v>
      </c>
      <c r="AA1090" s="160">
        <v>27326</v>
      </c>
      <c r="AB1090" s="160">
        <v>15378</v>
      </c>
    </row>
    <row r="1091" spans="2:28" ht="22.35" customHeight="1" x14ac:dyDescent="0.2">
      <c r="B1091" s="171"/>
      <c r="C1091" s="172"/>
      <c r="D1091" s="173"/>
      <c r="E1091" s="174"/>
      <c r="F1091" s="174"/>
      <c r="G1091" s="174"/>
      <c r="H1091" s="174"/>
      <c r="I1091" s="175"/>
      <c r="Y1091" s="160">
        <v>91351</v>
      </c>
      <c r="Z1091" s="160">
        <v>30062</v>
      </c>
      <c r="AA1091" s="160">
        <v>33951</v>
      </c>
      <c r="AB1091" s="160">
        <v>27338</v>
      </c>
    </row>
    <row r="1092" spans="2:28" ht="22.35" customHeight="1" x14ac:dyDescent="0.2">
      <c r="B1092" s="171"/>
      <c r="C1092" s="172"/>
      <c r="D1092" s="173"/>
      <c r="E1092" s="174"/>
      <c r="F1092" s="174"/>
      <c r="G1092" s="174"/>
      <c r="H1092" s="174"/>
      <c r="I1092" s="175"/>
      <c r="Y1092" s="160">
        <v>169645</v>
      </c>
      <c r="Z1092" s="160">
        <v>45579</v>
      </c>
      <c r="AA1092" s="160">
        <v>66037</v>
      </c>
      <c r="AB1092" s="160">
        <v>58029</v>
      </c>
    </row>
    <row r="1093" spans="2:28" ht="22.35" customHeight="1" x14ac:dyDescent="0.2">
      <c r="B1093" s="171"/>
      <c r="C1093" s="172"/>
      <c r="D1093" s="173"/>
      <c r="E1093" s="174"/>
      <c r="F1093" s="174"/>
      <c r="G1093" s="174"/>
      <c r="H1093" s="174"/>
      <c r="I1093" s="175"/>
      <c r="Y1093" s="160">
        <v>1060</v>
      </c>
      <c r="Z1093" s="160">
        <v>554</v>
      </c>
      <c r="AA1093" s="160">
        <v>312</v>
      </c>
      <c r="AB1093" s="160">
        <v>194</v>
      </c>
    </row>
    <row r="1094" spans="2:28" ht="22.35" customHeight="1" x14ac:dyDescent="0.2">
      <c r="B1094" s="171"/>
      <c r="C1094" s="172"/>
      <c r="D1094" s="173"/>
      <c r="E1094" s="174"/>
      <c r="F1094" s="174"/>
      <c r="G1094" s="174"/>
      <c r="H1094" s="174"/>
      <c r="I1094" s="175"/>
      <c r="Y1094" s="160">
        <v>1072</v>
      </c>
      <c r="Z1094" s="160">
        <v>560</v>
      </c>
      <c r="AA1094" s="160">
        <v>315</v>
      </c>
      <c r="AB1094" s="160">
        <v>197</v>
      </c>
    </row>
    <row r="1095" spans="2:28" ht="22.35" customHeight="1" x14ac:dyDescent="0.2">
      <c r="B1095" s="171"/>
      <c r="C1095" s="172"/>
      <c r="D1095" s="173"/>
      <c r="E1095" s="174"/>
      <c r="F1095" s="174"/>
      <c r="G1095" s="174"/>
      <c r="H1095" s="174"/>
      <c r="I1095" s="175"/>
      <c r="Y1095" s="160">
        <v>1558</v>
      </c>
      <c r="Z1095" s="160">
        <v>814</v>
      </c>
      <c r="AA1095" s="160">
        <v>458</v>
      </c>
      <c r="AB1095" s="160">
        <v>286</v>
      </c>
    </row>
    <row r="1096" spans="2:28" ht="22.35" customHeight="1" x14ac:dyDescent="0.2">
      <c r="B1096" s="171"/>
      <c r="C1096" s="172"/>
      <c r="D1096" s="173"/>
      <c r="E1096" s="174"/>
      <c r="F1096" s="174"/>
      <c r="G1096" s="174"/>
      <c r="H1096" s="174"/>
      <c r="I1096" s="175"/>
      <c r="Y1096" s="160">
        <v>2050</v>
      </c>
      <c r="Z1096" s="160">
        <v>1071</v>
      </c>
      <c r="AA1096" s="160">
        <v>603</v>
      </c>
      <c r="AB1096" s="160">
        <v>376</v>
      </c>
    </row>
    <row r="1097" spans="2:28" ht="22.35" customHeight="1" x14ac:dyDescent="0.2">
      <c r="B1097" s="171"/>
      <c r="C1097" s="172"/>
      <c r="D1097" s="173"/>
      <c r="E1097" s="174"/>
      <c r="F1097" s="174"/>
      <c r="G1097" s="174"/>
      <c r="H1097" s="174"/>
      <c r="I1097" s="175"/>
      <c r="Y1097" s="160">
        <v>3016</v>
      </c>
      <c r="Z1097" s="160">
        <v>1576</v>
      </c>
      <c r="AA1097" s="160">
        <v>887</v>
      </c>
      <c r="AB1097" s="160">
        <v>553</v>
      </c>
    </row>
    <row r="1098" spans="2:28" ht="22.35" customHeight="1" x14ac:dyDescent="0.2">
      <c r="B1098" s="171"/>
      <c r="C1098" s="172"/>
      <c r="D1098" s="173"/>
      <c r="E1098" s="174"/>
      <c r="F1098" s="174"/>
      <c r="G1098" s="174"/>
      <c r="H1098" s="174"/>
      <c r="I1098" s="175"/>
      <c r="Y1098" s="160">
        <v>3074</v>
      </c>
      <c r="Z1098" s="160">
        <v>1606</v>
      </c>
      <c r="AA1098" s="160">
        <v>904</v>
      </c>
      <c r="AB1098" s="160">
        <v>564</v>
      </c>
    </row>
    <row r="1099" spans="2:28" ht="22.35" customHeight="1" x14ac:dyDescent="0.2">
      <c r="B1099" s="171"/>
      <c r="C1099" s="172"/>
      <c r="D1099" s="173"/>
      <c r="E1099" s="174"/>
      <c r="F1099" s="174"/>
      <c r="G1099" s="174"/>
      <c r="H1099" s="174"/>
      <c r="I1099" s="175"/>
      <c r="Y1099" s="160">
        <v>292</v>
      </c>
      <c r="Z1099" s="160">
        <v>153</v>
      </c>
      <c r="AA1099" s="160">
        <v>86</v>
      </c>
      <c r="AB1099" s="160">
        <v>53</v>
      </c>
    </row>
    <row r="1100" spans="2:28" ht="22.35" customHeight="1" x14ac:dyDescent="0.2">
      <c r="B1100" s="171"/>
      <c r="C1100" s="172"/>
      <c r="D1100" s="173"/>
      <c r="E1100" s="174"/>
      <c r="F1100" s="174"/>
      <c r="G1100" s="174"/>
      <c r="H1100" s="174"/>
      <c r="I1100" s="175"/>
      <c r="Y1100" s="160">
        <v>44715</v>
      </c>
      <c r="Z1100" s="160">
        <v>32342</v>
      </c>
      <c r="AA1100" s="160">
        <v>6028</v>
      </c>
      <c r="AB1100" s="160">
        <v>6345</v>
      </c>
    </row>
    <row r="1101" spans="2:28" ht="22.35" customHeight="1" x14ac:dyDescent="0.2">
      <c r="B1101" s="171"/>
      <c r="C1101" s="172"/>
      <c r="D1101" s="173"/>
      <c r="E1101" s="174"/>
      <c r="F1101" s="174"/>
      <c r="G1101" s="174"/>
      <c r="H1101" s="174"/>
      <c r="I1101" s="175"/>
      <c r="Y1101" s="160">
        <v>44715</v>
      </c>
      <c r="Z1101" s="160">
        <v>32342</v>
      </c>
      <c r="AA1101" s="160">
        <v>6028</v>
      </c>
      <c r="AB1101" s="160">
        <v>6345</v>
      </c>
    </row>
    <row r="1102" spans="2:28" ht="22.35" customHeight="1" x14ac:dyDescent="0.2">
      <c r="B1102" s="171"/>
      <c r="C1102" s="172"/>
      <c r="D1102" s="173"/>
      <c r="E1102" s="174"/>
      <c r="F1102" s="174"/>
      <c r="G1102" s="174"/>
      <c r="H1102" s="174"/>
      <c r="I1102" s="175"/>
      <c r="Y1102" s="160">
        <v>48101</v>
      </c>
      <c r="Z1102" s="160">
        <v>35003</v>
      </c>
      <c r="AA1102" s="160">
        <v>6345</v>
      </c>
      <c r="AB1102" s="160">
        <v>6753</v>
      </c>
    </row>
    <row r="1103" spans="2:28" ht="22.35" customHeight="1" x14ac:dyDescent="0.2">
      <c r="B1103" s="171"/>
      <c r="C1103" s="172"/>
      <c r="D1103" s="173"/>
      <c r="E1103" s="174"/>
      <c r="F1103" s="174"/>
      <c r="G1103" s="174"/>
      <c r="H1103" s="174"/>
      <c r="I1103" s="175"/>
      <c r="Y1103" s="160">
        <v>48101</v>
      </c>
      <c r="Z1103" s="160">
        <v>35003</v>
      </c>
      <c r="AA1103" s="160">
        <v>6345</v>
      </c>
      <c r="AB1103" s="160">
        <v>6753</v>
      </c>
    </row>
    <row r="1104" spans="2:28" ht="22.35" customHeight="1" x14ac:dyDescent="0.2">
      <c r="B1104" s="176"/>
      <c r="C1104" s="177"/>
      <c r="D1104" s="178"/>
      <c r="E1104" s="179"/>
      <c r="F1104" s="179"/>
      <c r="G1104" s="179"/>
      <c r="H1104" s="179"/>
      <c r="I1104" s="180"/>
      <c r="Y1104" s="160">
        <v>51487</v>
      </c>
      <c r="Z1104" s="160">
        <v>37665</v>
      </c>
      <c r="AA1104" s="160">
        <v>6662</v>
      </c>
      <c r="AB1104" s="160">
        <v>7160</v>
      </c>
    </row>
    <row r="1105" spans="2:9" x14ac:dyDescent="0.2">
      <c r="B1105" s="181"/>
      <c r="C1105" s="181"/>
      <c r="D1105" s="181"/>
      <c r="E1105" s="181"/>
      <c r="F1105" s="181"/>
      <c r="G1105" s="181"/>
      <c r="H1105" s="181"/>
      <c r="I1105" s="181"/>
    </row>
  </sheetData>
  <mergeCells count="1">
    <mergeCell ref="B1:I2"/>
  </mergeCells>
  <phoneticPr fontId="2" type="noConversion"/>
  <printOptions horizontalCentered="1" verticalCentered="1"/>
  <pageMargins left="7.874015748031496E-2" right="7.874015748031496E-2" top="0.39370078740157483" bottom="0.39370078740157483" header="0.19685039370078741" footer="0.19685039370078741"/>
  <pageSetup paperSize="9" scale="90" orientation="landscape" r:id="rId1"/>
  <headerFooter alignWithMargins="0"/>
  <rowBreaks count="32" manualBreakCount="32">
    <brk id="49" max="16383" man="1"/>
    <brk id="82" max="16383" man="1"/>
    <brk id="115" max="16383" man="1"/>
    <brk id="148" max="16383" man="1"/>
    <brk id="181" max="16383" man="1"/>
    <brk id="214" max="16383" man="1"/>
    <brk id="247" max="16383" man="1"/>
    <brk id="280" max="16383" man="1"/>
    <brk id="313" max="16383" man="1"/>
    <brk id="346" max="16383" man="1"/>
    <brk id="379" max="16383" man="1"/>
    <brk id="412" max="16383" man="1"/>
    <brk id="445" max="16383" man="1"/>
    <brk id="478" max="16383" man="1"/>
    <brk id="511" max="16383" man="1"/>
    <brk id="544" max="16383" man="1"/>
    <brk id="577" max="16383" man="1"/>
    <brk id="610" max="16383" man="1"/>
    <brk id="643" max="16383" man="1"/>
    <brk id="676" max="16383" man="1"/>
    <brk id="709" max="16383" man="1"/>
    <brk id="742" max="16383" man="1"/>
    <brk id="775" max="16383" man="1"/>
    <brk id="808" max="16383" man="1"/>
    <brk id="841" max="16383" man="1"/>
    <brk id="874" max="16383" man="1"/>
    <brk id="907" max="16383" man="1"/>
    <brk id="940" max="16383" man="1"/>
    <brk id="973" max="16383" man="1"/>
    <brk id="1006" max="16383" man="1"/>
    <brk id="1039" max="16383" man="1"/>
    <brk id="107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/>
  <dimension ref="A1:GG1351"/>
  <sheetViews>
    <sheetView view="pageBreakPreview" zoomScale="115" zoomScaleNormal="100" zoomScaleSheetLayoutView="115" workbookViewId="0">
      <pane ySplit="3" topLeftCell="A119" activePane="bottomLeft" state="frozen"/>
      <selection activeCell="B4" sqref="B4"/>
      <selection pane="bottomLeft" activeCell="BD905" sqref="BD905"/>
    </sheetView>
  </sheetViews>
  <sheetFormatPr defaultRowHeight="12.75" x14ac:dyDescent="0.2"/>
  <cols>
    <col min="1" max="1" width="8.88671875" style="9"/>
    <col min="2" max="11" width="1.21875" style="9" customWidth="1"/>
    <col min="12" max="14" width="1.21875" style="75" customWidth="1"/>
    <col min="15" max="70" width="1.21875" style="9" customWidth="1"/>
    <col min="71" max="71" width="1.21875" style="75" customWidth="1"/>
    <col min="72" max="141" width="0.21875" style="9" customWidth="1"/>
    <col min="142" max="142" width="1.77734375" style="9" customWidth="1"/>
    <col min="143" max="146" width="6.77734375" style="9" customWidth="1"/>
    <col min="147" max="147" width="8.77734375" style="9" customWidth="1"/>
    <col min="148" max="148" width="8.88671875" style="9"/>
    <col min="149" max="149" width="9.44140625" style="9" bestFit="1" customWidth="1"/>
    <col min="150" max="16384" width="8.88671875" style="9"/>
  </cols>
  <sheetData>
    <row r="1" spans="1:149" ht="24.95" customHeight="1" x14ac:dyDescent="0.2">
      <c r="B1" s="289" t="s">
        <v>12871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79"/>
      <c r="EE1" s="279"/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</row>
    <row r="2" spans="1:149" ht="9.9499999999999993" customHeight="1" x14ac:dyDescent="0.2"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F2" s="290"/>
      <c r="BG2" s="290"/>
      <c r="BH2" s="290"/>
      <c r="BI2" s="290"/>
      <c r="BJ2" s="290"/>
      <c r="BK2" s="290"/>
      <c r="BL2" s="290"/>
      <c r="BM2" s="290"/>
      <c r="BN2" s="290"/>
      <c r="BO2" s="290"/>
      <c r="BP2" s="290"/>
      <c r="BQ2" s="290"/>
      <c r="BR2" s="290"/>
      <c r="BS2" s="290"/>
      <c r="BT2" s="290"/>
      <c r="BU2" s="290"/>
      <c r="BV2" s="290"/>
      <c r="BW2" s="290"/>
      <c r="BX2" s="290"/>
      <c r="BY2" s="290"/>
      <c r="BZ2" s="290"/>
      <c r="CA2" s="290"/>
      <c r="CB2" s="290"/>
      <c r="CC2" s="290"/>
      <c r="CD2" s="290"/>
      <c r="CE2" s="290"/>
      <c r="CF2" s="290"/>
      <c r="CG2" s="290"/>
      <c r="CH2" s="290"/>
      <c r="CI2" s="290"/>
      <c r="CJ2" s="290"/>
      <c r="CK2" s="290"/>
      <c r="CL2" s="290"/>
      <c r="CM2" s="290"/>
      <c r="CN2" s="290"/>
      <c r="CO2" s="290"/>
      <c r="CP2" s="290"/>
      <c r="CQ2" s="290"/>
      <c r="CR2" s="290"/>
      <c r="CS2" s="290"/>
      <c r="CT2" s="290"/>
      <c r="CU2" s="290"/>
      <c r="CV2" s="290"/>
      <c r="CW2" s="290"/>
      <c r="CX2" s="290"/>
      <c r="CY2" s="290"/>
      <c r="CZ2" s="290"/>
      <c r="DA2" s="290"/>
      <c r="DB2" s="290"/>
      <c r="DC2" s="290"/>
      <c r="DD2" s="290"/>
      <c r="DE2" s="290"/>
      <c r="DF2" s="290"/>
      <c r="DG2" s="290"/>
      <c r="DH2" s="290"/>
      <c r="DI2" s="290"/>
      <c r="DJ2" s="290"/>
      <c r="DK2" s="290"/>
      <c r="DL2" s="290"/>
      <c r="DM2" s="290"/>
      <c r="DN2" s="290"/>
      <c r="DO2" s="290"/>
      <c r="DP2" s="290"/>
      <c r="DQ2" s="290"/>
      <c r="DR2" s="290"/>
      <c r="DS2" s="290"/>
      <c r="DT2" s="290"/>
      <c r="DU2" s="290"/>
      <c r="DV2" s="290"/>
      <c r="DW2" s="290"/>
      <c r="DX2" s="290"/>
      <c r="DY2" s="290"/>
      <c r="DZ2" s="290"/>
      <c r="EA2" s="290"/>
      <c r="EB2" s="290"/>
      <c r="EC2" s="290"/>
      <c r="ED2" s="290"/>
      <c r="EE2" s="290"/>
      <c r="EF2" s="290"/>
      <c r="EG2" s="290"/>
      <c r="EH2" s="290"/>
      <c r="EI2" s="290"/>
      <c r="EJ2" s="290"/>
      <c r="EK2" s="290"/>
      <c r="EL2" s="290"/>
      <c r="EM2" s="290"/>
      <c r="EN2" s="290"/>
      <c r="EO2" s="290"/>
      <c r="EP2" s="290"/>
      <c r="EQ2" s="290"/>
    </row>
    <row r="3" spans="1:149" ht="27.95" customHeight="1" x14ac:dyDescent="0.2">
      <c r="B3" s="291" t="s">
        <v>12597</v>
      </c>
      <c r="C3" s="292" t="s">
        <v>4447</v>
      </c>
      <c r="D3" s="292" t="s">
        <v>4448</v>
      </c>
      <c r="E3" s="292" t="s">
        <v>4449</v>
      </c>
      <c r="F3" s="292" t="s">
        <v>12598</v>
      </c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  <c r="AL3" s="292"/>
      <c r="AM3" s="292"/>
      <c r="AN3" s="292"/>
      <c r="AO3" s="292"/>
      <c r="AP3" s="292"/>
      <c r="AQ3" s="292"/>
      <c r="AR3" s="292"/>
      <c r="AS3" s="292"/>
      <c r="AT3" s="292"/>
      <c r="AU3" s="292"/>
      <c r="AV3" s="292"/>
      <c r="AW3" s="292"/>
      <c r="AX3" s="292"/>
      <c r="AY3" s="292"/>
      <c r="AZ3" s="292"/>
      <c r="BA3" s="292"/>
      <c r="BB3" s="292"/>
      <c r="BC3" s="292"/>
      <c r="BD3" s="292"/>
      <c r="BE3" s="292"/>
      <c r="BF3" s="292"/>
      <c r="BG3" s="292"/>
      <c r="BH3" s="292"/>
      <c r="BI3" s="292"/>
      <c r="BJ3" s="292"/>
      <c r="BK3" s="292"/>
      <c r="BL3" s="292"/>
      <c r="BM3" s="292"/>
      <c r="BN3" s="292"/>
      <c r="BO3" s="292"/>
      <c r="BP3" s="292"/>
      <c r="BQ3" s="292"/>
      <c r="BR3" s="292"/>
      <c r="BS3" s="292"/>
      <c r="BT3" s="292"/>
      <c r="BU3" s="292"/>
      <c r="BV3" s="292"/>
      <c r="BW3" s="292"/>
      <c r="BX3" s="292"/>
      <c r="BY3" s="292"/>
      <c r="BZ3" s="292"/>
      <c r="CA3" s="292"/>
      <c r="CB3" s="292"/>
      <c r="CC3" s="292"/>
      <c r="CD3" s="292"/>
      <c r="CE3" s="292"/>
      <c r="CF3" s="292"/>
      <c r="CG3" s="292"/>
      <c r="CH3" s="292"/>
      <c r="CI3" s="292"/>
      <c r="CJ3" s="292"/>
      <c r="CK3" s="292"/>
      <c r="CL3" s="292"/>
      <c r="CM3" s="292"/>
      <c r="CN3" s="292"/>
      <c r="CO3" s="292"/>
      <c r="CP3" s="292"/>
      <c r="CQ3" s="292"/>
      <c r="CR3" s="292"/>
      <c r="CS3" s="292"/>
      <c r="CT3" s="292"/>
      <c r="CU3" s="292"/>
      <c r="CV3" s="292"/>
      <c r="CW3" s="292"/>
      <c r="CX3" s="292"/>
      <c r="CY3" s="292"/>
      <c r="CZ3" s="292"/>
      <c r="DA3" s="292"/>
      <c r="DB3" s="292"/>
      <c r="DC3" s="292"/>
      <c r="DD3" s="292"/>
      <c r="DE3" s="292"/>
      <c r="DF3" s="292"/>
      <c r="DG3" s="292"/>
      <c r="DH3" s="292"/>
      <c r="DI3" s="292"/>
      <c r="DJ3" s="292"/>
      <c r="DK3" s="292"/>
      <c r="DL3" s="292"/>
      <c r="DM3" s="292"/>
      <c r="DN3" s="292"/>
      <c r="DO3" s="292"/>
      <c r="DP3" s="292"/>
      <c r="DQ3" s="292"/>
      <c r="DR3" s="292"/>
      <c r="DS3" s="292"/>
      <c r="DT3" s="292"/>
      <c r="DU3" s="292"/>
      <c r="DV3" s="292"/>
      <c r="DW3" s="292"/>
      <c r="DX3" s="292"/>
      <c r="DY3" s="292"/>
      <c r="DZ3" s="292"/>
      <c r="EA3" s="292"/>
      <c r="EB3" s="292"/>
      <c r="EC3" s="292"/>
      <c r="ED3" s="292"/>
      <c r="EE3" s="292"/>
      <c r="EF3" s="292"/>
      <c r="EG3" s="292"/>
      <c r="EH3" s="292"/>
      <c r="EI3" s="292"/>
      <c r="EJ3" s="292"/>
      <c r="EK3" s="292"/>
      <c r="EL3" s="292"/>
      <c r="EM3" s="129" t="s">
        <v>4447</v>
      </c>
      <c r="EN3" s="129" t="s">
        <v>4448</v>
      </c>
      <c r="EO3" s="129" t="s">
        <v>4449</v>
      </c>
      <c r="EP3" s="129" t="s">
        <v>12598</v>
      </c>
      <c r="EQ3" s="130" t="s">
        <v>12872</v>
      </c>
    </row>
    <row r="4" spans="1:149" ht="11.45" customHeight="1" x14ac:dyDescent="0.2">
      <c r="B4" s="182"/>
      <c r="C4" s="183"/>
      <c r="D4" s="183"/>
      <c r="E4" s="183"/>
      <c r="F4" s="183"/>
      <c r="G4" s="183"/>
      <c r="H4" s="183"/>
      <c r="I4" s="183"/>
      <c r="J4" s="183"/>
      <c r="K4" s="183"/>
      <c r="L4" s="131"/>
      <c r="M4" s="131"/>
      <c r="N4" s="131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31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32"/>
      <c r="EM4" s="129"/>
      <c r="EN4" s="129"/>
      <c r="EO4" s="129"/>
      <c r="EP4" s="129"/>
      <c r="EQ4" s="130"/>
    </row>
    <row r="5" spans="1:149" s="67" customFormat="1" ht="11.25" customHeight="1" x14ac:dyDescent="0.2">
      <c r="A5" s="67">
        <v>1</v>
      </c>
      <c r="B5" s="114"/>
      <c r="C5" s="286">
        <f>A5</f>
        <v>1</v>
      </c>
      <c r="D5" s="286"/>
      <c r="E5" s="107" t="s">
        <v>12873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115"/>
      <c r="EM5" s="59">
        <f>EM18</f>
        <v>44737</v>
      </c>
      <c r="EN5" s="59" t="str">
        <f>EN18</f>
        <v>44,737</v>
      </c>
      <c r="EO5" s="61">
        <f>EO18</f>
        <v>0</v>
      </c>
      <c r="EP5" s="61">
        <f>EP18</f>
        <v>0</v>
      </c>
      <c r="EQ5" s="83" t="s">
        <v>12874</v>
      </c>
      <c r="ES5" s="9">
        <f>A5</f>
        <v>1</v>
      </c>
    </row>
    <row r="6" spans="1:149" s="67" customFormat="1" ht="11.25" customHeight="1" x14ac:dyDescent="0.15">
      <c r="B6" s="114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115"/>
      <c r="EM6" s="61"/>
      <c r="EN6" s="61"/>
      <c r="EO6" s="61"/>
      <c r="EP6" s="61"/>
      <c r="EQ6" s="121"/>
    </row>
    <row r="7" spans="1:149" s="67" customFormat="1" ht="11.25" customHeight="1" x14ac:dyDescent="0.15">
      <c r="B7" s="114"/>
      <c r="C7" s="56"/>
      <c r="D7" s="56"/>
      <c r="E7" s="56" t="s">
        <v>12599</v>
      </c>
      <c r="F7" s="56"/>
      <c r="G7" s="56"/>
      <c r="H7" s="56" t="s">
        <v>12</v>
      </c>
      <c r="I7" s="56"/>
      <c r="J7" s="56"/>
      <c r="K7" s="56" t="s">
        <v>12759</v>
      </c>
      <c r="L7" s="56"/>
      <c r="M7" s="56"/>
      <c r="N7" s="56" t="s">
        <v>12760</v>
      </c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115"/>
      <c r="EM7" s="61"/>
      <c r="EN7" s="61"/>
      <c r="EO7" s="61"/>
      <c r="EP7" s="61"/>
      <c r="EQ7" s="121"/>
    </row>
    <row r="8" spans="1:149" s="67" customFormat="1" ht="11.25" customHeight="1" x14ac:dyDescent="0.15">
      <c r="B8" s="114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115"/>
      <c r="EM8" s="61"/>
      <c r="EN8" s="61"/>
      <c r="EO8" s="61"/>
      <c r="EP8" s="61"/>
      <c r="EQ8" s="121"/>
    </row>
    <row r="9" spans="1:149" s="67" customFormat="1" ht="11.25" customHeight="1" x14ac:dyDescent="0.15">
      <c r="B9" s="114"/>
      <c r="C9" s="56"/>
      <c r="D9" s="56"/>
      <c r="E9" s="56"/>
      <c r="F9" s="56"/>
      <c r="G9" s="56"/>
      <c r="H9" s="56" t="s">
        <v>46</v>
      </c>
      <c r="I9" s="56" t="s">
        <v>12761</v>
      </c>
      <c r="J9" s="56"/>
      <c r="K9" s="56"/>
      <c r="L9" s="56"/>
      <c r="M9" s="56"/>
      <c r="N9" s="56"/>
      <c r="O9" s="56" t="s">
        <v>12762</v>
      </c>
      <c r="P9" s="56"/>
      <c r="Q9" s="56"/>
      <c r="R9" s="56"/>
      <c r="S9" s="56"/>
      <c r="T9" s="56"/>
      <c r="U9" s="56"/>
      <c r="V9" s="56" t="s">
        <v>12763</v>
      </c>
      <c r="W9" s="56"/>
      <c r="X9" s="56"/>
      <c r="Y9" s="56"/>
      <c r="Z9" s="56"/>
      <c r="AA9" s="56"/>
      <c r="AB9" s="56"/>
      <c r="AC9" s="56" t="s">
        <v>47</v>
      </c>
      <c r="AD9" s="56" t="s">
        <v>12764</v>
      </c>
      <c r="AE9" s="56"/>
      <c r="AF9" s="56"/>
      <c r="AG9" s="56" t="s">
        <v>12765</v>
      </c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115"/>
      <c r="EM9" s="61"/>
      <c r="EN9" s="61"/>
      <c r="EO9" s="61"/>
      <c r="EP9" s="61"/>
      <c r="EQ9" s="121"/>
    </row>
    <row r="10" spans="1:149" s="67" customFormat="1" ht="11.25" customHeight="1" x14ac:dyDescent="0.15">
      <c r="B10" s="114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115"/>
      <c r="EM10" s="61"/>
      <c r="EN10" s="61"/>
      <c r="EO10" s="61"/>
      <c r="EP10" s="61"/>
      <c r="EQ10" s="121"/>
    </row>
    <row r="11" spans="1:149" s="67" customFormat="1" ht="11.25" customHeight="1" x14ac:dyDescent="0.15">
      <c r="B11" s="114"/>
      <c r="C11" s="56"/>
      <c r="D11" s="56"/>
      <c r="E11" s="56"/>
      <c r="F11" s="56"/>
      <c r="G11" s="56"/>
      <c r="H11" s="56" t="s">
        <v>13</v>
      </c>
      <c r="I11" s="56"/>
      <c r="J11" s="56"/>
      <c r="K11" s="56"/>
      <c r="L11" s="56"/>
      <c r="M11" s="56"/>
      <c r="N11" s="56" t="s">
        <v>41</v>
      </c>
      <c r="O11" s="56"/>
      <c r="P11" s="285">
        <f>VLOOKUP($H11,노임단가!$A:$B,2,FALSE)</f>
        <v>172068</v>
      </c>
      <c r="Q11" s="285"/>
      <c r="R11" s="285"/>
      <c r="S11" s="285"/>
      <c r="T11" s="285"/>
      <c r="U11" s="285"/>
      <c r="V11" s="56" t="s">
        <v>12566</v>
      </c>
      <c r="W11" s="56"/>
      <c r="X11" s="56" t="s">
        <v>46</v>
      </c>
      <c r="Y11" s="56" t="str">
        <f>TEXT(0.2,"#,##0.#######")</f>
        <v>0.2</v>
      </c>
      <c r="Z11" s="56"/>
      <c r="AA11" s="56"/>
      <c r="AB11" s="56" t="s">
        <v>39</v>
      </c>
      <c r="AC11" s="56" t="str">
        <f>TEXT(0.26,"#,##0.#######")</f>
        <v>0.26</v>
      </c>
      <c r="AD11" s="56"/>
      <c r="AE11" s="56"/>
      <c r="AF11" s="56"/>
      <c r="AG11" s="56" t="s">
        <v>39</v>
      </c>
      <c r="AH11" s="56" t="str">
        <f>TEXT(0.32,"#,##0.#######")</f>
        <v>0.32</v>
      </c>
      <c r="AI11" s="56"/>
      <c r="AJ11" s="56"/>
      <c r="AK11" s="56"/>
      <c r="AL11" s="56" t="s">
        <v>47</v>
      </c>
      <c r="AM11" s="56" t="s">
        <v>45</v>
      </c>
      <c r="AN11" s="56" t="str">
        <f>TEXT(3,"#,##0.#######")</f>
        <v>3.</v>
      </c>
      <c r="AO11" s="56" t="s">
        <v>12</v>
      </c>
      <c r="AP11" s="56"/>
      <c r="AQ11" s="56"/>
      <c r="AR11" s="56" t="s">
        <v>43</v>
      </c>
      <c r="AS11" s="56"/>
      <c r="AT11" s="56" t="str">
        <f>TEXT(TRUNC(P11*(Y11+AC11+AH11)/AN11,1),"#,##0.#")</f>
        <v>44,737.6</v>
      </c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115"/>
      <c r="EM11" s="61">
        <f>EN11+EO11+EP11</f>
        <v>44737.599999999999</v>
      </c>
      <c r="EN11" s="61" t="str">
        <f>AT11</f>
        <v>44,737.6</v>
      </c>
      <c r="EO11" s="61"/>
      <c r="EP11" s="61"/>
      <c r="EQ11" s="121"/>
    </row>
    <row r="12" spans="1:149" s="67" customFormat="1" ht="11.25" customHeight="1" x14ac:dyDescent="0.15">
      <c r="B12" s="114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115"/>
      <c r="EM12" s="61"/>
      <c r="EN12" s="61"/>
      <c r="EO12" s="61"/>
      <c r="EP12" s="61"/>
      <c r="EQ12" s="121"/>
    </row>
    <row r="13" spans="1:149" s="67" customFormat="1" ht="11.25" customHeight="1" x14ac:dyDescent="0.15">
      <c r="B13" s="114"/>
      <c r="C13" s="56"/>
      <c r="D13" s="56"/>
      <c r="E13" s="56" t="s">
        <v>12600</v>
      </c>
      <c r="F13" s="56"/>
      <c r="G13" s="56"/>
      <c r="H13" s="56" t="s">
        <v>12604</v>
      </c>
      <c r="I13" s="56"/>
      <c r="J13" s="56"/>
      <c r="K13" s="56" t="s">
        <v>9</v>
      </c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115"/>
      <c r="EM13" s="61"/>
      <c r="EN13" s="61"/>
      <c r="EO13" s="61"/>
      <c r="EP13" s="61"/>
      <c r="EQ13" s="121"/>
    </row>
    <row r="14" spans="1:149" s="67" customFormat="1" ht="11.25" customHeight="1" x14ac:dyDescent="0.15">
      <c r="B14" s="114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115"/>
      <c r="EM14" s="61"/>
      <c r="EN14" s="61"/>
      <c r="EO14" s="61"/>
      <c r="EP14" s="61"/>
      <c r="EQ14" s="121"/>
    </row>
    <row r="15" spans="1:149" s="67" customFormat="1" ht="11.25" customHeight="1" x14ac:dyDescent="0.15">
      <c r="B15" s="114"/>
      <c r="C15" s="56"/>
      <c r="D15" s="56"/>
      <c r="E15" s="56"/>
      <c r="F15" s="56"/>
      <c r="G15" s="56"/>
      <c r="H15" s="56"/>
      <c r="I15" s="56"/>
      <c r="J15" s="56" t="s">
        <v>4448</v>
      </c>
      <c r="K15" s="56"/>
      <c r="L15" s="56"/>
      <c r="M15" s="56"/>
      <c r="N15" s="56"/>
      <c r="O15" s="56" t="s">
        <v>41</v>
      </c>
      <c r="P15" s="56"/>
      <c r="Q15" s="56" t="str">
        <f>TEXT(TRUNC(EN11,0),"#,##0")</f>
        <v>44,737</v>
      </c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115"/>
      <c r="EM15" s="61"/>
      <c r="EN15" s="61"/>
      <c r="EO15" s="61"/>
      <c r="EP15" s="61"/>
      <c r="EQ15" s="121"/>
    </row>
    <row r="16" spans="1:149" s="67" customFormat="1" ht="11.25" customHeight="1" x14ac:dyDescent="0.15">
      <c r="B16" s="114"/>
      <c r="C16" s="56"/>
      <c r="D16" s="56"/>
      <c r="E16" s="56"/>
      <c r="F16" s="56"/>
      <c r="G16" s="56"/>
      <c r="H16" s="56"/>
      <c r="I16" s="56"/>
      <c r="J16" s="56" t="s">
        <v>4449</v>
      </c>
      <c r="K16" s="56"/>
      <c r="L16" s="56"/>
      <c r="M16" s="56"/>
      <c r="N16" s="56"/>
      <c r="O16" s="56" t="s">
        <v>41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115"/>
      <c r="EM16" s="61"/>
      <c r="EN16" s="61"/>
      <c r="EO16" s="61"/>
      <c r="EP16" s="61"/>
      <c r="EQ16" s="121"/>
    </row>
    <row r="17" spans="1:167" s="67" customFormat="1" ht="11.25" customHeight="1" x14ac:dyDescent="0.15">
      <c r="B17" s="114"/>
      <c r="C17" s="56"/>
      <c r="D17" s="56"/>
      <c r="E17" s="56"/>
      <c r="F17" s="56"/>
      <c r="G17" s="56"/>
      <c r="H17" s="56"/>
      <c r="I17" s="56"/>
      <c r="J17" s="56" t="s">
        <v>12605</v>
      </c>
      <c r="K17" s="56"/>
      <c r="L17" s="56" t="s">
        <v>12606</v>
      </c>
      <c r="M17" s="56"/>
      <c r="N17" s="56"/>
      <c r="O17" s="56" t="s">
        <v>41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115"/>
      <c r="EM17" s="61"/>
      <c r="EN17" s="61"/>
      <c r="EO17" s="61"/>
      <c r="EP17" s="61"/>
      <c r="EQ17" s="121"/>
    </row>
    <row r="18" spans="1:167" s="67" customFormat="1" ht="11.25" customHeight="1" x14ac:dyDescent="0.15">
      <c r="B18" s="114"/>
      <c r="C18" s="56"/>
      <c r="D18" s="56"/>
      <c r="E18" s="56"/>
      <c r="F18" s="56"/>
      <c r="G18" s="56"/>
      <c r="H18" s="56"/>
      <c r="I18" s="56"/>
      <c r="J18" s="56" t="s">
        <v>9</v>
      </c>
      <c r="K18" s="56"/>
      <c r="L18" s="56"/>
      <c r="M18" s="56"/>
      <c r="N18" s="56"/>
      <c r="O18" s="56" t="s">
        <v>41</v>
      </c>
      <c r="P18" s="56"/>
      <c r="Q18" s="56" t="str">
        <f>TEXT(Q15,"#,##0")</f>
        <v>44,737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115"/>
      <c r="EM18" s="62">
        <f>EN18+EO18+EP18</f>
        <v>44737</v>
      </c>
      <c r="EN18" s="61" t="str">
        <f>TEXT(Q15,"#,##0")</f>
        <v>44,737</v>
      </c>
      <c r="EO18" s="61"/>
      <c r="EP18" s="61"/>
      <c r="EQ18" s="121"/>
    </row>
    <row r="19" spans="1:167" ht="11.25" customHeight="1" x14ac:dyDescent="0.2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10"/>
      <c r="M19" s="110"/>
      <c r="N19" s="110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10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/>
      <c r="EK19" s="109"/>
      <c r="EL19" s="111"/>
      <c r="EM19" s="112"/>
      <c r="EN19" s="112"/>
      <c r="EO19" s="112"/>
      <c r="EP19" s="112"/>
      <c r="EQ19" s="113"/>
    </row>
    <row r="20" spans="1:167" ht="11.45" customHeight="1" x14ac:dyDescent="0.2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110"/>
      <c r="N20" s="110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10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/>
      <c r="EK20" s="109"/>
      <c r="EL20" s="111"/>
      <c r="EM20" s="112"/>
      <c r="EN20" s="112"/>
      <c r="EO20" s="112"/>
      <c r="EP20" s="112"/>
      <c r="EQ20" s="113"/>
    </row>
    <row r="21" spans="1:167" ht="11.45" customHeight="1" x14ac:dyDescent="0.2"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10"/>
      <c r="M21" s="110"/>
      <c r="N21" s="110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10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109"/>
      <c r="DR21" s="109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9"/>
      <c r="EK21" s="109"/>
      <c r="EL21" s="111"/>
      <c r="EM21" s="112"/>
      <c r="EN21" s="112"/>
      <c r="EO21" s="112"/>
      <c r="EP21" s="112"/>
      <c r="EQ21" s="113"/>
    </row>
    <row r="22" spans="1:167" s="67" customFormat="1" ht="11.25" customHeight="1" x14ac:dyDescent="0.2">
      <c r="A22" s="67">
        <v>2</v>
      </c>
      <c r="B22" s="114"/>
      <c r="C22" s="286">
        <f>A22</f>
        <v>2</v>
      </c>
      <c r="D22" s="286"/>
      <c r="E22" s="107" t="s">
        <v>12875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115"/>
      <c r="EM22" s="59" t="e">
        <f>EM44</f>
        <v>#REF!</v>
      </c>
      <c r="EN22" s="59" t="e">
        <f>EN44</f>
        <v>#REF!</v>
      </c>
      <c r="EO22" s="59" t="e">
        <f>EO44</f>
        <v>#REF!</v>
      </c>
      <c r="EP22" s="59" t="str">
        <f>EP44</f>
        <v>745</v>
      </c>
      <c r="EQ22" s="83" t="s">
        <v>12874</v>
      </c>
      <c r="ES22" s="9">
        <f>A22</f>
        <v>2</v>
      </c>
    </row>
    <row r="23" spans="1:167" s="67" customFormat="1" ht="11.25" customHeight="1" x14ac:dyDescent="0.15">
      <c r="B23" s="11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115"/>
      <c r="EM23" s="61"/>
      <c r="EN23" s="61"/>
      <c r="EO23" s="61"/>
      <c r="EP23" s="61"/>
      <c r="EQ23" s="121"/>
    </row>
    <row r="24" spans="1:167" s="67" customFormat="1" ht="11.25" customHeight="1" x14ac:dyDescent="0.15">
      <c r="B24" s="114"/>
      <c r="C24" s="56"/>
      <c r="D24" s="56"/>
      <c r="E24" s="56" t="s">
        <v>12599</v>
      </c>
      <c r="F24" s="56"/>
      <c r="G24" s="56"/>
      <c r="H24" s="56" t="s">
        <v>12617</v>
      </c>
      <c r="I24" s="56"/>
      <c r="J24" s="56"/>
      <c r="K24" s="56"/>
      <c r="L24" s="56"/>
      <c r="M24" s="56"/>
      <c r="N24" s="56"/>
      <c r="O24" s="56"/>
      <c r="P24" s="56"/>
      <c r="Q24" s="56"/>
      <c r="R24" s="56" t="s">
        <v>12766</v>
      </c>
      <c r="S24" s="56"/>
      <c r="T24" s="56"/>
      <c r="U24" s="56"/>
      <c r="V24" s="56"/>
      <c r="W24" s="56"/>
      <c r="X24" s="56"/>
      <c r="Y24" s="56"/>
      <c r="Z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115"/>
      <c r="EM24" s="61"/>
      <c r="EN24" s="61"/>
      <c r="EO24" s="61"/>
      <c r="EP24" s="61"/>
      <c r="EQ24" s="121"/>
    </row>
    <row r="25" spans="1:167" s="67" customFormat="1" ht="11.25" customHeight="1" x14ac:dyDescent="0.15">
      <c r="B25" s="114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115"/>
      <c r="EM25" s="61"/>
      <c r="EN25" s="61"/>
      <c r="EO25" s="61"/>
      <c r="EP25" s="61"/>
      <c r="EQ25" s="121"/>
    </row>
    <row r="26" spans="1:167" s="67" customFormat="1" ht="11.25" customHeight="1" x14ac:dyDescent="0.15">
      <c r="B26" s="114"/>
      <c r="C26" s="56"/>
      <c r="D26" s="56"/>
      <c r="E26" s="56"/>
      <c r="F26" s="56"/>
      <c r="G26" s="56"/>
      <c r="H26" s="56" t="s">
        <v>12699</v>
      </c>
      <c r="I26" s="56"/>
      <c r="J26" s="56" t="s">
        <v>43</v>
      </c>
      <c r="K26" s="56"/>
      <c r="L26" s="56" t="str">
        <f>TEXT(0.2,"#,##0.#######")</f>
        <v>0.2</v>
      </c>
      <c r="M26" s="56"/>
      <c r="N26" s="56"/>
      <c r="O26" s="56" t="s">
        <v>8</v>
      </c>
      <c r="P26" s="56"/>
      <c r="Q26" s="56"/>
      <c r="R26" s="56"/>
      <c r="S26" s="56" t="s">
        <v>12700</v>
      </c>
      <c r="T26" s="56"/>
      <c r="U26" s="56" t="s">
        <v>43</v>
      </c>
      <c r="V26" s="56"/>
      <c r="W26" s="56" t="str">
        <f>TEXT(1,"#,##0.#######")</f>
        <v>1.</v>
      </c>
      <c r="X26" s="56"/>
      <c r="Y26" s="56" t="s">
        <v>45</v>
      </c>
      <c r="Z26" s="56"/>
      <c r="AA26" s="56" t="str">
        <f>TEXT(1.24,"#,##0.#######")</f>
        <v>1.24</v>
      </c>
      <c r="AB26" s="56"/>
      <c r="AC26" s="56"/>
      <c r="AD26" s="56"/>
      <c r="AE26" s="56"/>
      <c r="AF26" s="56" t="s">
        <v>43</v>
      </c>
      <c r="AG26" s="56"/>
      <c r="AH26" s="56" t="str">
        <f>TEXT(ROUND(W26/AA26,2),"#,##0.#######")</f>
        <v>0.81</v>
      </c>
      <c r="AM26" s="56"/>
      <c r="AN26" s="56"/>
      <c r="AO26" s="56"/>
      <c r="AP26" s="56"/>
      <c r="AQ26" s="56"/>
      <c r="AR26" s="56" t="s">
        <v>12701</v>
      </c>
      <c r="AS26" s="56"/>
      <c r="AT26" s="56" t="s">
        <v>43</v>
      </c>
      <c r="AU26" s="56"/>
      <c r="AV26" s="56" t="str">
        <f>TEXT(0.9,"#,##0.#######")</f>
        <v>0.9</v>
      </c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115"/>
      <c r="EM26" s="61"/>
      <c r="EN26" s="61"/>
      <c r="EO26" s="61"/>
      <c r="EP26" s="61"/>
      <c r="EQ26" s="121"/>
    </row>
    <row r="27" spans="1:167" s="67" customFormat="1" ht="11.25" customHeight="1" x14ac:dyDescent="0.15">
      <c r="B27" s="114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115"/>
      <c r="EM27" s="61"/>
      <c r="EN27" s="61"/>
      <c r="EO27" s="61"/>
      <c r="EP27" s="61"/>
      <c r="EQ27" s="121"/>
    </row>
    <row r="28" spans="1:167" s="67" customFormat="1" ht="11.25" customHeight="1" x14ac:dyDescent="0.15">
      <c r="B28" s="114"/>
      <c r="C28" s="56"/>
      <c r="D28" s="56"/>
      <c r="E28" s="56"/>
      <c r="F28" s="56"/>
      <c r="G28" s="56"/>
      <c r="H28" s="56" t="s">
        <v>12618</v>
      </c>
      <c r="I28" s="56"/>
      <c r="J28" s="56" t="s">
        <v>43</v>
      </c>
      <c r="K28" s="56"/>
      <c r="L28" s="56" t="s">
        <v>46</v>
      </c>
      <c r="M28" s="56" t="str">
        <f>TEXT(0.7,"#,##0.#######")</f>
        <v>0.7</v>
      </c>
      <c r="N28" s="56"/>
      <c r="O28" s="56"/>
      <c r="P28" s="56" t="s">
        <v>39</v>
      </c>
      <c r="Q28" s="56" t="str">
        <f>TEXT(0.6,"#,##0.#######")</f>
        <v>0.6</v>
      </c>
      <c r="R28" s="56"/>
      <c r="S28" s="56"/>
      <c r="T28" s="56" t="s">
        <v>47</v>
      </c>
      <c r="U28" s="56" t="s">
        <v>45</v>
      </c>
      <c r="V28" s="56" t="str">
        <f>TEXT(2,"#,##0.#######")</f>
        <v>2.</v>
      </c>
      <c r="W28" s="56" t="s">
        <v>40</v>
      </c>
      <c r="X28" s="56" t="str">
        <f>TEXT(0.05,"#,##0.#######")</f>
        <v>0.05</v>
      </c>
      <c r="Y28" s="56"/>
      <c r="Z28" s="56"/>
      <c r="AA28" s="56"/>
      <c r="AB28" s="56"/>
      <c r="AC28" s="56" t="s">
        <v>43</v>
      </c>
      <c r="AD28" s="56"/>
      <c r="AE28" s="56" t="str">
        <f>TEXT(ROUND((M28+Q28)/V28-X28,2),"#,##0.#######")</f>
        <v>0.6</v>
      </c>
      <c r="AF28" s="56"/>
      <c r="AG28" s="56"/>
      <c r="AH28" s="56"/>
      <c r="AI28" s="56"/>
      <c r="AJ28" s="56"/>
      <c r="AK28" s="56"/>
      <c r="AL28" s="56"/>
      <c r="AM28" s="56"/>
      <c r="AN28" s="56"/>
      <c r="AO28" s="56" t="s">
        <v>12619</v>
      </c>
      <c r="AP28" s="56"/>
      <c r="AQ28" s="56"/>
      <c r="AR28" s="56" t="s">
        <v>43</v>
      </c>
      <c r="AS28" s="56"/>
      <c r="AT28" s="56" t="str">
        <f>TEXT(18,"#,##0.#######")</f>
        <v>18.</v>
      </c>
      <c r="AU28" s="56"/>
      <c r="AV28" s="56" t="s">
        <v>12702</v>
      </c>
      <c r="AW28" s="56"/>
      <c r="AX28" s="56"/>
      <c r="AY28" s="56"/>
      <c r="AZ28" s="56" t="s">
        <v>46</v>
      </c>
      <c r="BA28" s="56" t="s">
        <v>210</v>
      </c>
      <c r="BB28" s="56"/>
      <c r="BC28" s="56"/>
      <c r="BD28" s="56" t="s">
        <v>12703</v>
      </c>
      <c r="BE28" s="56"/>
      <c r="BF28" s="56" t="s">
        <v>47</v>
      </c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115"/>
      <c r="EM28" s="61"/>
      <c r="EN28" s="61"/>
      <c r="EO28" s="61"/>
      <c r="EP28" s="61"/>
      <c r="EQ28" s="121"/>
    </row>
    <row r="29" spans="1:167" s="67" customFormat="1" ht="11.25" customHeight="1" x14ac:dyDescent="0.15">
      <c r="B29" s="114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115"/>
      <c r="EM29" s="61"/>
      <c r="EN29" s="61"/>
      <c r="EO29" s="61"/>
      <c r="EP29" s="61"/>
      <c r="EQ29" s="121"/>
    </row>
    <row r="30" spans="1:167" s="67" customFormat="1" ht="11.25" customHeight="1" x14ac:dyDescent="0.15">
      <c r="B30" s="114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 t="str">
        <f>TEXT(3600,"#,##0.#######")</f>
        <v>3,600.</v>
      </c>
      <c r="N30" s="56"/>
      <c r="O30" s="56"/>
      <c r="P30" s="56"/>
      <c r="Q30" s="56"/>
      <c r="R30" s="56" t="s">
        <v>12566</v>
      </c>
      <c r="S30" s="56"/>
      <c r="T30" s="56" t="s">
        <v>12699</v>
      </c>
      <c r="U30" s="56" t="s">
        <v>12566</v>
      </c>
      <c r="V30" s="56"/>
      <c r="W30" s="56" t="s">
        <v>12701</v>
      </c>
      <c r="X30" s="56" t="s">
        <v>12566</v>
      </c>
      <c r="Y30" s="56"/>
      <c r="Z30" s="56" t="s">
        <v>12700</v>
      </c>
      <c r="AA30" s="56" t="s">
        <v>12566</v>
      </c>
      <c r="AB30" s="56"/>
      <c r="AC30" s="56" t="s">
        <v>12618</v>
      </c>
      <c r="AD30" s="56"/>
      <c r="AE30" s="56"/>
      <c r="AF30" s="56"/>
      <c r="AG30" s="56"/>
      <c r="AH30" s="56"/>
      <c r="AI30" s="56"/>
      <c r="AJ30" s="56" t="str">
        <f>TEXT(M30,"#,##0.#######")</f>
        <v>3,600.</v>
      </c>
      <c r="AK30" s="56"/>
      <c r="AL30" s="56"/>
      <c r="AM30" s="56"/>
      <c r="AN30" s="56"/>
      <c r="AO30" s="56" t="s">
        <v>12566</v>
      </c>
      <c r="AP30" s="56"/>
      <c r="AQ30" s="56" t="str">
        <f>TEXT(L26,"#,##0.#######")</f>
        <v>0.2</v>
      </c>
      <c r="AR30" s="56"/>
      <c r="AS30" s="56"/>
      <c r="AT30" s="56" t="s">
        <v>12566</v>
      </c>
      <c r="AU30" s="56"/>
      <c r="AV30" s="56" t="str">
        <f>TEXT(AV26,"#,##0.#######")</f>
        <v>0.9</v>
      </c>
      <c r="AW30" s="56"/>
      <c r="AX30" s="56"/>
      <c r="AY30" s="56" t="s">
        <v>12566</v>
      </c>
      <c r="AZ30" s="56"/>
      <c r="BA30" s="56" t="str">
        <f>TEXT(AH26,"#,##0.#######")</f>
        <v>0.81</v>
      </c>
      <c r="BB30" s="56"/>
      <c r="BC30" s="56"/>
      <c r="BD30" s="56"/>
      <c r="BE30" s="56" t="s">
        <v>12566</v>
      </c>
      <c r="BF30" s="56"/>
      <c r="BG30" s="56" t="str">
        <f>TEXT(AE28,"#,##0.#######")</f>
        <v>0.6</v>
      </c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115"/>
      <c r="EM30" s="61"/>
      <c r="EN30" s="61"/>
      <c r="EO30" s="61"/>
      <c r="EP30" s="61"/>
      <c r="EQ30" s="121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</row>
    <row r="31" spans="1:167" s="67" customFormat="1" ht="11.25" customHeight="1" x14ac:dyDescent="0.15">
      <c r="B31" s="114"/>
      <c r="C31" s="56"/>
      <c r="D31" s="56"/>
      <c r="E31" s="56"/>
      <c r="F31" s="56"/>
      <c r="G31" s="56"/>
      <c r="H31" s="56" t="s">
        <v>12613</v>
      </c>
      <c r="I31" s="56"/>
      <c r="J31" s="56" t="s">
        <v>43</v>
      </c>
      <c r="K31" s="56"/>
      <c r="L31" s="56" t="s">
        <v>12620</v>
      </c>
      <c r="M31" s="56"/>
      <c r="N31" s="56" t="s">
        <v>12620</v>
      </c>
      <c r="O31" s="56"/>
      <c r="P31" s="56" t="s">
        <v>12620</v>
      </c>
      <c r="Q31" s="56"/>
      <c r="R31" s="56" t="s">
        <v>12620</v>
      </c>
      <c r="S31" s="56"/>
      <c r="T31" s="56" t="s">
        <v>12620</v>
      </c>
      <c r="U31" s="56"/>
      <c r="V31" s="56" t="s">
        <v>12620</v>
      </c>
      <c r="W31" s="56"/>
      <c r="X31" s="56" t="s">
        <v>12620</v>
      </c>
      <c r="Y31" s="56"/>
      <c r="Z31" s="56" t="s">
        <v>12620</v>
      </c>
      <c r="AA31" s="56"/>
      <c r="AB31" s="56" t="s">
        <v>12620</v>
      </c>
      <c r="AC31" s="56"/>
      <c r="AD31" s="56" t="s">
        <v>12620</v>
      </c>
      <c r="AE31" s="56"/>
      <c r="AF31" s="56"/>
      <c r="AG31" s="56" t="s">
        <v>43</v>
      </c>
      <c r="AH31" s="56"/>
      <c r="AI31" s="56" t="s">
        <v>12620</v>
      </c>
      <c r="AJ31" s="56"/>
      <c r="AK31" s="56" t="s">
        <v>12620</v>
      </c>
      <c r="AL31" s="56"/>
      <c r="AM31" s="56" t="s">
        <v>12620</v>
      </c>
      <c r="AN31" s="56"/>
      <c r="AO31" s="56" t="s">
        <v>12620</v>
      </c>
      <c r="AP31" s="56"/>
      <c r="AQ31" s="56" t="s">
        <v>12620</v>
      </c>
      <c r="AR31" s="56"/>
      <c r="AS31" s="56" t="s">
        <v>12620</v>
      </c>
      <c r="AT31" s="56"/>
      <c r="AU31" s="56" t="s">
        <v>12620</v>
      </c>
      <c r="AV31" s="56"/>
      <c r="AW31" s="56" t="s">
        <v>12620</v>
      </c>
      <c r="AX31" s="56"/>
      <c r="AY31" s="56" t="s">
        <v>12620</v>
      </c>
      <c r="AZ31" s="56"/>
      <c r="BA31" s="56" t="s">
        <v>12620</v>
      </c>
      <c r="BB31" s="56"/>
      <c r="BC31" s="56" t="s">
        <v>12620</v>
      </c>
      <c r="BD31" s="56"/>
      <c r="BE31" s="56" t="s">
        <v>12620</v>
      </c>
      <c r="BF31" s="56"/>
      <c r="BG31" s="56" t="s">
        <v>12620</v>
      </c>
      <c r="BH31" s="56"/>
      <c r="BI31" s="56" t="s">
        <v>12620</v>
      </c>
      <c r="BJ31" s="56"/>
      <c r="BK31" s="56" t="s">
        <v>43</v>
      </c>
      <c r="BL31" s="56" t="str">
        <f>TEXT(ROUND((3600*L26*AV26*AH26*AE28)/(AT28),2),"#,##0.#######")</f>
        <v>17.5</v>
      </c>
      <c r="BM31" s="56"/>
      <c r="BN31" s="56"/>
      <c r="BO31" s="56" t="s">
        <v>8</v>
      </c>
      <c r="BP31" s="56"/>
      <c r="BQ31" s="56" t="s">
        <v>45</v>
      </c>
      <c r="BR31" s="56" t="s">
        <v>4481</v>
      </c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115"/>
      <c r="EM31" s="61"/>
      <c r="EN31" s="61"/>
      <c r="EO31" s="61"/>
      <c r="EP31" s="61"/>
      <c r="EQ31" s="121"/>
    </row>
    <row r="32" spans="1:167" s="67" customFormat="1" ht="11.25" customHeight="1" x14ac:dyDescent="0.15">
      <c r="B32" s="11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 t="s">
        <v>12619</v>
      </c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 t="str">
        <f>TEXT(AT28,"#,##0.#######")</f>
        <v>18.</v>
      </c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115"/>
      <c r="EM32" s="61"/>
      <c r="EN32" s="61"/>
      <c r="EO32" s="61"/>
      <c r="EP32" s="61"/>
      <c r="EQ32" s="121"/>
    </row>
    <row r="33" spans="2:147" s="67" customFormat="1" ht="11.25" customHeight="1" x14ac:dyDescent="0.15">
      <c r="B33" s="11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115"/>
      <c r="EM33" s="61"/>
      <c r="EN33" s="61"/>
      <c r="EO33" s="61"/>
      <c r="EP33" s="61"/>
      <c r="EQ33" s="121"/>
    </row>
    <row r="34" spans="2:147" s="67" customFormat="1" ht="11.25" customHeight="1" x14ac:dyDescent="0.15">
      <c r="B34" s="114"/>
      <c r="C34" s="56"/>
      <c r="D34" s="56"/>
      <c r="E34" s="56"/>
      <c r="F34" s="56"/>
      <c r="G34" s="56"/>
      <c r="H34" s="56" t="s">
        <v>4448</v>
      </c>
      <c r="I34" s="56"/>
      <c r="J34" s="56"/>
      <c r="K34" s="56"/>
      <c r="L34" s="56"/>
      <c r="M34" s="56"/>
      <c r="N34" s="56"/>
      <c r="O34" s="56" t="s">
        <v>41</v>
      </c>
      <c r="P34" s="56"/>
      <c r="Q34" s="287" t="e">
        <f>토목기계경비총괄표!$G$4</f>
        <v>#REF!</v>
      </c>
      <c r="R34" s="287"/>
      <c r="S34" s="287"/>
      <c r="T34" s="287"/>
      <c r="U34" s="287"/>
      <c r="V34" s="56"/>
      <c r="W34" s="56"/>
      <c r="X34" s="56"/>
      <c r="Y34" s="56"/>
      <c r="Z34" s="56" t="s">
        <v>12609</v>
      </c>
      <c r="AA34" s="56"/>
      <c r="AB34" s="56"/>
      <c r="AC34" s="56" t="str">
        <f>TEXT(BL31,"#,##0.#######")</f>
        <v>17.5</v>
      </c>
      <c r="AD34" s="56"/>
      <c r="AE34" s="56"/>
      <c r="AF34" s="56"/>
      <c r="AG34" s="56" t="s">
        <v>43</v>
      </c>
      <c r="AH34" s="56"/>
      <c r="AI34" s="56" t="e">
        <f>TEXT(TRUNC(Q34/BL31,1),"#,##0.#")</f>
        <v>#REF!</v>
      </c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115"/>
      <c r="EM34" s="61"/>
      <c r="EN34" s="61"/>
      <c r="EO34" s="61"/>
      <c r="EP34" s="61"/>
      <c r="EQ34" s="121"/>
    </row>
    <row r="35" spans="2:147" s="67" customFormat="1" ht="11.25" customHeight="1" x14ac:dyDescent="0.15">
      <c r="B35" s="114"/>
      <c r="C35" s="56"/>
      <c r="D35" s="56"/>
      <c r="E35" s="56"/>
      <c r="F35" s="56"/>
      <c r="G35" s="56"/>
      <c r="H35" s="56" t="s">
        <v>4449</v>
      </c>
      <c r="I35" s="56"/>
      <c r="J35" s="56"/>
      <c r="K35" s="56"/>
      <c r="L35" s="56"/>
      <c r="M35" s="56"/>
      <c r="N35" s="56"/>
      <c r="O35" s="56" t="s">
        <v>41</v>
      </c>
      <c r="P35" s="56"/>
      <c r="Q35" s="287" t="e">
        <f>토목기계경비총괄표!$H$4</f>
        <v>#REF!</v>
      </c>
      <c r="R35" s="287"/>
      <c r="S35" s="287"/>
      <c r="T35" s="287"/>
      <c r="U35" s="287"/>
      <c r="V35" s="56"/>
      <c r="W35" s="56"/>
      <c r="X35" s="56"/>
      <c r="Y35" s="56"/>
      <c r="Z35" s="56" t="s">
        <v>12609</v>
      </c>
      <c r="AA35" s="56"/>
      <c r="AB35" s="56"/>
      <c r="AC35" s="56" t="str">
        <f>TEXT(BL31,"#,##0.#######")</f>
        <v>17.5</v>
      </c>
      <c r="AD35" s="56"/>
      <c r="AE35" s="56"/>
      <c r="AF35" s="56"/>
      <c r="AG35" s="56" t="s">
        <v>43</v>
      </c>
      <c r="AH35" s="56"/>
      <c r="AI35" s="56" t="e">
        <f>TEXT(TRUNC(Q35/BL31,1),"#,##0.#")</f>
        <v>#REF!</v>
      </c>
      <c r="AM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66"/>
      <c r="DA35" s="66"/>
      <c r="DB35" s="66"/>
      <c r="DC35" s="66"/>
      <c r="DD35" s="66"/>
      <c r="DE35" s="66"/>
      <c r="DF35" s="66"/>
      <c r="DG35" s="66"/>
      <c r="DH35" s="66"/>
      <c r="DI35" s="66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6"/>
      <c r="DW35" s="66"/>
      <c r="DX35" s="66"/>
      <c r="DY35" s="66"/>
      <c r="DZ35" s="66"/>
      <c r="EA35" s="66"/>
      <c r="EB35" s="66"/>
      <c r="EC35" s="66"/>
      <c r="ED35" s="66"/>
      <c r="EE35" s="66"/>
      <c r="EF35" s="66"/>
      <c r="EG35" s="66"/>
      <c r="EH35" s="66"/>
      <c r="EI35" s="66"/>
      <c r="EJ35" s="66"/>
      <c r="EK35" s="66"/>
      <c r="EL35" s="115"/>
      <c r="EM35" s="61"/>
      <c r="EN35" s="61"/>
      <c r="EO35" s="61"/>
      <c r="EP35" s="61"/>
      <c r="EQ35" s="121"/>
    </row>
    <row r="36" spans="2:147" s="67" customFormat="1" ht="11.25" customHeight="1" x14ac:dyDescent="0.15">
      <c r="B36" s="114"/>
      <c r="C36" s="56"/>
      <c r="D36" s="56"/>
      <c r="E36" s="56"/>
      <c r="F36" s="56"/>
      <c r="G36" s="56"/>
      <c r="H36" s="56" t="s">
        <v>12605</v>
      </c>
      <c r="I36" s="56"/>
      <c r="J36" s="56" t="s">
        <v>12606</v>
      </c>
      <c r="K36" s="56"/>
      <c r="M36" s="56"/>
      <c r="N36" s="56"/>
      <c r="O36" s="56" t="s">
        <v>41</v>
      </c>
      <c r="P36" s="56"/>
      <c r="Q36" s="287">
        <f>토목기계경비총괄표!$I$4</f>
        <v>13041</v>
      </c>
      <c r="R36" s="287"/>
      <c r="S36" s="287"/>
      <c r="T36" s="287"/>
      <c r="U36" s="287"/>
      <c r="V36" s="56"/>
      <c r="W36" s="56"/>
      <c r="X36" s="56"/>
      <c r="Y36" s="56"/>
      <c r="Z36" s="56" t="s">
        <v>12609</v>
      </c>
      <c r="AA36" s="56"/>
      <c r="AB36" s="56"/>
      <c r="AC36" s="56" t="str">
        <f>TEXT(BL31,"#,##0.#######")</f>
        <v>17.5</v>
      </c>
      <c r="AD36" s="56"/>
      <c r="AE36" s="56"/>
      <c r="AF36" s="56"/>
      <c r="AG36" s="56" t="s">
        <v>43</v>
      </c>
      <c r="AH36" s="56"/>
      <c r="AI36" s="56" t="str">
        <f>TEXT(TRUNC(Q36/BL31,1),"#,##0.#")</f>
        <v>745.2</v>
      </c>
      <c r="AM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115"/>
      <c r="EM36" s="61"/>
      <c r="EN36" s="61"/>
      <c r="EO36" s="61"/>
      <c r="EP36" s="61"/>
      <c r="EQ36" s="121"/>
    </row>
    <row r="37" spans="2:147" s="67" customFormat="1" ht="11.25" customHeight="1" x14ac:dyDescent="0.15">
      <c r="B37" s="114"/>
      <c r="C37" s="56"/>
      <c r="D37" s="56"/>
      <c r="E37" s="56"/>
      <c r="F37" s="56"/>
      <c r="G37" s="56"/>
      <c r="H37" s="56" t="s">
        <v>12614</v>
      </c>
      <c r="I37" s="56"/>
      <c r="J37" s="56" t="s">
        <v>9</v>
      </c>
      <c r="K37" s="56"/>
      <c r="M37" s="56"/>
      <c r="N37" s="56"/>
      <c r="O37" s="56" t="s">
        <v>41</v>
      </c>
      <c r="P37" s="56"/>
      <c r="Q37" s="56" t="e">
        <f>TEXT(AI34+AI35+AI36,"#,##0.#######")</f>
        <v>#REF!</v>
      </c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115"/>
      <c r="EM37" s="61" t="e">
        <f>EN37+EO37+EP37</f>
        <v>#REF!</v>
      </c>
      <c r="EN37" s="61" t="e">
        <f>TEXT(AI34,"#,###.0")</f>
        <v>#REF!</v>
      </c>
      <c r="EO37" s="61" t="e">
        <f>TEXT(AI35,"#,###.0")</f>
        <v>#REF!</v>
      </c>
      <c r="EP37" s="61" t="str">
        <f>TEXT(AI36,"#,###.0")</f>
        <v>745.2</v>
      </c>
      <c r="EQ37" s="121"/>
    </row>
    <row r="38" spans="2:147" s="67" customFormat="1" ht="11.25" customHeight="1" x14ac:dyDescent="0.15">
      <c r="B38" s="11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115"/>
      <c r="EM38" s="61"/>
      <c r="EN38" s="61"/>
      <c r="EO38" s="61"/>
      <c r="EP38" s="61"/>
      <c r="EQ38" s="121"/>
    </row>
    <row r="39" spans="2:147" s="67" customFormat="1" ht="11.25" customHeight="1" x14ac:dyDescent="0.15">
      <c r="B39" s="114"/>
      <c r="C39" s="56"/>
      <c r="D39" s="56"/>
      <c r="E39" s="56" t="s">
        <v>12600</v>
      </c>
      <c r="F39" s="56"/>
      <c r="G39" s="56"/>
      <c r="H39" s="56" t="s">
        <v>12604</v>
      </c>
      <c r="I39" s="56"/>
      <c r="J39" s="56"/>
      <c r="K39" s="56"/>
      <c r="L39" s="56" t="s">
        <v>9</v>
      </c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115"/>
      <c r="EM39" s="61"/>
      <c r="EN39" s="61"/>
      <c r="EO39" s="61"/>
      <c r="EP39" s="61"/>
      <c r="EQ39" s="121"/>
    </row>
    <row r="40" spans="2:147" s="67" customFormat="1" ht="11.25" customHeight="1" x14ac:dyDescent="0.15">
      <c r="B40" s="11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115"/>
      <c r="EM40" s="61"/>
      <c r="EN40" s="61"/>
      <c r="EO40" s="61"/>
      <c r="EP40" s="61"/>
      <c r="EQ40" s="121"/>
    </row>
    <row r="41" spans="2:147" s="67" customFormat="1" ht="11.25" customHeight="1" x14ac:dyDescent="0.15">
      <c r="B41" s="114"/>
      <c r="C41" s="56"/>
      <c r="D41" s="56"/>
      <c r="E41" s="56"/>
      <c r="F41" s="56"/>
      <c r="G41" s="56"/>
      <c r="H41" s="56"/>
      <c r="I41" s="56" t="s">
        <v>4448</v>
      </c>
      <c r="J41" s="56"/>
      <c r="K41" s="56"/>
      <c r="L41" s="56"/>
      <c r="M41" s="56"/>
      <c r="N41" s="56"/>
      <c r="O41" s="56"/>
      <c r="P41" s="56" t="s">
        <v>41</v>
      </c>
      <c r="Q41" s="56"/>
      <c r="R41" s="56" t="e">
        <f>TEXT(TRUNC(EN37,0),"#,##0")</f>
        <v>#REF!</v>
      </c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6"/>
      <c r="DX41" s="66"/>
      <c r="DY41" s="66"/>
      <c r="DZ41" s="66"/>
      <c r="EA41" s="66"/>
      <c r="EB41" s="66"/>
      <c r="EC41" s="66"/>
      <c r="ED41" s="66"/>
      <c r="EE41" s="66"/>
      <c r="EF41" s="66"/>
      <c r="EG41" s="66"/>
      <c r="EH41" s="66"/>
      <c r="EI41" s="66"/>
      <c r="EJ41" s="66"/>
      <c r="EK41" s="66"/>
      <c r="EL41" s="115"/>
      <c r="EM41" s="61"/>
      <c r="EN41" s="61"/>
      <c r="EO41" s="61"/>
      <c r="EP41" s="61"/>
      <c r="EQ41" s="121"/>
    </row>
    <row r="42" spans="2:147" s="67" customFormat="1" ht="11.25" customHeight="1" x14ac:dyDescent="0.15">
      <c r="B42" s="114"/>
      <c r="C42" s="56"/>
      <c r="D42" s="56"/>
      <c r="E42" s="56"/>
      <c r="F42" s="56"/>
      <c r="G42" s="56"/>
      <c r="H42" s="56"/>
      <c r="I42" s="56" t="s">
        <v>4449</v>
      </c>
      <c r="J42" s="56"/>
      <c r="K42" s="56"/>
      <c r="L42" s="56"/>
      <c r="M42" s="56"/>
      <c r="N42" s="56"/>
      <c r="O42" s="56"/>
      <c r="P42" s="56" t="s">
        <v>41</v>
      </c>
      <c r="Q42" s="56"/>
      <c r="R42" s="56" t="e">
        <f>TEXT(TRUNC(EO37,0),"#,##0")</f>
        <v>#REF!</v>
      </c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6"/>
      <c r="DM42" s="66"/>
      <c r="DN42" s="66"/>
      <c r="DO42" s="66"/>
      <c r="DP42" s="66"/>
      <c r="DQ42" s="66"/>
      <c r="DR42" s="66"/>
      <c r="DS42" s="66"/>
      <c r="DT42" s="66"/>
      <c r="DU42" s="66"/>
      <c r="DV42" s="66"/>
      <c r="DW42" s="66"/>
      <c r="DX42" s="66"/>
      <c r="DY42" s="66"/>
      <c r="DZ42" s="66"/>
      <c r="EA42" s="66"/>
      <c r="EB42" s="66"/>
      <c r="EC42" s="66"/>
      <c r="ED42" s="66"/>
      <c r="EE42" s="66"/>
      <c r="EF42" s="66"/>
      <c r="EG42" s="66"/>
      <c r="EH42" s="66"/>
      <c r="EI42" s="66"/>
      <c r="EJ42" s="66"/>
      <c r="EK42" s="66"/>
      <c r="EL42" s="115"/>
      <c r="EM42" s="61"/>
      <c r="EN42" s="61"/>
      <c r="EO42" s="61"/>
      <c r="EP42" s="61"/>
      <c r="EQ42" s="121"/>
    </row>
    <row r="43" spans="2:147" s="67" customFormat="1" ht="11.25" customHeight="1" x14ac:dyDescent="0.15">
      <c r="B43" s="114"/>
      <c r="C43" s="56"/>
      <c r="D43" s="56"/>
      <c r="E43" s="56"/>
      <c r="F43" s="56"/>
      <c r="G43" s="56"/>
      <c r="H43" s="56"/>
      <c r="I43" s="56" t="s">
        <v>12605</v>
      </c>
      <c r="J43" s="56"/>
      <c r="K43" s="56" t="s">
        <v>12606</v>
      </c>
      <c r="L43" s="56"/>
      <c r="N43" s="56"/>
      <c r="O43" s="56"/>
      <c r="P43" s="56" t="s">
        <v>41</v>
      </c>
      <c r="Q43" s="56"/>
      <c r="R43" s="56" t="str">
        <f>TEXT(TRUNC(EP37,0),"#,##0")</f>
        <v>745</v>
      </c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6"/>
      <c r="DM43" s="66"/>
      <c r="DN43" s="66"/>
      <c r="DO43" s="66"/>
      <c r="DP43" s="66"/>
      <c r="DQ43" s="66"/>
      <c r="DR43" s="66"/>
      <c r="DS43" s="66"/>
      <c r="DT43" s="66"/>
      <c r="DU43" s="66"/>
      <c r="DV43" s="66"/>
      <c r="DW43" s="66"/>
      <c r="DX43" s="66"/>
      <c r="DY43" s="66"/>
      <c r="DZ43" s="66"/>
      <c r="EA43" s="66"/>
      <c r="EB43" s="66"/>
      <c r="EC43" s="66"/>
      <c r="ED43" s="66"/>
      <c r="EE43" s="66"/>
      <c r="EF43" s="66"/>
      <c r="EG43" s="66"/>
      <c r="EH43" s="66"/>
      <c r="EI43" s="66"/>
      <c r="EJ43" s="66"/>
      <c r="EK43" s="66"/>
      <c r="EL43" s="115"/>
      <c r="EM43" s="61"/>
      <c r="EN43" s="61"/>
      <c r="EO43" s="61"/>
      <c r="EP43" s="61"/>
      <c r="EQ43" s="121"/>
    </row>
    <row r="44" spans="2:147" s="67" customFormat="1" ht="11.25" customHeight="1" x14ac:dyDescent="0.15">
      <c r="B44" s="114"/>
      <c r="C44" s="56"/>
      <c r="D44" s="56"/>
      <c r="E44" s="56"/>
      <c r="F44" s="56"/>
      <c r="G44" s="56"/>
      <c r="H44" s="56"/>
      <c r="I44" s="56" t="s">
        <v>9</v>
      </c>
      <c r="J44" s="56"/>
      <c r="K44" s="56"/>
      <c r="L44" s="56"/>
      <c r="M44" s="56"/>
      <c r="N44" s="56"/>
      <c r="O44" s="56"/>
      <c r="P44" s="56" t="s">
        <v>41</v>
      </c>
      <c r="Q44" s="56"/>
      <c r="R44" s="56" t="e">
        <f>TEXT(R41+R42+R43,"#,##0")</f>
        <v>#REF!</v>
      </c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6"/>
      <c r="DM44" s="66"/>
      <c r="DN44" s="66"/>
      <c r="DO44" s="66"/>
      <c r="DP44" s="66"/>
      <c r="DQ44" s="66"/>
      <c r="DR44" s="66"/>
      <c r="DS44" s="66"/>
      <c r="DT44" s="66"/>
      <c r="DU44" s="66"/>
      <c r="DV44" s="66"/>
      <c r="DW44" s="66"/>
      <c r="DX44" s="66"/>
      <c r="DY44" s="66"/>
      <c r="DZ44" s="66"/>
      <c r="EA44" s="66"/>
      <c r="EB44" s="66"/>
      <c r="EC44" s="66"/>
      <c r="ED44" s="66"/>
      <c r="EE44" s="66"/>
      <c r="EF44" s="66"/>
      <c r="EG44" s="66"/>
      <c r="EH44" s="66"/>
      <c r="EI44" s="66"/>
      <c r="EJ44" s="66"/>
      <c r="EK44" s="66"/>
      <c r="EL44" s="115"/>
      <c r="EM44" s="62" t="e">
        <f>EN44+EO44+EP44</f>
        <v>#REF!</v>
      </c>
      <c r="EN44" s="61" t="e">
        <f>TEXT(R41,"#,##0")</f>
        <v>#REF!</v>
      </c>
      <c r="EO44" s="61" t="e">
        <f>TEXT(R42,"#,##0")</f>
        <v>#REF!</v>
      </c>
      <c r="EP44" s="61" t="str">
        <f>TEXT(R43,"#,##0")</f>
        <v>745</v>
      </c>
      <c r="EQ44" s="121"/>
    </row>
    <row r="45" spans="2:147" s="67" customFormat="1" ht="11.25" customHeight="1" x14ac:dyDescent="0.15">
      <c r="B45" s="11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6"/>
      <c r="DM45" s="66"/>
      <c r="DN45" s="66"/>
      <c r="DO45" s="66"/>
      <c r="DP45" s="66"/>
      <c r="DQ45" s="66"/>
      <c r="DR45" s="66"/>
      <c r="DS45" s="66"/>
      <c r="DT45" s="66"/>
      <c r="DU45" s="66"/>
      <c r="DV45" s="66"/>
      <c r="DW45" s="66"/>
      <c r="DX45" s="66"/>
      <c r="DY45" s="66"/>
      <c r="DZ45" s="66"/>
      <c r="EA45" s="66"/>
      <c r="EB45" s="66"/>
      <c r="EC45" s="66"/>
      <c r="ED45" s="66"/>
      <c r="EE45" s="66"/>
      <c r="EF45" s="66"/>
      <c r="EG45" s="66"/>
      <c r="EH45" s="66"/>
      <c r="EI45" s="66"/>
      <c r="EJ45" s="66"/>
      <c r="EK45" s="66"/>
      <c r="EL45" s="115"/>
      <c r="EM45" s="61"/>
      <c r="EN45" s="61"/>
      <c r="EO45" s="61"/>
      <c r="EP45" s="61"/>
      <c r="EQ45" s="121"/>
    </row>
    <row r="46" spans="2:147" ht="11.45" customHeight="1" x14ac:dyDescent="0.2">
      <c r="B46" s="108"/>
      <c r="C46" s="109"/>
      <c r="D46" s="109"/>
      <c r="E46" s="109"/>
      <c r="F46" s="109"/>
      <c r="G46" s="109"/>
      <c r="H46" s="109"/>
      <c r="I46" s="109"/>
      <c r="J46" s="109"/>
      <c r="K46" s="109"/>
      <c r="L46" s="110"/>
      <c r="M46" s="110"/>
      <c r="N46" s="110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  <c r="BS46" s="110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11"/>
      <c r="EM46" s="112"/>
      <c r="EN46" s="112"/>
      <c r="EO46" s="112"/>
      <c r="EP46" s="112"/>
      <c r="EQ46" s="113"/>
    </row>
    <row r="47" spans="2:147" ht="11.45" customHeight="1" x14ac:dyDescent="0.2"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10"/>
      <c r="M47" s="110"/>
      <c r="N47" s="110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10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11"/>
      <c r="EM47" s="112"/>
      <c r="EN47" s="112"/>
      <c r="EO47" s="112"/>
      <c r="EP47" s="112"/>
      <c r="EQ47" s="113"/>
    </row>
    <row r="48" spans="2:147" ht="11.45" customHeight="1" x14ac:dyDescent="0.2"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10"/>
      <c r="M48" s="110"/>
      <c r="N48" s="110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10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11"/>
      <c r="EM48" s="112"/>
      <c r="EN48" s="112"/>
      <c r="EO48" s="112"/>
      <c r="EP48" s="112"/>
      <c r="EQ48" s="113"/>
    </row>
    <row r="49" spans="1:149" ht="11.45" customHeight="1" x14ac:dyDescent="0.2"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10"/>
      <c r="M49" s="110"/>
      <c r="N49" s="110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  <c r="BS49" s="110"/>
      <c r="BT49" s="109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09"/>
      <c r="CO49" s="109"/>
      <c r="CP49" s="109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109"/>
      <c r="DD49" s="109"/>
      <c r="DE49" s="109"/>
      <c r="DF49" s="109"/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09"/>
      <c r="EL49" s="111"/>
      <c r="EM49" s="112"/>
      <c r="EN49" s="112"/>
      <c r="EO49" s="112"/>
      <c r="EP49" s="112"/>
      <c r="EQ49" s="113"/>
    </row>
    <row r="50" spans="1:149" ht="11.45" customHeight="1" x14ac:dyDescent="0.2">
      <c r="B50" s="108"/>
      <c r="C50" s="109"/>
      <c r="D50" s="109"/>
      <c r="E50" s="109"/>
      <c r="F50" s="109"/>
      <c r="G50" s="109"/>
      <c r="H50" s="109"/>
      <c r="I50" s="109"/>
      <c r="J50" s="109"/>
      <c r="K50" s="109"/>
      <c r="L50" s="110"/>
      <c r="M50" s="110"/>
      <c r="N50" s="110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10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9"/>
      <c r="EK50" s="109"/>
      <c r="EL50" s="111"/>
      <c r="EM50" s="112"/>
      <c r="EN50" s="112"/>
      <c r="EO50" s="112"/>
      <c r="EP50" s="112"/>
      <c r="EQ50" s="113"/>
    </row>
    <row r="51" spans="1:149" ht="11.45" customHeight="1" x14ac:dyDescent="0.2">
      <c r="B51" s="108"/>
      <c r="C51" s="109"/>
      <c r="D51" s="109"/>
      <c r="E51" s="109"/>
      <c r="F51" s="109"/>
      <c r="G51" s="109"/>
      <c r="H51" s="109"/>
      <c r="I51" s="109"/>
      <c r="J51" s="109"/>
      <c r="K51" s="109"/>
      <c r="L51" s="110"/>
      <c r="M51" s="110"/>
      <c r="N51" s="110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10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11"/>
      <c r="EM51" s="112"/>
      <c r="EN51" s="112"/>
      <c r="EO51" s="112"/>
      <c r="EP51" s="112"/>
      <c r="EQ51" s="113"/>
    </row>
    <row r="52" spans="1:149" ht="11.45" customHeight="1" x14ac:dyDescent="0.2">
      <c r="B52" s="116"/>
      <c r="C52" s="117"/>
      <c r="D52" s="117"/>
      <c r="E52" s="117"/>
      <c r="F52" s="117"/>
      <c r="G52" s="117"/>
      <c r="H52" s="117"/>
      <c r="I52" s="117"/>
      <c r="J52" s="117"/>
      <c r="K52" s="117"/>
      <c r="L52" s="118"/>
      <c r="M52" s="118"/>
      <c r="N52" s="118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8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/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17"/>
      <c r="EL52" s="119"/>
      <c r="EM52" s="123"/>
      <c r="EN52" s="123"/>
      <c r="EO52" s="123"/>
      <c r="EP52" s="123"/>
      <c r="EQ52" s="124"/>
    </row>
    <row r="53" spans="1:149" ht="11.45" customHeight="1" x14ac:dyDescent="0.2">
      <c r="B53" s="182"/>
      <c r="C53" s="183"/>
      <c r="D53" s="183"/>
      <c r="E53" s="183"/>
      <c r="F53" s="183"/>
      <c r="G53" s="183"/>
      <c r="H53" s="183"/>
      <c r="I53" s="183"/>
      <c r="J53" s="183"/>
      <c r="K53" s="183"/>
      <c r="L53" s="131"/>
      <c r="M53" s="131"/>
      <c r="N53" s="131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31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183"/>
      <c r="EK53" s="183"/>
      <c r="EL53" s="183"/>
      <c r="EM53" s="129"/>
      <c r="EN53" s="129"/>
      <c r="EO53" s="129"/>
      <c r="EP53" s="129"/>
      <c r="EQ53" s="130"/>
    </row>
    <row r="54" spans="1:149" s="67" customFormat="1" ht="11.25" customHeight="1" x14ac:dyDescent="0.15">
      <c r="B54" s="11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1"/>
      <c r="EN54" s="61"/>
      <c r="EO54" s="61"/>
      <c r="EP54" s="61"/>
      <c r="EQ54" s="121"/>
    </row>
    <row r="55" spans="1:149" s="67" customFormat="1" ht="11.25" customHeight="1" x14ac:dyDescent="0.2">
      <c r="A55" s="67">
        <v>3</v>
      </c>
      <c r="B55" s="114"/>
      <c r="C55" s="286">
        <f>A55</f>
        <v>3</v>
      </c>
      <c r="D55" s="286"/>
      <c r="E55" s="107" t="s">
        <v>12876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59" t="e">
        <f>EM83</f>
        <v>#REF!</v>
      </c>
      <c r="EN55" s="59" t="e">
        <f>EN83</f>
        <v>#REF!</v>
      </c>
      <c r="EO55" s="59" t="e">
        <f>EO83</f>
        <v>#REF!</v>
      </c>
      <c r="EP55" s="59" t="str">
        <f>EP83</f>
        <v>670</v>
      </c>
      <c r="EQ55" s="83" t="s">
        <v>12874</v>
      </c>
      <c r="ES55" s="9">
        <f>A55</f>
        <v>3</v>
      </c>
    </row>
    <row r="56" spans="1:149" s="67" customFormat="1" ht="11.25" customHeight="1" x14ac:dyDescent="0.15">
      <c r="B56" s="11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1"/>
      <c r="EN56" s="61"/>
      <c r="EO56" s="61"/>
      <c r="EP56" s="61"/>
      <c r="EQ56" s="121"/>
    </row>
    <row r="57" spans="1:149" s="67" customFormat="1" ht="11.25" customHeight="1" x14ac:dyDescent="0.15">
      <c r="B57" s="114"/>
      <c r="C57" s="56"/>
      <c r="D57" s="56"/>
      <c r="E57" s="56" t="s">
        <v>12599</v>
      </c>
      <c r="F57" s="56"/>
      <c r="G57" s="56"/>
      <c r="H57" s="56" t="s">
        <v>4384</v>
      </c>
      <c r="I57" s="56"/>
      <c r="J57" s="56"/>
      <c r="K57" s="56" t="s">
        <v>9</v>
      </c>
      <c r="L57" s="56"/>
      <c r="M57" s="56" t="s">
        <v>46</v>
      </c>
      <c r="N57" s="56" t="s">
        <v>164</v>
      </c>
      <c r="O57" s="56"/>
      <c r="P57" s="56" t="s">
        <v>12571</v>
      </c>
      <c r="Q57" s="56" t="s">
        <v>47</v>
      </c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1"/>
      <c r="EN57" s="61"/>
      <c r="EO57" s="61"/>
      <c r="EP57" s="61"/>
      <c r="EQ57" s="121"/>
    </row>
    <row r="58" spans="1:149" s="67" customFormat="1" ht="11.25" customHeight="1" x14ac:dyDescent="0.15">
      <c r="B58" s="11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1"/>
      <c r="EN58" s="61"/>
      <c r="EO58" s="61"/>
      <c r="EP58" s="61"/>
      <c r="EQ58" s="121"/>
    </row>
    <row r="59" spans="1:149" s="67" customFormat="1" ht="11.25" customHeight="1" x14ac:dyDescent="0.15">
      <c r="B59" s="114"/>
      <c r="C59" s="56"/>
      <c r="D59" s="56"/>
      <c r="E59" s="56"/>
      <c r="F59" s="56"/>
      <c r="G59" s="56"/>
      <c r="H59" s="56" t="s">
        <v>12617</v>
      </c>
      <c r="I59" s="56"/>
      <c r="J59" s="56"/>
      <c r="K59" s="56"/>
      <c r="L59" s="56"/>
      <c r="M59" s="56"/>
      <c r="N59" s="56"/>
      <c r="O59" s="56"/>
      <c r="P59" s="56"/>
      <c r="Q59" s="56"/>
      <c r="R59" s="56" t="s">
        <v>12766</v>
      </c>
      <c r="S59" s="56"/>
      <c r="T59" s="56"/>
      <c r="U59" s="56"/>
      <c r="V59" s="56"/>
      <c r="W59" s="56"/>
      <c r="X59" s="56"/>
      <c r="Y59" s="56"/>
      <c r="Z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1"/>
      <c r="EN59" s="61"/>
      <c r="EO59" s="61"/>
      <c r="EP59" s="61"/>
      <c r="EQ59" s="121"/>
    </row>
    <row r="60" spans="1:149" s="67" customFormat="1" ht="11.25" customHeight="1" x14ac:dyDescent="0.15">
      <c r="B60" s="11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1"/>
      <c r="EN60" s="61"/>
      <c r="EO60" s="61"/>
      <c r="EP60" s="61"/>
      <c r="EQ60" s="121"/>
    </row>
    <row r="61" spans="1:149" s="67" customFormat="1" ht="11.25" customHeight="1" x14ac:dyDescent="0.15">
      <c r="B61" s="114"/>
      <c r="C61" s="56"/>
      <c r="D61" s="56"/>
      <c r="E61" s="56"/>
      <c r="F61" s="56"/>
      <c r="G61" s="56"/>
      <c r="H61" s="56" t="s">
        <v>12699</v>
      </c>
      <c r="I61" s="56"/>
      <c r="J61" s="56" t="s">
        <v>43</v>
      </c>
      <c r="K61" s="56"/>
      <c r="L61" s="56" t="str">
        <f>TEXT(0.2,"#,##0.#######")</f>
        <v>0.2</v>
      </c>
      <c r="M61" s="56"/>
      <c r="N61" s="56"/>
      <c r="O61" s="56" t="s">
        <v>8</v>
      </c>
      <c r="P61" s="56"/>
      <c r="Q61" s="56"/>
      <c r="R61" s="56"/>
      <c r="S61" s="56"/>
      <c r="T61" s="56"/>
      <c r="U61" s="56"/>
      <c r="V61" s="56"/>
      <c r="W61" s="56" t="s">
        <v>12700</v>
      </c>
      <c r="X61" s="56"/>
      <c r="Y61" s="56" t="s">
        <v>43</v>
      </c>
      <c r="Z61" s="56"/>
      <c r="AA61" s="56" t="str">
        <f>TEXT(1,"#,##0.#######")</f>
        <v>1.</v>
      </c>
      <c r="AB61" s="56"/>
      <c r="AC61" s="56" t="s">
        <v>45</v>
      </c>
      <c r="AD61" s="56"/>
      <c r="AE61" s="56" t="str">
        <f>TEXT(1.24,"#,##0.#######")</f>
        <v>1.24</v>
      </c>
      <c r="AF61" s="56"/>
      <c r="AG61" s="56"/>
      <c r="AH61" s="56"/>
      <c r="AI61" s="56"/>
      <c r="AJ61" s="56" t="s">
        <v>43</v>
      </c>
      <c r="AK61" s="56"/>
      <c r="AL61" s="56" t="str">
        <f>TEXT(ROUND(AA61/AE61,2),"#,##0.#######")</f>
        <v>0.81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 t="s">
        <v>12701</v>
      </c>
      <c r="AX61" s="56"/>
      <c r="AY61" s="56" t="s">
        <v>43</v>
      </c>
      <c r="AZ61" s="56"/>
      <c r="BA61" s="56" t="str">
        <f>TEXT(0.9,"#,##0.#######")</f>
        <v>0.9</v>
      </c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1"/>
      <c r="EN61" s="61"/>
      <c r="EO61" s="61"/>
      <c r="EP61" s="61"/>
      <c r="EQ61" s="121"/>
    </row>
    <row r="62" spans="1:149" s="67" customFormat="1" ht="11.25" customHeight="1" x14ac:dyDescent="0.15">
      <c r="B62" s="11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1"/>
      <c r="EN62" s="61"/>
      <c r="EO62" s="61"/>
      <c r="EP62" s="61"/>
      <c r="EQ62" s="121"/>
    </row>
    <row r="63" spans="1:149" s="67" customFormat="1" ht="11.25" customHeight="1" x14ac:dyDescent="0.15">
      <c r="B63" s="114"/>
      <c r="C63" s="56"/>
      <c r="D63" s="56"/>
      <c r="E63" s="56"/>
      <c r="F63" s="56"/>
      <c r="G63" s="56"/>
      <c r="H63" s="56" t="s">
        <v>12618</v>
      </c>
      <c r="I63" s="56"/>
      <c r="J63" s="56" t="s">
        <v>43</v>
      </c>
      <c r="K63" s="56"/>
      <c r="L63" s="56" t="s">
        <v>46</v>
      </c>
      <c r="M63" s="56" t="str">
        <f>TEXT(0.7,"#,##0.#######")</f>
        <v>0.7</v>
      </c>
      <c r="N63" s="56"/>
      <c r="O63" s="56"/>
      <c r="P63" s="56" t="s">
        <v>39</v>
      </c>
      <c r="Q63" s="56" t="str">
        <f>TEXT(0.6,"#,##0.#######")</f>
        <v>0.6</v>
      </c>
      <c r="R63" s="56"/>
      <c r="S63" s="56"/>
      <c r="T63" s="56" t="s">
        <v>47</v>
      </c>
      <c r="U63" s="56" t="s">
        <v>45</v>
      </c>
      <c r="V63" s="56" t="str">
        <f>TEXT(2,"#,##0.#######")</f>
        <v>2.</v>
      </c>
      <c r="W63" s="56" t="s">
        <v>40</v>
      </c>
      <c r="X63" s="56" t="str">
        <f>TEXT(0.05,"#,##0.#######")</f>
        <v>0.05</v>
      </c>
      <c r="Y63" s="56"/>
      <c r="Z63" s="56"/>
      <c r="AA63" s="56"/>
      <c r="AB63" s="56"/>
      <c r="AC63" s="56" t="s">
        <v>43</v>
      </c>
      <c r="AD63" s="56"/>
      <c r="AE63" s="56" t="str">
        <f>TEXT(ROUND((M63+Q63)/V63-X63,2),"#,##0.#######")</f>
        <v>0.6</v>
      </c>
      <c r="AF63" s="56"/>
      <c r="AG63" s="56"/>
      <c r="AH63" s="56"/>
      <c r="AI63" s="56"/>
      <c r="AJ63" s="56"/>
      <c r="AK63" s="56"/>
      <c r="AL63" s="56"/>
      <c r="AM63" s="56"/>
      <c r="AN63" s="56"/>
      <c r="AO63" s="56" t="s">
        <v>12619</v>
      </c>
      <c r="AP63" s="56"/>
      <c r="AQ63" s="56"/>
      <c r="AR63" s="56" t="s">
        <v>43</v>
      </c>
      <c r="AS63" s="56"/>
      <c r="AT63" s="56" t="str">
        <f>TEXT(18,"#,##0.#######")</f>
        <v>18.</v>
      </c>
      <c r="AU63" s="56"/>
      <c r="AV63" s="56" t="s">
        <v>12702</v>
      </c>
      <c r="AW63" s="56"/>
      <c r="AX63" s="56"/>
      <c r="AY63" s="56"/>
      <c r="AZ63" s="56" t="s">
        <v>46</v>
      </c>
      <c r="BA63" s="56" t="s">
        <v>210</v>
      </c>
      <c r="BB63" s="56"/>
      <c r="BC63" s="56"/>
      <c r="BD63" s="56" t="s">
        <v>12703</v>
      </c>
      <c r="BE63" s="56"/>
      <c r="BF63" s="56" t="s">
        <v>47</v>
      </c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1"/>
      <c r="EN63" s="61"/>
      <c r="EO63" s="61"/>
      <c r="EP63" s="61"/>
      <c r="EQ63" s="121"/>
    </row>
    <row r="64" spans="1:149" s="67" customFormat="1" ht="11.25" customHeight="1" x14ac:dyDescent="0.15">
      <c r="B64" s="11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1"/>
      <c r="EN64" s="61"/>
      <c r="EO64" s="61"/>
      <c r="EP64" s="61"/>
      <c r="EQ64" s="121"/>
    </row>
    <row r="65" spans="2:147" s="67" customFormat="1" ht="11.25" customHeight="1" x14ac:dyDescent="0.15">
      <c r="B65" s="11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 t="str">
        <f>TEXT(3600,"#,##0.#######")</f>
        <v>3,600.</v>
      </c>
      <c r="N65" s="56"/>
      <c r="O65" s="56"/>
      <c r="P65" s="56"/>
      <c r="Q65" s="56"/>
      <c r="R65" s="56" t="s">
        <v>12566</v>
      </c>
      <c r="S65" s="56"/>
      <c r="T65" s="56" t="s">
        <v>12699</v>
      </c>
      <c r="U65" s="56" t="s">
        <v>12566</v>
      </c>
      <c r="V65" s="56"/>
      <c r="W65" s="56" t="s">
        <v>12701</v>
      </c>
      <c r="X65" s="56" t="s">
        <v>12566</v>
      </c>
      <c r="Y65" s="56"/>
      <c r="Z65" s="56" t="s">
        <v>12700</v>
      </c>
      <c r="AA65" s="56" t="s">
        <v>12566</v>
      </c>
      <c r="AB65" s="56"/>
      <c r="AC65" s="56" t="s">
        <v>12618</v>
      </c>
      <c r="AD65" s="56"/>
      <c r="AE65" s="56"/>
      <c r="AF65" s="56"/>
      <c r="AG65" s="56"/>
      <c r="AH65" s="56"/>
      <c r="AI65" s="56"/>
      <c r="AJ65" s="56" t="str">
        <f>TEXT(M65,"#,##0.#######")</f>
        <v>3,600.</v>
      </c>
      <c r="AK65" s="56"/>
      <c r="AL65" s="56"/>
      <c r="AM65" s="56"/>
      <c r="AN65" s="56"/>
      <c r="AO65" s="56" t="s">
        <v>12566</v>
      </c>
      <c r="AP65" s="56"/>
      <c r="AQ65" s="56" t="str">
        <f>TEXT(L61,"#,##0.#######")</f>
        <v>0.2</v>
      </c>
      <c r="AR65" s="56"/>
      <c r="AS65" s="56"/>
      <c r="AT65" s="56" t="s">
        <v>12566</v>
      </c>
      <c r="AU65" s="56"/>
      <c r="AV65" s="56" t="str">
        <f>TEXT(BA61,"#,##0.#######")</f>
        <v>0.9</v>
      </c>
      <c r="AW65" s="56"/>
      <c r="AX65" s="56"/>
      <c r="AY65" s="56" t="s">
        <v>12566</v>
      </c>
      <c r="AZ65" s="56"/>
      <c r="BA65" s="56" t="str">
        <f>TEXT(AL61,"#,##0.#######")</f>
        <v>0.81</v>
      </c>
      <c r="BB65" s="56"/>
      <c r="BC65" s="56"/>
      <c r="BD65" s="56"/>
      <c r="BE65" s="56" t="s">
        <v>12566</v>
      </c>
      <c r="BF65" s="56"/>
      <c r="BG65" s="56" t="str">
        <f>TEXT(AE63,"#,##0.#######")</f>
        <v>0.6</v>
      </c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1"/>
      <c r="EN65" s="61"/>
      <c r="EO65" s="61"/>
      <c r="EP65" s="61"/>
      <c r="EQ65" s="121"/>
    </row>
    <row r="66" spans="2:147" s="67" customFormat="1" ht="11.25" customHeight="1" x14ac:dyDescent="0.15">
      <c r="B66" s="114"/>
      <c r="C66" s="56"/>
      <c r="D66" s="56"/>
      <c r="E66" s="56"/>
      <c r="F66" s="56"/>
      <c r="G66" s="56"/>
      <c r="H66" s="56" t="s">
        <v>12613</v>
      </c>
      <c r="I66" s="56"/>
      <c r="J66" s="56" t="s">
        <v>43</v>
      </c>
      <c r="K66" s="56"/>
      <c r="L66" s="56" t="s">
        <v>12620</v>
      </c>
      <c r="M66" s="56"/>
      <c r="N66" s="56" t="s">
        <v>12620</v>
      </c>
      <c r="O66" s="56"/>
      <c r="P66" s="56" t="s">
        <v>12620</v>
      </c>
      <c r="Q66" s="56"/>
      <c r="R66" s="56" t="s">
        <v>12620</v>
      </c>
      <c r="S66" s="56"/>
      <c r="T66" s="56" t="s">
        <v>12620</v>
      </c>
      <c r="U66" s="56"/>
      <c r="V66" s="56" t="s">
        <v>12620</v>
      </c>
      <c r="W66" s="56"/>
      <c r="X66" s="56" t="s">
        <v>12620</v>
      </c>
      <c r="Y66" s="56"/>
      <c r="Z66" s="56" t="s">
        <v>12620</v>
      </c>
      <c r="AA66" s="56"/>
      <c r="AB66" s="56" t="s">
        <v>12620</v>
      </c>
      <c r="AC66" s="56"/>
      <c r="AD66" s="56" t="s">
        <v>12620</v>
      </c>
      <c r="AE66" s="56"/>
      <c r="AF66" s="56"/>
      <c r="AG66" s="56" t="s">
        <v>43</v>
      </c>
      <c r="AH66" s="56"/>
      <c r="AI66" s="56" t="s">
        <v>12620</v>
      </c>
      <c r="AJ66" s="56"/>
      <c r="AK66" s="56" t="s">
        <v>12620</v>
      </c>
      <c r="AL66" s="56"/>
      <c r="AM66" s="56" t="s">
        <v>12620</v>
      </c>
      <c r="AN66" s="56"/>
      <c r="AO66" s="56" t="s">
        <v>12620</v>
      </c>
      <c r="AP66" s="56"/>
      <c r="AQ66" s="56" t="s">
        <v>12620</v>
      </c>
      <c r="AR66" s="56"/>
      <c r="AS66" s="56" t="s">
        <v>12620</v>
      </c>
      <c r="AT66" s="56"/>
      <c r="AU66" s="56" t="s">
        <v>12620</v>
      </c>
      <c r="AV66" s="56"/>
      <c r="AW66" s="56" t="s">
        <v>12620</v>
      </c>
      <c r="AX66" s="56"/>
      <c r="AY66" s="56" t="s">
        <v>12620</v>
      </c>
      <c r="AZ66" s="56"/>
      <c r="BA66" s="56" t="s">
        <v>12620</v>
      </c>
      <c r="BB66" s="56"/>
      <c r="BC66" s="56" t="s">
        <v>12620</v>
      </c>
      <c r="BD66" s="56"/>
      <c r="BE66" s="56" t="s">
        <v>12620</v>
      </c>
      <c r="BF66" s="56"/>
      <c r="BG66" s="56" t="s">
        <v>12620</v>
      </c>
      <c r="BH66" s="56"/>
      <c r="BI66" s="56" t="s">
        <v>12620</v>
      </c>
      <c r="BJ66" s="56"/>
      <c r="BK66" s="56" t="s">
        <v>43</v>
      </c>
      <c r="BL66" s="56" t="str">
        <f>TEXT(ROUND((3600*L61*BA61*AL61*AE63)/(AT63),2),"#,##0.#######")</f>
        <v>17.5</v>
      </c>
      <c r="BN66" s="56"/>
      <c r="BO66" s="56" t="s">
        <v>8</v>
      </c>
      <c r="BP66" s="56"/>
      <c r="BQ66" s="56" t="s">
        <v>45</v>
      </c>
      <c r="BR66" s="56" t="s">
        <v>4481</v>
      </c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1"/>
      <c r="EN66" s="61"/>
      <c r="EO66" s="61"/>
      <c r="EP66" s="61"/>
      <c r="EQ66" s="121"/>
    </row>
    <row r="67" spans="2:147" s="67" customFormat="1" ht="11.25" customHeight="1" x14ac:dyDescent="0.15">
      <c r="B67" s="11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 t="s">
        <v>12619</v>
      </c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 t="str">
        <f>TEXT(AT63,"#,##0.#######")</f>
        <v>18.</v>
      </c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1"/>
      <c r="EN67" s="61"/>
      <c r="EO67" s="61"/>
      <c r="EP67" s="61"/>
      <c r="EQ67" s="121"/>
    </row>
    <row r="68" spans="2:147" s="67" customFormat="1" ht="11.25" customHeight="1" x14ac:dyDescent="0.15">
      <c r="B68" s="114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1"/>
      <c r="EN68" s="61"/>
      <c r="EO68" s="61"/>
      <c r="EP68" s="61"/>
      <c r="EQ68" s="121"/>
    </row>
    <row r="69" spans="2:147" s="67" customFormat="1" ht="11.25" customHeight="1" x14ac:dyDescent="0.15">
      <c r="B69" s="114"/>
      <c r="C69" s="56"/>
      <c r="D69" s="56"/>
      <c r="E69" s="56"/>
      <c r="F69" s="56"/>
      <c r="G69" s="56"/>
      <c r="H69" s="56" t="s">
        <v>4448</v>
      </c>
      <c r="I69" s="56"/>
      <c r="J69" s="56"/>
      <c r="K69" s="56"/>
      <c r="L69" s="56"/>
      <c r="M69" s="56"/>
      <c r="N69" s="56"/>
      <c r="O69" s="56" t="s">
        <v>41</v>
      </c>
      <c r="P69" s="56"/>
      <c r="Q69" s="287" t="e">
        <f>토목기계경비총괄표!$G$4</f>
        <v>#REF!</v>
      </c>
      <c r="R69" s="287"/>
      <c r="S69" s="287"/>
      <c r="T69" s="287"/>
      <c r="U69" s="287"/>
      <c r="V69" s="56"/>
      <c r="W69" s="56"/>
      <c r="X69" s="56"/>
      <c r="Y69" s="56"/>
      <c r="Z69" s="56" t="s">
        <v>12609</v>
      </c>
      <c r="AA69" s="56"/>
      <c r="AB69" s="56"/>
      <c r="AC69" s="56" t="str">
        <f>TEXT(BL66,"#,##0.#######")</f>
        <v>17.5</v>
      </c>
      <c r="AD69" s="56"/>
      <c r="AE69" s="56"/>
      <c r="AF69" s="56"/>
      <c r="AG69" s="56"/>
      <c r="AH69" s="56"/>
      <c r="AI69" s="56"/>
      <c r="AJ69" s="56" t="s">
        <v>12566</v>
      </c>
      <c r="AK69" s="56"/>
      <c r="AL69" s="56" t="str">
        <f>TEXT(0.9,"#,##0.#######")</f>
        <v>0.9</v>
      </c>
      <c r="AM69" s="56"/>
      <c r="AN69" s="56"/>
      <c r="AO69" s="56"/>
      <c r="AP69" s="56" t="s">
        <v>43</v>
      </c>
      <c r="AQ69" s="56"/>
      <c r="AR69" s="56" t="e">
        <f>TEXT(TRUNC(Q69/BL66*AL69,1),"#,##0.#")</f>
        <v>#REF!</v>
      </c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1"/>
      <c r="EN69" s="61"/>
      <c r="EO69" s="61"/>
      <c r="EP69" s="61"/>
      <c r="EQ69" s="121"/>
    </row>
    <row r="70" spans="2:147" s="67" customFormat="1" ht="11.25" customHeight="1" x14ac:dyDescent="0.15">
      <c r="B70" s="114"/>
      <c r="C70" s="56"/>
      <c r="D70" s="56"/>
      <c r="E70" s="56"/>
      <c r="F70" s="56"/>
      <c r="G70" s="56"/>
      <c r="H70" s="56" t="s">
        <v>4449</v>
      </c>
      <c r="I70" s="56"/>
      <c r="J70" s="56"/>
      <c r="K70" s="56"/>
      <c r="L70" s="56"/>
      <c r="M70" s="56"/>
      <c r="N70" s="56"/>
      <c r="O70" s="56" t="s">
        <v>41</v>
      </c>
      <c r="P70" s="56"/>
      <c r="Q70" s="287" t="e">
        <f>토목기계경비총괄표!$H$4</f>
        <v>#REF!</v>
      </c>
      <c r="R70" s="287"/>
      <c r="S70" s="287"/>
      <c r="T70" s="287"/>
      <c r="U70" s="287"/>
      <c r="V70" s="56"/>
      <c r="W70" s="56"/>
      <c r="X70" s="56"/>
      <c r="Y70" s="56"/>
      <c r="Z70" s="56" t="s">
        <v>12609</v>
      </c>
      <c r="AA70" s="56"/>
      <c r="AB70" s="56"/>
      <c r="AC70" s="56" t="str">
        <f>TEXT(BL66,"#,##0.#######")</f>
        <v>17.5</v>
      </c>
      <c r="AD70" s="56"/>
      <c r="AE70" s="56"/>
      <c r="AF70" s="56"/>
      <c r="AG70" s="56"/>
      <c r="AH70" s="56"/>
      <c r="AI70" s="56"/>
      <c r="AJ70" s="56" t="s">
        <v>12566</v>
      </c>
      <c r="AK70" s="56"/>
      <c r="AL70" s="56" t="str">
        <f>TEXT(0.9,"#,##0.#######")</f>
        <v>0.9</v>
      </c>
      <c r="AM70" s="56"/>
      <c r="AN70" s="56"/>
      <c r="AO70" s="56"/>
      <c r="AP70" s="56" t="s">
        <v>43</v>
      </c>
      <c r="AQ70" s="56"/>
      <c r="AR70" s="56" t="e">
        <f>TEXT(TRUNC(Q70/BL66*AL70,1),"#,##0.#")</f>
        <v>#REF!</v>
      </c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1"/>
      <c r="EN70" s="61"/>
      <c r="EO70" s="61"/>
      <c r="EP70" s="61"/>
      <c r="EQ70" s="121"/>
    </row>
    <row r="71" spans="2:147" s="67" customFormat="1" ht="11.25" customHeight="1" x14ac:dyDescent="0.15">
      <c r="B71" s="114"/>
      <c r="C71" s="56"/>
      <c r="D71" s="56"/>
      <c r="E71" s="56"/>
      <c r="F71" s="56"/>
      <c r="G71" s="56"/>
      <c r="H71" s="56" t="s">
        <v>12605</v>
      </c>
      <c r="I71" s="56"/>
      <c r="J71" s="56"/>
      <c r="K71" s="56"/>
      <c r="L71" s="56" t="s">
        <v>12606</v>
      </c>
      <c r="M71" s="56"/>
      <c r="N71" s="56"/>
      <c r="O71" s="56" t="s">
        <v>41</v>
      </c>
      <c r="P71" s="56"/>
      <c r="Q71" s="287">
        <f>토목기계경비총괄표!$I$4</f>
        <v>13041</v>
      </c>
      <c r="R71" s="287"/>
      <c r="S71" s="287"/>
      <c r="T71" s="287"/>
      <c r="U71" s="287"/>
      <c r="V71" s="56"/>
      <c r="W71" s="56"/>
      <c r="X71" s="56"/>
      <c r="Y71" s="56"/>
      <c r="Z71" s="56" t="s">
        <v>12609</v>
      </c>
      <c r="AA71" s="56"/>
      <c r="AB71" s="56"/>
      <c r="AC71" s="56" t="str">
        <f>TEXT(BL66,"#,##0.#######")</f>
        <v>17.5</v>
      </c>
      <c r="AD71" s="56"/>
      <c r="AE71" s="56"/>
      <c r="AF71" s="56"/>
      <c r="AG71" s="56"/>
      <c r="AH71" s="56"/>
      <c r="AI71" s="56"/>
      <c r="AJ71" s="56" t="s">
        <v>12566</v>
      </c>
      <c r="AK71" s="56"/>
      <c r="AL71" s="56" t="str">
        <f>TEXT(0.9,"#,##0.#######")</f>
        <v>0.9</v>
      </c>
      <c r="AM71" s="56"/>
      <c r="AN71" s="56"/>
      <c r="AO71" s="56"/>
      <c r="AP71" s="56" t="s">
        <v>43</v>
      </c>
      <c r="AQ71" s="56"/>
      <c r="AR71" s="56" t="str">
        <f>TEXT(TRUNC(Q71/BL66*AL71,1),"#,##0.#")</f>
        <v>670.6</v>
      </c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1"/>
      <c r="EN71" s="61"/>
      <c r="EO71" s="61"/>
      <c r="EP71" s="61"/>
      <c r="EQ71" s="121"/>
    </row>
    <row r="72" spans="2:147" s="67" customFormat="1" ht="11.25" customHeight="1" x14ac:dyDescent="0.15">
      <c r="B72" s="114"/>
      <c r="C72" s="56"/>
      <c r="D72" s="56"/>
      <c r="E72" s="56"/>
      <c r="F72" s="56"/>
      <c r="G72" s="56"/>
      <c r="H72" s="56" t="s">
        <v>12614</v>
      </c>
      <c r="I72" s="56"/>
      <c r="J72" s="56"/>
      <c r="K72" s="56"/>
      <c r="L72" s="56" t="s">
        <v>9</v>
      </c>
      <c r="M72" s="56"/>
      <c r="N72" s="56"/>
      <c r="O72" s="56" t="s">
        <v>41</v>
      </c>
      <c r="P72" s="56"/>
      <c r="Q72" s="56" t="e">
        <f>TEXT(AR69+AR70+AR71,"#,##0.#######")</f>
        <v>#REF!</v>
      </c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1" t="e">
        <f>EN72+EO72+EP72</f>
        <v>#REF!</v>
      </c>
      <c r="EN72" s="61" t="e">
        <f>TEXT(AR69,"#,###.0")</f>
        <v>#REF!</v>
      </c>
      <c r="EO72" s="61" t="e">
        <f>TEXT(AR70,"#,###.0")</f>
        <v>#REF!</v>
      </c>
      <c r="EP72" s="61" t="str">
        <f>TEXT(AR71,"#,###.0")</f>
        <v>670.6</v>
      </c>
      <c r="EQ72" s="121"/>
    </row>
    <row r="73" spans="2:147" s="67" customFormat="1" ht="11.25" customHeight="1" x14ac:dyDescent="0.15">
      <c r="B73" s="11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1"/>
      <c r="EN73" s="61"/>
      <c r="EO73" s="61"/>
      <c r="EP73" s="61"/>
      <c r="EQ73" s="121"/>
    </row>
    <row r="74" spans="2:147" s="67" customFormat="1" ht="11.25" customHeight="1" x14ac:dyDescent="0.15">
      <c r="B74" s="114"/>
      <c r="C74" s="56"/>
      <c r="D74" s="56"/>
      <c r="E74" s="56" t="s">
        <v>12600</v>
      </c>
      <c r="F74" s="56"/>
      <c r="G74" s="56"/>
      <c r="H74" s="56" t="s">
        <v>12</v>
      </c>
      <c r="I74" s="56"/>
      <c r="J74" s="56"/>
      <c r="K74" s="56" t="s">
        <v>12759</v>
      </c>
      <c r="L74" s="56"/>
      <c r="M74" s="56" t="s">
        <v>46</v>
      </c>
      <c r="N74" s="56" t="s">
        <v>82</v>
      </c>
      <c r="O74" s="56"/>
      <c r="P74" s="56" t="s">
        <v>12571</v>
      </c>
      <c r="Q74" s="56" t="s">
        <v>47</v>
      </c>
      <c r="R74" s="56"/>
      <c r="S74" s="56" t="s">
        <v>41</v>
      </c>
      <c r="T74" s="56"/>
      <c r="U74" s="56" t="s">
        <v>46</v>
      </c>
      <c r="V74" s="56" t="s">
        <v>12761</v>
      </c>
      <c r="W74" s="56"/>
      <c r="X74" s="56"/>
      <c r="Y74" s="56"/>
      <c r="Z74" s="56"/>
      <c r="AA74" s="56"/>
      <c r="AB74" s="56" t="s">
        <v>12762</v>
      </c>
      <c r="AC74" s="56"/>
      <c r="AD74" s="56"/>
      <c r="AE74" s="56"/>
      <c r="AF74" s="56"/>
      <c r="AG74" s="56"/>
      <c r="AH74" s="56"/>
      <c r="AI74" s="56" t="s">
        <v>12763</v>
      </c>
      <c r="AJ74" s="56"/>
      <c r="AK74" s="56"/>
      <c r="AL74" s="56"/>
      <c r="AM74" s="56"/>
      <c r="AN74" s="56"/>
      <c r="AO74" s="56"/>
      <c r="AP74" s="56" t="s">
        <v>47</v>
      </c>
      <c r="AQ74" s="56" t="s">
        <v>12764</v>
      </c>
      <c r="AR74" s="56"/>
      <c r="AS74" s="56"/>
      <c r="AT74" s="56" t="s">
        <v>12765</v>
      </c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1"/>
      <c r="EN74" s="61"/>
      <c r="EO74" s="61"/>
      <c r="EP74" s="61"/>
      <c r="EQ74" s="121"/>
    </row>
    <row r="75" spans="2:147" s="67" customFormat="1" ht="11.25" customHeight="1" x14ac:dyDescent="0.15">
      <c r="B75" s="11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1"/>
      <c r="EN75" s="61"/>
      <c r="EO75" s="61"/>
      <c r="EP75" s="61"/>
      <c r="EQ75" s="121"/>
    </row>
    <row r="76" spans="2:147" s="67" customFormat="1" ht="11.25" customHeight="1" x14ac:dyDescent="0.15">
      <c r="B76" s="114"/>
      <c r="C76" s="56"/>
      <c r="D76" s="56"/>
      <c r="E76" s="56"/>
      <c r="F76" s="56"/>
      <c r="G76" s="56"/>
      <c r="H76" s="56" t="s">
        <v>13</v>
      </c>
      <c r="I76" s="56"/>
      <c r="J76" s="56"/>
      <c r="K76" s="56"/>
      <c r="L76" s="56"/>
      <c r="M76" s="56"/>
      <c r="N76" s="56" t="s">
        <v>41</v>
      </c>
      <c r="O76" s="56"/>
      <c r="P76" s="285">
        <f>VLOOKUP($H76,노임단가!$A:$B,2,FALSE)</f>
        <v>172068</v>
      </c>
      <c r="Q76" s="285"/>
      <c r="R76" s="285"/>
      <c r="S76" s="285"/>
      <c r="T76" s="285"/>
      <c r="U76" s="285"/>
      <c r="V76" s="56" t="s">
        <v>12566</v>
      </c>
      <c r="W76" s="56"/>
      <c r="X76" s="56" t="s">
        <v>46</v>
      </c>
      <c r="Y76" s="56" t="str">
        <f>TEXT(0.2,"#,##0.#######")</f>
        <v>0.2</v>
      </c>
      <c r="Z76" s="56"/>
      <c r="AA76" s="56"/>
      <c r="AB76" s="56" t="s">
        <v>39</v>
      </c>
      <c r="AC76" s="56" t="str">
        <f>TEXT(0.26,"#,##0.#######")</f>
        <v>0.26</v>
      </c>
      <c r="AD76" s="56"/>
      <c r="AE76" s="56"/>
      <c r="AF76" s="56"/>
      <c r="AG76" s="56" t="s">
        <v>39</v>
      </c>
      <c r="AH76" s="56" t="str">
        <f>TEXT(0.32,"#,##0.#######")</f>
        <v>0.32</v>
      </c>
      <c r="AI76" s="56"/>
      <c r="AJ76" s="56"/>
      <c r="AK76" s="56"/>
      <c r="AL76" s="56" t="s">
        <v>47</v>
      </c>
      <c r="AM76" s="56" t="s">
        <v>45</v>
      </c>
      <c r="AN76" s="56" t="str">
        <f>TEXT(3,"#,##0.#######")</f>
        <v>3.</v>
      </c>
      <c r="AO76" s="56" t="s">
        <v>12</v>
      </c>
      <c r="AP76" s="56"/>
      <c r="AQ76" s="56"/>
      <c r="AR76" s="56" t="s">
        <v>12566</v>
      </c>
      <c r="AS76" s="56"/>
      <c r="AT76" s="56"/>
      <c r="AU76" s="56" t="str">
        <f>TEXT(0.1,"#,##0.#######")</f>
        <v>0.1</v>
      </c>
      <c r="AV76" s="56"/>
      <c r="AW76" s="56"/>
      <c r="AX76" s="56"/>
      <c r="AY76" s="56" t="s">
        <v>43</v>
      </c>
      <c r="AZ76" s="56"/>
      <c r="BA76" s="56" t="str">
        <f>TEXT(TRUNC(P76*(Y76+AC76+AH76)/AN76*AU76,1),"#,##0.#")</f>
        <v>4,473.7</v>
      </c>
      <c r="BB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1">
        <f>EN76+EO76+EP76</f>
        <v>4473.7</v>
      </c>
      <c r="EN76" s="61" t="str">
        <f>BA76</f>
        <v>4,473.7</v>
      </c>
      <c r="EO76" s="61"/>
      <c r="EP76" s="61"/>
      <c r="EQ76" s="121"/>
    </row>
    <row r="77" spans="2:147" s="67" customFormat="1" ht="11.25" customHeight="1" x14ac:dyDescent="0.15">
      <c r="B77" s="11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1"/>
      <c r="EN77" s="61"/>
      <c r="EO77" s="61"/>
      <c r="EP77" s="61"/>
      <c r="EQ77" s="121"/>
    </row>
    <row r="78" spans="2:147" s="67" customFormat="1" ht="11.25" customHeight="1" x14ac:dyDescent="0.15">
      <c r="B78" s="114"/>
      <c r="C78" s="56"/>
      <c r="D78" s="56"/>
      <c r="E78" s="56" t="s">
        <v>12603</v>
      </c>
      <c r="F78" s="56"/>
      <c r="G78" s="56"/>
      <c r="H78" s="56" t="s">
        <v>12604</v>
      </c>
      <c r="I78" s="56"/>
      <c r="J78" s="56"/>
      <c r="K78" s="56"/>
      <c r="L78" s="56" t="s">
        <v>9</v>
      </c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1"/>
      <c r="EN78" s="61"/>
      <c r="EO78" s="61"/>
      <c r="EP78" s="61"/>
      <c r="EQ78" s="121"/>
    </row>
    <row r="79" spans="2:147" s="67" customFormat="1" ht="11.25" customHeight="1" x14ac:dyDescent="0.15">
      <c r="B79" s="11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66"/>
      <c r="DT79" s="66"/>
      <c r="DU79" s="66"/>
      <c r="DV79" s="66"/>
      <c r="DW79" s="66"/>
      <c r="DX79" s="66"/>
      <c r="DY79" s="66"/>
      <c r="DZ79" s="66"/>
      <c r="EA79" s="66"/>
      <c r="EB79" s="66"/>
      <c r="EC79" s="66"/>
      <c r="ED79" s="66"/>
      <c r="EE79" s="66"/>
      <c r="EF79" s="66"/>
      <c r="EG79" s="66"/>
      <c r="EH79" s="66"/>
      <c r="EI79" s="66"/>
      <c r="EJ79" s="66"/>
      <c r="EK79" s="66"/>
      <c r="EL79" s="66"/>
      <c r="EM79" s="61"/>
      <c r="EN79" s="61"/>
      <c r="EO79" s="61"/>
      <c r="EP79" s="61"/>
      <c r="EQ79" s="121"/>
    </row>
    <row r="80" spans="2:147" s="67" customFormat="1" ht="11.25" customHeight="1" x14ac:dyDescent="0.15">
      <c r="B80" s="114"/>
      <c r="C80" s="56"/>
      <c r="D80" s="56"/>
      <c r="E80" s="56"/>
      <c r="F80" s="56"/>
      <c r="G80" s="56"/>
      <c r="H80" s="56"/>
      <c r="I80" s="56" t="s">
        <v>4448</v>
      </c>
      <c r="J80" s="56"/>
      <c r="K80" s="56"/>
      <c r="L80" s="56"/>
      <c r="M80" s="56"/>
      <c r="N80" s="56"/>
      <c r="O80" s="56"/>
      <c r="P80" s="56" t="s">
        <v>41</v>
      </c>
      <c r="Q80" s="56"/>
      <c r="R80" s="56" t="e">
        <f>TEXT(EN72,"#,###.##")</f>
        <v>#REF!</v>
      </c>
      <c r="S80" s="56"/>
      <c r="T80" s="56"/>
      <c r="U80" s="56"/>
      <c r="V80" s="56"/>
      <c r="W80" s="56" t="s">
        <v>39</v>
      </c>
      <c r="X80" s="56"/>
      <c r="Y80" s="56" t="str">
        <f>TEXT(EN76,"#,###.##")</f>
        <v>4,473.7</v>
      </c>
      <c r="Z80" s="56"/>
      <c r="AD80" s="56" t="s">
        <v>43</v>
      </c>
      <c r="AE80" s="56"/>
      <c r="AF80" s="56"/>
      <c r="AG80" s="56" t="e">
        <f>TEXT(TRUNC(EN72+EN76,0),"#,##0")</f>
        <v>#REF!</v>
      </c>
      <c r="AH80" s="56"/>
      <c r="AI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1"/>
      <c r="EN80" s="61"/>
      <c r="EO80" s="61"/>
      <c r="EP80" s="61"/>
      <c r="EQ80" s="121"/>
    </row>
    <row r="81" spans="2:147" s="67" customFormat="1" ht="11.25" customHeight="1" x14ac:dyDescent="0.15">
      <c r="B81" s="114"/>
      <c r="C81" s="56"/>
      <c r="D81" s="56"/>
      <c r="E81" s="56"/>
      <c r="F81" s="56"/>
      <c r="G81" s="56"/>
      <c r="H81" s="56"/>
      <c r="I81" s="56" t="s">
        <v>4449</v>
      </c>
      <c r="J81" s="56"/>
      <c r="K81" s="56"/>
      <c r="L81" s="56"/>
      <c r="M81" s="56"/>
      <c r="N81" s="56"/>
      <c r="O81" s="56"/>
      <c r="P81" s="56" t="s">
        <v>41</v>
      </c>
      <c r="Q81" s="56"/>
      <c r="R81" s="56" t="e">
        <f>TEXT(TRUNC(EO72,0),"#,##0")</f>
        <v>#REF!</v>
      </c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1"/>
      <c r="EN81" s="61"/>
      <c r="EO81" s="61"/>
      <c r="EP81" s="61"/>
      <c r="EQ81" s="121"/>
    </row>
    <row r="82" spans="2:147" s="67" customFormat="1" ht="11.25" customHeight="1" x14ac:dyDescent="0.15">
      <c r="B82" s="114"/>
      <c r="C82" s="56"/>
      <c r="D82" s="56"/>
      <c r="E82" s="56"/>
      <c r="F82" s="56"/>
      <c r="G82" s="56"/>
      <c r="H82" s="56"/>
      <c r="I82" s="56" t="s">
        <v>12605</v>
      </c>
      <c r="J82" s="56"/>
      <c r="K82" s="56" t="s">
        <v>12606</v>
      </c>
      <c r="L82" s="56"/>
      <c r="M82" s="56"/>
      <c r="N82" s="56"/>
      <c r="O82" s="56"/>
      <c r="P82" s="56" t="s">
        <v>41</v>
      </c>
      <c r="Q82" s="56"/>
      <c r="R82" s="56" t="str">
        <f>TEXT(TRUNC(EP72,0),"#,##0")</f>
        <v>670</v>
      </c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1"/>
      <c r="EN82" s="61"/>
      <c r="EO82" s="61"/>
      <c r="EP82" s="61"/>
      <c r="EQ82" s="121"/>
    </row>
    <row r="83" spans="2:147" s="67" customFormat="1" ht="11.25" customHeight="1" x14ac:dyDescent="0.15">
      <c r="B83" s="114"/>
      <c r="C83" s="56"/>
      <c r="D83" s="56"/>
      <c r="E83" s="56"/>
      <c r="F83" s="56"/>
      <c r="G83" s="56"/>
      <c r="H83" s="56"/>
      <c r="I83" s="56" t="s">
        <v>9</v>
      </c>
      <c r="J83" s="56"/>
      <c r="K83" s="56"/>
      <c r="L83" s="56"/>
      <c r="M83" s="56"/>
      <c r="N83" s="56"/>
      <c r="O83" s="56"/>
      <c r="P83" s="56" t="s">
        <v>41</v>
      </c>
      <c r="Q83" s="56"/>
      <c r="R83" s="56" t="e">
        <f>TEXT(AG80+R81+R82,"#,##0")</f>
        <v>#REF!</v>
      </c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2" t="e">
        <f>EN83+EO83+EP83</f>
        <v>#REF!</v>
      </c>
      <c r="EN83" s="61" t="e">
        <f>TEXT(AG80,"#,##0")</f>
        <v>#REF!</v>
      </c>
      <c r="EO83" s="61" t="e">
        <f>TEXT(R81,"#,##0")</f>
        <v>#REF!</v>
      </c>
      <c r="EP83" s="61" t="str">
        <f>TEXT(R82,"#,##0")</f>
        <v>670</v>
      </c>
      <c r="EQ83" s="121"/>
    </row>
    <row r="84" spans="2:147" s="67" customFormat="1" ht="11.25" customHeight="1" x14ac:dyDescent="0.15">
      <c r="B84" s="11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2"/>
      <c r="EN84" s="61"/>
      <c r="EO84" s="61"/>
      <c r="EP84" s="61"/>
      <c r="EQ84" s="121"/>
    </row>
    <row r="85" spans="2:147" s="67" customFormat="1" ht="11.25" customHeight="1" x14ac:dyDescent="0.15">
      <c r="B85" s="11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2"/>
      <c r="EN85" s="61"/>
      <c r="EO85" s="61"/>
      <c r="EP85" s="61"/>
      <c r="EQ85" s="121"/>
    </row>
    <row r="86" spans="2:147" s="67" customFormat="1" ht="11.25" customHeight="1" x14ac:dyDescent="0.15">
      <c r="B86" s="11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6"/>
      <c r="DX86" s="66"/>
      <c r="DY86" s="66"/>
      <c r="DZ86" s="66"/>
      <c r="EA86" s="66"/>
      <c r="EB86" s="66"/>
      <c r="EC86" s="66"/>
      <c r="ED86" s="66"/>
      <c r="EE86" s="66"/>
      <c r="EF86" s="66"/>
      <c r="EG86" s="66"/>
      <c r="EH86" s="66"/>
      <c r="EI86" s="66"/>
      <c r="EJ86" s="66"/>
      <c r="EK86" s="66"/>
      <c r="EL86" s="66"/>
      <c r="EM86" s="62"/>
      <c r="EN86" s="61"/>
      <c r="EO86" s="61"/>
      <c r="EP86" s="61"/>
      <c r="EQ86" s="121"/>
    </row>
    <row r="87" spans="2:147" s="67" customFormat="1" ht="11.25" customHeight="1" x14ac:dyDescent="0.15">
      <c r="B87" s="11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2"/>
      <c r="EN87" s="61"/>
      <c r="EO87" s="61"/>
      <c r="EP87" s="61"/>
      <c r="EQ87" s="121"/>
    </row>
    <row r="88" spans="2:147" s="67" customFormat="1" ht="11.25" customHeight="1" x14ac:dyDescent="0.15">
      <c r="B88" s="11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66"/>
      <c r="EH88" s="66"/>
      <c r="EI88" s="66"/>
      <c r="EJ88" s="66"/>
      <c r="EK88" s="66"/>
      <c r="EL88" s="66"/>
      <c r="EM88" s="62"/>
      <c r="EN88" s="61"/>
      <c r="EO88" s="61"/>
      <c r="EP88" s="61"/>
      <c r="EQ88" s="121"/>
    </row>
    <row r="89" spans="2:147" s="67" customFormat="1" ht="11.25" customHeight="1" x14ac:dyDescent="0.15">
      <c r="B89" s="11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2"/>
      <c r="EN89" s="61"/>
      <c r="EO89" s="61"/>
      <c r="EP89" s="61"/>
      <c r="EQ89" s="121"/>
    </row>
    <row r="90" spans="2:147" s="67" customFormat="1" ht="11.25" customHeight="1" x14ac:dyDescent="0.15">
      <c r="B90" s="11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2"/>
      <c r="EN90" s="61"/>
      <c r="EO90" s="61"/>
      <c r="EP90" s="61"/>
      <c r="EQ90" s="121"/>
    </row>
    <row r="91" spans="2:147" s="67" customFormat="1" ht="11.25" customHeight="1" x14ac:dyDescent="0.15">
      <c r="B91" s="11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66"/>
      <c r="DT91" s="66"/>
      <c r="DU91" s="66"/>
      <c r="DV91" s="66"/>
      <c r="DW91" s="66"/>
      <c r="DX91" s="66"/>
      <c r="DY91" s="66"/>
      <c r="DZ91" s="66"/>
      <c r="EA91" s="66"/>
      <c r="EB91" s="66"/>
      <c r="EC91" s="66"/>
      <c r="ED91" s="66"/>
      <c r="EE91" s="66"/>
      <c r="EF91" s="66"/>
      <c r="EG91" s="66"/>
      <c r="EH91" s="66"/>
      <c r="EI91" s="66"/>
      <c r="EJ91" s="66"/>
      <c r="EK91" s="66"/>
      <c r="EL91" s="66"/>
      <c r="EM91" s="62"/>
      <c r="EN91" s="61"/>
      <c r="EO91" s="61"/>
      <c r="EP91" s="61"/>
      <c r="EQ91" s="121"/>
    </row>
    <row r="92" spans="2:147" s="67" customFormat="1" ht="11.25" customHeight="1" x14ac:dyDescent="0.15">
      <c r="B92" s="11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2"/>
      <c r="EN92" s="61"/>
      <c r="EO92" s="61"/>
      <c r="EP92" s="61"/>
      <c r="EQ92" s="121"/>
    </row>
    <row r="93" spans="2:147" s="67" customFormat="1" ht="11.25" customHeight="1" x14ac:dyDescent="0.15">
      <c r="B93" s="11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2"/>
      <c r="EN93" s="61"/>
      <c r="EO93" s="61"/>
      <c r="EP93" s="61"/>
      <c r="EQ93" s="121"/>
    </row>
    <row r="94" spans="2:147" s="67" customFormat="1" ht="11.25" customHeight="1" x14ac:dyDescent="0.15">
      <c r="B94" s="114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2"/>
      <c r="EN94" s="61"/>
      <c r="EO94" s="61"/>
      <c r="EP94" s="61"/>
      <c r="EQ94" s="121"/>
    </row>
    <row r="95" spans="2:147" s="67" customFormat="1" ht="11.25" customHeight="1" x14ac:dyDescent="0.15">
      <c r="B95" s="11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2"/>
      <c r="EN95" s="61"/>
      <c r="EO95" s="61"/>
      <c r="EP95" s="61"/>
      <c r="EQ95" s="121"/>
    </row>
    <row r="96" spans="2:147" s="67" customFormat="1" ht="11.25" customHeight="1" x14ac:dyDescent="0.15">
      <c r="B96" s="11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2"/>
      <c r="EN96" s="61"/>
      <c r="EO96" s="61"/>
      <c r="EP96" s="61"/>
      <c r="EQ96" s="121"/>
    </row>
    <row r="97" spans="1:150" s="67" customFormat="1" ht="11.25" customHeight="1" x14ac:dyDescent="0.15">
      <c r="B97" s="11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2"/>
      <c r="EN97" s="61"/>
      <c r="EO97" s="61"/>
      <c r="EP97" s="61"/>
      <c r="EQ97" s="121"/>
    </row>
    <row r="98" spans="1:150" s="67" customFormat="1" ht="11.25" customHeight="1" x14ac:dyDescent="0.15">
      <c r="B98" s="11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2"/>
      <c r="EN98" s="61"/>
      <c r="EO98" s="61"/>
      <c r="EP98" s="61"/>
      <c r="EQ98" s="121"/>
    </row>
    <row r="99" spans="1:150" s="67" customFormat="1" ht="11.25" customHeight="1" x14ac:dyDescent="0.15">
      <c r="B99" s="11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2"/>
      <c r="EN99" s="61"/>
      <c r="EO99" s="61"/>
      <c r="EP99" s="61"/>
      <c r="EQ99" s="121"/>
    </row>
    <row r="100" spans="1:150" s="67" customFormat="1" ht="11.25" customHeight="1" x14ac:dyDescent="0.15">
      <c r="B100" s="11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2"/>
      <c r="EN100" s="61"/>
      <c r="EO100" s="61"/>
      <c r="EP100" s="61"/>
      <c r="EQ100" s="121"/>
    </row>
    <row r="101" spans="1:150" s="67" customFormat="1" ht="11.25" customHeight="1" x14ac:dyDescent="0.15">
      <c r="B101" s="120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72"/>
      <c r="EN101" s="64"/>
      <c r="EO101" s="64"/>
      <c r="EP101" s="64"/>
      <c r="EQ101" s="122"/>
    </row>
    <row r="102" spans="1:150" s="67" customFormat="1" ht="11.25" customHeight="1" x14ac:dyDescent="0.15">
      <c r="B102" s="133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/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/>
      <c r="CX102" s="134"/>
      <c r="CY102" s="134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5"/>
      <c r="DK102" s="135"/>
      <c r="DL102" s="135"/>
      <c r="DM102" s="135"/>
      <c r="DN102" s="135"/>
      <c r="DO102" s="135"/>
      <c r="DP102" s="135"/>
      <c r="DQ102" s="135"/>
      <c r="DR102" s="135"/>
      <c r="DS102" s="135"/>
      <c r="DT102" s="135"/>
      <c r="DU102" s="135"/>
      <c r="DV102" s="135"/>
      <c r="DW102" s="135"/>
      <c r="DX102" s="135"/>
      <c r="DY102" s="135"/>
      <c r="DZ102" s="135"/>
      <c r="EA102" s="135"/>
      <c r="EB102" s="135"/>
      <c r="EC102" s="135"/>
      <c r="ED102" s="135"/>
      <c r="EE102" s="135"/>
      <c r="EF102" s="135"/>
      <c r="EG102" s="135"/>
      <c r="EH102" s="135"/>
      <c r="EI102" s="135"/>
      <c r="EJ102" s="135"/>
      <c r="EK102" s="135"/>
      <c r="EL102" s="136"/>
      <c r="EM102" s="137"/>
      <c r="EN102" s="137"/>
      <c r="EO102" s="137"/>
      <c r="EP102" s="137"/>
      <c r="EQ102" s="138"/>
    </row>
    <row r="103" spans="1:150" s="67" customFormat="1" ht="11.25" customHeight="1" x14ac:dyDescent="0.2">
      <c r="A103" s="67">
        <v>4</v>
      </c>
      <c r="B103" s="114"/>
      <c r="C103" s="286">
        <f>A103</f>
        <v>4</v>
      </c>
      <c r="D103" s="286"/>
      <c r="E103" s="107" t="s">
        <v>12877</v>
      </c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115"/>
      <c r="EM103" s="59" t="e">
        <f>EM131</f>
        <v>#REF!</v>
      </c>
      <c r="EN103" s="59" t="e">
        <f>EN131</f>
        <v>#REF!</v>
      </c>
      <c r="EO103" s="59" t="e">
        <f>EO131</f>
        <v>#REF!</v>
      </c>
      <c r="EP103" s="59" t="str">
        <f>EP131</f>
        <v>596</v>
      </c>
      <c r="EQ103" s="83" t="s">
        <v>12874</v>
      </c>
      <c r="ES103" s="9">
        <f>A103</f>
        <v>4</v>
      </c>
      <c r="ET103" s="9"/>
    </row>
    <row r="104" spans="1:150" s="67" customFormat="1" ht="11.25" customHeight="1" x14ac:dyDescent="0.15">
      <c r="B104" s="11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115"/>
      <c r="EM104" s="61"/>
      <c r="EN104" s="61"/>
      <c r="EO104" s="61"/>
      <c r="EP104" s="61"/>
      <c r="EQ104" s="85"/>
    </row>
    <row r="105" spans="1:150" s="67" customFormat="1" ht="11.25" customHeight="1" x14ac:dyDescent="0.15">
      <c r="B105" s="114"/>
      <c r="C105" s="56"/>
      <c r="D105" s="56"/>
      <c r="E105" s="56" t="s">
        <v>12599</v>
      </c>
      <c r="F105" s="56"/>
      <c r="G105" s="56"/>
      <c r="H105" s="56" t="s">
        <v>4384</v>
      </c>
      <c r="I105" s="56"/>
      <c r="J105" s="56"/>
      <c r="K105" s="56" t="s">
        <v>9</v>
      </c>
      <c r="L105" s="56"/>
      <c r="M105" s="56" t="s">
        <v>46</v>
      </c>
      <c r="N105" s="56" t="s">
        <v>154</v>
      </c>
      <c r="O105" s="56"/>
      <c r="P105" s="56" t="s">
        <v>12571</v>
      </c>
      <c r="Q105" s="56" t="s">
        <v>47</v>
      </c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115"/>
      <c r="EM105" s="61"/>
      <c r="EN105" s="61"/>
      <c r="EO105" s="61"/>
      <c r="EP105" s="61"/>
      <c r="EQ105" s="85"/>
    </row>
    <row r="106" spans="1:150" s="67" customFormat="1" ht="11.25" customHeight="1" x14ac:dyDescent="0.15">
      <c r="B106" s="11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115"/>
      <c r="EM106" s="61"/>
      <c r="EN106" s="61"/>
      <c r="EO106" s="61"/>
      <c r="EP106" s="61"/>
      <c r="EQ106" s="85"/>
    </row>
    <row r="107" spans="1:150" s="67" customFormat="1" ht="11.25" customHeight="1" x14ac:dyDescent="0.15">
      <c r="B107" s="114"/>
      <c r="C107" s="56"/>
      <c r="D107" s="56"/>
      <c r="E107" s="56"/>
      <c r="F107" s="56"/>
      <c r="G107" s="56"/>
      <c r="H107" s="56" t="s">
        <v>12617</v>
      </c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 t="s">
        <v>12766</v>
      </c>
      <c r="T107" s="56"/>
      <c r="U107" s="56"/>
      <c r="V107" s="56"/>
      <c r="W107" s="56"/>
      <c r="X107" s="56"/>
      <c r="Y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115"/>
      <c r="EM107" s="61"/>
      <c r="EN107" s="61"/>
      <c r="EO107" s="61"/>
      <c r="EP107" s="61"/>
      <c r="EQ107" s="85"/>
    </row>
    <row r="108" spans="1:150" s="67" customFormat="1" ht="11.25" customHeight="1" x14ac:dyDescent="0.15">
      <c r="B108" s="11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115"/>
      <c r="EM108" s="61"/>
      <c r="EN108" s="61"/>
      <c r="EO108" s="61"/>
      <c r="EP108" s="61"/>
      <c r="EQ108" s="85"/>
    </row>
    <row r="109" spans="1:150" s="67" customFormat="1" ht="11.25" customHeight="1" x14ac:dyDescent="0.15">
      <c r="B109" s="114"/>
      <c r="C109" s="56"/>
      <c r="D109" s="56"/>
      <c r="E109" s="56"/>
      <c r="F109" s="56"/>
      <c r="G109" s="56"/>
      <c r="H109" s="56" t="s">
        <v>12699</v>
      </c>
      <c r="I109" s="56"/>
      <c r="J109" s="56" t="s">
        <v>43</v>
      </c>
      <c r="K109" s="56"/>
      <c r="L109" s="56" t="str">
        <f>TEXT(0.2,"#,##0.#######")</f>
        <v>0.2</v>
      </c>
      <c r="M109" s="56"/>
      <c r="N109" s="56"/>
      <c r="O109" s="56" t="s">
        <v>8</v>
      </c>
      <c r="P109" s="56"/>
      <c r="Q109" s="56"/>
      <c r="R109" s="56"/>
      <c r="S109" s="56"/>
      <c r="T109" s="56"/>
      <c r="U109" s="56"/>
      <c r="V109" s="56"/>
      <c r="W109" s="56" t="s">
        <v>12700</v>
      </c>
      <c r="X109" s="56"/>
      <c r="Y109" s="56" t="s">
        <v>43</v>
      </c>
      <c r="Z109" s="56"/>
      <c r="AA109" s="56" t="str">
        <f>TEXT(1,"#,##0.#######")</f>
        <v>1.</v>
      </c>
      <c r="AB109" s="56"/>
      <c r="AC109" s="56" t="s">
        <v>45</v>
      </c>
      <c r="AD109" s="56"/>
      <c r="AE109" s="56" t="str">
        <f>TEXT(1.24,"#,##0.#######")</f>
        <v>1.24</v>
      </c>
      <c r="AF109" s="56"/>
      <c r="AG109" s="56"/>
      <c r="AH109" s="56"/>
      <c r="AI109" s="56"/>
      <c r="AJ109" s="56" t="s">
        <v>43</v>
      </c>
      <c r="AK109" s="56"/>
      <c r="AL109" s="56" t="str">
        <f>TEXT(ROUND(AA109/AE109,2),"#,##0.#######")</f>
        <v>0.81</v>
      </c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 t="s">
        <v>12701</v>
      </c>
      <c r="AX109" s="56"/>
      <c r="AY109" s="56" t="s">
        <v>43</v>
      </c>
      <c r="AZ109" s="56"/>
      <c r="BA109" s="56" t="str">
        <f>TEXT(0.9,"#,##0.#######")</f>
        <v>0.9</v>
      </c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115"/>
      <c r="EM109" s="61"/>
      <c r="EN109" s="61"/>
      <c r="EO109" s="61"/>
      <c r="EP109" s="61"/>
      <c r="EQ109" s="85"/>
    </row>
    <row r="110" spans="1:150" s="67" customFormat="1" ht="11.25" customHeight="1" x14ac:dyDescent="0.15">
      <c r="B110" s="11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115"/>
      <c r="EM110" s="61"/>
      <c r="EN110" s="61"/>
      <c r="EO110" s="61"/>
      <c r="EP110" s="61"/>
      <c r="EQ110" s="85"/>
    </row>
    <row r="111" spans="1:150" s="67" customFormat="1" ht="11.25" customHeight="1" x14ac:dyDescent="0.15">
      <c r="B111" s="114"/>
      <c r="C111" s="56"/>
      <c r="D111" s="56"/>
      <c r="E111" s="56"/>
      <c r="F111" s="56"/>
      <c r="G111" s="56"/>
      <c r="H111" s="56" t="s">
        <v>12618</v>
      </c>
      <c r="I111" s="56"/>
      <c r="J111" s="56" t="s">
        <v>43</v>
      </c>
      <c r="K111" s="56"/>
      <c r="L111" s="56" t="s">
        <v>46</v>
      </c>
      <c r="M111" s="56" t="str">
        <f>TEXT(0.7,"#,##0.#######")</f>
        <v>0.7</v>
      </c>
      <c r="N111" s="56"/>
      <c r="O111" s="56"/>
      <c r="P111" s="56" t="s">
        <v>39</v>
      </c>
      <c r="Q111" s="56" t="str">
        <f>TEXT(0.6,"#,##0.#######")</f>
        <v>0.6</v>
      </c>
      <c r="R111" s="56"/>
      <c r="S111" s="56"/>
      <c r="T111" s="56" t="s">
        <v>47</v>
      </c>
      <c r="U111" s="56" t="s">
        <v>45</v>
      </c>
      <c r="V111" s="56" t="str">
        <f>TEXT(2,"#,##0.#######")</f>
        <v>2.</v>
      </c>
      <c r="W111" s="56" t="s">
        <v>40</v>
      </c>
      <c r="X111" s="56" t="str">
        <f>TEXT(0.05,"#,##0.#######")</f>
        <v>0.05</v>
      </c>
      <c r="Y111" s="56"/>
      <c r="Z111" s="56"/>
      <c r="AA111" s="56"/>
      <c r="AB111" s="56"/>
      <c r="AC111" s="56" t="s">
        <v>43</v>
      </c>
      <c r="AD111" s="56"/>
      <c r="AE111" s="56" t="str">
        <f>TEXT(ROUND((M111+Q111)/V111-X111,2),"#,##0.#######")</f>
        <v>0.6</v>
      </c>
      <c r="AF111" s="56"/>
      <c r="AG111" s="56"/>
      <c r="AH111" s="56"/>
      <c r="AI111" s="56"/>
      <c r="AJ111" s="56"/>
      <c r="AK111" s="56"/>
      <c r="AL111" s="56"/>
      <c r="AM111" s="56"/>
      <c r="AN111" s="56"/>
      <c r="AO111" s="56" t="s">
        <v>12619</v>
      </c>
      <c r="AP111" s="56"/>
      <c r="AQ111" s="56"/>
      <c r="AR111" s="56" t="s">
        <v>43</v>
      </c>
      <c r="AS111" s="56"/>
      <c r="AT111" s="56" t="str">
        <f>TEXT(18,"#,##0.#######")</f>
        <v>18.</v>
      </c>
      <c r="AU111" s="56"/>
      <c r="AV111" s="56" t="s">
        <v>12702</v>
      </c>
      <c r="AW111" s="56"/>
      <c r="AX111" s="56"/>
      <c r="AY111" s="56"/>
      <c r="AZ111" s="56" t="s">
        <v>46</v>
      </c>
      <c r="BA111" s="56" t="s">
        <v>210</v>
      </c>
      <c r="BB111" s="56"/>
      <c r="BC111" s="56"/>
      <c r="BD111" s="56" t="s">
        <v>12703</v>
      </c>
      <c r="BE111" s="56"/>
      <c r="BF111" s="56" t="s">
        <v>47</v>
      </c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115"/>
      <c r="EM111" s="61"/>
      <c r="EN111" s="61"/>
      <c r="EO111" s="61"/>
      <c r="EP111" s="61"/>
      <c r="EQ111" s="85"/>
    </row>
    <row r="112" spans="1:150" s="67" customFormat="1" ht="11.25" customHeight="1" x14ac:dyDescent="0.15">
      <c r="B112" s="11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115"/>
      <c r="EM112" s="61"/>
      <c r="EN112" s="61"/>
      <c r="EO112" s="61"/>
      <c r="EP112" s="61"/>
      <c r="EQ112" s="85"/>
    </row>
    <row r="113" spans="2:147" s="67" customFormat="1" ht="11.25" customHeight="1" x14ac:dyDescent="0.15">
      <c r="B113" s="11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 t="str">
        <f>TEXT(3600,"#,##0.#######")</f>
        <v>3,600.</v>
      </c>
      <c r="N113" s="56"/>
      <c r="O113" s="56"/>
      <c r="P113" s="56"/>
      <c r="Q113" s="56"/>
      <c r="R113" s="56" t="s">
        <v>12566</v>
      </c>
      <c r="S113" s="56"/>
      <c r="T113" s="56" t="s">
        <v>12699</v>
      </c>
      <c r="U113" s="56" t="s">
        <v>12566</v>
      </c>
      <c r="V113" s="56"/>
      <c r="W113" s="56" t="s">
        <v>12701</v>
      </c>
      <c r="X113" s="56" t="s">
        <v>12566</v>
      </c>
      <c r="Y113" s="56"/>
      <c r="Z113" s="56" t="s">
        <v>12700</v>
      </c>
      <c r="AA113" s="56" t="s">
        <v>12566</v>
      </c>
      <c r="AB113" s="56"/>
      <c r="AC113" s="56" t="s">
        <v>12618</v>
      </c>
      <c r="AD113" s="56"/>
      <c r="AE113" s="56"/>
      <c r="AF113" s="56"/>
      <c r="AG113" s="56"/>
      <c r="AH113" s="56"/>
      <c r="AI113" s="56"/>
      <c r="AJ113" s="56" t="str">
        <f>TEXT(M113,"#,##0.#######")</f>
        <v>3,600.</v>
      </c>
      <c r="AK113" s="56"/>
      <c r="AL113" s="56"/>
      <c r="AM113" s="56"/>
      <c r="AN113" s="56"/>
      <c r="AO113" s="56" t="s">
        <v>12566</v>
      </c>
      <c r="AP113" s="56"/>
      <c r="AQ113" s="56" t="str">
        <f>TEXT(L109,"#,##0.#######")</f>
        <v>0.2</v>
      </c>
      <c r="AR113" s="56"/>
      <c r="AS113" s="56"/>
      <c r="AT113" s="56" t="s">
        <v>12566</v>
      </c>
      <c r="AU113" s="56"/>
      <c r="AV113" s="56" t="str">
        <f>TEXT(BA109,"#,##0.#######")</f>
        <v>0.9</v>
      </c>
      <c r="AW113" s="56"/>
      <c r="AX113" s="56"/>
      <c r="AY113" s="56" t="s">
        <v>12566</v>
      </c>
      <c r="AZ113" s="56"/>
      <c r="BA113" s="56" t="str">
        <f>TEXT(AL109,"#,##0.#######")</f>
        <v>0.81</v>
      </c>
      <c r="BB113" s="56"/>
      <c r="BC113" s="56"/>
      <c r="BD113" s="56"/>
      <c r="BE113" s="56" t="s">
        <v>12566</v>
      </c>
      <c r="BF113" s="56"/>
      <c r="BG113" s="56" t="str">
        <f>TEXT(AE111,"#,##0.#######")</f>
        <v>0.6</v>
      </c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115"/>
      <c r="EM113" s="61"/>
      <c r="EN113" s="61"/>
      <c r="EO113" s="61"/>
      <c r="EP113" s="61"/>
      <c r="EQ113" s="85"/>
    </row>
    <row r="114" spans="2:147" s="67" customFormat="1" ht="11.25" customHeight="1" x14ac:dyDescent="0.15">
      <c r="B114" s="114"/>
      <c r="C114" s="56"/>
      <c r="D114" s="56"/>
      <c r="E114" s="56"/>
      <c r="F114" s="56"/>
      <c r="G114" s="56"/>
      <c r="H114" s="56" t="s">
        <v>12613</v>
      </c>
      <c r="I114" s="56"/>
      <c r="J114" s="56" t="s">
        <v>43</v>
      </c>
      <c r="K114" s="56"/>
      <c r="L114" s="56" t="s">
        <v>12620</v>
      </c>
      <c r="M114" s="56"/>
      <c r="N114" s="56" t="s">
        <v>12620</v>
      </c>
      <c r="O114" s="56"/>
      <c r="P114" s="56" t="s">
        <v>12620</v>
      </c>
      <c r="Q114" s="56"/>
      <c r="R114" s="56" t="s">
        <v>12620</v>
      </c>
      <c r="S114" s="56"/>
      <c r="T114" s="56" t="s">
        <v>12620</v>
      </c>
      <c r="U114" s="56"/>
      <c r="V114" s="56" t="s">
        <v>12620</v>
      </c>
      <c r="W114" s="56"/>
      <c r="X114" s="56" t="s">
        <v>12620</v>
      </c>
      <c r="Y114" s="56"/>
      <c r="Z114" s="56" t="s">
        <v>12620</v>
      </c>
      <c r="AA114" s="56"/>
      <c r="AB114" s="56" t="s">
        <v>12620</v>
      </c>
      <c r="AC114" s="56"/>
      <c r="AD114" s="56" t="s">
        <v>12620</v>
      </c>
      <c r="AE114" s="56"/>
      <c r="AF114" s="56"/>
      <c r="AG114" s="56" t="s">
        <v>43</v>
      </c>
      <c r="AH114" s="56"/>
      <c r="AI114" s="56" t="s">
        <v>12620</v>
      </c>
      <c r="AJ114" s="56"/>
      <c r="AK114" s="56" t="s">
        <v>12620</v>
      </c>
      <c r="AL114" s="56"/>
      <c r="AM114" s="56" t="s">
        <v>12620</v>
      </c>
      <c r="AN114" s="56"/>
      <c r="AO114" s="56" t="s">
        <v>12620</v>
      </c>
      <c r="AP114" s="56"/>
      <c r="AQ114" s="56" t="s">
        <v>12620</v>
      </c>
      <c r="AR114" s="56"/>
      <c r="AS114" s="56" t="s">
        <v>12620</v>
      </c>
      <c r="AT114" s="56"/>
      <c r="AU114" s="56" t="s">
        <v>12620</v>
      </c>
      <c r="AV114" s="56"/>
      <c r="AW114" s="56" t="s">
        <v>12620</v>
      </c>
      <c r="AX114" s="56"/>
      <c r="AY114" s="56" t="s">
        <v>12620</v>
      </c>
      <c r="AZ114" s="56"/>
      <c r="BA114" s="56" t="s">
        <v>12620</v>
      </c>
      <c r="BB114" s="56"/>
      <c r="BC114" s="56" t="s">
        <v>12620</v>
      </c>
      <c r="BD114" s="56"/>
      <c r="BE114" s="56" t="s">
        <v>12620</v>
      </c>
      <c r="BF114" s="56"/>
      <c r="BG114" s="56" t="s">
        <v>12620</v>
      </c>
      <c r="BH114" s="56"/>
      <c r="BI114" s="56" t="s">
        <v>12620</v>
      </c>
      <c r="BJ114" s="56"/>
      <c r="BK114" s="56" t="s">
        <v>43</v>
      </c>
      <c r="BL114" s="56" t="str">
        <f>TEXT(ROUND((3600*L109*BA109*AL109*AE111)/(AT111),2),"#,##0.#######")</f>
        <v>17.5</v>
      </c>
      <c r="BN114" s="56"/>
      <c r="BO114" s="56" t="s">
        <v>8</v>
      </c>
      <c r="BP114" s="56"/>
      <c r="BQ114" s="56" t="s">
        <v>45</v>
      </c>
      <c r="BR114" s="56" t="s">
        <v>4481</v>
      </c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115"/>
      <c r="EM114" s="61"/>
      <c r="EN114" s="61"/>
      <c r="EO114" s="61"/>
      <c r="EP114" s="61"/>
      <c r="EQ114" s="85"/>
    </row>
    <row r="115" spans="2:147" s="67" customFormat="1" ht="11.25" customHeight="1" x14ac:dyDescent="0.15">
      <c r="B115" s="11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 t="s">
        <v>12619</v>
      </c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 t="str">
        <f>TEXT(AT111,"#,##0.#######")</f>
        <v>18.</v>
      </c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115"/>
      <c r="EM115" s="61"/>
      <c r="EN115" s="61"/>
      <c r="EO115" s="61"/>
      <c r="EP115" s="61"/>
      <c r="EQ115" s="85"/>
    </row>
    <row r="116" spans="2:147" s="67" customFormat="1" ht="11.25" customHeight="1" x14ac:dyDescent="0.15">
      <c r="B116" s="11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115"/>
      <c r="EM116" s="61"/>
      <c r="EN116" s="61"/>
      <c r="EO116" s="61"/>
      <c r="EP116" s="61"/>
      <c r="EQ116" s="85"/>
    </row>
    <row r="117" spans="2:147" s="67" customFormat="1" ht="11.25" customHeight="1" x14ac:dyDescent="0.15">
      <c r="B117" s="114"/>
      <c r="C117" s="56"/>
      <c r="D117" s="56"/>
      <c r="E117" s="56"/>
      <c r="F117" s="56"/>
      <c r="G117" s="56"/>
      <c r="H117" s="56" t="s">
        <v>4448</v>
      </c>
      <c r="I117" s="56"/>
      <c r="J117" s="56"/>
      <c r="K117" s="56"/>
      <c r="L117" s="56"/>
      <c r="M117" s="56"/>
      <c r="N117" s="56"/>
      <c r="O117" s="56" t="s">
        <v>41</v>
      </c>
      <c r="P117" s="56"/>
      <c r="Q117" s="287" t="e">
        <f>토목기계경비총괄표!$G$4</f>
        <v>#REF!</v>
      </c>
      <c r="R117" s="287"/>
      <c r="S117" s="287"/>
      <c r="T117" s="287"/>
      <c r="U117" s="287"/>
      <c r="V117" s="56"/>
      <c r="W117" s="56"/>
      <c r="X117" s="56"/>
      <c r="Y117" s="56"/>
      <c r="Z117" s="56" t="s">
        <v>12609</v>
      </c>
      <c r="AA117" s="56"/>
      <c r="AB117" s="56"/>
      <c r="AC117" s="56" t="str">
        <f>TEXT(BL114,"#,##0.#######")</f>
        <v>17.5</v>
      </c>
      <c r="AD117" s="56"/>
      <c r="AE117" s="56"/>
      <c r="AF117" s="56"/>
      <c r="AG117" s="56"/>
      <c r="AH117" s="56"/>
      <c r="AI117" s="56"/>
      <c r="AJ117" s="56" t="s">
        <v>12566</v>
      </c>
      <c r="AK117" s="56"/>
      <c r="AL117" s="56" t="str">
        <f>TEXT(0.8,"#,##0.#######")</f>
        <v>0.8</v>
      </c>
      <c r="AM117" s="56"/>
      <c r="AN117" s="56"/>
      <c r="AO117" s="56"/>
      <c r="AP117" s="56" t="s">
        <v>43</v>
      </c>
      <c r="AQ117" s="56"/>
      <c r="AR117" s="56" t="e">
        <f>TEXT(TRUNC(Q117/BL114*AL117,1),"#,##0.#")</f>
        <v>#REF!</v>
      </c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115"/>
      <c r="EM117" s="61"/>
      <c r="EN117" s="61"/>
      <c r="EO117" s="61"/>
      <c r="EP117" s="61"/>
      <c r="EQ117" s="85"/>
    </row>
    <row r="118" spans="2:147" s="67" customFormat="1" ht="11.25" customHeight="1" x14ac:dyDescent="0.15">
      <c r="B118" s="114"/>
      <c r="C118" s="56"/>
      <c r="D118" s="56"/>
      <c r="E118" s="56"/>
      <c r="F118" s="56"/>
      <c r="G118" s="56"/>
      <c r="H118" s="56" t="s">
        <v>4449</v>
      </c>
      <c r="I118" s="56"/>
      <c r="J118" s="56"/>
      <c r="K118" s="56"/>
      <c r="L118" s="56"/>
      <c r="M118" s="56"/>
      <c r="N118" s="56"/>
      <c r="O118" s="56" t="s">
        <v>41</v>
      </c>
      <c r="P118" s="56"/>
      <c r="Q118" s="287" t="e">
        <f>토목기계경비총괄표!$H$4</f>
        <v>#REF!</v>
      </c>
      <c r="R118" s="287"/>
      <c r="S118" s="287"/>
      <c r="T118" s="287"/>
      <c r="U118" s="287"/>
      <c r="V118" s="56"/>
      <c r="W118" s="56"/>
      <c r="X118" s="56"/>
      <c r="Y118" s="56"/>
      <c r="Z118" s="56" t="s">
        <v>12609</v>
      </c>
      <c r="AA118" s="56"/>
      <c r="AB118" s="56"/>
      <c r="AC118" s="56" t="str">
        <f>TEXT(BL114,"#,##0.#######")</f>
        <v>17.5</v>
      </c>
      <c r="AD118" s="56"/>
      <c r="AE118" s="56"/>
      <c r="AF118" s="56"/>
      <c r="AG118" s="56"/>
      <c r="AH118" s="56"/>
      <c r="AI118" s="56"/>
      <c r="AJ118" s="56" t="s">
        <v>12566</v>
      </c>
      <c r="AK118" s="56"/>
      <c r="AL118" s="56" t="str">
        <f>TEXT(0.8,"#,##0.#######")</f>
        <v>0.8</v>
      </c>
      <c r="AM118" s="56"/>
      <c r="AN118" s="56"/>
      <c r="AO118" s="56"/>
      <c r="AP118" s="56" t="s">
        <v>43</v>
      </c>
      <c r="AQ118" s="56"/>
      <c r="AR118" s="56" t="e">
        <f>TEXT(TRUNC(Q118/BL114*AL118,1),"#,##0.#")</f>
        <v>#REF!</v>
      </c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115"/>
      <c r="EM118" s="61"/>
      <c r="EN118" s="61"/>
      <c r="EO118" s="61"/>
      <c r="EP118" s="61"/>
      <c r="EQ118" s="85"/>
    </row>
    <row r="119" spans="2:147" s="67" customFormat="1" ht="11.25" customHeight="1" x14ac:dyDescent="0.15">
      <c r="B119" s="114"/>
      <c r="C119" s="56"/>
      <c r="D119" s="56"/>
      <c r="E119" s="56"/>
      <c r="F119" s="56"/>
      <c r="G119" s="56"/>
      <c r="H119" s="56" t="s">
        <v>12605</v>
      </c>
      <c r="I119" s="56"/>
      <c r="J119" s="56"/>
      <c r="K119" s="56"/>
      <c r="L119" s="56" t="s">
        <v>12606</v>
      </c>
      <c r="M119" s="56"/>
      <c r="N119" s="56"/>
      <c r="O119" s="56" t="s">
        <v>41</v>
      </c>
      <c r="P119" s="56"/>
      <c r="Q119" s="287">
        <f>토목기계경비총괄표!$I$4</f>
        <v>13041</v>
      </c>
      <c r="R119" s="287"/>
      <c r="S119" s="287"/>
      <c r="T119" s="287"/>
      <c r="U119" s="287"/>
      <c r="V119" s="56"/>
      <c r="W119" s="56"/>
      <c r="X119" s="56"/>
      <c r="Y119" s="56"/>
      <c r="Z119" s="56" t="s">
        <v>12609</v>
      </c>
      <c r="AA119" s="56"/>
      <c r="AB119" s="56"/>
      <c r="AC119" s="56" t="str">
        <f>TEXT(BL114,"#,##0.#######")</f>
        <v>17.5</v>
      </c>
      <c r="AD119" s="56"/>
      <c r="AE119" s="56"/>
      <c r="AF119" s="56"/>
      <c r="AG119" s="56"/>
      <c r="AH119" s="56"/>
      <c r="AI119" s="56"/>
      <c r="AJ119" s="56" t="s">
        <v>12566</v>
      </c>
      <c r="AK119" s="56"/>
      <c r="AL119" s="56" t="str">
        <f>TEXT(0.8,"#,##0.#######")</f>
        <v>0.8</v>
      </c>
      <c r="AM119" s="56"/>
      <c r="AN119" s="56"/>
      <c r="AO119" s="56"/>
      <c r="AP119" s="56" t="s">
        <v>43</v>
      </c>
      <c r="AQ119" s="56"/>
      <c r="AR119" s="56" t="str">
        <f>TEXT(TRUNC(Q119/BL114*AL119,1),"#,##0.#")</f>
        <v>596.1</v>
      </c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115"/>
      <c r="EM119" s="61"/>
      <c r="EN119" s="61"/>
      <c r="EO119" s="61"/>
      <c r="EP119" s="61"/>
      <c r="EQ119" s="85"/>
    </row>
    <row r="120" spans="2:147" s="67" customFormat="1" ht="11.25" customHeight="1" x14ac:dyDescent="0.15">
      <c r="B120" s="114"/>
      <c r="C120" s="56"/>
      <c r="D120" s="56"/>
      <c r="E120" s="56"/>
      <c r="F120" s="56"/>
      <c r="G120" s="56"/>
      <c r="H120" s="56" t="s">
        <v>12614</v>
      </c>
      <c r="I120" s="56"/>
      <c r="J120" s="56"/>
      <c r="K120" s="56"/>
      <c r="L120" s="56" t="s">
        <v>9</v>
      </c>
      <c r="M120" s="56"/>
      <c r="N120" s="56"/>
      <c r="O120" s="56" t="s">
        <v>41</v>
      </c>
      <c r="P120" s="56"/>
      <c r="Q120" s="56" t="e">
        <f>TEXT(AR117+AR118+AR119,"#,##0.#######")</f>
        <v>#REF!</v>
      </c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115"/>
      <c r="EM120" s="61" t="e">
        <f>EN120+EO120+EP120</f>
        <v>#REF!</v>
      </c>
      <c r="EN120" s="61" t="e">
        <f>TEXT(AR117,"#,###.0")</f>
        <v>#REF!</v>
      </c>
      <c r="EO120" s="61" t="e">
        <f>TEXT(AR118,"#,###.0")</f>
        <v>#REF!</v>
      </c>
      <c r="EP120" s="61" t="str">
        <f>TEXT(AR119,"#,###.0")</f>
        <v>596.1</v>
      </c>
      <c r="EQ120" s="85"/>
    </row>
    <row r="121" spans="2:147" s="67" customFormat="1" ht="11.25" customHeight="1" x14ac:dyDescent="0.15">
      <c r="B121" s="114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115"/>
      <c r="EM121" s="61"/>
      <c r="EN121" s="61"/>
      <c r="EO121" s="61"/>
      <c r="EP121" s="61"/>
      <c r="EQ121" s="85"/>
    </row>
    <row r="122" spans="2:147" s="67" customFormat="1" ht="11.25" customHeight="1" x14ac:dyDescent="0.15">
      <c r="B122" s="114"/>
      <c r="C122" s="56"/>
      <c r="D122" s="56"/>
      <c r="E122" s="56" t="s">
        <v>12600</v>
      </c>
      <c r="F122" s="56"/>
      <c r="G122" s="56"/>
      <c r="H122" s="56" t="s">
        <v>12</v>
      </c>
      <c r="I122" s="56"/>
      <c r="J122" s="56"/>
      <c r="K122" s="56" t="s">
        <v>12759</v>
      </c>
      <c r="L122" s="56"/>
      <c r="M122" s="56" t="s">
        <v>46</v>
      </c>
      <c r="N122" s="56" t="s">
        <v>94</v>
      </c>
      <c r="O122" s="56"/>
      <c r="P122" s="56" t="s">
        <v>12571</v>
      </c>
      <c r="Q122" s="56" t="s">
        <v>47</v>
      </c>
      <c r="R122" s="56"/>
      <c r="S122" s="56" t="s">
        <v>41</v>
      </c>
      <c r="T122" s="56"/>
      <c r="U122" s="56" t="s">
        <v>46</v>
      </c>
      <c r="V122" s="56" t="s">
        <v>12761</v>
      </c>
      <c r="W122" s="56"/>
      <c r="X122" s="56"/>
      <c r="Y122" s="56"/>
      <c r="Z122" s="56"/>
      <c r="AA122" s="56"/>
      <c r="AB122" s="56" t="s">
        <v>12762</v>
      </c>
      <c r="AC122" s="56"/>
      <c r="AD122" s="56"/>
      <c r="AE122" s="56"/>
      <c r="AF122" s="56"/>
      <c r="AG122" s="56"/>
      <c r="AH122" s="56"/>
      <c r="AI122" s="56" t="s">
        <v>12763</v>
      </c>
      <c r="AJ122" s="56"/>
      <c r="AK122" s="56"/>
      <c r="AL122" s="56"/>
      <c r="AM122" s="56"/>
      <c r="AN122" s="56"/>
      <c r="AO122" s="56"/>
      <c r="AP122" s="56" t="s">
        <v>47</v>
      </c>
      <c r="AQ122" s="56" t="s">
        <v>12764</v>
      </c>
      <c r="AR122" s="56"/>
      <c r="AS122" s="56"/>
      <c r="AT122" s="56" t="s">
        <v>12765</v>
      </c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115"/>
      <c r="EM122" s="61"/>
      <c r="EN122" s="61"/>
      <c r="EO122" s="61"/>
      <c r="EP122" s="61"/>
      <c r="EQ122" s="85"/>
    </row>
    <row r="123" spans="2:147" s="67" customFormat="1" ht="11.25" customHeight="1" x14ac:dyDescent="0.15">
      <c r="B123" s="114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115"/>
      <c r="EM123" s="61"/>
      <c r="EN123" s="61"/>
      <c r="EO123" s="61"/>
      <c r="EP123" s="61"/>
      <c r="EQ123" s="85"/>
    </row>
    <row r="124" spans="2:147" s="67" customFormat="1" ht="11.25" customHeight="1" x14ac:dyDescent="0.15">
      <c r="B124" s="114"/>
      <c r="C124" s="56"/>
      <c r="D124" s="56"/>
      <c r="E124" s="56"/>
      <c r="F124" s="56"/>
      <c r="G124" s="56"/>
      <c r="H124" s="56" t="s">
        <v>13</v>
      </c>
      <c r="I124" s="56"/>
      <c r="J124" s="56"/>
      <c r="K124" s="56"/>
      <c r="L124" s="56"/>
      <c r="M124" s="56"/>
      <c r="N124" s="56" t="s">
        <v>41</v>
      </c>
      <c r="O124" s="56"/>
      <c r="P124" s="285">
        <f>VLOOKUP($H124,노임단가!$A:$B,2,FALSE)</f>
        <v>172068</v>
      </c>
      <c r="Q124" s="285"/>
      <c r="R124" s="285"/>
      <c r="S124" s="285"/>
      <c r="T124" s="285"/>
      <c r="U124" s="285"/>
      <c r="V124" s="56" t="s">
        <v>12566</v>
      </c>
      <c r="W124" s="56"/>
      <c r="X124" s="56" t="s">
        <v>46</v>
      </c>
      <c r="Y124" s="56" t="str">
        <f>TEXT(0.2,"#,##0.#######")</f>
        <v>0.2</v>
      </c>
      <c r="Z124" s="56"/>
      <c r="AA124" s="56"/>
      <c r="AB124" s="56" t="s">
        <v>39</v>
      </c>
      <c r="AC124" s="56" t="str">
        <f>TEXT(0.26,"#,##0.#######")</f>
        <v>0.26</v>
      </c>
      <c r="AD124" s="56"/>
      <c r="AE124" s="56"/>
      <c r="AF124" s="56"/>
      <c r="AG124" s="56" t="s">
        <v>39</v>
      </c>
      <c r="AH124" s="56" t="str">
        <f>TEXT(0.32,"#,##0.#######")</f>
        <v>0.32</v>
      </c>
      <c r="AI124" s="56"/>
      <c r="AJ124" s="56"/>
      <c r="AK124" s="56"/>
      <c r="AL124" s="56" t="s">
        <v>47</v>
      </c>
      <c r="AM124" s="56" t="s">
        <v>45</v>
      </c>
      <c r="AN124" s="56" t="str">
        <f>TEXT(3,"#,##0.#######")</f>
        <v>3.</v>
      </c>
      <c r="AO124" s="56" t="s">
        <v>12</v>
      </c>
      <c r="AP124" s="56"/>
      <c r="AQ124" s="56"/>
      <c r="AR124" s="56" t="s">
        <v>12566</v>
      </c>
      <c r="AS124" s="56"/>
      <c r="AT124" s="56"/>
      <c r="AU124" s="56" t="str">
        <f>TEXT(0.2,"#,##0.#######")</f>
        <v>0.2</v>
      </c>
      <c r="AV124" s="56"/>
      <c r="AW124" s="56"/>
      <c r="AX124" s="56"/>
      <c r="AY124" s="56" t="s">
        <v>43</v>
      </c>
      <c r="AZ124" s="56"/>
      <c r="BA124" s="56" t="str">
        <f>TEXT(TRUNC(P124*(Y124+AC124+AH124)/AN124*AU124,1),"#,##0.#")</f>
        <v>8,947.5</v>
      </c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115"/>
      <c r="EM124" s="61">
        <f>EN124+EO124+EP124</f>
        <v>8947.5</v>
      </c>
      <c r="EN124" s="61" t="str">
        <f>BA124</f>
        <v>8,947.5</v>
      </c>
      <c r="EO124" s="61"/>
      <c r="EP124" s="61"/>
      <c r="EQ124" s="85"/>
    </row>
    <row r="125" spans="2:147" s="67" customFormat="1" ht="11.25" customHeight="1" x14ac:dyDescent="0.15">
      <c r="B125" s="114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115"/>
      <c r="EM125" s="61"/>
      <c r="EN125" s="61"/>
      <c r="EO125" s="61"/>
      <c r="EP125" s="61"/>
      <c r="EQ125" s="85"/>
    </row>
    <row r="126" spans="2:147" s="67" customFormat="1" ht="11.25" customHeight="1" x14ac:dyDescent="0.15">
      <c r="B126" s="114"/>
      <c r="C126" s="56"/>
      <c r="D126" s="56"/>
      <c r="E126" s="56" t="s">
        <v>12603</v>
      </c>
      <c r="F126" s="56"/>
      <c r="G126" s="56"/>
      <c r="H126" s="56" t="s">
        <v>12604</v>
      </c>
      <c r="I126" s="56"/>
      <c r="J126" s="56"/>
      <c r="K126" s="56"/>
      <c r="L126" s="56" t="s">
        <v>9</v>
      </c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115"/>
      <c r="EM126" s="61"/>
      <c r="EN126" s="61"/>
      <c r="EO126" s="61"/>
      <c r="EP126" s="61"/>
      <c r="EQ126" s="85"/>
    </row>
    <row r="127" spans="2:147" s="67" customFormat="1" ht="11.25" customHeight="1" x14ac:dyDescent="0.15">
      <c r="B127" s="114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115"/>
      <c r="EM127" s="61"/>
      <c r="EN127" s="61"/>
      <c r="EO127" s="61"/>
      <c r="EP127" s="61"/>
      <c r="EQ127" s="85"/>
    </row>
    <row r="128" spans="2:147" s="67" customFormat="1" ht="11.25" customHeight="1" x14ac:dyDescent="0.15">
      <c r="B128" s="114"/>
      <c r="C128" s="56"/>
      <c r="D128" s="56"/>
      <c r="E128" s="56"/>
      <c r="F128" s="56"/>
      <c r="G128" s="56"/>
      <c r="H128" s="56"/>
      <c r="I128" s="56" t="s">
        <v>4448</v>
      </c>
      <c r="J128" s="56"/>
      <c r="K128" s="56"/>
      <c r="L128" s="56"/>
      <c r="M128" s="56"/>
      <c r="N128" s="56"/>
      <c r="O128" s="56"/>
      <c r="P128" s="56" t="s">
        <v>41</v>
      </c>
      <c r="Q128" s="56"/>
      <c r="R128" s="56" t="e">
        <f>TEXT(EN120,"#,###.##")</f>
        <v>#REF!</v>
      </c>
      <c r="S128" s="56"/>
      <c r="T128" s="56"/>
      <c r="U128" s="56"/>
      <c r="V128" s="56"/>
      <c r="W128" s="56" t="s">
        <v>39</v>
      </c>
      <c r="X128" s="56"/>
      <c r="Y128" s="56" t="str">
        <f>TEXT(EN124,"#,###.##")</f>
        <v>8,947.5</v>
      </c>
      <c r="Z128" s="56"/>
      <c r="AA128" s="56"/>
      <c r="AB128" s="56"/>
      <c r="AC128" s="56"/>
      <c r="AD128" s="56" t="s">
        <v>43</v>
      </c>
      <c r="AE128" s="56"/>
      <c r="AF128" s="56"/>
      <c r="AG128" s="56" t="e">
        <f>TEXT(TRUNC(EN120+EN124,0),"#,##0")</f>
        <v>#REF!</v>
      </c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115"/>
      <c r="EM128" s="61"/>
      <c r="EN128" s="61"/>
      <c r="EO128" s="61"/>
      <c r="EP128" s="61"/>
      <c r="EQ128" s="85"/>
    </row>
    <row r="129" spans="1:150" s="67" customFormat="1" ht="11.25" customHeight="1" x14ac:dyDescent="0.15">
      <c r="B129" s="114"/>
      <c r="C129" s="56"/>
      <c r="D129" s="56"/>
      <c r="E129" s="56"/>
      <c r="F129" s="56"/>
      <c r="G129" s="56"/>
      <c r="H129" s="56"/>
      <c r="I129" s="56" t="s">
        <v>4449</v>
      </c>
      <c r="J129" s="56"/>
      <c r="K129" s="56"/>
      <c r="L129" s="56"/>
      <c r="M129" s="56"/>
      <c r="N129" s="56"/>
      <c r="O129" s="56"/>
      <c r="P129" s="56" t="s">
        <v>41</v>
      </c>
      <c r="Q129" s="56"/>
      <c r="R129" s="56" t="e">
        <f>TEXT(TRUNC(EO120,0),"#,##0")</f>
        <v>#REF!</v>
      </c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115"/>
      <c r="EM129" s="61"/>
      <c r="EN129" s="61"/>
      <c r="EO129" s="61"/>
      <c r="EP129" s="61"/>
      <c r="EQ129" s="85"/>
    </row>
    <row r="130" spans="1:150" s="67" customFormat="1" ht="11.25" customHeight="1" x14ac:dyDescent="0.15">
      <c r="B130" s="114"/>
      <c r="C130" s="56"/>
      <c r="D130" s="56"/>
      <c r="E130" s="56"/>
      <c r="F130" s="56"/>
      <c r="G130" s="56"/>
      <c r="H130" s="56"/>
      <c r="I130" s="56" t="s">
        <v>12605</v>
      </c>
      <c r="J130" s="56"/>
      <c r="K130" s="56" t="s">
        <v>12606</v>
      </c>
      <c r="L130" s="56"/>
      <c r="M130" s="56"/>
      <c r="N130" s="56"/>
      <c r="O130" s="56"/>
      <c r="P130" s="56" t="s">
        <v>41</v>
      </c>
      <c r="Q130" s="56"/>
      <c r="R130" s="56" t="str">
        <f>TEXT(TRUNC(EP120,0),"#,##0")</f>
        <v>596</v>
      </c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115"/>
      <c r="EM130" s="61"/>
      <c r="EN130" s="61"/>
      <c r="EO130" s="61"/>
      <c r="EP130" s="61"/>
      <c r="EQ130" s="85"/>
    </row>
    <row r="131" spans="1:150" s="67" customFormat="1" ht="11.25" customHeight="1" x14ac:dyDescent="0.15">
      <c r="B131" s="114"/>
      <c r="C131" s="56"/>
      <c r="D131" s="56"/>
      <c r="E131" s="56"/>
      <c r="F131" s="56"/>
      <c r="G131" s="56"/>
      <c r="H131" s="56"/>
      <c r="I131" s="56" t="s">
        <v>9</v>
      </c>
      <c r="J131" s="56"/>
      <c r="K131" s="56"/>
      <c r="L131" s="56"/>
      <c r="M131" s="56"/>
      <c r="N131" s="56"/>
      <c r="O131" s="56"/>
      <c r="P131" s="56" t="s">
        <v>41</v>
      </c>
      <c r="Q131" s="56"/>
      <c r="R131" s="56" t="e">
        <f>TEXT(AG128+R129+R130,"#,##0")</f>
        <v>#REF!</v>
      </c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115"/>
      <c r="EM131" s="62" t="e">
        <f>EN131+EO131+EP131</f>
        <v>#REF!</v>
      </c>
      <c r="EN131" s="61" t="e">
        <f>TEXT(AG128,"#,##0")</f>
        <v>#REF!</v>
      </c>
      <c r="EO131" s="61" t="e">
        <f>TEXT(R129,"#,##0")</f>
        <v>#REF!</v>
      </c>
      <c r="EP131" s="61" t="str">
        <f>TEXT(R130,"#,##0")</f>
        <v>596</v>
      </c>
      <c r="EQ131" s="85"/>
    </row>
    <row r="132" spans="1:150" s="67" customFormat="1" ht="11.25" customHeight="1" x14ac:dyDescent="0.15">
      <c r="B132" s="114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115"/>
      <c r="EM132" s="62"/>
      <c r="EN132" s="61"/>
      <c r="EO132" s="61"/>
      <c r="EP132" s="61"/>
      <c r="EQ132" s="85"/>
    </row>
    <row r="133" spans="1:150" s="67" customFormat="1" ht="11.25" customHeight="1" x14ac:dyDescent="0.15">
      <c r="B133" s="114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115"/>
      <c r="EM133" s="62"/>
      <c r="EN133" s="61"/>
      <c r="EO133" s="61"/>
      <c r="EP133" s="61"/>
      <c r="EQ133" s="85"/>
    </row>
    <row r="134" spans="1:150" s="67" customFormat="1" ht="11.25" customHeight="1" x14ac:dyDescent="0.15">
      <c r="B134" s="114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115"/>
      <c r="EM134" s="62"/>
      <c r="EN134" s="61"/>
      <c r="EO134" s="61"/>
      <c r="EP134" s="61"/>
      <c r="EQ134" s="85"/>
    </row>
    <row r="135" spans="1:150" s="67" customFormat="1" ht="11.25" customHeight="1" x14ac:dyDescent="0.2">
      <c r="A135" s="67">
        <v>5</v>
      </c>
      <c r="B135" s="114"/>
      <c r="C135" s="286">
        <f>A135</f>
        <v>5</v>
      </c>
      <c r="D135" s="286"/>
      <c r="E135" s="107" t="s">
        <v>12878</v>
      </c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115"/>
      <c r="EM135" s="59">
        <f>EM146</f>
        <v>34413</v>
      </c>
      <c r="EN135" s="59" t="str">
        <f>EN146</f>
        <v>34,413</v>
      </c>
      <c r="EO135" s="61">
        <f>EO146</f>
        <v>0</v>
      </c>
      <c r="EP135" s="61">
        <f>EP146</f>
        <v>0</v>
      </c>
      <c r="EQ135" s="83" t="s">
        <v>12874</v>
      </c>
      <c r="ES135" s="9">
        <f>A135</f>
        <v>5</v>
      </c>
      <c r="ET135" s="9"/>
    </row>
    <row r="136" spans="1:150" s="67" customFormat="1" ht="11.25" customHeight="1" x14ac:dyDescent="0.15">
      <c r="B136" s="114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115"/>
      <c r="EM136" s="61"/>
      <c r="EN136" s="61"/>
      <c r="EO136" s="61"/>
      <c r="EP136" s="61"/>
      <c r="EQ136" s="85"/>
    </row>
    <row r="137" spans="1:150" s="67" customFormat="1" ht="11.25" customHeight="1" x14ac:dyDescent="0.15">
      <c r="B137" s="114"/>
      <c r="C137" s="56"/>
      <c r="D137" s="56"/>
      <c r="E137" s="56" t="s">
        <v>12599</v>
      </c>
      <c r="F137" s="56"/>
      <c r="G137" s="56"/>
      <c r="H137" s="56" t="s">
        <v>12</v>
      </c>
      <c r="I137" s="56"/>
      <c r="J137" s="56"/>
      <c r="K137" s="56"/>
      <c r="L137" s="56" t="s">
        <v>12759</v>
      </c>
      <c r="M137" s="56"/>
      <c r="N137" s="56"/>
      <c r="O137" s="56"/>
      <c r="P137" s="56"/>
      <c r="Q137" s="56" t="s">
        <v>12760</v>
      </c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115"/>
      <c r="EM137" s="61"/>
      <c r="EN137" s="61"/>
      <c r="EO137" s="61"/>
      <c r="EP137" s="61"/>
      <c r="EQ137" s="85"/>
    </row>
    <row r="138" spans="1:150" s="67" customFormat="1" ht="11.25" customHeight="1" x14ac:dyDescent="0.15">
      <c r="B138" s="114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115"/>
      <c r="EM138" s="61"/>
      <c r="EN138" s="61"/>
      <c r="EO138" s="61"/>
      <c r="EP138" s="61"/>
      <c r="EQ138" s="85"/>
    </row>
    <row r="139" spans="1:150" s="67" customFormat="1" ht="11.25" customHeight="1" x14ac:dyDescent="0.15">
      <c r="B139" s="114"/>
      <c r="C139" s="56"/>
      <c r="D139" s="56"/>
      <c r="E139" s="56"/>
      <c r="F139" s="56"/>
      <c r="G139" s="56"/>
      <c r="H139" s="56" t="s">
        <v>13</v>
      </c>
      <c r="I139" s="56"/>
      <c r="J139" s="56"/>
      <c r="K139" s="56"/>
      <c r="L139" s="56"/>
      <c r="M139" s="56"/>
      <c r="N139" s="56" t="s">
        <v>41</v>
      </c>
      <c r="O139" s="56"/>
      <c r="P139" s="285">
        <f>VLOOKUP($H139,노임단가!$A:$B,2,FALSE)</f>
        <v>172068</v>
      </c>
      <c r="Q139" s="285"/>
      <c r="R139" s="285"/>
      <c r="S139" s="285"/>
      <c r="T139" s="285"/>
      <c r="U139" s="285"/>
      <c r="V139" s="56"/>
      <c r="W139" s="56"/>
      <c r="X139" s="56" t="s">
        <v>12566</v>
      </c>
      <c r="Y139" s="56"/>
      <c r="Z139" s="56"/>
      <c r="AA139" s="56" t="str">
        <f>TEXT(0.2,"#,##0.#######")</f>
        <v>0.2</v>
      </c>
      <c r="AB139" s="56"/>
      <c r="AC139" s="56"/>
      <c r="AD139" s="56" t="s">
        <v>12</v>
      </c>
      <c r="AE139" s="56"/>
      <c r="AF139" s="56"/>
      <c r="AG139" s="56" t="s">
        <v>43</v>
      </c>
      <c r="AH139" s="56"/>
      <c r="AI139" s="56" t="str">
        <f>TEXT(TRUNC(P139*AA139,1),"#,##0.#")</f>
        <v>34,413.6</v>
      </c>
      <c r="AJ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66"/>
      <c r="DM139" s="66"/>
      <c r="DN139" s="66"/>
      <c r="DO139" s="66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115"/>
      <c r="EM139" s="61">
        <f>EN139+EO139+EP139</f>
        <v>34413.599999999999</v>
      </c>
      <c r="EN139" s="61" t="str">
        <f>AI139</f>
        <v>34,413.6</v>
      </c>
      <c r="EO139" s="61"/>
      <c r="EP139" s="61"/>
      <c r="EQ139" s="85"/>
    </row>
    <row r="140" spans="1:150" s="67" customFormat="1" ht="11.25" customHeight="1" x14ac:dyDescent="0.15">
      <c r="B140" s="114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56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66"/>
      <c r="DM140" s="66"/>
      <c r="DN140" s="66"/>
      <c r="DO140" s="66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  <c r="EJ140" s="66"/>
      <c r="EK140" s="66"/>
      <c r="EL140" s="115"/>
      <c r="EM140" s="61"/>
      <c r="EN140" s="61"/>
      <c r="EO140" s="61"/>
      <c r="EP140" s="61"/>
      <c r="EQ140" s="85"/>
    </row>
    <row r="141" spans="1:150" s="67" customFormat="1" ht="11.25" customHeight="1" x14ac:dyDescent="0.15">
      <c r="B141" s="114"/>
      <c r="C141" s="56"/>
      <c r="D141" s="56"/>
      <c r="E141" s="56" t="s">
        <v>12600</v>
      </c>
      <c r="F141" s="56"/>
      <c r="G141" s="56"/>
      <c r="H141" s="56" t="s">
        <v>12604</v>
      </c>
      <c r="I141" s="56"/>
      <c r="J141" s="56"/>
      <c r="K141" s="56"/>
      <c r="L141" s="56" t="s">
        <v>9</v>
      </c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66"/>
      <c r="DM141" s="66"/>
      <c r="DN141" s="66"/>
      <c r="DO141" s="66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  <c r="EJ141" s="66"/>
      <c r="EK141" s="66"/>
      <c r="EL141" s="115"/>
      <c r="EM141" s="61"/>
      <c r="EN141" s="61"/>
      <c r="EO141" s="61"/>
      <c r="EP141" s="61"/>
      <c r="EQ141" s="85"/>
    </row>
    <row r="142" spans="1:150" s="67" customFormat="1" ht="11.25" customHeight="1" x14ac:dyDescent="0.15">
      <c r="B142" s="114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66"/>
      <c r="DA142" s="66"/>
      <c r="DB142" s="66"/>
      <c r="DC142" s="66"/>
      <c r="DD142" s="66"/>
      <c r="DE142" s="66"/>
      <c r="DF142" s="66"/>
      <c r="DG142" s="66"/>
      <c r="DH142" s="66"/>
      <c r="DI142" s="66"/>
      <c r="DJ142" s="66"/>
      <c r="DK142" s="66"/>
      <c r="DL142" s="66"/>
      <c r="DM142" s="66"/>
      <c r="DN142" s="66"/>
      <c r="DO142" s="66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115"/>
      <c r="EM142" s="61"/>
      <c r="EN142" s="61"/>
      <c r="EO142" s="61"/>
      <c r="EP142" s="61"/>
      <c r="EQ142" s="85"/>
    </row>
    <row r="143" spans="1:150" s="67" customFormat="1" ht="11.25" customHeight="1" x14ac:dyDescent="0.15">
      <c r="B143" s="114"/>
      <c r="C143" s="56"/>
      <c r="D143" s="56"/>
      <c r="E143" s="56"/>
      <c r="F143" s="56"/>
      <c r="G143" s="56"/>
      <c r="H143" s="56"/>
      <c r="I143" s="56"/>
      <c r="J143" s="56" t="s">
        <v>4448</v>
      </c>
      <c r="K143" s="56"/>
      <c r="L143" s="56"/>
      <c r="M143" s="56"/>
      <c r="N143" s="56"/>
      <c r="O143" s="56"/>
      <c r="P143" s="56"/>
      <c r="Q143" s="56" t="s">
        <v>41</v>
      </c>
      <c r="R143" s="56"/>
      <c r="S143" s="56" t="str">
        <f>TEXT(TRUNC(EN139,0),"#,##0")</f>
        <v>34,413</v>
      </c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66"/>
      <c r="DA143" s="66"/>
      <c r="DB143" s="66"/>
      <c r="DC143" s="66"/>
      <c r="DD143" s="66"/>
      <c r="DE143" s="66"/>
      <c r="DF143" s="66"/>
      <c r="DG143" s="66"/>
      <c r="DH143" s="66"/>
      <c r="DI143" s="66"/>
      <c r="DJ143" s="66"/>
      <c r="DK143" s="66"/>
      <c r="DL143" s="66"/>
      <c r="DM143" s="66"/>
      <c r="DN143" s="66"/>
      <c r="DO143" s="66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115"/>
      <c r="EM143" s="61"/>
      <c r="EN143" s="61"/>
      <c r="EO143" s="61"/>
      <c r="EP143" s="61"/>
      <c r="EQ143" s="85"/>
    </row>
    <row r="144" spans="1:150" s="67" customFormat="1" ht="11.25" customHeight="1" x14ac:dyDescent="0.15">
      <c r="B144" s="114"/>
      <c r="C144" s="56"/>
      <c r="D144" s="56"/>
      <c r="E144" s="56"/>
      <c r="F144" s="56"/>
      <c r="G144" s="56"/>
      <c r="H144" s="56"/>
      <c r="I144" s="56"/>
      <c r="J144" s="56" t="s">
        <v>4449</v>
      </c>
      <c r="K144" s="56"/>
      <c r="L144" s="56"/>
      <c r="M144" s="56"/>
      <c r="N144" s="56"/>
      <c r="O144" s="56"/>
      <c r="P144" s="56"/>
      <c r="Q144" s="56" t="s">
        <v>41</v>
      </c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66"/>
      <c r="DM144" s="66"/>
      <c r="DN144" s="66"/>
      <c r="DO144" s="66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  <c r="EJ144" s="66"/>
      <c r="EK144" s="66"/>
      <c r="EL144" s="115"/>
      <c r="EM144" s="61"/>
      <c r="EN144" s="61"/>
      <c r="EO144" s="61"/>
      <c r="EP144" s="61"/>
      <c r="EQ144" s="85"/>
    </row>
    <row r="145" spans="1:150" s="67" customFormat="1" ht="11.25" customHeight="1" x14ac:dyDescent="0.15">
      <c r="B145" s="114"/>
      <c r="C145" s="56"/>
      <c r="D145" s="56"/>
      <c r="E145" s="56"/>
      <c r="F145" s="56"/>
      <c r="G145" s="56"/>
      <c r="H145" s="56"/>
      <c r="I145" s="56"/>
      <c r="J145" s="56" t="s">
        <v>12605</v>
      </c>
      <c r="K145" s="56"/>
      <c r="L145" s="56" t="s">
        <v>12606</v>
      </c>
      <c r="M145" s="56"/>
      <c r="N145" s="56"/>
      <c r="O145" s="56"/>
      <c r="P145" s="56"/>
      <c r="Q145" s="56" t="s">
        <v>41</v>
      </c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66"/>
      <c r="DM145" s="66"/>
      <c r="DN145" s="66"/>
      <c r="DO145" s="66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  <c r="EJ145" s="66"/>
      <c r="EK145" s="66"/>
      <c r="EL145" s="115"/>
      <c r="EM145" s="61"/>
      <c r="EN145" s="61"/>
      <c r="EO145" s="61"/>
      <c r="EP145" s="61"/>
      <c r="EQ145" s="85"/>
    </row>
    <row r="146" spans="1:150" s="67" customFormat="1" ht="11.25" customHeight="1" x14ac:dyDescent="0.15">
      <c r="B146" s="114"/>
      <c r="C146" s="56"/>
      <c r="D146" s="56"/>
      <c r="E146" s="56"/>
      <c r="F146" s="56"/>
      <c r="G146" s="56"/>
      <c r="H146" s="56"/>
      <c r="I146" s="56"/>
      <c r="J146" s="56"/>
      <c r="K146" s="56"/>
      <c r="L146" s="56" t="s">
        <v>9</v>
      </c>
      <c r="M146" s="56"/>
      <c r="N146" s="56"/>
      <c r="O146" s="56"/>
      <c r="P146" s="56"/>
      <c r="Q146" s="56" t="s">
        <v>41</v>
      </c>
      <c r="R146" s="56"/>
      <c r="S146" s="56" t="str">
        <f>TEXT(S143,"#,##0")</f>
        <v>34,413</v>
      </c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66"/>
      <c r="DA146" s="66"/>
      <c r="DB146" s="66"/>
      <c r="DC146" s="66"/>
      <c r="DD146" s="66"/>
      <c r="DE146" s="66"/>
      <c r="DF146" s="66"/>
      <c r="DG146" s="66"/>
      <c r="DH146" s="66"/>
      <c r="DI146" s="66"/>
      <c r="DJ146" s="66"/>
      <c r="DK146" s="66"/>
      <c r="DL146" s="66"/>
      <c r="DM146" s="66"/>
      <c r="DN146" s="66"/>
      <c r="DO146" s="66"/>
      <c r="DP146" s="66"/>
      <c r="DQ146" s="66"/>
      <c r="DR146" s="66"/>
      <c r="DS146" s="66"/>
      <c r="DT146" s="66"/>
      <c r="DU146" s="66"/>
      <c r="DV146" s="66"/>
      <c r="DW146" s="66"/>
      <c r="DX146" s="66"/>
      <c r="DY146" s="66"/>
      <c r="DZ146" s="66"/>
      <c r="EA146" s="66"/>
      <c r="EB146" s="66"/>
      <c r="EC146" s="66"/>
      <c r="ED146" s="66"/>
      <c r="EE146" s="66"/>
      <c r="EF146" s="66"/>
      <c r="EG146" s="66"/>
      <c r="EH146" s="66"/>
      <c r="EI146" s="66"/>
      <c r="EJ146" s="66"/>
      <c r="EK146" s="66"/>
      <c r="EL146" s="115"/>
      <c r="EM146" s="62">
        <f>EN146+EO146+EP146</f>
        <v>34413</v>
      </c>
      <c r="EN146" s="61" t="str">
        <f>TEXT(S143,"#,##0")</f>
        <v>34,413</v>
      </c>
      <c r="EO146" s="61"/>
      <c r="EP146" s="61"/>
      <c r="EQ146" s="85"/>
    </row>
    <row r="147" spans="1:150" s="67" customFormat="1" ht="11.25" customHeight="1" x14ac:dyDescent="0.15">
      <c r="B147" s="114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66"/>
      <c r="DM147" s="66"/>
      <c r="DN147" s="66"/>
      <c r="DO147" s="66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  <c r="EJ147" s="66"/>
      <c r="EK147" s="66"/>
      <c r="EL147" s="115"/>
      <c r="EM147" s="62"/>
      <c r="EN147" s="61"/>
      <c r="EO147" s="61"/>
      <c r="EP147" s="61"/>
      <c r="EQ147" s="85"/>
    </row>
    <row r="148" spans="1:150" s="67" customFormat="1" ht="11.25" customHeight="1" x14ac:dyDescent="0.15">
      <c r="B148" s="114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66"/>
      <c r="DM148" s="66"/>
      <c r="DN148" s="66"/>
      <c r="DO148" s="66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  <c r="EJ148" s="66"/>
      <c r="EK148" s="66"/>
      <c r="EL148" s="115"/>
      <c r="EM148" s="62"/>
      <c r="EN148" s="61"/>
      <c r="EO148" s="61"/>
      <c r="EP148" s="61"/>
      <c r="EQ148" s="85"/>
    </row>
    <row r="149" spans="1:150" s="67" customFormat="1" ht="11.25" customHeight="1" x14ac:dyDescent="0.15">
      <c r="B149" s="114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115"/>
      <c r="EM149" s="62"/>
      <c r="EN149" s="61"/>
      <c r="EO149" s="61"/>
      <c r="EP149" s="61"/>
      <c r="EQ149" s="85"/>
    </row>
    <row r="150" spans="1:150" s="67" customFormat="1" ht="11.25" customHeight="1" x14ac:dyDescent="0.15">
      <c r="B150" s="120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54"/>
      <c r="CX150" s="54"/>
      <c r="CY150" s="54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125"/>
      <c r="EM150" s="72"/>
      <c r="EN150" s="64"/>
      <c r="EO150" s="64"/>
      <c r="EP150" s="64"/>
      <c r="EQ150" s="86"/>
    </row>
    <row r="151" spans="1:150" s="67" customFormat="1" ht="11.25" customHeight="1" x14ac:dyDescent="0.15">
      <c r="B151" s="133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  <c r="BI151" s="134"/>
      <c r="BJ151" s="134"/>
      <c r="BK151" s="134"/>
      <c r="BL151" s="134"/>
      <c r="BM151" s="134"/>
      <c r="BN151" s="134"/>
      <c r="BO151" s="134"/>
      <c r="BP151" s="134"/>
      <c r="BQ151" s="134"/>
      <c r="BR151" s="134"/>
      <c r="BS151" s="134"/>
      <c r="BT151" s="134"/>
      <c r="BU151" s="134"/>
      <c r="BV151" s="134"/>
      <c r="BW151" s="134"/>
      <c r="BX151" s="134"/>
      <c r="BY151" s="134"/>
      <c r="BZ151" s="134"/>
      <c r="CA151" s="134"/>
      <c r="CB151" s="134"/>
      <c r="CC151" s="134"/>
      <c r="CD151" s="134"/>
      <c r="CE151" s="134"/>
      <c r="CF151" s="134"/>
      <c r="CG151" s="134"/>
      <c r="CH151" s="134"/>
      <c r="CI151" s="134"/>
      <c r="CJ151" s="134"/>
      <c r="CK151" s="134"/>
      <c r="CL151" s="134"/>
      <c r="CM151" s="134"/>
      <c r="CN151" s="134"/>
      <c r="CO151" s="134"/>
      <c r="CP151" s="134"/>
      <c r="CQ151" s="134"/>
      <c r="CR151" s="134"/>
      <c r="CS151" s="134"/>
      <c r="CT151" s="134"/>
      <c r="CU151" s="134"/>
      <c r="CV151" s="134"/>
      <c r="CW151" s="134"/>
      <c r="CX151" s="134"/>
      <c r="CY151" s="134"/>
      <c r="CZ151" s="135"/>
      <c r="DA151" s="135"/>
      <c r="DB151" s="135"/>
      <c r="DC151" s="135"/>
      <c r="DD151" s="135"/>
      <c r="DE151" s="135"/>
      <c r="DF151" s="135"/>
      <c r="DG151" s="135"/>
      <c r="DH151" s="135"/>
      <c r="DI151" s="135"/>
      <c r="DJ151" s="135"/>
      <c r="DK151" s="135"/>
      <c r="DL151" s="135"/>
      <c r="DM151" s="135"/>
      <c r="DN151" s="135"/>
      <c r="DO151" s="135"/>
      <c r="DP151" s="135"/>
      <c r="DQ151" s="135"/>
      <c r="DR151" s="135"/>
      <c r="DS151" s="135"/>
      <c r="DT151" s="135"/>
      <c r="DU151" s="135"/>
      <c r="DV151" s="135"/>
      <c r="DW151" s="135"/>
      <c r="DX151" s="135"/>
      <c r="DY151" s="135"/>
      <c r="DZ151" s="135"/>
      <c r="EA151" s="135"/>
      <c r="EB151" s="135"/>
      <c r="EC151" s="135"/>
      <c r="ED151" s="135"/>
      <c r="EE151" s="135"/>
      <c r="EF151" s="135"/>
      <c r="EG151" s="135"/>
      <c r="EH151" s="135"/>
      <c r="EI151" s="135"/>
      <c r="EJ151" s="135"/>
      <c r="EK151" s="135"/>
      <c r="EL151" s="136"/>
      <c r="EM151" s="140"/>
      <c r="EN151" s="137"/>
      <c r="EO151" s="137"/>
      <c r="EP151" s="137"/>
      <c r="EQ151" s="141"/>
    </row>
    <row r="152" spans="1:150" s="67" customFormat="1" ht="11.25" customHeight="1" x14ac:dyDescent="0.2">
      <c r="A152" s="67">
        <v>6</v>
      </c>
      <c r="B152" s="114"/>
      <c r="C152" s="286">
        <f>A152</f>
        <v>6</v>
      </c>
      <c r="D152" s="286"/>
      <c r="E152" s="107" t="s">
        <v>12879</v>
      </c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115"/>
      <c r="EM152" s="59">
        <f>EM164</f>
        <v>36134</v>
      </c>
      <c r="EN152" s="59" t="str">
        <f>EN164</f>
        <v>36,134</v>
      </c>
      <c r="EO152" s="61">
        <f>EO164</f>
        <v>0</v>
      </c>
      <c r="EP152" s="61">
        <f>EP164</f>
        <v>0</v>
      </c>
      <c r="EQ152" s="83" t="s">
        <v>12874</v>
      </c>
      <c r="ES152" s="9">
        <f>A152</f>
        <v>6</v>
      </c>
      <c r="ET152" s="9"/>
    </row>
    <row r="153" spans="1:150" s="67" customFormat="1" ht="11.25" customHeight="1" x14ac:dyDescent="0.15">
      <c r="B153" s="114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115"/>
      <c r="EM153" s="61"/>
      <c r="EN153" s="61"/>
      <c r="EO153" s="61"/>
      <c r="EP153" s="61"/>
      <c r="EQ153" s="121"/>
    </row>
    <row r="154" spans="1:150" s="67" customFormat="1" ht="11.25" customHeight="1" x14ac:dyDescent="0.15">
      <c r="B154" s="114"/>
      <c r="C154" s="56"/>
      <c r="D154" s="56"/>
      <c r="E154" s="56" t="s">
        <v>12599</v>
      </c>
      <c r="F154" s="56"/>
      <c r="G154" s="56"/>
      <c r="H154" s="56" t="s">
        <v>12767</v>
      </c>
      <c r="I154" s="56"/>
      <c r="J154" s="56"/>
      <c r="K154" s="56"/>
      <c r="L154" s="56"/>
      <c r="M154" s="56"/>
      <c r="N154" s="56"/>
      <c r="O154" s="56"/>
      <c r="P154" s="56"/>
      <c r="Q154" s="56" t="s">
        <v>12760</v>
      </c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115"/>
      <c r="EM154" s="61"/>
      <c r="EN154" s="61"/>
      <c r="EO154" s="61"/>
      <c r="EP154" s="61"/>
      <c r="EQ154" s="121"/>
    </row>
    <row r="155" spans="1:150" s="67" customFormat="1" ht="11.25" customHeight="1" x14ac:dyDescent="0.15">
      <c r="B155" s="114"/>
      <c r="C155" s="56"/>
      <c r="D155" s="56"/>
      <c r="E155" s="56"/>
      <c r="F155" s="56"/>
      <c r="G155" s="56"/>
      <c r="H155" s="56" t="s">
        <v>13</v>
      </c>
      <c r="I155" s="56"/>
      <c r="J155" s="56"/>
      <c r="K155" s="56"/>
      <c r="L155" s="56"/>
      <c r="M155" s="56"/>
      <c r="N155" s="56" t="s">
        <v>41</v>
      </c>
      <c r="O155" s="56"/>
      <c r="P155" s="285">
        <f>VLOOKUP($H155,노임단가!$A:$B,2,FALSE)</f>
        <v>172068</v>
      </c>
      <c r="Q155" s="285"/>
      <c r="R155" s="285"/>
      <c r="S155" s="285"/>
      <c r="T155" s="285"/>
      <c r="U155" s="285"/>
      <c r="V155" s="56"/>
      <c r="W155" s="56"/>
      <c r="X155" s="56"/>
      <c r="Y155" s="56"/>
      <c r="Z155" s="56"/>
      <c r="AA155" s="56"/>
      <c r="AB155" s="56"/>
      <c r="AC155" s="56"/>
      <c r="AD155" s="56" t="s">
        <v>12566</v>
      </c>
      <c r="AE155" s="56"/>
      <c r="AF155" s="56"/>
      <c r="AG155" s="56" t="str">
        <f>TEXT(0.1,"#,##0.#######")</f>
        <v>0.1</v>
      </c>
      <c r="AH155" s="56"/>
      <c r="AI155" s="56"/>
      <c r="AJ155" s="56" t="s">
        <v>12</v>
      </c>
      <c r="AK155" s="56"/>
      <c r="AL155" s="56"/>
      <c r="AM155" s="56" t="s">
        <v>43</v>
      </c>
      <c r="AN155" s="56"/>
      <c r="AO155" s="56" t="str">
        <f>TEXT(TRUNC(P155*AG155,1),"#,##0.#")</f>
        <v>17,206.8</v>
      </c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115"/>
      <c r="EM155" s="61">
        <f>EN155+EO155+EP155</f>
        <v>17206.8</v>
      </c>
      <c r="EN155" s="61" t="str">
        <f>AO155</f>
        <v>17,206.8</v>
      </c>
      <c r="EO155" s="61"/>
      <c r="EP155" s="61"/>
      <c r="EQ155" s="121"/>
    </row>
    <row r="156" spans="1:150" s="67" customFormat="1" ht="11.25" customHeight="1" x14ac:dyDescent="0.15">
      <c r="B156" s="114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115"/>
      <c r="EM156" s="61"/>
      <c r="EN156" s="61"/>
      <c r="EO156" s="61"/>
      <c r="EP156" s="61"/>
      <c r="EQ156" s="121"/>
    </row>
    <row r="157" spans="1:150" s="67" customFormat="1" ht="11.25" customHeight="1" x14ac:dyDescent="0.15">
      <c r="B157" s="114"/>
      <c r="C157" s="56"/>
      <c r="D157" s="56"/>
      <c r="E157" s="56" t="s">
        <v>12600</v>
      </c>
      <c r="F157" s="56"/>
      <c r="G157" s="56"/>
      <c r="H157" s="56" t="s">
        <v>12616</v>
      </c>
      <c r="I157" s="56"/>
      <c r="J157" s="56"/>
      <c r="K157" s="56" t="s">
        <v>12657</v>
      </c>
      <c r="L157" s="56"/>
      <c r="M157" s="56"/>
      <c r="N157" s="56"/>
      <c r="O157" s="56"/>
      <c r="P157" s="56"/>
      <c r="Q157" s="56" t="s">
        <v>12768</v>
      </c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56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115"/>
      <c r="EM157" s="61"/>
      <c r="EN157" s="61"/>
      <c r="EO157" s="61"/>
      <c r="EP157" s="61"/>
      <c r="EQ157" s="121"/>
    </row>
    <row r="158" spans="1:150" s="67" customFormat="1" ht="11.25" customHeight="1" x14ac:dyDescent="0.15">
      <c r="B158" s="114"/>
      <c r="C158" s="56"/>
      <c r="D158" s="56"/>
      <c r="E158" s="56"/>
      <c r="F158" s="56"/>
      <c r="G158" s="56"/>
      <c r="H158" s="56" t="s">
        <v>13</v>
      </c>
      <c r="I158" s="56"/>
      <c r="J158" s="56"/>
      <c r="K158" s="56"/>
      <c r="L158" s="56"/>
      <c r="M158" s="56"/>
      <c r="N158" s="56" t="s">
        <v>41</v>
      </c>
      <c r="O158" s="56"/>
      <c r="P158" s="285">
        <f>VLOOKUP($H158,노임단가!$A:$B,2,FALSE)</f>
        <v>172068</v>
      </c>
      <c r="Q158" s="285"/>
      <c r="R158" s="285"/>
      <c r="S158" s="285"/>
      <c r="T158" s="285"/>
      <c r="U158" s="285"/>
      <c r="V158" s="56"/>
      <c r="W158" s="56"/>
      <c r="X158" s="56"/>
      <c r="Y158" s="56"/>
      <c r="Z158" s="56"/>
      <c r="AA158" s="56"/>
      <c r="AB158" s="56"/>
      <c r="AC158" s="56"/>
      <c r="AD158" s="56" t="s">
        <v>12566</v>
      </c>
      <c r="AE158" s="56"/>
      <c r="AF158" s="56"/>
      <c r="AG158" s="56" t="str">
        <f>TEXT(0.11,"#,##0.#######")</f>
        <v>0.11</v>
      </c>
      <c r="AH158" s="56"/>
      <c r="AI158" s="56"/>
      <c r="AJ158" s="56"/>
      <c r="AK158" s="56" t="s">
        <v>12</v>
      </c>
      <c r="AL158" s="56"/>
      <c r="AM158" s="56"/>
      <c r="AN158" s="56" t="s">
        <v>43</v>
      </c>
      <c r="AO158" s="56"/>
      <c r="AP158" s="56" t="str">
        <f>TEXT(TRUNC(P158*AG158,1),"#,##0.#")</f>
        <v>18,927.4</v>
      </c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115"/>
      <c r="EM158" s="61">
        <f>EN158+EO158+EP158</f>
        <v>18927.400000000001</v>
      </c>
      <c r="EN158" s="61" t="str">
        <f>AP158</f>
        <v>18,927.4</v>
      </c>
      <c r="EO158" s="61"/>
      <c r="EP158" s="61"/>
      <c r="EQ158" s="121"/>
    </row>
    <row r="159" spans="1:150" s="67" customFormat="1" ht="11.25" customHeight="1" x14ac:dyDescent="0.15">
      <c r="B159" s="114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115"/>
      <c r="EM159" s="61"/>
      <c r="EN159" s="61"/>
      <c r="EO159" s="61"/>
      <c r="EP159" s="61"/>
      <c r="EQ159" s="121"/>
    </row>
    <row r="160" spans="1:150" s="67" customFormat="1" ht="11.25" customHeight="1" x14ac:dyDescent="0.15">
      <c r="B160" s="114"/>
      <c r="C160" s="56"/>
      <c r="D160" s="56"/>
      <c r="E160" s="56" t="s">
        <v>12603</v>
      </c>
      <c r="F160" s="56"/>
      <c r="G160" s="56"/>
      <c r="H160" s="56" t="s">
        <v>12604</v>
      </c>
      <c r="I160" s="56"/>
      <c r="J160" s="56"/>
      <c r="K160" s="56" t="s">
        <v>9</v>
      </c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115"/>
      <c r="EM160" s="61"/>
      <c r="EN160" s="61"/>
      <c r="EO160" s="61"/>
      <c r="EP160" s="61"/>
      <c r="EQ160" s="121"/>
    </row>
    <row r="161" spans="1:150" s="67" customFormat="1" ht="11.25" customHeight="1" x14ac:dyDescent="0.15">
      <c r="B161" s="114"/>
      <c r="C161" s="56"/>
      <c r="D161" s="56"/>
      <c r="E161" s="56"/>
      <c r="F161" s="56"/>
      <c r="G161" s="56"/>
      <c r="H161" s="56"/>
      <c r="I161" s="56"/>
      <c r="J161" s="56" t="s">
        <v>4448</v>
      </c>
      <c r="K161" s="56"/>
      <c r="L161" s="56"/>
      <c r="M161" s="56"/>
      <c r="N161" s="56"/>
      <c r="O161" s="56"/>
      <c r="P161" s="56"/>
      <c r="Q161" s="56" t="s">
        <v>41</v>
      </c>
      <c r="R161" s="56"/>
      <c r="S161" s="56" t="str">
        <f>TEXT(EN155,"#,###.##")</f>
        <v>17,206.8</v>
      </c>
      <c r="T161" s="56"/>
      <c r="U161" s="56"/>
      <c r="V161" s="56"/>
      <c r="W161" s="56"/>
      <c r="X161" s="56"/>
      <c r="Y161" s="56"/>
      <c r="Z161" s="56"/>
      <c r="AA161" s="56" t="s">
        <v>39</v>
      </c>
      <c r="AB161" s="56"/>
      <c r="AC161" s="56" t="str">
        <f>TEXT(EN158,"#,###.##")</f>
        <v>18,927.4</v>
      </c>
      <c r="AD161" s="56"/>
      <c r="AE161" s="56"/>
      <c r="AF161" s="56"/>
      <c r="AG161" s="56"/>
      <c r="AH161" s="56"/>
      <c r="AI161" s="56"/>
      <c r="AJ161" s="56"/>
      <c r="AK161" s="56"/>
      <c r="AL161" s="56" t="s">
        <v>43</v>
      </c>
      <c r="AM161" s="56"/>
      <c r="AN161" s="56"/>
      <c r="AO161" s="56" t="str">
        <f>TEXT(TRUNC(EN155+EN158,0),"#,##0")</f>
        <v>36,134</v>
      </c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115"/>
      <c r="EM161" s="61"/>
      <c r="EN161" s="61"/>
      <c r="EO161" s="61"/>
      <c r="EP161" s="61"/>
      <c r="EQ161" s="121"/>
    </row>
    <row r="162" spans="1:150" s="67" customFormat="1" ht="11.25" customHeight="1" x14ac:dyDescent="0.15">
      <c r="B162" s="114"/>
      <c r="C162" s="56"/>
      <c r="D162" s="56"/>
      <c r="E162" s="56"/>
      <c r="F162" s="56"/>
      <c r="G162" s="56"/>
      <c r="H162" s="56"/>
      <c r="I162" s="56"/>
      <c r="J162" s="56" t="s">
        <v>4449</v>
      </c>
      <c r="K162" s="56"/>
      <c r="L162" s="56"/>
      <c r="M162" s="56"/>
      <c r="N162" s="56"/>
      <c r="O162" s="56"/>
      <c r="P162" s="56"/>
      <c r="Q162" s="56" t="s">
        <v>41</v>
      </c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115"/>
      <c r="EM162" s="61"/>
      <c r="EN162" s="61"/>
      <c r="EO162" s="61"/>
      <c r="EP162" s="61"/>
      <c r="EQ162" s="121"/>
    </row>
    <row r="163" spans="1:150" s="67" customFormat="1" ht="11.25" customHeight="1" x14ac:dyDescent="0.15">
      <c r="B163" s="114"/>
      <c r="C163" s="56"/>
      <c r="D163" s="56"/>
      <c r="E163" s="56"/>
      <c r="F163" s="56"/>
      <c r="G163" s="56"/>
      <c r="H163" s="56"/>
      <c r="I163" s="56"/>
      <c r="J163" s="56" t="s">
        <v>12605</v>
      </c>
      <c r="K163" s="56"/>
      <c r="L163" s="56" t="s">
        <v>12606</v>
      </c>
      <c r="M163" s="56"/>
      <c r="N163" s="56"/>
      <c r="O163" s="56"/>
      <c r="P163" s="56"/>
      <c r="Q163" s="56" t="s">
        <v>41</v>
      </c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115"/>
      <c r="EM163" s="61"/>
      <c r="EN163" s="61"/>
      <c r="EO163" s="61"/>
      <c r="EP163" s="61"/>
      <c r="EQ163" s="121"/>
    </row>
    <row r="164" spans="1:150" s="67" customFormat="1" ht="11.25" customHeight="1" x14ac:dyDescent="0.15">
      <c r="B164" s="114"/>
      <c r="C164" s="56"/>
      <c r="D164" s="56"/>
      <c r="E164" s="56"/>
      <c r="F164" s="56"/>
      <c r="G164" s="56"/>
      <c r="H164" s="56"/>
      <c r="I164" s="56"/>
      <c r="J164" s="56"/>
      <c r="K164" s="56"/>
      <c r="L164" s="56" t="s">
        <v>9</v>
      </c>
      <c r="M164" s="56"/>
      <c r="N164" s="56"/>
      <c r="O164" s="56"/>
      <c r="P164" s="56"/>
      <c r="Q164" s="56" t="s">
        <v>41</v>
      </c>
      <c r="R164" s="56"/>
      <c r="S164" s="56" t="str">
        <f>TEXT(AO161,"#,##0")</f>
        <v>36,134</v>
      </c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115"/>
      <c r="EM164" s="62">
        <f>EN164+EO164+EP164</f>
        <v>36134</v>
      </c>
      <c r="EN164" s="61" t="str">
        <f>TEXT(AO161,"#,##0")</f>
        <v>36,134</v>
      </c>
      <c r="EO164" s="61"/>
      <c r="EP164" s="61"/>
      <c r="EQ164" s="121"/>
    </row>
    <row r="165" spans="1:150" s="67" customFormat="1" ht="11.25" customHeight="1" x14ac:dyDescent="0.15">
      <c r="B165" s="114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115"/>
      <c r="EM165" s="61"/>
      <c r="EN165" s="61"/>
      <c r="EO165" s="61"/>
      <c r="EP165" s="61"/>
      <c r="EQ165" s="121"/>
    </row>
    <row r="166" spans="1:150" s="67" customFormat="1" ht="11.25" customHeight="1" x14ac:dyDescent="0.2">
      <c r="A166" s="67">
        <v>7</v>
      </c>
      <c r="B166" s="114"/>
      <c r="C166" s="286">
        <f>A166</f>
        <v>7</v>
      </c>
      <c r="D166" s="286"/>
      <c r="E166" s="107" t="s">
        <v>12880</v>
      </c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115"/>
      <c r="EM166" s="59" t="e">
        <f>EM198</f>
        <v>#REF!</v>
      </c>
      <c r="EN166" s="59" t="e">
        <f>EN198</f>
        <v>#REF!</v>
      </c>
      <c r="EO166" s="59" t="e">
        <f>EO198</f>
        <v>#REF!</v>
      </c>
      <c r="EP166" s="59" t="str">
        <f>EP198</f>
        <v>648</v>
      </c>
      <c r="EQ166" s="83" t="s">
        <v>12874</v>
      </c>
      <c r="ES166" s="9">
        <f>A166</f>
        <v>7</v>
      </c>
      <c r="ET166" s="9"/>
    </row>
    <row r="167" spans="1:150" s="67" customFormat="1" ht="11.25" customHeight="1" x14ac:dyDescent="0.15">
      <c r="B167" s="114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115"/>
      <c r="EM167" s="61"/>
      <c r="EN167" s="61"/>
      <c r="EO167" s="61"/>
      <c r="EP167" s="61"/>
      <c r="EQ167" s="121"/>
    </row>
    <row r="168" spans="1:150" s="67" customFormat="1" ht="11.25" customHeight="1" x14ac:dyDescent="0.15">
      <c r="B168" s="114"/>
      <c r="C168" s="56"/>
      <c r="D168" s="56"/>
      <c r="E168" s="56" t="s">
        <v>12599</v>
      </c>
      <c r="F168" s="56"/>
      <c r="G168" s="56"/>
      <c r="H168" s="56" t="s">
        <v>12617</v>
      </c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 t="s">
        <v>12766</v>
      </c>
      <c r="T168" s="56"/>
      <c r="U168" s="56"/>
      <c r="V168" s="56"/>
      <c r="W168" s="56"/>
      <c r="X168" s="56"/>
      <c r="Y168" s="56"/>
      <c r="Z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115"/>
      <c r="EM168" s="61"/>
      <c r="EN168" s="61"/>
      <c r="EO168" s="61"/>
      <c r="EP168" s="61"/>
      <c r="EQ168" s="121"/>
    </row>
    <row r="169" spans="1:150" s="67" customFormat="1" ht="11.25" customHeight="1" x14ac:dyDescent="0.15">
      <c r="B169" s="114"/>
      <c r="C169" s="56"/>
      <c r="D169" s="56"/>
      <c r="E169" s="56"/>
      <c r="F169" s="56"/>
      <c r="G169" s="56"/>
      <c r="H169" s="56" t="s">
        <v>12699</v>
      </c>
      <c r="I169" s="56"/>
      <c r="J169" s="56" t="s">
        <v>43</v>
      </c>
      <c r="K169" s="56"/>
      <c r="L169" s="56" t="str">
        <f>TEXT(0.2,"#,##0.#######")</f>
        <v>0.2</v>
      </c>
      <c r="M169" s="56"/>
      <c r="N169" s="56"/>
      <c r="O169" s="56" t="s">
        <v>8</v>
      </c>
      <c r="P169" s="56"/>
      <c r="Q169" s="56"/>
      <c r="R169" s="56"/>
      <c r="S169" s="56"/>
      <c r="T169" s="56"/>
      <c r="U169" s="56"/>
      <c r="V169" s="56"/>
      <c r="W169" s="56" t="s">
        <v>12700</v>
      </c>
      <c r="X169" s="56"/>
      <c r="Y169" s="56" t="s">
        <v>43</v>
      </c>
      <c r="Z169" s="56"/>
      <c r="AA169" s="56" t="str">
        <f>TEXT(0.98,"#,##0.#######")</f>
        <v>0.98</v>
      </c>
      <c r="AB169" s="56"/>
      <c r="AC169" s="56"/>
      <c r="AD169" s="56"/>
      <c r="AE169" s="56"/>
      <c r="AF169" s="56" t="s">
        <v>45</v>
      </c>
      <c r="AG169" s="56"/>
      <c r="AH169" s="56" t="str">
        <f>TEXT(1.24,"#,##0.#######")</f>
        <v>1.24</v>
      </c>
      <c r="AI169" s="56"/>
      <c r="AJ169" s="56"/>
      <c r="AK169" s="56"/>
      <c r="AL169" s="56"/>
      <c r="AM169" s="56" t="s">
        <v>43</v>
      </c>
      <c r="AN169" s="56"/>
      <c r="AO169" s="56" t="str">
        <f>TEXT(ROUND(AA169/AH169,2),"#,##0.#######")</f>
        <v>0.79</v>
      </c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 t="s">
        <v>12701</v>
      </c>
      <c r="BA169" s="56"/>
      <c r="BB169" s="56" t="s">
        <v>43</v>
      </c>
      <c r="BC169" s="56"/>
      <c r="BD169" s="56" t="str">
        <f>TEXT(1.1,"#,##0.#######")</f>
        <v>1.1</v>
      </c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115"/>
      <c r="EM169" s="61"/>
      <c r="EN169" s="61"/>
      <c r="EO169" s="61"/>
      <c r="EP169" s="61"/>
      <c r="EQ169" s="121"/>
    </row>
    <row r="170" spans="1:150" s="67" customFormat="1" ht="11.25" customHeight="1" x14ac:dyDescent="0.15">
      <c r="B170" s="114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115"/>
      <c r="EM170" s="61"/>
      <c r="EN170" s="61"/>
      <c r="EO170" s="61"/>
      <c r="EP170" s="61"/>
      <c r="EQ170" s="121"/>
    </row>
    <row r="171" spans="1:150" s="67" customFormat="1" ht="11.25" customHeight="1" x14ac:dyDescent="0.15">
      <c r="B171" s="114"/>
      <c r="C171" s="56"/>
      <c r="D171" s="56"/>
      <c r="E171" s="56"/>
      <c r="F171" s="56"/>
      <c r="G171" s="56"/>
      <c r="H171" s="56" t="s">
        <v>12618</v>
      </c>
      <c r="I171" s="56"/>
      <c r="J171" s="56" t="s">
        <v>43</v>
      </c>
      <c r="K171" s="56"/>
      <c r="L171" s="56" t="s">
        <v>46</v>
      </c>
      <c r="M171" s="56" t="str">
        <f>TEXT(0.75,"#,##0.#######")</f>
        <v>0.75</v>
      </c>
      <c r="N171" s="56"/>
      <c r="O171" s="56"/>
      <c r="P171" s="56"/>
      <c r="Q171" s="56" t="s">
        <v>39</v>
      </c>
      <c r="R171" s="56" t="str">
        <f>TEXT(0.65,"#,##0.#######")</f>
        <v>0.65</v>
      </c>
      <c r="S171" s="56"/>
      <c r="T171" s="56"/>
      <c r="U171" s="56"/>
      <c r="V171" s="56" t="s">
        <v>47</v>
      </c>
      <c r="W171" s="56" t="s">
        <v>45</v>
      </c>
      <c r="X171" s="56" t="str">
        <f>TEXT(2,"#,##0.#######")</f>
        <v>2.</v>
      </c>
      <c r="Y171" s="56"/>
      <c r="Z171" s="56" t="s">
        <v>43</v>
      </c>
      <c r="AA171" s="56"/>
      <c r="AB171" s="56" t="str">
        <f>TEXT(ROUND((M171+R171)/X171,2),"#,##0.#######")</f>
        <v>0.7</v>
      </c>
      <c r="AC171" s="56"/>
      <c r="AD171" s="56"/>
      <c r="AE171" s="56"/>
      <c r="AF171" s="56"/>
      <c r="AG171" s="56"/>
      <c r="AH171" s="56"/>
      <c r="AI171" s="56"/>
      <c r="AJ171" s="56"/>
      <c r="AK171" s="56"/>
      <c r="AL171" s="56" t="s">
        <v>12619</v>
      </c>
      <c r="AM171" s="56"/>
      <c r="AN171" s="56"/>
      <c r="AO171" s="56" t="s">
        <v>43</v>
      </c>
      <c r="AP171" s="56"/>
      <c r="AQ171" s="56" t="str">
        <f>TEXT(18,"#,##0.#######")</f>
        <v>18.</v>
      </c>
      <c r="AR171" s="56"/>
      <c r="AS171" s="56" t="s">
        <v>12702</v>
      </c>
      <c r="AT171" s="56"/>
      <c r="AU171" s="56"/>
      <c r="AV171" s="56"/>
      <c r="AW171" s="56" t="s">
        <v>46</v>
      </c>
      <c r="AX171" s="56" t="s">
        <v>210</v>
      </c>
      <c r="AY171" s="56"/>
      <c r="AZ171" s="56"/>
      <c r="BA171" s="56" t="s">
        <v>12703</v>
      </c>
      <c r="BB171" s="56"/>
      <c r="BC171" s="56" t="s">
        <v>47</v>
      </c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115"/>
      <c r="EM171" s="61"/>
      <c r="EN171" s="61"/>
      <c r="EO171" s="61"/>
      <c r="EP171" s="61"/>
      <c r="EQ171" s="121"/>
    </row>
    <row r="172" spans="1:150" s="67" customFormat="1" ht="11.25" customHeight="1" x14ac:dyDescent="0.15">
      <c r="B172" s="114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56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56"/>
      <c r="CY172" s="5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115"/>
      <c r="EM172" s="61"/>
      <c r="EN172" s="61"/>
      <c r="EO172" s="61"/>
      <c r="EP172" s="61"/>
      <c r="EQ172" s="121"/>
    </row>
    <row r="173" spans="1:150" s="67" customFormat="1" ht="11.25" customHeight="1" x14ac:dyDescent="0.15">
      <c r="B173" s="114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 t="str">
        <f>TEXT(3600,"#,##0.#######")</f>
        <v>3,600.</v>
      </c>
      <c r="N173" s="56"/>
      <c r="O173" s="56"/>
      <c r="P173" s="56"/>
      <c r="Q173" s="56"/>
      <c r="R173" s="56" t="s">
        <v>12566</v>
      </c>
      <c r="S173" s="56"/>
      <c r="T173" s="56" t="s">
        <v>12699</v>
      </c>
      <c r="U173" s="56" t="s">
        <v>12566</v>
      </c>
      <c r="V173" s="56"/>
      <c r="W173" s="56" t="s">
        <v>12701</v>
      </c>
      <c r="X173" s="56" t="s">
        <v>12566</v>
      </c>
      <c r="Y173" s="56"/>
      <c r="Z173" s="56" t="s">
        <v>12700</v>
      </c>
      <c r="AA173" s="56" t="s">
        <v>12566</v>
      </c>
      <c r="AB173" s="56"/>
      <c r="AC173" s="56" t="s">
        <v>12618</v>
      </c>
      <c r="AD173" s="56"/>
      <c r="AE173" s="56"/>
      <c r="AF173" s="56"/>
      <c r="AG173" s="56"/>
      <c r="AH173" s="56"/>
      <c r="AI173" s="56"/>
      <c r="AJ173" s="56" t="str">
        <f>TEXT(M173,"#,##0.#######")</f>
        <v>3,600.</v>
      </c>
      <c r="AK173" s="56"/>
      <c r="AL173" s="56"/>
      <c r="AM173" s="56"/>
      <c r="AN173" s="56"/>
      <c r="AO173" s="56" t="s">
        <v>12566</v>
      </c>
      <c r="AP173" s="56"/>
      <c r="AQ173" s="56" t="str">
        <f>TEXT(L169,"#,##0.#######")</f>
        <v>0.2</v>
      </c>
      <c r="AR173" s="56"/>
      <c r="AS173" s="56"/>
      <c r="AT173" s="56" t="s">
        <v>12566</v>
      </c>
      <c r="AU173" s="56"/>
      <c r="AV173" s="56" t="str">
        <f>TEXT(BD169,"#,##0.#######")</f>
        <v>1.1</v>
      </c>
      <c r="AW173" s="56"/>
      <c r="AX173" s="56"/>
      <c r="AY173" s="56" t="s">
        <v>12566</v>
      </c>
      <c r="AZ173" s="56"/>
      <c r="BA173" s="56" t="str">
        <f>TEXT(AO169,"#,##0.#######")</f>
        <v>0.79</v>
      </c>
      <c r="BB173" s="56"/>
      <c r="BC173" s="56"/>
      <c r="BD173" s="56"/>
      <c r="BE173" s="56" t="s">
        <v>12566</v>
      </c>
      <c r="BF173" s="56"/>
      <c r="BG173" s="56" t="str">
        <f>TEXT(AB171,"#,##0.#######")</f>
        <v>0.7</v>
      </c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56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115"/>
      <c r="EM173" s="61"/>
      <c r="EN173" s="61"/>
      <c r="EO173" s="61"/>
      <c r="EP173" s="61"/>
      <c r="EQ173" s="121"/>
    </row>
    <row r="174" spans="1:150" s="67" customFormat="1" ht="11.25" customHeight="1" x14ac:dyDescent="0.15">
      <c r="B174" s="114"/>
      <c r="C174" s="56"/>
      <c r="D174" s="56"/>
      <c r="E174" s="56"/>
      <c r="F174" s="56"/>
      <c r="G174" s="56"/>
      <c r="H174" s="56" t="s">
        <v>12613</v>
      </c>
      <c r="I174" s="56"/>
      <c r="J174" s="56" t="s">
        <v>43</v>
      </c>
      <c r="K174" s="56"/>
      <c r="L174" s="56" t="s">
        <v>12620</v>
      </c>
      <c r="M174" s="56"/>
      <c r="N174" s="56" t="s">
        <v>12620</v>
      </c>
      <c r="O174" s="56"/>
      <c r="P174" s="56" t="s">
        <v>12620</v>
      </c>
      <c r="Q174" s="56"/>
      <c r="R174" s="56" t="s">
        <v>12620</v>
      </c>
      <c r="S174" s="56"/>
      <c r="T174" s="56" t="s">
        <v>12620</v>
      </c>
      <c r="U174" s="56"/>
      <c r="V174" s="56" t="s">
        <v>12620</v>
      </c>
      <c r="W174" s="56"/>
      <c r="X174" s="56" t="s">
        <v>12620</v>
      </c>
      <c r="Y174" s="56"/>
      <c r="Z174" s="56" t="s">
        <v>12620</v>
      </c>
      <c r="AA174" s="56"/>
      <c r="AB174" s="56" t="s">
        <v>12620</v>
      </c>
      <c r="AC174" s="56"/>
      <c r="AD174" s="56" t="s">
        <v>12620</v>
      </c>
      <c r="AE174" s="56"/>
      <c r="AF174" s="56"/>
      <c r="AG174" s="56" t="s">
        <v>43</v>
      </c>
      <c r="AH174" s="56"/>
      <c r="AI174" s="56" t="s">
        <v>12620</v>
      </c>
      <c r="AJ174" s="56"/>
      <c r="AK174" s="56" t="s">
        <v>12620</v>
      </c>
      <c r="AL174" s="56"/>
      <c r="AM174" s="56" t="s">
        <v>12620</v>
      </c>
      <c r="AN174" s="56"/>
      <c r="AO174" s="56" t="s">
        <v>12620</v>
      </c>
      <c r="AP174" s="56"/>
      <c r="AQ174" s="56" t="s">
        <v>12620</v>
      </c>
      <c r="AR174" s="56"/>
      <c r="AS174" s="56" t="s">
        <v>12620</v>
      </c>
      <c r="AT174" s="56"/>
      <c r="AU174" s="56" t="s">
        <v>12620</v>
      </c>
      <c r="AV174" s="56"/>
      <c r="AW174" s="56" t="s">
        <v>12620</v>
      </c>
      <c r="AX174" s="56"/>
      <c r="AY174" s="56" t="s">
        <v>12620</v>
      </c>
      <c r="AZ174" s="56"/>
      <c r="BA174" s="56" t="s">
        <v>12620</v>
      </c>
      <c r="BB174" s="56"/>
      <c r="BC174" s="56" t="s">
        <v>12620</v>
      </c>
      <c r="BD174" s="56"/>
      <c r="BE174" s="56" t="s">
        <v>12620</v>
      </c>
      <c r="BF174" s="56"/>
      <c r="BG174" s="56" t="s">
        <v>12620</v>
      </c>
      <c r="BH174" s="56"/>
      <c r="BI174" s="56" t="s">
        <v>12620</v>
      </c>
      <c r="BJ174" s="56"/>
      <c r="BK174" s="56" t="s">
        <v>43</v>
      </c>
      <c r="BL174" s="56" t="str">
        <f>TEXT(ROUND((3600*L169*BD169*AO169*AB171)/(AQ171),2),"#,##0.#######")</f>
        <v>24.33</v>
      </c>
      <c r="BN174" s="56"/>
      <c r="BO174" s="56" t="s">
        <v>8</v>
      </c>
      <c r="BP174" s="56"/>
      <c r="BQ174" s="56" t="s">
        <v>45</v>
      </c>
      <c r="BR174" s="56" t="s">
        <v>4481</v>
      </c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115"/>
      <c r="EM174" s="61"/>
      <c r="EN174" s="61"/>
      <c r="EO174" s="61"/>
      <c r="EP174" s="61"/>
      <c r="EQ174" s="121"/>
    </row>
    <row r="175" spans="1:150" s="67" customFormat="1" ht="11.25" customHeight="1" x14ac:dyDescent="0.15">
      <c r="B175" s="114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 t="s">
        <v>12619</v>
      </c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 t="str">
        <f>TEXT(AQ171,"#,##0.#######")</f>
        <v>18.</v>
      </c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115"/>
      <c r="EM175" s="61"/>
      <c r="EN175" s="61"/>
      <c r="EO175" s="61"/>
      <c r="EP175" s="61"/>
      <c r="EQ175" s="121"/>
    </row>
    <row r="176" spans="1:150" s="67" customFormat="1" ht="11.25" customHeight="1" x14ac:dyDescent="0.15">
      <c r="B176" s="114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115"/>
      <c r="EM176" s="61"/>
      <c r="EN176" s="61"/>
      <c r="EO176" s="61"/>
      <c r="EP176" s="61"/>
      <c r="EQ176" s="121"/>
    </row>
    <row r="177" spans="2:147" s="67" customFormat="1" ht="11.25" customHeight="1" x14ac:dyDescent="0.15">
      <c r="B177" s="114"/>
      <c r="C177" s="56"/>
      <c r="D177" s="56"/>
      <c r="E177" s="56"/>
      <c r="F177" s="56"/>
      <c r="G177" s="56"/>
      <c r="H177" s="56" t="s">
        <v>4448</v>
      </c>
      <c r="I177" s="56"/>
      <c r="J177" s="56"/>
      <c r="K177" s="56"/>
      <c r="L177" s="56"/>
      <c r="M177" s="56"/>
      <c r="N177" s="56"/>
      <c r="O177" s="56" t="s">
        <v>41</v>
      </c>
      <c r="P177" s="56"/>
      <c r="Q177" s="287" t="e">
        <f>토목기계경비총괄표!$G$4</f>
        <v>#REF!</v>
      </c>
      <c r="R177" s="287"/>
      <c r="S177" s="287"/>
      <c r="T177" s="287"/>
      <c r="U177" s="287"/>
      <c r="V177" s="56"/>
      <c r="W177" s="56"/>
      <c r="X177" s="56"/>
      <c r="Y177" s="56"/>
      <c r="Z177" s="56" t="s">
        <v>12609</v>
      </c>
      <c r="AA177" s="56"/>
      <c r="AB177" s="56"/>
      <c r="AC177" s="56" t="str">
        <f>TEXT(BL174,"#,##0.#######")</f>
        <v>24.33</v>
      </c>
      <c r="AD177" s="56"/>
      <c r="AE177" s="56"/>
      <c r="AF177" s="56"/>
      <c r="AG177" s="56"/>
      <c r="AH177" s="56"/>
      <c r="AI177" s="56"/>
      <c r="AJ177" s="56"/>
      <c r="AK177" s="56" t="s">
        <v>43</v>
      </c>
      <c r="AL177" s="56"/>
      <c r="AM177" s="56"/>
      <c r="AN177" s="56"/>
      <c r="AO177" s="56" t="e">
        <f>TEXT(TRUNC(Q177/BL174,1),"#,##0.#")</f>
        <v>#REF!</v>
      </c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115"/>
      <c r="EM177" s="61"/>
      <c r="EN177" s="61"/>
      <c r="EO177" s="61"/>
      <c r="EP177" s="61"/>
      <c r="EQ177" s="121"/>
    </row>
    <row r="178" spans="2:147" s="67" customFormat="1" ht="11.25" customHeight="1" x14ac:dyDescent="0.15">
      <c r="B178" s="114"/>
      <c r="C178" s="56"/>
      <c r="D178" s="56"/>
      <c r="E178" s="56"/>
      <c r="F178" s="56"/>
      <c r="G178" s="56"/>
      <c r="H178" s="56" t="s">
        <v>4449</v>
      </c>
      <c r="I178" s="56"/>
      <c r="J178" s="56"/>
      <c r="K178" s="56"/>
      <c r="L178" s="56"/>
      <c r="M178" s="56"/>
      <c r="N178" s="56"/>
      <c r="O178" s="56" t="s">
        <v>41</v>
      </c>
      <c r="P178" s="56"/>
      <c r="Q178" s="287" t="e">
        <f>토목기계경비총괄표!$H$4</f>
        <v>#REF!</v>
      </c>
      <c r="R178" s="287"/>
      <c r="S178" s="287"/>
      <c r="T178" s="287"/>
      <c r="U178" s="287"/>
      <c r="V178" s="56"/>
      <c r="W178" s="56"/>
      <c r="X178" s="56"/>
      <c r="Y178" s="56"/>
      <c r="Z178" s="56" t="s">
        <v>12609</v>
      </c>
      <c r="AA178" s="56"/>
      <c r="AB178" s="56"/>
      <c r="AC178" s="56" t="str">
        <f>TEXT(BL174,"#,##0.#######")</f>
        <v>24.33</v>
      </c>
      <c r="AD178" s="56"/>
      <c r="AE178" s="56"/>
      <c r="AF178" s="56"/>
      <c r="AG178" s="56"/>
      <c r="AH178" s="56"/>
      <c r="AI178" s="56"/>
      <c r="AJ178" s="56"/>
      <c r="AK178" s="56" t="s">
        <v>43</v>
      </c>
      <c r="AL178" s="56"/>
      <c r="AM178" s="56"/>
      <c r="AN178" s="56"/>
      <c r="AO178" s="56" t="e">
        <f>TEXT(TRUNC(Q178/BL174,1),"#,##0.#")</f>
        <v>#REF!</v>
      </c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115"/>
      <c r="EM178" s="61"/>
      <c r="EN178" s="61"/>
      <c r="EO178" s="61"/>
      <c r="EP178" s="61"/>
      <c r="EQ178" s="121"/>
    </row>
    <row r="179" spans="2:147" s="67" customFormat="1" ht="11.25" customHeight="1" x14ac:dyDescent="0.15">
      <c r="B179" s="114"/>
      <c r="C179" s="56"/>
      <c r="D179" s="56"/>
      <c r="E179" s="56"/>
      <c r="F179" s="56"/>
      <c r="G179" s="56"/>
      <c r="H179" s="56" t="s">
        <v>12605</v>
      </c>
      <c r="I179" s="56"/>
      <c r="J179" s="56"/>
      <c r="K179" s="56"/>
      <c r="L179" s="56" t="s">
        <v>12606</v>
      </c>
      <c r="M179" s="56"/>
      <c r="N179" s="56"/>
      <c r="O179" s="56" t="s">
        <v>41</v>
      </c>
      <c r="P179" s="56"/>
      <c r="Q179" s="287">
        <f>토목기계경비총괄표!$I$4</f>
        <v>13041</v>
      </c>
      <c r="R179" s="287"/>
      <c r="S179" s="287"/>
      <c r="T179" s="287"/>
      <c r="U179" s="287"/>
      <c r="V179" s="56"/>
      <c r="W179" s="56"/>
      <c r="X179" s="56"/>
      <c r="Y179" s="56"/>
      <c r="Z179" s="56" t="s">
        <v>12609</v>
      </c>
      <c r="AA179" s="56"/>
      <c r="AB179" s="56"/>
      <c r="AC179" s="56" t="str">
        <f>TEXT(BL174,"#,##0.#######")</f>
        <v>24.33</v>
      </c>
      <c r="AD179" s="56"/>
      <c r="AE179" s="56"/>
      <c r="AF179" s="56"/>
      <c r="AG179" s="56"/>
      <c r="AH179" s="56"/>
      <c r="AI179" s="56"/>
      <c r="AJ179" s="56"/>
      <c r="AK179" s="56" t="s">
        <v>43</v>
      </c>
      <c r="AL179" s="56"/>
      <c r="AM179" s="56"/>
      <c r="AN179" s="56"/>
      <c r="AO179" s="56" t="str">
        <f>TEXT(TRUNC(Q179/BL174,1),"#,##0.#")</f>
        <v>536.</v>
      </c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115"/>
      <c r="EM179" s="61"/>
      <c r="EN179" s="61"/>
      <c r="EO179" s="61"/>
      <c r="EP179" s="61"/>
      <c r="EQ179" s="121"/>
    </row>
    <row r="180" spans="2:147" s="67" customFormat="1" ht="11.25" customHeight="1" x14ac:dyDescent="0.15">
      <c r="B180" s="114"/>
      <c r="C180" s="56"/>
      <c r="D180" s="56"/>
      <c r="E180" s="56"/>
      <c r="F180" s="56"/>
      <c r="G180" s="56"/>
      <c r="H180" s="56" t="s">
        <v>12614</v>
      </c>
      <c r="I180" s="56"/>
      <c r="J180" s="56"/>
      <c r="K180" s="56"/>
      <c r="L180" s="56" t="s">
        <v>9</v>
      </c>
      <c r="M180" s="56"/>
      <c r="N180" s="56"/>
      <c r="O180" s="56" t="s">
        <v>41</v>
      </c>
      <c r="P180" s="56"/>
      <c r="Q180" s="56" t="e">
        <f>TEXT(AO177+AO178+AO179,"#,##0.#######")</f>
        <v>#REF!</v>
      </c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115"/>
      <c r="EM180" s="61" t="e">
        <f>EN180+EO180+EP180</f>
        <v>#REF!</v>
      </c>
      <c r="EN180" s="61" t="e">
        <f>TEXT(AO177,"#,###.0")</f>
        <v>#REF!</v>
      </c>
      <c r="EO180" s="61" t="e">
        <f>TEXT(AO178,"#,###.0")</f>
        <v>#REF!</v>
      </c>
      <c r="EP180" s="61" t="str">
        <f>TEXT(AO179,"#,###.0")</f>
        <v>536.0</v>
      </c>
      <c r="EQ180" s="121"/>
    </row>
    <row r="181" spans="2:147" s="67" customFormat="1" ht="11.25" customHeight="1" x14ac:dyDescent="0.15">
      <c r="B181" s="114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  <c r="BT181" s="56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  <c r="CI181" s="56"/>
      <c r="CJ181" s="56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56"/>
      <c r="CY181" s="5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115"/>
      <c r="EM181" s="61"/>
      <c r="EN181" s="61"/>
      <c r="EO181" s="61"/>
      <c r="EP181" s="61"/>
      <c r="EQ181" s="121"/>
    </row>
    <row r="182" spans="2:147" s="67" customFormat="1" ht="11.25" customHeight="1" x14ac:dyDescent="0.15">
      <c r="B182" s="114"/>
      <c r="C182" s="56"/>
      <c r="D182" s="56"/>
      <c r="E182" s="56" t="s">
        <v>12600</v>
      </c>
      <c r="F182" s="56"/>
      <c r="G182" s="56"/>
      <c r="H182" s="56" t="s">
        <v>12769</v>
      </c>
      <c r="I182" s="56"/>
      <c r="J182" s="56"/>
      <c r="K182" s="56"/>
      <c r="L182" s="56"/>
      <c r="M182" s="56" t="s">
        <v>41</v>
      </c>
      <c r="N182" s="56"/>
      <c r="O182" s="56" t="s">
        <v>12770</v>
      </c>
      <c r="P182" s="56"/>
      <c r="Q182" s="56"/>
      <c r="R182" s="56"/>
      <c r="S182" s="56"/>
      <c r="T182" s="56"/>
      <c r="U182" s="56"/>
      <c r="V182" s="56" t="s">
        <v>12771</v>
      </c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115"/>
      <c r="EM182" s="61"/>
      <c r="EN182" s="61"/>
      <c r="EO182" s="61"/>
      <c r="EP182" s="61"/>
      <c r="EQ182" s="121"/>
    </row>
    <row r="183" spans="2:147" s="67" customFormat="1" ht="11.25" customHeight="1" x14ac:dyDescent="0.15">
      <c r="B183" s="114"/>
      <c r="C183" s="56"/>
      <c r="D183" s="56"/>
      <c r="E183" s="56"/>
      <c r="F183" s="56"/>
      <c r="G183" s="56"/>
      <c r="H183" s="56" t="s">
        <v>12654</v>
      </c>
      <c r="I183" s="56"/>
      <c r="J183" s="56" t="s">
        <v>43</v>
      </c>
      <c r="K183" s="56"/>
      <c r="L183" s="56" t="str">
        <f>TEXT(0.28,"#,##0.#######")</f>
        <v>0.28</v>
      </c>
      <c r="M183" s="56"/>
      <c r="N183" s="56"/>
      <c r="O183" s="56"/>
      <c r="P183" s="56"/>
      <c r="Q183" s="56" t="s">
        <v>12566</v>
      </c>
      <c r="R183" s="56"/>
      <c r="S183" s="56"/>
      <c r="T183" s="56" t="str">
        <f>TEXT(0.33,"#,##0.#######")</f>
        <v>0.33</v>
      </c>
      <c r="U183" s="56"/>
      <c r="V183" s="56"/>
      <c r="W183" s="56"/>
      <c r="X183" s="56"/>
      <c r="Y183" s="56" t="s">
        <v>43</v>
      </c>
      <c r="Z183" s="56"/>
      <c r="AA183" s="56" t="str">
        <f>TEXT(TRUNC(L183*T183,4),"#,##0.#######")</f>
        <v>0.0924</v>
      </c>
      <c r="AB183" s="56"/>
      <c r="AC183" s="56"/>
      <c r="AD183" s="56"/>
      <c r="AE183" s="56"/>
      <c r="AF183" s="56"/>
      <c r="AG183" s="56"/>
      <c r="AH183" s="56"/>
      <c r="AI183" s="56" t="s">
        <v>91</v>
      </c>
      <c r="AJ183" s="56"/>
      <c r="AK183" s="56"/>
      <c r="AL183" s="56"/>
      <c r="AM183" s="56"/>
      <c r="AN183" s="56"/>
      <c r="AO183" s="56"/>
      <c r="AP183" s="56" t="s">
        <v>12772</v>
      </c>
      <c r="AQ183" s="56"/>
      <c r="AR183" s="56" t="s">
        <v>43</v>
      </c>
      <c r="AS183" s="56"/>
      <c r="AT183" s="56" t="str">
        <f>TEXT(36000,"#,##0.#######")</f>
        <v>36,000.</v>
      </c>
      <c r="AU183" s="56"/>
      <c r="AV183" s="56"/>
      <c r="AW183" s="56"/>
      <c r="AX183" s="56"/>
      <c r="AY183" s="56"/>
      <c r="AZ183" s="56" t="s">
        <v>4387</v>
      </c>
      <c r="BA183" s="56"/>
      <c r="BB183" s="56" t="s">
        <v>45</v>
      </c>
      <c r="BC183" s="56" t="s">
        <v>4481</v>
      </c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115"/>
      <c r="EM183" s="61"/>
      <c r="EN183" s="61"/>
      <c r="EO183" s="61"/>
      <c r="EP183" s="61"/>
      <c r="EQ183" s="121"/>
    </row>
    <row r="184" spans="2:147" s="67" customFormat="1" ht="11.25" customHeight="1" x14ac:dyDescent="0.15">
      <c r="B184" s="114"/>
      <c r="C184" s="56"/>
      <c r="D184" s="56"/>
      <c r="E184" s="56"/>
      <c r="F184" s="56"/>
      <c r="G184" s="56"/>
      <c r="H184" s="56" t="s">
        <v>42</v>
      </c>
      <c r="I184" s="56"/>
      <c r="J184" s="56" t="s">
        <v>43</v>
      </c>
      <c r="K184" s="56"/>
      <c r="L184" s="56" t="str">
        <f>TEXT(0.15,"#,##0.#######")</f>
        <v>0.15</v>
      </c>
      <c r="M184" s="56"/>
      <c r="N184" s="56"/>
      <c r="O184" s="56"/>
      <c r="P184" s="56" t="s">
        <v>7</v>
      </c>
      <c r="Q184" s="56"/>
      <c r="R184" s="56"/>
      <c r="S184" s="56"/>
      <c r="T184" s="56"/>
      <c r="U184" s="56"/>
      <c r="V184" s="56" t="s">
        <v>12700</v>
      </c>
      <c r="W184" s="56"/>
      <c r="X184" s="56" t="s">
        <v>43</v>
      </c>
      <c r="Y184" s="56"/>
      <c r="Z184" s="56" t="str">
        <f>TEXT(1,"#,##0.#######")</f>
        <v>1.</v>
      </c>
      <c r="AA184" s="56"/>
      <c r="AB184" s="56"/>
      <c r="AC184" s="56"/>
      <c r="AD184" s="56"/>
      <c r="AE184" s="56"/>
      <c r="AF184" s="56"/>
      <c r="AG184" s="56"/>
      <c r="AH184" s="56" t="s">
        <v>12618</v>
      </c>
      <c r="AI184" s="56"/>
      <c r="AJ184" s="56" t="s">
        <v>43</v>
      </c>
      <c r="AK184" s="56"/>
      <c r="AL184" s="56" t="str">
        <f>TEXT(0.5,"#,##0.#######")</f>
        <v>0.5</v>
      </c>
      <c r="AM184" s="56"/>
      <c r="AN184" s="56"/>
      <c r="AO184" s="56"/>
      <c r="AP184" s="56"/>
      <c r="AQ184" s="56"/>
      <c r="AR184" s="56"/>
      <c r="AS184" s="56"/>
      <c r="AT184" s="56" t="s">
        <v>12773</v>
      </c>
      <c r="AU184" s="56"/>
      <c r="AV184" s="56" t="s">
        <v>43</v>
      </c>
      <c r="AW184" s="56"/>
      <c r="AX184" s="56" t="str">
        <f>TEXT(57,"#,##0.#######")</f>
        <v>57.</v>
      </c>
      <c r="AY184" s="56"/>
      <c r="AZ184" s="56" t="s">
        <v>4387</v>
      </c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  <c r="BR184" s="56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115"/>
      <c r="EM184" s="61"/>
      <c r="EN184" s="61"/>
      <c r="EO184" s="61"/>
      <c r="EP184" s="61"/>
      <c r="EQ184" s="121"/>
    </row>
    <row r="185" spans="2:147" s="67" customFormat="1" ht="11.25" customHeight="1" x14ac:dyDescent="0.15">
      <c r="B185" s="114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56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115"/>
      <c r="EM185" s="61"/>
      <c r="EN185" s="61"/>
      <c r="EO185" s="61"/>
      <c r="EP185" s="61"/>
      <c r="EQ185" s="121"/>
    </row>
    <row r="186" spans="2:147" s="67" customFormat="1" ht="11.25" customHeight="1" x14ac:dyDescent="0.15">
      <c r="B186" s="114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 t="s">
        <v>12654</v>
      </c>
      <c r="N186" s="56" t="s">
        <v>12566</v>
      </c>
      <c r="O186" s="56"/>
      <c r="P186" s="56" t="s">
        <v>12772</v>
      </c>
      <c r="Q186" s="56" t="s">
        <v>12566</v>
      </c>
      <c r="R186" s="56"/>
      <c r="S186" s="56" t="s">
        <v>42</v>
      </c>
      <c r="T186" s="56" t="s">
        <v>12566</v>
      </c>
      <c r="U186" s="56"/>
      <c r="V186" s="56" t="s">
        <v>12700</v>
      </c>
      <c r="W186" s="56" t="s">
        <v>12566</v>
      </c>
      <c r="X186" s="56"/>
      <c r="Y186" s="56" t="s">
        <v>12618</v>
      </c>
      <c r="Z186" s="56"/>
      <c r="AA186" s="56"/>
      <c r="AB186" s="56"/>
      <c r="AC186" s="56"/>
      <c r="AD186" s="56"/>
      <c r="AE186" s="56"/>
      <c r="AF186" s="56" t="str">
        <f>TEXT(AA183,"#,##0.#######")</f>
        <v>0.0924</v>
      </c>
      <c r="AG186" s="56"/>
      <c r="AH186" s="56"/>
      <c r="AI186" s="56"/>
      <c r="AJ186" s="56"/>
      <c r="AK186" s="56"/>
      <c r="AL186" s="56" t="s">
        <v>12566</v>
      </c>
      <c r="AM186" s="56"/>
      <c r="AN186" s="56" t="str">
        <f>TEXT(AT183,"#,##0.#######")</f>
        <v>36,000.</v>
      </c>
      <c r="AO186" s="56"/>
      <c r="AP186" s="56"/>
      <c r="AQ186" s="56"/>
      <c r="AR186" s="56"/>
      <c r="AS186" s="56"/>
      <c r="AT186" s="56" t="s">
        <v>12566</v>
      </c>
      <c r="AU186" s="56"/>
      <c r="AV186" s="56" t="str">
        <f>TEXT(L184,"#,##0.#######")</f>
        <v>0.15</v>
      </c>
      <c r="AW186" s="56"/>
      <c r="AX186" s="56"/>
      <c r="AY186" s="56"/>
      <c r="AZ186" s="56" t="s">
        <v>12566</v>
      </c>
      <c r="BA186" s="56"/>
      <c r="BB186" s="56" t="str">
        <f>TEXT(Z184,"#,##0.#######")</f>
        <v>1.</v>
      </c>
      <c r="BC186" s="56" t="s">
        <v>12566</v>
      </c>
      <c r="BD186" s="56"/>
      <c r="BE186" s="56" t="str">
        <f>TEXT(AL184,"#,##0.#######")</f>
        <v>0.5</v>
      </c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115"/>
      <c r="EM186" s="61"/>
      <c r="EN186" s="61"/>
      <c r="EO186" s="61"/>
      <c r="EP186" s="61"/>
      <c r="EQ186" s="121"/>
    </row>
    <row r="187" spans="2:147" s="67" customFormat="1" ht="11.25" customHeight="1" x14ac:dyDescent="0.15">
      <c r="B187" s="114"/>
      <c r="C187" s="56"/>
      <c r="D187" s="56"/>
      <c r="E187" s="56"/>
      <c r="F187" s="56"/>
      <c r="G187" s="56"/>
      <c r="H187" s="56" t="s">
        <v>12613</v>
      </c>
      <c r="I187" s="56"/>
      <c r="J187" s="56" t="s">
        <v>43</v>
      </c>
      <c r="K187" s="56"/>
      <c r="L187" s="56" t="s">
        <v>12620</v>
      </c>
      <c r="M187" s="56"/>
      <c r="N187" s="56" t="s">
        <v>12620</v>
      </c>
      <c r="O187" s="56"/>
      <c r="P187" s="56" t="s">
        <v>12620</v>
      </c>
      <c r="Q187" s="56"/>
      <c r="R187" s="56" t="s">
        <v>12620</v>
      </c>
      <c r="S187" s="56"/>
      <c r="T187" s="56" t="s">
        <v>12620</v>
      </c>
      <c r="U187" s="56"/>
      <c r="V187" s="56" t="s">
        <v>12620</v>
      </c>
      <c r="W187" s="56"/>
      <c r="X187" s="56" t="s">
        <v>12620</v>
      </c>
      <c r="Y187" s="56"/>
      <c r="Z187" s="56" t="s">
        <v>12620</v>
      </c>
      <c r="AA187" s="56"/>
      <c r="AB187" s="56"/>
      <c r="AC187" s="56" t="s">
        <v>43</v>
      </c>
      <c r="AD187" s="56"/>
      <c r="AE187" s="56" t="s">
        <v>12620</v>
      </c>
      <c r="AF187" s="56"/>
      <c r="AG187" s="56" t="s">
        <v>12620</v>
      </c>
      <c r="AH187" s="56"/>
      <c r="AI187" s="56" t="s">
        <v>12620</v>
      </c>
      <c r="AJ187" s="56"/>
      <c r="AK187" s="56" t="s">
        <v>12620</v>
      </c>
      <c r="AL187" s="56"/>
      <c r="AM187" s="56" t="s">
        <v>12620</v>
      </c>
      <c r="AN187" s="56"/>
      <c r="AO187" s="56" t="s">
        <v>12620</v>
      </c>
      <c r="AP187" s="56"/>
      <c r="AQ187" s="56" t="s">
        <v>12620</v>
      </c>
      <c r="AR187" s="56"/>
      <c r="AS187" s="56" t="s">
        <v>12620</v>
      </c>
      <c r="AT187" s="56"/>
      <c r="AU187" s="56" t="s">
        <v>12620</v>
      </c>
      <c r="AV187" s="56"/>
      <c r="AW187" s="56" t="s">
        <v>12620</v>
      </c>
      <c r="AX187" s="56"/>
      <c r="AY187" s="56" t="s">
        <v>12620</v>
      </c>
      <c r="AZ187" s="56"/>
      <c r="BA187" s="56" t="s">
        <v>12620</v>
      </c>
      <c r="BB187" s="56"/>
      <c r="BC187" s="56" t="s">
        <v>12620</v>
      </c>
      <c r="BD187" s="56"/>
      <c r="BE187" s="56" t="s">
        <v>12620</v>
      </c>
      <c r="BF187" s="56"/>
      <c r="BG187" s="56" t="s">
        <v>12620</v>
      </c>
      <c r="BH187" s="56"/>
      <c r="BI187" s="56"/>
      <c r="BJ187" s="56" t="s">
        <v>43</v>
      </c>
      <c r="BK187" s="56"/>
      <c r="BL187" s="56" t="str">
        <f>TEXT(ROUND((AA183*AT183*L184*Z184*AL184)/(AX184),2),"#,##0.#######")</f>
        <v>4.38</v>
      </c>
      <c r="BM187" s="56"/>
      <c r="BN187" s="56"/>
      <c r="BO187" s="56" t="s">
        <v>8</v>
      </c>
      <c r="BP187" s="56"/>
      <c r="BQ187" s="56" t="s">
        <v>45</v>
      </c>
      <c r="BR187" s="56" t="s">
        <v>4481</v>
      </c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115"/>
      <c r="EM187" s="61"/>
      <c r="EN187" s="61"/>
      <c r="EO187" s="61"/>
      <c r="EP187" s="61"/>
      <c r="EQ187" s="121"/>
    </row>
    <row r="188" spans="2:147" s="67" customFormat="1" ht="11.25" customHeight="1" x14ac:dyDescent="0.15">
      <c r="B188" s="114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 t="s">
        <v>12773</v>
      </c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 t="str">
        <f>TEXT(AX184,"#,##0.#######")</f>
        <v>57.</v>
      </c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115"/>
      <c r="EM188" s="61"/>
      <c r="EN188" s="61"/>
      <c r="EO188" s="61"/>
      <c r="EP188" s="61"/>
      <c r="EQ188" s="121"/>
    </row>
    <row r="189" spans="2:147" s="67" customFormat="1" ht="11.25" customHeight="1" x14ac:dyDescent="0.15">
      <c r="B189" s="114"/>
      <c r="C189" s="56"/>
      <c r="D189" s="56"/>
      <c r="E189" s="56"/>
      <c r="F189" s="56"/>
      <c r="G189" s="56"/>
      <c r="H189" s="56" t="s">
        <v>4448</v>
      </c>
      <c r="I189" s="56"/>
      <c r="J189" s="56"/>
      <c r="K189" s="56"/>
      <c r="L189" s="56"/>
      <c r="M189" s="56" t="s">
        <v>41</v>
      </c>
      <c r="N189" s="56"/>
      <c r="O189" s="287" t="e">
        <f>토목기계경비총괄표!$G$31</f>
        <v>#REF!</v>
      </c>
      <c r="P189" s="287"/>
      <c r="Q189" s="287"/>
      <c r="R189" s="287"/>
      <c r="S189" s="287"/>
      <c r="T189" s="56"/>
      <c r="U189" s="56"/>
      <c r="V189" s="56"/>
      <c r="W189" s="56"/>
      <c r="X189" s="56"/>
      <c r="Y189" s="56"/>
      <c r="Z189" s="56" t="s">
        <v>12609</v>
      </c>
      <c r="AA189" s="56"/>
      <c r="AB189" s="56"/>
      <c r="AC189" s="56" t="str">
        <f>TEXT(BL187,"#,##0.#######")</f>
        <v>4.38</v>
      </c>
      <c r="AD189" s="56"/>
      <c r="AE189" s="56"/>
      <c r="AF189" s="56"/>
      <c r="AG189" s="56"/>
      <c r="AH189" s="56"/>
      <c r="AI189" s="56"/>
      <c r="AJ189" s="56" t="s">
        <v>43</v>
      </c>
      <c r="AK189" s="56"/>
      <c r="AL189" s="56" t="e">
        <f>TEXT(TRUNC(O189/BL187,1),"#,##0.#")</f>
        <v>#REF!</v>
      </c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115"/>
      <c r="EM189" s="61"/>
      <c r="EN189" s="61"/>
      <c r="EO189" s="61"/>
      <c r="EP189" s="61"/>
      <c r="EQ189" s="121"/>
    </row>
    <row r="190" spans="2:147" s="67" customFormat="1" ht="11.25" customHeight="1" x14ac:dyDescent="0.15">
      <c r="B190" s="114"/>
      <c r="C190" s="56"/>
      <c r="D190" s="56"/>
      <c r="E190" s="56"/>
      <c r="F190" s="56"/>
      <c r="G190" s="56"/>
      <c r="H190" s="56" t="s">
        <v>4449</v>
      </c>
      <c r="I190" s="56"/>
      <c r="J190" s="56"/>
      <c r="K190" s="56"/>
      <c r="L190" s="56"/>
      <c r="M190" s="56" t="s">
        <v>41</v>
      </c>
      <c r="N190" s="56"/>
      <c r="O190" s="287" t="e">
        <f>토목기계경비총괄표!$H$31</f>
        <v>#REF!</v>
      </c>
      <c r="P190" s="287"/>
      <c r="Q190" s="287"/>
      <c r="R190" s="287"/>
      <c r="S190" s="287"/>
      <c r="T190" s="56"/>
      <c r="U190" s="56"/>
      <c r="V190" s="56"/>
      <c r="W190" s="56"/>
      <c r="X190" s="56"/>
      <c r="Y190" s="56"/>
      <c r="Z190" s="56" t="s">
        <v>12609</v>
      </c>
      <c r="AA190" s="56"/>
      <c r="AB190" s="56"/>
      <c r="AC190" s="56" t="str">
        <f>TEXT(BL187,"#,##0.#######")</f>
        <v>4.38</v>
      </c>
      <c r="AD190" s="56"/>
      <c r="AE190" s="56"/>
      <c r="AF190" s="56"/>
      <c r="AG190" s="56"/>
      <c r="AH190" s="56"/>
      <c r="AI190" s="56"/>
      <c r="AJ190" s="56" t="s">
        <v>43</v>
      </c>
      <c r="AK190" s="56"/>
      <c r="AL190" s="56" t="e">
        <f>TEXT(TRUNC(O190/BL187,1),"#,##0.#")</f>
        <v>#REF!</v>
      </c>
      <c r="AM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115"/>
      <c r="EM190" s="61"/>
      <c r="EN190" s="61"/>
      <c r="EO190" s="61"/>
      <c r="EP190" s="61"/>
      <c r="EQ190" s="121"/>
    </row>
    <row r="191" spans="2:147" s="67" customFormat="1" ht="11.25" customHeight="1" x14ac:dyDescent="0.15">
      <c r="B191" s="114"/>
      <c r="C191" s="56"/>
      <c r="D191" s="56"/>
      <c r="E191" s="56"/>
      <c r="F191" s="56"/>
      <c r="G191" s="56"/>
      <c r="H191" s="56" t="s">
        <v>12605</v>
      </c>
      <c r="I191" s="56"/>
      <c r="J191" s="56" t="s">
        <v>12606</v>
      </c>
      <c r="K191" s="56"/>
      <c r="M191" s="56" t="s">
        <v>41</v>
      </c>
      <c r="N191" s="56"/>
      <c r="O191" s="287">
        <f>토목기계경비총괄표!$I$31</f>
        <v>493</v>
      </c>
      <c r="P191" s="287"/>
      <c r="Q191" s="287"/>
      <c r="R191" s="287"/>
      <c r="S191" s="287"/>
      <c r="U191" s="56"/>
      <c r="V191" s="56"/>
      <c r="W191" s="56"/>
      <c r="X191" s="56"/>
      <c r="Y191" s="56"/>
      <c r="Z191" s="56" t="s">
        <v>12609</v>
      </c>
      <c r="AA191" s="56"/>
      <c r="AB191" s="56"/>
      <c r="AC191" s="56" t="str">
        <f>TEXT(BL187,"#,##0.#######")</f>
        <v>4.38</v>
      </c>
      <c r="AD191" s="56"/>
      <c r="AE191" s="56"/>
      <c r="AF191" s="56"/>
      <c r="AG191" s="56"/>
      <c r="AH191" s="56"/>
      <c r="AI191" s="56"/>
      <c r="AJ191" s="56" t="s">
        <v>43</v>
      </c>
      <c r="AK191" s="56"/>
      <c r="AL191" s="56" t="str">
        <f>TEXT(TRUNC(O191/BL187,1),"#,##0.#")</f>
        <v>112.5</v>
      </c>
      <c r="AM191" s="56"/>
      <c r="AN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115"/>
      <c r="EM191" s="61"/>
      <c r="EN191" s="61"/>
      <c r="EO191" s="61"/>
      <c r="EP191" s="61"/>
      <c r="EQ191" s="121"/>
    </row>
    <row r="192" spans="2:147" s="67" customFormat="1" ht="11.25" customHeight="1" x14ac:dyDescent="0.15">
      <c r="B192" s="114"/>
      <c r="C192" s="56"/>
      <c r="D192" s="56"/>
      <c r="E192" s="56"/>
      <c r="F192" s="56"/>
      <c r="G192" s="56"/>
      <c r="H192" s="56" t="s">
        <v>12614</v>
      </c>
      <c r="I192" s="56"/>
      <c r="J192" s="56" t="s">
        <v>9</v>
      </c>
      <c r="K192" s="56"/>
      <c r="M192" s="56" t="s">
        <v>41</v>
      </c>
      <c r="N192" s="56"/>
      <c r="O192" s="56" t="e">
        <f>TEXT(AL189+AL190+AL191,"#,##0.#######")</f>
        <v>#REF!</v>
      </c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115"/>
      <c r="EM192" s="61" t="e">
        <f>EN192+EO192+EP192</f>
        <v>#REF!</v>
      </c>
      <c r="EN192" s="61" t="e">
        <f>TEXT(AL189,"#,###.0")</f>
        <v>#REF!</v>
      </c>
      <c r="EO192" s="61" t="e">
        <f>TEXT(AL190,"#,###.0")</f>
        <v>#REF!</v>
      </c>
      <c r="EP192" s="61" t="str">
        <f>TEXT(AL191,"#,###.0")</f>
        <v>112.5</v>
      </c>
      <c r="EQ192" s="121"/>
    </row>
    <row r="193" spans="1:150" s="67" customFormat="1" ht="11.25" customHeight="1" x14ac:dyDescent="0.15">
      <c r="B193" s="114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115"/>
      <c r="EM193" s="61"/>
      <c r="EN193" s="61"/>
      <c r="EO193" s="61"/>
      <c r="EP193" s="61"/>
      <c r="EQ193" s="121"/>
    </row>
    <row r="194" spans="1:150" s="67" customFormat="1" ht="11.25" customHeight="1" x14ac:dyDescent="0.15">
      <c r="B194" s="114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115"/>
      <c r="EM194" s="61"/>
      <c r="EN194" s="61"/>
      <c r="EO194" s="61"/>
      <c r="EP194" s="61"/>
      <c r="EQ194" s="121"/>
    </row>
    <row r="195" spans="1:150" s="67" customFormat="1" ht="11.25" customHeight="1" x14ac:dyDescent="0.15">
      <c r="B195" s="114"/>
      <c r="C195" s="56"/>
      <c r="D195" s="56"/>
      <c r="E195" s="56"/>
      <c r="F195" s="56"/>
      <c r="G195" s="56"/>
      <c r="H195" s="56"/>
      <c r="I195" s="56" t="s">
        <v>4448</v>
      </c>
      <c r="J195" s="56"/>
      <c r="K195" s="56"/>
      <c r="L195" s="56"/>
      <c r="M195" s="56"/>
      <c r="N195" s="56"/>
      <c r="O195" s="56"/>
      <c r="P195" s="56" t="s">
        <v>41</v>
      </c>
      <c r="Q195" s="56"/>
      <c r="R195" s="56" t="e">
        <f>TEXT(EN180,"#,###.##")</f>
        <v>#REF!</v>
      </c>
      <c r="S195" s="56"/>
      <c r="T195" s="56"/>
      <c r="U195" s="56"/>
      <c r="V195" s="56"/>
      <c r="W195" s="56"/>
      <c r="X195" s="56" t="s">
        <v>39</v>
      </c>
      <c r="Y195" s="56"/>
      <c r="Z195" s="56" t="e">
        <f>TEXT(EN192,"#,###.##")</f>
        <v>#REF!</v>
      </c>
      <c r="AA195" s="56"/>
      <c r="AB195" s="56"/>
      <c r="AC195" s="56"/>
      <c r="AD195" s="56"/>
      <c r="AE195" s="56"/>
      <c r="AF195" s="56" t="s">
        <v>43</v>
      </c>
      <c r="AG195" s="56"/>
      <c r="AH195" s="56"/>
      <c r="AI195" s="56" t="e">
        <f>TEXT(TRUNC(EN180+EN192,0),"#,##0")</f>
        <v>#REF!</v>
      </c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115"/>
      <c r="EM195" s="61"/>
      <c r="EN195" s="61"/>
      <c r="EO195" s="61"/>
      <c r="EP195" s="61"/>
      <c r="EQ195" s="121"/>
    </row>
    <row r="196" spans="1:150" s="67" customFormat="1" ht="11.25" customHeight="1" x14ac:dyDescent="0.15">
      <c r="B196" s="114"/>
      <c r="C196" s="56"/>
      <c r="D196" s="56"/>
      <c r="E196" s="56"/>
      <c r="F196" s="56"/>
      <c r="G196" s="56"/>
      <c r="H196" s="56"/>
      <c r="I196" s="56" t="s">
        <v>4449</v>
      </c>
      <c r="J196" s="56"/>
      <c r="K196" s="56"/>
      <c r="L196" s="56"/>
      <c r="M196" s="56"/>
      <c r="N196" s="56"/>
      <c r="O196" s="56"/>
      <c r="P196" s="56" t="s">
        <v>41</v>
      </c>
      <c r="Q196" s="56"/>
      <c r="R196" s="56" t="e">
        <f>TEXT(EO180,"#,###.##")</f>
        <v>#REF!</v>
      </c>
      <c r="S196" s="56"/>
      <c r="T196" s="56"/>
      <c r="U196" s="56"/>
      <c r="V196" s="56"/>
      <c r="W196" s="56"/>
      <c r="X196" s="56" t="s">
        <v>39</v>
      </c>
      <c r="Y196" s="56"/>
      <c r="Z196" s="56" t="e">
        <f>TEXT(EO192,"#,###.##")</f>
        <v>#REF!</v>
      </c>
      <c r="AA196" s="56"/>
      <c r="AB196" s="56"/>
      <c r="AC196" s="56"/>
      <c r="AD196" s="56"/>
      <c r="AE196" s="56"/>
      <c r="AF196" s="56" t="s">
        <v>43</v>
      </c>
      <c r="AG196" s="56"/>
      <c r="AH196" s="56"/>
      <c r="AI196" s="56" t="e">
        <f>TEXT(TRUNC(EO180+EO192,0),"#,##0")</f>
        <v>#REF!</v>
      </c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115"/>
      <c r="EM196" s="61"/>
      <c r="EN196" s="61"/>
      <c r="EO196" s="61"/>
      <c r="EP196" s="61"/>
      <c r="EQ196" s="121"/>
    </row>
    <row r="197" spans="1:150" s="67" customFormat="1" ht="11.25" customHeight="1" x14ac:dyDescent="0.15">
      <c r="B197" s="114"/>
      <c r="C197" s="56"/>
      <c r="D197" s="56"/>
      <c r="E197" s="56"/>
      <c r="F197" s="56"/>
      <c r="G197" s="56"/>
      <c r="H197" s="56"/>
      <c r="I197" s="56" t="s">
        <v>12605</v>
      </c>
      <c r="J197" s="56"/>
      <c r="K197" s="56" t="s">
        <v>12606</v>
      </c>
      <c r="L197" s="56"/>
      <c r="M197" s="56"/>
      <c r="N197" s="56"/>
      <c r="O197" s="56"/>
      <c r="P197" s="56" t="s">
        <v>41</v>
      </c>
      <c r="Q197" s="56"/>
      <c r="R197" s="56" t="str">
        <f>TEXT(EP180,"#,###.##")</f>
        <v>536.</v>
      </c>
      <c r="S197" s="56"/>
      <c r="T197" s="56"/>
      <c r="U197" s="56"/>
      <c r="V197" s="56"/>
      <c r="W197" s="56"/>
      <c r="X197" s="56" t="s">
        <v>39</v>
      </c>
      <c r="Y197" s="56"/>
      <c r="Z197" s="56" t="str">
        <f>TEXT(EP192,"#,###.##")</f>
        <v>112.5</v>
      </c>
      <c r="AA197" s="56"/>
      <c r="AB197" s="56"/>
      <c r="AF197" s="56" t="s">
        <v>43</v>
      </c>
      <c r="AG197" s="56"/>
      <c r="AH197" s="56"/>
      <c r="AI197" s="56" t="str">
        <f>TEXT(TRUNC(EP180+EP192,0),"#,##0")</f>
        <v>648</v>
      </c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115"/>
      <c r="EM197" s="61"/>
      <c r="EN197" s="61"/>
      <c r="EO197" s="61"/>
      <c r="EP197" s="61"/>
      <c r="EQ197" s="121"/>
    </row>
    <row r="198" spans="1:150" s="67" customFormat="1" ht="11.25" customHeight="1" x14ac:dyDescent="0.15">
      <c r="B198" s="114"/>
      <c r="C198" s="56"/>
      <c r="D198" s="56"/>
      <c r="E198" s="56"/>
      <c r="F198" s="56"/>
      <c r="G198" s="56"/>
      <c r="H198" s="56"/>
      <c r="I198" s="56"/>
      <c r="J198" s="56"/>
      <c r="K198" s="56" t="s">
        <v>9</v>
      </c>
      <c r="L198" s="56"/>
      <c r="M198" s="56"/>
      <c r="N198" s="56"/>
      <c r="O198" s="56"/>
      <c r="P198" s="56" t="s">
        <v>41</v>
      </c>
      <c r="Q198" s="56"/>
      <c r="R198" s="56" t="e">
        <f>TEXT(AI195+AI196+AI197,"#,##0")</f>
        <v>#REF!</v>
      </c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115"/>
      <c r="EM198" s="62" t="e">
        <f>EN198+EO198+EP198</f>
        <v>#REF!</v>
      </c>
      <c r="EN198" s="61" t="e">
        <f>TEXT(AI195,"#,##0")</f>
        <v>#REF!</v>
      </c>
      <c r="EO198" s="61" t="e">
        <f>TEXT(AI196,"#,##0")</f>
        <v>#REF!</v>
      </c>
      <c r="EP198" s="61" t="str">
        <f>TEXT(AI197,"#,##0")</f>
        <v>648</v>
      </c>
      <c r="EQ198" s="121"/>
    </row>
    <row r="199" spans="1:150" s="67" customFormat="1" ht="11.25" customHeight="1" x14ac:dyDescent="0.15">
      <c r="B199" s="120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  <c r="BT199" s="54"/>
      <c r="BU199" s="54"/>
      <c r="BV199" s="54"/>
      <c r="BW199" s="54"/>
      <c r="BX199" s="54"/>
      <c r="BY199" s="54"/>
      <c r="BZ199" s="54"/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54"/>
      <c r="CW199" s="54"/>
      <c r="CX199" s="54"/>
      <c r="CY199" s="54"/>
      <c r="CZ199" s="68"/>
      <c r="DA199" s="68"/>
      <c r="DB199" s="68"/>
      <c r="DC199" s="68"/>
      <c r="DD199" s="68"/>
      <c r="DE199" s="68"/>
      <c r="DF199" s="68"/>
      <c r="DG199" s="68"/>
      <c r="DH199" s="68"/>
      <c r="DI199" s="68"/>
      <c r="DJ199" s="68"/>
      <c r="DK199" s="68"/>
      <c r="DL199" s="68"/>
      <c r="DM199" s="68"/>
      <c r="DN199" s="68"/>
      <c r="DO199" s="68"/>
      <c r="DP199" s="68"/>
      <c r="DQ199" s="68"/>
      <c r="DR199" s="68"/>
      <c r="DS199" s="68"/>
      <c r="DT199" s="68"/>
      <c r="DU199" s="68"/>
      <c r="DV199" s="68"/>
      <c r="DW199" s="68"/>
      <c r="DX199" s="68"/>
      <c r="DY199" s="68"/>
      <c r="DZ199" s="68"/>
      <c r="EA199" s="68"/>
      <c r="EB199" s="68"/>
      <c r="EC199" s="68"/>
      <c r="ED199" s="68"/>
      <c r="EE199" s="68"/>
      <c r="EF199" s="68"/>
      <c r="EG199" s="68"/>
      <c r="EH199" s="68"/>
      <c r="EI199" s="68"/>
      <c r="EJ199" s="68"/>
      <c r="EK199" s="68"/>
      <c r="EL199" s="125"/>
      <c r="EM199" s="64"/>
      <c r="EN199" s="64"/>
      <c r="EO199" s="64"/>
      <c r="EP199" s="64"/>
      <c r="EQ199" s="122"/>
    </row>
    <row r="200" spans="1:150" s="67" customFormat="1" ht="11.25" customHeight="1" x14ac:dyDescent="0.15">
      <c r="B200" s="133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4"/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  <c r="BF200" s="134"/>
      <c r="BG200" s="134"/>
      <c r="BH200" s="134"/>
      <c r="BI200" s="134"/>
      <c r="BJ200" s="134"/>
      <c r="BK200" s="134"/>
      <c r="BL200" s="134"/>
      <c r="BM200" s="134"/>
      <c r="BN200" s="134"/>
      <c r="BO200" s="134"/>
      <c r="BP200" s="134"/>
      <c r="BQ200" s="134"/>
      <c r="BR200" s="134"/>
      <c r="BS200" s="134"/>
      <c r="BT200" s="134"/>
      <c r="BU200" s="134"/>
      <c r="BV200" s="134"/>
      <c r="BW200" s="134"/>
      <c r="BX200" s="134"/>
      <c r="BY200" s="134"/>
      <c r="BZ200" s="134"/>
      <c r="CA200" s="134"/>
      <c r="CB200" s="134"/>
      <c r="CC200" s="134"/>
      <c r="CD200" s="134"/>
      <c r="CE200" s="134"/>
      <c r="CF200" s="134"/>
      <c r="CG200" s="134"/>
      <c r="CH200" s="134"/>
      <c r="CI200" s="134"/>
      <c r="CJ200" s="134"/>
      <c r="CK200" s="134"/>
      <c r="CL200" s="134"/>
      <c r="CM200" s="134"/>
      <c r="CN200" s="134"/>
      <c r="CO200" s="134"/>
      <c r="CP200" s="134"/>
      <c r="CQ200" s="134"/>
      <c r="CR200" s="134"/>
      <c r="CS200" s="134"/>
      <c r="CT200" s="134"/>
      <c r="CU200" s="134"/>
      <c r="CV200" s="134"/>
      <c r="CW200" s="134"/>
      <c r="CX200" s="134"/>
      <c r="CY200" s="134"/>
      <c r="CZ200" s="135"/>
      <c r="DA200" s="135"/>
      <c r="DB200" s="135"/>
      <c r="DC200" s="135"/>
      <c r="DD200" s="135"/>
      <c r="DE200" s="135"/>
      <c r="DF200" s="135"/>
      <c r="DG200" s="135"/>
      <c r="DH200" s="135"/>
      <c r="DI200" s="135"/>
      <c r="DJ200" s="135"/>
      <c r="DK200" s="135"/>
      <c r="DL200" s="135"/>
      <c r="DM200" s="135"/>
      <c r="DN200" s="135"/>
      <c r="DO200" s="135"/>
      <c r="DP200" s="135"/>
      <c r="DQ200" s="135"/>
      <c r="DR200" s="135"/>
      <c r="DS200" s="135"/>
      <c r="DT200" s="135"/>
      <c r="DU200" s="135"/>
      <c r="DV200" s="135"/>
      <c r="DW200" s="135"/>
      <c r="DX200" s="135"/>
      <c r="DY200" s="135"/>
      <c r="DZ200" s="135"/>
      <c r="EA200" s="135"/>
      <c r="EB200" s="135"/>
      <c r="EC200" s="135"/>
      <c r="ED200" s="135"/>
      <c r="EE200" s="135"/>
      <c r="EF200" s="135"/>
      <c r="EG200" s="135"/>
      <c r="EH200" s="135"/>
      <c r="EI200" s="135"/>
      <c r="EJ200" s="135"/>
      <c r="EK200" s="135"/>
      <c r="EL200" s="136"/>
      <c r="EM200" s="137"/>
      <c r="EN200" s="137"/>
      <c r="EO200" s="137"/>
      <c r="EP200" s="137"/>
      <c r="EQ200" s="141"/>
    </row>
    <row r="201" spans="1:150" s="67" customFormat="1" ht="11.25" customHeight="1" x14ac:dyDescent="0.2">
      <c r="A201" s="67">
        <v>8</v>
      </c>
      <c r="B201" s="114"/>
      <c r="C201" s="286">
        <f>A201</f>
        <v>8</v>
      </c>
      <c r="D201" s="286"/>
      <c r="E201" s="107" t="s">
        <v>12881</v>
      </c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115"/>
      <c r="EM201" s="59" t="e">
        <f>EM244</f>
        <v>#REF!</v>
      </c>
      <c r="EN201" s="59" t="e">
        <f>EN244</f>
        <v>#REF!</v>
      </c>
      <c r="EO201" s="59" t="e">
        <f>EO244</f>
        <v>#REF!</v>
      </c>
      <c r="EP201" s="59" t="str">
        <f>EP244</f>
        <v>594</v>
      </c>
      <c r="EQ201" s="83" t="s">
        <v>12874</v>
      </c>
      <c r="ES201" s="9">
        <f>A201</f>
        <v>8</v>
      </c>
      <c r="ET201" s="9"/>
    </row>
    <row r="202" spans="1:150" s="67" customFormat="1" ht="11.25" customHeight="1" x14ac:dyDescent="0.15">
      <c r="B202" s="114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  <c r="BQ202" s="56"/>
      <c r="BR202" s="56"/>
      <c r="BS202" s="56"/>
      <c r="BT202" s="56"/>
      <c r="BU202" s="56"/>
      <c r="BV202" s="56"/>
      <c r="BW202" s="56"/>
      <c r="BX202" s="56"/>
      <c r="BY202" s="56"/>
      <c r="BZ202" s="56"/>
      <c r="CA202" s="56"/>
      <c r="CB202" s="56"/>
      <c r="CC202" s="56"/>
      <c r="CD202" s="56"/>
      <c r="CE202" s="56"/>
      <c r="CF202" s="56"/>
      <c r="CG202" s="56"/>
      <c r="CH202" s="56"/>
      <c r="CI202" s="56"/>
      <c r="CJ202" s="56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56"/>
      <c r="CW202" s="56"/>
      <c r="CX202" s="56"/>
      <c r="CY202" s="5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115"/>
      <c r="EM202" s="61"/>
      <c r="EN202" s="61"/>
      <c r="EO202" s="61"/>
      <c r="EP202" s="61"/>
      <c r="EQ202" s="121"/>
    </row>
    <row r="203" spans="1:150" s="67" customFormat="1" ht="11.25" customHeight="1" x14ac:dyDescent="0.15">
      <c r="B203" s="114"/>
      <c r="C203" s="56"/>
      <c r="D203" s="56"/>
      <c r="E203" s="56" t="s">
        <v>12599</v>
      </c>
      <c r="F203" s="56"/>
      <c r="G203" s="56"/>
      <c r="H203" s="56" t="s">
        <v>4384</v>
      </c>
      <c r="I203" s="56"/>
      <c r="J203" s="56"/>
      <c r="K203" s="56" t="s">
        <v>9</v>
      </c>
      <c r="L203" s="56"/>
      <c r="M203" s="56"/>
      <c r="N203" s="56" t="s">
        <v>46</v>
      </c>
      <c r="O203" s="56" t="s">
        <v>164</v>
      </c>
      <c r="P203" s="56"/>
      <c r="Q203" s="56" t="s">
        <v>12571</v>
      </c>
      <c r="R203" s="56" t="s">
        <v>47</v>
      </c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56"/>
      <c r="BM203" s="56"/>
      <c r="BN203" s="56"/>
      <c r="BO203" s="56"/>
      <c r="BP203" s="56"/>
      <c r="BQ203" s="56"/>
      <c r="BR203" s="56"/>
      <c r="BS203" s="56"/>
      <c r="BT203" s="56"/>
      <c r="BU203" s="56"/>
      <c r="BV203" s="56"/>
      <c r="BW203" s="56"/>
      <c r="BX203" s="56"/>
      <c r="BY203" s="56"/>
      <c r="BZ203" s="56"/>
      <c r="CA203" s="56"/>
      <c r="CB203" s="56"/>
      <c r="CC203" s="56"/>
      <c r="CD203" s="56"/>
      <c r="CE203" s="56"/>
      <c r="CF203" s="56"/>
      <c r="CG203" s="56"/>
      <c r="CH203" s="56"/>
      <c r="CI203" s="56"/>
      <c r="CJ203" s="56"/>
      <c r="CK203" s="56"/>
      <c r="CL203" s="56"/>
      <c r="CM203" s="56"/>
      <c r="CN203" s="56"/>
      <c r="CO203" s="56"/>
      <c r="CP203" s="56"/>
      <c r="CQ203" s="56"/>
      <c r="CR203" s="56"/>
      <c r="CS203" s="56"/>
      <c r="CT203" s="56"/>
      <c r="CU203" s="56"/>
      <c r="CV203" s="56"/>
      <c r="CW203" s="56"/>
      <c r="CX203" s="56"/>
      <c r="CY203" s="5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115"/>
      <c r="EM203" s="61"/>
      <c r="EN203" s="61"/>
      <c r="EO203" s="61"/>
      <c r="EP203" s="61"/>
      <c r="EQ203" s="121"/>
    </row>
    <row r="204" spans="1:150" s="67" customFormat="1" ht="11.25" customHeight="1" x14ac:dyDescent="0.15">
      <c r="B204" s="114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  <c r="BR204" s="56"/>
      <c r="BS204" s="56"/>
      <c r="BT204" s="56"/>
      <c r="BU204" s="56"/>
      <c r="BV204" s="56"/>
      <c r="BW204" s="56"/>
      <c r="BX204" s="56"/>
      <c r="BY204" s="56"/>
      <c r="BZ204" s="56"/>
      <c r="CA204" s="56"/>
      <c r="CB204" s="56"/>
      <c r="CC204" s="56"/>
      <c r="CD204" s="56"/>
      <c r="CE204" s="56"/>
      <c r="CF204" s="56"/>
      <c r="CG204" s="56"/>
      <c r="CH204" s="56"/>
      <c r="CI204" s="56"/>
      <c r="CJ204" s="56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56"/>
      <c r="CY204" s="5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115"/>
      <c r="EM204" s="61"/>
      <c r="EN204" s="61"/>
      <c r="EO204" s="61"/>
      <c r="EP204" s="61"/>
      <c r="EQ204" s="121"/>
    </row>
    <row r="205" spans="1:150" s="67" customFormat="1" ht="11.25" customHeight="1" x14ac:dyDescent="0.15">
      <c r="B205" s="114"/>
      <c r="C205" s="56"/>
      <c r="D205" s="56"/>
      <c r="E205" s="56"/>
      <c r="F205" s="56"/>
      <c r="G205" s="56"/>
      <c r="H205" s="56" t="s">
        <v>12617</v>
      </c>
      <c r="I205" s="56"/>
      <c r="J205" s="56"/>
      <c r="K205" s="56"/>
      <c r="L205" s="56"/>
      <c r="M205" s="56"/>
      <c r="N205" s="56"/>
      <c r="O205" s="56"/>
      <c r="P205" s="56"/>
      <c r="Q205" s="56"/>
      <c r="R205" s="56" t="s">
        <v>12766</v>
      </c>
      <c r="S205" s="56"/>
      <c r="T205" s="56"/>
      <c r="U205" s="56"/>
      <c r="V205" s="56"/>
      <c r="W205" s="56"/>
      <c r="X205" s="56"/>
      <c r="Y205" s="56"/>
      <c r="Z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56"/>
      <c r="CD205" s="56"/>
      <c r="CE205" s="56"/>
      <c r="CF205" s="56"/>
      <c r="CG205" s="56"/>
      <c r="CH205" s="56"/>
      <c r="CI205" s="56"/>
      <c r="CJ205" s="56"/>
      <c r="CK205" s="56"/>
      <c r="CL205" s="56"/>
      <c r="CM205" s="56"/>
      <c r="CN205" s="56"/>
      <c r="CO205" s="56"/>
      <c r="CP205" s="56"/>
      <c r="CQ205" s="56"/>
      <c r="CR205" s="56"/>
      <c r="CS205" s="56"/>
      <c r="CT205" s="56"/>
      <c r="CU205" s="56"/>
      <c r="CV205" s="56"/>
      <c r="CW205" s="56"/>
      <c r="CX205" s="56"/>
      <c r="CY205" s="5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115"/>
      <c r="EM205" s="61"/>
      <c r="EN205" s="61"/>
      <c r="EO205" s="61"/>
      <c r="EP205" s="61"/>
      <c r="EQ205" s="121"/>
    </row>
    <row r="206" spans="1:150" s="67" customFormat="1" ht="11.25" customHeight="1" x14ac:dyDescent="0.15">
      <c r="B206" s="114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56"/>
      <c r="BM206" s="56"/>
      <c r="BN206" s="56"/>
      <c r="BO206" s="56"/>
      <c r="BP206" s="56"/>
      <c r="BQ206" s="56"/>
      <c r="BR206" s="56"/>
      <c r="BS206" s="56"/>
      <c r="BT206" s="56"/>
      <c r="BU206" s="56"/>
      <c r="BV206" s="56"/>
      <c r="BW206" s="56"/>
      <c r="BX206" s="56"/>
      <c r="BY206" s="56"/>
      <c r="BZ206" s="56"/>
      <c r="CA206" s="56"/>
      <c r="CB206" s="56"/>
      <c r="CC206" s="56"/>
      <c r="CD206" s="56"/>
      <c r="CE206" s="56"/>
      <c r="CF206" s="56"/>
      <c r="CG206" s="56"/>
      <c r="CH206" s="56"/>
      <c r="CI206" s="56"/>
      <c r="CJ206" s="56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115"/>
      <c r="EM206" s="61"/>
      <c r="EN206" s="61"/>
      <c r="EO206" s="61"/>
      <c r="EP206" s="61"/>
      <c r="EQ206" s="121"/>
    </row>
    <row r="207" spans="1:150" s="67" customFormat="1" ht="11.25" customHeight="1" x14ac:dyDescent="0.15">
      <c r="B207" s="114"/>
      <c r="C207" s="56"/>
      <c r="D207" s="56"/>
      <c r="E207" s="56"/>
      <c r="F207" s="56"/>
      <c r="G207" s="56"/>
      <c r="H207" s="56" t="s">
        <v>12699</v>
      </c>
      <c r="I207" s="56"/>
      <c r="J207" s="56" t="s">
        <v>43</v>
      </c>
      <c r="K207" s="56"/>
      <c r="L207" s="56" t="str">
        <f>TEXT(0.2,"#,##0.#######")</f>
        <v>0.2</v>
      </c>
      <c r="M207" s="56"/>
      <c r="N207" s="56"/>
      <c r="O207" s="56" t="s">
        <v>8</v>
      </c>
      <c r="P207" s="56"/>
      <c r="Q207" s="56"/>
      <c r="R207" s="56"/>
      <c r="S207" s="56"/>
      <c r="T207" s="56"/>
      <c r="U207" s="56"/>
      <c r="V207" s="56"/>
      <c r="W207" s="56" t="s">
        <v>12700</v>
      </c>
      <c r="X207" s="56"/>
      <c r="Y207" s="56" t="s">
        <v>43</v>
      </c>
      <c r="Z207" s="56"/>
      <c r="AA207" s="56" t="str">
        <f>TEXT(0.98,"#,##0.#######")</f>
        <v>0.98</v>
      </c>
      <c r="AB207" s="56"/>
      <c r="AC207" s="56"/>
      <c r="AD207" s="56"/>
      <c r="AE207" s="56"/>
      <c r="AF207" s="56" t="s">
        <v>45</v>
      </c>
      <c r="AG207" s="56"/>
      <c r="AH207" s="56" t="str">
        <f>TEXT(1.24,"#,##0.#######")</f>
        <v>1.24</v>
      </c>
      <c r="AI207" s="56"/>
      <c r="AJ207" s="56"/>
      <c r="AK207" s="56"/>
      <c r="AL207" s="56"/>
      <c r="AM207" s="56" t="s">
        <v>43</v>
      </c>
      <c r="AN207" s="56"/>
      <c r="AO207" s="56" t="str">
        <f>TEXT(ROUND(AA207/AH207,2),"#,##0.#######")</f>
        <v>0.79</v>
      </c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 t="s">
        <v>12701</v>
      </c>
      <c r="BA207" s="56"/>
      <c r="BB207" s="56" t="s">
        <v>43</v>
      </c>
      <c r="BC207" s="56"/>
      <c r="BD207" s="56" t="str">
        <f>TEXT(1.1,"#,##0.#######")</f>
        <v>1.1</v>
      </c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  <c r="BS207" s="56"/>
      <c r="BT207" s="56"/>
      <c r="BU207" s="56"/>
      <c r="BV207" s="56"/>
      <c r="BW207" s="56"/>
      <c r="BX207" s="56"/>
      <c r="BY207" s="56"/>
      <c r="BZ207" s="56"/>
      <c r="CA207" s="56"/>
      <c r="CB207" s="56"/>
      <c r="CC207" s="56"/>
      <c r="CD207" s="56"/>
      <c r="CE207" s="56"/>
      <c r="CF207" s="56"/>
      <c r="CG207" s="56"/>
      <c r="CH207" s="56"/>
      <c r="CI207" s="56"/>
      <c r="CJ207" s="56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115"/>
      <c r="EM207" s="61"/>
      <c r="EN207" s="61"/>
      <c r="EO207" s="61"/>
      <c r="EP207" s="61"/>
      <c r="EQ207" s="121"/>
    </row>
    <row r="208" spans="1:150" s="67" customFormat="1" ht="11.25" customHeight="1" x14ac:dyDescent="0.15">
      <c r="B208" s="114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56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56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115"/>
      <c r="EM208" s="61"/>
      <c r="EN208" s="61"/>
      <c r="EO208" s="61"/>
      <c r="EP208" s="61"/>
      <c r="EQ208" s="121"/>
    </row>
    <row r="209" spans="2:147" s="67" customFormat="1" ht="11.25" customHeight="1" x14ac:dyDescent="0.15">
      <c r="B209" s="114"/>
      <c r="C209" s="56"/>
      <c r="D209" s="56"/>
      <c r="E209" s="56"/>
      <c r="F209" s="56"/>
      <c r="G209" s="56"/>
      <c r="H209" s="56" t="s">
        <v>12618</v>
      </c>
      <c r="I209" s="56"/>
      <c r="J209" s="56" t="s">
        <v>43</v>
      </c>
      <c r="K209" s="56"/>
      <c r="L209" s="56" t="s">
        <v>46</v>
      </c>
      <c r="M209" s="56" t="str">
        <f>TEXT(0.75,"#,##0.#######")</f>
        <v>0.75</v>
      </c>
      <c r="N209" s="56"/>
      <c r="O209" s="56"/>
      <c r="P209" s="56"/>
      <c r="Q209" s="56" t="s">
        <v>39</v>
      </c>
      <c r="R209" s="56" t="str">
        <f>TEXT(0.65,"#,##0.#######")</f>
        <v>0.65</v>
      </c>
      <c r="S209" s="56"/>
      <c r="T209" s="56"/>
      <c r="U209" s="56"/>
      <c r="V209" s="56" t="s">
        <v>47</v>
      </c>
      <c r="W209" s="56" t="s">
        <v>45</v>
      </c>
      <c r="X209" s="56" t="str">
        <f>TEXT(2,"#,##0.#######")</f>
        <v>2.</v>
      </c>
      <c r="Y209" s="56"/>
      <c r="Z209" s="56" t="s">
        <v>43</v>
      </c>
      <c r="AA209" s="56"/>
      <c r="AB209" s="56" t="str">
        <f>TEXT(ROUND((M209+R209)/X209,2),"#,##0.#######")</f>
        <v>0.7</v>
      </c>
      <c r="AC209" s="56"/>
      <c r="AD209" s="56"/>
      <c r="AE209" s="56"/>
      <c r="AF209" s="56"/>
      <c r="AG209" s="56"/>
      <c r="AH209" s="56"/>
      <c r="AI209" s="56"/>
      <c r="AJ209" s="56"/>
      <c r="AK209" s="56"/>
      <c r="AL209" s="56" t="s">
        <v>12619</v>
      </c>
      <c r="AM209" s="56"/>
      <c r="AN209" s="56"/>
      <c r="AO209" s="56" t="s">
        <v>43</v>
      </c>
      <c r="AP209" s="56"/>
      <c r="AQ209" s="56" t="str">
        <f>TEXT(18,"#,##0.#######")</f>
        <v>18.</v>
      </c>
      <c r="AR209" s="56"/>
      <c r="AS209" s="56" t="s">
        <v>12702</v>
      </c>
      <c r="AT209" s="56"/>
      <c r="AU209" s="56"/>
      <c r="AV209" s="56"/>
      <c r="AW209" s="56" t="s">
        <v>46</v>
      </c>
      <c r="AX209" s="56" t="s">
        <v>210</v>
      </c>
      <c r="AY209" s="56"/>
      <c r="AZ209" s="56"/>
      <c r="BA209" s="56" t="s">
        <v>12703</v>
      </c>
      <c r="BB209" s="56"/>
      <c r="BC209" s="56" t="s">
        <v>47</v>
      </c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  <c r="BR209" s="56"/>
      <c r="BS209" s="56"/>
      <c r="BT209" s="56"/>
      <c r="BU209" s="56"/>
      <c r="BV209" s="56"/>
      <c r="BW209" s="56"/>
      <c r="BX209" s="56"/>
      <c r="BY209" s="56"/>
      <c r="BZ209" s="56"/>
      <c r="CA209" s="56"/>
      <c r="CB209" s="56"/>
      <c r="CC209" s="56"/>
      <c r="CD209" s="56"/>
      <c r="CE209" s="56"/>
      <c r="CF209" s="56"/>
      <c r="CG209" s="56"/>
      <c r="CH209" s="56"/>
      <c r="CI209" s="56"/>
      <c r="CJ209" s="56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56"/>
      <c r="CY209" s="5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115"/>
      <c r="EM209" s="61"/>
      <c r="EN209" s="61"/>
      <c r="EO209" s="61"/>
      <c r="EP209" s="61"/>
      <c r="EQ209" s="121"/>
    </row>
    <row r="210" spans="2:147" s="67" customFormat="1" ht="11.25" customHeight="1" x14ac:dyDescent="0.15">
      <c r="B210" s="114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  <c r="BR210" s="56"/>
      <c r="BS210" s="56"/>
      <c r="BT210" s="56"/>
      <c r="BU210" s="56"/>
      <c r="BV210" s="56"/>
      <c r="BW210" s="56"/>
      <c r="BX210" s="56"/>
      <c r="BY210" s="56"/>
      <c r="BZ210" s="56"/>
      <c r="CA210" s="56"/>
      <c r="CB210" s="56"/>
      <c r="CC210" s="56"/>
      <c r="CD210" s="56"/>
      <c r="CE210" s="56"/>
      <c r="CF210" s="56"/>
      <c r="CG210" s="56"/>
      <c r="CH210" s="56"/>
      <c r="CI210" s="56"/>
      <c r="CJ210" s="56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56"/>
      <c r="CY210" s="5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115"/>
      <c r="EM210" s="61"/>
      <c r="EN210" s="61"/>
      <c r="EO210" s="61"/>
      <c r="EP210" s="61"/>
      <c r="EQ210" s="121"/>
    </row>
    <row r="211" spans="2:147" s="67" customFormat="1" ht="11.25" customHeight="1" x14ac:dyDescent="0.15">
      <c r="B211" s="114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 t="str">
        <f>TEXT(3600,"#,##0.#######")</f>
        <v>3,600.</v>
      </c>
      <c r="N211" s="56"/>
      <c r="O211" s="56"/>
      <c r="P211" s="56"/>
      <c r="Q211" s="56"/>
      <c r="R211" s="56" t="s">
        <v>12566</v>
      </c>
      <c r="S211" s="56"/>
      <c r="T211" s="56" t="s">
        <v>12699</v>
      </c>
      <c r="U211" s="56" t="s">
        <v>12566</v>
      </c>
      <c r="V211" s="56"/>
      <c r="W211" s="56" t="s">
        <v>12701</v>
      </c>
      <c r="X211" s="56" t="s">
        <v>12566</v>
      </c>
      <c r="Y211" s="56"/>
      <c r="Z211" s="56" t="s">
        <v>12700</v>
      </c>
      <c r="AA211" s="56" t="s">
        <v>12566</v>
      </c>
      <c r="AB211" s="56"/>
      <c r="AC211" s="56" t="s">
        <v>12618</v>
      </c>
      <c r="AD211" s="56"/>
      <c r="AE211" s="56"/>
      <c r="AF211" s="56"/>
      <c r="AG211" s="56"/>
      <c r="AH211" s="56"/>
      <c r="AI211" s="56"/>
      <c r="AJ211" s="56" t="str">
        <f>TEXT(M211,"#,##0.#######")</f>
        <v>3,600.</v>
      </c>
      <c r="AK211" s="56"/>
      <c r="AL211" s="56"/>
      <c r="AM211" s="56"/>
      <c r="AN211" s="56"/>
      <c r="AO211" s="56" t="s">
        <v>12566</v>
      </c>
      <c r="AP211" s="56"/>
      <c r="AQ211" s="56" t="str">
        <f>TEXT(L207,"#,##0.#######")</f>
        <v>0.2</v>
      </c>
      <c r="AR211" s="56"/>
      <c r="AS211" s="56"/>
      <c r="AT211" s="56" t="s">
        <v>12566</v>
      </c>
      <c r="AU211" s="56"/>
      <c r="AV211" s="56" t="str">
        <f>TEXT(BD207,"#,##0.#######")</f>
        <v>1.1</v>
      </c>
      <c r="AW211" s="56"/>
      <c r="AX211" s="56"/>
      <c r="AY211" s="56" t="s">
        <v>12566</v>
      </c>
      <c r="AZ211" s="56"/>
      <c r="BA211" s="56" t="str">
        <f>TEXT(AO207,"#,##0.#######")</f>
        <v>0.79</v>
      </c>
      <c r="BB211" s="56"/>
      <c r="BC211" s="56"/>
      <c r="BD211" s="56"/>
      <c r="BE211" s="56" t="s">
        <v>12566</v>
      </c>
      <c r="BF211" s="56"/>
      <c r="BG211" s="56" t="str">
        <f>TEXT(AB209,"#,##0.#######")</f>
        <v>0.7</v>
      </c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56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56"/>
      <c r="CY211" s="5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115"/>
      <c r="EM211" s="61"/>
      <c r="EN211" s="61"/>
      <c r="EO211" s="61"/>
      <c r="EP211" s="61"/>
      <c r="EQ211" s="121"/>
    </row>
    <row r="212" spans="2:147" s="67" customFormat="1" ht="11.25" customHeight="1" x14ac:dyDescent="0.15">
      <c r="B212" s="114"/>
      <c r="C212" s="56"/>
      <c r="D212" s="56"/>
      <c r="E212" s="56"/>
      <c r="F212" s="56"/>
      <c r="G212" s="56"/>
      <c r="H212" s="56" t="s">
        <v>12613</v>
      </c>
      <c r="I212" s="56"/>
      <c r="J212" s="56" t="s">
        <v>43</v>
      </c>
      <c r="K212" s="56"/>
      <c r="L212" s="56" t="s">
        <v>12620</v>
      </c>
      <c r="M212" s="56"/>
      <c r="N212" s="56" t="s">
        <v>12620</v>
      </c>
      <c r="O212" s="56"/>
      <c r="P212" s="56" t="s">
        <v>12620</v>
      </c>
      <c r="Q212" s="56"/>
      <c r="R212" s="56" t="s">
        <v>12620</v>
      </c>
      <c r="S212" s="56"/>
      <c r="T212" s="56" t="s">
        <v>12620</v>
      </c>
      <c r="U212" s="56"/>
      <c r="V212" s="56" t="s">
        <v>12620</v>
      </c>
      <c r="W212" s="56"/>
      <c r="X212" s="56" t="s">
        <v>12620</v>
      </c>
      <c r="Y212" s="56"/>
      <c r="Z212" s="56" t="s">
        <v>12620</v>
      </c>
      <c r="AA212" s="56"/>
      <c r="AB212" s="56" t="s">
        <v>12620</v>
      </c>
      <c r="AC212" s="56"/>
      <c r="AD212" s="56" t="s">
        <v>12620</v>
      </c>
      <c r="AE212" s="56"/>
      <c r="AF212" s="56"/>
      <c r="AG212" s="56" t="s">
        <v>43</v>
      </c>
      <c r="AH212" s="56"/>
      <c r="AI212" s="56" t="s">
        <v>12620</v>
      </c>
      <c r="AJ212" s="56"/>
      <c r="AK212" s="56" t="s">
        <v>12620</v>
      </c>
      <c r="AL212" s="56"/>
      <c r="AM212" s="56" t="s">
        <v>12620</v>
      </c>
      <c r="AN212" s="56"/>
      <c r="AO212" s="56" t="s">
        <v>12620</v>
      </c>
      <c r="AP212" s="56"/>
      <c r="AQ212" s="56" t="s">
        <v>12620</v>
      </c>
      <c r="AR212" s="56"/>
      <c r="AS212" s="56" t="s">
        <v>12620</v>
      </c>
      <c r="AT212" s="56"/>
      <c r="AU212" s="56" t="s">
        <v>12620</v>
      </c>
      <c r="AV212" s="56"/>
      <c r="AW212" s="56" t="s">
        <v>12620</v>
      </c>
      <c r="AX212" s="56"/>
      <c r="AY212" s="56" t="s">
        <v>12620</v>
      </c>
      <c r="AZ212" s="56"/>
      <c r="BA212" s="56" t="s">
        <v>12620</v>
      </c>
      <c r="BB212" s="56"/>
      <c r="BC212" s="56" t="s">
        <v>12620</v>
      </c>
      <c r="BD212" s="56"/>
      <c r="BE212" s="56" t="s">
        <v>12620</v>
      </c>
      <c r="BF212" s="56"/>
      <c r="BG212" s="56" t="s">
        <v>12620</v>
      </c>
      <c r="BH212" s="56"/>
      <c r="BI212" s="56" t="s">
        <v>12620</v>
      </c>
      <c r="BJ212" s="56"/>
      <c r="BK212" s="56" t="s">
        <v>43</v>
      </c>
      <c r="BL212" s="56" t="str">
        <f>TEXT(ROUND((3600*L207*BD207*AO207*AB209)/(AQ209),2),"#,##0.#######")</f>
        <v>24.33</v>
      </c>
      <c r="BN212" s="56"/>
      <c r="BO212" s="56" t="s">
        <v>8</v>
      </c>
      <c r="BP212" s="56"/>
      <c r="BQ212" s="56" t="s">
        <v>45</v>
      </c>
      <c r="BR212" s="56" t="s">
        <v>4481</v>
      </c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56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115"/>
      <c r="EM212" s="61"/>
      <c r="EN212" s="61"/>
      <c r="EO212" s="61"/>
      <c r="EP212" s="61"/>
      <c r="EQ212" s="121"/>
    </row>
    <row r="213" spans="2:147" s="67" customFormat="1" ht="11.25" customHeight="1" x14ac:dyDescent="0.15">
      <c r="B213" s="114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 t="s">
        <v>12619</v>
      </c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 t="str">
        <f>TEXT(AQ209,"#,##0.#######")</f>
        <v>18.</v>
      </c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56"/>
      <c r="BM213" s="56"/>
      <c r="BN213" s="56"/>
      <c r="BO213" s="56"/>
      <c r="BP213" s="56"/>
      <c r="BQ213" s="56"/>
      <c r="BR213" s="56"/>
      <c r="BS213" s="56"/>
      <c r="BT213" s="56"/>
      <c r="BU213" s="56"/>
      <c r="BV213" s="56"/>
      <c r="BW213" s="56"/>
      <c r="BX213" s="56"/>
      <c r="BY213" s="56"/>
      <c r="BZ213" s="56"/>
      <c r="CA213" s="56"/>
      <c r="CB213" s="56"/>
      <c r="CC213" s="56"/>
      <c r="CD213" s="56"/>
      <c r="CE213" s="56"/>
      <c r="CF213" s="56"/>
      <c r="CG213" s="56"/>
      <c r="CH213" s="56"/>
      <c r="CI213" s="56"/>
      <c r="CJ213" s="56"/>
      <c r="CK213" s="56"/>
      <c r="CL213" s="56"/>
      <c r="CM213" s="56"/>
      <c r="CN213" s="56"/>
      <c r="CO213" s="56"/>
      <c r="CP213" s="56"/>
      <c r="CQ213" s="56"/>
      <c r="CR213" s="56"/>
      <c r="CS213" s="56"/>
      <c r="CT213" s="56"/>
      <c r="CU213" s="56"/>
      <c r="CV213" s="56"/>
      <c r="CW213" s="56"/>
      <c r="CX213" s="56"/>
      <c r="CY213" s="5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115"/>
      <c r="EM213" s="61"/>
      <c r="EN213" s="61"/>
      <c r="EO213" s="61"/>
      <c r="EP213" s="61"/>
      <c r="EQ213" s="121"/>
    </row>
    <row r="214" spans="2:147" s="67" customFormat="1" ht="11.25" customHeight="1" x14ac:dyDescent="0.15">
      <c r="B214" s="114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56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6"/>
      <c r="CH214" s="56"/>
      <c r="CI214" s="56"/>
      <c r="CJ214" s="56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56"/>
      <c r="CY214" s="5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115"/>
      <c r="EM214" s="61"/>
      <c r="EN214" s="61"/>
      <c r="EO214" s="61"/>
      <c r="EP214" s="61"/>
      <c r="EQ214" s="121"/>
    </row>
    <row r="215" spans="2:147" s="67" customFormat="1" ht="11.25" customHeight="1" x14ac:dyDescent="0.15">
      <c r="B215" s="114"/>
      <c r="C215" s="56"/>
      <c r="D215" s="56"/>
      <c r="E215" s="56"/>
      <c r="F215" s="56"/>
      <c r="G215" s="56"/>
      <c r="H215" s="56" t="s">
        <v>4448</v>
      </c>
      <c r="I215" s="56"/>
      <c r="J215" s="56"/>
      <c r="K215" s="56"/>
      <c r="L215" s="56"/>
      <c r="M215" s="56"/>
      <c r="N215" s="56"/>
      <c r="O215" s="56" t="s">
        <v>41</v>
      </c>
      <c r="P215" s="56"/>
      <c r="Q215" s="287" t="e">
        <f>토목기계경비총괄표!$G$4</f>
        <v>#REF!</v>
      </c>
      <c r="R215" s="287"/>
      <c r="S215" s="287"/>
      <c r="T215" s="287"/>
      <c r="U215" s="287"/>
      <c r="V215" s="56"/>
      <c r="W215" s="56" t="s">
        <v>12609</v>
      </c>
      <c r="X215" s="56"/>
      <c r="Y215" s="56"/>
      <c r="Z215" s="56" t="str">
        <f>TEXT(BL212,"#,##0.#######")</f>
        <v>24.33</v>
      </c>
      <c r="AA215" s="56"/>
      <c r="AB215" s="56"/>
      <c r="AC215" s="56"/>
      <c r="AD215" s="56" t="s">
        <v>12566</v>
      </c>
      <c r="AE215" s="56"/>
      <c r="AF215" s="56" t="str">
        <f>TEXT(0.9,"#,##0.#######")</f>
        <v>0.9</v>
      </c>
      <c r="AG215" s="56"/>
      <c r="AH215" s="56"/>
      <c r="AI215" s="56"/>
      <c r="AJ215" s="56" t="s">
        <v>43</v>
      </c>
      <c r="AK215" s="56"/>
      <c r="AL215" s="56"/>
      <c r="AM215" s="56" t="e">
        <f>TEXT(TRUNC(Q215/BL212*AF215,1),"#,##0.#")</f>
        <v>#REF!</v>
      </c>
      <c r="AN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  <c r="BR215" s="56"/>
      <c r="BS215" s="56"/>
      <c r="BT215" s="56"/>
      <c r="BU215" s="56"/>
      <c r="BV215" s="56"/>
      <c r="BW215" s="56"/>
      <c r="BX215" s="56"/>
      <c r="BY215" s="56"/>
      <c r="BZ215" s="56"/>
      <c r="CA215" s="56"/>
      <c r="CB215" s="56"/>
      <c r="CC215" s="56"/>
      <c r="CD215" s="56"/>
      <c r="CE215" s="56"/>
      <c r="CF215" s="56"/>
      <c r="CG215" s="56"/>
      <c r="CH215" s="56"/>
      <c r="CI215" s="56"/>
      <c r="CJ215" s="56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56"/>
      <c r="CY215" s="5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115"/>
      <c r="EM215" s="61"/>
      <c r="EN215" s="61"/>
      <c r="EO215" s="61"/>
      <c r="EP215" s="61"/>
      <c r="EQ215" s="121"/>
    </row>
    <row r="216" spans="2:147" s="67" customFormat="1" ht="11.25" customHeight="1" x14ac:dyDescent="0.15">
      <c r="B216" s="114"/>
      <c r="C216" s="56"/>
      <c r="D216" s="56"/>
      <c r="E216" s="56"/>
      <c r="F216" s="56"/>
      <c r="G216" s="56"/>
      <c r="H216" s="56" t="s">
        <v>4449</v>
      </c>
      <c r="I216" s="56"/>
      <c r="J216" s="56"/>
      <c r="K216" s="56"/>
      <c r="L216" s="56"/>
      <c r="M216" s="56"/>
      <c r="N216" s="56"/>
      <c r="O216" s="56" t="s">
        <v>41</v>
      </c>
      <c r="P216" s="56"/>
      <c r="Q216" s="287" t="e">
        <f>토목기계경비총괄표!$H$4</f>
        <v>#REF!</v>
      </c>
      <c r="R216" s="287"/>
      <c r="S216" s="287"/>
      <c r="T216" s="287"/>
      <c r="U216" s="287"/>
      <c r="V216" s="56"/>
      <c r="W216" s="56" t="s">
        <v>12609</v>
      </c>
      <c r="X216" s="56"/>
      <c r="Y216" s="56"/>
      <c r="Z216" s="56" t="str">
        <f>TEXT(BL212,"#,##0.#######")</f>
        <v>24.33</v>
      </c>
      <c r="AA216" s="56"/>
      <c r="AB216" s="56"/>
      <c r="AC216" s="56"/>
      <c r="AD216" s="56" t="s">
        <v>12566</v>
      </c>
      <c r="AE216" s="56"/>
      <c r="AF216" s="56" t="str">
        <f>TEXT(0.9,"#,##0.#######")</f>
        <v>0.9</v>
      </c>
      <c r="AG216" s="56"/>
      <c r="AH216" s="56"/>
      <c r="AI216" s="56"/>
      <c r="AJ216" s="56" t="s">
        <v>43</v>
      </c>
      <c r="AK216" s="56"/>
      <c r="AL216" s="56"/>
      <c r="AM216" s="56" t="e">
        <f>TEXT(TRUNC(Q216/BL212*AF216,1),"#,##0.#")</f>
        <v>#REF!</v>
      </c>
      <c r="AN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115"/>
      <c r="EM216" s="61"/>
      <c r="EN216" s="61"/>
      <c r="EO216" s="61"/>
      <c r="EP216" s="61"/>
      <c r="EQ216" s="121"/>
    </row>
    <row r="217" spans="2:147" s="67" customFormat="1" ht="11.25" customHeight="1" x14ac:dyDescent="0.15">
      <c r="B217" s="114"/>
      <c r="C217" s="56"/>
      <c r="D217" s="56"/>
      <c r="E217" s="56"/>
      <c r="F217" s="56"/>
      <c r="G217" s="56"/>
      <c r="H217" s="56" t="s">
        <v>12605</v>
      </c>
      <c r="I217" s="56"/>
      <c r="J217" s="56"/>
      <c r="K217" s="56"/>
      <c r="L217" s="56" t="s">
        <v>12606</v>
      </c>
      <c r="M217" s="56"/>
      <c r="N217" s="56"/>
      <c r="O217" s="56" t="s">
        <v>41</v>
      </c>
      <c r="P217" s="56"/>
      <c r="Q217" s="287">
        <f>토목기계경비총괄표!$I$4</f>
        <v>13041</v>
      </c>
      <c r="R217" s="287"/>
      <c r="S217" s="287"/>
      <c r="T217" s="287"/>
      <c r="U217" s="287"/>
      <c r="V217" s="56"/>
      <c r="W217" s="56" t="s">
        <v>12609</v>
      </c>
      <c r="X217" s="56"/>
      <c r="Y217" s="56"/>
      <c r="Z217" s="56" t="str">
        <f>TEXT(BL212,"#,##0.#######")</f>
        <v>24.33</v>
      </c>
      <c r="AA217" s="56"/>
      <c r="AB217" s="56"/>
      <c r="AC217" s="56"/>
      <c r="AD217" s="56" t="s">
        <v>12566</v>
      </c>
      <c r="AE217" s="56"/>
      <c r="AF217" s="56" t="str">
        <f>TEXT(0.9,"#,##0.#######")</f>
        <v>0.9</v>
      </c>
      <c r="AG217" s="56"/>
      <c r="AH217" s="56"/>
      <c r="AI217" s="56"/>
      <c r="AJ217" s="56" t="s">
        <v>43</v>
      </c>
      <c r="AK217" s="56"/>
      <c r="AL217" s="56"/>
      <c r="AM217" s="56" t="str">
        <f>TEXT(TRUNC(Q217/BL212*AF217,1),"#,##0.#")</f>
        <v>482.4</v>
      </c>
      <c r="AN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115"/>
      <c r="EM217" s="61"/>
      <c r="EN217" s="61"/>
      <c r="EO217" s="61"/>
      <c r="EP217" s="61"/>
      <c r="EQ217" s="121"/>
    </row>
    <row r="218" spans="2:147" s="67" customFormat="1" ht="11.25" customHeight="1" x14ac:dyDescent="0.15">
      <c r="B218" s="114"/>
      <c r="C218" s="56"/>
      <c r="D218" s="56"/>
      <c r="E218" s="56"/>
      <c r="F218" s="56"/>
      <c r="G218" s="56"/>
      <c r="H218" s="56" t="s">
        <v>12614</v>
      </c>
      <c r="I218" s="56"/>
      <c r="J218" s="56"/>
      <c r="K218" s="56"/>
      <c r="L218" s="56" t="s">
        <v>9</v>
      </c>
      <c r="M218" s="56"/>
      <c r="N218" s="56"/>
      <c r="O218" s="56" t="s">
        <v>41</v>
      </c>
      <c r="P218" s="56"/>
      <c r="Q218" s="56" t="e">
        <f>TEXT(AM215+AM216+AM217,"#,##0.#######")</f>
        <v>#REF!</v>
      </c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115"/>
      <c r="EM218" s="61" t="e">
        <f>EN218+EO218+EP218</f>
        <v>#REF!</v>
      </c>
      <c r="EN218" s="61" t="e">
        <f>TEXT(AM215,"#,###.0")</f>
        <v>#REF!</v>
      </c>
      <c r="EO218" s="61" t="e">
        <f>TEXT(AM216,"#,###.0")</f>
        <v>#REF!</v>
      </c>
      <c r="EP218" s="61" t="str">
        <f>TEXT(AM217,"#,###.0")</f>
        <v>482.4</v>
      </c>
      <c r="EQ218" s="121"/>
    </row>
    <row r="219" spans="2:147" s="67" customFormat="1" ht="11.25" customHeight="1" x14ac:dyDescent="0.15">
      <c r="B219" s="114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  <c r="BR219" s="56"/>
      <c r="BS219" s="56"/>
      <c r="BT219" s="56"/>
      <c r="BU219" s="56"/>
      <c r="BV219" s="56"/>
      <c r="BW219" s="56"/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  <c r="CH219" s="56"/>
      <c r="CI219" s="56"/>
      <c r="CJ219" s="56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56"/>
      <c r="CY219" s="5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115"/>
      <c r="EM219" s="61"/>
      <c r="EN219" s="61"/>
      <c r="EO219" s="61"/>
      <c r="EP219" s="61"/>
      <c r="EQ219" s="121"/>
    </row>
    <row r="220" spans="2:147" s="67" customFormat="1" ht="11.25" customHeight="1" x14ac:dyDescent="0.15">
      <c r="B220" s="114"/>
      <c r="C220" s="56"/>
      <c r="D220" s="56"/>
      <c r="E220" s="56" t="s">
        <v>12600</v>
      </c>
      <c r="F220" s="56"/>
      <c r="G220" s="56"/>
      <c r="H220" s="56" t="s">
        <v>12</v>
      </c>
      <c r="I220" s="56"/>
      <c r="J220" s="56"/>
      <c r="K220" s="56" t="s">
        <v>12759</v>
      </c>
      <c r="L220" s="56"/>
      <c r="M220" s="56"/>
      <c r="N220" s="56" t="s">
        <v>46</v>
      </c>
      <c r="O220" s="56" t="s">
        <v>82</v>
      </c>
      <c r="P220" s="56"/>
      <c r="Q220" s="56" t="s">
        <v>12571</v>
      </c>
      <c r="R220" s="56" t="s">
        <v>47</v>
      </c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115"/>
      <c r="EM220" s="61"/>
      <c r="EN220" s="61"/>
      <c r="EO220" s="61"/>
      <c r="EP220" s="61"/>
      <c r="EQ220" s="121"/>
    </row>
    <row r="221" spans="2:147" s="67" customFormat="1" ht="11.25" customHeight="1" x14ac:dyDescent="0.15">
      <c r="B221" s="114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56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115"/>
      <c r="EM221" s="61"/>
      <c r="EN221" s="61"/>
      <c r="EO221" s="61"/>
      <c r="EP221" s="61"/>
      <c r="EQ221" s="121"/>
    </row>
    <row r="222" spans="2:147" s="67" customFormat="1" ht="11.25" customHeight="1" x14ac:dyDescent="0.15">
      <c r="B222" s="114"/>
      <c r="C222" s="56"/>
      <c r="D222" s="56"/>
      <c r="E222" s="56"/>
      <c r="F222" s="56"/>
      <c r="G222" s="56"/>
      <c r="H222" s="56" t="s">
        <v>13</v>
      </c>
      <c r="I222" s="56"/>
      <c r="J222" s="56"/>
      <c r="K222" s="56"/>
      <c r="L222" s="56"/>
      <c r="M222" s="56"/>
      <c r="N222" s="56" t="s">
        <v>41</v>
      </c>
      <c r="O222" s="56"/>
      <c r="P222" s="285">
        <f>VLOOKUP($H222,노임단가!$A:$B,2,FALSE)</f>
        <v>172068</v>
      </c>
      <c r="Q222" s="285"/>
      <c r="R222" s="285"/>
      <c r="S222" s="285"/>
      <c r="T222" s="285"/>
      <c r="U222" s="285"/>
      <c r="V222" s="56"/>
      <c r="W222" s="56" t="s">
        <v>12566</v>
      </c>
      <c r="X222" s="56"/>
      <c r="Y222" s="56"/>
      <c r="Z222" s="56" t="str">
        <f>TEXT(0.1,"#,##0.#######")</f>
        <v>0.1</v>
      </c>
      <c r="AA222" s="56"/>
      <c r="AB222" s="56"/>
      <c r="AC222" s="56" t="s">
        <v>12</v>
      </c>
      <c r="AD222" s="56"/>
      <c r="AE222" s="56"/>
      <c r="AF222" s="56" t="s">
        <v>12566</v>
      </c>
      <c r="AG222" s="56"/>
      <c r="AH222" s="56"/>
      <c r="AI222" s="56" t="str">
        <f>TEXT(0.1,"#,##0.#######")</f>
        <v>0.1</v>
      </c>
      <c r="AJ222" s="56"/>
      <c r="AK222" s="56"/>
      <c r="AL222" s="56"/>
      <c r="AM222" s="56" t="s">
        <v>43</v>
      </c>
      <c r="AN222" s="56"/>
      <c r="AO222" s="56" t="str">
        <f>TEXT(TRUNC(P222*Z222*AI222,1),"#,##0.#")</f>
        <v>1,720.6</v>
      </c>
      <c r="AP222" s="56"/>
      <c r="AQ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56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115"/>
      <c r="EM222" s="61">
        <f>EN222+EO222+EP222</f>
        <v>1720.6</v>
      </c>
      <c r="EN222" s="61" t="str">
        <f>AO222</f>
        <v>1,720.6</v>
      </c>
      <c r="EO222" s="61"/>
      <c r="EP222" s="61"/>
      <c r="EQ222" s="121"/>
    </row>
    <row r="223" spans="2:147" s="67" customFormat="1" ht="11.25" customHeight="1" x14ac:dyDescent="0.15">
      <c r="B223" s="114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56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115"/>
      <c r="EM223" s="61"/>
      <c r="EN223" s="61"/>
      <c r="EO223" s="61"/>
      <c r="EP223" s="61"/>
      <c r="EQ223" s="121"/>
    </row>
    <row r="224" spans="2:147" s="67" customFormat="1" ht="11.25" customHeight="1" x14ac:dyDescent="0.15">
      <c r="B224" s="114"/>
      <c r="C224" s="56"/>
      <c r="D224" s="56"/>
      <c r="E224" s="56" t="s">
        <v>12603</v>
      </c>
      <c r="F224" s="56"/>
      <c r="G224" s="56"/>
      <c r="H224" s="56" t="s">
        <v>12769</v>
      </c>
      <c r="I224" s="56"/>
      <c r="J224" s="56"/>
      <c r="K224" s="56"/>
      <c r="L224" s="56"/>
      <c r="M224" s="56" t="s">
        <v>41</v>
      </c>
      <c r="N224" s="56"/>
      <c r="O224" s="56" t="s">
        <v>12770</v>
      </c>
      <c r="P224" s="56"/>
      <c r="Q224" s="56"/>
      <c r="R224" s="56"/>
      <c r="S224" s="56"/>
      <c r="T224" s="56"/>
      <c r="U224" s="56"/>
      <c r="V224" s="56" t="s">
        <v>12771</v>
      </c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115"/>
      <c r="EM224" s="61"/>
      <c r="EN224" s="61"/>
      <c r="EO224" s="61"/>
      <c r="EP224" s="61"/>
      <c r="EQ224" s="121"/>
    </row>
    <row r="225" spans="2:147" s="67" customFormat="1" ht="11.25" customHeight="1" x14ac:dyDescent="0.15">
      <c r="B225" s="114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115"/>
      <c r="EM225" s="61"/>
      <c r="EN225" s="61"/>
      <c r="EO225" s="61"/>
      <c r="EP225" s="61"/>
      <c r="EQ225" s="121"/>
    </row>
    <row r="226" spans="2:147" s="67" customFormat="1" ht="11.25" customHeight="1" x14ac:dyDescent="0.15">
      <c r="B226" s="114"/>
      <c r="C226" s="56"/>
      <c r="D226" s="56"/>
      <c r="E226" s="56"/>
      <c r="F226" s="56"/>
      <c r="G226" s="56"/>
      <c r="H226" s="56" t="s">
        <v>12654</v>
      </c>
      <c r="I226" s="56"/>
      <c r="J226" s="56" t="s">
        <v>43</v>
      </c>
      <c r="K226" s="56"/>
      <c r="L226" s="56" t="str">
        <f>TEXT(0.28,"#,##0.#######")</f>
        <v>0.28</v>
      </c>
      <c r="M226" s="56"/>
      <c r="N226" s="56"/>
      <c r="O226" s="56"/>
      <c r="P226" s="56"/>
      <c r="Q226" s="56" t="s">
        <v>12566</v>
      </c>
      <c r="R226" s="56"/>
      <c r="S226" s="56"/>
      <c r="T226" s="56" t="str">
        <f>TEXT(0.33,"#,##0.#######")</f>
        <v>0.33</v>
      </c>
      <c r="U226" s="56"/>
      <c r="V226" s="56"/>
      <c r="W226" s="56"/>
      <c r="X226" s="56"/>
      <c r="Y226" s="56" t="s">
        <v>43</v>
      </c>
      <c r="Z226" s="56"/>
      <c r="AA226" s="56" t="str">
        <f>TEXT(TRUNC(L226*T226,4),"#,##0.#######")</f>
        <v>0.0924</v>
      </c>
      <c r="AB226" s="56"/>
      <c r="AC226" s="56"/>
      <c r="AD226" s="56"/>
      <c r="AE226" s="56" t="s">
        <v>91</v>
      </c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 t="s">
        <v>12772</v>
      </c>
      <c r="AQ226" s="56"/>
      <c r="AR226" s="56" t="s">
        <v>43</v>
      </c>
      <c r="AS226" s="56"/>
      <c r="AT226" s="56" t="str">
        <f>TEXT(36000,"#,##0.#######")</f>
        <v>36,000.</v>
      </c>
      <c r="AU226" s="56"/>
      <c r="AV226" s="56"/>
      <c r="AW226" s="56"/>
      <c r="AX226" s="56"/>
      <c r="AY226" s="56"/>
      <c r="AZ226" s="56" t="s">
        <v>4387</v>
      </c>
      <c r="BA226" s="56"/>
      <c r="BB226" s="56" t="s">
        <v>45</v>
      </c>
      <c r="BC226" s="56" t="s">
        <v>4481</v>
      </c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56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115"/>
      <c r="EM226" s="61"/>
      <c r="EN226" s="61"/>
      <c r="EO226" s="61"/>
      <c r="EP226" s="61"/>
      <c r="EQ226" s="121"/>
    </row>
    <row r="227" spans="2:147" s="67" customFormat="1" ht="11.25" customHeight="1" x14ac:dyDescent="0.15">
      <c r="B227" s="114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  <c r="BR227" s="56"/>
      <c r="BS227" s="56"/>
      <c r="BT227" s="56"/>
      <c r="BU227" s="56"/>
      <c r="BV227" s="56"/>
      <c r="BW227" s="56"/>
      <c r="BX227" s="56"/>
      <c r="BY227" s="56"/>
      <c r="BZ227" s="56"/>
      <c r="CA227" s="56"/>
      <c r="CB227" s="56"/>
      <c r="CC227" s="56"/>
      <c r="CD227" s="56"/>
      <c r="CE227" s="56"/>
      <c r="CF227" s="56"/>
      <c r="CG227" s="56"/>
      <c r="CH227" s="56"/>
      <c r="CI227" s="56"/>
      <c r="CJ227" s="56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56"/>
      <c r="CY227" s="5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115"/>
      <c r="EM227" s="61"/>
      <c r="EN227" s="61"/>
      <c r="EO227" s="61"/>
      <c r="EP227" s="61"/>
      <c r="EQ227" s="121"/>
    </row>
    <row r="228" spans="2:147" s="67" customFormat="1" ht="11.25" customHeight="1" x14ac:dyDescent="0.15">
      <c r="B228" s="114"/>
      <c r="C228" s="56"/>
      <c r="D228" s="56"/>
      <c r="E228" s="56"/>
      <c r="F228" s="56"/>
      <c r="G228" s="56"/>
      <c r="H228" s="56" t="s">
        <v>42</v>
      </c>
      <c r="I228" s="56"/>
      <c r="J228" s="56" t="s">
        <v>43</v>
      </c>
      <c r="K228" s="56"/>
      <c r="L228" s="56" t="str">
        <f>TEXT(0.15,"#,##0.#######")</f>
        <v>0.15</v>
      </c>
      <c r="M228" s="56"/>
      <c r="N228" s="56"/>
      <c r="O228" s="56"/>
      <c r="P228" s="56" t="s">
        <v>7</v>
      </c>
      <c r="Q228" s="56"/>
      <c r="R228" s="56"/>
      <c r="S228" s="56"/>
      <c r="T228" s="56"/>
      <c r="U228" s="56"/>
      <c r="V228" s="56" t="s">
        <v>12700</v>
      </c>
      <c r="W228" s="56"/>
      <c r="X228" s="56" t="s">
        <v>43</v>
      </c>
      <c r="Y228" s="56"/>
      <c r="Z228" s="56" t="str">
        <f>TEXT(1,"#,##0.#######")</f>
        <v>1.</v>
      </c>
      <c r="AA228" s="56"/>
      <c r="AB228" s="56"/>
      <c r="AC228" s="56"/>
      <c r="AD228" s="56"/>
      <c r="AE228" s="56"/>
      <c r="AF228" s="56"/>
      <c r="AG228" s="56"/>
      <c r="AH228" s="56" t="s">
        <v>12618</v>
      </c>
      <c r="AI228" s="56"/>
      <c r="AJ228" s="56" t="s">
        <v>43</v>
      </c>
      <c r="AK228" s="56"/>
      <c r="AL228" s="56" t="str">
        <f>TEXT(0.5,"#,##0.#######")</f>
        <v>0.5</v>
      </c>
      <c r="AM228" s="56"/>
      <c r="AN228" s="56"/>
      <c r="AO228" s="56"/>
      <c r="AP228" s="56"/>
      <c r="AQ228" s="56"/>
      <c r="AR228" s="56"/>
      <c r="AS228" s="56"/>
      <c r="AT228" s="56" t="s">
        <v>12773</v>
      </c>
      <c r="AU228" s="56"/>
      <c r="AV228" s="56" t="s">
        <v>43</v>
      </c>
      <c r="AW228" s="56"/>
      <c r="AX228" s="56" t="str">
        <f>TEXT(57,"#,##0.#######")</f>
        <v>57.</v>
      </c>
      <c r="AY228" s="56"/>
      <c r="AZ228" s="56" t="s">
        <v>4387</v>
      </c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56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115"/>
      <c r="EM228" s="61"/>
      <c r="EN228" s="61"/>
      <c r="EO228" s="61"/>
      <c r="EP228" s="61"/>
      <c r="EQ228" s="121"/>
    </row>
    <row r="229" spans="2:147" s="67" customFormat="1" ht="11.25" customHeight="1" x14ac:dyDescent="0.15">
      <c r="B229" s="114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  <c r="CD229" s="56"/>
      <c r="CE229" s="56"/>
      <c r="CF229" s="56"/>
      <c r="CG229" s="56"/>
      <c r="CH229" s="56"/>
      <c r="CI229" s="56"/>
      <c r="CJ229" s="56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56"/>
      <c r="CY229" s="5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115"/>
      <c r="EM229" s="61"/>
      <c r="EN229" s="61"/>
      <c r="EO229" s="61"/>
      <c r="EP229" s="61"/>
      <c r="EQ229" s="121"/>
    </row>
    <row r="230" spans="2:147" s="67" customFormat="1" ht="11.25" customHeight="1" x14ac:dyDescent="0.15">
      <c r="B230" s="114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 t="s">
        <v>12654</v>
      </c>
      <c r="N230" s="56" t="s">
        <v>12566</v>
      </c>
      <c r="O230" s="56"/>
      <c r="P230" s="56" t="s">
        <v>12772</v>
      </c>
      <c r="Q230" s="56" t="s">
        <v>12566</v>
      </c>
      <c r="R230" s="56"/>
      <c r="S230" s="56" t="s">
        <v>42</v>
      </c>
      <c r="T230" s="56" t="s">
        <v>12566</v>
      </c>
      <c r="U230" s="56"/>
      <c r="V230" s="56" t="s">
        <v>12700</v>
      </c>
      <c r="W230" s="56" t="s">
        <v>12566</v>
      </c>
      <c r="X230" s="56"/>
      <c r="Y230" s="56" t="s">
        <v>12618</v>
      </c>
      <c r="Z230" s="56"/>
      <c r="AA230" s="56"/>
      <c r="AB230" s="56"/>
      <c r="AC230" s="56"/>
      <c r="AD230" s="56"/>
      <c r="AE230" s="56"/>
      <c r="AF230" s="56" t="str">
        <f>TEXT(AA226,"#,##0.#######")</f>
        <v>0.0924</v>
      </c>
      <c r="AG230" s="56"/>
      <c r="AH230" s="56"/>
      <c r="AI230" s="56"/>
      <c r="AJ230" s="56"/>
      <c r="AK230" s="56"/>
      <c r="AL230" s="56" t="s">
        <v>12566</v>
      </c>
      <c r="AM230" s="56"/>
      <c r="AN230" s="56" t="str">
        <f>TEXT(AT226,"#,##0.#######")</f>
        <v>36,000.</v>
      </c>
      <c r="AO230" s="56"/>
      <c r="AP230" s="56"/>
      <c r="AQ230" s="56"/>
      <c r="AR230" s="56"/>
      <c r="AS230" s="56"/>
      <c r="AT230" s="56" t="s">
        <v>12566</v>
      </c>
      <c r="AU230" s="56"/>
      <c r="AV230" s="56" t="str">
        <f>TEXT(L228,"#,##0.#######")</f>
        <v>0.15</v>
      </c>
      <c r="AW230" s="56"/>
      <c r="AX230" s="56"/>
      <c r="AY230" s="56"/>
      <c r="AZ230" s="56" t="s">
        <v>12566</v>
      </c>
      <c r="BA230" s="56"/>
      <c r="BB230" s="56" t="str">
        <f>TEXT(Z228,"#,##0.#######")</f>
        <v>1.</v>
      </c>
      <c r="BC230" s="56" t="s">
        <v>12566</v>
      </c>
      <c r="BD230" s="56"/>
      <c r="BE230" s="56" t="str">
        <f>TEXT(AL228,"#,##0.#######")</f>
        <v>0.5</v>
      </c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56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115"/>
      <c r="EM230" s="61"/>
      <c r="EN230" s="61"/>
      <c r="EO230" s="61"/>
      <c r="EP230" s="61"/>
      <c r="EQ230" s="121"/>
    </row>
    <row r="231" spans="2:147" s="67" customFormat="1" ht="11.25" customHeight="1" x14ac:dyDescent="0.15">
      <c r="B231" s="114"/>
      <c r="C231" s="56"/>
      <c r="D231" s="56"/>
      <c r="E231" s="56"/>
      <c r="F231" s="56"/>
      <c r="G231" s="56"/>
      <c r="H231" s="56" t="s">
        <v>12613</v>
      </c>
      <c r="I231" s="56"/>
      <c r="J231" s="56" t="s">
        <v>43</v>
      </c>
      <c r="K231" s="56"/>
      <c r="L231" s="56" t="s">
        <v>12620</v>
      </c>
      <c r="M231" s="56"/>
      <c r="N231" s="56" t="s">
        <v>12620</v>
      </c>
      <c r="O231" s="56"/>
      <c r="P231" s="56" t="s">
        <v>12620</v>
      </c>
      <c r="Q231" s="56"/>
      <c r="R231" s="56" t="s">
        <v>12620</v>
      </c>
      <c r="S231" s="56"/>
      <c r="T231" s="56" t="s">
        <v>12620</v>
      </c>
      <c r="U231" s="56"/>
      <c r="V231" s="56" t="s">
        <v>12620</v>
      </c>
      <c r="W231" s="56"/>
      <c r="X231" s="56" t="s">
        <v>12620</v>
      </c>
      <c r="Y231" s="56"/>
      <c r="Z231" s="56" t="s">
        <v>12620</v>
      </c>
      <c r="AA231" s="56"/>
      <c r="AB231" s="56"/>
      <c r="AC231" s="56" t="s">
        <v>43</v>
      </c>
      <c r="AD231" s="56"/>
      <c r="AE231" s="56" t="s">
        <v>12620</v>
      </c>
      <c r="AF231" s="56"/>
      <c r="AG231" s="56" t="s">
        <v>12620</v>
      </c>
      <c r="AH231" s="56"/>
      <c r="AI231" s="56" t="s">
        <v>12620</v>
      </c>
      <c r="AJ231" s="56"/>
      <c r="AK231" s="56" t="s">
        <v>12620</v>
      </c>
      <c r="AL231" s="56"/>
      <c r="AM231" s="56" t="s">
        <v>12620</v>
      </c>
      <c r="AN231" s="56"/>
      <c r="AO231" s="56" t="s">
        <v>12620</v>
      </c>
      <c r="AP231" s="56"/>
      <c r="AQ231" s="56" t="s">
        <v>12620</v>
      </c>
      <c r="AR231" s="56"/>
      <c r="AS231" s="56" t="s">
        <v>12620</v>
      </c>
      <c r="AT231" s="56"/>
      <c r="AU231" s="56" t="s">
        <v>12620</v>
      </c>
      <c r="AV231" s="56"/>
      <c r="AW231" s="56" t="s">
        <v>12620</v>
      </c>
      <c r="AX231" s="56"/>
      <c r="AY231" s="56" t="s">
        <v>12620</v>
      </c>
      <c r="AZ231" s="56"/>
      <c r="BA231" s="56" t="s">
        <v>12620</v>
      </c>
      <c r="BB231" s="56"/>
      <c r="BC231" s="56" t="s">
        <v>12620</v>
      </c>
      <c r="BD231" s="56"/>
      <c r="BE231" s="56" t="s">
        <v>12620</v>
      </c>
      <c r="BF231" s="56"/>
      <c r="BG231" s="56" t="s">
        <v>12620</v>
      </c>
      <c r="BH231" s="56"/>
      <c r="BI231" s="56"/>
      <c r="BJ231" s="56" t="s">
        <v>43</v>
      </c>
      <c r="BK231" s="56"/>
      <c r="BL231" s="56" t="str">
        <f>TEXT(ROUND((AA226*AT226*L228*Z228*AL228)/(AX228),2),"#,##0.#######")</f>
        <v>4.38</v>
      </c>
      <c r="BM231" s="56"/>
      <c r="BN231" s="56"/>
      <c r="BO231" s="56" t="s">
        <v>8</v>
      </c>
      <c r="BP231" s="56"/>
      <c r="BQ231" s="56" t="s">
        <v>45</v>
      </c>
      <c r="BR231" s="56" t="s">
        <v>4481</v>
      </c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115"/>
      <c r="EM231" s="61"/>
      <c r="EN231" s="61"/>
      <c r="EO231" s="61"/>
      <c r="EP231" s="61"/>
      <c r="EQ231" s="121"/>
    </row>
    <row r="232" spans="2:147" s="67" customFormat="1" ht="11.25" customHeight="1" x14ac:dyDescent="0.15">
      <c r="B232" s="114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 t="s">
        <v>12773</v>
      </c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 t="str">
        <f>TEXT(AX228,"#,##0.#######")</f>
        <v>57.</v>
      </c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56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115"/>
      <c r="EM232" s="61"/>
      <c r="EN232" s="61"/>
      <c r="EO232" s="61"/>
      <c r="EP232" s="61"/>
      <c r="EQ232" s="121"/>
    </row>
    <row r="233" spans="2:147" s="67" customFormat="1" ht="11.25" customHeight="1" x14ac:dyDescent="0.15">
      <c r="B233" s="114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56"/>
      <c r="BU233" s="56"/>
      <c r="BV233" s="56"/>
      <c r="BW233" s="56"/>
      <c r="BX233" s="56"/>
      <c r="BY233" s="56"/>
      <c r="BZ233" s="56"/>
      <c r="CA233" s="56"/>
      <c r="CB233" s="56"/>
      <c r="CC233" s="56"/>
      <c r="CD233" s="56"/>
      <c r="CE233" s="56"/>
      <c r="CF233" s="56"/>
      <c r="CG233" s="56"/>
      <c r="CH233" s="56"/>
      <c r="CI233" s="56"/>
      <c r="CJ233" s="56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56"/>
      <c r="CY233" s="5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115"/>
      <c r="EM233" s="61"/>
      <c r="EN233" s="61"/>
      <c r="EO233" s="61"/>
      <c r="EP233" s="61"/>
      <c r="EQ233" s="121"/>
    </row>
    <row r="234" spans="2:147" s="67" customFormat="1" ht="11.25" customHeight="1" x14ac:dyDescent="0.15">
      <c r="B234" s="114"/>
      <c r="C234" s="56"/>
      <c r="D234" s="56"/>
      <c r="E234" s="56"/>
      <c r="F234" s="56"/>
      <c r="G234" s="56"/>
      <c r="H234" s="56" t="s">
        <v>4448</v>
      </c>
      <c r="I234" s="56"/>
      <c r="J234" s="56"/>
      <c r="K234" s="56"/>
      <c r="L234" s="56"/>
      <c r="M234" s="56"/>
      <c r="N234" s="56"/>
      <c r="O234" s="56" t="s">
        <v>41</v>
      </c>
      <c r="P234" s="56"/>
      <c r="Q234" s="287" t="e">
        <f>토목기계경비총괄표!$G$31</f>
        <v>#REF!</v>
      </c>
      <c r="R234" s="287"/>
      <c r="S234" s="287"/>
      <c r="T234" s="287"/>
      <c r="U234" s="287"/>
      <c r="V234" s="56"/>
      <c r="W234" s="56" t="s">
        <v>12609</v>
      </c>
      <c r="X234" s="56"/>
      <c r="Y234" s="56"/>
      <c r="Z234" s="56" t="str">
        <f>TEXT(BL231,"#,##0.#######")</f>
        <v>4.38</v>
      </c>
      <c r="AA234" s="56"/>
      <c r="AB234" s="56"/>
      <c r="AC234" s="56"/>
      <c r="AD234" s="56" t="s">
        <v>43</v>
      </c>
      <c r="AE234" s="56"/>
      <c r="AF234" s="56" t="e">
        <f>TEXT(TRUNC(Q234/BL231,1),"#,##0.#")</f>
        <v>#REF!</v>
      </c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  <c r="BR234" s="56"/>
      <c r="BS234" s="56"/>
      <c r="BT234" s="56"/>
      <c r="BU234" s="56"/>
      <c r="BV234" s="56"/>
      <c r="BW234" s="56"/>
      <c r="BX234" s="56"/>
      <c r="BY234" s="56"/>
      <c r="BZ234" s="56"/>
      <c r="CA234" s="56"/>
      <c r="CB234" s="56"/>
      <c r="CC234" s="56"/>
      <c r="CD234" s="56"/>
      <c r="CE234" s="56"/>
      <c r="CF234" s="56"/>
      <c r="CG234" s="56"/>
      <c r="CH234" s="56"/>
      <c r="CI234" s="56"/>
      <c r="CJ234" s="56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56"/>
      <c r="CY234" s="5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115"/>
      <c r="EM234" s="61"/>
      <c r="EN234" s="61"/>
      <c r="EO234" s="61"/>
      <c r="EP234" s="61"/>
      <c r="EQ234" s="121"/>
    </row>
    <row r="235" spans="2:147" s="67" customFormat="1" ht="11.25" customHeight="1" x14ac:dyDescent="0.15">
      <c r="B235" s="114"/>
      <c r="C235" s="56"/>
      <c r="D235" s="56"/>
      <c r="E235" s="56"/>
      <c r="F235" s="56"/>
      <c r="G235" s="56"/>
      <c r="H235" s="56" t="s">
        <v>4449</v>
      </c>
      <c r="I235" s="56"/>
      <c r="J235" s="56"/>
      <c r="K235" s="56"/>
      <c r="L235" s="56"/>
      <c r="M235" s="56"/>
      <c r="N235" s="56"/>
      <c r="O235" s="56" t="s">
        <v>41</v>
      </c>
      <c r="P235" s="56"/>
      <c r="Q235" s="287" t="e">
        <f>토목기계경비총괄표!$H$31</f>
        <v>#REF!</v>
      </c>
      <c r="R235" s="287"/>
      <c r="S235" s="287"/>
      <c r="T235" s="287"/>
      <c r="U235" s="287"/>
      <c r="V235" s="56"/>
      <c r="W235" s="56" t="s">
        <v>12609</v>
      </c>
      <c r="X235" s="56"/>
      <c r="Y235" s="56"/>
      <c r="Z235" s="56" t="str">
        <f>TEXT(BL231,"#,##0.#######")</f>
        <v>4.38</v>
      </c>
      <c r="AA235" s="56"/>
      <c r="AB235" s="56"/>
      <c r="AC235" s="56"/>
      <c r="AD235" s="56" t="s">
        <v>43</v>
      </c>
      <c r="AE235" s="56"/>
      <c r="AF235" s="56" t="e">
        <f>TEXT(TRUNC(Q235/BL231,1),"#,##0.#")</f>
        <v>#REF!</v>
      </c>
      <c r="AM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  <c r="BT235" s="56"/>
      <c r="BU235" s="56"/>
      <c r="BV235" s="56"/>
      <c r="BW235" s="56"/>
      <c r="BX235" s="56"/>
      <c r="BY235" s="56"/>
      <c r="BZ235" s="56"/>
      <c r="CA235" s="56"/>
      <c r="CB235" s="56"/>
      <c r="CC235" s="56"/>
      <c r="CD235" s="56"/>
      <c r="CE235" s="56"/>
      <c r="CF235" s="56"/>
      <c r="CG235" s="56"/>
      <c r="CH235" s="56"/>
      <c r="CI235" s="56"/>
      <c r="CJ235" s="56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56"/>
      <c r="CY235" s="5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115"/>
      <c r="EM235" s="61"/>
      <c r="EN235" s="61"/>
      <c r="EO235" s="61"/>
      <c r="EP235" s="61"/>
      <c r="EQ235" s="121"/>
    </row>
    <row r="236" spans="2:147" s="67" customFormat="1" ht="11.25" customHeight="1" x14ac:dyDescent="0.15">
      <c r="B236" s="114"/>
      <c r="C236" s="56"/>
      <c r="D236" s="56"/>
      <c r="E236" s="56"/>
      <c r="F236" s="56"/>
      <c r="G236" s="56"/>
      <c r="H236" s="56" t="s">
        <v>12605</v>
      </c>
      <c r="I236" s="56"/>
      <c r="J236" s="56" t="s">
        <v>12606</v>
      </c>
      <c r="K236" s="56"/>
      <c r="L236" s="56"/>
      <c r="M236" s="56"/>
      <c r="N236" s="56"/>
      <c r="O236" s="56" t="s">
        <v>41</v>
      </c>
      <c r="P236" s="56"/>
      <c r="Q236" s="287">
        <f>토목기계경비총괄표!$I$31</f>
        <v>493</v>
      </c>
      <c r="R236" s="287"/>
      <c r="S236" s="287"/>
      <c r="T236" s="287"/>
      <c r="U236" s="287"/>
      <c r="V236" s="56"/>
      <c r="W236" s="56" t="s">
        <v>12609</v>
      </c>
      <c r="X236" s="56"/>
      <c r="Y236" s="56"/>
      <c r="Z236" s="56" t="str">
        <f>TEXT(BL231,"#,##0.#######")</f>
        <v>4.38</v>
      </c>
      <c r="AA236" s="56"/>
      <c r="AB236" s="56"/>
      <c r="AC236" s="56"/>
      <c r="AD236" s="56" t="s">
        <v>43</v>
      </c>
      <c r="AE236" s="56"/>
      <c r="AF236" s="56" t="str">
        <f>TEXT(TRUNC(Q236/BL231,1),"#,##0.#")</f>
        <v>112.5</v>
      </c>
      <c r="AM236" s="56"/>
      <c r="AN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115"/>
      <c r="EM236" s="61"/>
      <c r="EN236" s="61"/>
      <c r="EO236" s="61"/>
      <c r="EP236" s="61"/>
      <c r="EQ236" s="121"/>
    </row>
    <row r="237" spans="2:147" s="67" customFormat="1" ht="11.25" customHeight="1" x14ac:dyDescent="0.15">
      <c r="B237" s="114"/>
      <c r="C237" s="56"/>
      <c r="D237" s="56"/>
      <c r="E237" s="56"/>
      <c r="F237" s="56"/>
      <c r="G237" s="56"/>
      <c r="H237" s="56" t="s">
        <v>12614</v>
      </c>
      <c r="I237" s="56"/>
      <c r="J237" s="56" t="s">
        <v>9</v>
      </c>
      <c r="K237" s="56"/>
      <c r="L237" s="56"/>
      <c r="M237" s="56"/>
      <c r="N237" s="56"/>
      <c r="O237" s="56" t="s">
        <v>41</v>
      </c>
      <c r="P237" s="56"/>
      <c r="Q237" s="56" t="e">
        <f>TEXT(AF234+AF235+AF236,"#,##0.#######")</f>
        <v>#REF!</v>
      </c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  <c r="BR237" s="56"/>
      <c r="BS237" s="56"/>
      <c r="BT237" s="56"/>
      <c r="BU237" s="56"/>
      <c r="BV237" s="56"/>
      <c r="BW237" s="56"/>
      <c r="BX237" s="56"/>
      <c r="BY237" s="56"/>
      <c r="BZ237" s="56"/>
      <c r="CA237" s="56"/>
      <c r="CB237" s="56"/>
      <c r="CC237" s="56"/>
      <c r="CD237" s="56"/>
      <c r="CE237" s="56"/>
      <c r="CF237" s="56"/>
      <c r="CG237" s="56"/>
      <c r="CH237" s="56"/>
      <c r="CI237" s="56"/>
      <c r="CJ237" s="56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56"/>
      <c r="CY237" s="5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115"/>
      <c r="EM237" s="61" t="e">
        <f>EN237+EO237+EP237</f>
        <v>#REF!</v>
      </c>
      <c r="EN237" s="61" t="e">
        <f>TEXT(AF234,"#,###.0")</f>
        <v>#REF!</v>
      </c>
      <c r="EO237" s="61" t="e">
        <f>TEXT(AF235,"#,###.0")</f>
        <v>#REF!</v>
      </c>
      <c r="EP237" s="61" t="str">
        <f>TEXT(AF236,"#,###.0")</f>
        <v>112.5</v>
      </c>
      <c r="EQ237" s="121"/>
    </row>
    <row r="238" spans="2:147" s="67" customFormat="1" ht="11.25" customHeight="1" x14ac:dyDescent="0.15">
      <c r="B238" s="114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  <c r="BR238" s="56"/>
      <c r="BS238" s="56"/>
      <c r="BT238" s="56"/>
      <c r="BU238" s="56"/>
      <c r="BV238" s="56"/>
      <c r="BW238" s="56"/>
      <c r="BX238" s="56"/>
      <c r="BY238" s="56"/>
      <c r="BZ238" s="56"/>
      <c r="CA238" s="56"/>
      <c r="CB238" s="56"/>
      <c r="CC238" s="56"/>
      <c r="CD238" s="56"/>
      <c r="CE238" s="56"/>
      <c r="CF238" s="56"/>
      <c r="CG238" s="56"/>
      <c r="CH238" s="56"/>
      <c r="CI238" s="56"/>
      <c r="CJ238" s="56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56"/>
      <c r="CY238" s="5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115"/>
      <c r="EM238" s="61"/>
      <c r="EN238" s="61"/>
      <c r="EO238" s="61"/>
      <c r="EP238" s="61"/>
      <c r="EQ238" s="121"/>
    </row>
    <row r="239" spans="2:147" s="67" customFormat="1" ht="11.25" customHeight="1" x14ac:dyDescent="0.15">
      <c r="B239" s="114"/>
      <c r="C239" s="56"/>
      <c r="D239" s="56"/>
      <c r="E239" s="56" t="s">
        <v>12621</v>
      </c>
      <c r="F239" s="56"/>
      <c r="G239" s="56"/>
      <c r="H239" s="56" t="s">
        <v>12604</v>
      </c>
      <c r="I239" s="56"/>
      <c r="J239" s="56"/>
      <c r="K239" s="56"/>
      <c r="L239" s="56" t="s">
        <v>9</v>
      </c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  <c r="BT239" s="56"/>
      <c r="BU239" s="56"/>
      <c r="BV239" s="56"/>
      <c r="BW239" s="56"/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  <c r="CH239" s="56"/>
      <c r="CI239" s="56"/>
      <c r="CJ239" s="56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56"/>
      <c r="CY239" s="5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115"/>
      <c r="EM239" s="61"/>
      <c r="EN239" s="61"/>
      <c r="EO239" s="61"/>
      <c r="EP239" s="61"/>
      <c r="EQ239" s="121"/>
    </row>
    <row r="240" spans="2:147" s="67" customFormat="1" ht="11.25" customHeight="1" x14ac:dyDescent="0.15">
      <c r="B240" s="114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115"/>
      <c r="EM240" s="61"/>
      <c r="EN240" s="61"/>
      <c r="EO240" s="61"/>
      <c r="EP240" s="61"/>
      <c r="EQ240" s="121"/>
    </row>
    <row r="241" spans="1:150" s="67" customFormat="1" ht="11.25" customHeight="1" x14ac:dyDescent="0.15">
      <c r="B241" s="114"/>
      <c r="C241" s="56"/>
      <c r="D241" s="56"/>
      <c r="E241" s="56"/>
      <c r="F241" s="56"/>
      <c r="G241" s="56"/>
      <c r="H241" s="56"/>
      <c r="I241" s="56" t="s">
        <v>4448</v>
      </c>
      <c r="J241" s="56"/>
      <c r="K241" s="56"/>
      <c r="L241" s="56"/>
      <c r="M241" s="56"/>
      <c r="N241" s="56"/>
      <c r="O241" s="56"/>
      <c r="P241" s="56" t="s">
        <v>41</v>
      </c>
      <c r="Q241" s="56"/>
      <c r="R241" s="56" t="e">
        <f>TEXT(EN218,"#,###.##")</f>
        <v>#REF!</v>
      </c>
      <c r="S241" s="56"/>
      <c r="T241" s="56"/>
      <c r="U241" s="56"/>
      <c r="V241" s="56"/>
      <c r="W241" s="56"/>
      <c r="X241" s="56" t="s">
        <v>39</v>
      </c>
      <c r="Y241" s="56"/>
      <c r="Z241" s="56" t="str">
        <f>TEXT(EN222,"#,###.##")</f>
        <v>1,720.6</v>
      </c>
      <c r="AA241" s="56"/>
      <c r="AB241" s="56"/>
      <c r="AC241" s="56"/>
      <c r="AD241" s="56"/>
      <c r="AE241" s="56" t="s">
        <v>39</v>
      </c>
      <c r="AF241" s="56"/>
      <c r="AG241" s="56" t="e">
        <f>TEXT(EN237,"#,###.##")</f>
        <v>#REF!</v>
      </c>
      <c r="AH241" s="56"/>
      <c r="AI241" s="56"/>
      <c r="AJ241" s="56"/>
      <c r="AK241" s="56"/>
      <c r="AL241" s="56" t="s">
        <v>43</v>
      </c>
      <c r="AM241" s="56"/>
      <c r="AN241" s="56"/>
      <c r="AO241" s="56" t="e">
        <f>TEXT(TRUNC(EN218+EN222+EN237,0),"#,##0")</f>
        <v>#REF!</v>
      </c>
      <c r="AS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56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115"/>
      <c r="EM241" s="61"/>
      <c r="EN241" s="61"/>
      <c r="EO241" s="61"/>
      <c r="EP241" s="61"/>
      <c r="EQ241" s="121"/>
    </row>
    <row r="242" spans="1:150" s="67" customFormat="1" ht="11.25" customHeight="1" x14ac:dyDescent="0.15">
      <c r="B242" s="114"/>
      <c r="C242" s="56"/>
      <c r="D242" s="56"/>
      <c r="E242" s="56"/>
      <c r="F242" s="56"/>
      <c r="G242" s="56"/>
      <c r="H242" s="56"/>
      <c r="I242" s="56" t="s">
        <v>4449</v>
      </c>
      <c r="J242" s="56"/>
      <c r="K242" s="56"/>
      <c r="L242" s="56"/>
      <c r="M242" s="56"/>
      <c r="N242" s="56"/>
      <c r="O242" s="56"/>
      <c r="P242" s="56" t="s">
        <v>41</v>
      </c>
      <c r="Q242" s="56"/>
      <c r="R242" s="56" t="e">
        <f>TEXT(EO218,"#,###.##")</f>
        <v>#REF!</v>
      </c>
      <c r="S242" s="56"/>
      <c r="T242" s="56"/>
      <c r="U242" s="56"/>
      <c r="V242" s="56"/>
      <c r="W242" s="56"/>
      <c r="X242" s="56" t="s">
        <v>39</v>
      </c>
      <c r="Y242" s="56"/>
      <c r="Z242" s="56" t="e">
        <f>TEXT(EO237,"#,###.##")</f>
        <v>#REF!</v>
      </c>
      <c r="AA242" s="56"/>
      <c r="AB242" s="56"/>
      <c r="AC242" s="56"/>
      <c r="AD242" s="56"/>
      <c r="AE242" s="56" t="s">
        <v>43</v>
      </c>
      <c r="AF242" s="56"/>
      <c r="AG242" s="56"/>
      <c r="AH242" s="56" t="e">
        <f>TEXT(TRUNC(EO218+EO237,0),"#,##0")</f>
        <v>#REF!</v>
      </c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56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115"/>
      <c r="EM242" s="61"/>
      <c r="EN242" s="61"/>
      <c r="EO242" s="61"/>
      <c r="EP242" s="61"/>
      <c r="EQ242" s="121"/>
    </row>
    <row r="243" spans="1:150" s="67" customFormat="1" ht="11.25" customHeight="1" x14ac:dyDescent="0.15">
      <c r="B243" s="114"/>
      <c r="C243" s="56"/>
      <c r="D243" s="56"/>
      <c r="E243" s="56"/>
      <c r="F243" s="56"/>
      <c r="G243" s="56"/>
      <c r="H243" s="56"/>
      <c r="I243" s="56" t="s">
        <v>12605</v>
      </c>
      <c r="J243" s="56"/>
      <c r="K243" s="56" t="s">
        <v>12606</v>
      </c>
      <c r="L243" s="56"/>
      <c r="M243" s="56"/>
      <c r="N243" s="56"/>
      <c r="O243" s="56"/>
      <c r="P243" s="56" t="s">
        <v>41</v>
      </c>
      <c r="Q243" s="56"/>
      <c r="R243" s="56" t="str">
        <f>TEXT(EP218,"#,###.##")</f>
        <v>482.4</v>
      </c>
      <c r="S243" s="56"/>
      <c r="T243" s="56"/>
      <c r="U243" s="56"/>
      <c r="V243" s="56"/>
      <c r="W243" s="56"/>
      <c r="X243" s="56" t="s">
        <v>39</v>
      </c>
      <c r="Y243" s="56"/>
      <c r="Z243" s="56" t="str">
        <f>TEXT(EP237,"#,###.##")</f>
        <v>112.5</v>
      </c>
      <c r="AA243" s="56"/>
      <c r="AB243" s="56"/>
      <c r="AE243" s="56" t="s">
        <v>43</v>
      </c>
      <c r="AF243" s="56"/>
      <c r="AG243" s="56"/>
      <c r="AH243" s="56" t="str">
        <f>TEXT(TRUNC(EP218+EP237,0),"#,##0")</f>
        <v>594</v>
      </c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56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56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115"/>
      <c r="EM243" s="61"/>
      <c r="EN243" s="61"/>
      <c r="EO243" s="61"/>
      <c r="EP243" s="61"/>
      <c r="EQ243" s="121"/>
    </row>
    <row r="244" spans="1:150" s="67" customFormat="1" ht="11.25" customHeight="1" x14ac:dyDescent="0.15">
      <c r="B244" s="114"/>
      <c r="C244" s="56"/>
      <c r="D244" s="56"/>
      <c r="E244" s="56"/>
      <c r="F244" s="56"/>
      <c r="G244" s="56"/>
      <c r="H244" s="56"/>
      <c r="I244" s="56"/>
      <c r="J244" s="56"/>
      <c r="K244" s="56" t="s">
        <v>9</v>
      </c>
      <c r="L244" s="56"/>
      <c r="M244" s="56"/>
      <c r="N244" s="56"/>
      <c r="O244" s="56"/>
      <c r="P244" s="56" t="s">
        <v>41</v>
      </c>
      <c r="Q244" s="56"/>
      <c r="R244" s="56" t="e">
        <f>TEXT(AO241+AH242+AH243,"#,##0")</f>
        <v>#REF!</v>
      </c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56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56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115"/>
      <c r="EM244" s="62" t="e">
        <f>EN244+EO244+EP244</f>
        <v>#REF!</v>
      </c>
      <c r="EN244" s="61" t="e">
        <f>TEXT(AO241,"#,##0")</f>
        <v>#REF!</v>
      </c>
      <c r="EO244" s="61" t="e">
        <f>TEXT(AH242,"#,##0")</f>
        <v>#REF!</v>
      </c>
      <c r="EP244" s="61" t="str">
        <f>TEXT(AH243,"#,##0")</f>
        <v>594</v>
      </c>
      <c r="EQ244" s="121"/>
    </row>
    <row r="245" spans="1:150" s="67" customFormat="1" ht="11.25" customHeight="1" x14ac:dyDescent="0.15">
      <c r="B245" s="114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  <c r="BR245" s="56"/>
      <c r="BS245" s="56"/>
      <c r="BT245" s="56"/>
      <c r="BU245" s="56"/>
      <c r="BV245" s="56"/>
      <c r="BW245" s="56"/>
      <c r="BX245" s="56"/>
      <c r="BY245" s="56"/>
      <c r="BZ245" s="56"/>
      <c r="CA245" s="56"/>
      <c r="CB245" s="56"/>
      <c r="CC245" s="56"/>
      <c r="CD245" s="56"/>
      <c r="CE245" s="56"/>
      <c r="CF245" s="56"/>
      <c r="CG245" s="56"/>
      <c r="CH245" s="56"/>
      <c r="CI245" s="56"/>
      <c r="CJ245" s="56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56"/>
      <c r="CY245" s="5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115"/>
      <c r="EM245" s="61"/>
      <c r="EN245" s="61"/>
      <c r="EO245" s="61"/>
      <c r="EP245" s="61"/>
      <c r="EQ245" s="121"/>
    </row>
    <row r="246" spans="1:150" s="67" customFormat="1" ht="11.25" customHeight="1" x14ac:dyDescent="0.15">
      <c r="B246" s="114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56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56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115"/>
      <c r="EM246" s="61"/>
      <c r="EN246" s="61"/>
      <c r="EO246" s="61"/>
      <c r="EP246" s="61"/>
      <c r="EQ246" s="121"/>
    </row>
    <row r="247" spans="1:150" s="67" customFormat="1" ht="11.25" customHeight="1" x14ac:dyDescent="0.15">
      <c r="B247" s="114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  <c r="BT247" s="56"/>
      <c r="BU247" s="56"/>
      <c r="BV247" s="56"/>
      <c r="BW247" s="56"/>
      <c r="BX247" s="56"/>
      <c r="BY247" s="56"/>
      <c r="BZ247" s="56"/>
      <c r="CA247" s="56"/>
      <c r="CB247" s="56"/>
      <c r="CC247" s="56"/>
      <c r="CD247" s="56"/>
      <c r="CE247" s="56"/>
      <c r="CF247" s="56"/>
      <c r="CG247" s="56"/>
      <c r="CH247" s="56"/>
      <c r="CI247" s="56"/>
      <c r="CJ247" s="56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56"/>
      <c r="CY247" s="5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115"/>
      <c r="EM247" s="61"/>
      <c r="EN247" s="61"/>
      <c r="EO247" s="61"/>
      <c r="EP247" s="61"/>
      <c r="EQ247" s="121"/>
    </row>
    <row r="248" spans="1:150" s="67" customFormat="1" ht="11.25" customHeight="1" x14ac:dyDescent="0.15">
      <c r="B248" s="120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  <c r="CK248" s="54"/>
      <c r="CL248" s="54"/>
      <c r="CM248" s="54"/>
      <c r="CN248" s="54"/>
      <c r="CO248" s="54"/>
      <c r="CP248" s="54"/>
      <c r="CQ248" s="54"/>
      <c r="CR248" s="54"/>
      <c r="CS248" s="54"/>
      <c r="CT248" s="54"/>
      <c r="CU248" s="54"/>
      <c r="CV248" s="54"/>
      <c r="CW248" s="54"/>
      <c r="CX248" s="54"/>
      <c r="CY248" s="54"/>
      <c r="CZ248" s="68"/>
      <c r="DA248" s="68"/>
      <c r="DB248" s="68"/>
      <c r="DC248" s="68"/>
      <c r="DD248" s="68"/>
      <c r="DE248" s="68"/>
      <c r="DF248" s="68"/>
      <c r="DG248" s="68"/>
      <c r="DH248" s="68"/>
      <c r="DI248" s="68"/>
      <c r="DJ248" s="68"/>
      <c r="DK248" s="68"/>
      <c r="DL248" s="68"/>
      <c r="DM248" s="68"/>
      <c r="DN248" s="68"/>
      <c r="DO248" s="68"/>
      <c r="DP248" s="68"/>
      <c r="DQ248" s="68"/>
      <c r="DR248" s="68"/>
      <c r="DS248" s="68"/>
      <c r="DT248" s="68"/>
      <c r="DU248" s="68"/>
      <c r="DV248" s="68"/>
      <c r="DW248" s="68"/>
      <c r="DX248" s="68"/>
      <c r="DY248" s="68"/>
      <c r="DZ248" s="68"/>
      <c r="EA248" s="68"/>
      <c r="EB248" s="68"/>
      <c r="EC248" s="68"/>
      <c r="ED248" s="68"/>
      <c r="EE248" s="68"/>
      <c r="EF248" s="68"/>
      <c r="EG248" s="68"/>
      <c r="EH248" s="68"/>
      <c r="EI248" s="68"/>
      <c r="EJ248" s="68"/>
      <c r="EK248" s="68"/>
      <c r="EL248" s="125"/>
      <c r="EM248" s="64"/>
      <c r="EN248" s="64"/>
      <c r="EO248" s="64"/>
      <c r="EP248" s="64"/>
      <c r="EQ248" s="122"/>
    </row>
    <row r="249" spans="1:150" ht="11.45" customHeight="1" x14ac:dyDescent="0.2">
      <c r="B249" s="182"/>
      <c r="C249" s="183"/>
      <c r="D249" s="183"/>
      <c r="E249" s="183"/>
      <c r="F249" s="183"/>
      <c r="G249" s="183"/>
      <c r="H249" s="183"/>
      <c r="I249" s="183"/>
      <c r="J249" s="183"/>
      <c r="K249" s="183"/>
      <c r="L249" s="131"/>
      <c r="M249" s="131"/>
      <c r="N249" s="131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  <c r="AN249" s="183"/>
      <c r="AO249" s="183"/>
      <c r="AP249" s="183"/>
      <c r="AQ249" s="183"/>
      <c r="AR249" s="183"/>
      <c r="AS249" s="183"/>
      <c r="AT249" s="183"/>
      <c r="AU249" s="183"/>
      <c r="AV249" s="183"/>
      <c r="AW249" s="183"/>
      <c r="AX249" s="183"/>
      <c r="AY249" s="183"/>
      <c r="AZ249" s="183"/>
      <c r="BA249" s="183"/>
      <c r="BB249" s="183"/>
      <c r="BC249" s="183"/>
      <c r="BD249" s="183"/>
      <c r="BE249" s="183"/>
      <c r="BF249" s="183"/>
      <c r="BG249" s="183"/>
      <c r="BH249" s="183"/>
      <c r="BI249" s="183"/>
      <c r="BJ249" s="183"/>
      <c r="BK249" s="183"/>
      <c r="BL249" s="183"/>
      <c r="BM249" s="183"/>
      <c r="BN249" s="183"/>
      <c r="BO249" s="183"/>
      <c r="BP249" s="183"/>
      <c r="BQ249" s="183"/>
      <c r="BR249" s="183"/>
      <c r="BS249" s="131"/>
      <c r="BT249" s="183"/>
      <c r="BU249" s="183"/>
      <c r="BV249" s="183"/>
      <c r="BW249" s="183"/>
      <c r="BX249" s="183"/>
      <c r="BY249" s="183"/>
      <c r="BZ249" s="183"/>
      <c r="CA249" s="183"/>
      <c r="CB249" s="183"/>
      <c r="CC249" s="183"/>
      <c r="CD249" s="183"/>
      <c r="CE249" s="183"/>
      <c r="CF249" s="183"/>
      <c r="CG249" s="183"/>
      <c r="CH249" s="183"/>
      <c r="CI249" s="183"/>
      <c r="CJ249" s="183"/>
      <c r="CK249" s="183"/>
      <c r="CL249" s="183"/>
      <c r="CM249" s="183"/>
      <c r="CN249" s="183"/>
      <c r="CO249" s="183"/>
      <c r="CP249" s="183"/>
      <c r="CQ249" s="183"/>
      <c r="CR249" s="183"/>
      <c r="CS249" s="183"/>
      <c r="CT249" s="183"/>
      <c r="CU249" s="183"/>
      <c r="CV249" s="183"/>
      <c r="CW249" s="183"/>
      <c r="CX249" s="183"/>
      <c r="CY249" s="183"/>
      <c r="CZ249" s="183"/>
      <c r="DA249" s="183"/>
      <c r="DB249" s="183"/>
      <c r="DC249" s="183"/>
      <c r="DD249" s="183"/>
      <c r="DE249" s="183"/>
      <c r="DF249" s="183"/>
      <c r="DG249" s="183"/>
      <c r="DH249" s="183"/>
      <c r="DI249" s="183"/>
      <c r="DJ249" s="183"/>
      <c r="DK249" s="183"/>
      <c r="DL249" s="183"/>
      <c r="DM249" s="183"/>
      <c r="DN249" s="183"/>
      <c r="DO249" s="183"/>
      <c r="DP249" s="183"/>
      <c r="DQ249" s="183"/>
      <c r="DR249" s="183"/>
      <c r="DS249" s="183"/>
      <c r="DT249" s="183"/>
      <c r="DU249" s="183"/>
      <c r="DV249" s="183"/>
      <c r="DW249" s="183"/>
      <c r="DX249" s="183"/>
      <c r="DY249" s="183"/>
      <c r="DZ249" s="183"/>
      <c r="EA249" s="183"/>
      <c r="EB249" s="183"/>
      <c r="EC249" s="183"/>
      <c r="ED249" s="183"/>
      <c r="EE249" s="183"/>
      <c r="EF249" s="183"/>
      <c r="EG249" s="183"/>
      <c r="EH249" s="183"/>
      <c r="EI249" s="183"/>
      <c r="EJ249" s="183"/>
      <c r="EK249" s="183"/>
      <c r="EL249" s="132"/>
      <c r="EM249" s="129"/>
      <c r="EN249" s="129"/>
      <c r="EO249" s="129"/>
      <c r="EP249" s="129"/>
      <c r="EQ249" s="130"/>
    </row>
    <row r="250" spans="1:150" s="67" customFormat="1" ht="11.25" customHeight="1" x14ac:dyDescent="0.2">
      <c r="A250" s="67">
        <v>9</v>
      </c>
      <c r="B250" s="288">
        <f>A250</f>
        <v>9</v>
      </c>
      <c r="C250" s="286"/>
      <c r="D250" s="286"/>
      <c r="E250" s="107" t="s">
        <v>12882</v>
      </c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56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6"/>
      <c r="CH250" s="56"/>
      <c r="CI250" s="56"/>
      <c r="CJ250" s="56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56"/>
      <c r="CY250" s="5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115"/>
      <c r="EM250" s="59" t="e">
        <f>EM287</f>
        <v>#REF!</v>
      </c>
      <c r="EN250" s="59" t="e">
        <f>EN287</f>
        <v>#REF!</v>
      </c>
      <c r="EO250" s="59" t="e">
        <f>EO287</f>
        <v>#REF!</v>
      </c>
      <c r="EP250" s="59" t="str">
        <f>EP287</f>
        <v>536</v>
      </c>
      <c r="EQ250" s="83" t="s">
        <v>12874</v>
      </c>
      <c r="ES250" s="9">
        <f>A250</f>
        <v>9</v>
      </c>
      <c r="ET250" s="9"/>
    </row>
    <row r="251" spans="1:150" s="67" customFormat="1" ht="11.25" customHeight="1" x14ac:dyDescent="0.15">
      <c r="B251" s="114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  <c r="BR251" s="56"/>
      <c r="BS251" s="56"/>
      <c r="BT251" s="56"/>
      <c r="BU251" s="56"/>
      <c r="BV251" s="56"/>
      <c r="BW251" s="56"/>
      <c r="BX251" s="56"/>
      <c r="BY251" s="56"/>
      <c r="BZ251" s="56"/>
      <c r="CA251" s="56"/>
      <c r="CB251" s="56"/>
      <c r="CC251" s="56"/>
      <c r="CD251" s="56"/>
      <c r="CE251" s="56"/>
      <c r="CF251" s="56"/>
      <c r="CG251" s="56"/>
      <c r="CH251" s="56"/>
      <c r="CI251" s="56"/>
      <c r="CJ251" s="56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56"/>
      <c r="CY251" s="5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115"/>
      <c r="EM251" s="61"/>
      <c r="EN251" s="61"/>
      <c r="EO251" s="61"/>
      <c r="EP251" s="61"/>
      <c r="EQ251" s="121"/>
    </row>
    <row r="252" spans="1:150" s="67" customFormat="1" ht="11.25" customHeight="1" x14ac:dyDescent="0.15">
      <c r="B252" s="114"/>
      <c r="C252" s="56"/>
      <c r="D252" s="56"/>
      <c r="E252" s="56" t="s">
        <v>12599</v>
      </c>
      <c r="F252" s="56"/>
      <c r="G252" s="56"/>
      <c r="H252" s="56" t="s">
        <v>12617</v>
      </c>
      <c r="I252" s="56"/>
      <c r="J252" s="56"/>
      <c r="K252" s="56"/>
      <c r="L252" s="56"/>
      <c r="M252" s="56"/>
      <c r="N252" s="56"/>
      <c r="O252" s="56"/>
      <c r="P252" s="56"/>
      <c r="Q252" s="56"/>
      <c r="R252" s="56" t="s">
        <v>12766</v>
      </c>
      <c r="S252" s="56"/>
      <c r="T252" s="56"/>
      <c r="U252" s="56"/>
      <c r="V252" s="56"/>
      <c r="W252" s="56"/>
      <c r="X252" s="56"/>
      <c r="Y252" s="56"/>
      <c r="Z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56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56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115"/>
      <c r="EM252" s="61"/>
      <c r="EN252" s="61"/>
      <c r="EO252" s="61"/>
      <c r="EP252" s="61"/>
      <c r="EQ252" s="121"/>
    </row>
    <row r="253" spans="1:150" s="67" customFormat="1" ht="11.25" customHeight="1" x14ac:dyDescent="0.15">
      <c r="B253" s="114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  <c r="BR253" s="56"/>
      <c r="BS253" s="56"/>
      <c r="BT253" s="56"/>
      <c r="BU253" s="56"/>
      <c r="BV253" s="56"/>
      <c r="BW253" s="56"/>
      <c r="BX253" s="56"/>
      <c r="BY253" s="56"/>
      <c r="BZ253" s="56"/>
      <c r="CA253" s="56"/>
      <c r="CB253" s="56"/>
      <c r="CC253" s="56"/>
      <c r="CD253" s="56"/>
      <c r="CE253" s="56"/>
      <c r="CF253" s="56"/>
      <c r="CG253" s="56"/>
      <c r="CH253" s="56"/>
      <c r="CI253" s="56"/>
      <c r="CJ253" s="56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56"/>
      <c r="CY253" s="5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115"/>
      <c r="EM253" s="61"/>
      <c r="EN253" s="61"/>
      <c r="EO253" s="61"/>
      <c r="EP253" s="61"/>
      <c r="EQ253" s="121"/>
    </row>
    <row r="254" spans="1:150" s="67" customFormat="1" ht="11.25" customHeight="1" x14ac:dyDescent="0.15">
      <c r="B254" s="114"/>
      <c r="C254" s="56"/>
      <c r="D254" s="56"/>
      <c r="E254" s="56"/>
      <c r="F254" s="56"/>
      <c r="G254" s="56"/>
      <c r="H254" s="56" t="s">
        <v>12699</v>
      </c>
      <c r="I254" s="56"/>
      <c r="J254" s="56" t="s">
        <v>43</v>
      </c>
      <c r="K254" s="56"/>
      <c r="L254" s="56" t="str">
        <f>TEXT(0.2,"#,##0.#######")</f>
        <v>0.2</v>
      </c>
      <c r="M254" s="56"/>
      <c r="N254" s="56"/>
      <c r="O254" s="56" t="s">
        <v>8</v>
      </c>
      <c r="P254" s="56"/>
      <c r="Q254" s="56"/>
      <c r="R254" s="56"/>
      <c r="S254" s="56"/>
      <c r="T254" s="56"/>
      <c r="U254" s="56"/>
      <c r="V254" s="56"/>
      <c r="W254" s="56" t="s">
        <v>12700</v>
      </c>
      <c r="X254" s="56"/>
      <c r="Y254" s="56" t="s">
        <v>43</v>
      </c>
      <c r="Z254" s="56"/>
      <c r="AA254" s="56" t="str">
        <f>TEXT(0.98,"#,##0.#######")</f>
        <v>0.98</v>
      </c>
      <c r="AB254" s="56"/>
      <c r="AC254" s="56"/>
      <c r="AD254" s="56"/>
      <c r="AE254" s="56"/>
      <c r="AF254" s="56" t="s">
        <v>45</v>
      </c>
      <c r="AG254" s="56"/>
      <c r="AH254" s="56" t="str">
        <f>TEXT(1.24,"#,##0.#######")</f>
        <v>1.24</v>
      </c>
      <c r="AI254" s="56"/>
      <c r="AJ254" s="56"/>
      <c r="AK254" s="56"/>
      <c r="AL254" s="56"/>
      <c r="AM254" s="56" t="s">
        <v>43</v>
      </c>
      <c r="AN254" s="56"/>
      <c r="AO254" s="56" t="str">
        <f>TEXT(ROUND(AA254/AH254,2),"#,##0.#######")</f>
        <v>0.79</v>
      </c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 t="s">
        <v>12701</v>
      </c>
      <c r="BA254" s="56"/>
      <c r="BB254" s="56" t="s">
        <v>43</v>
      </c>
      <c r="BC254" s="56"/>
      <c r="BD254" s="56" t="str">
        <f>TEXT(1.1,"#,##0.#######")</f>
        <v>1.1</v>
      </c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56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115"/>
      <c r="EM254" s="61"/>
      <c r="EN254" s="61"/>
      <c r="EO254" s="61"/>
      <c r="EP254" s="61"/>
      <c r="EQ254" s="121"/>
    </row>
    <row r="255" spans="1:150" s="67" customFormat="1" ht="11.25" customHeight="1" x14ac:dyDescent="0.15">
      <c r="B255" s="114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56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56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115"/>
      <c r="EM255" s="61"/>
      <c r="EN255" s="61"/>
      <c r="EO255" s="61"/>
      <c r="EP255" s="61"/>
      <c r="EQ255" s="121"/>
    </row>
    <row r="256" spans="1:150" s="67" customFormat="1" ht="11.25" customHeight="1" x14ac:dyDescent="0.15">
      <c r="B256" s="114"/>
      <c r="C256" s="56"/>
      <c r="D256" s="56"/>
      <c r="E256" s="56"/>
      <c r="F256" s="56"/>
      <c r="G256" s="56"/>
      <c r="H256" s="56" t="s">
        <v>12618</v>
      </c>
      <c r="I256" s="56"/>
      <c r="J256" s="56" t="s">
        <v>43</v>
      </c>
      <c r="K256" s="56"/>
      <c r="L256" s="56" t="s">
        <v>46</v>
      </c>
      <c r="M256" s="56" t="str">
        <f>TEXT(0.75,"#,##0.#######")</f>
        <v>0.75</v>
      </c>
      <c r="N256" s="56"/>
      <c r="O256" s="56"/>
      <c r="P256" s="56"/>
      <c r="Q256" s="56" t="s">
        <v>39</v>
      </c>
      <c r="R256" s="56" t="str">
        <f>TEXT(0.65,"#,##0.#######")</f>
        <v>0.65</v>
      </c>
      <c r="S256" s="56"/>
      <c r="T256" s="56"/>
      <c r="U256" s="56"/>
      <c r="V256" s="56" t="s">
        <v>47</v>
      </c>
      <c r="W256" s="56" t="s">
        <v>45</v>
      </c>
      <c r="X256" s="56" t="str">
        <f>TEXT(2,"#,##0.#######")</f>
        <v>2.</v>
      </c>
      <c r="Y256" s="56"/>
      <c r="Z256" s="56" t="s">
        <v>43</v>
      </c>
      <c r="AA256" s="56"/>
      <c r="AB256" s="56" t="str">
        <f>TEXT(ROUND((M256+R256)/X256,2),"#,##0.#######")</f>
        <v>0.7</v>
      </c>
      <c r="AC256" s="56"/>
      <c r="AD256" s="56"/>
      <c r="AE256" s="56"/>
      <c r="AF256" s="56"/>
      <c r="AG256" s="56"/>
      <c r="AH256" s="56"/>
      <c r="AI256" s="56"/>
      <c r="AJ256" s="56"/>
      <c r="AK256" s="56"/>
      <c r="AL256" s="56" t="s">
        <v>12619</v>
      </c>
      <c r="AM256" s="56"/>
      <c r="AN256" s="56"/>
      <c r="AO256" s="56" t="s">
        <v>43</v>
      </c>
      <c r="AP256" s="56"/>
      <c r="AQ256" s="56" t="str">
        <f>TEXT(18,"#,##0.#######")</f>
        <v>18.</v>
      </c>
      <c r="AR256" s="56"/>
      <c r="AS256" s="56" t="s">
        <v>12702</v>
      </c>
      <c r="AT256" s="56"/>
      <c r="AU256" s="56"/>
      <c r="AV256" s="56"/>
      <c r="AW256" s="56" t="s">
        <v>46</v>
      </c>
      <c r="AX256" s="56" t="s">
        <v>210</v>
      </c>
      <c r="AY256" s="56"/>
      <c r="AZ256" s="56"/>
      <c r="BA256" s="56" t="s">
        <v>12703</v>
      </c>
      <c r="BB256" s="56"/>
      <c r="BC256" s="56" t="s">
        <v>47</v>
      </c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115"/>
      <c r="EM256" s="61"/>
      <c r="EN256" s="61"/>
      <c r="EO256" s="61"/>
      <c r="EP256" s="61"/>
      <c r="EQ256" s="121"/>
    </row>
    <row r="257" spans="2:147" s="67" customFormat="1" ht="11.25" customHeight="1" x14ac:dyDescent="0.15">
      <c r="B257" s="114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115"/>
      <c r="EM257" s="61"/>
      <c r="EN257" s="61"/>
      <c r="EO257" s="61"/>
      <c r="EP257" s="61"/>
      <c r="EQ257" s="121"/>
    </row>
    <row r="258" spans="2:147" s="67" customFormat="1" ht="11.25" customHeight="1" x14ac:dyDescent="0.15">
      <c r="B258" s="114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 t="str">
        <f>TEXT(3600,"#,##0.#######")</f>
        <v>3,600.</v>
      </c>
      <c r="N258" s="56"/>
      <c r="O258" s="56"/>
      <c r="P258" s="56"/>
      <c r="Q258" s="56"/>
      <c r="R258" s="56" t="s">
        <v>12566</v>
      </c>
      <c r="S258" s="56"/>
      <c r="T258" s="56" t="s">
        <v>12699</v>
      </c>
      <c r="U258" s="56" t="s">
        <v>12566</v>
      </c>
      <c r="V258" s="56"/>
      <c r="W258" s="56" t="s">
        <v>12701</v>
      </c>
      <c r="X258" s="56" t="s">
        <v>12566</v>
      </c>
      <c r="Y258" s="56"/>
      <c r="Z258" s="56" t="s">
        <v>12700</v>
      </c>
      <c r="AA258" s="56" t="s">
        <v>12566</v>
      </c>
      <c r="AB258" s="56"/>
      <c r="AC258" s="56" t="s">
        <v>12618</v>
      </c>
      <c r="AD258" s="56"/>
      <c r="AE258" s="56"/>
      <c r="AF258" s="56"/>
      <c r="AG258" s="56"/>
      <c r="AH258" s="56"/>
      <c r="AI258" s="56"/>
      <c r="AJ258" s="56" t="str">
        <f>TEXT(M258,"#,##0.#######")</f>
        <v>3,600.</v>
      </c>
      <c r="AK258" s="56"/>
      <c r="AL258" s="56"/>
      <c r="AM258" s="56"/>
      <c r="AN258" s="56"/>
      <c r="AO258" s="56" t="s">
        <v>12566</v>
      </c>
      <c r="AP258" s="56"/>
      <c r="AQ258" s="56" t="str">
        <f>TEXT(L254,"#,##0.#######")</f>
        <v>0.2</v>
      </c>
      <c r="AR258" s="56"/>
      <c r="AS258" s="56"/>
      <c r="AT258" s="56" t="s">
        <v>12566</v>
      </c>
      <c r="AU258" s="56"/>
      <c r="AV258" s="56" t="str">
        <f>TEXT(BD254,"#,##0.#######")</f>
        <v>1.1</v>
      </c>
      <c r="AW258" s="56"/>
      <c r="AX258" s="56"/>
      <c r="AY258" s="56" t="s">
        <v>12566</v>
      </c>
      <c r="AZ258" s="56"/>
      <c r="BA258" s="56" t="str">
        <f>TEXT(AO254,"#,##0.#######")</f>
        <v>0.79</v>
      </c>
      <c r="BB258" s="56"/>
      <c r="BC258" s="56"/>
      <c r="BD258" s="56"/>
      <c r="BE258" s="56" t="s">
        <v>12566</v>
      </c>
      <c r="BF258" s="56"/>
      <c r="BG258" s="56" t="str">
        <f>TEXT(AB256,"#,##0.#######")</f>
        <v>0.7</v>
      </c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56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115"/>
      <c r="EM258" s="61"/>
      <c r="EN258" s="61"/>
      <c r="EO258" s="61"/>
      <c r="EP258" s="61"/>
      <c r="EQ258" s="121"/>
    </row>
    <row r="259" spans="2:147" s="67" customFormat="1" ht="11.25" customHeight="1" x14ac:dyDescent="0.15">
      <c r="B259" s="114"/>
      <c r="C259" s="56"/>
      <c r="D259" s="56"/>
      <c r="E259" s="56"/>
      <c r="F259" s="56"/>
      <c r="G259" s="56"/>
      <c r="H259" s="56" t="s">
        <v>12613</v>
      </c>
      <c r="I259" s="56"/>
      <c r="J259" s="56" t="s">
        <v>43</v>
      </c>
      <c r="K259" s="56"/>
      <c r="L259" s="56" t="s">
        <v>12620</v>
      </c>
      <c r="M259" s="56"/>
      <c r="N259" s="56" t="s">
        <v>12620</v>
      </c>
      <c r="O259" s="56"/>
      <c r="P259" s="56" t="s">
        <v>12620</v>
      </c>
      <c r="Q259" s="56"/>
      <c r="R259" s="56" t="s">
        <v>12620</v>
      </c>
      <c r="S259" s="56"/>
      <c r="T259" s="56" t="s">
        <v>12620</v>
      </c>
      <c r="U259" s="56"/>
      <c r="V259" s="56" t="s">
        <v>12620</v>
      </c>
      <c r="W259" s="56"/>
      <c r="X259" s="56" t="s">
        <v>12620</v>
      </c>
      <c r="Y259" s="56"/>
      <c r="Z259" s="56" t="s">
        <v>12620</v>
      </c>
      <c r="AA259" s="56"/>
      <c r="AB259" s="56" t="s">
        <v>12620</v>
      </c>
      <c r="AC259" s="56"/>
      <c r="AD259" s="56" t="s">
        <v>12620</v>
      </c>
      <c r="AE259" s="56"/>
      <c r="AF259" s="56"/>
      <c r="AG259" s="56" t="s">
        <v>43</v>
      </c>
      <c r="AH259" s="56"/>
      <c r="AI259" s="56" t="s">
        <v>12620</v>
      </c>
      <c r="AJ259" s="56"/>
      <c r="AK259" s="56" t="s">
        <v>12620</v>
      </c>
      <c r="AL259" s="56"/>
      <c r="AM259" s="56" t="s">
        <v>12620</v>
      </c>
      <c r="AN259" s="56"/>
      <c r="AO259" s="56" t="s">
        <v>12620</v>
      </c>
      <c r="AP259" s="56"/>
      <c r="AQ259" s="56" t="s">
        <v>12620</v>
      </c>
      <c r="AR259" s="56"/>
      <c r="AS259" s="56" t="s">
        <v>12620</v>
      </c>
      <c r="AT259" s="56"/>
      <c r="AU259" s="56" t="s">
        <v>12620</v>
      </c>
      <c r="AV259" s="56"/>
      <c r="AW259" s="56" t="s">
        <v>12620</v>
      </c>
      <c r="AX259" s="56"/>
      <c r="AY259" s="56" t="s">
        <v>12620</v>
      </c>
      <c r="AZ259" s="56"/>
      <c r="BA259" s="56" t="s">
        <v>12620</v>
      </c>
      <c r="BB259" s="56"/>
      <c r="BC259" s="56" t="s">
        <v>12620</v>
      </c>
      <c r="BD259" s="56"/>
      <c r="BE259" s="56" t="s">
        <v>12620</v>
      </c>
      <c r="BF259" s="56"/>
      <c r="BG259" s="56" t="s">
        <v>12620</v>
      </c>
      <c r="BH259" s="56"/>
      <c r="BI259" s="56" t="s">
        <v>12620</v>
      </c>
      <c r="BJ259" s="56"/>
      <c r="BK259" s="56" t="s">
        <v>43</v>
      </c>
      <c r="BL259" s="56" t="str">
        <f>TEXT(ROUND((3600*L254*BD254*AO254*AB256)/(AQ256),2),"#,##0.#######")</f>
        <v>24.33</v>
      </c>
      <c r="BN259" s="56"/>
      <c r="BO259" s="56" t="s">
        <v>8</v>
      </c>
      <c r="BP259" s="56"/>
      <c r="BQ259" s="56" t="s">
        <v>45</v>
      </c>
      <c r="BR259" s="56" t="s">
        <v>4481</v>
      </c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56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115"/>
      <c r="EM259" s="61"/>
      <c r="EN259" s="61"/>
      <c r="EO259" s="61"/>
      <c r="EP259" s="61"/>
      <c r="EQ259" s="121"/>
    </row>
    <row r="260" spans="2:147" s="67" customFormat="1" ht="11.25" customHeight="1" x14ac:dyDescent="0.15">
      <c r="B260" s="114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 t="s">
        <v>12619</v>
      </c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 t="str">
        <f>TEXT(AQ256,"#,##0.#######")</f>
        <v>18.</v>
      </c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115"/>
      <c r="EM260" s="61"/>
      <c r="EN260" s="61"/>
      <c r="EO260" s="61"/>
      <c r="EP260" s="61"/>
      <c r="EQ260" s="121"/>
    </row>
    <row r="261" spans="2:147" s="67" customFormat="1" ht="11.25" customHeight="1" x14ac:dyDescent="0.15">
      <c r="B261" s="114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56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56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115"/>
      <c r="EM261" s="61"/>
      <c r="EN261" s="61"/>
      <c r="EO261" s="61"/>
      <c r="EP261" s="61"/>
      <c r="EQ261" s="121"/>
    </row>
    <row r="262" spans="2:147" s="67" customFormat="1" ht="11.25" customHeight="1" x14ac:dyDescent="0.15">
      <c r="B262" s="114"/>
      <c r="C262" s="56"/>
      <c r="D262" s="56"/>
      <c r="E262" s="56"/>
      <c r="F262" s="56"/>
      <c r="G262" s="56"/>
      <c r="H262" s="56" t="s">
        <v>4448</v>
      </c>
      <c r="I262" s="56"/>
      <c r="J262" s="56"/>
      <c r="K262" s="56"/>
      <c r="L262" s="56"/>
      <c r="M262" s="56"/>
      <c r="N262" s="56"/>
      <c r="O262" s="56" t="s">
        <v>41</v>
      </c>
      <c r="P262" s="56"/>
      <c r="Q262" s="287" t="e">
        <f>토목기계경비총괄표!$G$4</f>
        <v>#REF!</v>
      </c>
      <c r="R262" s="287"/>
      <c r="S262" s="287"/>
      <c r="T262" s="287"/>
      <c r="U262" s="287"/>
      <c r="V262" s="56"/>
      <c r="W262" s="56" t="s">
        <v>12609</v>
      </c>
      <c r="X262" s="56"/>
      <c r="Y262" s="56"/>
      <c r="Z262" s="56" t="str">
        <f>TEXT(BL259,"#,##0.#######")</f>
        <v>24.33</v>
      </c>
      <c r="AA262" s="56"/>
      <c r="AB262" s="56"/>
      <c r="AC262" s="56"/>
      <c r="AD262" s="56" t="s">
        <v>43</v>
      </c>
      <c r="AE262" s="56"/>
      <c r="AF262" s="56"/>
      <c r="AG262" s="56"/>
      <c r="AH262" s="56" t="e">
        <f>TEXT(TRUNC(Q262/BL259,1),"#,##0.#")</f>
        <v>#REF!</v>
      </c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56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56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115"/>
      <c r="EM262" s="61"/>
      <c r="EN262" s="61"/>
      <c r="EO262" s="61"/>
      <c r="EP262" s="61"/>
      <c r="EQ262" s="121"/>
    </row>
    <row r="263" spans="2:147" s="67" customFormat="1" ht="11.25" customHeight="1" x14ac:dyDescent="0.15">
      <c r="B263" s="114"/>
      <c r="C263" s="56"/>
      <c r="D263" s="56"/>
      <c r="E263" s="56"/>
      <c r="F263" s="56"/>
      <c r="G263" s="56"/>
      <c r="H263" s="56" t="s">
        <v>4449</v>
      </c>
      <c r="I263" s="56"/>
      <c r="J263" s="56"/>
      <c r="K263" s="56"/>
      <c r="L263" s="56"/>
      <c r="M263" s="56"/>
      <c r="N263" s="56"/>
      <c r="O263" s="56" t="s">
        <v>41</v>
      </c>
      <c r="P263" s="56"/>
      <c r="Q263" s="287" t="e">
        <f>토목기계경비총괄표!$H$4</f>
        <v>#REF!</v>
      </c>
      <c r="R263" s="287"/>
      <c r="S263" s="287"/>
      <c r="T263" s="287"/>
      <c r="U263" s="287"/>
      <c r="V263" s="56"/>
      <c r="W263" s="56" t="s">
        <v>12609</v>
      </c>
      <c r="X263" s="56"/>
      <c r="Y263" s="56"/>
      <c r="Z263" s="56" t="str">
        <f>TEXT(BL259,"#,##0.#######")</f>
        <v>24.33</v>
      </c>
      <c r="AA263" s="56"/>
      <c r="AB263" s="56"/>
      <c r="AC263" s="56"/>
      <c r="AD263" s="56" t="s">
        <v>43</v>
      </c>
      <c r="AE263" s="56"/>
      <c r="AF263" s="56"/>
      <c r="AG263" s="56"/>
      <c r="AH263" s="56" t="e">
        <f>TEXT(TRUNC(Q263/BL259,1),"#,##0.#")</f>
        <v>#REF!</v>
      </c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56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56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115"/>
      <c r="EM263" s="61"/>
      <c r="EN263" s="61"/>
      <c r="EO263" s="61"/>
      <c r="EP263" s="61"/>
      <c r="EQ263" s="121"/>
    </row>
    <row r="264" spans="2:147" s="67" customFormat="1" ht="11.25" customHeight="1" x14ac:dyDescent="0.15">
      <c r="B264" s="114"/>
      <c r="C264" s="56"/>
      <c r="D264" s="56"/>
      <c r="E264" s="56"/>
      <c r="F264" s="56"/>
      <c r="G264" s="56"/>
      <c r="H264" s="56" t="s">
        <v>12605</v>
      </c>
      <c r="I264" s="56"/>
      <c r="J264" s="56"/>
      <c r="K264" s="56"/>
      <c r="L264" s="56" t="s">
        <v>12606</v>
      </c>
      <c r="M264" s="56"/>
      <c r="N264" s="56"/>
      <c r="O264" s="56" t="s">
        <v>41</v>
      </c>
      <c r="P264" s="56"/>
      <c r="Q264" s="287">
        <f>토목기계경비총괄표!$I$4</f>
        <v>13041</v>
      </c>
      <c r="R264" s="287"/>
      <c r="S264" s="287"/>
      <c r="T264" s="287"/>
      <c r="U264" s="287"/>
      <c r="V264" s="56"/>
      <c r="W264" s="56" t="s">
        <v>12609</v>
      </c>
      <c r="X264" s="56"/>
      <c r="Y264" s="56"/>
      <c r="Z264" s="56" t="str">
        <f>TEXT(BL259,"#,##0.#######")</f>
        <v>24.33</v>
      </c>
      <c r="AA264" s="56"/>
      <c r="AB264" s="56"/>
      <c r="AC264" s="56"/>
      <c r="AD264" s="56" t="s">
        <v>43</v>
      </c>
      <c r="AE264" s="56"/>
      <c r="AF264" s="56"/>
      <c r="AG264" s="56"/>
      <c r="AH264" s="56" t="str">
        <f>TEXT(TRUNC(Q264/BL259,1),"#,##0.#")</f>
        <v>536.</v>
      </c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115"/>
      <c r="EM264" s="61"/>
      <c r="EN264" s="61"/>
      <c r="EO264" s="61"/>
      <c r="EP264" s="61"/>
      <c r="EQ264" s="121"/>
    </row>
    <row r="265" spans="2:147" s="67" customFormat="1" ht="11.25" customHeight="1" x14ac:dyDescent="0.15">
      <c r="B265" s="114"/>
      <c r="C265" s="56"/>
      <c r="D265" s="56"/>
      <c r="E265" s="56"/>
      <c r="F265" s="56"/>
      <c r="G265" s="56"/>
      <c r="H265" s="56" t="s">
        <v>12614</v>
      </c>
      <c r="I265" s="56"/>
      <c r="J265" s="56"/>
      <c r="K265" s="56"/>
      <c r="L265" s="56" t="s">
        <v>9</v>
      </c>
      <c r="M265" s="56"/>
      <c r="N265" s="56"/>
      <c r="O265" s="56" t="s">
        <v>41</v>
      </c>
      <c r="P265" s="56"/>
      <c r="Q265" s="56" t="e">
        <f>TEXT(AH262+AH263+AH264,"#,##0.#######")</f>
        <v>#REF!</v>
      </c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115"/>
      <c r="EM265" s="61" t="e">
        <f>EN265+EO265+EP265</f>
        <v>#REF!</v>
      </c>
      <c r="EN265" s="61" t="e">
        <f>TEXT(AH262,"#,###.0")</f>
        <v>#REF!</v>
      </c>
      <c r="EO265" s="61" t="e">
        <f>TEXT(AH263,"#,###.0")</f>
        <v>#REF!</v>
      </c>
      <c r="EP265" s="61" t="str">
        <f>TEXT(AH264,"#,###.0")</f>
        <v>536.0</v>
      </c>
      <c r="EQ265" s="121"/>
    </row>
    <row r="266" spans="2:147" s="67" customFormat="1" ht="11.25" customHeight="1" x14ac:dyDescent="0.15">
      <c r="B266" s="114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115"/>
      <c r="EM266" s="61"/>
      <c r="EN266" s="61"/>
      <c r="EO266" s="61"/>
      <c r="EP266" s="61"/>
      <c r="EQ266" s="121"/>
    </row>
    <row r="267" spans="2:147" s="67" customFormat="1" ht="11.25" customHeight="1" x14ac:dyDescent="0.15">
      <c r="B267" s="114"/>
      <c r="C267" s="56"/>
      <c r="D267" s="56"/>
      <c r="E267" s="56" t="s">
        <v>12600</v>
      </c>
      <c r="F267" s="56"/>
      <c r="G267" s="56"/>
      <c r="H267" s="56" t="s">
        <v>12616</v>
      </c>
      <c r="I267" s="56"/>
      <c r="J267" s="56"/>
      <c r="K267" s="56" t="s">
        <v>12657</v>
      </c>
      <c r="L267" s="56"/>
      <c r="M267" s="56"/>
      <c r="N267" s="56" t="s">
        <v>41</v>
      </c>
      <c r="O267" s="56"/>
      <c r="P267" s="56" t="s">
        <v>12662</v>
      </c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 t="s">
        <v>12663</v>
      </c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115"/>
      <c r="EM267" s="61"/>
      <c r="EN267" s="61"/>
      <c r="EO267" s="61"/>
      <c r="EP267" s="61"/>
      <c r="EQ267" s="121"/>
    </row>
    <row r="268" spans="2:147" s="67" customFormat="1" ht="11.25" customHeight="1" x14ac:dyDescent="0.15">
      <c r="B268" s="114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115"/>
      <c r="EM268" s="61"/>
      <c r="EN268" s="61"/>
      <c r="EO268" s="61"/>
      <c r="EP268" s="61"/>
      <c r="EQ268" s="121"/>
    </row>
    <row r="269" spans="2:147" s="67" customFormat="1" ht="11.25" customHeight="1" x14ac:dyDescent="0.15">
      <c r="B269" s="114"/>
      <c r="C269" s="56"/>
      <c r="D269" s="56"/>
      <c r="E269" s="56"/>
      <c r="F269" s="56"/>
      <c r="G269" s="56"/>
      <c r="H269" s="56" t="s">
        <v>12637</v>
      </c>
      <c r="I269" s="56"/>
      <c r="J269" s="56" t="s">
        <v>43</v>
      </c>
      <c r="K269" s="56"/>
      <c r="L269" s="56" t="str">
        <f>TEXT(1,"#,##0.#######")</f>
        <v>1.</v>
      </c>
      <c r="M269" s="56"/>
      <c r="N269" s="56"/>
      <c r="O269" s="56" t="s">
        <v>10878</v>
      </c>
      <c r="P269" s="56"/>
      <c r="Q269" s="56" t="s">
        <v>45</v>
      </c>
      <c r="R269" s="56" t="s">
        <v>4481</v>
      </c>
      <c r="S269" s="56"/>
      <c r="T269" s="56"/>
      <c r="U269" s="56"/>
      <c r="V269" s="56"/>
      <c r="W269" s="56"/>
      <c r="X269" s="56"/>
      <c r="Y269" s="56" t="s">
        <v>44</v>
      </c>
      <c r="Z269" s="56"/>
      <c r="AA269" s="56" t="s">
        <v>43</v>
      </c>
      <c r="AB269" s="56"/>
      <c r="AC269" s="56" t="str">
        <f>TEXT(0.45,"#,##0.#######")</f>
        <v>0.45</v>
      </c>
      <c r="AD269" s="56"/>
      <c r="AE269" s="56"/>
      <c r="AF269" s="56"/>
      <c r="AG269" s="56" t="s">
        <v>7</v>
      </c>
      <c r="AH269" s="56"/>
      <c r="AI269" s="56"/>
      <c r="AJ269" s="56"/>
      <c r="AK269" s="56"/>
      <c r="AL269" s="56"/>
      <c r="AM269" s="56"/>
      <c r="AN269" s="56" t="s">
        <v>12618</v>
      </c>
      <c r="AO269" s="56"/>
      <c r="AP269" s="56" t="s">
        <v>43</v>
      </c>
      <c r="AQ269" s="56"/>
      <c r="AR269" s="56" t="str">
        <f>TEXT(0.6,"#,##0.#######")</f>
        <v>0.6</v>
      </c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115"/>
      <c r="EM269" s="61"/>
      <c r="EN269" s="61"/>
      <c r="EO269" s="61"/>
      <c r="EP269" s="61"/>
      <c r="EQ269" s="121"/>
    </row>
    <row r="270" spans="2:147" s="67" customFormat="1" ht="11.25" customHeight="1" x14ac:dyDescent="0.15">
      <c r="B270" s="114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115"/>
      <c r="EM270" s="61"/>
      <c r="EN270" s="61"/>
      <c r="EO270" s="61"/>
      <c r="EP270" s="61"/>
      <c r="EQ270" s="121"/>
    </row>
    <row r="271" spans="2:147" s="67" customFormat="1" ht="11.25" customHeight="1" x14ac:dyDescent="0.15">
      <c r="B271" s="114"/>
      <c r="C271" s="56"/>
      <c r="D271" s="56"/>
      <c r="E271" s="56"/>
      <c r="F271" s="56"/>
      <c r="G271" s="56"/>
      <c r="H271" s="56" t="s">
        <v>12772</v>
      </c>
      <c r="I271" s="56"/>
      <c r="J271" s="56" t="s">
        <v>43</v>
      </c>
      <c r="K271" s="56"/>
      <c r="L271" s="56" t="str">
        <f>TEXT(3,"#,##0.#######")</f>
        <v>3.</v>
      </c>
      <c r="M271" s="56"/>
      <c r="N271" s="56"/>
      <c r="O271" s="56" t="s">
        <v>4387</v>
      </c>
      <c r="P271" s="56"/>
      <c r="Q271" s="56"/>
      <c r="R271" s="56"/>
      <c r="S271" s="56"/>
      <c r="T271" s="56"/>
      <c r="U271" s="56"/>
      <c r="V271" s="56"/>
      <c r="W271" s="56"/>
      <c r="X271" s="56"/>
      <c r="Y271" s="56" t="s">
        <v>12774</v>
      </c>
      <c r="Z271" s="56"/>
      <c r="AA271" s="56" t="s">
        <v>43</v>
      </c>
      <c r="AB271" s="56"/>
      <c r="AC271" s="56" t="str">
        <f>TEXT(0.1,"#,##0.#######")</f>
        <v>0.1</v>
      </c>
      <c r="AD271" s="56"/>
      <c r="AE271" s="56"/>
      <c r="AF271" s="56"/>
      <c r="AG271" s="56" t="s">
        <v>7</v>
      </c>
      <c r="AH271" s="56"/>
      <c r="AI271" s="56"/>
      <c r="AJ271" s="56"/>
      <c r="AK271" s="56"/>
      <c r="AL271" s="56"/>
      <c r="AM271" s="56"/>
      <c r="AN271" s="56" t="s">
        <v>12700</v>
      </c>
      <c r="AO271" s="56"/>
      <c r="AP271" s="56" t="s">
        <v>43</v>
      </c>
      <c r="AQ271" s="56"/>
      <c r="AR271" s="56" t="str">
        <f>TEXT(1,"#,##0.#######")</f>
        <v>1.</v>
      </c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115"/>
      <c r="EM271" s="61"/>
      <c r="EN271" s="61"/>
      <c r="EO271" s="61"/>
      <c r="EP271" s="61"/>
      <c r="EQ271" s="121"/>
    </row>
    <row r="272" spans="2:147" s="67" customFormat="1" ht="11.25" customHeight="1" x14ac:dyDescent="0.15">
      <c r="B272" s="114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115"/>
      <c r="EM272" s="61"/>
      <c r="EN272" s="61"/>
      <c r="EO272" s="61"/>
      <c r="EP272" s="61"/>
      <c r="EQ272" s="121"/>
    </row>
    <row r="273" spans="2:147" s="67" customFormat="1" ht="11.25" customHeight="1" x14ac:dyDescent="0.15">
      <c r="B273" s="114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 t="str">
        <f>TEXT(1000,"#,##0.#######")</f>
        <v>1,000.</v>
      </c>
      <c r="N273" s="56"/>
      <c r="O273" s="56"/>
      <c r="P273" s="56"/>
      <c r="Q273" s="56"/>
      <c r="R273" s="56" t="s">
        <v>12566</v>
      </c>
      <c r="S273" s="56"/>
      <c r="T273" s="56" t="s">
        <v>12637</v>
      </c>
      <c r="U273" s="56" t="s">
        <v>12566</v>
      </c>
      <c r="V273" s="56"/>
      <c r="W273" s="56" t="s">
        <v>44</v>
      </c>
      <c r="X273" s="56" t="s">
        <v>12566</v>
      </c>
      <c r="Y273" s="56"/>
      <c r="Z273" s="56" t="s">
        <v>12774</v>
      </c>
      <c r="AA273" s="56" t="s">
        <v>12566</v>
      </c>
      <c r="AB273" s="56"/>
      <c r="AC273" s="56" t="s">
        <v>12618</v>
      </c>
      <c r="AD273" s="56" t="s">
        <v>12566</v>
      </c>
      <c r="AE273" s="56"/>
      <c r="AF273" s="56" t="s">
        <v>12700</v>
      </c>
      <c r="AG273" s="56"/>
      <c r="AH273" s="56"/>
      <c r="AI273" s="56"/>
      <c r="AJ273" s="56" t="str">
        <f>TEXT(M273,"#,##0.#######")</f>
        <v>1,000.</v>
      </c>
      <c r="AK273" s="56"/>
      <c r="AL273" s="56"/>
      <c r="AM273" s="56"/>
      <c r="AN273" s="56"/>
      <c r="AO273" s="56" t="s">
        <v>12566</v>
      </c>
      <c r="AP273" s="56"/>
      <c r="AQ273" s="56" t="str">
        <f>TEXT(L269,"#,##0.#######")</f>
        <v>1.</v>
      </c>
      <c r="AR273" s="56" t="s">
        <v>12566</v>
      </c>
      <c r="AS273" s="56"/>
      <c r="AT273" s="56" t="str">
        <f>TEXT(AC269,"#,##0.#######")</f>
        <v>0.45</v>
      </c>
      <c r="AU273" s="56"/>
      <c r="AV273" s="56"/>
      <c r="AW273" s="56"/>
      <c r="AX273" s="56" t="s">
        <v>12566</v>
      </c>
      <c r="AY273" s="56"/>
      <c r="AZ273" s="56" t="str">
        <f>TEXT(AC271,"#,##0.#######")</f>
        <v>0.1</v>
      </c>
      <c r="BA273" s="56"/>
      <c r="BB273" s="56"/>
      <c r="BC273" s="56" t="s">
        <v>12566</v>
      </c>
      <c r="BD273" s="56"/>
      <c r="BE273" s="56" t="str">
        <f>TEXT(AR269,"#,##0.#######")</f>
        <v>0.6</v>
      </c>
      <c r="BF273" s="56"/>
      <c r="BG273" s="56"/>
      <c r="BH273" s="56" t="s">
        <v>12566</v>
      </c>
      <c r="BI273" s="56"/>
      <c r="BJ273" s="56" t="str">
        <f>TEXT(AR271,"#,##0.#######")</f>
        <v>1.</v>
      </c>
      <c r="BK273" s="56"/>
      <c r="BL273" s="56"/>
      <c r="BM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115"/>
      <c r="EM273" s="61"/>
      <c r="EN273" s="61"/>
      <c r="EO273" s="61"/>
      <c r="EP273" s="61"/>
      <c r="EQ273" s="121"/>
    </row>
    <row r="274" spans="2:147" s="67" customFormat="1" ht="11.25" customHeight="1" x14ac:dyDescent="0.15">
      <c r="B274" s="114"/>
      <c r="C274" s="56"/>
      <c r="D274" s="56"/>
      <c r="E274" s="56"/>
      <c r="F274" s="56"/>
      <c r="G274" s="56"/>
      <c r="H274" s="56" t="s">
        <v>12613</v>
      </c>
      <c r="I274" s="56"/>
      <c r="J274" s="56" t="s">
        <v>43</v>
      </c>
      <c r="K274" s="56"/>
      <c r="L274" s="56" t="s">
        <v>12620</v>
      </c>
      <c r="M274" s="56"/>
      <c r="N274" s="56" t="s">
        <v>12620</v>
      </c>
      <c r="O274" s="56"/>
      <c r="P274" s="56" t="s">
        <v>12620</v>
      </c>
      <c r="Q274" s="56"/>
      <c r="R274" s="56" t="s">
        <v>12620</v>
      </c>
      <c r="S274" s="56"/>
      <c r="T274" s="56" t="s">
        <v>12620</v>
      </c>
      <c r="U274" s="56"/>
      <c r="V274" s="56" t="s">
        <v>12620</v>
      </c>
      <c r="W274" s="56"/>
      <c r="X274" s="56" t="s">
        <v>12620</v>
      </c>
      <c r="Y274" s="56"/>
      <c r="Z274" s="56" t="s">
        <v>12620</v>
      </c>
      <c r="AA274" s="56"/>
      <c r="AB274" s="56" t="s">
        <v>12620</v>
      </c>
      <c r="AC274" s="56"/>
      <c r="AD274" s="56" t="s">
        <v>12620</v>
      </c>
      <c r="AE274" s="56"/>
      <c r="AF274" s="56" t="s">
        <v>12620</v>
      </c>
      <c r="AG274" s="56"/>
      <c r="AH274" s="56" t="s">
        <v>43</v>
      </c>
      <c r="AI274" s="56"/>
      <c r="AJ274" s="56" t="s">
        <v>12620</v>
      </c>
      <c r="AK274" s="56"/>
      <c r="AL274" s="56" t="s">
        <v>12620</v>
      </c>
      <c r="AM274" s="56"/>
      <c r="AN274" s="56" t="s">
        <v>12620</v>
      </c>
      <c r="AO274" s="56"/>
      <c r="AP274" s="56" t="s">
        <v>12620</v>
      </c>
      <c r="AQ274" s="56"/>
      <c r="AR274" s="56" t="s">
        <v>12620</v>
      </c>
      <c r="AS274" s="56"/>
      <c r="AT274" s="56" t="s">
        <v>12620</v>
      </c>
      <c r="AU274" s="56"/>
      <c r="AV274" s="56" t="s">
        <v>12620</v>
      </c>
      <c r="AW274" s="56"/>
      <c r="AX274" s="56" t="s">
        <v>12620</v>
      </c>
      <c r="AY274" s="56"/>
      <c r="AZ274" s="56" t="s">
        <v>12620</v>
      </c>
      <c r="BA274" s="56"/>
      <c r="BB274" s="56" t="s">
        <v>12620</v>
      </c>
      <c r="BC274" s="56"/>
      <c r="BD274" s="56" t="s">
        <v>12620</v>
      </c>
      <c r="BE274" s="56"/>
      <c r="BF274" s="56" t="s">
        <v>12620</v>
      </c>
      <c r="BG274" s="56"/>
      <c r="BH274" s="56" t="s">
        <v>12620</v>
      </c>
      <c r="BI274" s="56"/>
      <c r="BJ274" s="56" t="s">
        <v>12620</v>
      </c>
      <c r="BK274" s="56"/>
      <c r="BL274" s="56"/>
      <c r="BM274" s="56" t="s">
        <v>43</v>
      </c>
      <c r="BN274" s="56" t="str">
        <f>TEXT(ROUND((1000*L269*AC269*AC271*AR269*AR271)/(L271),2),"#,##0.#######")</f>
        <v>9.</v>
      </c>
      <c r="BO274" s="56" t="s">
        <v>8</v>
      </c>
      <c r="BP274" s="56"/>
      <c r="BQ274" s="56" t="s">
        <v>45</v>
      </c>
      <c r="BR274" s="56" t="s">
        <v>4481</v>
      </c>
      <c r="BS274" s="56"/>
      <c r="BT274" s="56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56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115"/>
      <c r="EM274" s="61"/>
      <c r="EN274" s="61"/>
      <c r="EO274" s="61"/>
      <c r="EP274" s="61"/>
      <c r="EQ274" s="121"/>
    </row>
    <row r="275" spans="2:147" s="67" customFormat="1" ht="11.25" customHeight="1" x14ac:dyDescent="0.15">
      <c r="B275" s="114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 t="s">
        <v>12772</v>
      </c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 t="str">
        <f>TEXT(L271,"#,##0.#######")</f>
        <v>3.</v>
      </c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Q275" s="56"/>
      <c r="BR275" s="56"/>
      <c r="BS275" s="56"/>
      <c r="BT275" s="56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56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115"/>
      <c r="EM275" s="61"/>
      <c r="EN275" s="61"/>
      <c r="EO275" s="61"/>
      <c r="EP275" s="61"/>
      <c r="EQ275" s="121"/>
    </row>
    <row r="276" spans="2:147" s="67" customFormat="1" ht="11.25" customHeight="1" x14ac:dyDescent="0.15">
      <c r="B276" s="114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115"/>
      <c r="EM276" s="61"/>
      <c r="EN276" s="61"/>
      <c r="EO276" s="61"/>
      <c r="EP276" s="61"/>
      <c r="EQ276" s="121"/>
    </row>
    <row r="277" spans="2:147" s="67" customFormat="1" ht="11.25" customHeight="1" x14ac:dyDescent="0.15">
      <c r="B277" s="114"/>
      <c r="C277" s="56"/>
      <c r="D277" s="56"/>
      <c r="E277" s="56"/>
      <c r="F277" s="56"/>
      <c r="G277" s="56"/>
      <c r="H277" s="56" t="s">
        <v>4448</v>
      </c>
      <c r="I277" s="56"/>
      <c r="J277" s="56"/>
      <c r="K277" s="56"/>
      <c r="L277" s="56"/>
      <c r="M277" s="56"/>
      <c r="N277" s="56"/>
      <c r="O277" s="56" t="s">
        <v>41</v>
      </c>
      <c r="P277" s="56"/>
      <c r="Q277" s="287" t="e">
        <f>토목기계경비총괄표!$G$15</f>
        <v>#REF!</v>
      </c>
      <c r="R277" s="287"/>
      <c r="S277" s="287"/>
      <c r="T277" s="287"/>
      <c r="U277" s="287"/>
      <c r="X277" s="56" t="s">
        <v>12609</v>
      </c>
      <c r="Y277" s="56"/>
      <c r="Z277" s="56"/>
      <c r="AA277" s="56" t="str">
        <f>TEXT(BN274,"#,##0.#######")</f>
        <v>9.</v>
      </c>
      <c r="AB277" s="56"/>
      <c r="AC277" s="56"/>
      <c r="AD277" s="56"/>
      <c r="AE277" s="56" t="s">
        <v>43</v>
      </c>
      <c r="AF277" s="56"/>
      <c r="AG277" s="56" t="e">
        <f>TEXT(TRUNC(Q277/BN274,1),"#,##0.#")</f>
        <v>#REF!</v>
      </c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56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115"/>
      <c r="EM277" s="61"/>
      <c r="EN277" s="61"/>
      <c r="EO277" s="61"/>
      <c r="EP277" s="61"/>
      <c r="EQ277" s="121"/>
    </row>
    <row r="278" spans="2:147" s="67" customFormat="1" ht="11.25" customHeight="1" x14ac:dyDescent="0.15">
      <c r="B278" s="114"/>
      <c r="C278" s="56"/>
      <c r="D278" s="56"/>
      <c r="E278" s="56"/>
      <c r="F278" s="56"/>
      <c r="G278" s="56"/>
      <c r="H278" s="56" t="s">
        <v>4449</v>
      </c>
      <c r="I278" s="56"/>
      <c r="J278" s="56"/>
      <c r="K278" s="56"/>
      <c r="L278" s="56"/>
      <c r="M278" s="56"/>
      <c r="N278" s="56"/>
      <c r="O278" s="56" t="s">
        <v>41</v>
      </c>
      <c r="P278" s="56"/>
      <c r="Q278" s="287" t="e">
        <f>토목기계경비총괄표!$H$15</f>
        <v>#REF!</v>
      </c>
      <c r="R278" s="287"/>
      <c r="S278" s="287"/>
      <c r="T278" s="287"/>
      <c r="U278" s="287"/>
      <c r="X278" s="56" t="s">
        <v>12609</v>
      </c>
      <c r="Y278" s="56"/>
      <c r="Z278" s="56"/>
      <c r="AA278" s="56" t="str">
        <f>TEXT(BN274,"#,##0.#######")</f>
        <v>9.</v>
      </c>
      <c r="AB278" s="56"/>
      <c r="AC278" s="56"/>
      <c r="AD278" s="56"/>
      <c r="AE278" s="56" t="s">
        <v>43</v>
      </c>
      <c r="AF278" s="56"/>
      <c r="AG278" s="56" t="e">
        <f>TEXT(TRUNC(Q278/BN274,1),"#,##0.#")</f>
        <v>#REF!</v>
      </c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115"/>
      <c r="EM278" s="61"/>
      <c r="EN278" s="61"/>
      <c r="EO278" s="61"/>
      <c r="EP278" s="61"/>
      <c r="EQ278" s="121"/>
    </row>
    <row r="279" spans="2:147" s="67" customFormat="1" ht="11.25" customHeight="1" x14ac:dyDescent="0.15">
      <c r="B279" s="114"/>
      <c r="C279" s="56"/>
      <c r="D279" s="56"/>
      <c r="E279" s="56"/>
      <c r="F279" s="56"/>
      <c r="G279" s="56"/>
      <c r="H279" s="56" t="s">
        <v>12605</v>
      </c>
      <c r="I279" s="56"/>
      <c r="J279" s="56"/>
      <c r="K279" s="56" t="s">
        <v>12606</v>
      </c>
      <c r="L279" s="56"/>
      <c r="M279" s="56"/>
      <c r="N279" s="56"/>
      <c r="O279" s="56" t="s">
        <v>41</v>
      </c>
      <c r="P279" s="56"/>
      <c r="Q279" s="287">
        <f>토목기계경비총괄표!$I$15</f>
        <v>0</v>
      </c>
      <c r="R279" s="287"/>
      <c r="S279" s="287"/>
      <c r="T279" s="287"/>
      <c r="U279" s="287"/>
      <c r="X279" s="56" t="s">
        <v>12609</v>
      </c>
      <c r="Y279" s="56"/>
      <c r="Z279" s="56"/>
      <c r="AA279" s="56" t="str">
        <f>TEXT(BN274,"#,##0.#######")</f>
        <v>9.</v>
      </c>
      <c r="AB279" s="56"/>
      <c r="AC279" s="56"/>
      <c r="AD279" s="56"/>
      <c r="AE279" s="56" t="s">
        <v>43</v>
      </c>
      <c r="AF279" s="56"/>
      <c r="AG279" s="56" t="str">
        <f>TEXT(TRUNC(Q279/BN274,1),"#,##0.#")</f>
        <v>0.</v>
      </c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115"/>
      <c r="EM279" s="61"/>
      <c r="EN279" s="61"/>
      <c r="EO279" s="61"/>
      <c r="EP279" s="61"/>
      <c r="EQ279" s="121"/>
    </row>
    <row r="280" spans="2:147" s="67" customFormat="1" ht="11.25" customHeight="1" x14ac:dyDescent="0.15">
      <c r="B280" s="114"/>
      <c r="C280" s="56"/>
      <c r="D280" s="56"/>
      <c r="E280" s="56"/>
      <c r="F280" s="56"/>
      <c r="G280" s="56"/>
      <c r="H280" s="56" t="s">
        <v>12614</v>
      </c>
      <c r="I280" s="56"/>
      <c r="J280" s="56"/>
      <c r="K280" s="56" t="s">
        <v>9</v>
      </c>
      <c r="L280" s="56"/>
      <c r="M280" s="56"/>
      <c r="N280" s="56"/>
      <c r="O280" s="56" t="s">
        <v>41</v>
      </c>
      <c r="P280" s="56"/>
      <c r="Q280" s="56" t="e">
        <f>TEXT(AG277+AG278+AG279,"#,##0.#######")</f>
        <v>#REF!</v>
      </c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115"/>
      <c r="EM280" s="61" t="e">
        <f>EN280+EO280+EP280</f>
        <v>#REF!</v>
      </c>
      <c r="EN280" s="61" t="e">
        <f>TEXT(AG277,"#,###.0")</f>
        <v>#REF!</v>
      </c>
      <c r="EO280" s="61" t="e">
        <f>TEXT(AG278,"#,###.0")</f>
        <v>#REF!</v>
      </c>
      <c r="EP280" s="61" t="str">
        <f>TEXT(AG279,"#,###.0")</f>
        <v>.0</v>
      </c>
      <c r="EQ280" s="121"/>
    </row>
    <row r="281" spans="2:147" s="67" customFormat="1" ht="11.25" customHeight="1" x14ac:dyDescent="0.15">
      <c r="B281" s="114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115"/>
      <c r="EM281" s="61"/>
      <c r="EN281" s="61"/>
      <c r="EO281" s="61"/>
      <c r="EP281" s="61"/>
      <c r="EQ281" s="121"/>
    </row>
    <row r="282" spans="2:147" s="67" customFormat="1" ht="11.25" customHeight="1" x14ac:dyDescent="0.15">
      <c r="B282" s="114"/>
      <c r="C282" s="56"/>
      <c r="D282" s="56"/>
      <c r="E282" s="56" t="s">
        <v>12603</v>
      </c>
      <c r="F282" s="56"/>
      <c r="G282" s="56"/>
      <c r="H282" s="56" t="s">
        <v>12604</v>
      </c>
      <c r="I282" s="56"/>
      <c r="J282" s="56"/>
      <c r="K282" s="56"/>
      <c r="L282" s="56" t="s">
        <v>9</v>
      </c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115"/>
      <c r="EM282" s="61"/>
      <c r="EN282" s="61"/>
      <c r="EO282" s="61"/>
      <c r="EP282" s="61"/>
      <c r="EQ282" s="121"/>
    </row>
    <row r="283" spans="2:147" s="67" customFormat="1" ht="11.25" customHeight="1" x14ac:dyDescent="0.15">
      <c r="B283" s="11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  <c r="BR283" s="56"/>
      <c r="BS283" s="56"/>
      <c r="BT283" s="56"/>
      <c r="BU283" s="56"/>
      <c r="BV283" s="56"/>
      <c r="BW283" s="56"/>
      <c r="BX283" s="56"/>
      <c r="BY283" s="56"/>
      <c r="BZ283" s="56"/>
      <c r="CA283" s="56"/>
      <c r="CB283" s="56"/>
      <c r="CC283" s="56"/>
      <c r="CD283" s="56"/>
      <c r="CE283" s="56"/>
      <c r="CF283" s="56"/>
      <c r="CG283" s="56"/>
      <c r="CH283" s="56"/>
      <c r="CI283" s="56"/>
      <c r="CJ283" s="56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56"/>
      <c r="CY283" s="5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115"/>
      <c r="EM283" s="61"/>
      <c r="EN283" s="61"/>
      <c r="EO283" s="61"/>
      <c r="EP283" s="61"/>
      <c r="EQ283" s="121"/>
    </row>
    <row r="284" spans="2:147" s="67" customFormat="1" ht="11.25" customHeight="1" x14ac:dyDescent="0.15">
      <c r="B284" s="114"/>
      <c r="C284" s="56"/>
      <c r="D284" s="56"/>
      <c r="E284" s="56"/>
      <c r="F284" s="56"/>
      <c r="G284" s="56"/>
      <c r="H284" s="56"/>
      <c r="I284" s="56" t="s">
        <v>4448</v>
      </c>
      <c r="J284" s="56"/>
      <c r="K284" s="56"/>
      <c r="L284" s="56"/>
      <c r="M284" s="56"/>
      <c r="N284" s="56"/>
      <c r="O284" s="56"/>
      <c r="P284" s="56" t="s">
        <v>41</v>
      </c>
      <c r="Q284" s="56"/>
      <c r="R284" s="56" t="e">
        <f>TEXT(EN265,"#,###.##")</f>
        <v>#REF!</v>
      </c>
      <c r="S284" s="56"/>
      <c r="T284" s="56"/>
      <c r="U284" s="56"/>
      <c r="V284" s="56"/>
      <c r="W284" s="56"/>
      <c r="X284" s="56" t="s">
        <v>39</v>
      </c>
      <c r="Y284" s="56"/>
      <c r="Z284" s="56" t="e">
        <f>TEXT(EN280,"#,###.##")</f>
        <v>#REF!</v>
      </c>
      <c r="AA284" s="56"/>
      <c r="AB284" s="56"/>
      <c r="AC284" s="56"/>
      <c r="AD284" s="56"/>
      <c r="AE284" s="56" t="s">
        <v>43</v>
      </c>
      <c r="AF284" s="56"/>
      <c r="AG284" s="56"/>
      <c r="AH284" s="56" t="e">
        <f>TEXT(TRUNC(EN265+EN280,0),"#,##0")</f>
        <v>#REF!</v>
      </c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115"/>
      <c r="EM284" s="61"/>
      <c r="EN284" s="61"/>
      <c r="EO284" s="61"/>
      <c r="EP284" s="61"/>
      <c r="EQ284" s="121"/>
    </row>
    <row r="285" spans="2:147" s="67" customFormat="1" ht="11.25" customHeight="1" x14ac:dyDescent="0.15">
      <c r="B285" s="114"/>
      <c r="C285" s="56"/>
      <c r="D285" s="56"/>
      <c r="E285" s="56"/>
      <c r="F285" s="56"/>
      <c r="G285" s="56"/>
      <c r="H285" s="56"/>
      <c r="I285" s="56" t="s">
        <v>4449</v>
      </c>
      <c r="J285" s="56"/>
      <c r="K285" s="56"/>
      <c r="L285" s="56"/>
      <c r="M285" s="56"/>
      <c r="N285" s="56"/>
      <c r="O285" s="56"/>
      <c r="P285" s="56" t="s">
        <v>41</v>
      </c>
      <c r="Q285" s="56"/>
      <c r="R285" s="56" t="e">
        <f>TEXT(EO265,"#,###.##")</f>
        <v>#REF!</v>
      </c>
      <c r="S285" s="56"/>
      <c r="T285" s="56"/>
      <c r="U285" s="56"/>
      <c r="V285" s="56"/>
      <c r="W285" s="56"/>
      <c r="X285" s="56" t="s">
        <v>39</v>
      </c>
      <c r="Y285" s="56"/>
      <c r="Z285" s="56" t="e">
        <f>TEXT(EO280,"#,###.##")</f>
        <v>#REF!</v>
      </c>
      <c r="AA285" s="56"/>
      <c r="AB285" s="56"/>
      <c r="AC285" s="56"/>
      <c r="AD285" s="56"/>
      <c r="AE285" s="56" t="s">
        <v>43</v>
      </c>
      <c r="AF285" s="56"/>
      <c r="AG285" s="56"/>
      <c r="AH285" s="56" t="e">
        <f>TEXT(TRUNC(EO265+EO280,0),"#,##0")</f>
        <v>#REF!</v>
      </c>
      <c r="AI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56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56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115"/>
      <c r="EM285" s="61"/>
      <c r="EN285" s="61"/>
      <c r="EO285" s="61"/>
      <c r="EP285" s="61"/>
      <c r="EQ285" s="121"/>
    </row>
    <row r="286" spans="2:147" s="67" customFormat="1" ht="11.25" customHeight="1" x14ac:dyDescent="0.15">
      <c r="B286" s="114"/>
      <c r="C286" s="56"/>
      <c r="D286" s="56"/>
      <c r="E286" s="56"/>
      <c r="F286" s="56"/>
      <c r="G286" s="56"/>
      <c r="H286" s="56"/>
      <c r="I286" s="56" t="s">
        <v>12605</v>
      </c>
      <c r="J286" s="56"/>
      <c r="K286" s="56" t="s">
        <v>12606</v>
      </c>
      <c r="L286" s="56"/>
      <c r="M286" s="56"/>
      <c r="N286" s="56"/>
      <c r="O286" s="56"/>
      <c r="P286" s="56" t="s">
        <v>41</v>
      </c>
      <c r="Q286" s="56"/>
      <c r="R286" s="56" t="str">
        <f>TEXT(EP265,"#,###.##")</f>
        <v>536.</v>
      </c>
      <c r="S286" s="56"/>
      <c r="T286" s="56"/>
      <c r="U286" s="56"/>
      <c r="V286" s="56"/>
      <c r="W286" s="56"/>
      <c r="X286" s="56" t="s">
        <v>39</v>
      </c>
      <c r="Y286" s="56"/>
      <c r="Z286" s="56" t="str">
        <f>TEXT(EP280,"#,###.##")</f>
        <v>.</v>
      </c>
      <c r="AA286" s="56"/>
      <c r="AB286" s="56"/>
      <c r="AC286" s="56"/>
      <c r="AD286" s="56"/>
      <c r="AE286" s="56" t="s">
        <v>43</v>
      </c>
      <c r="AF286" s="56"/>
      <c r="AG286" s="56"/>
      <c r="AH286" s="56" t="str">
        <f>TEXT(TRUNC(EP265+EP280,0),"#,##0")</f>
        <v>536</v>
      </c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56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115"/>
      <c r="EM286" s="61"/>
      <c r="EN286" s="61"/>
      <c r="EO286" s="61"/>
      <c r="EP286" s="61"/>
      <c r="EQ286" s="121"/>
    </row>
    <row r="287" spans="2:147" s="67" customFormat="1" ht="11.25" customHeight="1" x14ac:dyDescent="0.15">
      <c r="B287" s="114"/>
      <c r="C287" s="56"/>
      <c r="D287" s="56"/>
      <c r="E287" s="56"/>
      <c r="F287" s="56"/>
      <c r="G287" s="56"/>
      <c r="H287" s="56"/>
      <c r="I287" s="56"/>
      <c r="J287" s="56"/>
      <c r="K287" s="56" t="s">
        <v>9</v>
      </c>
      <c r="L287" s="56"/>
      <c r="M287" s="56"/>
      <c r="N287" s="56"/>
      <c r="O287" s="56"/>
      <c r="P287" s="56" t="s">
        <v>41</v>
      </c>
      <c r="Q287" s="56"/>
      <c r="R287" s="56" t="e">
        <f>TEXT(AH284+AH285+AH286,"#,##0")</f>
        <v>#REF!</v>
      </c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115"/>
      <c r="EM287" s="62" t="e">
        <f>EN287+EO287+EP287</f>
        <v>#REF!</v>
      </c>
      <c r="EN287" s="61" t="e">
        <f>TEXT(AH284,"#,##0")</f>
        <v>#REF!</v>
      </c>
      <c r="EO287" s="61" t="e">
        <f>TEXT(AH285,"#,##0")</f>
        <v>#REF!</v>
      </c>
      <c r="EP287" s="61" t="str">
        <f>TEXT(AH286,"#,##0")</f>
        <v>536</v>
      </c>
      <c r="EQ287" s="121"/>
    </row>
    <row r="288" spans="2:147" ht="11.45" customHeight="1" x14ac:dyDescent="0.2">
      <c r="B288" s="108"/>
      <c r="C288" s="109"/>
      <c r="D288" s="109"/>
      <c r="E288" s="109"/>
      <c r="F288" s="109"/>
      <c r="G288" s="109"/>
      <c r="H288" s="109"/>
      <c r="I288" s="109"/>
      <c r="J288" s="109"/>
      <c r="K288" s="109"/>
      <c r="L288" s="110"/>
      <c r="M288" s="110"/>
      <c r="N288" s="110"/>
      <c r="O288" s="109"/>
      <c r="P288" s="109"/>
      <c r="Q288" s="109"/>
      <c r="R288" s="109"/>
      <c r="S288" s="109"/>
      <c r="T288" s="109"/>
      <c r="U288" s="109"/>
      <c r="V288" s="109"/>
      <c r="W288" s="109"/>
      <c r="X288" s="109"/>
      <c r="Y288" s="109"/>
      <c r="Z288" s="109"/>
      <c r="AA288" s="109"/>
      <c r="AB288" s="109"/>
      <c r="AC288" s="109"/>
      <c r="AD288" s="109"/>
      <c r="AE288" s="109"/>
      <c r="AF288" s="109"/>
      <c r="AG288" s="109"/>
      <c r="AH288" s="109"/>
      <c r="AI288" s="109"/>
      <c r="AJ288" s="109"/>
      <c r="AK288" s="109"/>
      <c r="AL288" s="109"/>
      <c r="AM288" s="109"/>
      <c r="AN288" s="109"/>
      <c r="AO288" s="109"/>
      <c r="AP288" s="109"/>
      <c r="AQ288" s="109"/>
      <c r="AR288" s="109"/>
      <c r="AS288" s="109"/>
      <c r="AT288" s="109"/>
      <c r="AU288" s="109"/>
      <c r="AV288" s="109"/>
      <c r="AW288" s="109"/>
      <c r="AX288" s="109"/>
      <c r="AY288" s="109"/>
      <c r="AZ288" s="109"/>
      <c r="BA288" s="109"/>
      <c r="BB288" s="109"/>
      <c r="BC288" s="109"/>
      <c r="BD288" s="109"/>
      <c r="BE288" s="109"/>
      <c r="BF288" s="109"/>
      <c r="BG288" s="109"/>
      <c r="BH288" s="109"/>
      <c r="BI288" s="109"/>
      <c r="BJ288" s="109"/>
      <c r="BK288" s="109"/>
      <c r="BL288" s="109"/>
      <c r="BM288" s="109"/>
      <c r="BN288" s="109"/>
      <c r="BO288" s="109"/>
      <c r="BP288" s="109"/>
      <c r="BQ288" s="109"/>
      <c r="BR288" s="109"/>
      <c r="BS288" s="110"/>
      <c r="BT288" s="109"/>
      <c r="BU288" s="109"/>
      <c r="BV288" s="109"/>
      <c r="BW288" s="109"/>
      <c r="BX288" s="109"/>
      <c r="BY288" s="109"/>
      <c r="BZ288" s="109"/>
      <c r="CA288" s="109"/>
      <c r="CB288" s="109"/>
      <c r="CC288" s="109"/>
      <c r="CD288" s="109"/>
      <c r="CE288" s="109"/>
      <c r="CF288" s="109"/>
      <c r="CG288" s="109"/>
      <c r="CH288" s="109"/>
      <c r="CI288" s="109"/>
      <c r="CJ288" s="109"/>
      <c r="CK288" s="109"/>
      <c r="CL288" s="109"/>
      <c r="CM288" s="109"/>
      <c r="CN288" s="109"/>
      <c r="CO288" s="109"/>
      <c r="CP288" s="109"/>
      <c r="CQ288" s="109"/>
      <c r="CR288" s="109"/>
      <c r="CS288" s="109"/>
      <c r="CT288" s="109"/>
      <c r="CU288" s="109"/>
      <c r="CV288" s="109"/>
      <c r="CW288" s="109"/>
      <c r="CX288" s="109"/>
      <c r="CY288" s="109"/>
      <c r="CZ288" s="109"/>
      <c r="DA288" s="109"/>
      <c r="DB288" s="109"/>
      <c r="DC288" s="109"/>
      <c r="DD288" s="109"/>
      <c r="DE288" s="109"/>
      <c r="DF288" s="109"/>
      <c r="DG288" s="109"/>
      <c r="DH288" s="109"/>
      <c r="DI288" s="109"/>
      <c r="DJ288" s="109"/>
      <c r="DK288" s="109"/>
      <c r="DL288" s="109"/>
      <c r="DM288" s="109"/>
      <c r="DN288" s="109"/>
      <c r="DO288" s="109"/>
      <c r="DP288" s="109"/>
      <c r="DQ288" s="109"/>
      <c r="DR288" s="109"/>
      <c r="DS288" s="109"/>
      <c r="DT288" s="109"/>
      <c r="DU288" s="109"/>
      <c r="DV288" s="109"/>
      <c r="DW288" s="109"/>
      <c r="DX288" s="109"/>
      <c r="DY288" s="109"/>
      <c r="DZ288" s="109"/>
      <c r="EA288" s="109"/>
      <c r="EB288" s="109"/>
      <c r="EC288" s="109"/>
      <c r="ED288" s="109"/>
      <c r="EE288" s="109"/>
      <c r="EF288" s="109"/>
      <c r="EG288" s="109"/>
      <c r="EH288" s="109"/>
      <c r="EI288" s="109"/>
      <c r="EJ288" s="109"/>
      <c r="EK288" s="109"/>
      <c r="EL288" s="111"/>
      <c r="EM288" s="112"/>
      <c r="EN288" s="112"/>
      <c r="EO288" s="112"/>
      <c r="EP288" s="112"/>
      <c r="EQ288" s="113"/>
    </row>
    <row r="289" spans="1:150" ht="11.45" customHeight="1" x14ac:dyDescent="0.2">
      <c r="B289" s="108"/>
      <c r="C289" s="109"/>
      <c r="D289" s="109"/>
      <c r="E289" s="109"/>
      <c r="F289" s="109"/>
      <c r="G289" s="109"/>
      <c r="H289" s="109"/>
      <c r="I289" s="109"/>
      <c r="J289" s="109"/>
      <c r="K289" s="109"/>
      <c r="L289" s="110"/>
      <c r="M289" s="110"/>
      <c r="N289" s="110"/>
      <c r="O289" s="109"/>
      <c r="P289" s="109"/>
      <c r="Q289" s="109"/>
      <c r="R289" s="109"/>
      <c r="S289" s="109"/>
      <c r="T289" s="109"/>
      <c r="U289" s="109"/>
      <c r="V289" s="109"/>
      <c r="W289" s="109"/>
      <c r="X289" s="109"/>
      <c r="Y289" s="109"/>
      <c r="Z289" s="109"/>
      <c r="AA289" s="109"/>
      <c r="AB289" s="109"/>
      <c r="AC289" s="109"/>
      <c r="AD289" s="109"/>
      <c r="AE289" s="109"/>
      <c r="AF289" s="109"/>
      <c r="AG289" s="109"/>
      <c r="AH289" s="109"/>
      <c r="AI289" s="109"/>
      <c r="AJ289" s="109"/>
      <c r="AK289" s="109"/>
      <c r="AL289" s="109"/>
      <c r="AM289" s="109"/>
      <c r="AN289" s="109"/>
      <c r="AO289" s="109"/>
      <c r="AP289" s="109"/>
      <c r="AQ289" s="109"/>
      <c r="AR289" s="109"/>
      <c r="AS289" s="109"/>
      <c r="AT289" s="109"/>
      <c r="AU289" s="109"/>
      <c r="AV289" s="109"/>
      <c r="AW289" s="109"/>
      <c r="AX289" s="109"/>
      <c r="AY289" s="109"/>
      <c r="AZ289" s="109"/>
      <c r="BA289" s="109"/>
      <c r="BB289" s="109"/>
      <c r="BC289" s="109"/>
      <c r="BD289" s="109"/>
      <c r="BE289" s="109"/>
      <c r="BF289" s="109"/>
      <c r="BG289" s="109"/>
      <c r="BH289" s="109"/>
      <c r="BI289" s="109"/>
      <c r="BJ289" s="109"/>
      <c r="BK289" s="109"/>
      <c r="BL289" s="109"/>
      <c r="BM289" s="109"/>
      <c r="BN289" s="109"/>
      <c r="BO289" s="109"/>
      <c r="BP289" s="109"/>
      <c r="BQ289" s="109"/>
      <c r="BR289" s="109"/>
      <c r="BS289" s="110"/>
      <c r="BT289" s="109"/>
      <c r="BU289" s="109"/>
      <c r="BV289" s="109"/>
      <c r="BW289" s="109"/>
      <c r="BX289" s="109"/>
      <c r="BY289" s="109"/>
      <c r="BZ289" s="109"/>
      <c r="CA289" s="109"/>
      <c r="CB289" s="109"/>
      <c r="CC289" s="109"/>
      <c r="CD289" s="109"/>
      <c r="CE289" s="109"/>
      <c r="CF289" s="109"/>
      <c r="CG289" s="109"/>
      <c r="CH289" s="109"/>
      <c r="CI289" s="109"/>
      <c r="CJ289" s="109"/>
      <c r="CK289" s="109"/>
      <c r="CL289" s="109"/>
      <c r="CM289" s="109"/>
      <c r="CN289" s="109"/>
      <c r="CO289" s="109"/>
      <c r="CP289" s="109"/>
      <c r="CQ289" s="109"/>
      <c r="CR289" s="109"/>
      <c r="CS289" s="109"/>
      <c r="CT289" s="109"/>
      <c r="CU289" s="109"/>
      <c r="CV289" s="109"/>
      <c r="CW289" s="109"/>
      <c r="CX289" s="109"/>
      <c r="CY289" s="109"/>
      <c r="CZ289" s="109"/>
      <c r="DA289" s="109"/>
      <c r="DB289" s="109"/>
      <c r="DC289" s="109"/>
      <c r="DD289" s="109"/>
      <c r="DE289" s="109"/>
      <c r="DF289" s="109"/>
      <c r="DG289" s="109"/>
      <c r="DH289" s="109"/>
      <c r="DI289" s="109"/>
      <c r="DJ289" s="109"/>
      <c r="DK289" s="109"/>
      <c r="DL289" s="109"/>
      <c r="DM289" s="109"/>
      <c r="DN289" s="109"/>
      <c r="DO289" s="109"/>
      <c r="DP289" s="109"/>
      <c r="DQ289" s="109"/>
      <c r="DR289" s="109"/>
      <c r="DS289" s="109"/>
      <c r="DT289" s="109"/>
      <c r="DU289" s="109"/>
      <c r="DV289" s="109"/>
      <c r="DW289" s="109"/>
      <c r="DX289" s="109"/>
      <c r="DY289" s="109"/>
      <c r="DZ289" s="109"/>
      <c r="EA289" s="109"/>
      <c r="EB289" s="109"/>
      <c r="EC289" s="109"/>
      <c r="ED289" s="109"/>
      <c r="EE289" s="109"/>
      <c r="EF289" s="109"/>
      <c r="EG289" s="109"/>
      <c r="EH289" s="109"/>
      <c r="EI289" s="109"/>
      <c r="EJ289" s="109"/>
      <c r="EK289" s="109"/>
      <c r="EL289" s="111"/>
      <c r="EM289" s="112"/>
      <c r="EN289" s="112"/>
      <c r="EO289" s="112"/>
      <c r="EP289" s="112"/>
      <c r="EQ289" s="113"/>
    </row>
    <row r="290" spans="1:150" ht="11.45" customHeight="1" x14ac:dyDescent="0.2">
      <c r="B290" s="108"/>
      <c r="C290" s="109"/>
      <c r="D290" s="109"/>
      <c r="E290" s="109"/>
      <c r="F290" s="109"/>
      <c r="G290" s="109"/>
      <c r="H290" s="109"/>
      <c r="I290" s="109"/>
      <c r="J290" s="109"/>
      <c r="K290" s="109"/>
      <c r="L290" s="110"/>
      <c r="M290" s="110"/>
      <c r="N290" s="110"/>
      <c r="O290" s="109"/>
      <c r="P290" s="109"/>
      <c r="Q290" s="109"/>
      <c r="R290" s="109"/>
      <c r="S290" s="109"/>
      <c r="T290" s="109"/>
      <c r="U290" s="109"/>
      <c r="V290" s="109"/>
      <c r="W290" s="109"/>
      <c r="X290" s="109"/>
      <c r="Y290" s="109"/>
      <c r="Z290" s="109"/>
      <c r="AA290" s="109"/>
      <c r="AB290" s="109"/>
      <c r="AC290" s="109"/>
      <c r="AD290" s="109"/>
      <c r="AE290" s="109"/>
      <c r="AF290" s="109"/>
      <c r="AG290" s="109"/>
      <c r="AH290" s="109"/>
      <c r="AI290" s="109"/>
      <c r="AJ290" s="109"/>
      <c r="AK290" s="109"/>
      <c r="AL290" s="109"/>
      <c r="AM290" s="109"/>
      <c r="AN290" s="109"/>
      <c r="AO290" s="109"/>
      <c r="AP290" s="109"/>
      <c r="AQ290" s="109"/>
      <c r="AR290" s="109"/>
      <c r="AS290" s="109"/>
      <c r="AT290" s="109"/>
      <c r="AU290" s="109"/>
      <c r="AV290" s="109"/>
      <c r="AW290" s="109"/>
      <c r="AX290" s="109"/>
      <c r="AY290" s="109"/>
      <c r="AZ290" s="109"/>
      <c r="BA290" s="109"/>
      <c r="BB290" s="109"/>
      <c r="BC290" s="109"/>
      <c r="BD290" s="109"/>
      <c r="BE290" s="109"/>
      <c r="BF290" s="109"/>
      <c r="BG290" s="109"/>
      <c r="BH290" s="109"/>
      <c r="BI290" s="109"/>
      <c r="BJ290" s="109"/>
      <c r="BK290" s="109"/>
      <c r="BL290" s="109"/>
      <c r="BM290" s="109"/>
      <c r="BN290" s="109"/>
      <c r="BO290" s="109"/>
      <c r="BP290" s="109"/>
      <c r="BQ290" s="109"/>
      <c r="BR290" s="109"/>
      <c r="BS290" s="110"/>
      <c r="BT290" s="109"/>
      <c r="BU290" s="109"/>
      <c r="BV290" s="109"/>
      <c r="BW290" s="109"/>
      <c r="BX290" s="109"/>
      <c r="BY290" s="109"/>
      <c r="BZ290" s="109"/>
      <c r="CA290" s="109"/>
      <c r="CB290" s="109"/>
      <c r="CC290" s="109"/>
      <c r="CD290" s="109"/>
      <c r="CE290" s="109"/>
      <c r="CF290" s="109"/>
      <c r="CG290" s="109"/>
      <c r="CH290" s="109"/>
      <c r="CI290" s="109"/>
      <c r="CJ290" s="109"/>
      <c r="CK290" s="109"/>
      <c r="CL290" s="109"/>
      <c r="CM290" s="109"/>
      <c r="CN290" s="109"/>
      <c r="CO290" s="109"/>
      <c r="CP290" s="109"/>
      <c r="CQ290" s="109"/>
      <c r="CR290" s="109"/>
      <c r="CS290" s="109"/>
      <c r="CT290" s="109"/>
      <c r="CU290" s="109"/>
      <c r="CV290" s="109"/>
      <c r="CW290" s="109"/>
      <c r="CX290" s="109"/>
      <c r="CY290" s="109"/>
      <c r="CZ290" s="109"/>
      <c r="DA290" s="109"/>
      <c r="DB290" s="109"/>
      <c r="DC290" s="109"/>
      <c r="DD290" s="109"/>
      <c r="DE290" s="109"/>
      <c r="DF290" s="109"/>
      <c r="DG290" s="109"/>
      <c r="DH290" s="109"/>
      <c r="DI290" s="109"/>
      <c r="DJ290" s="109"/>
      <c r="DK290" s="109"/>
      <c r="DL290" s="109"/>
      <c r="DM290" s="109"/>
      <c r="DN290" s="109"/>
      <c r="DO290" s="109"/>
      <c r="DP290" s="109"/>
      <c r="DQ290" s="109"/>
      <c r="DR290" s="109"/>
      <c r="DS290" s="109"/>
      <c r="DT290" s="109"/>
      <c r="DU290" s="109"/>
      <c r="DV290" s="109"/>
      <c r="DW290" s="109"/>
      <c r="DX290" s="109"/>
      <c r="DY290" s="109"/>
      <c r="DZ290" s="109"/>
      <c r="EA290" s="109"/>
      <c r="EB290" s="109"/>
      <c r="EC290" s="109"/>
      <c r="ED290" s="109"/>
      <c r="EE290" s="109"/>
      <c r="EF290" s="109"/>
      <c r="EG290" s="109"/>
      <c r="EH290" s="109"/>
      <c r="EI290" s="109"/>
      <c r="EJ290" s="109"/>
      <c r="EK290" s="109"/>
      <c r="EL290" s="111"/>
      <c r="EM290" s="112"/>
      <c r="EN290" s="112"/>
      <c r="EO290" s="112"/>
      <c r="EP290" s="112"/>
      <c r="EQ290" s="113"/>
    </row>
    <row r="291" spans="1:150" ht="11.45" customHeight="1" x14ac:dyDescent="0.2">
      <c r="B291" s="108"/>
      <c r="C291" s="109"/>
      <c r="D291" s="109"/>
      <c r="E291" s="109"/>
      <c r="F291" s="109"/>
      <c r="G291" s="109"/>
      <c r="H291" s="109"/>
      <c r="I291" s="109"/>
      <c r="J291" s="109"/>
      <c r="K291" s="109"/>
      <c r="L291" s="110"/>
      <c r="M291" s="110"/>
      <c r="N291" s="110"/>
      <c r="O291" s="109"/>
      <c r="P291" s="109"/>
      <c r="Q291" s="109"/>
      <c r="R291" s="109"/>
      <c r="S291" s="109"/>
      <c r="T291" s="109"/>
      <c r="U291" s="109"/>
      <c r="V291" s="109"/>
      <c r="W291" s="109"/>
      <c r="X291" s="109"/>
      <c r="Y291" s="109"/>
      <c r="Z291" s="109"/>
      <c r="AA291" s="109"/>
      <c r="AB291" s="109"/>
      <c r="AC291" s="109"/>
      <c r="AD291" s="109"/>
      <c r="AE291" s="109"/>
      <c r="AF291" s="109"/>
      <c r="AG291" s="109"/>
      <c r="AH291" s="109"/>
      <c r="AI291" s="109"/>
      <c r="AJ291" s="109"/>
      <c r="AK291" s="109"/>
      <c r="AL291" s="109"/>
      <c r="AM291" s="109"/>
      <c r="AN291" s="109"/>
      <c r="AO291" s="109"/>
      <c r="AP291" s="109"/>
      <c r="AQ291" s="109"/>
      <c r="AR291" s="109"/>
      <c r="AS291" s="109"/>
      <c r="AT291" s="109"/>
      <c r="AU291" s="109"/>
      <c r="AV291" s="109"/>
      <c r="AW291" s="109"/>
      <c r="AX291" s="109"/>
      <c r="AY291" s="109"/>
      <c r="AZ291" s="109"/>
      <c r="BA291" s="109"/>
      <c r="BB291" s="109"/>
      <c r="BC291" s="109"/>
      <c r="BD291" s="109"/>
      <c r="BE291" s="109"/>
      <c r="BF291" s="109"/>
      <c r="BG291" s="109"/>
      <c r="BH291" s="109"/>
      <c r="BI291" s="109"/>
      <c r="BJ291" s="109"/>
      <c r="BK291" s="109"/>
      <c r="BL291" s="109"/>
      <c r="BM291" s="109"/>
      <c r="BN291" s="109"/>
      <c r="BO291" s="109"/>
      <c r="BP291" s="109"/>
      <c r="BQ291" s="109"/>
      <c r="BR291" s="109"/>
      <c r="BS291" s="110"/>
      <c r="BT291" s="109"/>
      <c r="BU291" s="109"/>
      <c r="BV291" s="109"/>
      <c r="BW291" s="109"/>
      <c r="BX291" s="109"/>
      <c r="BY291" s="109"/>
      <c r="BZ291" s="109"/>
      <c r="CA291" s="109"/>
      <c r="CB291" s="109"/>
      <c r="CC291" s="109"/>
      <c r="CD291" s="109"/>
      <c r="CE291" s="109"/>
      <c r="CF291" s="109"/>
      <c r="CG291" s="109"/>
      <c r="CH291" s="109"/>
      <c r="CI291" s="109"/>
      <c r="CJ291" s="109"/>
      <c r="CK291" s="109"/>
      <c r="CL291" s="109"/>
      <c r="CM291" s="109"/>
      <c r="CN291" s="109"/>
      <c r="CO291" s="109"/>
      <c r="CP291" s="109"/>
      <c r="CQ291" s="109"/>
      <c r="CR291" s="109"/>
      <c r="CS291" s="109"/>
      <c r="CT291" s="109"/>
      <c r="CU291" s="109"/>
      <c r="CV291" s="109"/>
      <c r="CW291" s="109"/>
      <c r="CX291" s="109"/>
      <c r="CY291" s="109"/>
      <c r="CZ291" s="109"/>
      <c r="DA291" s="109"/>
      <c r="DB291" s="109"/>
      <c r="DC291" s="109"/>
      <c r="DD291" s="109"/>
      <c r="DE291" s="109"/>
      <c r="DF291" s="109"/>
      <c r="DG291" s="109"/>
      <c r="DH291" s="109"/>
      <c r="DI291" s="109"/>
      <c r="DJ291" s="109"/>
      <c r="DK291" s="109"/>
      <c r="DL291" s="109"/>
      <c r="DM291" s="109"/>
      <c r="DN291" s="109"/>
      <c r="DO291" s="109"/>
      <c r="DP291" s="109"/>
      <c r="DQ291" s="109"/>
      <c r="DR291" s="109"/>
      <c r="DS291" s="109"/>
      <c r="DT291" s="109"/>
      <c r="DU291" s="109"/>
      <c r="DV291" s="109"/>
      <c r="DW291" s="109"/>
      <c r="DX291" s="109"/>
      <c r="DY291" s="109"/>
      <c r="DZ291" s="109"/>
      <c r="EA291" s="109"/>
      <c r="EB291" s="109"/>
      <c r="EC291" s="109"/>
      <c r="ED291" s="109"/>
      <c r="EE291" s="109"/>
      <c r="EF291" s="109"/>
      <c r="EG291" s="109"/>
      <c r="EH291" s="109"/>
      <c r="EI291" s="109"/>
      <c r="EJ291" s="109"/>
      <c r="EK291" s="109"/>
      <c r="EL291" s="111"/>
      <c r="EM291" s="112"/>
      <c r="EN291" s="112"/>
      <c r="EO291" s="112"/>
      <c r="EP291" s="112"/>
      <c r="EQ291" s="113"/>
    </row>
    <row r="292" spans="1:150" ht="11.45" customHeight="1" x14ac:dyDescent="0.2">
      <c r="B292" s="108"/>
      <c r="C292" s="109"/>
      <c r="D292" s="109"/>
      <c r="E292" s="109"/>
      <c r="F292" s="109"/>
      <c r="G292" s="109"/>
      <c r="H292" s="109"/>
      <c r="I292" s="109"/>
      <c r="J292" s="109"/>
      <c r="K292" s="109"/>
      <c r="L292" s="110"/>
      <c r="M292" s="110"/>
      <c r="N292" s="110"/>
      <c r="O292" s="109"/>
      <c r="P292" s="109"/>
      <c r="Q292" s="109"/>
      <c r="R292" s="109"/>
      <c r="S292" s="109"/>
      <c r="T292" s="109"/>
      <c r="U292" s="109"/>
      <c r="V292" s="109"/>
      <c r="W292" s="109"/>
      <c r="X292" s="109"/>
      <c r="Y292" s="109"/>
      <c r="Z292" s="109"/>
      <c r="AA292" s="109"/>
      <c r="AB292" s="109"/>
      <c r="AC292" s="109"/>
      <c r="AD292" s="109"/>
      <c r="AE292" s="109"/>
      <c r="AF292" s="109"/>
      <c r="AG292" s="109"/>
      <c r="AH292" s="109"/>
      <c r="AI292" s="109"/>
      <c r="AJ292" s="109"/>
      <c r="AK292" s="109"/>
      <c r="AL292" s="109"/>
      <c r="AM292" s="109"/>
      <c r="AN292" s="109"/>
      <c r="AO292" s="109"/>
      <c r="AP292" s="109"/>
      <c r="AQ292" s="109"/>
      <c r="AR292" s="109"/>
      <c r="AS292" s="109"/>
      <c r="AT292" s="109"/>
      <c r="AU292" s="109"/>
      <c r="AV292" s="109"/>
      <c r="AW292" s="109"/>
      <c r="AX292" s="109"/>
      <c r="AY292" s="109"/>
      <c r="AZ292" s="109"/>
      <c r="BA292" s="109"/>
      <c r="BB292" s="109"/>
      <c r="BC292" s="109"/>
      <c r="BD292" s="109"/>
      <c r="BE292" s="109"/>
      <c r="BF292" s="109"/>
      <c r="BG292" s="109"/>
      <c r="BH292" s="109"/>
      <c r="BI292" s="109"/>
      <c r="BJ292" s="109"/>
      <c r="BK292" s="109"/>
      <c r="BL292" s="109"/>
      <c r="BM292" s="109"/>
      <c r="BN292" s="109"/>
      <c r="BO292" s="109"/>
      <c r="BP292" s="109"/>
      <c r="BQ292" s="109"/>
      <c r="BR292" s="109"/>
      <c r="BS292" s="110"/>
      <c r="BT292" s="109"/>
      <c r="BU292" s="109"/>
      <c r="BV292" s="109"/>
      <c r="BW292" s="109"/>
      <c r="BX292" s="109"/>
      <c r="BY292" s="109"/>
      <c r="BZ292" s="109"/>
      <c r="CA292" s="109"/>
      <c r="CB292" s="109"/>
      <c r="CC292" s="109"/>
      <c r="CD292" s="109"/>
      <c r="CE292" s="109"/>
      <c r="CF292" s="109"/>
      <c r="CG292" s="109"/>
      <c r="CH292" s="109"/>
      <c r="CI292" s="109"/>
      <c r="CJ292" s="109"/>
      <c r="CK292" s="109"/>
      <c r="CL292" s="109"/>
      <c r="CM292" s="109"/>
      <c r="CN292" s="109"/>
      <c r="CO292" s="109"/>
      <c r="CP292" s="109"/>
      <c r="CQ292" s="109"/>
      <c r="CR292" s="109"/>
      <c r="CS292" s="109"/>
      <c r="CT292" s="109"/>
      <c r="CU292" s="109"/>
      <c r="CV292" s="109"/>
      <c r="CW292" s="109"/>
      <c r="CX292" s="109"/>
      <c r="CY292" s="109"/>
      <c r="CZ292" s="109"/>
      <c r="DA292" s="109"/>
      <c r="DB292" s="109"/>
      <c r="DC292" s="109"/>
      <c r="DD292" s="109"/>
      <c r="DE292" s="109"/>
      <c r="DF292" s="109"/>
      <c r="DG292" s="109"/>
      <c r="DH292" s="109"/>
      <c r="DI292" s="109"/>
      <c r="DJ292" s="109"/>
      <c r="DK292" s="109"/>
      <c r="DL292" s="109"/>
      <c r="DM292" s="109"/>
      <c r="DN292" s="109"/>
      <c r="DO292" s="109"/>
      <c r="DP292" s="109"/>
      <c r="DQ292" s="109"/>
      <c r="DR292" s="109"/>
      <c r="DS292" s="109"/>
      <c r="DT292" s="109"/>
      <c r="DU292" s="109"/>
      <c r="DV292" s="109"/>
      <c r="DW292" s="109"/>
      <c r="DX292" s="109"/>
      <c r="DY292" s="109"/>
      <c r="DZ292" s="109"/>
      <c r="EA292" s="109"/>
      <c r="EB292" s="109"/>
      <c r="EC292" s="109"/>
      <c r="ED292" s="109"/>
      <c r="EE292" s="109"/>
      <c r="EF292" s="109"/>
      <c r="EG292" s="109"/>
      <c r="EH292" s="109"/>
      <c r="EI292" s="109"/>
      <c r="EJ292" s="109"/>
      <c r="EK292" s="109"/>
      <c r="EL292" s="111"/>
      <c r="EM292" s="112"/>
      <c r="EN292" s="112"/>
      <c r="EO292" s="112"/>
      <c r="EP292" s="112"/>
      <c r="EQ292" s="113"/>
    </row>
    <row r="293" spans="1:150" ht="11.45" customHeight="1" x14ac:dyDescent="0.2">
      <c r="B293" s="108"/>
      <c r="C293" s="109"/>
      <c r="D293" s="109"/>
      <c r="E293" s="109"/>
      <c r="F293" s="109"/>
      <c r="G293" s="109"/>
      <c r="H293" s="109"/>
      <c r="I293" s="109"/>
      <c r="J293" s="109"/>
      <c r="K293" s="109"/>
      <c r="L293" s="110"/>
      <c r="M293" s="110"/>
      <c r="N293" s="110"/>
      <c r="O293" s="109"/>
      <c r="P293" s="109"/>
      <c r="Q293" s="109"/>
      <c r="R293" s="109"/>
      <c r="S293" s="109"/>
      <c r="T293" s="109"/>
      <c r="U293" s="109"/>
      <c r="V293" s="109"/>
      <c r="W293" s="109"/>
      <c r="X293" s="109"/>
      <c r="Y293" s="109"/>
      <c r="Z293" s="109"/>
      <c r="AA293" s="109"/>
      <c r="AB293" s="109"/>
      <c r="AC293" s="109"/>
      <c r="AD293" s="109"/>
      <c r="AE293" s="109"/>
      <c r="AF293" s="109"/>
      <c r="AG293" s="109"/>
      <c r="AH293" s="109"/>
      <c r="AI293" s="109"/>
      <c r="AJ293" s="109"/>
      <c r="AK293" s="109"/>
      <c r="AL293" s="109"/>
      <c r="AM293" s="109"/>
      <c r="AN293" s="109"/>
      <c r="AO293" s="109"/>
      <c r="AP293" s="109"/>
      <c r="AQ293" s="109"/>
      <c r="AR293" s="109"/>
      <c r="AS293" s="109"/>
      <c r="AT293" s="109"/>
      <c r="AU293" s="109"/>
      <c r="AV293" s="109"/>
      <c r="AW293" s="109"/>
      <c r="AX293" s="109"/>
      <c r="AY293" s="109"/>
      <c r="AZ293" s="109"/>
      <c r="BA293" s="109"/>
      <c r="BB293" s="109"/>
      <c r="BC293" s="109"/>
      <c r="BD293" s="109"/>
      <c r="BE293" s="109"/>
      <c r="BF293" s="109"/>
      <c r="BG293" s="109"/>
      <c r="BH293" s="109"/>
      <c r="BI293" s="109"/>
      <c r="BJ293" s="109"/>
      <c r="BK293" s="109"/>
      <c r="BL293" s="109"/>
      <c r="BM293" s="109"/>
      <c r="BN293" s="109"/>
      <c r="BO293" s="109"/>
      <c r="BP293" s="109"/>
      <c r="BQ293" s="109"/>
      <c r="BR293" s="109"/>
      <c r="BS293" s="110"/>
      <c r="BT293" s="109"/>
      <c r="BU293" s="109"/>
      <c r="BV293" s="109"/>
      <c r="BW293" s="109"/>
      <c r="BX293" s="109"/>
      <c r="BY293" s="109"/>
      <c r="BZ293" s="109"/>
      <c r="CA293" s="109"/>
      <c r="CB293" s="109"/>
      <c r="CC293" s="109"/>
      <c r="CD293" s="109"/>
      <c r="CE293" s="109"/>
      <c r="CF293" s="109"/>
      <c r="CG293" s="109"/>
      <c r="CH293" s="109"/>
      <c r="CI293" s="109"/>
      <c r="CJ293" s="109"/>
      <c r="CK293" s="109"/>
      <c r="CL293" s="109"/>
      <c r="CM293" s="109"/>
      <c r="CN293" s="109"/>
      <c r="CO293" s="109"/>
      <c r="CP293" s="109"/>
      <c r="CQ293" s="109"/>
      <c r="CR293" s="109"/>
      <c r="CS293" s="109"/>
      <c r="CT293" s="109"/>
      <c r="CU293" s="109"/>
      <c r="CV293" s="109"/>
      <c r="CW293" s="109"/>
      <c r="CX293" s="109"/>
      <c r="CY293" s="109"/>
      <c r="CZ293" s="109"/>
      <c r="DA293" s="109"/>
      <c r="DB293" s="109"/>
      <c r="DC293" s="109"/>
      <c r="DD293" s="109"/>
      <c r="DE293" s="109"/>
      <c r="DF293" s="109"/>
      <c r="DG293" s="109"/>
      <c r="DH293" s="109"/>
      <c r="DI293" s="109"/>
      <c r="DJ293" s="109"/>
      <c r="DK293" s="109"/>
      <c r="DL293" s="109"/>
      <c r="DM293" s="109"/>
      <c r="DN293" s="109"/>
      <c r="DO293" s="109"/>
      <c r="DP293" s="109"/>
      <c r="DQ293" s="109"/>
      <c r="DR293" s="109"/>
      <c r="DS293" s="109"/>
      <c r="DT293" s="109"/>
      <c r="DU293" s="109"/>
      <c r="DV293" s="109"/>
      <c r="DW293" s="109"/>
      <c r="DX293" s="109"/>
      <c r="DY293" s="109"/>
      <c r="DZ293" s="109"/>
      <c r="EA293" s="109"/>
      <c r="EB293" s="109"/>
      <c r="EC293" s="109"/>
      <c r="ED293" s="109"/>
      <c r="EE293" s="109"/>
      <c r="EF293" s="109"/>
      <c r="EG293" s="109"/>
      <c r="EH293" s="109"/>
      <c r="EI293" s="109"/>
      <c r="EJ293" s="109"/>
      <c r="EK293" s="109"/>
      <c r="EL293" s="111"/>
      <c r="EM293" s="112"/>
      <c r="EN293" s="112"/>
      <c r="EO293" s="112"/>
      <c r="EP293" s="112"/>
      <c r="EQ293" s="113"/>
    </row>
    <row r="294" spans="1:150" ht="11.45" customHeight="1" x14ac:dyDescent="0.2">
      <c r="B294" s="108"/>
      <c r="C294" s="109"/>
      <c r="D294" s="109"/>
      <c r="E294" s="109"/>
      <c r="F294" s="109"/>
      <c r="G294" s="109"/>
      <c r="H294" s="109"/>
      <c r="I294" s="109"/>
      <c r="J294" s="109"/>
      <c r="K294" s="109"/>
      <c r="L294" s="110"/>
      <c r="M294" s="110"/>
      <c r="N294" s="110"/>
      <c r="O294" s="109"/>
      <c r="P294" s="109"/>
      <c r="Q294" s="109"/>
      <c r="R294" s="109"/>
      <c r="S294" s="109"/>
      <c r="T294" s="109"/>
      <c r="U294" s="109"/>
      <c r="V294" s="109"/>
      <c r="W294" s="109"/>
      <c r="X294" s="109"/>
      <c r="Y294" s="109"/>
      <c r="Z294" s="109"/>
      <c r="AA294" s="109"/>
      <c r="AB294" s="109"/>
      <c r="AC294" s="109"/>
      <c r="AD294" s="109"/>
      <c r="AE294" s="109"/>
      <c r="AF294" s="109"/>
      <c r="AG294" s="109"/>
      <c r="AH294" s="109"/>
      <c r="AI294" s="109"/>
      <c r="AJ294" s="109"/>
      <c r="AK294" s="109"/>
      <c r="AL294" s="109"/>
      <c r="AM294" s="109"/>
      <c r="AN294" s="109"/>
      <c r="AO294" s="109"/>
      <c r="AP294" s="109"/>
      <c r="AQ294" s="109"/>
      <c r="AR294" s="109"/>
      <c r="AS294" s="109"/>
      <c r="AT294" s="109"/>
      <c r="AU294" s="109"/>
      <c r="AV294" s="109"/>
      <c r="AW294" s="109"/>
      <c r="AX294" s="109"/>
      <c r="AY294" s="109"/>
      <c r="AZ294" s="109"/>
      <c r="BA294" s="109"/>
      <c r="BB294" s="109"/>
      <c r="BC294" s="109"/>
      <c r="BD294" s="109"/>
      <c r="BE294" s="109"/>
      <c r="BF294" s="109"/>
      <c r="BG294" s="109"/>
      <c r="BH294" s="109"/>
      <c r="BI294" s="109"/>
      <c r="BJ294" s="109"/>
      <c r="BK294" s="109"/>
      <c r="BL294" s="109"/>
      <c r="BM294" s="109"/>
      <c r="BN294" s="109"/>
      <c r="BO294" s="109"/>
      <c r="BP294" s="109"/>
      <c r="BQ294" s="109"/>
      <c r="BR294" s="109"/>
      <c r="BS294" s="110"/>
      <c r="BT294" s="109"/>
      <c r="BU294" s="109"/>
      <c r="BV294" s="109"/>
      <c r="BW294" s="109"/>
      <c r="BX294" s="109"/>
      <c r="BY294" s="109"/>
      <c r="BZ294" s="109"/>
      <c r="CA294" s="109"/>
      <c r="CB294" s="109"/>
      <c r="CC294" s="109"/>
      <c r="CD294" s="109"/>
      <c r="CE294" s="109"/>
      <c r="CF294" s="109"/>
      <c r="CG294" s="109"/>
      <c r="CH294" s="109"/>
      <c r="CI294" s="109"/>
      <c r="CJ294" s="109"/>
      <c r="CK294" s="109"/>
      <c r="CL294" s="109"/>
      <c r="CM294" s="109"/>
      <c r="CN294" s="109"/>
      <c r="CO294" s="109"/>
      <c r="CP294" s="109"/>
      <c r="CQ294" s="109"/>
      <c r="CR294" s="109"/>
      <c r="CS294" s="109"/>
      <c r="CT294" s="109"/>
      <c r="CU294" s="109"/>
      <c r="CV294" s="109"/>
      <c r="CW294" s="109"/>
      <c r="CX294" s="109"/>
      <c r="CY294" s="109"/>
      <c r="CZ294" s="109"/>
      <c r="DA294" s="109"/>
      <c r="DB294" s="109"/>
      <c r="DC294" s="109"/>
      <c r="DD294" s="109"/>
      <c r="DE294" s="109"/>
      <c r="DF294" s="109"/>
      <c r="DG294" s="109"/>
      <c r="DH294" s="109"/>
      <c r="DI294" s="109"/>
      <c r="DJ294" s="109"/>
      <c r="DK294" s="109"/>
      <c r="DL294" s="109"/>
      <c r="DM294" s="109"/>
      <c r="DN294" s="109"/>
      <c r="DO294" s="109"/>
      <c r="DP294" s="109"/>
      <c r="DQ294" s="109"/>
      <c r="DR294" s="109"/>
      <c r="DS294" s="109"/>
      <c r="DT294" s="109"/>
      <c r="DU294" s="109"/>
      <c r="DV294" s="109"/>
      <c r="DW294" s="109"/>
      <c r="DX294" s="109"/>
      <c r="DY294" s="109"/>
      <c r="DZ294" s="109"/>
      <c r="EA294" s="109"/>
      <c r="EB294" s="109"/>
      <c r="EC294" s="109"/>
      <c r="ED294" s="109"/>
      <c r="EE294" s="109"/>
      <c r="EF294" s="109"/>
      <c r="EG294" s="109"/>
      <c r="EH294" s="109"/>
      <c r="EI294" s="109"/>
      <c r="EJ294" s="109"/>
      <c r="EK294" s="109"/>
      <c r="EL294" s="111"/>
      <c r="EM294" s="112"/>
      <c r="EN294" s="112"/>
      <c r="EO294" s="112"/>
      <c r="EP294" s="112"/>
      <c r="EQ294" s="113"/>
    </row>
    <row r="295" spans="1:150" ht="11.45" customHeight="1" x14ac:dyDescent="0.2">
      <c r="B295" s="108"/>
      <c r="C295" s="109"/>
      <c r="D295" s="109"/>
      <c r="E295" s="109"/>
      <c r="F295" s="109"/>
      <c r="G295" s="109"/>
      <c r="H295" s="109"/>
      <c r="I295" s="109"/>
      <c r="J295" s="109"/>
      <c r="K295" s="109"/>
      <c r="L295" s="110"/>
      <c r="M295" s="110"/>
      <c r="N295" s="110"/>
      <c r="O295" s="109"/>
      <c r="P295" s="109"/>
      <c r="Q295" s="109"/>
      <c r="R295" s="109"/>
      <c r="S295" s="109"/>
      <c r="T295" s="109"/>
      <c r="U295" s="109"/>
      <c r="V295" s="109"/>
      <c r="W295" s="109"/>
      <c r="X295" s="109"/>
      <c r="Y295" s="109"/>
      <c r="Z295" s="109"/>
      <c r="AA295" s="109"/>
      <c r="AB295" s="109"/>
      <c r="AC295" s="109"/>
      <c r="AD295" s="109"/>
      <c r="AE295" s="109"/>
      <c r="AF295" s="109"/>
      <c r="AG295" s="109"/>
      <c r="AH295" s="109"/>
      <c r="AI295" s="109"/>
      <c r="AJ295" s="109"/>
      <c r="AK295" s="109"/>
      <c r="AL295" s="109"/>
      <c r="AM295" s="109"/>
      <c r="AN295" s="109"/>
      <c r="AO295" s="109"/>
      <c r="AP295" s="109"/>
      <c r="AQ295" s="109"/>
      <c r="AR295" s="109"/>
      <c r="AS295" s="109"/>
      <c r="AT295" s="109"/>
      <c r="AU295" s="109"/>
      <c r="AV295" s="109"/>
      <c r="AW295" s="109"/>
      <c r="AX295" s="109"/>
      <c r="AY295" s="109"/>
      <c r="AZ295" s="109"/>
      <c r="BA295" s="109"/>
      <c r="BB295" s="109"/>
      <c r="BC295" s="109"/>
      <c r="BD295" s="109"/>
      <c r="BE295" s="109"/>
      <c r="BF295" s="109"/>
      <c r="BG295" s="109"/>
      <c r="BH295" s="109"/>
      <c r="BI295" s="109"/>
      <c r="BJ295" s="109"/>
      <c r="BK295" s="109"/>
      <c r="BL295" s="109"/>
      <c r="BM295" s="109"/>
      <c r="BN295" s="109"/>
      <c r="BO295" s="109"/>
      <c r="BP295" s="109"/>
      <c r="BQ295" s="109"/>
      <c r="BR295" s="109"/>
      <c r="BS295" s="110"/>
      <c r="BT295" s="109"/>
      <c r="BU295" s="109"/>
      <c r="BV295" s="109"/>
      <c r="BW295" s="109"/>
      <c r="BX295" s="109"/>
      <c r="BY295" s="109"/>
      <c r="BZ295" s="109"/>
      <c r="CA295" s="109"/>
      <c r="CB295" s="109"/>
      <c r="CC295" s="109"/>
      <c r="CD295" s="109"/>
      <c r="CE295" s="109"/>
      <c r="CF295" s="109"/>
      <c r="CG295" s="109"/>
      <c r="CH295" s="109"/>
      <c r="CI295" s="109"/>
      <c r="CJ295" s="109"/>
      <c r="CK295" s="109"/>
      <c r="CL295" s="109"/>
      <c r="CM295" s="109"/>
      <c r="CN295" s="109"/>
      <c r="CO295" s="109"/>
      <c r="CP295" s="109"/>
      <c r="CQ295" s="109"/>
      <c r="CR295" s="109"/>
      <c r="CS295" s="109"/>
      <c r="CT295" s="109"/>
      <c r="CU295" s="109"/>
      <c r="CV295" s="109"/>
      <c r="CW295" s="109"/>
      <c r="CX295" s="109"/>
      <c r="CY295" s="109"/>
      <c r="CZ295" s="109"/>
      <c r="DA295" s="109"/>
      <c r="DB295" s="109"/>
      <c r="DC295" s="109"/>
      <c r="DD295" s="109"/>
      <c r="DE295" s="109"/>
      <c r="DF295" s="109"/>
      <c r="DG295" s="109"/>
      <c r="DH295" s="109"/>
      <c r="DI295" s="109"/>
      <c r="DJ295" s="109"/>
      <c r="DK295" s="109"/>
      <c r="DL295" s="109"/>
      <c r="DM295" s="109"/>
      <c r="DN295" s="109"/>
      <c r="DO295" s="109"/>
      <c r="DP295" s="109"/>
      <c r="DQ295" s="109"/>
      <c r="DR295" s="109"/>
      <c r="DS295" s="109"/>
      <c r="DT295" s="109"/>
      <c r="DU295" s="109"/>
      <c r="DV295" s="109"/>
      <c r="DW295" s="109"/>
      <c r="DX295" s="109"/>
      <c r="DY295" s="109"/>
      <c r="DZ295" s="109"/>
      <c r="EA295" s="109"/>
      <c r="EB295" s="109"/>
      <c r="EC295" s="109"/>
      <c r="ED295" s="109"/>
      <c r="EE295" s="109"/>
      <c r="EF295" s="109"/>
      <c r="EG295" s="109"/>
      <c r="EH295" s="109"/>
      <c r="EI295" s="109"/>
      <c r="EJ295" s="109"/>
      <c r="EK295" s="109"/>
      <c r="EL295" s="111"/>
      <c r="EM295" s="112"/>
      <c r="EN295" s="112"/>
      <c r="EO295" s="112"/>
      <c r="EP295" s="112"/>
      <c r="EQ295" s="113"/>
    </row>
    <row r="296" spans="1:150" ht="11.45" customHeight="1" x14ac:dyDescent="0.2">
      <c r="B296" s="108"/>
      <c r="C296" s="109"/>
      <c r="D296" s="109"/>
      <c r="E296" s="109"/>
      <c r="F296" s="109"/>
      <c r="G296" s="109"/>
      <c r="H296" s="109"/>
      <c r="I296" s="109"/>
      <c r="J296" s="109"/>
      <c r="K296" s="109"/>
      <c r="L296" s="110"/>
      <c r="M296" s="110"/>
      <c r="N296" s="110"/>
      <c r="O296" s="109"/>
      <c r="P296" s="109"/>
      <c r="Q296" s="109"/>
      <c r="R296" s="109"/>
      <c r="S296" s="109"/>
      <c r="T296" s="109"/>
      <c r="U296" s="109"/>
      <c r="V296" s="109"/>
      <c r="W296" s="109"/>
      <c r="X296" s="109"/>
      <c r="Y296" s="109"/>
      <c r="Z296" s="109"/>
      <c r="AA296" s="109"/>
      <c r="AB296" s="109"/>
      <c r="AC296" s="109"/>
      <c r="AD296" s="109"/>
      <c r="AE296" s="109"/>
      <c r="AF296" s="109"/>
      <c r="AG296" s="109"/>
      <c r="AH296" s="109"/>
      <c r="AI296" s="109"/>
      <c r="AJ296" s="109"/>
      <c r="AK296" s="109"/>
      <c r="AL296" s="109"/>
      <c r="AM296" s="109"/>
      <c r="AN296" s="109"/>
      <c r="AO296" s="109"/>
      <c r="AP296" s="109"/>
      <c r="AQ296" s="109"/>
      <c r="AR296" s="109"/>
      <c r="AS296" s="109"/>
      <c r="AT296" s="109"/>
      <c r="AU296" s="109"/>
      <c r="AV296" s="109"/>
      <c r="AW296" s="109"/>
      <c r="AX296" s="109"/>
      <c r="AY296" s="109"/>
      <c r="AZ296" s="109"/>
      <c r="BA296" s="109"/>
      <c r="BB296" s="109"/>
      <c r="BC296" s="109"/>
      <c r="BD296" s="109"/>
      <c r="BE296" s="109"/>
      <c r="BF296" s="109"/>
      <c r="BG296" s="109"/>
      <c r="BH296" s="109"/>
      <c r="BI296" s="109"/>
      <c r="BJ296" s="109"/>
      <c r="BK296" s="109"/>
      <c r="BL296" s="109"/>
      <c r="BM296" s="109"/>
      <c r="BN296" s="109"/>
      <c r="BO296" s="109"/>
      <c r="BP296" s="109"/>
      <c r="BQ296" s="109"/>
      <c r="BR296" s="109"/>
      <c r="BS296" s="110"/>
      <c r="BT296" s="109"/>
      <c r="BU296" s="109"/>
      <c r="BV296" s="109"/>
      <c r="BW296" s="109"/>
      <c r="BX296" s="109"/>
      <c r="BY296" s="109"/>
      <c r="BZ296" s="109"/>
      <c r="CA296" s="109"/>
      <c r="CB296" s="109"/>
      <c r="CC296" s="109"/>
      <c r="CD296" s="109"/>
      <c r="CE296" s="109"/>
      <c r="CF296" s="109"/>
      <c r="CG296" s="109"/>
      <c r="CH296" s="109"/>
      <c r="CI296" s="109"/>
      <c r="CJ296" s="109"/>
      <c r="CK296" s="109"/>
      <c r="CL296" s="109"/>
      <c r="CM296" s="109"/>
      <c r="CN296" s="109"/>
      <c r="CO296" s="109"/>
      <c r="CP296" s="109"/>
      <c r="CQ296" s="109"/>
      <c r="CR296" s="109"/>
      <c r="CS296" s="109"/>
      <c r="CT296" s="109"/>
      <c r="CU296" s="109"/>
      <c r="CV296" s="109"/>
      <c r="CW296" s="109"/>
      <c r="CX296" s="109"/>
      <c r="CY296" s="109"/>
      <c r="CZ296" s="109"/>
      <c r="DA296" s="109"/>
      <c r="DB296" s="109"/>
      <c r="DC296" s="109"/>
      <c r="DD296" s="109"/>
      <c r="DE296" s="109"/>
      <c r="DF296" s="109"/>
      <c r="DG296" s="109"/>
      <c r="DH296" s="109"/>
      <c r="DI296" s="109"/>
      <c r="DJ296" s="109"/>
      <c r="DK296" s="109"/>
      <c r="DL296" s="109"/>
      <c r="DM296" s="109"/>
      <c r="DN296" s="109"/>
      <c r="DO296" s="109"/>
      <c r="DP296" s="109"/>
      <c r="DQ296" s="109"/>
      <c r="DR296" s="109"/>
      <c r="DS296" s="109"/>
      <c r="DT296" s="109"/>
      <c r="DU296" s="109"/>
      <c r="DV296" s="109"/>
      <c r="DW296" s="109"/>
      <c r="DX296" s="109"/>
      <c r="DY296" s="109"/>
      <c r="DZ296" s="109"/>
      <c r="EA296" s="109"/>
      <c r="EB296" s="109"/>
      <c r="EC296" s="109"/>
      <c r="ED296" s="109"/>
      <c r="EE296" s="109"/>
      <c r="EF296" s="109"/>
      <c r="EG296" s="109"/>
      <c r="EH296" s="109"/>
      <c r="EI296" s="109"/>
      <c r="EJ296" s="109"/>
      <c r="EK296" s="109"/>
      <c r="EL296" s="111"/>
      <c r="EM296" s="112"/>
      <c r="EN296" s="112"/>
      <c r="EO296" s="112"/>
      <c r="EP296" s="112"/>
      <c r="EQ296" s="113"/>
    </row>
    <row r="297" spans="1:150" ht="11.45" customHeight="1" x14ac:dyDescent="0.2">
      <c r="B297" s="116"/>
      <c r="C297" s="117"/>
      <c r="D297" s="117"/>
      <c r="E297" s="117"/>
      <c r="F297" s="117"/>
      <c r="G297" s="117"/>
      <c r="H297" s="117"/>
      <c r="I297" s="117"/>
      <c r="J297" s="117"/>
      <c r="K297" s="117"/>
      <c r="L297" s="118"/>
      <c r="M297" s="118"/>
      <c r="N297" s="118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  <c r="AH297" s="117"/>
      <c r="AI297" s="117"/>
      <c r="AJ297" s="117"/>
      <c r="AK297" s="117"/>
      <c r="AL297" s="117"/>
      <c r="AM297" s="117"/>
      <c r="AN297" s="117"/>
      <c r="AO297" s="117"/>
      <c r="AP297" s="117"/>
      <c r="AQ297" s="117"/>
      <c r="AR297" s="117"/>
      <c r="AS297" s="117"/>
      <c r="AT297" s="117"/>
      <c r="AU297" s="117"/>
      <c r="AV297" s="117"/>
      <c r="AW297" s="117"/>
      <c r="AX297" s="117"/>
      <c r="AY297" s="117"/>
      <c r="AZ297" s="117"/>
      <c r="BA297" s="117"/>
      <c r="BB297" s="117"/>
      <c r="BC297" s="117"/>
      <c r="BD297" s="117"/>
      <c r="BE297" s="117"/>
      <c r="BF297" s="117"/>
      <c r="BG297" s="117"/>
      <c r="BH297" s="117"/>
      <c r="BI297" s="117"/>
      <c r="BJ297" s="117"/>
      <c r="BK297" s="117"/>
      <c r="BL297" s="117"/>
      <c r="BM297" s="117"/>
      <c r="BN297" s="117"/>
      <c r="BO297" s="117"/>
      <c r="BP297" s="117"/>
      <c r="BQ297" s="117"/>
      <c r="BR297" s="117"/>
      <c r="BS297" s="118"/>
      <c r="BT297" s="117"/>
      <c r="BU297" s="117"/>
      <c r="BV297" s="117"/>
      <c r="BW297" s="117"/>
      <c r="BX297" s="117"/>
      <c r="BY297" s="117"/>
      <c r="BZ297" s="117"/>
      <c r="CA297" s="117"/>
      <c r="CB297" s="117"/>
      <c r="CC297" s="117"/>
      <c r="CD297" s="117"/>
      <c r="CE297" s="117"/>
      <c r="CF297" s="117"/>
      <c r="CG297" s="117"/>
      <c r="CH297" s="117"/>
      <c r="CI297" s="117"/>
      <c r="CJ297" s="117"/>
      <c r="CK297" s="117"/>
      <c r="CL297" s="117"/>
      <c r="CM297" s="117"/>
      <c r="CN297" s="117"/>
      <c r="CO297" s="117"/>
      <c r="CP297" s="117"/>
      <c r="CQ297" s="117"/>
      <c r="CR297" s="117"/>
      <c r="CS297" s="117"/>
      <c r="CT297" s="117"/>
      <c r="CU297" s="117"/>
      <c r="CV297" s="117"/>
      <c r="CW297" s="117"/>
      <c r="CX297" s="117"/>
      <c r="CY297" s="117"/>
      <c r="CZ297" s="117"/>
      <c r="DA297" s="117"/>
      <c r="DB297" s="117"/>
      <c r="DC297" s="117"/>
      <c r="DD297" s="117"/>
      <c r="DE297" s="117"/>
      <c r="DF297" s="117"/>
      <c r="DG297" s="117"/>
      <c r="DH297" s="117"/>
      <c r="DI297" s="117"/>
      <c r="DJ297" s="117"/>
      <c r="DK297" s="117"/>
      <c r="DL297" s="117"/>
      <c r="DM297" s="117"/>
      <c r="DN297" s="117"/>
      <c r="DO297" s="117"/>
      <c r="DP297" s="117"/>
      <c r="DQ297" s="117"/>
      <c r="DR297" s="117"/>
      <c r="DS297" s="117"/>
      <c r="DT297" s="117"/>
      <c r="DU297" s="117"/>
      <c r="DV297" s="117"/>
      <c r="DW297" s="117"/>
      <c r="DX297" s="117"/>
      <c r="DY297" s="117"/>
      <c r="DZ297" s="117"/>
      <c r="EA297" s="117"/>
      <c r="EB297" s="117"/>
      <c r="EC297" s="117"/>
      <c r="ED297" s="117"/>
      <c r="EE297" s="117"/>
      <c r="EF297" s="117"/>
      <c r="EG297" s="117"/>
      <c r="EH297" s="117"/>
      <c r="EI297" s="117"/>
      <c r="EJ297" s="117"/>
      <c r="EK297" s="117"/>
      <c r="EL297" s="119"/>
      <c r="EM297" s="123"/>
      <c r="EN297" s="123"/>
      <c r="EO297" s="123"/>
      <c r="EP297" s="123"/>
      <c r="EQ297" s="124"/>
    </row>
    <row r="298" spans="1:150" s="67" customFormat="1" ht="11.25" customHeight="1" x14ac:dyDescent="0.15">
      <c r="B298" s="133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34"/>
      <c r="BN298" s="134"/>
      <c r="BO298" s="134"/>
      <c r="BP298" s="134"/>
      <c r="BQ298" s="134"/>
      <c r="BR298" s="134"/>
      <c r="BS298" s="134"/>
      <c r="BT298" s="134"/>
      <c r="BU298" s="134"/>
      <c r="BV298" s="134"/>
      <c r="BW298" s="134"/>
      <c r="BX298" s="134"/>
      <c r="BY298" s="134"/>
      <c r="BZ298" s="134"/>
      <c r="CA298" s="134"/>
      <c r="CB298" s="134"/>
      <c r="CC298" s="134"/>
      <c r="CD298" s="134"/>
      <c r="CE298" s="134"/>
      <c r="CF298" s="134"/>
      <c r="CG298" s="134"/>
      <c r="CH298" s="134"/>
      <c r="CI298" s="134"/>
      <c r="CJ298" s="134"/>
      <c r="CK298" s="134"/>
      <c r="CL298" s="134"/>
      <c r="CM298" s="134"/>
      <c r="CN298" s="134"/>
      <c r="CO298" s="134"/>
      <c r="CP298" s="134"/>
      <c r="CQ298" s="134"/>
      <c r="CR298" s="134"/>
      <c r="CS298" s="134"/>
      <c r="CT298" s="134"/>
      <c r="CU298" s="134"/>
      <c r="CV298" s="134"/>
      <c r="CW298" s="134"/>
      <c r="CX298" s="134"/>
      <c r="CY298" s="134"/>
      <c r="CZ298" s="135"/>
      <c r="DA298" s="135"/>
      <c r="DB298" s="135"/>
      <c r="DC298" s="135"/>
      <c r="DD298" s="135"/>
      <c r="DE298" s="135"/>
      <c r="DF298" s="135"/>
      <c r="DG298" s="135"/>
      <c r="DH298" s="135"/>
      <c r="DI298" s="135"/>
      <c r="DJ298" s="135"/>
      <c r="DK298" s="135"/>
      <c r="DL298" s="135"/>
      <c r="DM298" s="135"/>
      <c r="DN298" s="135"/>
      <c r="DO298" s="135"/>
      <c r="DP298" s="135"/>
      <c r="DQ298" s="135"/>
      <c r="DR298" s="135"/>
      <c r="DS298" s="135"/>
      <c r="DT298" s="135"/>
      <c r="DU298" s="135"/>
      <c r="DV298" s="135"/>
      <c r="DW298" s="135"/>
      <c r="DX298" s="135"/>
      <c r="DY298" s="135"/>
      <c r="DZ298" s="135"/>
      <c r="EA298" s="135"/>
      <c r="EB298" s="135"/>
      <c r="EC298" s="135"/>
      <c r="ED298" s="135"/>
      <c r="EE298" s="135"/>
      <c r="EF298" s="135"/>
      <c r="EG298" s="135"/>
      <c r="EH298" s="135"/>
      <c r="EI298" s="135"/>
      <c r="EJ298" s="135"/>
      <c r="EK298" s="135"/>
      <c r="EL298" s="136"/>
      <c r="EM298" s="137"/>
      <c r="EN298" s="137"/>
      <c r="EO298" s="137"/>
      <c r="EP298" s="137"/>
      <c r="EQ298" s="141"/>
    </row>
    <row r="299" spans="1:150" s="67" customFormat="1" ht="11.25" customHeight="1" x14ac:dyDescent="0.2">
      <c r="A299" s="67">
        <v>10</v>
      </c>
      <c r="B299" s="288">
        <f>A299</f>
        <v>10</v>
      </c>
      <c r="C299" s="286"/>
      <c r="D299" s="286"/>
      <c r="E299" s="107" t="s">
        <v>12883</v>
      </c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  <c r="BR299" s="56"/>
      <c r="BS299" s="56"/>
      <c r="BT299" s="56"/>
      <c r="BU299" s="56"/>
      <c r="BV299" s="56"/>
      <c r="BW299" s="56"/>
      <c r="BX299" s="56"/>
      <c r="BY299" s="56"/>
      <c r="BZ299" s="56"/>
      <c r="CA299" s="56"/>
      <c r="CB299" s="56"/>
      <c r="CC299" s="56"/>
      <c r="CD299" s="56"/>
      <c r="CE299" s="56"/>
      <c r="CF299" s="56"/>
      <c r="CG299" s="56"/>
      <c r="CH299" s="56"/>
      <c r="CI299" s="56"/>
      <c r="CJ299" s="56"/>
      <c r="CK299" s="56"/>
      <c r="CL299" s="56"/>
      <c r="CM299" s="56"/>
      <c r="CN299" s="56"/>
      <c r="CO299" s="56"/>
      <c r="CP299" s="56"/>
      <c r="CQ299" s="56"/>
      <c r="CR299" s="56"/>
      <c r="CS299" s="56"/>
      <c r="CT299" s="56"/>
      <c r="CU299" s="56"/>
      <c r="CV299" s="56"/>
      <c r="CW299" s="56"/>
      <c r="CX299" s="56"/>
      <c r="CY299" s="5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115"/>
      <c r="EM299" s="59" t="e">
        <f>EM342</f>
        <v>#REF!</v>
      </c>
      <c r="EN299" s="59" t="e">
        <f>EN342</f>
        <v>#REF!</v>
      </c>
      <c r="EO299" s="59" t="e">
        <f>EO342</f>
        <v>#REF!</v>
      </c>
      <c r="EP299" s="59" t="str">
        <f>EP342</f>
        <v>482</v>
      </c>
      <c r="EQ299" s="83" t="s">
        <v>12874</v>
      </c>
      <c r="ES299" s="9">
        <f>A299</f>
        <v>10</v>
      </c>
      <c r="ET299" s="9"/>
    </row>
    <row r="300" spans="1:150" s="67" customFormat="1" ht="11.25" customHeight="1" x14ac:dyDescent="0.15">
      <c r="B300" s="11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56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56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56"/>
      <c r="CY300" s="5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115"/>
      <c r="EM300" s="61"/>
      <c r="EN300" s="61"/>
      <c r="EO300" s="61"/>
      <c r="EP300" s="61"/>
      <c r="EQ300" s="121"/>
    </row>
    <row r="301" spans="1:150" s="67" customFormat="1" ht="11.25" customHeight="1" x14ac:dyDescent="0.15">
      <c r="B301" s="114"/>
      <c r="C301" s="56"/>
      <c r="D301" s="56"/>
      <c r="E301" s="56" t="s">
        <v>12599</v>
      </c>
      <c r="F301" s="56"/>
      <c r="G301" s="56"/>
      <c r="H301" s="56" t="s">
        <v>4384</v>
      </c>
      <c r="I301" s="56"/>
      <c r="J301" s="56"/>
      <c r="K301" s="56" t="s">
        <v>9</v>
      </c>
      <c r="L301" s="56"/>
      <c r="M301" s="56"/>
      <c r="N301" s="56" t="s">
        <v>46</v>
      </c>
      <c r="O301" s="56" t="s">
        <v>164</v>
      </c>
      <c r="P301" s="56"/>
      <c r="Q301" s="56" t="s">
        <v>12571</v>
      </c>
      <c r="R301" s="56" t="s">
        <v>47</v>
      </c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  <c r="BR301" s="56"/>
      <c r="BS301" s="56"/>
      <c r="BT301" s="56"/>
      <c r="BU301" s="56"/>
      <c r="BV301" s="56"/>
      <c r="BW301" s="56"/>
      <c r="BX301" s="56"/>
      <c r="BY301" s="56"/>
      <c r="BZ301" s="56"/>
      <c r="CA301" s="56"/>
      <c r="CB301" s="56"/>
      <c r="CC301" s="56"/>
      <c r="CD301" s="56"/>
      <c r="CE301" s="56"/>
      <c r="CF301" s="56"/>
      <c r="CG301" s="56"/>
      <c r="CH301" s="56"/>
      <c r="CI301" s="56"/>
      <c r="CJ301" s="56"/>
      <c r="CK301" s="56"/>
      <c r="CL301" s="56"/>
      <c r="CM301" s="56"/>
      <c r="CN301" s="56"/>
      <c r="CO301" s="56"/>
      <c r="CP301" s="56"/>
      <c r="CQ301" s="56"/>
      <c r="CR301" s="56"/>
      <c r="CS301" s="56"/>
      <c r="CT301" s="56"/>
      <c r="CU301" s="56"/>
      <c r="CV301" s="56"/>
      <c r="CW301" s="56"/>
      <c r="CX301" s="56"/>
      <c r="CY301" s="5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115"/>
      <c r="EM301" s="61"/>
      <c r="EN301" s="61"/>
      <c r="EO301" s="61"/>
      <c r="EP301" s="61"/>
      <c r="EQ301" s="121"/>
    </row>
    <row r="302" spans="1:150" s="67" customFormat="1" ht="11.25" customHeight="1" x14ac:dyDescent="0.15">
      <c r="B302" s="11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115"/>
      <c r="EM302" s="61"/>
      <c r="EN302" s="61"/>
      <c r="EO302" s="61"/>
      <c r="EP302" s="61"/>
      <c r="EQ302" s="121"/>
    </row>
    <row r="303" spans="1:150" s="67" customFormat="1" ht="11.25" customHeight="1" x14ac:dyDescent="0.15">
      <c r="B303" s="114"/>
      <c r="C303" s="56"/>
      <c r="D303" s="56"/>
      <c r="E303" s="56"/>
      <c r="F303" s="56"/>
      <c r="G303" s="56"/>
      <c r="H303" s="56" t="s">
        <v>12617</v>
      </c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 t="s">
        <v>12766</v>
      </c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  <c r="BR303" s="56"/>
      <c r="BS303" s="56"/>
      <c r="BT303" s="56"/>
      <c r="BU303" s="56"/>
      <c r="BV303" s="56"/>
      <c r="BW303" s="56"/>
      <c r="BX303" s="56"/>
      <c r="BY303" s="56"/>
      <c r="BZ303" s="56"/>
      <c r="CA303" s="56"/>
      <c r="CB303" s="56"/>
      <c r="CC303" s="56"/>
      <c r="CD303" s="56"/>
      <c r="CE303" s="56"/>
      <c r="CF303" s="56"/>
      <c r="CG303" s="56"/>
      <c r="CH303" s="56"/>
      <c r="CI303" s="56"/>
      <c r="CJ303" s="56"/>
      <c r="CK303" s="56"/>
      <c r="CL303" s="56"/>
      <c r="CM303" s="56"/>
      <c r="CN303" s="56"/>
      <c r="CO303" s="56"/>
      <c r="CP303" s="56"/>
      <c r="CQ303" s="56"/>
      <c r="CR303" s="56"/>
      <c r="CS303" s="56"/>
      <c r="CT303" s="56"/>
      <c r="CU303" s="56"/>
      <c r="CV303" s="56"/>
      <c r="CW303" s="56"/>
      <c r="CX303" s="56"/>
      <c r="CY303" s="5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115"/>
      <c r="EM303" s="61"/>
      <c r="EN303" s="61"/>
      <c r="EO303" s="61"/>
      <c r="EP303" s="61"/>
      <c r="EQ303" s="121"/>
    </row>
    <row r="304" spans="1:150" s="67" customFormat="1" ht="11.25" customHeight="1" x14ac:dyDescent="0.15">
      <c r="B304" s="11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56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56"/>
      <c r="CY304" s="5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115"/>
      <c r="EM304" s="61"/>
      <c r="EN304" s="61"/>
      <c r="EO304" s="61"/>
      <c r="EP304" s="61"/>
      <c r="EQ304" s="121"/>
    </row>
    <row r="305" spans="2:147" s="67" customFormat="1" ht="11.25" customHeight="1" x14ac:dyDescent="0.15">
      <c r="B305" s="114"/>
      <c r="C305" s="56"/>
      <c r="D305" s="56"/>
      <c r="E305" s="56"/>
      <c r="F305" s="56"/>
      <c r="G305" s="56"/>
      <c r="H305" s="56" t="s">
        <v>12699</v>
      </c>
      <c r="I305" s="56"/>
      <c r="J305" s="56" t="s">
        <v>43</v>
      </c>
      <c r="K305" s="56"/>
      <c r="L305" s="56" t="str">
        <f>TEXT(0.2,"#,##0.#######")</f>
        <v>0.2</v>
      </c>
      <c r="M305" s="56"/>
      <c r="N305" s="56"/>
      <c r="O305" s="56" t="s">
        <v>8</v>
      </c>
      <c r="P305" s="56"/>
      <c r="Q305" s="56"/>
      <c r="R305" s="56"/>
      <c r="S305" s="56"/>
      <c r="T305" s="56"/>
      <c r="U305" s="56"/>
      <c r="V305" s="56"/>
      <c r="W305" s="56" t="s">
        <v>12700</v>
      </c>
      <c r="X305" s="56"/>
      <c r="Y305" s="56" t="s">
        <v>43</v>
      </c>
      <c r="Z305" s="56"/>
      <c r="AA305" s="56" t="str">
        <f>TEXT(0.98,"#,##0.#######")</f>
        <v>0.98</v>
      </c>
      <c r="AB305" s="56"/>
      <c r="AC305" s="56"/>
      <c r="AD305" s="56"/>
      <c r="AE305" s="56"/>
      <c r="AF305" s="56" t="s">
        <v>45</v>
      </c>
      <c r="AG305" s="56"/>
      <c r="AH305" s="56" t="str">
        <f>TEXT(1.24,"#,##0.#######")</f>
        <v>1.24</v>
      </c>
      <c r="AI305" s="56"/>
      <c r="AJ305" s="56"/>
      <c r="AK305" s="56"/>
      <c r="AL305" s="56"/>
      <c r="AM305" s="56" t="s">
        <v>43</v>
      </c>
      <c r="AN305" s="56"/>
      <c r="AO305" s="56" t="str">
        <f>TEXT(ROUND(AA305/AH305,2),"#,##0.#######")</f>
        <v>0.79</v>
      </c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 t="s">
        <v>12701</v>
      </c>
      <c r="BA305" s="56"/>
      <c r="BB305" s="56" t="s">
        <v>43</v>
      </c>
      <c r="BC305" s="56"/>
      <c r="BD305" s="56" t="str">
        <f>TEXT(1.1,"#,##0.#######")</f>
        <v>1.1</v>
      </c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  <c r="BR305" s="56"/>
      <c r="BS305" s="56"/>
      <c r="BT305" s="56"/>
      <c r="BU305" s="56"/>
      <c r="BV305" s="56"/>
      <c r="BW305" s="56"/>
      <c r="BX305" s="56"/>
      <c r="BY305" s="56"/>
      <c r="BZ305" s="56"/>
      <c r="CA305" s="56"/>
      <c r="CB305" s="56"/>
      <c r="CC305" s="56"/>
      <c r="CD305" s="56"/>
      <c r="CE305" s="56"/>
      <c r="CF305" s="56"/>
      <c r="CG305" s="56"/>
      <c r="CH305" s="56"/>
      <c r="CI305" s="56"/>
      <c r="CJ305" s="56"/>
      <c r="CK305" s="56"/>
      <c r="CL305" s="56"/>
      <c r="CM305" s="56"/>
      <c r="CN305" s="56"/>
      <c r="CO305" s="56"/>
      <c r="CP305" s="56"/>
      <c r="CQ305" s="56"/>
      <c r="CR305" s="56"/>
      <c r="CS305" s="56"/>
      <c r="CT305" s="56"/>
      <c r="CU305" s="56"/>
      <c r="CV305" s="56"/>
      <c r="CW305" s="56"/>
      <c r="CX305" s="56"/>
      <c r="CY305" s="5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115"/>
      <c r="EM305" s="61"/>
      <c r="EN305" s="61"/>
      <c r="EO305" s="61"/>
      <c r="EP305" s="61"/>
      <c r="EQ305" s="121"/>
    </row>
    <row r="306" spans="2:147" s="67" customFormat="1" ht="11.25" customHeight="1" x14ac:dyDescent="0.15">
      <c r="B306" s="11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  <c r="BR306" s="56"/>
      <c r="BS306" s="56"/>
      <c r="BT306" s="56"/>
      <c r="BU306" s="56"/>
      <c r="BV306" s="56"/>
      <c r="BW306" s="56"/>
      <c r="BX306" s="56"/>
      <c r="BY306" s="56"/>
      <c r="BZ306" s="56"/>
      <c r="CA306" s="56"/>
      <c r="CB306" s="56"/>
      <c r="CC306" s="56"/>
      <c r="CD306" s="56"/>
      <c r="CE306" s="56"/>
      <c r="CF306" s="56"/>
      <c r="CG306" s="56"/>
      <c r="CH306" s="56"/>
      <c r="CI306" s="56"/>
      <c r="CJ306" s="56"/>
      <c r="CK306" s="56"/>
      <c r="CL306" s="56"/>
      <c r="CM306" s="56"/>
      <c r="CN306" s="56"/>
      <c r="CO306" s="56"/>
      <c r="CP306" s="56"/>
      <c r="CQ306" s="56"/>
      <c r="CR306" s="56"/>
      <c r="CS306" s="56"/>
      <c r="CT306" s="56"/>
      <c r="CU306" s="56"/>
      <c r="CV306" s="56"/>
      <c r="CW306" s="56"/>
      <c r="CX306" s="56"/>
      <c r="CY306" s="5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115"/>
      <c r="EM306" s="61"/>
      <c r="EN306" s="61"/>
      <c r="EO306" s="61"/>
      <c r="EP306" s="61"/>
      <c r="EQ306" s="121"/>
    </row>
    <row r="307" spans="2:147" s="67" customFormat="1" ht="11.25" customHeight="1" x14ac:dyDescent="0.15">
      <c r="B307" s="114"/>
      <c r="C307" s="56"/>
      <c r="D307" s="56"/>
      <c r="E307" s="56"/>
      <c r="F307" s="56"/>
      <c r="G307" s="56"/>
      <c r="H307" s="56" t="s">
        <v>12618</v>
      </c>
      <c r="I307" s="56"/>
      <c r="J307" s="56" t="s">
        <v>43</v>
      </c>
      <c r="K307" s="56"/>
      <c r="L307" s="56" t="s">
        <v>46</v>
      </c>
      <c r="M307" s="56" t="str">
        <f>TEXT(0.75,"#,##0.#######")</f>
        <v>0.75</v>
      </c>
      <c r="N307" s="56"/>
      <c r="O307" s="56"/>
      <c r="P307" s="56"/>
      <c r="Q307" s="56" t="s">
        <v>39</v>
      </c>
      <c r="R307" s="56" t="str">
        <f>TEXT(0.65,"#,##0.#######")</f>
        <v>0.65</v>
      </c>
      <c r="S307" s="56"/>
      <c r="T307" s="56"/>
      <c r="U307" s="56"/>
      <c r="V307" s="56" t="s">
        <v>47</v>
      </c>
      <c r="W307" s="56" t="s">
        <v>45</v>
      </c>
      <c r="X307" s="56" t="str">
        <f>TEXT(2,"#,##0.#######")</f>
        <v>2.</v>
      </c>
      <c r="Y307" s="56"/>
      <c r="Z307" s="56" t="s">
        <v>43</v>
      </c>
      <c r="AA307" s="56"/>
      <c r="AB307" s="56" t="str">
        <f>TEXT(ROUND((M307+R307)/X307,2),"#,##0.#######")</f>
        <v>0.7</v>
      </c>
      <c r="AC307" s="56"/>
      <c r="AD307" s="56"/>
      <c r="AE307" s="56"/>
      <c r="AF307" s="56"/>
      <c r="AG307" s="56"/>
      <c r="AH307" s="56"/>
      <c r="AI307" s="56"/>
      <c r="AJ307" s="56"/>
      <c r="AK307" s="56"/>
      <c r="AL307" s="56" t="s">
        <v>12619</v>
      </c>
      <c r="AM307" s="56"/>
      <c r="AN307" s="56"/>
      <c r="AO307" s="56" t="s">
        <v>43</v>
      </c>
      <c r="AP307" s="56"/>
      <c r="AQ307" s="56" t="str">
        <f>TEXT(18,"#,##0.#######")</f>
        <v>18.</v>
      </c>
      <c r="AR307" s="56"/>
      <c r="AS307" s="56" t="s">
        <v>12702</v>
      </c>
      <c r="AT307" s="56"/>
      <c r="AU307" s="56"/>
      <c r="AV307" s="56"/>
      <c r="AW307" s="56" t="s">
        <v>46</v>
      </c>
      <c r="AX307" s="56" t="s">
        <v>210</v>
      </c>
      <c r="AY307" s="56"/>
      <c r="AZ307" s="56"/>
      <c r="BA307" s="56" t="s">
        <v>12703</v>
      </c>
      <c r="BB307" s="56"/>
      <c r="BC307" s="56" t="s">
        <v>47</v>
      </c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  <c r="BR307" s="56"/>
      <c r="BS307" s="56"/>
      <c r="BT307" s="56"/>
      <c r="BU307" s="56"/>
      <c r="BV307" s="56"/>
      <c r="BW307" s="56"/>
      <c r="BX307" s="56"/>
      <c r="BY307" s="56"/>
      <c r="BZ307" s="56"/>
      <c r="CA307" s="56"/>
      <c r="CB307" s="56"/>
      <c r="CC307" s="56"/>
      <c r="CD307" s="56"/>
      <c r="CE307" s="56"/>
      <c r="CF307" s="56"/>
      <c r="CG307" s="56"/>
      <c r="CH307" s="56"/>
      <c r="CI307" s="56"/>
      <c r="CJ307" s="56"/>
      <c r="CK307" s="56"/>
      <c r="CL307" s="56"/>
      <c r="CM307" s="56"/>
      <c r="CN307" s="56"/>
      <c r="CO307" s="56"/>
      <c r="CP307" s="56"/>
      <c r="CQ307" s="56"/>
      <c r="CR307" s="56"/>
      <c r="CS307" s="56"/>
      <c r="CT307" s="56"/>
      <c r="CU307" s="56"/>
      <c r="CV307" s="56"/>
      <c r="CW307" s="56"/>
      <c r="CX307" s="56"/>
      <c r="CY307" s="5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115"/>
      <c r="EM307" s="61"/>
      <c r="EN307" s="61"/>
      <c r="EO307" s="61"/>
      <c r="EP307" s="61"/>
      <c r="EQ307" s="121"/>
    </row>
    <row r="308" spans="2:147" s="67" customFormat="1" ht="11.25" customHeight="1" x14ac:dyDescent="0.15">
      <c r="B308" s="11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56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56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56"/>
      <c r="CY308" s="5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115"/>
      <c r="EM308" s="61"/>
      <c r="EN308" s="61"/>
      <c r="EO308" s="61"/>
      <c r="EP308" s="61"/>
      <c r="EQ308" s="121"/>
    </row>
    <row r="309" spans="2:147" s="67" customFormat="1" ht="11.25" customHeight="1" x14ac:dyDescent="0.15">
      <c r="B309" s="11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 t="str">
        <f>TEXT(3600,"#,##0.#######")</f>
        <v>3,600.</v>
      </c>
      <c r="N309" s="56"/>
      <c r="O309" s="56"/>
      <c r="P309" s="56"/>
      <c r="Q309" s="56"/>
      <c r="R309" s="56" t="s">
        <v>12566</v>
      </c>
      <c r="S309" s="56"/>
      <c r="T309" s="56" t="s">
        <v>12699</v>
      </c>
      <c r="U309" s="56" t="s">
        <v>12566</v>
      </c>
      <c r="V309" s="56"/>
      <c r="W309" s="56" t="s">
        <v>12701</v>
      </c>
      <c r="X309" s="56" t="s">
        <v>12566</v>
      </c>
      <c r="Y309" s="56"/>
      <c r="Z309" s="56" t="s">
        <v>12700</v>
      </c>
      <c r="AA309" s="56" t="s">
        <v>12566</v>
      </c>
      <c r="AB309" s="56"/>
      <c r="AC309" s="56" t="s">
        <v>12618</v>
      </c>
      <c r="AD309" s="56"/>
      <c r="AE309" s="56"/>
      <c r="AF309" s="56"/>
      <c r="AG309" s="56"/>
      <c r="AH309" s="56"/>
      <c r="AI309" s="56"/>
      <c r="AJ309" s="56" t="str">
        <f>TEXT(M309,"#,##0.#######")</f>
        <v>3,600.</v>
      </c>
      <c r="AK309" s="56"/>
      <c r="AL309" s="56"/>
      <c r="AM309" s="56"/>
      <c r="AN309" s="56"/>
      <c r="AO309" s="56" t="s">
        <v>12566</v>
      </c>
      <c r="AP309" s="56"/>
      <c r="AQ309" s="56" t="str">
        <f>TEXT(L305,"#,##0.#######")</f>
        <v>0.2</v>
      </c>
      <c r="AR309" s="56"/>
      <c r="AS309" s="56"/>
      <c r="AT309" s="56" t="s">
        <v>12566</v>
      </c>
      <c r="AU309" s="56"/>
      <c r="AV309" s="56" t="str">
        <f>TEXT(BD305,"#,##0.#######")</f>
        <v>1.1</v>
      </c>
      <c r="AW309" s="56"/>
      <c r="AX309" s="56"/>
      <c r="AY309" s="56" t="s">
        <v>12566</v>
      </c>
      <c r="AZ309" s="56"/>
      <c r="BA309" s="56" t="str">
        <f>TEXT(AO305,"#,##0.#######")</f>
        <v>0.79</v>
      </c>
      <c r="BB309" s="56"/>
      <c r="BC309" s="56"/>
      <c r="BD309" s="56"/>
      <c r="BE309" s="56" t="s">
        <v>12566</v>
      </c>
      <c r="BF309" s="56"/>
      <c r="BG309" s="56" t="str">
        <f>TEXT(AB307,"#,##0.#######")</f>
        <v>0.7</v>
      </c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  <c r="BR309" s="56"/>
      <c r="BS309" s="56"/>
      <c r="BT309" s="56"/>
      <c r="BU309" s="56"/>
      <c r="BV309" s="56"/>
      <c r="BW309" s="56"/>
      <c r="BX309" s="56"/>
      <c r="BY309" s="56"/>
      <c r="BZ309" s="56"/>
      <c r="CA309" s="56"/>
      <c r="CB309" s="56"/>
      <c r="CC309" s="56"/>
      <c r="CD309" s="56"/>
      <c r="CE309" s="56"/>
      <c r="CF309" s="56"/>
      <c r="CG309" s="56"/>
      <c r="CH309" s="56"/>
      <c r="CI309" s="56"/>
      <c r="CJ309" s="56"/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6"/>
      <c r="CV309" s="56"/>
      <c r="CW309" s="56"/>
      <c r="CX309" s="56"/>
      <c r="CY309" s="5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115"/>
      <c r="EM309" s="61"/>
      <c r="EN309" s="61"/>
      <c r="EO309" s="61"/>
      <c r="EP309" s="61"/>
      <c r="EQ309" s="121"/>
    </row>
    <row r="310" spans="2:147" s="67" customFormat="1" ht="11.25" customHeight="1" x14ac:dyDescent="0.15">
      <c r="B310" s="114"/>
      <c r="C310" s="56"/>
      <c r="D310" s="56"/>
      <c r="E310" s="56"/>
      <c r="F310" s="56"/>
      <c r="G310" s="56"/>
      <c r="H310" s="56" t="s">
        <v>12613</v>
      </c>
      <c r="I310" s="56"/>
      <c r="J310" s="56" t="s">
        <v>43</v>
      </c>
      <c r="K310" s="56"/>
      <c r="L310" s="56" t="s">
        <v>12620</v>
      </c>
      <c r="M310" s="56"/>
      <c r="N310" s="56" t="s">
        <v>12620</v>
      </c>
      <c r="O310" s="56"/>
      <c r="P310" s="56" t="s">
        <v>12620</v>
      </c>
      <c r="Q310" s="56"/>
      <c r="R310" s="56" t="s">
        <v>12620</v>
      </c>
      <c r="S310" s="56"/>
      <c r="T310" s="56" t="s">
        <v>12620</v>
      </c>
      <c r="U310" s="56"/>
      <c r="V310" s="56" t="s">
        <v>12620</v>
      </c>
      <c r="W310" s="56"/>
      <c r="X310" s="56" t="s">
        <v>12620</v>
      </c>
      <c r="Y310" s="56"/>
      <c r="Z310" s="56" t="s">
        <v>12620</v>
      </c>
      <c r="AA310" s="56"/>
      <c r="AB310" s="56" t="s">
        <v>12620</v>
      </c>
      <c r="AC310" s="56"/>
      <c r="AD310" s="56" t="s">
        <v>12620</v>
      </c>
      <c r="AE310" s="56"/>
      <c r="AF310" s="56"/>
      <c r="AG310" s="56" t="s">
        <v>43</v>
      </c>
      <c r="AH310" s="56"/>
      <c r="AI310" s="56" t="s">
        <v>12620</v>
      </c>
      <c r="AJ310" s="56"/>
      <c r="AK310" s="56" t="s">
        <v>12620</v>
      </c>
      <c r="AL310" s="56"/>
      <c r="AM310" s="56" t="s">
        <v>12620</v>
      </c>
      <c r="AN310" s="56"/>
      <c r="AO310" s="56" t="s">
        <v>12620</v>
      </c>
      <c r="AP310" s="56"/>
      <c r="AQ310" s="56" t="s">
        <v>12620</v>
      </c>
      <c r="AR310" s="56"/>
      <c r="AS310" s="56" t="s">
        <v>12620</v>
      </c>
      <c r="AT310" s="56"/>
      <c r="AU310" s="56" t="s">
        <v>12620</v>
      </c>
      <c r="AV310" s="56"/>
      <c r="AW310" s="56" t="s">
        <v>12620</v>
      </c>
      <c r="AX310" s="56"/>
      <c r="AY310" s="56" t="s">
        <v>12620</v>
      </c>
      <c r="AZ310" s="56"/>
      <c r="BA310" s="56" t="s">
        <v>12620</v>
      </c>
      <c r="BB310" s="56"/>
      <c r="BC310" s="56" t="s">
        <v>12620</v>
      </c>
      <c r="BD310" s="56"/>
      <c r="BE310" s="56" t="s">
        <v>12620</v>
      </c>
      <c r="BF310" s="56"/>
      <c r="BG310" s="56" t="s">
        <v>12620</v>
      </c>
      <c r="BH310" s="56"/>
      <c r="BI310" s="56" t="s">
        <v>12620</v>
      </c>
      <c r="BJ310" s="56"/>
      <c r="BK310" s="56" t="s">
        <v>43</v>
      </c>
      <c r="BL310" s="56" t="str">
        <f>TEXT(ROUND((3600*L305*BD305*AO305*AB307)/(AQ307),2),"#,##0.#######")</f>
        <v>24.33</v>
      </c>
      <c r="BN310" s="56"/>
      <c r="BO310" s="56" t="s">
        <v>8</v>
      </c>
      <c r="BP310" s="56"/>
      <c r="BQ310" s="56" t="s">
        <v>45</v>
      </c>
      <c r="BR310" s="56" t="s">
        <v>4481</v>
      </c>
      <c r="BS310" s="56"/>
      <c r="BT310" s="56"/>
      <c r="BU310" s="56"/>
      <c r="BV310" s="56"/>
      <c r="BW310" s="56"/>
      <c r="BX310" s="56"/>
      <c r="BY310" s="56"/>
      <c r="BZ310" s="56"/>
      <c r="CA310" s="56"/>
      <c r="CB310" s="56"/>
      <c r="CC310" s="56"/>
      <c r="CD310" s="56"/>
      <c r="CE310" s="56"/>
      <c r="CF310" s="56"/>
      <c r="CG310" s="56"/>
      <c r="CH310" s="56"/>
      <c r="CI310" s="56"/>
      <c r="CJ310" s="56"/>
      <c r="CK310" s="56"/>
      <c r="CL310" s="56"/>
      <c r="CM310" s="56"/>
      <c r="CN310" s="56"/>
      <c r="CO310" s="56"/>
      <c r="CP310" s="56"/>
      <c r="CQ310" s="56"/>
      <c r="CR310" s="56"/>
      <c r="CS310" s="56"/>
      <c r="CT310" s="56"/>
      <c r="CU310" s="56"/>
      <c r="CV310" s="56"/>
      <c r="CW310" s="56"/>
      <c r="CX310" s="56"/>
      <c r="CY310" s="5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115"/>
      <c r="EM310" s="61"/>
      <c r="EN310" s="61"/>
      <c r="EO310" s="61"/>
      <c r="EP310" s="61"/>
      <c r="EQ310" s="121"/>
    </row>
    <row r="311" spans="2:147" s="67" customFormat="1" ht="11.25" customHeight="1" x14ac:dyDescent="0.15">
      <c r="B311" s="11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 t="s">
        <v>12619</v>
      </c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 t="str">
        <f>TEXT(AQ307,"#,##0.#######")</f>
        <v>18.</v>
      </c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  <c r="BR311" s="56"/>
      <c r="BS311" s="56"/>
      <c r="BT311" s="56"/>
      <c r="BU311" s="56"/>
      <c r="BV311" s="56"/>
      <c r="BW311" s="56"/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  <c r="CH311" s="56"/>
      <c r="CI311" s="56"/>
      <c r="CJ311" s="56"/>
      <c r="CK311" s="56"/>
      <c r="CL311" s="56"/>
      <c r="CM311" s="56"/>
      <c r="CN311" s="56"/>
      <c r="CO311" s="56"/>
      <c r="CP311" s="56"/>
      <c r="CQ311" s="56"/>
      <c r="CR311" s="56"/>
      <c r="CS311" s="56"/>
      <c r="CT311" s="56"/>
      <c r="CU311" s="56"/>
      <c r="CV311" s="56"/>
      <c r="CW311" s="56"/>
      <c r="CX311" s="56"/>
      <c r="CY311" s="5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115"/>
      <c r="EM311" s="61"/>
      <c r="EN311" s="61"/>
      <c r="EO311" s="61"/>
      <c r="EP311" s="61"/>
      <c r="EQ311" s="121"/>
    </row>
    <row r="312" spans="2:147" s="67" customFormat="1" ht="11.25" customHeight="1" x14ac:dyDescent="0.15">
      <c r="B312" s="11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  <c r="BR312" s="56"/>
      <c r="BS312" s="56"/>
      <c r="BT312" s="56"/>
      <c r="BU312" s="56"/>
      <c r="BV312" s="56"/>
      <c r="BW312" s="56"/>
      <c r="BX312" s="56"/>
      <c r="BY312" s="56"/>
      <c r="BZ312" s="56"/>
      <c r="CA312" s="56"/>
      <c r="CB312" s="56"/>
      <c r="CC312" s="56"/>
      <c r="CD312" s="56"/>
      <c r="CE312" s="56"/>
      <c r="CF312" s="56"/>
      <c r="CG312" s="56"/>
      <c r="CH312" s="56"/>
      <c r="CI312" s="56"/>
      <c r="CJ312" s="56"/>
      <c r="CK312" s="56"/>
      <c r="CL312" s="56"/>
      <c r="CM312" s="56"/>
      <c r="CN312" s="56"/>
      <c r="CO312" s="56"/>
      <c r="CP312" s="56"/>
      <c r="CQ312" s="56"/>
      <c r="CR312" s="56"/>
      <c r="CS312" s="56"/>
      <c r="CT312" s="56"/>
      <c r="CU312" s="56"/>
      <c r="CV312" s="56"/>
      <c r="CW312" s="56"/>
      <c r="CX312" s="56"/>
      <c r="CY312" s="5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115"/>
      <c r="EM312" s="61"/>
      <c r="EN312" s="61"/>
      <c r="EO312" s="61"/>
      <c r="EP312" s="61"/>
      <c r="EQ312" s="121"/>
    </row>
    <row r="313" spans="2:147" s="67" customFormat="1" ht="11.25" customHeight="1" x14ac:dyDescent="0.15">
      <c r="B313" s="114"/>
      <c r="C313" s="56"/>
      <c r="D313" s="56"/>
      <c r="E313" s="56"/>
      <c r="F313" s="56"/>
      <c r="G313" s="56"/>
      <c r="H313" s="56" t="s">
        <v>4448</v>
      </c>
      <c r="I313" s="56"/>
      <c r="J313" s="56"/>
      <c r="K313" s="56"/>
      <c r="L313" s="56"/>
      <c r="M313" s="56"/>
      <c r="N313" s="56"/>
      <c r="O313" s="56" t="s">
        <v>41</v>
      </c>
      <c r="P313" s="56"/>
      <c r="Q313" s="287" t="e">
        <f>토목기계경비총괄표!$G$4</f>
        <v>#REF!</v>
      </c>
      <c r="R313" s="287"/>
      <c r="S313" s="287"/>
      <c r="T313" s="287"/>
      <c r="U313" s="287"/>
      <c r="V313" s="56"/>
      <c r="W313" s="56" t="s">
        <v>12609</v>
      </c>
      <c r="X313" s="56"/>
      <c r="Y313" s="56"/>
      <c r="Z313" s="56" t="str">
        <f>TEXT(BL310,"#,##0.#######")</f>
        <v>24.33</v>
      </c>
      <c r="AA313" s="56"/>
      <c r="AB313" s="56"/>
      <c r="AC313" s="56"/>
      <c r="AD313" s="56"/>
      <c r="AE313" s="56" t="s">
        <v>12566</v>
      </c>
      <c r="AF313" s="56"/>
      <c r="AG313" s="56" t="str">
        <f>TEXT(0.9,"#,##0.#######")</f>
        <v>0.9</v>
      </c>
      <c r="AH313" s="56"/>
      <c r="AI313" s="56"/>
      <c r="AJ313" s="56"/>
      <c r="AK313" s="56" t="s">
        <v>43</v>
      </c>
      <c r="AL313" s="56"/>
      <c r="AM313" s="56"/>
      <c r="AN313" s="56" t="e">
        <f>TEXT(TRUNC(Q313/BL310*AG313,1),"#,##0.#")</f>
        <v>#REF!</v>
      </c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  <c r="BR313" s="56"/>
      <c r="BS313" s="56"/>
      <c r="BT313" s="56"/>
      <c r="BU313" s="56"/>
      <c r="BV313" s="56"/>
      <c r="BW313" s="56"/>
      <c r="BX313" s="56"/>
      <c r="BY313" s="56"/>
      <c r="BZ313" s="56"/>
      <c r="CA313" s="56"/>
      <c r="CB313" s="56"/>
      <c r="CC313" s="56"/>
      <c r="CD313" s="56"/>
      <c r="CE313" s="56"/>
      <c r="CF313" s="56"/>
      <c r="CG313" s="56"/>
      <c r="CH313" s="56"/>
      <c r="CI313" s="56"/>
      <c r="CJ313" s="56"/>
      <c r="CK313" s="56"/>
      <c r="CL313" s="56"/>
      <c r="CM313" s="56"/>
      <c r="CN313" s="56"/>
      <c r="CO313" s="56"/>
      <c r="CP313" s="56"/>
      <c r="CQ313" s="56"/>
      <c r="CR313" s="56"/>
      <c r="CS313" s="56"/>
      <c r="CT313" s="56"/>
      <c r="CU313" s="56"/>
      <c r="CV313" s="56"/>
      <c r="CW313" s="56"/>
      <c r="CX313" s="56"/>
      <c r="CY313" s="5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115"/>
      <c r="EM313" s="61"/>
      <c r="EN313" s="61"/>
      <c r="EO313" s="61"/>
      <c r="EP313" s="61"/>
      <c r="EQ313" s="121"/>
    </row>
    <row r="314" spans="2:147" s="67" customFormat="1" ht="11.25" customHeight="1" x14ac:dyDescent="0.15">
      <c r="B314" s="114"/>
      <c r="C314" s="56"/>
      <c r="D314" s="56"/>
      <c r="E314" s="56"/>
      <c r="F314" s="56"/>
      <c r="G314" s="56"/>
      <c r="H314" s="56" t="s">
        <v>4449</v>
      </c>
      <c r="I314" s="56"/>
      <c r="J314" s="56"/>
      <c r="K314" s="56"/>
      <c r="L314" s="56"/>
      <c r="M314" s="56"/>
      <c r="N314" s="56"/>
      <c r="O314" s="56" t="s">
        <v>41</v>
      </c>
      <c r="P314" s="56"/>
      <c r="Q314" s="287" t="e">
        <f>토목기계경비총괄표!$H$4</f>
        <v>#REF!</v>
      </c>
      <c r="R314" s="287"/>
      <c r="S314" s="287"/>
      <c r="T314" s="287"/>
      <c r="U314" s="287"/>
      <c r="V314" s="56"/>
      <c r="W314" s="56" t="s">
        <v>12609</v>
      </c>
      <c r="X314" s="56"/>
      <c r="Y314" s="56"/>
      <c r="Z314" s="56" t="str">
        <f>TEXT(BL310,"#,##0.#######")</f>
        <v>24.33</v>
      </c>
      <c r="AA314" s="56"/>
      <c r="AB314" s="56"/>
      <c r="AC314" s="56"/>
      <c r="AD314" s="56"/>
      <c r="AE314" s="56" t="s">
        <v>12566</v>
      </c>
      <c r="AF314" s="56"/>
      <c r="AG314" s="56" t="str">
        <f>TEXT(0.9,"#,##0.#######")</f>
        <v>0.9</v>
      </c>
      <c r="AH314" s="56"/>
      <c r="AI314" s="56"/>
      <c r="AJ314" s="56"/>
      <c r="AK314" s="56" t="s">
        <v>43</v>
      </c>
      <c r="AL314" s="56"/>
      <c r="AM314" s="56"/>
      <c r="AN314" s="56" t="e">
        <f>TEXT(TRUNC(Q314/BL310*AG314,1),"#,##0.#")</f>
        <v>#REF!</v>
      </c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BI314" s="56"/>
      <c r="BJ314" s="56"/>
      <c r="BK314" s="56"/>
      <c r="BL314" s="56"/>
      <c r="BM314" s="56"/>
      <c r="BN314" s="56"/>
      <c r="BO314" s="56"/>
      <c r="BP314" s="56"/>
      <c r="BQ314" s="56"/>
      <c r="BR314" s="56"/>
      <c r="BS314" s="56"/>
      <c r="BT314" s="56"/>
      <c r="BU314" s="56"/>
      <c r="BV314" s="56"/>
      <c r="BW314" s="56"/>
      <c r="BX314" s="56"/>
      <c r="BY314" s="56"/>
      <c r="BZ314" s="56"/>
      <c r="CA314" s="56"/>
      <c r="CB314" s="56"/>
      <c r="CC314" s="56"/>
      <c r="CD314" s="56"/>
      <c r="CE314" s="56"/>
      <c r="CF314" s="56"/>
      <c r="CG314" s="56"/>
      <c r="CH314" s="56"/>
      <c r="CI314" s="56"/>
      <c r="CJ314" s="56"/>
      <c r="CK314" s="56"/>
      <c r="CL314" s="56"/>
      <c r="CM314" s="56"/>
      <c r="CN314" s="56"/>
      <c r="CO314" s="56"/>
      <c r="CP314" s="56"/>
      <c r="CQ314" s="56"/>
      <c r="CR314" s="56"/>
      <c r="CS314" s="56"/>
      <c r="CT314" s="56"/>
      <c r="CU314" s="56"/>
      <c r="CV314" s="56"/>
      <c r="CW314" s="56"/>
      <c r="CX314" s="56"/>
      <c r="CY314" s="5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115"/>
      <c r="EM314" s="61"/>
      <c r="EN314" s="61"/>
      <c r="EO314" s="61"/>
      <c r="EP314" s="61"/>
      <c r="EQ314" s="121"/>
    </row>
    <row r="315" spans="2:147" s="67" customFormat="1" ht="11.25" customHeight="1" x14ac:dyDescent="0.15">
      <c r="B315" s="114"/>
      <c r="C315" s="56"/>
      <c r="D315" s="56"/>
      <c r="E315" s="56"/>
      <c r="F315" s="56"/>
      <c r="G315" s="56"/>
      <c r="H315" s="56" t="s">
        <v>12605</v>
      </c>
      <c r="I315" s="56"/>
      <c r="J315" s="56"/>
      <c r="K315" s="56" t="s">
        <v>12606</v>
      </c>
      <c r="M315" s="56"/>
      <c r="N315" s="56"/>
      <c r="O315" s="56" t="s">
        <v>41</v>
      </c>
      <c r="P315" s="56"/>
      <c r="Q315" s="287">
        <f>토목기계경비총괄표!$I$4</f>
        <v>13041</v>
      </c>
      <c r="R315" s="287"/>
      <c r="S315" s="287"/>
      <c r="T315" s="287"/>
      <c r="U315" s="287"/>
      <c r="V315" s="56"/>
      <c r="W315" s="56" t="s">
        <v>12609</v>
      </c>
      <c r="X315" s="56"/>
      <c r="Y315" s="56"/>
      <c r="Z315" s="56" t="str">
        <f>TEXT(BL310,"#,##0.#######")</f>
        <v>24.33</v>
      </c>
      <c r="AA315" s="56"/>
      <c r="AB315" s="56"/>
      <c r="AC315" s="56"/>
      <c r="AD315" s="56"/>
      <c r="AE315" s="56" t="s">
        <v>12566</v>
      </c>
      <c r="AF315" s="56"/>
      <c r="AG315" s="56" t="str">
        <f>TEXT(0.9,"#,##0.#######")</f>
        <v>0.9</v>
      </c>
      <c r="AH315" s="56"/>
      <c r="AI315" s="56"/>
      <c r="AJ315" s="56"/>
      <c r="AK315" s="56" t="s">
        <v>43</v>
      </c>
      <c r="AL315" s="56"/>
      <c r="AM315" s="56"/>
      <c r="AN315" s="56" t="str">
        <f>TEXT(TRUNC(Q315/BL310*AG315,1),"#,##0.#")</f>
        <v>482.4</v>
      </c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BI315" s="56"/>
      <c r="BJ315" s="56"/>
      <c r="BK315" s="56"/>
      <c r="BL315" s="56"/>
      <c r="BM315" s="56"/>
      <c r="BN315" s="56"/>
      <c r="BO315" s="56"/>
      <c r="BP315" s="56"/>
      <c r="BQ315" s="56"/>
      <c r="BR315" s="56"/>
      <c r="BS315" s="56"/>
      <c r="BT315" s="56"/>
      <c r="BU315" s="56"/>
      <c r="BV315" s="56"/>
      <c r="BW315" s="56"/>
      <c r="BX315" s="56"/>
      <c r="BY315" s="56"/>
      <c r="BZ315" s="56"/>
      <c r="CA315" s="56"/>
      <c r="CB315" s="56"/>
      <c r="CC315" s="56"/>
      <c r="CD315" s="56"/>
      <c r="CE315" s="56"/>
      <c r="CF315" s="56"/>
      <c r="CG315" s="56"/>
      <c r="CH315" s="56"/>
      <c r="CI315" s="56"/>
      <c r="CJ315" s="56"/>
      <c r="CK315" s="56"/>
      <c r="CL315" s="56"/>
      <c r="CM315" s="56"/>
      <c r="CN315" s="56"/>
      <c r="CO315" s="56"/>
      <c r="CP315" s="56"/>
      <c r="CQ315" s="56"/>
      <c r="CR315" s="56"/>
      <c r="CS315" s="56"/>
      <c r="CT315" s="56"/>
      <c r="CU315" s="56"/>
      <c r="CV315" s="56"/>
      <c r="CW315" s="56"/>
      <c r="CX315" s="56"/>
      <c r="CY315" s="5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115"/>
      <c r="EM315" s="61"/>
      <c r="EN315" s="61"/>
      <c r="EO315" s="61"/>
      <c r="EP315" s="61"/>
      <c r="EQ315" s="121"/>
    </row>
    <row r="316" spans="2:147" s="67" customFormat="1" ht="11.25" customHeight="1" x14ac:dyDescent="0.15">
      <c r="B316" s="114"/>
      <c r="C316" s="56"/>
      <c r="D316" s="56"/>
      <c r="E316" s="56"/>
      <c r="F316" s="56"/>
      <c r="G316" s="56"/>
      <c r="H316" s="56" t="s">
        <v>12614</v>
      </c>
      <c r="I316" s="56"/>
      <c r="J316" s="56"/>
      <c r="K316" s="56" t="s">
        <v>9</v>
      </c>
      <c r="M316" s="56"/>
      <c r="N316" s="56"/>
      <c r="O316" s="56" t="s">
        <v>41</v>
      </c>
      <c r="P316" s="56"/>
      <c r="Q316" s="56" t="e">
        <f>TEXT(AN313+AN314+AN315,"#,##0.#######")</f>
        <v>#REF!</v>
      </c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  <c r="BR316" s="56"/>
      <c r="BS316" s="56"/>
      <c r="BT316" s="56"/>
      <c r="BU316" s="56"/>
      <c r="BV316" s="56"/>
      <c r="BW316" s="56"/>
      <c r="BX316" s="56"/>
      <c r="BY316" s="56"/>
      <c r="BZ316" s="56"/>
      <c r="CA316" s="56"/>
      <c r="CB316" s="56"/>
      <c r="CC316" s="56"/>
      <c r="CD316" s="56"/>
      <c r="CE316" s="56"/>
      <c r="CF316" s="56"/>
      <c r="CG316" s="56"/>
      <c r="CH316" s="56"/>
      <c r="CI316" s="56"/>
      <c r="CJ316" s="56"/>
      <c r="CK316" s="56"/>
      <c r="CL316" s="56"/>
      <c r="CM316" s="56"/>
      <c r="CN316" s="56"/>
      <c r="CO316" s="56"/>
      <c r="CP316" s="56"/>
      <c r="CQ316" s="56"/>
      <c r="CR316" s="56"/>
      <c r="CS316" s="56"/>
      <c r="CT316" s="56"/>
      <c r="CU316" s="56"/>
      <c r="CV316" s="56"/>
      <c r="CW316" s="56"/>
      <c r="CX316" s="56"/>
      <c r="CY316" s="5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115"/>
      <c r="EM316" s="61" t="e">
        <f>EN316+EO316+EP316</f>
        <v>#REF!</v>
      </c>
      <c r="EN316" s="61" t="e">
        <f>TEXT(AN313,"#,###.0")</f>
        <v>#REF!</v>
      </c>
      <c r="EO316" s="61" t="e">
        <f>TEXT(AN314,"#,###.0")</f>
        <v>#REF!</v>
      </c>
      <c r="EP316" s="61" t="str">
        <f>TEXT(AN315,"#,###.0")</f>
        <v>482.4</v>
      </c>
      <c r="EQ316" s="121"/>
    </row>
    <row r="317" spans="2:147" s="67" customFormat="1" ht="11.25" customHeight="1" x14ac:dyDescent="0.15">
      <c r="B317" s="11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56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56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56"/>
      <c r="CY317" s="5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115"/>
      <c r="EM317" s="61"/>
      <c r="EN317" s="61"/>
      <c r="EO317" s="61"/>
      <c r="EP317" s="61"/>
      <c r="EQ317" s="121"/>
    </row>
    <row r="318" spans="2:147" s="67" customFormat="1" ht="11.25" customHeight="1" x14ac:dyDescent="0.15">
      <c r="B318" s="114"/>
      <c r="C318" s="56"/>
      <c r="D318" s="56"/>
      <c r="E318" s="56" t="s">
        <v>12600</v>
      </c>
      <c r="F318" s="56"/>
      <c r="G318" s="56"/>
      <c r="H318" s="56" t="s">
        <v>12</v>
      </c>
      <c r="I318" s="56"/>
      <c r="J318" s="56"/>
      <c r="K318" s="56" t="s">
        <v>12759</v>
      </c>
      <c r="L318" s="56"/>
      <c r="M318" s="56"/>
      <c r="N318" s="56" t="s">
        <v>46</v>
      </c>
      <c r="O318" s="56" t="s">
        <v>82</v>
      </c>
      <c r="P318" s="56"/>
      <c r="Q318" s="56" t="s">
        <v>12571</v>
      </c>
      <c r="R318" s="56" t="s">
        <v>47</v>
      </c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BI318" s="56"/>
      <c r="BJ318" s="56"/>
      <c r="BK318" s="56"/>
      <c r="BL318" s="56"/>
      <c r="BM318" s="56"/>
      <c r="BN318" s="56"/>
      <c r="BO318" s="56"/>
      <c r="BP318" s="56"/>
      <c r="BQ318" s="56"/>
      <c r="BR318" s="56"/>
      <c r="BS318" s="56"/>
      <c r="BT318" s="56"/>
      <c r="BU318" s="56"/>
      <c r="BV318" s="56"/>
      <c r="BW318" s="56"/>
      <c r="BX318" s="56"/>
      <c r="BY318" s="56"/>
      <c r="BZ318" s="56"/>
      <c r="CA318" s="56"/>
      <c r="CB318" s="56"/>
      <c r="CC318" s="56"/>
      <c r="CD318" s="56"/>
      <c r="CE318" s="56"/>
      <c r="CF318" s="56"/>
      <c r="CG318" s="56"/>
      <c r="CH318" s="56"/>
      <c r="CI318" s="56"/>
      <c r="CJ318" s="56"/>
      <c r="CK318" s="56"/>
      <c r="CL318" s="56"/>
      <c r="CM318" s="56"/>
      <c r="CN318" s="56"/>
      <c r="CO318" s="56"/>
      <c r="CP318" s="56"/>
      <c r="CQ318" s="56"/>
      <c r="CR318" s="56"/>
      <c r="CS318" s="56"/>
      <c r="CT318" s="56"/>
      <c r="CU318" s="56"/>
      <c r="CV318" s="56"/>
      <c r="CW318" s="56"/>
      <c r="CX318" s="56"/>
      <c r="CY318" s="5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115"/>
      <c r="EM318" s="61"/>
      <c r="EN318" s="61"/>
      <c r="EO318" s="61"/>
      <c r="EP318" s="61"/>
      <c r="EQ318" s="121"/>
    </row>
    <row r="319" spans="2:147" s="67" customFormat="1" ht="11.25" customHeight="1" x14ac:dyDescent="0.15">
      <c r="B319" s="11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BI319" s="56"/>
      <c r="BJ319" s="56"/>
      <c r="BK319" s="56"/>
      <c r="BL319" s="56"/>
      <c r="BM319" s="56"/>
      <c r="BN319" s="56"/>
      <c r="BO319" s="56"/>
      <c r="BP319" s="56"/>
      <c r="BQ319" s="56"/>
      <c r="BR319" s="56"/>
      <c r="BS319" s="56"/>
      <c r="BT319" s="56"/>
      <c r="BU319" s="56"/>
      <c r="BV319" s="56"/>
      <c r="BW319" s="56"/>
      <c r="BX319" s="56"/>
      <c r="BY319" s="56"/>
      <c r="BZ319" s="56"/>
      <c r="CA319" s="56"/>
      <c r="CB319" s="56"/>
      <c r="CC319" s="56"/>
      <c r="CD319" s="56"/>
      <c r="CE319" s="56"/>
      <c r="CF319" s="56"/>
      <c r="CG319" s="56"/>
      <c r="CH319" s="56"/>
      <c r="CI319" s="56"/>
      <c r="CJ319" s="56"/>
      <c r="CK319" s="56"/>
      <c r="CL319" s="56"/>
      <c r="CM319" s="56"/>
      <c r="CN319" s="56"/>
      <c r="CO319" s="56"/>
      <c r="CP319" s="56"/>
      <c r="CQ319" s="56"/>
      <c r="CR319" s="56"/>
      <c r="CS319" s="56"/>
      <c r="CT319" s="56"/>
      <c r="CU319" s="56"/>
      <c r="CV319" s="56"/>
      <c r="CW319" s="56"/>
      <c r="CX319" s="56"/>
      <c r="CY319" s="56"/>
      <c r="CZ319" s="66"/>
      <c r="DA319" s="66"/>
      <c r="DB319" s="66"/>
      <c r="DC319" s="66"/>
      <c r="DD319" s="66"/>
      <c r="DE319" s="66"/>
      <c r="DF319" s="66"/>
      <c r="DG319" s="66"/>
      <c r="DH319" s="66"/>
      <c r="DI319" s="66"/>
      <c r="DJ319" s="66"/>
      <c r="DK319" s="66"/>
      <c r="DL319" s="66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6"/>
      <c r="DZ319" s="66"/>
      <c r="EA319" s="66"/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115"/>
      <c r="EM319" s="61"/>
      <c r="EN319" s="61"/>
      <c r="EO319" s="61"/>
      <c r="EP319" s="61"/>
      <c r="EQ319" s="121"/>
    </row>
    <row r="320" spans="2:147" s="67" customFormat="1" ht="11.25" customHeight="1" x14ac:dyDescent="0.15">
      <c r="B320" s="114"/>
      <c r="C320" s="56"/>
      <c r="D320" s="56"/>
      <c r="E320" s="56"/>
      <c r="F320" s="56"/>
      <c r="G320" s="56"/>
      <c r="H320" s="56" t="s">
        <v>13</v>
      </c>
      <c r="I320" s="56"/>
      <c r="J320" s="56"/>
      <c r="K320" s="56"/>
      <c r="L320" s="56"/>
      <c r="M320" s="56"/>
      <c r="N320" s="56" t="s">
        <v>41</v>
      </c>
      <c r="O320" s="56"/>
      <c r="P320" s="285">
        <f>VLOOKUP($H320,노임단가!$A:$B,2,FALSE)</f>
        <v>172068</v>
      </c>
      <c r="Q320" s="285"/>
      <c r="R320" s="285"/>
      <c r="S320" s="285"/>
      <c r="T320" s="285"/>
      <c r="U320" s="285"/>
      <c r="V320" s="56"/>
      <c r="W320" s="56" t="s">
        <v>12566</v>
      </c>
      <c r="X320" s="56"/>
      <c r="Y320" s="56"/>
      <c r="Z320" s="56" t="str">
        <f>TEXT(0.1,"#,##0.#######")</f>
        <v>0.1</v>
      </c>
      <c r="AA320" s="56"/>
      <c r="AB320" s="56"/>
      <c r="AC320" s="56" t="s">
        <v>12</v>
      </c>
      <c r="AD320" s="56"/>
      <c r="AE320" s="56"/>
      <c r="AF320" s="56" t="s">
        <v>12566</v>
      </c>
      <c r="AG320" s="56"/>
      <c r="AH320" s="56"/>
      <c r="AI320" s="56" t="str">
        <f>TEXT(0.1,"#,##0.#######")</f>
        <v>0.1</v>
      </c>
      <c r="AJ320" s="56"/>
      <c r="AK320" s="56"/>
      <c r="AL320" s="56"/>
      <c r="AM320" s="56" t="s">
        <v>43</v>
      </c>
      <c r="AN320" s="56"/>
      <c r="AO320" s="56" t="str">
        <f>TEXT(TRUNC(P320*Z320*AI320,1),"#,##0.#")</f>
        <v>1,720.6</v>
      </c>
      <c r="AP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  <c r="BR320" s="56"/>
      <c r="BS320" s="56"/>
      <c r="BT320" s="56"/>
      <c r="BU320" s="56"/>
      <c r="BV320" s="56"/>
      <c r="BW320" s="56"/>
      <c r="BX320" s="56"/>
      <c r="BY320" s="56"/>
      <c r="BZ320" s="56"/>
      <c r="CA320" s="56"/>
      <c r="CB320" s="56"/>
      <c r="CC320" s="56"/>
      <c r="CD320" s="56"/>
      <c r="CE320" s="56"/>
      <c r="CF320" s="56"/>
      <c r="CG320" s="56"/>
      <c r="CH320" s="56"/>
      <c r="CI320" s="56"/>
      <c r="CJ320" s="56"/>
      <c r="CK320" s="56"/>
      <c r="CL320" s="56"/>
      <c r="CM320" s="56"/>
      <c r="CN320" s="56"/>
      <c r="CO320" s="56"/>
      <c r="CP320" s="56"/>
      <c r="CQ320" s="56"/>
      <c r="CR320" s="56"/>
      <c r="CS320" s="56"/>
      <c r="CT320" s="56"/>
      <c r="CU320" s="56"/>
      <c r="CV320" s="56"/>
      <c r="CW320" s="56"/>
      <c r="CX320" s="56"/>
      <c r="CY320" s="56"/>
      <c r="CZ320" s="66"/>
      <c r="DA320" s="66"/>
      <c r="DB320" s="66"/>
      <c r="DC320" s="66"/>
      <c r="DD320" s="66"/>
      <c r="DE320" s="66"/>
      <c r="DF320" s="66"/>
      <c r="DG320" s="66"/>
      <c r="DH320" s="66"/>
      <c r="DI320" s="66"/>
      <c r="DJ320" s="66"/>
      <c r="DK320" s="66"/>
      <c r="DL320" s="66"/>
      <c r="DM320" s="66"/>
      <c r="DN320" s="66"/>
      <c r="DO320" s="66"/>
      <c r="DP320" s="66"/>
      <c r="DQ320" s="66"/>
      <c r="DR320" s="66"/>
      <c r="DS320" s="66"/>
      <c r="DT320" s="66"/>
      <c r="DU320" s="66"/>
      <c r="DV320" s="66"/>
      <c r="DW320" s="66"/>
      <c r="DX320" s="66"/>
      <c r="DY320" s="66"/>
      <c r="DZ320" s="66"/>
      <c r="EA320" s="66"/>
      <c r="EB320" s="66"/>
      <c r="EC320" s="66"/>
      <c r="ED320" s="66"/>
      <c r="EE320" s="66"/>
      <c r="EF320" s="66"/>
      <c r="EG320" s="66"/>
      <c r="EH320" s="66"/>
      <c r="EI320" s="66"/>
      <c r="EJ320" s="66"/>
      <c r="EK320" s="66"/>
      <c r="EL320" s="115"/>
      <c r="EM320" s="61">
        <f>EN320+EO320+EP320</f>
        <v>1720.6</v>
      </c>
      <c r="EN320" s="61" t="str">
        <f>AO320</f>
        <v>1,720.6</v>
      </c>
      <c r="EO320" s="61"/>
      <c r="EP320" s="61"/>
      <c r="EQ320" s="121"/>
    </row>
    <row r="321" spans="2:147" s="67" customFormat="1" ht="11.25" customHeight="1" x14ac:dyDescent="0.15">
      <c r="B321" s="11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BI321" s="56"/>
      <c r="BJ321" s="56"/>
      <c r="BK321" s="56"/>
      <c r="BL321" s="56"/>
      <c r="BM321" s="56"/>
      <c r="BN321" s="56"/>
      <c r="BO321" s="56"/>
      <c r="BP321" s="56"/>
      <c r="BQ321" s="56"/>
      <c r="BR321" s="56"/>
      <c r="BS321" s="56"/>
      <c r="BT321" s="56"/>
      <c r="BU321" s="56"/>
      <c r="BV321" s="56"/>
      <c r="BW321" s="56"/>
      <c r="BX321" s="56"/>
      <c r="BY321" s="56"/>
      <c r="BZ321" s="56"/>
      <c r="CA321" s="56"/>
      <c r="CB321" s="56"/>
      <c r="CC321" s="56"/>
      <c r="CD321" s="56"/>
      <c r="CE321" s="56"/>
      <c r="CF321" s="56"/>
      <c r="CG321" s="56"/>
      <c r="CH321" s="56"/>
      <c r="CI321" s="56"/>
      <c r="CJ321" s="56"/>
      <c r="CK321" s="56"/>
      <c r="CL321" s="56"/>
      <c r="CM321" s="56"/>
      <c r="CN321" s="56"/>
      <c r="CO321" s="56"/>
      <c r="CP321" s="56"/>
      <c r="CQ321" s="56"/>
      <c r="CR321" s="56"/>
      <c r="CS321" s="56"/>
      <c r="CT321" s="56"/>
      <c r="CU321" s="56"/>
      <c r="CV321" s="56"/>
      <c r="CW321" s="56"/>
      <c r="CX321" s="56"/>
      <c r="CY321" s="56"/>
      <c r="CZ321" s="66"/>
      <c r="DA321" s="66"/>
      <c r="DB321" s="66"/>
      <c r="DC321" s="66"/>
      <c r="DD321" s="66"/>
      <c r="DE321" s="66"/>
      <c r="DF321" s="66"/>
      <c r="DG321" s="66"/>
      <c r="DH321" s="66"/>
      <c r="DI321" s="66"/>
      <c r="DJ321" s="66"/>
      <c r="DK321" s="66"/>
      <c r="DL321" s="66"/>
      <c r="DM321" s="66"/>
      <c r="DN321" s="66"/>
      <c r="DO321" s="66"/>
      <c r="DP321" s="66"/>
      <c r="DQ321" s="66"/>
      <c r="DR321" s="66"/>
      <c r="DS321" s="66"/>
      <c r="DT321" s="66"/>
      <c r="DU321" s="66"/>
      <c r="DV321" s="66"/>
      <c r="DW321" s="66"/>
      <c r="DX321" s="66"/>
      <c r="DY321" s="66"/>
      <c r="DZ321" s="66"/>
      <c r="EA321" s="66"/>
      <c r="EB321" s="66"/>
      <c r="EC321" s="66"/>
      <c r="ED321" s="66"/>
      <c r="EE321" s="66"/>
      <c r="EF321" s="66"/>
      <c r="EG321" s="66"/>
      <c r="EH321" s="66"/>
      <c r="EI321" s="66"/>
      <c r="EJ321" s="66"/>
      <c r="EK321" s="66"/>
      <c r="EL321" s="115"/>
      <c r="EM321" s="61"/>
      <c r="EN321" s="61"/>
      <c r="EO321" s="61"/>
      <c r="EP321" s="61"/>
      <c r="EQ321" s="121"/>
    </row>
    <row r="322" spans="2:147" s="67" customFormat="1" ht="11.25" customHeight="1" x14ac:dyDescent="0.15">
      <c r="B322" s="114"/>
      <c r="C322" s="56"/>
      <c r="D322" s="56"/>
      <c r="E322" s="56" t="s">
        <v>12603</v>
      </c>
      <c r="F322" s="56"/>
      <c r="G322" s="56"/>
      <c r="H322" s="56" t="s">
        <v>12616</v>
      </c>
      <c r="I322" s="56"/>
      <c r="J322" s="56"/>
      <c r="K322" s="56" t="s">
        <v>12657</v>
      </c>
      <c r="L322" s="56"/>
      <c r="M322" s="56"/>
      <c r="N322" s="56" t="s">
        <v>41</v>
      </c>
      <c r="O322" s="56"/>
      <c r="P322" s="56" t="s">
        <v>12662</v>
      </c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 t="s">
        <v>12663</v>
      </c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56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6"/>
      <c r="CH322" s="56"/>
      <c r="CI322" s="56"/>
      <c r="CJ322" s="56"/>
      <c r="CK322" s="56"/>
      <c r="CL322" s="56"/>
      <c r="CM322" s="56"/>
      <c r="CN322" s="56"/>
      <c r="CO322" s="56"/>
      <c r="CP322" s="56"/>
      <c r="CQ322" s="56"/>
      <c r="CR322" s="56"/>
      <c r="CS322" s="56"/>
      <c r="CT322" s="56"/>
      <c r="CU322" s="56"/>
      <c r="CV322" s="56"/>
      <c r="CW322" s="56"/>
      <c r="CX322" s="56"/>
      <c r="CY322" s="56"/>
      <c r="CZ322" s="66"/>
      <c r="DA322" s="66"/>
      <c r="DB322" s="66"/>
      <c r="DC322" s="66"/>
      <c r="DD322" s="66"/>
      <c r="DE322" s="66"/>
      <c r="DF322" s="66"/>
      <c r="DG322" s="66"/>
      <c r="DH322" s="66"/>
      <c r="DI322" s="66"/>
      <c r="DJ322" s="66"/>
      <c r="DK322" s="66"/>
      <c r="DL322" s="66"/>
      <c r="DM322" s="66"/>
      <c r="DN322" s="66"/>
      <c r="DO322" s="66"/>
      <c r="DP322" s="66"/>
      <c r="DQ322" s="66"/>
      <c r="DR322" s="66"/>
      <c r="DS322" s="66"/>
      <c r="DT322" s="66"/>
      <c r="DU322" s="66"/>
      <c r="DV322" s="66"/>
      <c r="DW322" s="66"/>
      <c r="DX322" s="66"/>
      <c r="DY322" s="66"/>
      <c r="DZ322" s="66"/>
      <c r="EA322" s="66"/>
      <c r="EB322" s="66"/>
      <c r="EC322" s="66"/>
      <c r="ED322" s="66"/>
      <c r="EE322" s="66"/>
      <c r="EF322" s="66"/>
      <c r="EG322" s="66"/>
      <c r="EH322" s="66"/>
      <c r="EI322" s="66"/>
      <c r="EJ322" s="66"/>
      <c r="EK322" s="66"/>
      <c r="EL322" s="115"/>
      <c r="EM322" s="61"/>
      <c r="EN322" s="61"/>
      <c r="EO322" s="61"/>
      <c r="EP322" s="61"/>
      <c r="EQ322" s="121"/>
    </row>
    <row r="323" spans="2:147" s="67" customFormat="1" ht="11.25" customHeight="1" x14ac:dyDescent="0.15">
      <c r="B323" s="11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  <c r="BR323" s="56"/>
      <c r="BS323" s="56"/>
      <c r="BT323" s="56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56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56"/>
      <c r="CY323" s="56"/>
      <c r="CZ323" s="66"/>
      <c r="DA323" s="66"/>
      <c r="DB323" s="66"/>
      <c r="DC323" s="66"/>
      <c r="DD323" s="66"/>
      <c r="DE323" s="66"/>
      <c r="DF323" s="66"/>
      <c r="DG323" s="66"/>
      <c r="DH323" s="66"/>
      <c r="DI323" s="66"/>
      <c r="DJ323" s="66"/>
      <c r="DK323" s="66"/>
      <c r="DL323" s="66"/>
      <c r="DM323" s="66"/>
      <c r="DN323" s="66"/>
      <c r="DO323" s="66"/>
      <c r="DP323" s="66"/>
      <c r="DQ323" s="66"/>
      <c r="DR323" s="66"/>
      <c r="DS323" s="66"/>
      <c r="DT323" s="66"/>
      <c r="DU323" s="66"/>
      <c r="DV323" s="66"/>
      <c r="DW323" s="66"/>
      <c r="DX323" s="66"/>
      <c r="DY323" s="66"/>
      <c r="DZ323" s="66"/>
      <c r="EA323" s="66"/>
      <c r="EB323" s="66"/>
      <c r="EC323" s="66"/>
      <c r="ED323" s="66"/>
      <c r="EE323" s="66"/>
      <c r="EF323" s="66"/>
      <c r="EG323" s="66"/>
      <c r="EH323" s="66"/>
      <c r="EI323" s="66"/>
      <c r="EJ323" s="66"/>
      <c r="EK323" s="66"/>
      <c r="EL323" s="115"/>
      <c r="EM323" s="61"/>
      <c r="EN323" s="61"/>
      <c r="EO323" s="61"/>
      <c r="EP323" s="61"/>
      <c r="EQ323" s="121"/>
    </row>
    <row r="324" spans="2:147" s="67" customFormat="1" ht="11.25" customHeight="1" x14ac:dyDescent="0.15">
      <c r="B324" s="114"/>
      <c r="C324" s="56"/>
      <c r="D324" s="56"/>
      <c r="E324" s="56"/>
      <c r="F324" s="56"/>
      <c r="G324" s="56"/>
      <c r="H324" s="56" t="s">
        <v>12637</v>
      </c>
      <c r="I324" s="56"/>
      <c r="J324" s="56" t="s">
        <v>43</v>
      </c>
      <c r="K324" s="56"/>
      <c r="L324" s="56" t="str">
        <f>TEXT(1,"#,##0.#######")</f>
        <v>1.</v>
      </c>
      <c r="M324" s="56"/>
      <c r="N324" s="56"/>
      <c r="O324" s="56" t="s">
        <v>10878</v>
      </c>
      <c r="P324" s="56"/>
      <c r="Q324" s="56" t="s">
        <v>45</v>
      </c>
      <c r="R324" s="56" t="s">
        <v>4481</v>
      </c>
      <c r="S324" s="56"/>
      <c r="T324" s="56"/>
      <c r="U324" s="56"/>
      <c r="V324" s="56"/>
      <c r="W324" s="56"/>
      <c r="X324" s="56"/>
      <c r="Y324" s="56" t="s">
        <v>44</v>
      </c>
      <c r="Z324" s="56"/>
      <c r="AA324" s="56" t="s">
        <v>43</v>
      </c>
      <c r="AB324" s="56"/>
      <c r="AC324" s="56" t="str">
        <f>TEXT(0.45,"#,##0.#######")</f>
        <v>0.45</v>
      </c>
      <c r="AD324" s="56"/>
      <c r="AE324" s="56"/>
      <c r="AF324" s="56"/>
      <c r="AG324" s="56" t="s">
        <v>7</v>
      </c>
      <c r="AH324" s="56"/>
      <c r="AI324" s="56"/>
      <c r="AJ324" s="56"/>
      <c r="AK324" s="56"/>
      <c r="AL324" s="56"/>
      <c r="AM324" s="56"/>
      <c r="AN324" s="56" t="s">
        <v>12618</v>
      </c>
      <c r="AO324" s="56"/>
      <c r="AP324" s="56" t="s">
        <v>43</v>
      </c>
      <c r="AQ324" s="56"/>
      <c r="AR324" s="56" t="str">
        <f>TEXT(0.6,"#,##0.#######")</f>
        <v>0.6</v>
      </c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66"/>
      <c r="DA324" s="66"/>
      <c r="DB324" s="66"/>
      <c r="DC324" s="66"/>
      <c r="DD324" s="66"/>
      <c r="DE324" s="66"/>
      <c r="DF324" s="66"/>
      <c r="DG324" s="66"/>
      <c r="DH324" s="66"/>
      <c r="DI324" s="66"/>
      <c r="DJ324" s="66"/>
      <c r="DK324" s="66"/>
      <c r="DL324" s="66"/>
      <c r="DM324" s="66"/>
      <c r="DN324" s="66"/>
      <c r="DO324" s="66"/>
      <c r="DP324" s="66"/>
      <c r="DQ324" s="66"/>
      <c r="DR324" s="66"/>
      <c r="DS324" s="66"/>
      <c r="DT324" s="66"/>
      <c r="DU324" s="66"/>
      <c r="DV324" s="66"/>
      <c r="DW324" s="66"/>
      <c r="DX324" s="66"/>
      <c r="DY324" s="66"/>
      <c r="DZ324" s="66"/>
      <c r="EA324" s="66"/>
      <c r="EB324" s="66"/>
      <c r="EC324" s="66"/>
      <c r="ED324" s="66"/>
      <c r="EE324" s="66"/>
      <c r="EF324" s="66"/>
      <c r="EG324" s="66"/>
      <c r="EH324" s="66"/>
      <c r="EI324" s="66"/>
      <c r="EJ324" s="66"/>
      <c r="EK324" s="66"/>
      <c r="EL324" s="115"/>
      <c r="EM324" s="61"/>
      <c r="EN324" s="61"/>
      <c r="EO324" s="61"/>
      <c r="EP324" s="61"/>
      <c r="EQ324" s="121"/>
    </row>
    <row r="325" spans="2:147" s="67" customFormat="1" ht="11.25" customHeight="1" x14ac:dyDescent="0.15">
      <c r="B325" s="11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  <c r="BR325" s="56"/>
      <c r="BS325" s="56"/>
      <c r="BT325" s="56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56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56"/>
      <c r="CY325" s="56"/>
      <c r="CZ325" s="66"/>
      <c r="DA325" s="66"/>
      <c r="DB325" s="66"/>
      <c r="DC325" s="66"/>
      <c r="DD325" s="66"/>
      <c r="DE325" s="66"/>
      <c r="DF325" s="66"/>
      <c r="DG325" s="66"/>
      <c r="DH325" s="66"/>
      <c r="DI325" s="66"/>
      <c r="DJ325" s="66"/>
      <c r="DK325" s="66"/>
      <c r="DL325" s="66"/>
      <c r="DM325" s="66"/>
      <c r="DN325" s="66"/>
      <c r="DO325" s="66"/>
      <c r="DP325" s="66"/>
      <c r="DQ325" s="66"/>
      <c r="DR325" s="66"/>
      <c r="DS325" s="66"/>
      <c r="DT325" s="66"/>
      <c r="DU325" s="66"/>
      <c r="DV325" s="66"/>
      <c r="DW325" s="66"/>
      <c r="DX325" s="66"/>
      <c r="DY325" s="66"/>
      <c r="DZ325" s="66"/>
      <c r="EA325" s="66"/>
      <c r="EB325" s="66"/>
      <c r="EC325" s="66"/>
      <c r="ED325" s="66"/>
      <c r="EE325" s="66"/>
      <c r="EF325" s="66"/>
      <c r="EG325" s="66"/>
      <c r="EH325" s="66"/>
      <c r="EI325" s="66"/>
      <c r="EJ325" s="66"/>
      <c r="EK325" s="66"/>
      <c r="EL325" s="115"/>
      <c r="EM325" s="61"/>
      <c r="EN325" s="61"/>
      <c r="EO325" s="61"/>
      <c r="EP325" s="61"/>
      <c r="EQ325" s="121"/>
    </row>
    <row r="326" spans="2:147" s="67" customFormat="1" ht="11.25" customHeight="1" x14ac:dyDescent="0.15">
      <c r="B326" s="114"/>
      <c r="C326" s="56"/>
      <c r="D326" s="56"/>
      <c r="E326" s="56"/>
      <c r="F326" s="56"/>
      <c r="G326" s="56"/>
      <c r="H326" s="56" t="s">
        <v>12772</v>
      </c>
      <c r="I326" s="56"/>
      <c r="J326" s="56" t="s">
        <v>43</v>
      </c>
      <c r="K326" s="56"/>
      <c r="L326" s="56" t="str">
        <f>TEXT(3,"#,##0.#######")</f>
        <v>3.</v>
      </c>
      <c r="M326" s="56"/>
      <c r="N326" s="56"/>
      <c r="O326" s="56" t="s">
        <v>4387</v>
      </c>
      <c r="P326" s="56"/>
      <c r="Q326" s="56"/>
      <c r="R326" s="56"/>
      <c r="S326" s="56"/>
      <c r="T326" s="56"/>
      <c r="U326" s="56"/>
      <c r="V326" s="56"/>
      <c r="W326" s="56"/>
      <c r="X326" s="56"/>
      <c r="Y326" s="56" t="s">
        <v>12774</v>
      </c>
      <c r="Z326" s="56"/>
      <c r="AA326" s="56" t="s">
        <v>43</v>
      </c>
      <c r="AB326" s="56"/>
      <c r="AC326" s="56" t="str">
        <f>TEXT(0.1,"#,##0.#######")</f>
        <v>0.1</v>
      </c>
      <c r="AD326" s="56"/>
      <c r="AE326" s="56"/>
      <c r="AF326" s="56"/>
      <c r="AG326" s="56" t="s">
        <v>7</v>
      </c>
      <c r="AH326" s="56"/>
      <c r="AI326" s="56"/>
      <c r="AJ326" s="56"/>
      <c r="AK326" s="56"/>
      <c r="AL326" s="56"/>
      <c r="AM326" s="56"/>
      <c r="AN326" s="56" t="s">
        <v>12700</v>
      </c>
      <c r="AO326" s="56"/>
      <c r="AP326" s="56" t="s">
        <v>43</v>
      </c>
      <c r="AQ326" s="56"/>
      <c r="AR326" s="56" t="str">
        <f>TEXT(1,"#,##0.#######")</f>
        <v>1.</v>
      </c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56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56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56"/>
      <c r="CY326" s="56"/>
      <c r="CZ326" s="66"/>
      <c r="DA326" s="66"/>
      <c r="DB326" s="66"/>
      <c r="DC326" s="66"/>
      <c r="DD326" s="66"/>
      <c r="DE326" s="66"/>
      <c r="DF326" s="66"/>
      <c r="DG326" s="66"/>
      <c r="DH326" s="66"/>
      <c r="DI326" s="66"/>
      <c r="DJ326" s="66"/>
      <c r="DK326" s="66"/>
      <c r="DL326" s="66"/>
      <c r="DM326" s="66"/>
      <c r="DN326" s="66"/>
      <c r="DO326" s="66"/>
      <c r="DP326" s="66"/>
      <c r="DQ326" s="66"/>
      <c r="DR326" s="66"/>
      <c r="DS326" s="66"/>
      <c r="DT326" s="66"/>
      <c r="DU326" s="66"/>
      <c r="DV326" s="66"/>
      <c r="DW326" s="66"/>
      <c r="DX326" s="66"/>
      <c r="DY326" s="66"/>
      <c r="DZ326" s="66"/>
      <c r="EA326" s="66"/>
      <c r="EB326" s="66"/>
      <c r="EC326" s="66"/>
      <c r="ED326" s="66"/>
      <c r="EE326" s="66"/>
      <c r="EF326" s="66"/>
      <c r="EG326" s="66"/>
      <c r="EH326" s="66"/>
      <c r="EI326" s="66"/>
      <c r="EJ326" s="66"/>
      <c r="EK326" s="66"/>
      <c r="EL326" s="115"/>
      <c r="EM326" s="61"/>
      <c r="EN326" s="61"/>
      <c r="EO326" s="61"/>
      <c r="EP326" s="61"/>
      <c r="EQ326" s="121"/>
    </row>
    <row r="327" spans="2:147" s="67" customFormat="1" ht="11.25" customHeight="1" x14ac:dyDescent="0.15">
      <c r="B327" s="11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  <c r="BR327" s="56"/>
      <c r="BS327" s="56"/>
      <c r="BT327" s="56"/>
      <c r="BU327" s="56"/>
      <c r="BV327" s="56"/>
      <c r="BW327" s="56"/>
      <c r="BX327" s="56"/>
      <c r="BY327" s="56"/>
      <c r="BZ327" s="56"/>
      <c r="CA327" s="56"/>
      <c r="CB327" s="56"/>
      <c r="CC327" s="56"/>
      <c r="CD327" s="56"/>
      <c r="CE327" s="56"/>
      <c r="CF327" s="56"/>
      <c r="CG327" s="56"/>
      <c r="CH327" s="56"/>
      <c r="CI327" s="56"/>
      <c r="CJ327" s="56"/>
      <c r="CK327" s="56"/>
      <c r="CL327" s="56"/>
      <c r="CM327" s="56"/>
      <c r="CN327" s="56"/>
      <c r="CO327" s="56"/>
      <c r="CP327" s="56"/>
      <c r="CQ327" s="56"/>
      <c r="CR327" s="56"/>
      <c r="CS327" s="56"/>
      <c r="CT327" s="56"/>
      <c r="CU327" s="56"/>
      <c r="CV327" s="56"/>
      <c r="CW327" s="56"/>
      <c r="CX327" s="56"/>
      <c r="CY327" s="56"/>
      <c r="CZ327" s="66"/>
      <c r="DA327" s="66"/>
      <c r="DB327" s="66"/>
      <c r="DC327" s="66"/>
      <c r="DD327" s="66"/>
      <c r="DE327" s="66"/>
      <c r="DF327" s="66"/>
      <c r="DG327" s="66"/>
      <c r="DH327" s="66"/>
      <c r="DI327" s="66"/>
      <c r="DJ327" s="66"/>
      <c r="DK327" s="66"/>
      <c r="DL327" s="66"/>
      <c r="DM327" s="66"/>
      <c r="DN327" s="66"/>
      <c r="DO327" s="66"/>
      <c r="DP327" s="66"/>
      <c r="DQ327" s="66"/>
      <c r="DR327" s="66"/>
      <c r="DS327" s="66"/>
      <c r="DT327" s="66"/>
      <c r="DU327" s="66"/>
      <c r="DV327" s="66"/>
      <c r="DW327" s="66"/>
      <c r="DX327" s="66"/>
      <c r="DY327" s="66"/>
      <c r="DZ327" s="66"/>
      <c r="EA327" s="66"/>
      <c r="EB327" s="66"/>
      <c r="EC327" s="66"/>
      <c r="ED327" s="66"/>
      <c r="EE327" s="66"/>
      <c r="EF327" s="66"/>
      <c r="EG327" s="66"/>
      <c r="EH327" s="66"/>
      <c r="EI327" s="66"/>
      <c r="EJ327" s="66"/>
      <c r="EK327" s="66"/>
      <c r="EL327" s="115"/>
      <c r="EM327" s="61"/>
      <c r="EN327" s="61"/>
      <c r="EO327" s="61"/>
      <c r="EP327" s="61"/>
      <c r="EQ327" s="121"/>
    </row>
    <row r="328" spans="2:147" s="67" customFormat="1" ht="11.25" customHeight="1" x14ac:dyDescent="0.15">
      <c r="B328" s="11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 t="str">
        <f>TEXT(1000,"#,##0.#######")</f>
        <v>1,000.</v>
      </c>
      <c r="N328" s="56"/>
      <c r="O328" s="56"/>
      <c r="P328" s="56"/>
      <c r="Q328" s="56"/>
      <c r="R328" s="56" t="s">
        <v>12566</v>
      </c>
      <c r="S328" s="56"/>
      <c r="T328" s="56" t="s">
        <v>12637</v>
      </c>
      <c r="U328" s="56" t="s">
        <v>12566</v>
      </c>
      <c r="V328" s="56"/>
      <c r="W328" s="56" t="s">
        <v>44</v>
      </c>
      <c r="X328" s="56" t="s">
        <v>12566</v>
      </c>
      <c r="Y328" s="56"/>
      <c r="Z328" s="56" t="s">
        <v>12774</v>
      </c>
      <c r="AA328" s="56" t="s">
        <v>12566</v>
      </c>
      <c r="AB328" s="56"/>
      <c r="AC328" s="56" t="s">
        <v>12618</v>
      </c>
      <c r="AD328" s="56" t="s">
        <v>12566</v>
      </c>
      <c r="AE328" s="56"/>
      <c r="AF328" s="56" t="s">
        <v>12700</v>
      </c>
      <c r="AG328" s="56"/>
      <c r="AH328" s="56"/>
      <c r="AI328" s="56"/>
      <c r="AJ328" s="56" t="str">
        <f>TEXT(M328,"#,##0.#######")</f>
        <v>1,000.</v>
      </c>
      <c r="AK328" s="56"/>
      <c r="AL328" s="56"/>
      <c r="AM328" s="56"/>
      <c r="AN328" s="56"/>
      <c r="AO328" s="56" t="s">
        <v>12566</v>
      </c>
      <c r="AP328" s="56"/>
      <c r="AQ328" s="56" t="str">
        <f>TEXT(L324,"#,##0.#######")</f>
        <v>1.</v>
      </c>
      <c r="AR328" s="56" t="s">
        <v>12566</v>
      </c>
      <c r="AS328" s="56"/>
      <c r="AT328" s="56" t="str">
        <f>TEXT(AC324,"#,##0.#######")</f>
        <v>0.45</v>
      </c>
      <c r="AU328" s="56"/>
      <c r="AV328" s="56"/>
      <c r="AW328" s="56"/>
      <c r="AX328" s="56" t="s">
        <v>12566</v>
      </c>
      <c r="AY328" s="56"/>
      <c r="AZ328" s="56" t="str">
        <f>TEXT(AC326,"#,##0.#######")</f>
        <v>0.1</v>
      </c>
      <c r="BA328" s="56"/>
      <c r="BB328" s="56"/>
      <c r="BC328" s="56" t="s">
        <v>12566</v>
      </c>
      <c r="BD328" s="56"/>
      <c r="BE328" s="56" t="str">
        <f>TEXT(AR324,"#,##0.#######")</f>
        <v>0.6</v>
      </c>
      <c r="BF328" s="56"/>
      <c r="BG328" s="56"/>
      <c r="BH328" s="56" t="s">
        <v>12566</v>
      </c>
      <c r="BI328" s="56"/>
      <c r="BJ328" s="56" t="str">
        <f>TEXT(AR326,"#,##0.#######")</f>
        <v>1.</v>
      </c>
      <c r="BK328" s="56"/>
      <c r="BL328" s="56"/>
      <c r="BM328" s="56"/>
      <c r="BN328" s="56"/>
      <c r="BO328" s="56"/>
      <c r="BP328" s="56"/>
      <c r="BT328" s="56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56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56"/>
      <c r="CY328" s="56"/>
      <c r="CZ328" s="66"/>
      <c r="DA328" s="66"/>
      <c r="DB328" s="66"/>
      <c r="DC328" s="66"/>
      <c r="DD328" s="66"/>
      <c r="DE328" s="66"/>
      <c r="DF328" s="66"/>
      <c r="DG328" s="66"/>
      <c r="DH328" s="66"/>
      <c r="DI328" s="66"/>
      <c r="DJ328" s="66"/>
      <c r="DK328" s="66"/>
      <c r="DL328" s="66"/>
      <c r="DM328" s="66"/>
      <c r="DN328" s="66"/>
      <c r="DO328" s="66"/>
      <c r="DP328" s="66"/>
      <c r="DQ328" s="66"/>
      <c r="DR328" s="66"/>
      <c r="DS328" s="66"/>
      <c r="DT328" s="66"/>
      <c r="DU328" s="66"/>
      <c r="DV328" s="66"/>
      <c r="DW328" s="66"/>
      <c r="DX328" s="66"/>
      <c r="DY328" s="66"/>
      <c r="DZ328" s="66"/>
      <c r="EA328" s="66"/>
      <c r="EB328" s="66"/>
      <c r="EC328" s="66"/>
      <c r="ED328" s="66"/>
      <c r="EE328" s="66"/>
      <c r="EF328" s="66"/>
      <c r="EG328" s="66"/>
      <c r="EH328" s="66"/>
      <c r="EI328" s="66"/>
      <c r="EJ328" s="66"/>
      <c r="EK328" s="66"/>
      <c r="EL328" s="115"/>
      <c r="EM328" s="61"/>
      <c r="EN328" s="61"/>
      <c r="EO328" s="61"/>
      <c r="EP328" s="61"/>
      <c r="EQ328" s="121"/>
    </row>
    <row r="329" spans="2:147" s="67" customFormat="1" ht="11.25" customHeight="1" x14ac:dyDescent="0.15">
      <c r="B329" s="114"/>
      <c r="C329" s="56"/>
      <c r="D329" s="56"/>
      <c r="E329" s="56"/>
      <c r="F329" s="56"/>
      <c r="G329" s="56"/>
      <c r="H329" s="56" t="s">
        <v>12613</v>
      </c>
      <c r="I329" s="56"/>
      <c r="J329" s="56" t="s">
        <v>43</v>
      </c>
      <c r="K329" s="56"/>
      <c r="L329" s="56" t="s">
        <v>12620</v>
      </c>
      <c r="M329" s="56"/>
      <c r="N329" s="56" t="s">
        <v>12620</v>
      </c>
      <c r="O329" s="56"/>
      <c r="P329" s="56" t="s">
        <v>12620</v>
      </c>
      <c r="Q329" s="56"/>
      <c r="R329" s="56" t="s">
        <v>12620</v>
      </c>
      <c r="S329" s="56"/>
      <c r="T329" s="56" t="s">
        <v>12620</v>
      </c>
      <c r="U329" s="56"/>
      <c r="V329" s="56" t="s">
        <v>12620</v>
      </c>
      <c r="W329" s="56"/>
      <c r="X329" s="56" t="s">
        <v>12620</v>
      </c>
      <c r="Y329" s="56"/>
      <c r="Z329" s="56" t="s">
        <v>12620</v>
      </c>
      <c r="AA329" s="56"/>
      <c r="AB329" s="56" t="s">
        <v>12620</v>
      </c>
      <c r="AC329" s="56"/>
      <c r="AD329" s="56" t="s">
        <v>12620</v>
      </c>
      <c r="AE329" s="56"/>
      <c r="AF329" s="56" t="s">
        <v>12620</v>
      </c>
      <c r="AG329" s="56"/>
      <c r="AH329" s="56" t="s">
        <v>43</v>
      </c>
      <c r="AI329" s="56"/>
      <c r="AJ329" s="56" t="s">
        <v>12620</v>
      </c>
      <c r="AK329" s="56"/>
      <c r="AL329" s="56" t="s">
        <v>12620</v>
      </c>
      <c r="AM329" s="56"/>
      <c r="AN329" s="56" t="s">
        <v>12620</v>
      </c>
      <c r="AO329" s="56"/>
      <c r="AP329" s="56" t="s">
        <v>12620</v>
      </c>
      <c r="AQ329" s="56"/>
      <c r="AR329" s="56" t="s">
        <v>12620</v>
      </c>
      <c r="AS329" s="56"/>
      <c r="AT329" s="56" t="s">
        <v>12620</v>
      </c>
      <c r="AU329" s="56"/>
      <c r="AV329" s="56" t="s">
        <v>12620</v>
      </c>
      <c r="AW329" s="56"/>
      <c r="AX329" s="56" t="s">
        <v>12620</v>
      </c>
      <c r="AY329" s="56"/>
      <c r="AZ329" s="56" t="s">
        <v>12620</v>
      </c>
      <c r="BA329" s="56"/>
      <c r="BB329" s="56" t="s">
        <v>12620</v>
      </c>
      <c r="BC329" s="56"/>
      <c r="BD329" s="56" t="s">
        <v>12620</v>
      </c>
      <c r="BE329" s="56"/>
      <c r="BF329" s="56" t="s">
        <v>12620</v>
      </c>
      <c r="BG329" s="56"/>
      <c r="BH329" s="56" t="s">
        <v>12620</v>
      </c>
      <c r="BI329" s="56"/>
      <c r="BJ329" s="56" t="s">
        <v>12620</v>
      </c>
      <c r="BK329" s="56"/>
      <c r="BL329" s="56"/>
      <c r="BM329" s="56" t="s">
        <v>43</v>
      </c>
      <c r="BN329" s="56"/>
      <c r="BO329" s="56" t="str">
        <f>TEXT(ROUND((1000*L324*AC324*AC326*AR324*AR326)/(L326),2),"#,##0.#######")</f>
        <v>9.</v>
      </c>
      <c r="BP329" s="56" t="s">
        <v>8</v>
      </c>
      <c r="BQ329" s="56"/>
      <c r="BR329" s="56" t="s">
        <v>45</v>
      </c>
      <c r="BS329" s="56" t="s">
        <v>4481</v>
      </c>
      <c r="BT329" s="56"/>
      <c r="BU329" s="56"/>
      <c r="BV329" s="56"/>
      <c r="BW329" s="56"/>
      <c r="BX329" s="56"/>
      <c r="BY329" s="56"/>
      <c r="BZ329" s="56"/>
      <c r="CA329" s="56"/>
      <c r="CB329" s="56"/>
      <c r="CC329" s="56"/>
      <c r="CD329" s="56"/>
      <c r="CE329" s="56"/>
      <c r="CF329" s="56"/>
      <c r="CG329" s="56"/>
      <c r="CH329" s="56"/>
      <c r="CI329" s="56"/>
      <c r="CJ329" s="56"/>
      <c r="CK329" s="56"/>
      <c r="CL329" s="56"/>
      <c r="CM329" s="56"/>
      <c r="CN329" s="56"/>
      <c r="CO329" s="56"/>
      <c r="CP329" s="56"/>
      <c r="CQ329" s="56"/>
      <c r="CR329" s="56"/>
      <c r="CS329" s="56"/>
      <c r="CT329" s="56"/>
      <c r="CU329" s="56"/>
      <c r="CV329" s="56"/>
      <c r="CW329" s="56"/>
      <c r="CX329" s="56"/>
      <c r="CY329" s="56"/>
      <c r="CZ329" s="66"/>
      <c r="DA329" s="66"/>
      <c r="DB329" s="66"/>
      <c r="DC329" s="66"/>
      <c r="DD329" s="66"/>
      <c r="DE329" s="66"/>
      <c r="DF329" s="66"/>
      <c r="DG329" s="66"/>
      <c r="DH329" s="66"/>
      <c r="DI329" s="66"/>
      <c r="DJ329" s="66"/>
      <c r="DK329" s="66"/>
      <c r="DL329" s="66"/>
      <c r="DM329" s="66"/>
      <c r="DN329" s="66"/>
      <c r="DO329" s="66"/>
      <c r="DP329" s="66"/>
      <c r="DQ329" s="66"/>
      <c r="DR329" s="66"/>
      <c r="DS329" s="66"/>
      <c r="DT329" s="66"/>
      <c r="DU329" s="66"/>
      <c r="DV329" s="66"/>
      <c r="DW329" s="66"/>
      <c r="DX329" s="66"/>
      <c r="DY329" s="66"/>
      <c r="DZ329" s="66"/>
      <c r="EA329" s="66"/>
      <c r="EB329" s="66"/>
      <c r="EC329" s="66"/>
      <c r="ED329" s="66"/>
      <c r="EE329" s="66"/>
      <c r="EF329" s="66"/>
      <c r="EG329" s="66"/>
      <c r="EH329" s="66"/>
      <c r="EI329" s="66"/>
      <c r="EJ329" s="66"/>
      <c r="EK329" s="66"/>
      <c r="EL329" s="115"/>
      <c r="EM329" s="61"/>
      <c r="EN329" s="61"/>
      <c r="EO329" s="61"/>
      <c r="EP329" s="61"/>
      <c r="EQ329" s="121"/>
    </row>
    <row r="330" spans="2:147" s="67" customFormat="1" ht="11.25" customHeight="1" x14ac:dyDescent="0.15">
      <c r="B330" s="11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 t="s">
        <v>12772</v>
      </c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 t="str">
        <f>TEXT(L326,"#,##0.#######")</f>
        <v>3.</v>
      </c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T330" s="56"/>
      <c r="BU330" s="56"/>
      <c r="BV330" s="56"/>
      <c r="BW330" s="56"/>
      <c r="BX330" s="56"/>
      <c r="BY330" s="56"/>
      <c r="BZ330" s="56"/>
      <c r="CA330" s="56"/>
      <c r="CB330" s="56"/>
      <c r="CC330" s="56"/>
      <c r="CD330" s="56"/>
      <c r="CE330" s="56"/>
      <c r="CF330" s="56"/>
      <c r="CG330" s="56"/>
      <c r="CH330" s="56"/>
      <c r="CI330" s="56"/>
      <c r="CJ330" s="56"/>
      <c r="CK330" s="56"/>
      <c r="CL330" s="56"/>
      <c r="CM330" s="56"/>
      <c r="CN330" s="56"/>
      <c r="CO330" s="56"/>
      <c r="CP330" s="56"/>
      <c r="CQ330" s="56"/>
      <c r="CR330" s="56"/>
      <c r="CS330" s="56"/>
      <c r="CT330" s="56"/>
      <c r="CU330" s="56"/>
      <c r="CV330" s="56"/>
      <c r="CW330" s="56"/>
      <c r="CX330" s="56"/>
      <c r="CY330" s="56"/>
      <c r="CZ330" s="66"/>
      <c r="DA330" s="66"/>
      <c r="DB330" s="66"/>
      <c r="DC330" s="66"/>
      <c r="DD330" s="66"/>
      <c r="DE330" s="66"/>
      <c r="DF330" s="66"/>
      <c r="DG330" s="66"/>
      <c r="DH330" s="66"/>
      <c r="DI330" s="66"/>
      <c r="DJ330" s="66"/>
      <c r="DK330" s="66"/>
      <c r="DL330" s="66"/>
      <c r="DM330" s="66"/>
      <c r="DN330" s="66"/>
      <c r="DO330" s="66"/>
      <c r="DP330" s="66"/>
      <c r="DQ330" s="66"/>
      <c r="DR330" s="66"/>
      <c r="DS330" s="66"/>
      <c r="DT330" s="66"/>
      <c r="DU330" s="66"/>
      <c r="DV330" s="66"/>
      <c r="DW330" s="66"/>
      <c r="DX330" s="66"/>
      <c r="DY330" s="66"/>
      <c r="DZ330" s="66"/>
      <c r="EA330" s="66"/>
      <c r="EB330" s="66"/>
      <c r="EC330" s="66"/>
      <c r="ED330" s="66"/>
      <c r="EE330" s="66"/>
      <c r="EF330" s="66"/>
      <c r="EG330" s="66"/>
      <c r="EH330" s="66"/>
      <c r="EI330" s="66"/>
      <c r="EJ330" s="66"/>
      <c r="EK330" s="66"/>
      <c r="EL330" s="115"/>
      <c r="EM330" s="61"/>
      <c r="EN330" s="61"/>
      <c r="EO330" s="61"/>
      <c r="EP330" s="61"/>
      <c r="EQ330" s="121"/>
    </row>
    <row r="331" spans="2:147" s="67" customFormat="1" ht="11.25" customHeight="1" x14ac:dyDescent="0.15">
      <c r="B331" s="114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56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  <c r="CH331" s="56"/>
      <c r="CI331" s="56"/>
      <c r="CJ331" s="56"/>
      <c r="CK331" s="56"/>
      <c r="CL331" s="56"/>
      <c r="CM331" s="56"/>
      <c r="CN331" s="56"/>
      <c r="CO331" s="56"/>
      <c r="CP331" s="56"/>
      <c r="CQ331" s="56"/>
      <c r="CR331" s="56"/>
      <c r="CS331" s="56"/>
      <c r="CT331" s="56"/>
      <c r="CU331" s="56"/>
      <c r="CV331" s="56"/>
      <c r="CW331" s="56"/>
      <c r="CX331" s="56"/>
      <c r="CY331" s="56"/>
      <c r="CZ331" s="66"/>
      <c r="DA331" s="66"/>
      <c r="DB331" s="66"/>
      <c r="DC331" s="66"/>
      <c r="DD331" s="66"/>
      <c r="DE331" s="66"/>
      <c r="DF331" s="66"/>
      <c r="DG331" s="66"/>
      <c r="DH331" s="66"/>
      <c r="DI331" s="66"/>
      <c r="DJ331" s="66"/>
      <c r="DK331" s="66"/>
      <c r="DL331" s="66"/>
      <c r="DM331" s="66"/>
      <c r="DN331" s="66"/>
      <c r="DO331" s="66"/>
      <c r="DP331" s="66"/>
      <c r="DQ331" s="66"/>
      <c r="DR331" s="66"/>
      <c r="DS331" s="66"/>
      <c r="DT331" s="66"/>
      <c r="DU331" s="66"/>
      <c r="DV331" s="66"/>
      <c r="DW331" s="66"/>
      <c r="DX331" s="66"/>
      <c r="DY331" s="66"/>
      <c r="DZ331" s="66"/>
      <c r="EA331" s="66"/>
      <c r="EB331" s="66"/>
      <c r="EC331" s="66"/>
      <c r="ED331" s="66"/>
      <c r="EE331" s="66"/>
      <c r="EF331" s="66"/>
      <c r="EG331" s="66"/>
      <c r="EH331" s="66"/>
      <c r="EI331" s="66"/>
      <c r="EJ331" s="66"/>
      <c r="EK331" s="66"/>
      <c r="EL331" s="115"/>
      <c r="EM331" s="61"/>
      <c r="EN331" s="61"/>
      <c r="EO331" s="61"/>
      <c r="EP331" s="61"/>
      <c r="EQ331" s="121"/>
    </row>
    <row r="332" spans="2:147" s="67" customFormat="1" ht="11.25" customHeight="1" x14ac:dyDescent="0.15">
      <c r="B332" s="114"/>
      <c r="C332" s="56"/>
      <c r="D332" s="56"/>
      <c r="E332" s="56"/>
      <c r="F332" s="56"/>
      <c r="G332" s="56"/>
      <c r="H332" s="56" t="s">
        <v>4448</v>
      </c>
      <c r="I332" s="56"/>
      <c r="J332" s="56"/>
      <c r="K332" s="56"/>
      <c r="L332" s="56"/>
      <c r="M332" s="56"/>
      <c r="N332" s="56"/>
      <c r="O332" s="56" t="s">
        <v>41</v>
      </c>
      <c r="P332" s="56"/>
      <c r="Q332" s="287" t="e">
        <f>토목기계경비총괄표!$G$15</f>
        <v>#REF!</v>
      </c>
      <c r="R332" s="287"/>
      <c r="S332" s="287"/>
      <c r="T332" s="287"/>
      <c r="U332" s="287"/>
      <c r="V332" s="56"/>
      <c r="W332" s="56"/>
      <c r="X332" s="56"/>
      <c r="Y332" s="56"/>
      <c r="Z332" s="56" t="s">
        <v>12609</v>
      </c>
      <c r="AA332" s="56"/>
      <c r="AB332" s="56"/>
      <c r="AC332" s="56" t="str">
        <f>TEXT(BO329,"#,##0.#######")</f>
        <v>9.</v>
      </c>
      <c r="AD332" s="56"/>
      <c r="AE332" s="56"/>
      <c r="AF332" s="56"/>
      <c r="AG332" s="56" t="s">
        <v>43</v>
      </c>
      <c r="AH332" s="56"/>
      <c r="AI332" s="56" t="e">
        <f>TEXT(TRUNC(Q332/BO329,1),"#,##0.#")</f>
        <v>#REF!</v>
      </c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  <c r="BR332" s="56"/>
      <c r="BS332" s="56"/>
      <c r="BT332" s="56"/>
      <c r="BU332" s="56"/>
      <c r="BV332" s="56"/>
      <c r="BW332" s="56"/>
      <c r="BX332" s="56"/>
      <c r="BY332" s="56"/>
      <c r="BZ332" s="56"/>
      <c r="CA332" s="56"/>
      <c r="CB332" s="56"/>
      <c r="CC332" s="56"/>
      <c r="CD332" s="56"/>
      <c r="CE332" s="56"/>
      <c r="CF332" s="56"/>
      <c r="CG332" s="56"/>
      <c r="CH332" s="56"/>
      <c r="CI332" s="56"/>
      <c r="CJ332" s="56"/>
      <c r="CK332" s="56"/>
      <c r="CL332" s="56"/>
      <c r="CM332" s="56"/>
      <c r="CN332" s="56"/>
      <c r="CO332" s="56"/>
      <c r="CP332" s="56"/>
      <c r="CQ332" s="56"/>
      <c r="CR332" s="56"/>
      <c r="CS332" s="56"/>
      <c r="CT332" s="56"/>
      <c r="CU332" s="56"/>
      <c r="CV332" s="56"/>
      <c r="CW332" s="56"/>
      <c r="CX332" s="56"/>
      <c r="CY332" s="56"/>
      <c r="CZ332" s="66"/>
      <c r="DA332" s="66"/>
      <c r="DB332" s="66"/>
      <c r="DC332" s="66"/>
      <c r="DD332" s="66"/>
      <c r="DE332" s="66"/>
      <c r="DF332" s="66"/>
      <c r="DG332" s="66"/>
      <c r="DH332" s="66"/>
      <c r="DI332" s="66"/>
      <c r="DJ332" s="66"/>
      <c r="DK332" s="66"/>
      <c r="DL332" s="66"/>
      <c r="DM332" s="66"/>
      <c r="DN332" s="66"/>
      <c r="DO332" s="66"/>
      <c r="DP332" s="66"/>
      <c r="DQ332" s="66"/>
      <c r="DR332" s="66"/>
      <c r="DS332" s="66"/>
      <c r="DT332" s="66"/>
      <c r="DU332" s="66"/>
      <c r="DV332" s="66"/>
      <c r="DW332" s="66"/>
      <c r="DX332" s="66"/>
      <c r="DY332" s="66"/>
      <c r="DZ332" s="66"/>
      <c r="EA332" s="66"/>
      <c r="EB332" s="66"/>
      <c r="EC332" s="66"/>
      <c r="ED332" s="66"/>
      <c r="EE332" s="66"/>
      <c r="EF332" s="66"/>
      <c r="EG332" s="66"/>
      <c r="EH332" s="66"/>
      <c r="EI332" s="66"/>
      <c r="EJ332" s="66"/>
      <c r="EK332" s="66"/>
      <c r="EL332" s="115"/>
      <c r="EM332" s="61"/>
      <c r="EN332" s="61"/>
      <c r="EO332" s="61"/>
      <c r="EP332" s="61"/>
      <c r="EQ332" s="121"/>
    </row>
    <row r="333" spans="2:147" s="67" customFormat="1" ht="11.25" customHeight="1" x14ac:dyDescent="0.15">
      <c r="B333" s="114"/>
      <c r="C333" s="56"/>
      <c r="D333" s="56"/>
      <c r="E333" s="56"/>
      <c r="F333" s="56"/>
      <c r="G333" s="56"/>
      <c r="H333" s="56" t="s">
        <v>4449</v>
      </c>
      <c r="I333" s="56"/>
      <c r="J333" s="56"/>
      <c r="K333" s="56"/>
      <c r="L333" s="56"/>
      <c r="M333" s="56"/>
      <c r="N333" s="56"/>
      <c r="O333" s="56" t="s">
        <v>41</v>
      </c>
      <c r="P333" s="56"/>
      <c r="Q333" s="287" t="e">
        <f>토목기계경비총괄표!$H$15</f>
        <v>#REF!</v>
      </c>
      <c r="R333" s="287"/>
      <c r="S333" s="287"/>
      <c r="T333" s="287"/>
      <c r="U333" s="287"/>
      <c r="V333" s="56"/>
      <c r="W333" s="56"/>
      <c r="X333" s="56"/>
      <c r="Y333" s="56"/>
      <c r="Z333" s="56" t="s">
        <v>12609</v>
      </c>
      <c r="AA333" s="56"/>
      <c r="AB333" s="56"/>
      <c r="AC333" s="56" t="str">
        <f>TEXT(BO329,"#,##0.#######")</f>
        <v>9.</v>
      </c>
      <c r="AD333" s="56"/>
      <c r="AE333" s="56"/>
      <c r="AF333" s="56"/>
      <c r="AG333" s="56" t="s">
        <v>43</v>
      </c>
      <c r="AH333" s="56"/>
      <c r="AI333" s="56" t="e">
        <f>TEXT(TRUNC(Q333/BO329,1),"#,##0.#")</f>
        <v>#REF!</v>
      </c>
      <c r="AJ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  <c r="BR333" s="56"/>
      <c r="BS333" s="56"/>
      <c r="BT333" s="56"/>
      <c r="BU333" s="56"/>
      <c r="BV333" s="56"/>
      <c r="BW333" s="56"/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  <c r="CH333" s="56"/>
      <c r="CI333" s="56"/>
      <c r="CJ333" s="56"/>
      <c r="CK333" s="56"/>
      <c r="CL333" s="56"/>
      <c r="CM333" s="56"/>
      <c r="CN333" s="56"/>
      <c r="CO333" s="56"/>
      <c r="CP333" s="56"/>
      <c r="CQ333" s="56"/>
      <c r="CR333" s="56"/>
      <c r="CS333" s="56"/>
      <c r="CT333" s="56"/>
      <c r="CU333" s="56"/>
      <c r="CV333" s="56"/>
      <c r="CW333" s="56"/>
      <c r="CX333" s="56"/>
      <c r="CY333" s="56"/>
      <c r="CZ333" s="66"/>
      <c r="DA333" s="66"/>
      <c r="DB333" s="66"/>
      <c r="DC333" s="66"/>
      <c r="DD333" s="66"/>
      <c r="DE333" s="66"/>
      <c r="DF333" s="66"/>
      <c r="DG333" s="66"/>
      <c r="DH333" s="66"/>
      <c r="DI333" s="66"/>
      <c r="DJ333" s="66"/>
      <c r="DK333" s="66"/>
      <c r="DL333" s="66"/>
      <c r="DM333" s="66"/>
      <c r="DN333" s="66"/>
      <c r="DO333" s="66"/>
      <c r="DP333" s="66"/>
      <c r="DQ333" s="66"/>
      <c r="DR333" s="66"/>
      <c r="DS333" s="66"/>
      <c r="DT333" s="66"/>
      <c r="DU333" s="66"/>
      <c r="DV333" s="66"/>
      <c r="DW333" s="66"/>
      <c r="DX333" s="66"/>
      <c r="DY333" s="66"/>
      <c r="DZ333" s="66"/>
      <c r="EA333" s="66"/>
      <c r="EB333" s="66"/>
      <c r="EC333" s="66"/>
      <c r="ED333" s="66"/>
      <c r="EE333" s="66"/>
      <c r="EF333" s="66"/>
      <c r="EG333" s="66"/>
      <c r="EH333" s="66"/>
      <c r="EI333" s="66"/>
      <c r="EJ333" s="66"/>
      <c r="EK333" s="66"/>
      <c r="EL333" s="115"/>
      <c r="EM333" s="61"/>
      <c r="EN333" s="61"/>
      <c r="EO333" s="61"/>
      <c r="EP333" s="61"/>
      <c r="EQ333" s="121"/>
    </row>
    <row r="334" spans="2:147" s="67" customFormat="1" ht="11.25" customHeight="1" x14ac:dyDescent="0.15">
      <c r="B334" s="114"/>
      <c r="C334" s="56"/>
      <c r="D334" s="56"/>
      <c r="E334" s="56"/>
      <c r="F334" s="56"/>
      <c r="G334" s="56"/>
      <c r="H334" s="56" t="s">
        <v>12605</v>
      </c>
      <c r="I334" s="56"/>
      <c r="J334" s="56" t="s">
        <v>12606</v>
      </c>
      <c r="K334" s="56"/>
      <c r="M334" s="56"/>
      <c r="N334" s="56"/>
      <c r="O334" s="56" t="s">
        <v>41</v>
      </c>
      <c r="P334" s="56"/>
      <c r="Q334" s="287">
        <f>토목기계경비총괄표!$I$15</f>
        <v>0</v>
      </c>
      <c r="R334" s="287"/>
      <c r="S334" s="287"/>
      <c r="T334" s="287"/>
      <c r="U334" s="287"/>
      <c r="V334" s="56"/>
      <c r="W334" s="56"/>
      <c r="X334" s="56"/>
      <c r="Y334" s="56"/>
      <c r="Z334" s="56" t="s">
        <v>12609</v>
      </c>
      <c r="AA334" s="56"/>
      <c r="AB334" s="56"/>
      <c r="AC334" s="56" t="str">
        <f>TEXT(BO329,"#,##0.#######")</f>
        <v>9.</v>
      </c>
      <c r="AD334" s="56"/>
      <c r="AE334" s="56"/>
      <c r="AF334" s="56"/>
      <c r="AG334" s="56" t="s">
        <v>43</v>
      </c>
      <c r="AH334" s="56"/>
      <c r="AI334" s="56" t="str">
        <f>TEXT(TRUNC(Q334/BO329,1),"#,##0.#")</f>
        <v>0.</v>
      </c>
      <c r="AJ334" s="56"/>
      <c r="AK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66"/>
      <c r="DA334" s="66"/>
      <c r="DB334" s="66"/>
      <c r="DC334" s="66"/>
      <c r="DD334" s="66"/>
      <c r="DE334" s="66"/>
      <c r="DF334" s="66"/>
      <c r="DG334" s="66"/>
      <c r="DH334" s="66"/>
      <c r="DI334" s="66"/>
      <c r="DJ334" s="66"/>
      <c r="DK334" s="66"/>
      <c r="DL334" s="66"/>
      <c r="DM334" s="66"/>
      <c r="DN334" s="66"/>
      <c r="DO334" s="66"/>
      <c r="DP334" s="66"/>
      <c r="DQ334" s="66"/>
      <c r="DR334" s="66"/>
      <c r="DS334" s="66"/>
      <c r="DT334" s="66"/>
      <c r="DU334" s="66"/>
      <c r="DV334" s="66"/>
      <c r="DW334" s="66"/>
      <c r="DX334" s="66"/>
      <c r="DY334" s="66"/>
      <c r="DZ334" s="66"/>
      <c r="EA334" s="66"/>
      <c r="EB334" s="66"/>
      <c r="EC334" s="66"/>
      <c r="ED334" s="66"/>
      <c r="EE334" s="66"/>
      <c r="EF334" s="66"/>
      <c r="EG334" s="66"/>
      <c r="EH334" s="66"/>
      <c r="EI334" s="66"/>
      <c r="EJ334" s="66"/>
      <c r="EK334" s="66"/>
      <c r="EL334" s="115"/>
      <c r="EM334" s="61"/>
      <c r="EN334" s="61"/>
      <c r="EO334" s="61"/>
      <c r="EP334" s="61"/>
      <c r="EQ334" s="121"/>
    </row>
    <row r="335" spans="2:147" s="67" customFormat="1" ht="11.25" customHeight="1" x14ac:dyDescent="0.15">
      <c r="B335" s="114"/>
      <c r="C335" s="56"/>
      <c r="D335" s="56"/>
      <c r="E335" s="56"/>
      <c r="F335" s="56"/>
      <c r="G335" s="56"/>
      <c r="H335" s="56" t="s">
        <v>12614</v>
      </c>
      <c r="I335" s="56"/>
      <c r="J335" s="56" t="s">
        <v>9</v>
      </c>
      <c r="K335" s="56"/>
      <c r="M335" s="56"/>
      <c r="N335" s="56"/>
      <c r="O335" s="56" t="s">
        <v>41</v>
      </c>
      <c r="P335" s="56"/>
      <c r="Q335" s="56" t="e">
        <f>TEXT(AI332+AI333+AI334,"#,##0.#######")</f>
        <v>#REF!</v>
      </c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66"/>
      <c r="DA335" s="66"/>
      <c r="DB335" s="66"/>
      <c r="DC335" s="66"/>
      <c r="DD335" s="66"/>
      <c r="DE335" s="66"/>
      <c r="DF335" s="66"/>
      <c r="DG335" s="66"/>
      <c r="DH335" s="66"/>
      <c r="DI335" s="66"/>
      <c r="DJ335" s="66"/>
      <c r="DK335" s="66"/>
      <c r="DL335" s="66"/>
      <c r="DM335" s="66"/>
      <c r="DN335" s="66"/>
      <c r="DO335" s="66"/>
      <c r="DP335" s="66"/>
      <c r="DQ335" s="66"/>
      <c r="DR335" s="66"/>
      <c r="DS335" s="66"/>
      <c r="DT335" s="66"/>
      <c r="DU335" s="66"/>
      <c r="DV335" s="66"/>
      <c r="DW335" s="66"/>
      <c r="DX335" s="66"/>
      <c r="DY335" s="66"/>
      <c r="DZ335" s="66"/>
      <c r="EA335" s="66"/>
      <c r="EB335" s="66"/>
      <c r="EC335" s="66"/>
      <c r="ED335" s="66"/>
      <c r="EE335" s="66"/>
      <c r="EF335" s="66"/>
      <c r="EG335" s="66"/>
      <c r="EH335" s="66"/>
      <c r="EI335" s="66"/>
      <c r="EJ335" s="66"/>
      <c r="EK335" s="66"/>
      <c r="EL335" s="115"/>
      <c r="EM335" s="61" t="e">
        <f>EN335+EO335+EP335</f>
        <v>#REF!</v>
      </c>
      <c r="EN335" s="61" t="e">
        <f>TEXT(AI332,"#,###.0")</f>
        <v>#REF!</v>
      </c>
      <c r="EO335" s="61" t="e">
        <f>TEXT(AI333,"#,###.0")</f>
        <v>#REF!</v>
      </c>
      <c r="EP335" s="61" t="str">
        <f>TEXT(AI334,"#,###.0")</f>
        <v>.0</v>
      </c>
      <c r="EQ335" s="121"/>
    </row>
    <row r="336" spans="2:147" s="67" customFormat="1" ht="11.25" customHeight="1" x14ac:dyDescent="0.15">
      <c r="B336" s="11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66"/>
      <c r="DA336" s="66"/>
      <c r="DB336" s="66"/>
      <c r="DC336" s="66"/>
      <c r="DD336" s="66"/>
      <c r="DE336" s="66"/>
      <c r="DF336" s="66"/>
      <c r="DG336" s="66"/>
      <c r="DH336" s="66"/>
      <c r="DI336" s="66"/>
      <c r="DJ336" s="66"/>
      <c r="DK336" s="66"/>
      <c r="DL336" s="66"/>
      <c r="DM336" s="66"/>
      <c r="DN336" s="66"/>
      <c r="DO336" s="66"/>
      <c r="DP336" s="66"/>
      <c r="DQ336" s="66"/>
      <c r="DR336" s="66"/>
      <c r="DS336" s="66"/>
      <c r="DT336" s="66"/>
      <c r="DU336" s="66"/>
      <c r="DV336" s="66"/>
      <c r="DW336" s="66"/>
      <c r="DX336" s="66"/>
      <c r="DY336" s="66"/>
      <c r="DZ336" s="66"/>
      <c r="EA336" s="66"/>
      <c r="EB336" s="66"/>
      <c r="EC336" s="66"/>
      <c r="ED336" s="66"/>
      <c r="EE336" s="66"/>
      <c r="EF336" s="66"/>
      <c r="EG336" s="66"/>
      <c r="EH336" s="66"/>
      <c r="EI336" s="66"/>
      <c r="EJ336" s="66"/>
      <c r="EK336" s="66"/>
      <c r="EL336" s="115"/>
      <c r="EM336" s="61"/>
      <c r="EN336" s="61"/>
      <c r="EO336" s="61"/>
      <c r="EP336" s="61"/>
      <c r="EQ336" s="121"/>
    </row>
    <row r="337" spans="1:150" s="67" customFormat="1" ht="11.25" customHeight="1" x14ac:dyDescent="0.15">
      <c r="B337" s="114"/>
      <c r="C337" s="56"/>
      <c r="D337" s="56"/>
      <c r="E337" s="56" t="s">
        <v>12621</v>
      </c>
      <c r="F337" s="56"/>
      <c r="G337" s="56"/>
      <c r="H337" s="56" t="s">
        <v>12604</v>
      </c>
      <c r="I337" s="56"/>
      <c r="J337" s="56"/>
      <c r="K337" s="56"/>
      <c r="L337" s="56" t="s">
        <v>9</v>
      </c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  <c r="BR337" s="56"/>
      <c r="BS337" s="56"/>
      <c r="BT337" s="56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56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56"/>
      <c r="CY337" s="56"/>
      <c r="CZ337" s="66"/>
      <c r="DA337" s="66"/>
      <c r="DB337" s="66"/>
      <c r="DC337" s="66"/>
      <c r="DD337" s="66"/>
      <c r="DE337" s="66"/>
      <c r="DF337" s="66"/>
      <c r="DG337" s="66"/>
      <c r="DH337" s="66"/>
      <c r="DI337" s="66"/>
      <c r="DJ337" s="66"/>
      <c r="DK337" s="66"/>
      <c r="DL337" s="66"/>
      <c r="DM337" s="66"/>
      <c r="DN337" s="66"/>
      <c r="DO337" s="66"/>
      <c r="DP337" s="66"/>
      <c r="DQ337" s="66"/>
      <c r="DR337" s="66"/>
      <c r="DS337" s="66"/>
      <c r="DT337" s="66"/>
      <c r="DU337" s="66"/>
      <c r="DV337" s="66"/>
      <c r="DW337" s="66"/>
      <c r="DX337" s="66"/>
      <c r="DY337" s="66"/>
      <c r="DZ337" s="66"/>
      <c r="EA337" s="66"/>
      <c r="EB337" s="66"/>
      <c r="EC337" s="66"/>
      <c r="ED337" s="66"/>
      <c r="EE337" s="66"/>
      <c r="EF337" s="66"/>
      <c r="EG337" s="66"/>
      <c r="EH337" s="66"/>
      <c r="EI337" s="66"/>
      <c r="EJ337" s="66"/>
      <c r="EK337" s="66"/>
      <c r="EL337" s="115"/>
      <c r="EM337" s="61"/>
      <c r="EN337" s="61"/>
      <c r="EO337" s="61"/>
      <c r="EP337" s="61"/>
      <c r="EQ337" s="121"/>
    </row>
    <row r="338" spans="1:150" s="67" customFormat="1" ht="11.25" customHeight="1" x14ac:dyDescent="0.15">
      <c r="B338" s="11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  <c r="BR338" s="56"/>
      <c r="BS338" s="56"/>
      <c r="BT338" s="56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56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56"/>
      <c r="CY338" s="56"/>
      <c r="CZ338" s="66"/>
      <c r="DA338" s="66"/>
      <c r="DB338" s="66"/>
      <c r="DC338" s="66"/>
      <c r="DD338" s="66"/>
      <c r="DE338" s="66"/>
      <c r="DF338" s="66"/>
      <c r="DG338" s="66"/>
      <c r="DH338" s="66"/>
      <c r="DI338" s="66"/>
      <c r="DJ338" s="66"/>
      <c r="DK338" s="66"/>
      <c r="DL338" s="66"/>
      <c r="DM338" s="66"/>
      <c r="DN338" s="66"/>
      <c r="DO338" s="66"/>
      <c r="DP338" s="66"/>
      <c r="DQ338" s="66"/>
      <c r="DR338" s="66"/>
      <c r="DS338" s="66"/>
      <c r="DT338" s="66"/>
      <c r="DU338" s="66"/>
      <c r="DV338" s="66"/>
      <c r="DW338" s="66"/>
      <c r="DX338" s="66"/>
      <c r="DY338" s="66"/>
      <c r="DZ338" s="66"/>
      <c r="EA338" s="66"/>
      <c r="EB338" s="66"/>
      <c r="EC338" s="66"/>
      <c r="ED338" s="66"/>
      <c r="EE338" s="66"/>
      <c r="EF338" s="66"/>
      <c r="EG338" s="66"/>
      <c r="EH338" s="66"/>
      <c r="EI338" s="66"/>
      <c r="EJ338" s="66"/>
      <c r="EK338" s="66"/>
      <c r="EL338" s="115"/>
      <c r="EM338" s="61"/>
      <c r="EN338" s="61"/>
      <c r="EO338" s="61"/>
      <c r="EP338" s="61"/>
      <c r="EQ338" s="121"/>
    </row>
    <row r="339" spans="1:150" s="67" customFormat="1" ht="11.25" customHeight="1" x14ac:dyDescent="0.15">
      <c r="B339" s="114"/>
      <c r="C339" s="56"/>
      <c r="D339" s="56"/>
      <c r="E339" s="56"/>
      <c r="F339" s="56"/>
      <c r="G339" s="56"/>
      <c r="H339" s="56"/>
      <c r="I339" s="56" t="s">
        <v>4448</v>
      </c>
      <c r="J339" s="56"/>
      <c r="K339" s="56"/>
      <c r="L339" s="56"/>
      <c r="M339" s="56"/>
      <c r="N339" s="56"/>
      <c r="O339" s="56"/>
      <c r="P339" s="56" t="s">
        <v>41</v>
      </c>
      <c r="Q339" s="56"/>
      <c r="R339" s="56" t="e">
        <f>TEXT(EN316,"#,###.##")</f>
        <v>#REF!</v>
      </c>
      <c r="S339" s="56"/>
      <c r="T339" s="56"/>
      <c r="U339" s="56"/>
      <c r="V339" s="56"/>
      <c r="W339" s="56"/>
      <c r="X339" s="56" t="s">
        <v>39</v>
      </c>
      <c r="Y339" s="56"/>
      <c r="Z339" s="56" t="str">
        <f>TEXT(EN320,"#,###.##")</f>
        <v>1,720.6</v>
      </c>
      <c r="AA339" s="56"/>
      <c r="AB339" s="56"/>
      <c r="AC339" s="56"/>
      <c r="AD339" s="56"/>
      <c r="AE339" s="56"/>
      <c r="AF339" s="56" t="s">
        <v>39</v>
      </c>
      <c r="AG339" s="56"/>
      <c r="AH339" s="56" t="e">
        <f>TEXT(EN335,"#,###.##")</f>
        <v>#REF!</v>
      </c>
      <c r="AI339" s="56"/>
      <c r="AJ339" s="56"/>
      <c r="AK339" s="56"/>
      <c r="AL339" s="56"/>
      <c r="AM339" s="56"/>
      <c r="AN339" s="56" t="s">
        <v>43</v>
      </c>
      <c r="AO339" s="56"/>
      <c r="AP339" s="56"/>
      <c r="AQ339" s="56" t="e">
        <f>TEXT(TRUNC(EN316+EN320+EN335,0),"#,##0")</f>
        <v>#REF!</v>
      </c>
      <c r="AR339" s="56"/>
      <c r="AS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  <c r="BR339" s="56"/>
      <c r="BS339" s="56"/>
      <c r="BT339" s="56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56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56"/>
      <c r="CY339" s="56"/>
      <c r="CZ339" s="66"/>
      <c r="DA339" s="66"/>
      <c r="DB339" s="66"/>
      <c r="DC339" s="66"/>
      <c r="DD339" s="66"/>
      <c r="DE339" s="66"/>
      <c r="DF339" s="66"/>
      <c r="DG339" s="66"/>
      <c r="DH339" s="66"/>
      <c r="DI339" s="66"/>
      <c r="DJ339" s="66"/>
      <c r="DK339" s="66"/>
      <c r="DL339" s="66"/>
      <c r="DM339" s="66"/>
      <c r="DN339" s="66"/>
      <c r="DO339" s="66"/>
      <c r="DP339" s="66"/>
      <c r="DQ339" s="66"/>
      <c r="DR339" s="66"/>
      <c r="DS339" s="66"/>
      <c r="DT339" s="66"/>
      <c r="DU339" s="66"/>
      <c r="DV339" s="66"/>
      <c r="DW339" s="66"/>
      <c r="DX339" s="66"/>
      <c r="DY339" s="66"/>
      <c r="DZ339" s="66"/>
      <c r="EA339" s="66"/>
      <c r="EB339" s="66"/>
      <c r="EC339" s="66"/>
      <c r="ED339" s="66"/>
      <c r="EE339" s="66"/>
      <c r="EF339" s="66"/>
      <c r="EG339" s="66"/>
      <c r="EH339" s="66"/>
      <c r="EI339" s="66"/>
      <c r="EJ339" s="66"/>
      <c r="EK339" s="66"/>
      <c r="EL339" s="115"/>
      <c r="EM339" s="61"/>
      <c r="EN339" s="61"/>
      <c r="EO339" s="61"/>
      <c r="EP339" s="61"/>
      <c r="EQ339" s="121"/>
    </row>
    <row r="340" spans="1:150" s="67" customFormat="1" ht="11.25" customHeight="1" x14ac:dyDescent="0.15">
      <c r="B340" s="114"/>
      <c r="C340" s="56"/>
      <c r="D340" s="56"/>
      <c r="E340" s="56"/>
      <c r="F340" s="56"/>
      <c r="G340" s="56"/>
      <c r="H340" s="56"/>
      <c r="I340" s="56" t="s">
        <v>4449</v>
      </c>
      <c r="J340" s="56"/>
      <c r="K340" s="56"/>
      <c r="L340" s="56"/>
      <c r="M340" s="56"/>
      <c r="N340" s="56"/>
      <c r="O340" s="56"/>
      <c r="P340" s="56" t="s">
        <v>41</v>
      </c>
      <c r="Q340" s="56"/>
      <c r="R340" s="56" t="e">
        <f>TEXT(EO316,"#,###.##")</f>
        <v>#REF!</v>
      </c>
      <c r="S340" s="56"/>
      <c r="T340" s="56"/>
      <c r="U340" s="56"/>
      <c r="V340" s="56"/>
      <c r="W340" s="56"/>
      <c r="X340" s="56" t="s">
        <v>39</v>
      </c>
      <c r="Y340" s="56"/>
      <c r="Z340" s="56" t="e">
        <f>TEXT(EO335,"#,###.##")</f>
        <v>#REF!</v>
      </c>
      <c r="AA340" s="56"/>
      <c r="AB340" s="56"/>
      <c r="AC340" s="56"/>
      <c r="AD340" s="56"/>
      <c r="AE340" s="56"/>
      <c r="AF340" s="56" t="s">
        <v>43</v>
      </c>
      <c r="AG340" s="56"/>
      <c r="AH340" s="56"/>
      <c r="AI340" s="56" t="e">
        <f>TEXT(TRUNC(EO316+EO335,0),"#,##0")</f>
        <v>#REF!</v>
      </c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66"/>
      <c r="DA340" s="66"/>
      <c r="DB340" s="66"/>
      <c r="DC340" s="66"/>
      <c r="DD340" s="66"/>
      <c r="DE340" s="66"/>
      <c r="DF340" s="66"/>
      <c r="DG340" s="66"/>
      <c r="DH340" s="66"/>
      <c r="DI340" s="66"/>
      <c r="DJ340" s="66"/>
      <c r="DK340" s="66"/>
      <c r="DL340" s="66"/>
      <c r="DM340" s="66"/>
      <c r="DN340" s="66"/>
      <c r="DO340" s="66"/>
      <c r="DP340" s="66"/>
      <c r="DQ340" s="66"/>
      <c r="DR340" s="66"/>
      <c r="DS340" s="66"/>
      <c r="DT340" s="66"/>
      <c r="DU340" s="66"/>
      <c r="DV340" s="66"/>
      <c r="DW340" s="66"/>
      <c r="DX340" s="66"/>
      <c r="DY340" s="66"/>
      <c r="DZ340" s="66"/>
      <c r="EA340" s="66"/>
      <c r="EB340" s="66"/>
      <c r="EC340" s="66"/>
      <c r="ED340" s="66"/>
      <c r="EE340" s="66"/>
      <c r="EF340" s="66"/>
      <c r="EG340" s="66"/>
      <c r="EH340" s="66"/>
      <c r="EI340" s="66"/>
      <c r="EJ340" s="66"/>
      <c r="EK340" s="66"/>
      <c r="EL340" s="115"/>
      <c r="EM340" s="61"/>
      <c r="EN340" s="61"/>
      <c r="EO340" s="61"/>
      <c r="EP340" s="61"/>
      <c r="EQ340" s="121"/>
    </row>
    <row r="341" spans="1:150" s="67" customFormat="1" ht="11.25" customHeight="1" x14ac:dyDescent="0.15">
      <c r="B341" s="114"/>
      <c r="C341" s="56"/>
      <c r="D341" s="56"/>
      <c r="E341" s="56"/>
      <c r="F341" s="56"/>
      <c r="G341" s="56"/>
      <c r="H341" s="56"/>
      <c r="I341" s="56" t="s">
        <v>12605</v>
      </c>
      <c r="J341" s="56"/>
      <c r="K341" s="56" t="s">
        <v>12606</v>
      </c>
      <c r="L341" s="56"/>
      <c r="M341" s="56"/>
      <c r="N341" s="56"/>
      <c r="O341" s="56"/>
      <c r="P341" s="56" t="s">
        <v>41</v>
      </c>
      <c r="Q341" s="56"/>
      <c r="R341" s="56" t="str">
        <f>TEXT(EP316,"#,###.##")</f>
        <v>482.4</v>
      </c>
      <c r="S341" s="56"/>
      <c r="T341" s="56"/>
      <c r="U341" s="56"/>
      <c r="V341" s="56"/>
      <c r="W341" s="56"/>
      <c r="X341" s="56" t="s">
        <v>39</v>
      </c>
      <c r="Y341" s="56"/>
      <c r="Z341" s="56" t="str">
        <f>TEXT(EP335,"#,###.##")</f>
        <v>.</v>
      </c>
      <c r="AA341" s="56"/>
      <c r="AB341" s="56"/>
      <c r="AC341" s="56"/>
      <c r="AD341" s="56"/>
      <c r="AF341" s="56" t="s">
        <v>43</v>
      </c>
      <c r="AG341" s="56"/>
      <c r="AH341" s="56"/>
      <c r="AI341" s="56" t="str">
        <f>TEXT(TRUNC(EP316+EP335,0),"#,##0")</f>
        <v>482</v>
      </c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56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56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56"/>
      <c r="CY341" s="56"/>
      <c r="CZ341" s="66"/>
      <c r="DA341" s="66"/>
      <c r="DB341" s="66"/>
      <c r="DC341" s="66"/>
      <c r="DD341" s="66"/>
      <c r="DE341" s="66"/>
      <c r="DF341" s="66"/>
      <c r="DG341" s="66"/>
      <c r="DH341" s="66"/>
      <c r="DI341" s="66"/>
      <c r="DJ341" s="66"/>
      <c r="DK341" s="66"/>
      <c r="DL341" s="66"/>
      <c r="DM341" s="66"/>
      <c r="DN341" s="66"/>
      <c r="DO341" s="66"/>
      <c r="DP341" s="66"/>
      <c r="DQ341" s="66"/>
      <c r="DR341" s="66"/>
      <c r="DS341" s="66"/>
      <c r="DT341" s="66"/>
      <c r="DU341" s="66"/>
      <c r="DV341" s="66"/>
      <c r="DW341" s="66"/>
      <c r="DX341" s="66"/>
      <c r="DY341" s="66"/>
      <c r="DZ341" s="66"/>
      <c r="EA341" s="66"/>
      <c r="EB341" s="66"/>
      <c r="EC341" s="66"/>
      <c r="ED341" s="66"/>
      <c r="EE341" s="66"/>
      <c r="EF341" s="66"/>
      <c r="EG341" s="66"/>
      <c r="EH341" s="66"/>
      <c r="EI341" s="66"/>
      <c r="EJ341" s="66"/>
      <c r="EK341" s="66"/>
      <c r="EL341" s="115"/>
      <c r="EM341" s="61"/>
      <c r="EN341" s="61"/>
      <c r="EO341" s="61"/>
      <c r="EP341" s="61"/>
      <c r="EQ341" s="121"/>
    </row>
    <row r="342" spans="1:150" s="67" customFormat="1" ht="11.25" customHeight="1" x14ac:dyDescent="0.15">
      <c r="B342" s="114"/>
      <c r="C342" s="56"/>
      <c r="D342" s="56"/>
      <c r="E342" s="56"/>
      <c r="F342" s="56"/>
      <c r="G342" s="56"/>
      <c r="H342" s="56"/>
      <c r="I342" s="56"/>
      <c r="J342" s="56"/>
      <c r="K342" s="56" t="s">
        <v>9</v>
      </c>
      <c r="L342" s="56"/>
      <c r="M342" s="56"/>
      <c r="N342" s="56"/>
      <c r="O342" s="56"/>
      <c r="P342" s="56" t="s">
        <v>41</v>
      </c>
      <c r="Q342" s="56"/>
      <c r="R342" s="56" t="e">
        <f>TEXT(AQ339+AI340+AI341,"#,##0")</f>
        <v>#REF!</v>
      </c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56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56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56"/>
      <c r="CY342" s="56"/>
      <c r="CZ342" s="66"/>
      <c r="DA342" s="66"/>
      <c r="DB342" s="66"/>
      <c r="DC342" s="66"/>
      <c r="DD342" s="66"/>
      <c r="DE342" s="66"/>
      <c r="DF342" s="66"/>
      <c r="DG342" s="66"/>
      <c r="DH342" s="66"/>
      <c r="DI342" s="66"/>
      <c r="DJ342" s="66"/>
      <c r="DK342" s="66"/>
      <c r="DL342" s="66"/>
      <c r="DM342" s="66"/>
      <c r="DN342" s="66"/>
      <c r="DO342" s="66"/>
      <c r="DP342" s="66"/>
      <c r="DQ342" s="66"/>
      <c r="DR342" s="66"/>
      <c r="DS342" s="66"/>
      <c r="DT342" s="66"/>
      <c r="DU342" s="66"/>
      <c r="DV342" s="66"/>
      <c r="DW342" s="66"/>
      <c r="DX342" s="66"/>
      <c r="DY342" s="66"/>
      <c r="DZ342" s="66"/>
      <c r="EA342" s="66"/>
      <c r="EB342" s="66"/>
      <c r="EC342" s="66"/>
      <c r="ED342" s="66"/>
      <c r="EE342" s="66"/>
      <c r="EF342" s="66"/>
      <c r="EG342" s="66"/>
      <c r="EH342" s="66"/>
      <c r="EI342" s="66"/>
      <c r="EJ342" s="66"/>
      <c r="EK342" s="66"/>
      <c r="EL342" s="115"/>
      <c r="EM342" s="62" t="e">
        <f>EN342+EO342+EP342</f>
        <v>#REF!</v>
      </c>
      <c r="EN342" s="61" t="e">
        <f>TEXT(AQ339,"#,##0")</f>
        <v>#REF!</v>
      </c>
      <c r="EO342" s="61" t="e">
        <f>TEXT(AI340,"#,##0")</f>
        <v>#REF!</v>
      </c>
      <c r="EP342" s="61" t="str">
        <f>TEXT(AI341,"#,##0")</f>
        <v>482</v>
      </c>
      <c r="EQ342" s="121"/>
    </row>
    <row r="343" spans="1:150" s="67" customFormat="1" ht="11.25" customHeight="1" x14ac:dyDescent="0.15">
      <c r="B343" s="11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56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56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56"/>
      <c r="CY343" s="56"/>
      <c r="CZ343" s="66"/>
      <c r="DA343" s="66"/>
      <c r="DB343" s="66"/>
      <c r="DC343" s="66"/>
      <c r="DD343" s="66"/>
      <c r="DE343" s="66"/>
      <c r="DF343" s="66"/>
      <c r="DG343" s="66"/>
      <c r="DH343" s="66"/>
      <c r="DI343" s="66"/>
      <c r="DJ343" s="66"/>
      <c r="DK343" s="66"/>
      <c r="DL343" s="66"/>
      <c r="DM343" s="66"/>
      <c r="DN343" s="66"/>
      <c r="DO343" s="66"/>
      <c r="DP343" s="66"/>
      <c r="DQ343" s="66"/>
      <c r="DR343" s="66"/>
      <c r="DS343" s="66"/>
      <c r="DT343" s="66"/>
      <c r="DU343" s="66"/>
      <c r="DV343" s="66"/>
      <c r="DW343" s="66"/>
      <c r="DX343" s="66"/>
      <c r="DY343" s="66"/>
      <c r="DZ343" s="66"/>
      <c r="EA343" s="66"/>
      <c r="EB343" s="66"/>
      <c r="EC343" s="66"/>
      <c r="ED343" s="66"/>
      <c r="EE343" s="66"/>
      <c r="EF343" s="66"/>
      <c r="EG343" s="66"/>
      <c r="EH343" s="66"/>
      <c r="EI343" s="66"/>
      <c r="EJ343" s="66"/>
      <c r="EK343" s="66"/>
      <c r="EL343" s="115"/>
      <c r="EM343" s="61"/>
      <c r="EN343" s="61"/>
      <c r="EO343" s="61"/>
      <c r="EP343" s="61"/>
      <c r="EQ343" s="121"/>
    </row>
    <row r="344" spans="1:150" ht="11.45" customHeight="1" x14ac:dyDescent="0.2">
      <c r="B344" s="108"/>
      <c r="C344" s="109"/>
      <c r="D344" s="109"/>
      <c r="E344" s="109"/>
      <c r="F344" s="109"/>
      <c r="G344" s="109"/>
      <c r="H344" s="109"/>
      <c r="I344" s="109"/>
      <c r="J344" s="109"/>
      <c r="K344" s="109"/>
      <c r="L344" s="110"/>
      <c r="M344" s="110"/>
      <c r="N344" s="110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109"/>
      <c r="AT344" s="109"/>
      <c r="AU344" s="109"/>
      <c r="AV344" s="109"/>
      <c r="AW344" s="109"/>
      <c r="AX344" s="109"/>
      <c r="AY344" s="109"/>
      <c r="AZ344" s="109"/>
      <c r="BA344" s="109"/>
      <c r="BB344" s="109"/>
      <c r="BC344" s="109"/>
      <c r="BD344" s="109"/>
      <c r="BE344" s="109"/>
      <c r="BF344" s="109"/>
      <c r="BG344" s="109"/>
      <c r="BH344" s="109"/>
      <c r="BI344" s="109"/>
      <c r="BJ344" s="109"/>
      <c r="BK344" s="109"/>
      <c r="BL344" s="109"/>
      <c r="BM344" s="109"/>
      <c r="BN344" s="109"/>
      <c r="BO344" s="109"/>
      <c r="BP344" s="109"/>
      <c r="BQ344" s="109"/>
      <c r="BR344" s="109"/>
      <c r="BS344" s="110"/>
      <c r="BT344" s="109"/>
      <c r="BU344" s="109"/>
      <c r="BV344" s="109"/>
      <c r="BW344" s="109"/>
      <c r="BX344" s="109"/>
      <c r="BY344" s="109"/>
      <c r="BZ344" s="109"/>
      <c r="CA344" s="109"/>
      <c r="CB344" s="109"/>
      <c r="CC344" s="109"/>
      <c r="CD344" s="109"/>
      <c r="CE344" s="109"/>
      <c r="CF344" s="109"/>
      <c r="CG344" s="109"/>
      <c r="CH344" s="109"/>
      <c r="CI344" s="109"/>
      <c r="CJ344" s="109"/>
      <c r="CK344" s="109"/>
      <c r="CL344" s="109"/>
      <c r="CM344" s="109"/>
      <c r="CN344" s="109"/>
      <c r="CO344" s="109"/>
      <c r="CP344" s="109"/>
      <c r="CQ344" s="109"/>
      <c r="CR344" s="109"/>
      <c r="CS344" s="109"/>
      <c r="CT344" s="109"/>
      <c r="CU344" s="109"/>
      <c r="CV344" s="109"/>
      <c r="CW344" s="109"/>
      <c r="CX344" s="109"/>
      <c r="CY344" s="109"/>
      <c r="CZ344" s="109"/>
      <c r="DA344" s="109"/>
      <c r="DB344" s="109"/>
      <c r="DC344" s="109"/>
      <c r="DD344" s="109"/>
      <c r="DE344" s="109"/>
      <c r="DF344" s="109"/>
      <c r="DG344" s="109"/>
      <c r="DH344" s="109"/>
      <c r="DI344" s="109"/>
      <c r="DJ344" s="109"/>
      <c r="DK344" s="109"/>
      <c r="DL344" s="109"/>
      <c r="DM344" s="109"/>
      <c r="DN344" s="109"/>
      <c r="DO344" s="109"/>
      <c r="DP344" s="109"/>
      <c r="DQ344" s="109"/>
      <c r="DR344" s="109"/>
      <c r="DS344" s="109"/>
      <c r="DT344" s="109"/>
      <c r="DU344" s="109"/>
      <c r="DV344" s="109"/>
      <c r="DW344" s="109"/>
      <c r="DX344" s="109"/>
      <c r="DY344" s="109"/>
      <c r="DZ344" s="109"/>
      <c r="EA344" s="109"/>
      <c r="EB344" s="109"/>
      <c r="EC344" s="109"/>
      <c r="ED344" s="109"/>
      <c r="EE344" s="109"/>
      <c r="EF344" s="109"/>
      <c r="EG344" s="109"/>
      <c r="EH344" s="109"/>
      <c r="EI344" s="109"/>
      <c r="EJ344" s="109"/>
      <c r="EK344" s="109"/>
      <c r="EL344" s="111"/>
      <c r="EM344" s="112"/>
      <c r="EN344" s="112"/>
      <c r="EO344" s="112"/>
      <c r="EP344" s="112"/>
      <c r="EQ344" s="113"/>
    </row>
    <row r="345" spans="1:150" ht="11.45" customHeight="1" x14ac:dyDescent="0.2">
      <c r="B345" s="108"/>
      <c r="C345" s="109"/>
      <c r="D345" s="109"/>
      <c r="E345" s="109"/>
      <c r="F345" s="109"/>
      <c r="G345" s="109"/>
      <c r="H345" s="109"/>
      <c r="I345" s="109"/>
      <c r="J345" s="109"/>
      <c r="K345" s="109"/>
      <c r="L345" s="110"/>
      <c r="M345" s="110"/>
      <c r="N345" s="110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109"/>
      <c r="AT345" s="109"/>
      <c r="AU345" s="109"/>
      <c r="AV345" s="109"/>
      <c r="AW345" s="109"/>
      <c r="AX345" s="109"/>
      <c r="AY345" s="109"/>
      <c r="AZ345" s="109"/>
      <c r="BA345" s="109"/>
      <c r="BB345" s="109"/>
      <c r="BC345" s="109"/>
      <c r="BD345" s="109"/>
      <c r="BE345" s="109"/>
      <c r="BF345" s="109"/>
      <c r="BG345" s="109"/>
      <c r="BH345" s="109"/>
      <c r="BI345" s="109"/>
      <c r="BJ345" s="109"/>
      <c r="BK345" s="109"/>
      <c r="BL345" s="109"/>
      <c r="BM345" s="109"/>
      <c r="BN345" s="109"/>
      <c r="BO345" s="109"/>
      <c r="BP345" s="109"/>
      <c r="BQ345" s="109"/>
      <c r="BR345" s="109"/>
      <c r="BS345" s="110"/>
      <c r="BT345" s="109"/>
      <c r="BU345" s="109"/>
      <c r="BV345" s="109"/>
      <c r="BW345" s="109"/>
      <c r="BX345" s="109"/>
      <c r="BY345" s="109"/>
      <c r="BZ345" s="109"/>
      <c r="CA345" s="109"/>
      <c r="CB345" s="109"/>
      <c r="CC345" s="109"/>
      <c r="CD345" s="109"/>
      <c r="CE345" s="109"/>
      <c r="CF345" s="109"/>
      <c r="CG345" s="109"/>
      <c r="CH345" s="109"/>
      <c r="CI345" s="109"/>
      <c r="CJ345" s="109"/>
      <c r="CK345" s="109"/>
      <c r="CL345" s="109"/>
      <c r="CM345" s="109"/>
      <c r="CN345" s="109"/>
      <c r="CO345" s="109"/>
      <c r="CP345" s="109"/>
      <c r="CQ345" s="109"/>
      <c r="CR345" s="109"/>
      <c r="CS345" s="109"/>
      <c r="CT345" s="109"/>
      <c r="CU345" s="109"/>
      <c r="CV345" s="109"/>
      <c r="CW345" s="109"/>
      <c r="CX345" s="109"/>
      <c r="CY345" s="109"/>
      <c r="CZ345" s="109"/>
      <c r="DA345" s="109"/>
      <c r="DB345" s="109"/>
      <c r="DC345" s="109"/>
      <c r="DD345" s="109"/>
      <c r="DE345" s="109"/>
      <c r="DF345" s="109"/>
      <c r="DG345" s="109"/>
      <c r="DH345" s="109"/>
      <c r="DI345" s="109"/>
      <c r="DJ345" s="109"/>
      <c r="DK345" s="109"/>
      <c r="DL345" s="109"/>
      <c r="DM345" s="109"/>
      <c r="DN345" s="109"/>
      <c r="DO345" s="109"/>
      <c r="DP345" s="109"/>
      <c r="DQ345" s="109"/>
      <c r="DR345" s="109"/>
      <c r="DS345" s="109"/>
      <c r="DT345" s="109"/>
      <c r="DU345" s="109"/>
      <c r="DV345" s="109"/>
      <c r="DW345" s="109"/>
      <c r="DX345" s="109"/>
      <c r="DY345" s="109"/>
      <c r="DZ345" s="109"/>
      <c r="EA345" s="109"/>
      <c r="EB345" s="109"/>
      <c r="EC345" s="109"/>
      <c r="ED345" s="109"/>
      <c r="EE345" s="109"/>
      <c r="EF345" s="109"/>
      <c r="EG345" s="109"/>
      <c r="EH345" s="109"/>
      <c r="EI345" s="109"/>
      <c r="EJ345" s="109"/>
      <c r="EK345" s="109"/>
      <c r="EL345" s="111"/>
      <c r="EM345" s="112"/>
      <c r="EN345" s="112"/>
      <c r="EO345" s="112"/>
      <c r="EP345" s="112"/>
      <c r="EQ345" s="113"/>
    </row>
    <row r="346" spans="1:150" ht="11.45" customHeight="1" x14ac:dyDescent="0.2">
      <c r="B346" s="116"/>
      <c r="C346" s="117"/>
      <c r="D346" s="117"/>
      <c r="E346" s="117"/>
      <c r="F346" s="117"/>
      <c r="G346" s="117"/>
      <c r="H346" s="117"/>
      <c r="I346" s="117"/>
      <c r="J346" s="117"/>
      <c r="K346" s="117"/>
      <c r="L346" s="118"/>
      <c r="M346" s="118"/>
      <c r="N346" s="118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7"/>
      <c r="AS346" s="117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  <c r="BD346" s="117"/>
      <c r="BE346" s="117"/>
      <c r="BF346" s="117"/>
      <c r="BG346" s="117"/>
      <c r="BH346" s="117"/>
      <c r="BI346" s="117"/>
      <c r="BJ346" s="117"/>
      <c r="BK346" s="117"/>
      <c r="BL346" s="117"/>
      <c r="BM346" s="117"/>
      <c r="BN346" s="117"/>
      <c r="BO346" s="117"/>
      <c r="BP346" s="117"/>
      <c r="BQ346" s="117"/>
      <c r="BR346" s="117"/>
      <c r="BS346" s="118"/>
      <c r="BT346" s="117"/>
      <c r="BU346" s="117"/>
      <c r="BV346" s="117"/>
      <c r="BW346" s="117"/>
      <c r="BX346" s="117"/>
      <c r="BY346" s="117"/>
      <c r="BZ346" s="117"/>
      <c r="CA346" s="117"/>
      <c r="CB346" s="117"/>
      <c r="CC346" s="117"/>
      <c r="CD346" s="117"/>
      <c r="CE346" s="117"/>
      <c r="CF346" s="117"/>
      <c r="CG346" s="117"/>
      <c r="CH346" s="117"/>
      <c r="CI346" s="117"/>
      <c r="CJ346" s="117"/>
      <c r="CK346" s="117"/>
      <c r="CL346" s="117"/>
      <c r="CM346" s="117"/>
      <c r="CN346" s="117"/>
      <c r="CO346" s="117"/>
      <c r="CP346" s="117"/>
      <c r="CQ346" s="117"/>
      <c r="CR346" s="117"/>
      <c r="CS346" s="117"/>
      <c r="CT346" s="117"/>
      <c r="CU346" s="117"/>
      <c r="CV346" s="117"/>
      <c r="CW346" s="117"/>
      <c r="CX346" s="117"/>
      <c r="CY346" s="117"/>
      <c r="CZ346" s="117"/>
      <c r="DA346" s="117"/>
      <c r="DB346" s="117"/>
      <c r="DC346" s="117"/>
      <c r="DD346" s="117"/>
      <c r="DE346" s="117"/>
      <c r="DF346" s="117"/>
      <c r="DG346" s="117"/>
      <c r="DH346" s="117"/>
      <c r="DI346" s="117"/>
      <c r="DJ346" s="117"/>
      <c r="DK346" s="117"/>
      <c r="DL346" s="117"/>
      <c r="DM346" s="117"/>
      <c r="DN346" s="117"/>
      <c r="DO346" s="117"/>
      <c r="DP346" s="117"/>
      <c r="DQ346" s="117"/>
      <c r="DR346" s="117"/>
      <c r="DS346" s="117"/>
      <c r="DT346" s="117"/>
      <c r="DU346" s="117"/>
      <c r="DV346" s="117"/>
      <c r="DW346" s="117"/>
      <c r="DX346" s="117"/>
      <c r="DY346" s="117"/>
      <c r="DZ346" s="117"/>
      <c r="EA346" s="117"/>
      <c r="EB346" s="117"/>
      <c r="EC346" s="117"/>
      <c r="ED346" s="117"/>
      <c r="EE346" s="117"/>
      <c r="EF346" s="117"/>
      <c r="EG346" s="117"/>
      <c r="EH346" s="117"/>
      <c r="EI346" s="117"/>
      <c r="EJ346" s="117"/>
      <c r="EK346" s="117"/>
      <c r="EL346" s="119"/>
      <c r="EM346" s="123"/>
      <c r="EN346" s="123"/>
      <c r="EO346" s="123"/>
      <c r="EP346" s="123"/>
      <c r="EQ346" s="124"/>
    </row>
    <row r="347" spans="1:150" s="67" customFormat="1" ht="11.25" customHeight="1" x14ac:dyDescent="0.15">
      <c r="B347" s="133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34"/>
      <c r="BN347" s="134"/>
      <c r="BO347" s="134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4"/>
      <c r="CA347" s="134"/>
      <c r="CB347" s="134"/>
      <c r="CC347" s="134"/>
      <c r="CD347" s="134"/>
      <c r="CE347" s="134"/>
      <c r="CF347" s="134"/>
      <c r="CG347" s="134"/>
      <c r="CH347" s="134"/>
      <c r="CI347" s="134"/>
      <c r="CJ347" s="134"/>
      <c r="CK347" s="134"/>
      <c r="CL347" s="134"/>
      <c r="CM347" s="134"/>
      <c r="CN347" s="134"/>
      <c r="CO347" s="134"/>
      <c r="CP347" s="134"/>
      <c r="CQ347" s="134"/>
      <c r="CR347" s="134"/>
      <c r="CS347" s="134"/>
      <c r="CT347" s="134"/>
      <c r="CU347" s="134"/>
      <c r="CV347" s="134"/>
      <c r="CW347" s="134"/>
      <c r="CX347" s="134"/>
      <c r="CY347" s="134"/>
      <c r="CZ347" s="135"/>
      <c r="DA347" s="135"/>
      <c r="DB347" s="135"/>
      <c r="DC347" s="135"/>
      <c r="DD347" s="135"/>
      <c r="DE347" s="135"/>
      <c r="DF347" s="135"/>
      <c r="DG347" s="135"/>
      <c r="DH347" s="135"/>
      <c r="DI347" s="135"/>
      <c r="DJ347" s="135"/>
      <c r="DK347" s="135"/>
      <c r="DL347" s="135"/>
      <c r="DM347" s="135"/>
      <c r="DN347" s="135"/>
      <c r="DO347" s="135"/>
      <c r="DP347" s="135"/>
      <c r="DQ347" s="135"/>
      <c r="DR347" s="135"/>
      <c r="DS347" s="135"/>
      <c r="DT347" s="135"/>
      <c r="DU347" s="135"/>
      <c r="DV347" s="135"/>
      <c r="DW347" s="135"/>
      <c r="DX347" s="135"/>
      <c r="DY347" s="135"/>
      <c r="DZ347" s="135"/>
      <c r="EA347" s="135"/>
      <c r="EB347" s="135"/>
      <c r="EC347" s="135"/>
      <c r="ED347" s="135"/>
      <c r="EE347" s="135"/>
      <c r="EF347" s="135"/>
      <c r="EG347" s="135"/>
      <c r="EH347" s="135"/>
      <c r="EI347" s="135"/>
      <c r="EJ347" s="135"/>
      <c r="EK347" s="135"/>
      <c r="EL347" s="136"/>
      <c r="EM347" s="137"/>
      <c r="EN347" s="137"/>
      <c r="EO347" s="137"/>
      <c r="EP347" s="137"/>
      <c r="EQ347" s="141"/>
    </row>
    <row r="348" spans="1:150" s="67" customFormat="1" ht="11.25" customHeight="1" x14ac:dyDescent="0.2">
      <c r="A348" s="67">
        <v>11</v>
      </c>
      <c r="B348" s="288">
        <f>A348</f>
        <v>11</v>
      </c>
      <c r="C348" s="286"/>
      <c r="D348" s="286"/>
      <c r="E348" s="107" t="s">
        <v>12884</v>
      </c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56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56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56"/>
      <c r="CY348" s="56"/>
      <c r="CZ348" s="66"/>
      <c r="DA348" s="66"/>
      <c r="DB348" s="66"/>
      <c r="DC348" s="66"/>
      <c r="DD348" s="66"/>
      <c r="DE348" s="66"/>
      <c r="DF348" s="66"/>
      <c r="DG348" s="66"/>
      <c r="DH348" s="66"/>
      <c r="DI348" s="66"/>
      <c r="DJ348" s="66"/>
      <c r="DK348" s="66"/>
      <c r="DL348" s="66"/>
      <c r="DM348" s="66"/>
      <c r="DN348" s="66"/>
      <c r="DO348" s="66"/>
      <c r="DP348" s="66"/>
      <c r="DQ348" s="66"/>
      <c r="DR348" s="66"/>
      <c r="DS348" s="66"/>
      <c r="DT348" s="66"/>
      <c r="DU348" s="66"/>
      <c r="DV348" s="66"/>
      <c r="DW348" s="66"/>
      <c r="DX348" s="66"/>
      <c r="DY348" s="66"/>
      <c r="DZ348" s="66"/>
      <c r="EA348" s="66"/>
      <c r="EB348" s="66"/>
      <c r="EC348" s="66"/>
      <c r="ED348" s="66"/>
      <c r="EE348" s="66"/>
      <c r="EF348" s="66"/>
      <c r="EG348" s="66"/>
      <c r="EH348" s="66"/>
      <c r="EI348" s="66"/>
      <c r="EJ348" s="66"/>
      <c r="EK348" s="66"/>
      <c r="EL348" s="115"/>
      <c r="EM348" s="59" t="e">
        <f>EM391</f>
        <v>#REF!</v>
      </c>
      <c r="EN348" s="59" t="e">
        <f>EN391</f>
        <v>#REF!</v>
      </c>
      <c r="EO348" s="59" t="e">
        <f>EO391</f>
        <v>#REF!</v>
      </c>
      <c r="EP348" s="59" t="str">
        <f>EP391</f>
        <v>428</v>
      </c>
      <c r="EQ348" s="83" t="s">
        <v>12874</v>
      </c>
      <c r="ES348" s="9">
        <f>A348</f>
        <v>11</v>
      </c>
      <c r="ET348" s="9"/>
    </row>
    <row r="349" spans="1:150" s="67" customFormat="1" ht="11.25" customHeight="1" x14ac:dyDescent="0.15">
      <c r="B349" s="11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56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  <c r="CH349" s="56"/>
      <c r="CI349" s="56"/>
      <c r="CJ349" s="56"/>
      <c r="CK349" s="56"/>
      <c r="CL349" s="56"/>
      <c r="CM349" s="56"/>
      <c r="CN349" s="56"/>
      <c r="CO349" s="56"/>
      <c r="CP349" s="56"/>
      <c r="CQ349" s="56"/>
      <c r="CR349" s="56"/>
      <c r="CS349" s="56"/>
      <c r="CT349" s="56"/>
      <c r="CU349" s="56"/>
      <c r="CV349" s="56"/>
      <c r="CW349" s="56"/>
      <c r="CX349" s="56"/>
      <c r="CY349" s="56"/>
      <c r="CZ349" s="66"/>
      <c r="DA349" s="66"/>
      <c r="DB349" s="66"/>
      <c r="DC349" s="66"/>
      <c r="DD349" s="66"/>
      <c r="DE349" s="66"/>
      <c r="DF349" s="66"/>
      <c r="DG349" s="66"/>
      <c r="DH349" s="66"/>
      <c r="DI349" s="66"/>
      <c r="DJ349" s="66"/>
      <c r="DK349" s="66"/>
      <c r="DL349" s="66"/>
      <c r="DM349" s="66"/>
      <c r="DN349" s="66"/>
      <c r="DO349" s="66"/>
      <c r="DP349" s="66"/>
      <c r="DQ349" s="66"/>
      <c r="DR349" s="66"/>
      <c r="DS349" s="66"/>
      <c r="DT349" s="66"/>
      <c r="DU349" s="66"/>
      <c r="DV349" s="66"/>
      <c r="DW349" s="66"/>
      <c r="DX349" s="66"/>
      <c r="DY349" s="66"/>
      <c r="DZ349" s="66"/>
      <c r="EA349" s="66"/>
      <c r="EB349" s="66"/>
      <c r="EC349" s="66"/>
      <c r="ED349" s="66"/>
      <c r="EE349" s="66"/>
      <c r="EF349" s="66"/>
      <c r="EG349" s="66"/>
      <c r="EH349" s="66"/>
      <c r="EI349" s="66"/>
      <c r="EJ349" s="66"/>
      <c r="EK349" s="66"/>
      <c r="EL349" s="115"/>
      <c r="EM349" s="61"/>
      <c r="EN349" s="61"/>
      <c r="EO349" s="61"/>
      <c r="EP349" s="61"/>
      <c r="EQ349" s="121"/>
    </row>
    <row r="350" spans="1:150" s="67" customFormat="1" ht="11.25" customHeight="1" x14ac:dyDescent="0.15">
      <c r="B350" s="114"/>
      <c r="C350" s="56"/>
      <c r="D350" s="56"/>
      <c r="E350" s="56" t="s">
        <v>12599</v>
      </c>
      <c r="F350" s="56"/>
      <c r="G350" s="56"/>
      <c r="H350" s="56" t="s">
        <v>4384</v>
      </c>
      <c r="I350" s="56"/>
      <c r="J350" s="56"/>
      <c r="K350" s="56" t="s">
        <v>9</v>
      </c>
      <c r="L350" s="56"/>
      <c r="M350" s="56"/>
      <c r="N350" s="56" t="s">
        <v>46</v>
      </c>
      <c r="O350" s="139" t="s">
        <v>12885</v>
      </c>
      <c r="P350" s="56"/>
      <c r="Q350" s="56" t="s">
        <v>12571</v>
      </c>
      <c r="R350" s="56" t="s">
        <v>47</v>
      </c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  <c r="BR350" s="56"/>
      <c r="BS350" s="56"/>
      <c r="BT350" s="56"/>
      <c r="BU350" s="56"/>
      <c r="BV350" s="56"/>
      <c r="BW350" s="56"/>
      <c r="BX350" s="56"/>
      <c r="BY350" s="56"/>
      <c r="BZ350" s="56"/>
      <c r="CA350" s="56"/>
      <c r="CB350" s="56"/>
      <c r="CC350" s="56"/>
      <c r="CD350" s="56"/>
      <c r="CE350" s="56"/>
      <c r="CF350" s="56"/>
      <c r="CG350" s="56"/>
      <c r="CH350" s="56"/>
      <c r="CI350" s="56"/>
      <c r="CJ350" s="56"/>
      <c r="CK350" s="56"/>
      <c r="CL350" s="56"/>
      <c r="CM350" s="56"/>
      <c r="CN350" s="56"/>
      <c r="CO350" s="56"/>
      <c r="CP350" s="56"/>
      <c r="CQ350" s="56"/>
      <c r="CR350" s="56"/>
      <c r="CS350" s="56"/>
      <c r="CT350" s="56"/>
      <c r="CU350" s="56"/>
      <c r="CV350" s="56"/>
      <c r="CW350" s="56"/>
      <c r="CX350" s="56"/>
      <c r="CY350" s="56"/>
      <c r="CZ350" s="66"/>
      <c r="DA350" s="66"/>
      <c r="DB350" s="66"/>
      <c r="DC350" s="66"/>
      <c r="DD350" s="66"/>
      <c r="DE350" s="66"/>
      <c r="DF350" s="66"/>
      <c r="DG350" s="66"/>
      <c r="DH350" s="66"/>
      <c r="DI350" s="66"/>
      <c r="DJ350" s="66"/>
      <c r="DK350" s="66"/>
      <c r="DL350" s="66"/>
      <c r="DM350" s="66"/>
      <c r="DN350" s="66"/>
      <c r="DO350" s="66"/>
      <c r="DP350" s="66"/>
      <c r="DQ350" s="66"/>
      <c r="DR350" s="66"/>
      <c r="DS350" s="66"/>
      <c r="DT350" s="66"/>
      <c r="DU350" s="66"/>
      <c r="DV350" s="66"/>
      <c r="DW350" s="66"/>
      <c r="DX350" s="66"/>
      <c r="DY350" s="66"/>
      <c r="DZ350" s="66"/>
      <c r="EA350" s="66"/>
      <c r="EB350" s="66"/>
      <c r="EC350" s="66"/>
      <c r="ED350" s="66"/>
      <c r="EE350" s="66"/>
      <c r="EF350" s="66"/>
      <c r="EG350" s="66"/>
      <c r="EH350" s="66"/>
      <c r="EI350" s="66"/>
      <c r="EJ350" s="66"/>
      <c r="EK350" s="66"/>
      <c r="EL350" s="115"/>
      <c r="EM350" s="61"/>
      <c r="EN350" s="61"/>
      <c r="EO350" s="61"/>
      <c r="EP350" s="61"/>
      <c r="EQ350" s="121"/>
    </row>
    <row r="351" spans="1:150" s="67" customFormat="1" ht="11.25" customHeight="1" x14ac:dyDescent="0.15">
      <c r="B351" s="11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  <c r="BR351" s="56"/>
      <c r="BS351" s="56"/>
      <c r="BT351" s="56"/>
      <c r="BU351" s="56"/>
      <c r="BV351" s="56"/>
      <c r="BW351" s="56"/>
      <c r="BX351" s="56"/>
      <c r="BY351" s="56"/>
      <c r="BZ351" s="56"/>
      <c r="CA351" s="56"/>
      <c r="CB351" s="56"/>
      <c r="CC351" s="56"/>
      <c r="CD351" s="56"/>
      <c r="CE351" s="56"/>
      <c r="CF351" s="56"/>
      <c r="CG351" s="56"/>
      <c r="CH351" s="56"/>
      <c r="CI351" s="56"/>
      <c r="CJ351" s="56"/>
      <c r="CK351" s="56"/>
      <c r="CL351" s="56"/>
      <c r="CM351" s="56"/>
      <c r="CN351" s="56"/>
      <c r="CO351" s="56"/>
      <c r="CP351" s="56"/>
      <c r="CQ351" s="56"/>
      <c r="CR351" s="56"/>
      <c r="CS351" s="56"/>
      <c r="CT351" s="56"/>
      <c r="CU351" s="56"/>
      <c r="CV351" s="56"/>
      <c r="CW351" s="56"/>
      <c r="CX351" s="56"/>
      <c r="CY351" s="56"/>
      <c r="CZ351" s="66"/>
      <c r="DA351" s="66"/>
      <c r="DB351" s="66"/>
      <c r="DC351" s="66"/>
      <c r="DD351" s="66"/>
      <c r="DE351" s="66"/>
      <c r="DF351" s="66"/>
      <c r="DG351" s="66"/>
      <c r="DH351" s="66"/>
      <c r="DI351" s="66"/>
      <c r="DJ351" s="66"/>
      <c r="DK351" s="66"/>
      <c r="DL351" s="66"/>
      <c r="DM351" s="66"/>
      <c r="DN351" s="66"/>
      <c r="DO351" s="66"/>
      <c r="DP351" s="66"/>
      <c r="DQ351" s="66"/>
      <c r="DR351" s="66"/>
      <c r="DS351" s="66"/>
      <c r="DT351" s="66"/>
      <c r="DU351" s="66"/>
      <c r="DV351" s="66"/>
      <c r="DW351" s="66"/>
      <c r="DX351" s="66"/>
      <c r="DY351" s="66"/>
      <c r="DZ351" s="66"/>
      <c r="EA351" s="66"/>
      <c r="EB351" s="66"/>
      <c r="EC351" s="66"/>
      <c r="ED351" s="66"/>
      <c r="EE351" s="66"/>
      <c r="EF351" s="66"/>
      <c r="EG351" s="66"/>
      <c r="EH351" s="66"/>
      <c r="EI351" s="66"/>
      <c r="EJ351" s="66"/>
      <c r="EK351" s="66"/>
      <c r="EL351" s="115"/>
      <c r="EM351" s="61"/>
      <c r="EN351" s="61"/>
      <c r="EO351" s="61"/>
      <c r="EP351" s="61"/>
      <c r="EQ351" s="121"/>
    </row>
    <row r="352" spans="1:150" s="67" customFormat="1" ht="11.25" customHeight="1" x14ac:dyDescent="0.15">
      <c r="B352" s="114"/>
      <c r="C352" s="56"/>
      <c r="D352" s="56"/>
      <c r="E352" s="56"/>
      <c r="F352" s="56"/>
      <c r="G352" s="56"/>
      <c r="H352" s="56" t="s">
        <v>12617</v>
      </c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 t="s">
        <v>12766</v>
      </c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56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56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56"/>
      <c r="CY352" s="56"/>
      <c r="CZ352" s="66"/>
      <c r="DA352" s="66"/>
      <c r="DB352" s="66"/>
      <c r="DC352" s="66"/>
      <c r="DD352" s="66"/>
      <c r="DE352" s="66"/>
      <c r="DF352" s="66"/>
      <c r="DG352" s="66"/>
      <c r="DH352" s="66"/>
      <c r="DI352" s="66"/>
      <c r="DJ352" s="66"/>
      <c r="DK352" s="66"/>
      <c r="DL352" s="66"/>
      <c r="DM352" s="66"/>
      <c r="DN352" s="66"/>
      <c r="DO352" s="66"/>
      <c r="DP352" s="66"/>
      <c r="DQ352" s="66"/>
      <c r="DR352" s="66"/>
      <c r="DS352" s="66"/>
      <c r="DT352" s="66"/>
      <c r="DU352" s="66"/>
      <c r="DV352" s="66"/>
      <c r="DW352" s="66"/>
      <c r="DX352" s="66"/>
      <c r="DY352" s="66"/>
      <c r="DZ352" s="66"/>
      <c r="EA352" s="66"/>
      <c r="EB352" s="66"/>
      <c r="EC352" s="66"/>
      <c r="ED352" s="66"/>
      <c r="EE352" s="66"/>
      <c r="EF352" s="66"/>
      <c r="EG352" s="66"/>
      <c r="EH352" s="66"/>
      <c r="EI352" s="66"/>
      <c r="EJ352" s="66"/>
      <c r="EK352" s="66"/>
      <c r="EL352" s="115"/>
      <c r="EM352" s="61"/>
      <c r="EN352" s="61"/>
      <c r="EO352" s="61"/>
      <c r="EP352" s="61"/>
      <c r="EQ352" s="121"/>
    </row>
    <row r="353" spans="2:147" s="67" customFormat="1" ht="11.25" customHeight="1" x14ac:dyDescent="0.15">
      <c r="B353" s="11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  <c r="BR353" s="56"/>
      <c r="BS353" s="56"/>
      <c r="BT353" s="56"/>
      <c r="BU353" s="56"/>
      <c r="BV353" s="56"/>
      <c r="BW353" s="56"/>
      <c r="BX353" s="56"/>
      <c r="BY353" s="56"/>
      <c r="BZ353" s="56"/>
      <c r="CA353" s="56"/>
      <c r="CB353" s="56"/>
      <c r="CC353" s="56"/>
      <c r="CD353" s="56"/>
      <c r="CE353" s="56"/>
      <c r="CF353" s="56"/>
      <c r="CG353" s="56"/>
      <c r="CH353" s="56"/>
      <c r="CI353" s="56"/>
      <c r="CJ353" s="56"/>
      <c r="CK353" s="56"/>
      <c r="CL353" s="56"/>
      <c r="CM353" s="56"/>
      <c r="CN353" s="56"/>
      <c r="CO353" s="56"/>
      <c r="CP353" s="56"/>
      <c r="CQ353" s="56"/>
      <c r="CR353" s="56"/>
      <c r="CS353" s="56"/>
      <c r="CT353" s="56"/>
      <c r="CU353" s="56"/>
      <c r="CV353" s="56"/>
      <c r="CW353" s="56"/>
      <c r="CX353" s="56"/>
      <c r="CY353" s="56"/>
      <c r="CZ353" s="66"/>
      <c r="DA353" s="66"/>
      <c r="DB353" s="66"/>
      <c r="DC353" s="66"/>
      <c r="DD353" s="66"/>
      <c r="DE353" s="66"/>
      <c r="DF353" s="66"/>
      <c r="DG353" s="66"/>
      <c r="DH353" s="66"/>
      <c r="DI353" s="66"/>
      <c r="DJ353" s="66"/>
      <c r="DK353" s="66"/>
      <c r="DL353" s="66"/>
      <c r="DM353" s="66"/>
      <c r="DN353" s="66"/>
      <c r="DO353" s="66"/>
      <c r="DP353" s="66"/>
      <c r="DQ353" s="66"/>
      <c r="DR353" s="66"/>
      <c r="DS353" s="66"/>
      <c r="DT353" s="66"/>
      <c r="DU353" s="66"/>
      <c r="DV353" s="66"/>
      <c r="DW353" s="66"/>
      <c r="DX353" s="66"/>
      <c r="DY353" s="66"/>
      <c r="DZ353" s="66"/>
      <c r="EA353" s="66"/>
      <c r="EB353" s="66"/>
      <c r="EC353" s="66"/>
      <c r="ED353" s="66"/>
      <c r="EE353" s="66"/>
      <c r="EF353" s="66"/>
      <c r="EG353" s="66"/>
      <c r="EH353" s="66"/>
      <c r="EI353" s="66"/>
      <c r="EJ353" s="66"/>
      <c r="EK353" s="66"/>
      <c r="EL353" s="115"/>
      <c r="EM353" s="61"/>
      <c r="EN353" s="61"/>
      <c r="EO353" s="61"/>
      <c r="EP353" s="61"/>
      <c r="EQ353" s="121"/>
    </row>
    <row r="354" spans="2:147" s="67" customFormat="1" ht="11.25" customHeight="1" x14ac:dyDescent="0.15">
      <c r="B354" s="114"/>
      <c r="C354" s="56"/>
      <c r="D354" s="56"/>
      <c r="E354" s="56"/>
      <c r="F354" s="56"/>
      <c r="G354" s="56"/>
      <c r="H354" s="56" t="s">
        <v>12699</v>
      </c>
      <c r="I354" s="56"/>
      <c r="J354" s="56" t="s">
        <v>43</v>
      </c>
      <c r="K354" s="56"/>
      <c r="L354" s="56" t="str">
        <f>TEXT(0.2,"#,##0.#######")</f>
        <v>0.2</v>
      </c>
      <c r="M354" s="56"/>
      <c r="N354" s="56"/>
      <c r="O354" s="56" t="s">
        <v>8</v>
      </c>
      <c r="P354" s="56"/>
      <c r="Q354" s="56"/>
      <c r="R354" s="56"/>
      <c r="S354" s="56"/>
      <c r="T354" s="56"/>
      <c r="U354" s="56"/>
      <c r="V354" s="56"/>
      <c r="W354" s="56" t="s">
        <v>12700</v>
      </c>
      <c r="X354" s="56"/>
      <c r="Y354" s="56" t="s">
        <v>43</v>
      </c>
      <c r="Z354" s="56"/>
      <c r="AA354" s="56" t="str">
        <f>TEXT(0.98,"#,##0.#######")</f>
        <v>0.98</v>
      </c>
      <c r="AB354" s="56"/>
      <c r="AC354" s="56"/>
      <c r="AD354" s="56"/>
      <c r="AE354" s="56"/>
      <c r="AF354" s="56" t="s">
        <v>45</v>
      </c>
      <c r="AG354" s="56"/>
      <c r="AH354" s="56" t="str">
        <f>TEXT(1.24,"#,##0.#######")</f>
        <v>1.24</v>
      </c>
      <c r="AI354" s="56"/>
      <c r="AJ354" s="56"/>
      <c r="AK354" s="56"/>
      <c r="AL354" s="56"/>
      <c r="AM354" s="56" t="s">
        <v>43</v>
      </c>
      <c r="AN354" s="56"/>
      <c r="AO354" s="56" t="str">
        <f>TEXT(ROUND(AA354/AH354,2),"#,##0.#######")</f>
        <v>0.79</v>
      </c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 t="s">
        <v>12701</v>
      </c>
      <c r="BA354" s="56"/>
      <c r="BB354" s="56" t="s">
        <v>43</v>
      </c>
      <c r="BC354" s="56"/>
      <c r="BD354" s="56" t="str">
        <f>TEXT(1.1,"#,##0.#######")</f>
        <v>1.1</v>
      </c>
      <c r="BE354" s="56"/>
      <c r="BF354" s="56"/>
      <c r="BG354" s="56"/>
      <c r="BH354" s="56"/>
      <c r="BI354" s="56"/>
      <c r="BJ354" s="56"/>
      <c r="BK354" s="56"/>
      <c r="BL354" s="56"/>
      <c r="BM354" s="56"/>
      <c r="BN354" s="56"/>
      <c r="BO354" s="56"/>
      <c r="BP354" s="56"/>
      <c r="BQ354" s="56"/>
      <c r="BR354" s="56"/>
      <c r="BS354" s="56"/>
      <c r="BT354" s="56"/>
      <c r="BU354" s="56"/>
      <c r="BV354" s="56"/>
      <c r="BW354" s="56"/>
      <c r="BX354" s="56"/>
      <c r="BY354" s="56"/>
      <c r="BZ354" s="56"/>
      <c r="CA354" s="56"/>
      <c r="CB354" s="56"/>
      <c r="CC354" s="56"/>
      <c r="CD354" s="56"/>
      <c r="CE354" s="56"/>
      <c r="CF354" s="56"/>
      <c r="CG354" s="56"/>
      <c r="CH354" s="56"/>
      <c r="CI354" s="56"/>
      <c r="CJ354" s="56"/>
      <c r="CK354" s="56"/>
      <c r="CL354" s="56"/>
      <c r="CM354" s="56"/>
      <c r="CN354" s="56"/>
      <c r="CO354" s="56"/>
      <c r="CP354" s="56"/>
      <c r="CQ354" s="56"/>
      <c r="CR354" s="56"/>
      <c r="CS354" s="56"/>
      <c r="CT354" s="56"/>
      <c r="CU354" s="56"/>
      <c r="CV354" s="56"/>
      <c r="CW354" s="56"/>
      <c r="CX354" s="56"/>
      <c r="CY354" s="56"/>
      <c r="CZ354" s="66"/>
      <c r="DA354" s="66"/>
      <c r="DB354" s="66"/>
      <c r="DC354" s="66"/>
      <c r="DD354" s="66"/>
      <c r="DE354" s="66"/>
      <c r="DF354" s="66"/>
      <c r="DG354" s="66"/>
      <c r="DH354" s="66"/>
      <c r="DI354" s="66"/>
      <c r="DJ354" s="66"/>
      <c r="DK354" s="66"/>
      <c r="DL354" s="66"/>
      <c r="DM354" s="66"/>
      <c r="DN354" s="66"/>
      <c r="DO354" s="66"/>
      <c r="DP354" s="66"/>
      <c r="DQ354" s="66"/>
      <c r="DR354" s="66"/>
      <c r="DS354" s="66"/>
      <c r="DT354" s="66"/>
      <c r="DU354" s="66"/>
      <c r="DV354" s="66"/>
      <c r="DW354" s="66"/>
      <c r="DX354" s="66"/>
      <c r="DY354" s="66"/>
      <c r="DZ354" s="66"/>
      <c r="EA354" s="66"/>
      <c r="EB354" s="66"/>
      <c r="EC354" s="66"/>
      <c r="ED354" s="66"/>
      <c r="EE354" s="66"/>
      <c r="EF354" s="66"/>
      <c r="EG354" s="66"/>
      <c r="EH354" s="66"/>
      <c r="EI354" s="66"/>
      <c r="EJ354" s="66"/>
      <c r="EK354" s="66"/>
      <c r="EL354" s="115"/>
      <c r="EM354" s="61"/>
      <c r="EN354" s="61"/>
      <c r="EO354" s="61"/>
      <c r="EP354" s="61"/>
      <c r="EQ354" s="121"/>
    </row>
    <row r="355" spans="2:147" s="67" customFormat="1" ht="11.25" customHeight="1" x14ac:dyDescent="0.15">
      <c r="B355" s="11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BI355" s="56"/>
      <c r="BJ355" s="56"/>
      <c r="BK355" s="56"/>
      <c r="BL355" s="56"/>
      <c r="BM355" s="56"/>
      <c r="BN355" s="56"/>
      <c r="BO355" s="56"/>
      <c r="BP355" s="56"/>
      <c r="BQ355" s="56"/>
      <c r="BR355" s="56"/>
      <c r="BS355" s="56"/>
      <c r="BT355" s="56"/>
      <c r="BU355" s="56"/>
      <c r="BV355" s="56"/>
      <c r="BW355" s="56"/>
      <c r="BX355" s="56"/>
      <c r="BY355" s="56"/>
      <c r="BZ355" s="56"/>
      <c r="CA355" s="56"/>
      <c r="CB355" s="56"/>
      <c r="CC355" s="56"/>
      <c r="CD355" s="56"/>
      <c r="CE355" s="56"/>
      <c r="CF355" s="56"/>
      <c r="CG355" s="56"/>
      <c r="CH355" s="56"/>
      <c r="CI355" s="56"/>
      <c r="CJ355" s="56"/>
      <c r="CK355" s="56"/>
      <c r="CL355" s="56"/>
      <c r="CM355" s="56"/>
      <c r="CN355" s="56"/>
      <c r="CO355" s="56"/>
      <c r="CP355" s="56"/>
      <c r="CQ355" s="56"/>
      <c r="CR355" s="56"/>
      <c r="CS355" s="56"/>
      <c r="CT355" s="56"/>
      <c r="CU355" s="56"/>
      <c r="CV355" s="56"/>
      <c r="CW355" s="56"/>
      <c r="CX355" s="56"/>
      <c r="CY355" s="56"/>
      <c r="CZ355" s="66"/>
      <c r="DA355" s="66"/>
      <c r="DB355" s="66"/>
      <c r="DC355" s="66"/>
      <c r="DD355" s="66"/>
      <c r="DE355" s="66"/>
      <c r="DF355" s="66"/>
      <c r="DG355" s="66"/>
      <c r="DH355" s="66"/>
      <c r="DI355" s="66"/>
      <c r="DJ355" s="66"/>
      <c r="DK355" s="66"/>
      <c r="DL355" s="66"/>
      <c r="DM355" s="66"/>
      <c r="DN355" s="66"/>
      <c r="DO355" s="66"/>
      <c r="DP355" s="66"/>
      <c r="DQ355" s="66"/>
      <c r="DR355" s="66"/>
      <c r="DS355" s="66"/>
      <c r="DT355" s="66"/>
      <c r="DU355" s="66"/>
      <c r="DV355" s="66"/>
      <c r="DW355" s="66"/>
      <c r="DX355" s="66"/>
      <c r="DY355" s="66"/>
      <c r="DZ355" s="66"/>
      <c r="EA355" s="66"/>
      <c r="EB355" s="66"/>
      <c r="EC355" s="66"/>
      <c r="ED355" s="66"/>
      <c r="EE355" s="66"/>
      <c r="EF355" s="66"/>
      <c r="EG355" s="66"/>
      <c r="EH355" s="66"/>
      <c r="EI355" s="66"/>
      <c r="EJ355" s="66"/>
      <c r="EK355" s="66"/>
      <c r="EL355" s="115"/>
      <c r="EM355" s="61"/>
      <c r="EN355" s="61"/>
      <c r="EO355" s="61"/>
      <c r="EP355" s="61"/>
      <c r="EQ355" s="121"/>
    </row>
    <row r="356" spans="2:147" s="67" customFormat="1" ht="11.25" customHeight="1" x14ac:dyDescent="0.15">
      <c r="B356" s="114"/>
      <c r="C356" s="56"/>
      <c r="D356" s="56"/>
      <c r="E356" s="56"/>
      <c r="F356" s="56"/>
      <c r="G356" s="56"/>
      <c r="H356" s="56" t="s">
        <v>12618</v>
      </c>
      <c r="I356" s="56"/>
      <c r="J356" s="56" t="s">
        <v>43</v>
      </c>
      <c r="K356" s="56"/>
      <c r="L356" s="56" t="s">
        <v>46</v>
      </c>
      <c r="M356" s="56" t="str">
        <f>TEXT(0.75,"#,##0.#######")</f>
        <v>0.75</v>
      </c>
      <c r="N356" s="56"/>
      <c r="O356" s="56"/>
      <c r="P356" s="56"/>
      <c r="Q356" s="56" t="s">
        <v>39</v>
      </c>
      <c r="R356" s="56" t="str">
        <f>TEXT(0.65,"#,##0.#######")</f>
        <v>0.65</v>
      </c>
      <c r="S356" s="56"/>
      <c r="T356" s="56"/>
      <c r="U356" s="56"/>
      <c r="V356" s="56" t="s">
        <v>47</v>
      </c>
      <c r="W356" s="56" t="s">
        <v>45</v>
      </c>
      <c r="X356" s="56" t="str">
        <f>TEXT(2,"#,##0.#######")</f>
        <v>2.</v>
      </c>
      <c r="Y356" s="56"/>
      <c r="Z356" s="56" t="s">
        <v>43</v>
      </c>
      <c r="AA356" s="56"/>
      <c r="AB356" s="56" t="str">
        <f>TEXT(ROUND((M356+R356)/X356,2),"#,##0.#######")</f>
        <v>0.7</v>
      </c>
      <c r="AC356" s="56"/>
      <c r="AD356" s="56"/>
      <c r="AE356" s="56"/>
      <c r="AF356" s="56"/>
      <c r="AG356" s="56"/>
      <c r="AH356" s="56"/>
      <c r="AI356" s="56"/>
      <c r="AJ356" s="56"/>
      <c r="AK356" s="56"/>
      <c r="AL356" s="56" t="s">
        <v>12619</v>
      </c>
      <c r="AM356" s="56"/>
      <c r="AN356" s="56"/>
      <c r="AO356" s="56" t="s">
        <v>43</v>
      </c>
      <c r="AP356" s="56"/>
      <c r="AQ356" s="56" t="str">
        <f>TEXT(18,"#,##0.#######")</f>
        <v>18.</v>
      </c>
      <c r="AR356" s="56"/>
      <c r="AS356" s="56" t="s">
        <v>12702</v>
      </c>
      <c r="AT356" s="56"/>
      <c r="AU356" s="56"/>
      <c r="AV356" s="56"/>
      <c r="AW356" s="56" t="s">
        <v>46</v>
      </c>
      <c r="AX356" s="56" t="s">
        <v>210</v>
      </c>
      <c r="AY356" s="56"/>
      <c r="AZ356" s="56"/>
      <c r="BA356" s="56" t="s">
        <v>12703</v>
      </c>
      <c r="BB356" s="56"/>
      <c r="BC356" s="56" t="s">
        <v>47</v>
      </c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  <c r="BR356" s="56"/>
      <c r="BS356" s="56"/>
      <c r="BT356" s="56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56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56"/>
      <c r="CY356" s="56"/>
      <c r="CZ356" s="66"/>
      <c r="DA356" s="66"/>
      <c r="DB356" s="66"/>
      <c r="DC356" s="66"/>
      <c r="DD356" s="66"/>
      <c r="DE356" s="66"/>
      <c r="DF356" s="66"/>
      <c r="DG356" s="66"/>
      <c r="DH356" s="66"/>
      <c r="DI356" s="66"/>
      <c r="DJ356" s="66"/>
      <c r="DK356" s="66"/>
      <c r="DL356" s="66"/>
      <c r="DM356" s="66"/>
      <c r="DN356" s="66"/>
      <c r="DO356" s="66"/>
      <c r="DP356" s="66"/>
      <c r="DQ356" s="66"/>
      <c r="DR356" s="66"/>
      <c r="DS356" s="66"/>
      <c r="DT356" s="66"/>
      <c r="DU356" s="66"/>
      <c r="DV356" s="66"/>
      <c r="DW356" s="66"/>
      <c r="DX356" s="66"/>
      <c r="DY356" s="66"/>
      <c r="DZ356" s="66"/>
      <c r="EA356" s="66"/>
      <c r="EB356" s="66"/>
      <c r="EC356" s="66"/>
      <c r="ED356" s="66"/>
      <c r="EE356" s="66"/>
      <c r="EF356" s="66"/>
      <c r="EG356" s="66"/>
      <c r="EH356" s="66"/>
      <c r="EI356" s="66"/>
      <c r="EJ356" s="66"/>
      <c r="EK356" s="66"/>
      <c r="EL356" s="115"/>
      <c r="EM356" s="61"/>
      <c r="EN356" s="61"/>
      <c r="EO356" s="61"/>
      <c r="EP356" s="61"/>
      <c r="EQ356" s="121"/>
    </row>
    <row r="357" spans="2:147" s="67" customFormat="1" ht="11.25" customHeight="1" x14ac:dyDescent="0.15">
      <c r="B357" s="114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BI357" s="56"/>
      <c r="BJ357" s="56"/>
      <c r="BK357" s="56"/>
      <c r="BL357" s="56"/>
      <c r="BM357" s="56"/>
      <c r="BN357" s="56"/>
      <c r="BO357" s="56"/>
      <c r="BP357" s="56"/>
      <c r="BQ357" s="56"/>
      <c r="BR357" s="56"/>
      <c r="BS357" s="56"/>
      <c r="BT357" s="56"/>
      <c r="BU357" s="56"/>
      <c r="BV357" s="56"/>
      <c r="BW357" s="56"/>
      <c r="BX357" s="56"/>
      <c r="BY357" s="56"/>
      <c r="BZ357" s="56"/>
      <c r="CA357" s="56"/>
      <c r="CB357" s="56"/>
      <c r="CC357" s="56"/>
      <c r="CD357" s="56"/>
      <c r="CE357" s="56"/>
      <c r="CF357" s="56"/>
      <c r="CG357" s="56"/>
      <c r="CH357" s="56"/>
      <c r="CI357" s="56"/>
      <c r="CJ357" s="56"/>
      <c r="CK357" s="56"/>
      <c r="CL357" s="56"/>
      <c r="CM357" s="56"/>
      <c r="CN357" s="56"/>
      <c r="CO357" s="56"/>
      <c r="CP357" s="56"/>
      <c r="CQ357" s="56"/>
      <c r="CR357" s="56"/>
      <c r="CS357" s="56"/>
      <c r="CT357" s="56"/>
      <c r="CU357" s="56"/>
      <c r="CV357" s="56"/>
      <c r="CW357" s="56"/>
      <c r="CX357" s="56"/>
      <c r="CY357" s="56"/>
      <c r="CZ357" s="66"/>
      <c r="DA357" s="66"/>
      <c r="DB357" s="66"/>
      <c r="DC357" s="66"/>
      <c r="DD357" s="66"/>
      <c r="DE357" s="66"/>
      <c r="DF357" s="66"/>
      <c r="DG357" s="66"/>
      <c r="DH357" s="66"/>
      <c r="DI357" s="66"/>
      <c r="DJ357" s="66"/>
      <c r="DK357" s="66"/>
      <c r="DL357" s="66"/>
      <c r="DM357" s="66"/>
      <c r="DN357" s="66"/>
      <c r="DO357" s="66"/>
      <c r="DP357" s="66"/>
      <c r="DQ357" s="66"/>
      <c r="DR357" s="66"/>
      <c r="DS357" s="66"/>
      <c r="DT357" s="66"/>
      <c r="DU357" s="66"/>
      <c r="DV357" s="66"/>
      <c r="DW357" s="66"/>
      <c r="DX357" s="66"/>
      <c r="DY357" s="66"/>
      <c r="DZ357" s="66"/>
      <c r="EA357" s="66"/>
      <c r="EB357" s="66"/>
      <c r="EC357" s="66"/>
      <c r="ED357" s="66"/>
      <c r="EE357" s="66"/>
      <c r="EF357" s="66"/>
      <c r="EG357" s="66"/>
      <c r="EH357" s="66"/>
      <c r="EI357" s="66"/>
      <c r="EJ357" s="66"/>
      <c r="EK357" s="66"/>
      <c r="EL357" s="115"/>
      <c r="EM357" s="61"/>
      <c r="EN357" s="61"/>
      <c r="EO357" s="61"/>
      <c r="EP357" s="61"/>
      <c r="EQ357" s="121"/>
    </row>
    <row r="358" spans="2:147" s="67" customFormat="1" ht="11.25" customHeight="1" x14ac:dyDescent="0.15">
      <c r="B358" s="11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 t="str">
        <f>TEXT(3600,"#,##0.#######")</f>
        <v>3,600.</v>
      </c>
      <c r="N358" s="56"/>
      <c r="O358" s="56"/>
      <c r="P358" s="56"/>
      <c r="Q358" s="56"/>
      <c r="R358" s="56" t="s">
        <v>12566</v>
      </c>
      <c r="S358" s="56"/>
      <c r="T358" s="56" t="s">
        <v>12699</v>
      </c>
      <c r="U358" s="56" t="s">
        <v>12566</v>
      </c>
      <c r="V358" s="56"/>
      <c r="W358" s="56" t="s">
        <v>12701</v>
      </c>
      <c r="X358" s="56" t="s">
        <v>12566</v>
      </c>
      <c r="Y358" s="56"/>
      <c r="Z358" s="56" t="s">
        <v>12700</v>
      </c>
      <c r="AA358" s="56" t="s">
        <v>12566</v>
      </c>
      <c r="AB358" s="56"/>
      <c r="AC358" s="56" t="s">
        <v>12618</v>
      </c>
      <c r="AD358" s="56"/>
      <c r="AE358" s="56"/>
      <c r="AF358" s="56"/>
      <c r="AG358" s="56"/>
      <c r="AH358" s="56"/>
      <c r="AI358" s="56"/>
      <c r="AJ358" s="56" t="str">
        <f>TEXT(M358,"#,##0.#######")</f>
        <v>3,600.</v>
      </c>
      <c r="AK358" s="56"/>
      <c r="AL358" s="56"/>
      <c r="AM358" s="56"/>
      <c r="AN358" s="56"/>
      <c r="AO358" s="56" t="s">
        <v>12566</v>
      </c>
      <c r="AP358" s="56"/>
      <c r="AQ358" s="56" t="str">
        <f>TEXT(L354,"#,##0.#######")</f>
        <v>0.2</v>
      </c>
      <c r="AR358" s="56"/>
      <c r="AS358" s="56"/>
      <c r="AT358" s="56" t="s">
        <v>12566</v>
      </c>
      <c r="AU358" s="56"/>
      <c r="AV358" s="56" t="str">
        <f>TEXT(BD354,"#,##0.#######")</f>
        <v>1.1</v>
      </c>
      <c r="AW358" s="56"/>
      <c r="AX358" s="56"/>
      <c r="AY358" s="56" t="s">
        <v>12566</v>
      </c>
      <c r="AZ358" s="56"/>
      <c r="BA358" s="56" t="str">
        <f>TEXT(AO354,"#,##0.#######")</f>
        <v>0.79</v>
      </c>
      <c r="BB358" s="56"/>
      <c r="BC358" s="56"/>
      <c r="BD358" s="56"/>
      <c r="BE358" s="56" t="s">
        <v>12566</v>
      </c>
      <c r="BF358" s="56"/>
      <c r="BG358" s="56" t="str">
        <f>TEXT(AB356,"#,##0.#######")</f>
        <v>0.7</v>
      </c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  <c r="BR358" s="56"/>
      <c r="BS358" s="56"/>
      <c r="BT358" s="56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6"/>
      <c r="CH358" s="56"/>
      <c r="CI358" s="56"/>
      <c r="CJ358" s="56"/>
      <c r="CK358" s="56"/>
      <c r="CL358" s="56"/>
      <c r="CM358" s="56"/>
      <c r="CN358" s="56"/>
      <c r="CO358" s="56"/>
      <c r="CP358" s="56"/>
      <c r="CQ358" s="56"/>
      <c r="CR358" s="56"/>
      <c r="CS358" s="56"/>
      <c r="CT358" s="56"/>
      <c r="CU358" s="56"/>
      <c r="CV358" s="56"/>
      <c r="CW358" s="56"/>
      <c r="CX358" s="56"/>
      <c r="CY358" s="56"/>
      <c r="CZ358" s="66"/>
      <c r="DA358" s="66"/>
      <c r="DB358" s="66"/>
      <c r="DC358" s="66"/>
      <c r="DD358" s="66"/>
      <c r="DE358" s="66"/>
      <c r="DF358" s="66"/>
      <c r="DG358" s="66"/>
      <c r="DH358" s="66"/>
      <c r="DI358" s="66"/>
      <c r="DJ358" s="66"/>
      <c r="DK358" s="66"/>
      <c r="DL358" s="66"/>
      <c r="DM358" s="66"/>
      <c r="DN358" s="66"/>
      <c r="DO358" s="66"/>
      <c r="DP358" s="66"/>
      <c r="DQ358" s="66"/>
      <c r="DR358" s="66"/>
      <c r="DS358" s="66"/>
      <c r="DT358" s="66"/>
      <c r="DU358" s="66"/>
      <c r="DV358" s="66"/>
      <c r="DW358" s="66"/>
      <c r="DX358" s="66"/>
      <c r="DY358" s="66"/>
      <c r="DZ358" s="66"/>
      <c r="EA358" s="66"/>
      <c r="EB358" s="66"/>
      <c r="EC358" s="66"/>
      <c r="ED358" s="66"/>
      <c r="EE358" s="66"/>
      <c r="EF358" s="66"/>
      <c r="EG358" s="66"/>
      <c r="EH358" s="66"/>
      <c r="EI358" s="66"/>
      <c r="EJ358" s="66"/>
      <c r="EK358" s="66"/>
      <c r="EL358" s="115"/>
      <c r="EM358" s="61"/>
      <c r="EN358" s="61"/>
      <c r="EO358" s="61"/>
      <c r="EP358" s="61"/>
      <c r="EQ358" s="121"/>
    </row>
    <row r="359" spans="2:147" s="67" customFormat="1" ht="11.25" customHeight="1" x14ac:dyDescent="0.15">
      <c r="B359" s="114"/>
      <c r="C359" s="56"/>
      <c r="D359" s="56"/>
      <c r="E359" s="56"/>
      <c r="F359" s="56"/>
      <c r="G359" s="56"/>
      <c r="H359" s="56" t="s">
        <v>12613</v>
      </c>
      <c r="I359" s="56"/>
      <c r="J359" s="56" t="s">
        <v>43</v>
      </c>
      <c r="K359" s="56"/>
      <c r="L359" s="56" t="s">
        <v>12620</v>
      </c>
      <c r="M359" s="56"/>
      <c r="N359" s="56" t="s">
        <v>12620</v>
      </c>
      <c r="O359" s="56"/>
      <c r="P359" s="56" t="s">
        <v>12620</v>
      </c>
      <c r="Q359" s="56"/>
      <c r="R359" s="56" t="s">
        <v>12620</v>
      </c>
      <c r="S359" s="56"/>
      <c r="T359" s="56" t="s">
        <v>12620</v>
      </c>
      <c r="U359" s="56"/>
      <c r="V359" s="56" t="s">
        <v>12620</v>
      </c>
      <c r="W359" s="56"/>
      <c r="X359" s="56" t="s">
        <v>12620</v>
      </c>
      <c r="Y359" s="56"/>
      <c r="Z359" s="56" t="s">
        <v>12620</v>
      </c>
      <c r="AA359" s="56"/>
      <c r="AB359" s="56" t="s">
        <v>12620</v>
      </c>
      <c r="AC359" s="56"/>
      <c r="AD359" s="56" t="s">
        <v>12620</v>
      </c>
      <c r="AE359" s="56"/>
      <c r="AF359" s="56"/>
      <c r="AG359" s="56" t="s">
        <v>43</v>
      </c>
      <c r="AH359" s="56"/>
      <c r="AI359" s="56" t="s">
        <v>12620</v>
      </c>
      <c r="AJ359" s="56"/>
      <c r="AK359" s="56" t="s">
        <v>12620</v>
      </c>
      <c r="AL359" s="56"/>
      <c r="AM359" s="56" t="s">
        <v>12620</v>
      </c>
      <c r="AN359" s="56"/>
      <c r="AO359" s="56" t="s">
        <v>12620</v>
      </c>
      <c r="AP359" s="56"/>
      <c r="AQ359" s="56" t="s">
        <v>12620</v>
      </c>
      <c r="AR359" s="56"/>
      <c r="AS359" s="56" t="s">
        <v>12620</v>
      </c>
      <c r="AT359" s="56"/>
      <c r="AU359" s="56" t="s">
        <v>12620</v>
      </c>
      <c r="AV359" s="56"/>
      <c r="AW359" s="56" t="s">
        <v>12620</v>
      </c>
      <c r="AX359" s="56"/>
      <c r="AY359" s="56" t="s">
        <v>12620</v>
      </c>
      <c r="AZ359" s="56"/>
      <c r="BA359" s="56" t="s">
        <v>12620</v>
      </c>
      <c r="BB359" s="56"/>
      <c r="BC359" s="56" t="s">
        <v>12620</v>
      </c>
      <c r="BD359" s="56"/>
      <c r="BE359" s="56" t="s">
        <v>12620</v>
      </c>
      <c r="BF359" s="56"/>
      <c r="BG359" s="56" t="s">
        <v>12620</v>
      </c>
      <c r="BH359" s="56"/>
      <c r="BI359" s="56" t="s">
        <v>12620</v>
      </c>
      <c r="BJ359" s="56"/>
      <c r="BK359" s="56" t="s">
        <v>43</v>
      </c>
      <c r="BL359" s="56" t="str">
        <f>TEXT(ROUND((3600*L354*BD354*AO354*AB356)/(AQ356),2),"#,##0.#######")</f>
        <v>24.33</v>
      </c>
      <c r="BN359" s="56"/>
      <c r="BO359" s="56" t="s">
        <v>8</v>
      </c>
      <c r="BP359" s="56"/>
      <c r="BQ359" s="56" t="s">
        <v>45</v>
      </c>
      <c r="BR359" s="56" t="s">
        <v>4481</v>
      </c>
      <c r="BS359" s="56"/>
      <c r="BT359" s="56"/>
      <c r="BU359" s="56"/>
      <c r="BV359" s="56"/>
      <c r="BW359" s="56"/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  <c r="CH359" s="56"/>
      <c r="CI359" s="56"/>
      <c r="CJ359" s="56"/>
      <c r="CK359" s="56"/>
      <c r="CL359" s="56"/>
      <c r="CM359" s="56"/>
      <c r="CN359" s="56"/>
      <c r="CO359" s="56"/>
      <c r="CP359" s="56"/>
      <c r="CQ359" s="56"/>
      <c r="CR359" s="56"/>
      <c r="CS359" s="56"/>
      <c r="CT359" s="56"/>
      <c r="CU359" s="56"/>
      <c r="CV359" s="56"/>
      <c r="CW359" s="56"/>
      <c r="CX359" s="56"/>
      <c r="CY359" s="56"/>
      <c r="CZ359" s="66"/>
      <c r="DA359" s="66"/>
      <c r="DB359" s="66"/>
      <c r="DC359" s="66"/>
      <c r="DD359" s="66"/>
      <c r="DE359" s="66"/>
      <c r="DF359" s="66"/>
      <c r="DG359" s="66"/>
      <c r="DH359" s="66"/>
      <c r="DI359" s="66"/>
      <c r="DJ359" s="66"/>
      <c r="DK359" s="66"/>
      <c r="DL359" s="66"/>
      <c r="DM359" s="66"/>
      <c r="DN359" s="66"/>
      <c r="DO359" s="66"/>
      <c r="DP359" s="66"/>
      <c r="DQ359" s="66"/>
      <c r="DR359" s="66"/>
      <c r="DS359" s="66"/>
      <c r="DT359" s="66"/>
      <c r="DU359" s="66"/>
      <c r="DV359" s="66"/>
      <c r="DW359" s="66"/>
      <c r="DX359" s="66"/>
      <c r="DY359" s="66"/>
      <c r="DZ359" s="66"/>
      <c r="EA359" s="66"/>
      <c r="EB359" s="66"/>
      <c r="EC359" s="66"/>
      <c r="ED359" s="66"/>
      <c r="EE359" s="66"/>
      <c r="EF359" s="66"/>
      <c r="EG359" s="66"/>
      <c r="EH359" s="66"/>
      <c r="EI359" s="66"/>
      <c r="EJ359" s="66"/>
      <c r="EK359" s="66"/>
      <c r="EL359" s="115"/>
      <c r="EM359" s="61"/>
      <c r="EN359" s="61"/>
      <c r="EO359" s="61"/>
      <c r="EP359" s="61"/>
      <c r="EQ359" s="121"/>
    </row>
    <row r="360" spans="2:147" s="67" customFormat="1" ht="11.25" customHeight="1" x14ac:dyDescent="0.15">
      <c r="B360" s="11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 t="s">
        <v>12619</v>
      </c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 t="str">
        <f>TEXT(AQ356,"#,##0.#######")</f>
        <v>18.</v>
      </c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  <c r="BR360" s="56"/>
      <c r="BS360" s="56"/>
      <c r="BT360" s="56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56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56"/>
      <c r="CY360" s="56"/>
      <c r="CZ360" s="66"/>
      <c r="DA360" s="66"/>
      <c r="DB360" s="66"/>
      <c r="DC360" s="66"/>
      <c r="DD360" s="66"/>
      <c r="DE360" s="66"/>
      <c r="DF360" s="66"/>
      <c r="DG360" s="66"/>
      <c r="DH360" s="66"/>
      <c r="DI360" s="66"/>
      <c r="DJ360" s="66"/>
      <c r="DK360" s="66"/>
      <c r="DL360" s="66"/>
      <c r="DM360" s="66"/>
      <c r="DN360" s="66"/>
      <c r="DO360" s="66"/>
      <c r="DP360" s="66"/>
      <c r="DQ360" s="66"/>
      <c r="DR360" s="66"/>
      <c r="DS360" s="66"/>
      <c r="DT360" s="66"/>
      <c r="DU360" s="66"/>
      <c r="DV360" s="66"/>
      <c r="DW360" s="66"/>
      <c r="DX360" s="66"/>
      <c r="DY360" s="66"/>
      <c r="DZ360" s="66"/>
      <c r="EA360" s="66"/>
      <c r="EB360" s="66"/>
      <c r="EC360" s="66"/>
      <c r="ED360" s="66"/>
      <c r="EE360" s="66"/>
      <c r="EF360" s="66"/>
      <c r="EG360" s="66"/>
      <c r="EH360" s="66"/>
      <c r="EI360" s="66"/>
      <c r="EJ360" s="66"/>
      <c r="EK360" s="66"/>
      <c r="EL360" s="115"/>
      <c r="EM360" s="61"/>
      <c r="EN360" s="61"/>
      <c r="EO360" s="61"/>
      <c r="EP360" s="61"/>
      <c r="EQ360" s="121"/>
    </row>
    <row r="361" spans="2:147" s="67" customFormat="1" ht="11.25" customHeight="1" x14ac:dyDescent="0.15">
      <c r="B361" s="11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BI361" s="56"/>
      <c r="BJ361" s="56"/>
      <c r="BK361" s="56"/>
      <c r="BL361" s="56"/>
      <c r="BM361" s="56"/>
      <c r="BN361" s="56"/>
      <c r="BO361" s="56"/>
      <c r="BP361" s="56"/>
      <c r="BQ361" s="56"/>
      <c r="BR361" s="56"/>
      <c r="BS361" s="56"/>
      <c r="BT361" s="56"/>
      <c r="BU361" s="56"/>
      <c r="BV361" s="56"/>
      <c r="BW361" s="56"/>
      <c r="BX361" s="56"/>
      <c r="BY361" s="56"/>
      <c r="BZ361" s="56"/>
      <c r="CA361" s="56"/>
      <c r="CB361" s="56"/>
      <c r="CC361" s="56"/>
      <c r="CD361" s="56"/>
      <c r="CE361" s="56"/>
      <c r="CF361" s="56"/>
      <c r="CG361" s="56"/>
      <c r="CH361" s="56"/>
      <c r="CI361" s="56"/>
      <c r="CJ361" s="56"/>
      <c r="CK361" s="56"/>
      <c r="CL361" s="56"/>
      <c r="CM361" s="56"/>
      <c r="CN361" s="56"/>
      <c r="CO361" s="56"/>
      <c r="CP361" s="56"/>
      <c r="CQ361" s="56"/>
      <c r="CR361" s="56"/>
      <c r="CS361" s="56"/>
      <c r="CT361" s="56"/>
      <c r="CU361" s="56"/>
      <c r="CV361" s="56"/>
      <c r="CW361" s="56"/>
      <c r="CX361" s="56"/>
      <c r="CY361" s="56"/>
      <c r="CZ361" s="66"/>
      <c r="DA361" s="66"/>
      <c r="DB361" s="66"/>
      <c r="DC361" s="66"/>
      <c r="DD361" s="66"/>
      <c r="DE361" s="66"/>
      <c r="DF361" s="66"/>
      <c r="DG361" s="66"/>
      <c r="DH361" s="66"/>
      <c r="DI361" s="66"/>
      <c r="DJ361" s="66"/>
      <c r="DK361" s="66"/>
      <c r="DL361" s="66"/>
      <c r="DM361" s="66"/>
      <c r="DN361" s="66"/>
      <c r="DO361" s="66"/>
      <c r="DP361" s="66"/>
      <c r="DQ361" s="66"/>
      <c r="DR361" s="66"/>
      <c r="DS361" s="66"/>
      <c r="DT361" s="66"/>
      <c r="DU361" s="66"/>
      <c r="DV361" s="66"/>
      <c r="DW361" s="66"/>
      <c r="DX361" s="66"/>
      <c r="DY361" s="66"/>
      <c r="DZ361" s="66"/>
      <c r="EA361" s="66"/>
      <c r="EB361" s="66"/>
      <c r="EC361" s="66"/>
      <c r="ED361" s="66"/>
      <c r="EE361" s="66"/>
      <c r="EF361" s="66"/>
      <c r="EG361" s="66"/>
      <c r="EH361" s="66"/>
      <c r="EI361" s="66"/>
      <c r="EJ361" s="66"/>
      <c r="EK361" s="66"/>
      <c r="EL361" s="115"/>
      <c r="EM361" s="61"/>
      <c r="EN361" s="61"/>
      <c r="EO361" s="61"/>
      <c r="EP361" s="61"/>
      <c r="EQ361" s="121"/>
    </row>
    <row r="362" spans="2:147" s="67" customFormat="1" ht="11.25" customHeight="1" x14ac:dyDescent="0.15">
      <c r="B362" s="114"/>
      <c r="C362" s="56"/>
      <c r="D362" s="56"/>
      <c r="E362" s="56"/>
      <c r="F362" s="56"/>
      <c r="G362" s="56"/>
      <c r="H362" s="56" t="s">
        <v>4448</v>
      </c>
      <c r="I362" s="56"/>
      <c r="J362" s="56"/>
      <c r="K362" s="56"/>
      <c r="L362" s="56"/>
      <c r="M362" s="56"/>
      <c r="N362" s="56"/>
      <c r="O362" s="56" t="s">
        <v>41</v>
      </c>
      <c r="P362" s="56"/>
      <c r="Q362" s="287" t="e">
        <f>토목기계경비총괄표!$G$4</f>
        <v>#REF!</v>
      </c>
      <c r="R362" s="287"/>
      <c r="S362" s="287"/>
      <c r="T362" s="287"/>
      <c r="U362" s="287"/>
      <c r="V362" s="56"/>
      <c r="W362" s="56" t="s">
        <v>12609</v>
      </c>
      <c r="X362" s="56"/>
      <c r="Y362" s="56"/>
      <c r="Z362" s="56" t="str">
        <f>TEXT(BL359,"#,##0.#######")</f>
        <v>24.33</v>
      </c>
      <c r="AA362" s="56"/>
      <c r="AB362" s="56"/>
      <c r="AC362" s="56"/>
      <c r="AD362" s="56"/>
      <c r="AE362" s="56" t="s">
        <v>12566</v>
      </c>
      <c r="AF362" s="56"/>
      <c r="AG362" s="56" t="str">
        <f>TEXT(0.8,"#,##0.#######")</f>
        <v>0.8</v>
      </c>
      <c r="AH362" s="56"/>
      <c r="AI362" s="56"/>
      <c r="AJ362" s="56"/>
      <c r="AK362" s="56" t="s">
        <v>43</v>
      </c>
      <c r="AL362" s="56"/>
      <c r="AM362" s="56"/>
      <c r="AN362" s="56" t="e">
        <f>TEXT(TRUNC(Q362/BL359*AG362,1),"#,##0.#")</f>
        <v>#REF!</v>
      </c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66"/>
      <c r="DA362" s="66"/>
      <c r="DB362" s="66"/>
      <c r="DC362" s="66"/>
      <c r="DD362" s="66"/>
      <c r="DE362" s="66"/>
      <c r="DF362" s="66"/>
      <c r="DG362" s="66"/>
      <c r="DH362" s="66"/>
      <c r="DI362" s="66"/>
      <c r="DJ362" s="66"/>
      <c r="DK362" s="66"/>
      <c r="DL362" s="66"/>
      <c r="DM362" s="66"/>
      <c r="DN362" s="66"/>
      <c r="DO362" s="66"/>
      <c r="DP362" s="66"/>
      <c r="DQ362" s="66"/>
      <c r="DR362" s="66"/>
      <c r="DS362" s="66"/>
      <c r="DT362" s="66"/>
      <c r="DU362" s="66"/>
      <c r="DV362" s="66"/>
      <c r="DW362" s="66"/>
      <c r="DX362" s="66"/>
      <c r="DY362" s="66"/>
      <c r="DZ362" s="66"/>
      <c r="EA362" s="66"/>
      <c r="EB362" s="66"/>
      <c r="EC362" s="66"/>
      <c r="ED362" s="66"/>
      <c r="EE362" s="66"/>
      <c r="EF362" s="66"/>
      <c r="EG362" s="66"/>
      <c r="EH362" s="66"/>
      <c r="EI362" s="66"/>
      <c r="EJ362" s="66"/>
      <c r="EK362" s="66"/>
      <c r="EL362" s="115"/>
      <c r="EM362" s="61"/>
      <c r="EN362" s="61"/>
      <c r="EO362" s="61"/>
      <c r="EP362" s="61"/>
      <c r="EQ362" s="121"/>
    </row>
    <row r="363" spans="2:147" s="67" customFormat="1" ht="11.25" customHeight="1" x14ac:dyDescent="0.15">
      <c r="B363" s="114"/>
      <c r="C363" s="56"/>
      <c r="D363" s="56"/>
      <c r="E363" s="56"/>
      <c r="F363" s="56"/>
      <c r="G363" s="56"/>
      <c r="H363" s="56" t="s">
        <v>4449</v>
      </c>
      <c r="I363" s="56"/>
      <c r="J363" s="56"/>
      <c r="K363" s="56"/>
      <c r="L363" s="56"/>
      <c r="M363" s="56"/>
      <c r="N363" s="56"/>
      <c r="O363" s="56" t="s">
        <v>41</v>
      </c>
      <c r="P363" s="56"/>
      <c r="Q363" s="287" t="e">
        <f>토목기계경비총괄표!$H$4</f>
        <v>#REF!</v>
      </c>
      <c r="R363" s="287"/>
      <c r="S363" s="287"/>
      <c r="T363" s="287"/>
      <c r="U363" s="287"/>
      <c r="V363" s="56"/>
      <c r="W363" s="56" t="s">
        <v>12609</v>
      </c>
      <c r="X363" s="56"/>
      <c r="Y363" s="56"/>
      <c r="Z363" s="56" t="str">
        <f>TEXT(BL359,"#,##0.#######")</f>
        <v>24.33</v>
      </c>
      <c r="AA363" s="56"/>
      <c r="AB363" s="56"/>
      <c r="AC363" s="56"/>
      <c r="AD363" s="56"/>
      <c r="AE363" s="56" t="s">
        <v>12566</v>
      </c>
      <c r="AF363" s="56"/>
      <c r="AG363" s="56" t="str">
        <f>TEXT(0.8,"#,##0.#######")</f>
        <v>0.8</v>
      </c>
      <c r="AH363" s="56"/>
      <c r="AI363" s="56"/>
      <c r="AJ363" s="56"/>
      <c r="AK363" s="56" t="s">
        <v>43</v>
      </c>
      <c r="AL363" s="56"/>
      <c r="AM363" s="56"/>
      <c r="AN363" s="56" t="e">
        <f>TEXT(TRUNC(Q363/BL359*AG363,1),"#,##0.#")</f>
        <v>#REF!</v>
      </c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66"/>
      <c r="DA363" s="66"/>
      <c r="DB363" s="66"/>
      <c r="DC363" s="66"/>
      <c r="DD363" s="66"/>
      <c r="DE363" s="66"/>
      <c r="DF363" s="66"/>
      <c r="DG363" s="66"/>
      <c r="DH363" s="66"/>
      <c r="DI363" s="66"/>
      <c r="DJ363" s="66"/>
      <c r="DK363" s="66"/>
      <c r="DL363" s="66"/>
      <c r="DM363" s="66"/>
      <c r="DN363" s="66"/>
      <c r="DO363" s="66"/>
      <c r="DP363" s="66"/>
      <c r="DQ363" s="66"/>
      <c r="DR363" s="66"/>
      <c r="DS363" s="66"/>
      <c r="DT363" s="66"/>
      <c r="DU363" s="66"/>
      <c r="DV363" s="66"/>
      <c r="DW363" s="66"/>
      <c r="DX363" s="66"/>
      <c r="DY363" s="66"/>
      <c r="DZ363" s="66"/>
      <c r="EA363" s="66"/>
      <c r="EB363" s="66"/>
      <c r="EC363" s="66"/>
      <c r="ED363" s="66"/>
      <c r="EE363" s="66"/>
      <c r="EF363" s="66"/>
      <c r="EG363" s="66"/>
      <c r="EH363" s="66"/>
      <c r="EI363" s="66"/>
      <c r="EJ363" s="66"/>
      <c r="EK363" s="66"/>
      <c r="EL363" s="115"/>
      <c r="EM363" s="61"/>
      <c r="EN363" s="61"/>
      <c r="EO363" s="61"/>
      <c r="EP363" s="61"/>
      <c r="EQ363" s="121"/>
    </row>
    <row r="364" spans="2:147" s="67" customFormat="1" ht="11.25" customHeight="1" x14ac:dyDescent="0.15">
      <c r="B364" s="114"/>
      <c r="C364" s="56"/>
      <c r="D364" s="56"/>
      <c r="E364" s="56"/>
      <c r="F364" s="56"/>
      <c r="G364" s="56"/>
      <c r="H364" s="56" t="s">
        <v>12605</v>
      </c>
      <c r="I364" s="56"/>
      <c r="J364" s="56"/>
      <c r="K364" s="56" t="s">
        <v>12606</v>
      </c>
      <c r="M364" s="56"/>
      <c r="N364" s="56"/>
      <c r="O364" s="56" t="s">
        <v>41</v>
      </c>
      <c r="P364" s="56"/>
      <c r="Q364" s="287">
        <f>토목기계경비총괄표!$I$4</f>
        <v>13041</v>
      </c>
      <c r="R364" s="287"/>
      <c r="S364" s="287"/>
      <c r="T364" s="287"/>
      <c r="U364" s="287"/>
      <c r="V364" s="56"/>
      <c r="W364" s="56" t="s">
        <v>12609</v>
      </c>
      <c r="X364" s="56"/>
      <c r="Y364" s="56"/>
      <c r="Z364" s="56" t="str">
        <f>TEXT(BL359,"#,##0.#######")</f>
        <v>24.33</v>
      </c>
      <c r="AA364" s="56"/>
      <c r="AB364" s="56"/>
      <c r="AC364" s="56"/>
      <c r="AD364" s="56"/>
      <c r="AE364" s="56" t="s">
        <v>12566</v>
      </c>
      <c r="AF364" s="56"/>
      <c r="AG364" s="56" t="str">
        <f>TEXT(0.8,"#,##0.#######")</f>
        <v>0.8</v>
      </c>
      <c r="AH364" s="56"/>
      <c r="AI364" s="56"/>
      <c r="AJ364" s="56"/>
      <c r="AK364" s="56" t="s">
        <v>43</v>
      </c>
      <c r="AL364" s="56"/>
      <c r="AM364" s="56"/>
      <c r="AN364" s="56" t="str">
        <f>TEXT(TRUNC(Q364/BL359*AG364,1),"#,##0.#")</f>
        <v>428.8</v>
      </c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  <c r="BR364" s="56"/>
      <c r="BS364" s="56"/>
      <c r="BT364" s="56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56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56"/>
      <c r="CY364" s="56"/>
      <c r="CZ364" s="66"/>
      <c r="DA364" s="66"/>
      <c r="DB364" s="66"/>
      <c r="DC364" s="66"/>
      <c r="DD364" s="66"/>
      <c r="DE364" s="66"/>
      <c r="DF364" s="66"/>
      <c r="DG364" s="66"/>
      <c r="DH364" s="66"/>
      <c r="DI364" s="66"/>
      <c r="DJ364" s="66"/>
      <c r="DK364" s="66"/>
      <c r="DL364" s="66"/>
      <c r="DM364" s="66"/>
      <c r="DN364" s="66"/>
      <c r="DO364" s="66"/>
      <c r="DP364" s="66"/>
      <c r="DQ364" s="66"/>
      <c r="DR364" s="66"/>
      <c r="DS364" s="66"/>
      <c r="DT364" s="66"/>
      <c r="DU364" s="66"/>
      <c r="DV364" s="66"/>
      <c r="DW364" s="66"/>
      <c r="DX364" s="66"/>
      <c r="DY364" s="66"/>
      <c r="DZ364" s="66"/>
      <c r="EA364" s="66"/>
      <c r="EB364" s="66"/>
      <c r="EC364" s="66"/>
      <c r="ED364" s="66"/>
      <c r="EE364" s="66"/>
      <c r="EF364" s="66"/>
      <c r="EG364" s="66"/>
      <c r="EH364" s="66"/>
      <c r="EI364" s="66"/>
      <c r="EJ364" s="66"/>
      <c r="EK364" s="66"/>
      <c r="EL364" s="115"/>
      <c r="EM364" s="61"/>
      <c r="EN364" s="61"/>
      <c r="EO364" s="61"/>
      <c r="EP364" s="61"/>
      <c r="EQ364" s="121"/>
    </row>
    <row r="365" spans="2:147" s="67" customFormat="1" ht="11.25" customHeight="1" x14ac:dyDescent="0.15">
      <c r="B365" s="114"/>
      <c r="C365" s="56"/>
      <c r="D365" s="56"/>
      <c r="E365" s="56"/>
      <c r="F365" s="56"/>
      <c r="G365" s="56"/>
      <c r="H365" s="56" t="s">
        <v>12614</v>
      </c>
      <c r="I365" s="56"/>
      <c r="J365" s="56"/>
      <c r="K365" s="56" t="s">
        <v>9</v>
      </c>
      <c r="M365" s="56"/>
      <c r="N365" s="56"/>
      <c r="O365" s="56" t="s">
        <v>41</v>
      </c>
      <c r="P365" s="56"/>
      <c r="Q365" s="56" t="e">
        <f>TEXT(AN362+AN363+AN364,"#,##0.#######")</f>
        <v>#REF!</v>
      </c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BI365" s="56"/>
      <c r="BJ365" s="56"/>
      <c r="BK365" s="56"/>
      <c r="BL365" s="56"/>
      <c r="BM365" s="56"/>
      <c r="BN365" s="56"/>
      <c r="BO365" s="56"/>
      <c r="BP365" s="56"/>
      <c r="BQ365" s="56"/>
      <c r="BR365" s="56"/>
      <c r="BS365" s="56"/>
      <c r="BT365" s="56"/>
      <c r="BU365" s="56"/>
      <c r="BV365" s="56"/>
      <c r="BW365" s="56"/>
      <c r="BX365" s="56"/>
      <c r="BY365" s="56"/>
      <c r="BZ365" s="56"/>
      <c r="CA365" s="56"/>
      <c r="CB365" s="56"/>
      <c r="CC365" s="56"/>
      <c r="CD365" s="56"/>
      <c r="CE365" s="56"/>
      <c r="CF365" s="56"/>
      <c r="CG365" s="56"/>
      <c r="CH365" s="56"/>
      <c r="CI365" s="56"/>
      <c r="CJ365" s="56"/>
      <c r="CK365" s="56"/>
      <c r="CL365" s="56"/>
      <c r="CM365" s="56"/>
      <c r="CN365" s="56"/>
      <c r="CO365" s="56"/>
      <c r="CP365" s="56"/>
      <c r="CQ365" s="56"/>
      <c r="CR365" s="56"/>
      <c r="CS365" s="56"/>
      <c r="CT365" s="56"/>
      <c r="CU365" s="56"/>
      <c r="CV365" s="56"/>
      <c r="CW365" s="56"/>
      <c r="CX365" s="56"/>
      <c r="CY365" s="56"/>
      <c r="CZ365" s="66"/>
      <c r="DA365" s="66"/>
      <c r="DB365" s="66"/>
      <c r="DC365" s="66"/>
      <c r="DD365" s="66"/>
      <c r="DE365" s="66"/>
      <c r="DF365" s="66"/>
      <c r="DG365" s="66"/>
      <c r="DH365" s="66"/>
      <c r="DI365" s="66"/>
      <c r="DJ365" s="66"/>
      <c r="DK365" s="66"/>
      <c r="DL365" s="66"/>
      <c r="DM365" s="66"/>
      <c r="DN365" s="66"/>
      <c r="DO365" s="66"/>
      <c r="DP365" s="66"/>
      <c r="DQ365" s="66"/>
      <c r="DR365" s="66"/>
      <c r="DS365" s="66"/>
      <c r="DT365" s="66"/>
      <c r="DU365" s="66"/>
      <c r="DV365" s="66"/>
      <c r="DW365" s="66"/>
      <c r="DX365" s="66"/>
      <c r="DY365" s="66"/>
      <c r="DZ365" s="66"/>
      <c r="EA365" s="66"/>
      <c r="EB365" s="66"/>
      <c r="EC365" s="66"/>
      <c r="ED365" s="66"/>
      <c r="EE365" s="66"/>
      <c r="EF365" s="66"/>
      <c r="EG365" s="66"/>
      <c r="EH365" s="66"/>
      <c r="EI365" s="66"/>
      <c r="EJ365" s="66"/>
      <c r="EK365" s="66"/>
      <c r="EL365" s="115"/>
      <c r="EM365" s="61" t="e">
        <f>EN365+EO365+EP365</f>
        <v>#REF!</v>
      </c>
      <c r="EN365" s="61" t="e">
        <f>TEXT(AN362,"#,###.0")</f>
        <v>#REF!</v>
      </c>
      <c r="EO365" s="61" t="e">
        <f>TEXT(AN363,"#,###.0")</f>
        <v>#REF!</v>
      </c>
      <c r="EP365" s="61" t="str">
        <f>TEXT(AN364,"#,###.0")</f>
        <v>428.8</v>
      </c>
      <c r="EQ365" s="121"/>
    </row>
    <row r="366" spans="2:147" s="67" customFormat="1" ht="11.25" customHeight="1" x14ac:dyDescent="0.15">
      <c r="B366" s="11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BI366" s="56"/>
      <c r="BJ366" s="56"/>
      <c r="BK366" s="56"/>
      <c r="BL366" s="56"/>
      <c r="BM366" s="56"/>
      <c r="BN366" s="56"/>
      <c r="BO366" s="56"/>
      <c r="BP366" s="56"/>
      <c r="BQ366" s="56"/>
      <c r="BR366" s="56"/>
      <c r="BS366" s="56"/>
      <c r="BT366" s="56"/>
      <c r="BU366" s="56"/>
      <c r="BV366" s="56"/>
      <c r="BW366" s="56"/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  <c r="CH366" s="56"/>
      <c r="CI366" s="56"/>
      <c r="CJ366" s="56"/>
      <c r="CK366" s="56"/>
      <c r="CL366" s="56"/>
      <c r="CM366" s="56"/>
      <c r="CN366" s="56"/>
      <c r="CO366" s="56"/>
      <c r="CP366" s="56"/>
      <c r="CQ366" s="56"/>
      <c r="CR366" s="56"/>
      <c r="CS366" s="56"/>
      <c r="CT366" s="56"/>
      <c r="CU366" s="56"/>
      <c r="CV366" s="56"/>
      <c r="CW366" s="56"/>
      <c r="CX366" s="56"/>
      <c r="CY366" s="56"/>
      <c r="CZ366" s="66"/>
      <c r="DA366" s="66"/>
      <c r="DB366" s="66"/>
      <c r="DC366" s="66"/>
      <c r="DD366" s="66"/>
      <c r="DE366" s="66"/>
      <c r="DF366" s="66"/>
      <c r="DG366" s="66"/>
      <c r="DH366" s="66"/>
      <c r="DI366" s="66"/>
      <c r="DJ366" s="66"/>
      <c r="DK366" s="66"/>
      <c r="DL366" s="66"/>
      <c r="DM366" s="66"/>
      <c r="DN366" s="66"/>
      <c r="DO366" s="66"/>
      <c r="DP366" s="66"/>
      <c r="DQ366" s="66"/>
      <c r="DR366" s="66"/>
      <c r="DS366" s="66"/>
      <c r="DT366" s="66"/>
      <c r="DU366" s="66"/>
      <c r="DV366" s="66"/>
      <c r="DW366" s="66"/>
      <c r="DX366" s="66"/>
      <c r="DY366" s="66"/>
      <c r="DZ366" s="66"/>
      <c r="EA366" s="66"/>
      <c r="EB366" s="66"/>
      <c r="EC366" s="66"/>
      <c r="ED366" s="66"/>
      <c r="EE366" s="66"/>
      <c r="EF366" s="66"/>
      <c r="EG366" s="66"/>
      <c r="EH366" s="66"/>
      <c r="EI366" s="66"/>
      <c r="EJ366" s="66"/>
      <c r="EK366" s="66"/>
      <c r="EL366" s="115"/>
      <c r="EM366" s="61"/>
      <c r="EN366" s="61"/>
      <c r="EO366" s="61"/>
      <c r="EP366" s="61"/>
      <c r="EQ366" s="121"/>
    </row>
    <row r="367" spans="2:147" s="67" customFormat="1" ht="11.25" customHeight="1" x14ac:dyDescent="0.15">
      <c r="B367" s="114"/>
      <c r="C367" s="56"/>
      <c r="D367" s="56"/>
      <c r="E367" s="56" t="s">
        <v>12600</v>
      </c>
      <c r="F367" s="56"/>
      <c r="G367" s="56"/>
      <c r="H367" s="56" t="s">
        <v>12</v>
      </c>
      <c r="I367" s="56"/>
      <c r="J367" s="56"/>
      <c r="K367" s="56" t="s">
        <v>12759</v>
      </c>
      <c r="L367" s="56"/>
      <c r="M367" s="56"/>
      <c r="N367" s="56" t="s">
        <v>46</v>
      </c>
      <c r="O367" s="139" t="s">
        <v>12886</v>
      </c>
      <c r="P367" s="56"/>
      <c r="Q367" s="56" t="s">
        <v>12571</v>
      </c>
      <c r="R367" s="56" t="s">
        <v>47</v>
      </c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  <c r="BR367" s="56"/>
      <c r="BS367" s="56"/>
      <c r="BT367" s="56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6"/>
      <c r="CH367" s="56"/>
      <c r="CI367" s="56"/>
      <c r="CJ367" s="56"/>
      <c r="CK367" s="56"/>
      <c r="CL367" s="56"/>
      <c r="CM367" s="56"/>
      <c r="CN367" s="56"/>
      <c r="CO367" s="56"/>
      <c r="CP367" s="56"/>
      <c r="CQ367" s="56"/>
      <c r="CR367" s="56"/>
      <c r="CS367" s="56"/>
      <c r="CT367" s="56"/>
      <c r="CU367" s="56"/>
      <c r="CV367" s="56"/>
      <c r="CW367" s="56"/>
      <c r="CX367" s="56"/>
      <c r="CY367" s="56"/>
      <c r="CZ367" s="66"/>
      <c r="DA367" s="66"/>
      <c r="DB367" s="66"/>
      <c r="DC367" s="66"/>
      <c r="DD367" s="66"/>
      <c r="DE367" s="66"/>
      <c r="DF367" s="66"/>
      <c r="DG367" s="66"/>
      <c r="DH367" s="66"/>
      <c r="DI367" s="66"/>
      <c r="DJ367" s="66"/>
      <c r="DK367" s="66"/>
      <c r="DL367" s="66"/>
      <c r="DM367" s="66"/>
      <c r="DN367" s="66"/>
      <c r="DO367" s="66"/>
      <c r="DP367" s="66"/>
      <c r="DQ367" s="66"/>
      <c r="DR367" s="66"/>
      <c r="DS367" s="66"/>
      <c r="DT367" s="66"/>
      <c r="DU367" s="66"/>
      <c r="DV367" s="66"/>
      <c r="DW367" s="66"/>
      <c r="DX367" s="66"/>
      <c r="DY367" s="66"/>
      <c r="DZ367" s="66"/>
      <c r="EA367" s="66"/>
      <c r="EB367" s="66"/>
      <c r="EC367" s="66"/>
      <c r="ED367" s="66"/>
      <c r="EE367" s="66"/>
      <c r="EF367" s="66"/>
      <c r="EG367" s="66"/>
      <c r="EH367" s="66"/>
      <c r="EI367" s="66"/>
      <c r="EJ367" s="66"/>
      <c r="EK367" s="66"/>
      <c r="EL367" s="115"/>
      <c r="EM367" s="61"/>
      <c r="EN367" s="61"/>
      <c r="EO367" s="61"/>
      <c r="EP367" s="61"/>
      <c r="EQ367" s="121"/>
    </row>
    <row r="368" spans="2:147" s="67" customFormat="1" ht="11.25" customHeight="1" x14ac:dyDescent="0.15">
      <c r="B368" s="11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66"/>
      <c r="DA368" s="66"/>
      <c r="DB368" s="66"/>
      <c r="DC368" s="66"/>
      <c r="DD368" s="66"/>
      <c r="DE368" s="66"/>
      <c r="DF368" s="66"/>
      <c r="DG368" s="66"/>
      <c r="DH368" s="66"/>
      <c r="DI368" s="66"/>
      <c r="DJ368" s="66"/>
      <c r="DK368" s="66"/>
      <c r="DL368" s="66"/>
      <c r="DM368" s="66"/>
      <c r="DN368" s="66"/>
      <c r="DO368" s="66"/>
      <c r="DP368" s="66"/>
      <c r="DQ368" s="66"/>
      <c r="DR368" s="66"/>
      <c r="DS368" s="66"/>
      <c r="DT368" s="66"/>
      <c r="DU368" s="66"/>
      <c r="DV368" s="66"/>
      <c r="DW368" s="66"/>
      <c r="DX368" s="66"/>
      <c r="DY368" s="66"/>
      <c r="DZ368" s="66"/>
      <c r="EA368" s="66"/>
      <c r="EB368" s="66"/>
      <c r="EC368" s="66"/>
      <c r="ED368" s="66"/>
      <c r="EE368" s="66"/>
      <c r="EF368" s="66"/>
      <c r="EG368" s="66"/>
      <c r="EH368" s="66"/>
      <c r="EI368" s="66"/>
      <c r="EJ368" s="66"/>
      <c r="EK368" s="66"/>
      <c r="EL368" s="115"/>
      <c r="EM368" s="61"/>
      <c r="EN368" s="61"/>
      <c r="EO368" s="61"/>
      <c r="EP368" s="61"/>
      <c r="EQ368" s="121"/>
    </row>
    <row r="369" spans="2:147" s="67" customFormat="1" ht="11.25" customHeight="1" x14ac:dyDescent="0.15">
      <c r="B369" s="114"/>
      <c r="C369" s="56"/>
      <c r="D369" s="56"/>
      <c r="E369" s="56"/>
      <c r="F369" s="56"/>
      <c r="G369" s="56"/>
      <c r="H369" s="56" t="s">
        <v>13</v>
      </c>
      <c r="I369" s="56"/>
      <c r="J369" s="56"/>
      <c r="K369" s="56"/>
      <c r="L369" s="56"/>
      <c r="M369" s="56"/>
      <c r="N369" s="56" t="s">
        <v>41</v>
      </c>
      <c r="O369" s="56"/>
      <c r="P369" s="285">
        <f>VLOOKUP($H369,노임단가!$A:$B,2,FALSE)</f>
        <v>172068</v>
      </c>
      <c r="Q369" s="285"/>
      <c r="R369" s="285"/>
      <c r="S369" s="285"/>
      <c r="T369" s="285"/>
      <c r="U369" s="285"/>
      <c r="V369" s="56"/>
      <c r="W369" s="56" t="s">
        <v>12566</v>
      </c>
      <c r="X369" s="56"/>
      <c r="Y369" s="56"/>
      <c r="Z369" s="56" t="str">
        <f>TEXT(0.1,"#,##0.#######")</f>
        <v>0.1</v>
      </c>
      <c r="AA369" s="56"/>
      <c r="AB369" s="56"/>
      <c r="AC369" s="56" t="s">
        <v>12</v>
      </c>
      <c r="AD369" s="56"/>
      <c r="AE369" s="56"/>
      <c r="AF369" s="56" t="s">
        <v>12566</v>
      </c>
      <c r="AG369" s="56"/>
      <c r="AH369" s="56"/>
      <c r="AI369" s="56" t="str">
        <f>TEXT(0.2,"#,##0.#######")</f>
        <v>0.2</v>
      </c>
      <c r="AJ369" s="56"/>
      <c r="AK369" s="56"/>
      <c r="AL369" s="56"/>
      <c r="AM369" s="56" t="s">
        <v>43</v>
      </c>
      <c r="AN369" s="56"/>
      <c r="AO369" s="56" t="str">
        <f>TEXT(TRUNC(P369*Z369*AI369,1),"#,##0.#")</f>
        <v>3,441.3</v>
      </c>
      <c r="AP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56"/>
      <c r="BI369" s="56"/>
      <c r="BJ369" s="56"/>
      <c r="BK369" s="56"/>
      <c r="BL369" s="56"/>
      <c r="BM369" s="56"/>
      <c r="BN369" s="56"/>
      <c r="BO369" s="56"/>
      <c r="BP369" s="56"/>
      <c r="BQ369" s="56"/>
      <c r="BR369" s="56"/>
      <c r="BS369" s="56"/>
      <c r="BT369" s="56"/>
      <c r="BU369" s="56"/>
      <c r="BV369" s="56"/>
      <c r="BW369" s="56"/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  <c r="CH369" s="56"/>
      <c r="CI369" s="56"/>
      <c r="CJ369" s="56"/>
      <c r="CK369" s="56"/>
      <c r="CL369" s="56"/>
      <c r="CM369" s="56"/>
      <c r="CN369" s="56"/>
      <c r="CO369" s="56"/>
      <c r="CP369" s="56"/>
      <c r="CQ369" s="56"/>
      <c r="CR369" s="56"/>
      <c r="CS369" s="56"/>
      <c r="CT369" s="56"/>
      <c r="CU369" s="56"/>
      <c r="CV369" s="56"/>
      <c r="CW369" s="56"/>
      <c r="CX369" s="56"/>
      <c r="CY369" s="56"/>
      <c r="CZ369" s="66"/>
      <c r="DA369" s="66"/>
      <c r="DB369" s="66"/>
      <c r="DC369" s="66"/>
      <c r="DD369" s="66"/>
      <c r="DE369" s="66"/>
      <c r="DF369" s="66"/>
      <c r="DG369" s="66"/>
      <c r="DH369" s="66"/>
      <c r="DI369" s="66"/>
      <c r="DJ369" s="66"/>
      <c r="DK369" s="66"/>
      <c r="DL369" s="66"/>
      <c r="DM369" s="66"/>
      <c r="DN369" s="66"/>
      <c r="DO369" s="66"/>
      <c r="DP369" s="66"/>
      <c r="DQ369" s="66"/>
      <c r="DR369" s="66"/>
      <c r="DS369" s="66"/>
      <c r="DT369" s="66"/>
      <c r="DU369" s="66"/>
      <c r="DV369" s="66"/>
      <c r="DW369" s="66"/>
      <c r="DX369" s="66"/>
      <c r="DY369" s="66"/>
      <c r="DZ369" s="66"/>
      <c r="EA369" s="66"/>
      <c r="EB369" s="66"/>
      <c r="EC369" s="66"/>
      <c r="ED369" s="66"/>
      <c r="EE369" s="66"/>
      <c r="EF369" s="66"/>
      <c r="EG369" s="66"/>
      <c r="EH369" s="66"/>
      <c r="EI369" s="66"/>
      <c r="EJ369" s="66"/>
      <c r="EK369" s="66"/>
      <c r="EL369" s="115"/>
      <c r="EM369" s="61">
        <f>EN369+EO369+EP369</f>
        <v>3441.3</v>
      </c>
      <c r="EN369" s="61" t="str">
        <f>AO369</f>
        <v>3,441.3</v>
      </c>
      <c r="EO369" s="61"/>
      <c r="EP369" s="61"/>
      <c r="EQ369" s="121"/>
    </row>
    <row r="370" spans="2:147" s="67" customFormat="1" ht="11.25" customHeight="1" x14ac:dyDescent="0.15">
      <c r="B370" s="114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56"/>
      <c r="BI370" s="56"/>
      <c r="BJ370" s="56"/>
      <c r="BK370" s="56"/>
      <c r="BL370" s="56"/>
      <c r="BM370" s="56"/>
      <c r="BN370" s="56"/>
      <c r="BO370" s="56"/>
      <c r="BP370" s="56"/>
      <c r="BQ370" s="56"/>
      <c r="BR370" s="56"/>
      <c r="BS370" s="56"/>
      <c r="BT370" s="56"/>
      <c r="BU370" s="56"/>
      <c r="BV370" s="56"/>
      <c r="BW370" s="56"/>
      <c r="BX370" s="56"/>
      <c r="BY370" s="56"/>
      <c r="BZ370" s="56"/>
      <c r="CA370" s="56"/>
      <c r="CB370" s="56"/>
      <c r="CC370" s="56"/>
      <c r="CD370" s="56"/>
      <c r="CE370" s="56"/>
      <c r="CF370" s="56"/>
      <c r="CG370" s="56"/>
      <c r="CH370" s="56"/>
      <c r="CI370" s="56"/>
      <c r="CJ370" s="56"/>
      <c r="CK370" s="56"/>
      <c r="CL370" s="56"/>
      <c r="CM370" s="56"/>
      <c r="CN370" s="56"/>
      <c r="CO370" s="56"/>
      <c r="CP370" s="56"/>
      <c r="CQ370" s="56"/>
      <c r="CR370" s="56"/>
      <c r="CS370" s="56"/>
      <c r="CT370" s="56"/>
      <c r="CU370" s="56"/>
      <c r="CV370" s="56"/>
      <c r="CW370" s="56"/>
      <c r="CX370" s="56"/>
      <c r="CY370" s="56"/>
      <c r="CZ370" s="66"/>
      <c r="DA370" s="66"/>
      <c r="DB370" s="66"/>
      <c r="DC370" s="66"/>
      <c r="DD370" s="66"/>
      <c r="DE370" s="66"/>
      <c r="DF370" s="66"/>
      <c r="DG370" s="66"/>
      <c r="DH370" s="66"/>
      <c r="DI370" s="66"/>
      <c r="DJ370" s="66"/>
      <c r="DK370" s="66"/>
      <c r="DL370" s="66"/>
      <c r="DM370" s="66"/>
      <c r="DN370" s="66"/>
      <c r="DO370" s="66"/>
      <c r="DP370" s="66"/>
      <c r="DQ370" s="66"/>
      <c r="DR370" s="66"/>
      <c r="DS370" s="66"/>
      <c r="DT370" s="66"/>
      <c r="DU370" s="66"/>
      <c r="DV370" s="66"/>
      <c r="DW370" s="66"/>
      <c r="DX370" s="66"/>
      <c r="DY370" s="66"/>
      <c r="DZ370" s="66"/>
      <c r="EA370" s="66"/>
      <c r="EB370" s="66"/>
      <c r="EC370" s="66"/>
      <c r="ED370" s="66"/>
      <c r="EE370" s="66"/>
      <c r="EF370" s="66"/>
      <c r="EG370" s="66"/>
      <c r="EH370" s="66"/>
      <c r="EI370" s="66"/>
      <c r="EJ370" s="66"/>
      <c r="EK370" s="66"/>
      <c r="EL370" s="115"/>
      <c r="EM370" s="61"/>
      <c r="EN370" s="61"/>
      <c r="EO370" s="61"/>
      <c r="EP370" s="61"/>
      <c r="EQ370" s="121"/>
    </row>
    <row r="371" spans="2:147" s="67" customFormat="1" ht="11.25" customHeight="1" x14ac:dyDescent="0.15">
      <c r="B371" s="114"/>
      <c r="C371" s="56"/>
      <c r="D371" s="56"/>
      <c r="E371" s="56" t="s">
        <v>12603</v>
      </c>
      <c r="F371" s="56"/>
      <c r="G371" s="56"/>
      <c r="H371" s="56" t="s">
        <v>12616</v>
      </c>
      <c r="I371" s="56"/>
      <c r="J371" s="56"/>
      <c r="K371" s="56" t="s">
        <v>12657</v>
      </c>
      <c r="L371" s="56"/>
      <c r="M371" s="56"/>
      <c r="N371" s="56" t="s">
        <v>41</v>
      </c>
      <c r="O371" s="56"/>
      <c r="P371" s="56" t="s">
        <v>12662</v>
      </c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 t="s">
        <v>12663</v>
      </c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  <c r="BR371" s="56"/>
      <c r="BS371" s="56"/>
      <c r="BT371" s="56"/>
      <c r="BU371" s="56"/>
      <c r="BV371" s="56"/>
      <c r="BW371" s="56"/>
      <c r="BX371" s="56"/>
      <c r="BY371" s="56"/>
      <c r="BZ371" s="56"/>
      <c r="CA371" s="56"/>
      <c r="CB371" s="56"/>
      <c r="CC371" s="56"/>
      <c r="CD371" s="56"/>
      <c r="CE371" s="56"/>
      <c r="CF371" s="56"/>
      <c r="CG371" s="56"/>
      <c r="CH371" s="56"/>
      <c r="CI371" s="56"/>
      <c r="CJ371" s="56"/>
      <c r="CK371" s="56"/>
      <c r="CL371" s="56"/>
      <c r="CM371" s="56"/>
      <c r="CN371" s="56"/>
      <c r="CO371" s="56"/>
      <c r="CP371" s="56"/>
      <c r="CQ371" s="56"/>
      <c r="CR371" s="56"/>
      <c r="CS371" s="56"/>
      <c r="CT371" s="56"/>
      <c r="CU371" s="56"/>
      <c r="CV371" s="56"/>
      <c r="CW371" s="56"/>
      <c r="CX371" s="56"/>
      <c r="CY371" s="56"/>
      <c r="CZ371" s="66"/>
      <c r="DA371" s="66"/>
      <c r="DB371" s="66"/>
      <c r="DC371" s="66"/>
      <c r="DD371" s="66"/>
      <c r="DE371" s="66"/>
      <c r="DF371" s="66"/>
      <c r="DG371" s="66"/>
      <c r="DH371" s="66"/>
      <c r="DI371" s="66"/>
      <c r="DJ371" s="66"/>
      <c r="DK371" s="66"/>
      <c r="DL371" s="66"/>
      <c r="DM371" s="66"/>
      <c r="DN371" s="66"/>
      <c r="DO371" s="66"/>
      <c r="DP371" s="66"/>
      <c r="DQ371" s="66"/>
      <c r="DR371" s="66"/>
      <c r="DS371" s="66"/>
      <c r="DT371" s="66"/>
      <c r="DU371" s="66"/>
      <c r="DV371" s="66"/>
      <c r="DW371" s="66"/>
      <c r="DX371" s="66"/>
      <c r="DY371" s="66"/>
      <c r="DZ371" s="66"/>
      <c r="EA371" s="66"/>
      <c r="EB371" s="66"/>
      <c r="EC371" s="66"/>
      <c r="ED371" s="66"/>
      <c r="EE371" s="66"/>
      <c r="EF371" s="66"/>
      <c r="EG371" s="66"/>
      <c r="EH371" s="66"/>
      <c r="EI371" s="66"/>
      <c r="EJ371" s="66"/>
      <c r="EK371" s="66"/>
      <c r="EL371" s="115"/>
      <c r="EM371" s="61"/>
      <c r="EN371" s="61"/>
      <c r="EO371" s="61"/>
      <c r="EP371" s="61"/>
      <c r="EQ371" s="121"/>
    </row>
    <row r="372" spans="2:147" s="67" customFormat="1" ht="11.25" customHeight="1" x14ac:dyDescent="0.15">
      <c r="B372" s="114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56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56"/>
      <c r="CK372" s="56"/>
      <c r="CL372" s="56"/>
      <c r="CM372" s="56"/>
      <c r="CN372" s="56"/>
      <c r="CO372" s="56"/>
      <c r="CP372" s="56"/>
      <c r="CQ372" s="56"/>
      <c r="CR372" s="56"/>
      <c r="CS372" s="56"/>
      <c r="CT372" s="56"/>
      <c r="CU372" s="56"/>
      <c r="CV372" s="56"/>
      <c r="CW372" s="56"/>
      <c r="CX372" s="56"/>
      <c r="CY372" s="56"/>
      <c r="CZ372" s="66"/>
      <c r="DA372" s="66"/>
      <c r="DB372" s="66"/>
      <c r="DC372" s="66"/>
      <c r="DD372" s="66"/>
      <c r="DE372" s="66"/>
      <c r="DF372" s="66"/>
      <c r="DG372" s="66"/>
      <c r="DH372" s="66"/>
      <c r="DI372" s="66"/>
      <c r="DJ372" s="66"/>
      <c r="DK372" s="66"/>
      <c r="DL372" s="66"/>
      <c r="DM372" s="66"/>
      <c r="DN372" s="66"/>
      <c r="DO372" s="66"/>
      <c r="DP372" s="66"/>
      <c r="DQ372" s="66"/>
      <c r="DR372" s="66"/>
      <c r="DS372" s="66"/>
      <c r="DT372" s="66"/>
      <c r="DU372" s="66"/>
      <c r="DV372" s="66"/>
      <c r="DW372" s="66"/>
      <c r="DX372" s="66"/>
      <c r="DY372" s="66"/>
      <c r="DZ372" s="66"/>
      <c r="EA372" s="66"/>
      <c r="EB372" s="66"/>
      <c r="EC372" s="66"/>
      <c r="ED372" s="66"/>
      <c r="EE372" s="66"/>
      <c r="EF372" s="66"/>
      <c r="EG372" s="66"/>
      <c r="EH372" s="66"/>
      <c r="EI372" s="66"/>
      <c r="EJ372" s="66"/>
      <c r="EK372" s="66"/>
      <c r="EL372" s="115"/>
      <c r="EM372" s="61"/>
      <c r="EN372" s="61"/>
      <c r="EO372" s="61"/>
      <c r="EP372" s="61"/>
      <c r="EQ372" s="121"/>
    </row>
    <row r="373" spans="2:147" s="67" customFormat="1" ht="11.25" customHeight="1" x14ac:dyDescent="0.15">
      <c r="B373" s="114"/>
      <c r="C373" s="56"/>
      <c r="D373" s="56"/>
      <c r="E373" s="56"/>
      <c r="F373" s="56"/>
      <c r="G373" s="56"/>
      <c r="H373" s="56" t="s">
        <v>12637</v>
      </c>
      <c r="I373" s="56"/>
      <c r="J373" s="56" t="s">
        <v>43</v>
      </c>
      <c r="K373" s="56"/>
      <c r="L373" s="56" t="str">
        <f>TEXT(1,"#,##0.#######")</f>
        <v>1.</v>
      </c>
      <c r="M373" s="56"/>
      <c r="N373" s="56"/>
      <c r="O373" s="56" t="s">
        <v>10878</v>
      </c>
      <c r="P373" s="56"/>
      <c r="Q373" s="56" t="s">
        <v>45</v>
      </c>
      <c r="R373" s="56" t="s">
        <v>4481</v>
      </c>
      <c r="S373" s="56"/>
      <c r="T373" s="56"/>
      <c r="U373" s="56"/>
      <c r="V373" s="56"/>
      <c r="W373" s="56"/>
      <c r="X373" s="56"/>
      <c r="Y373" s="56" t="s">
        <v>44</v>
      </c>
      <c r="Z373" s="56"/>
      <c r="AA373" s="56" t="s">
        <v>43</v>
      </c>
      <c r="AB373" s="56"/>
      <c r="AC373" s="56" t="str">
        <f>TEXT(0.45,"#,##0.#######")</f>
        <v>0.45</v>
      </c>
      <c r="AD373" s="56"/>
      <c r="AE373" s="56"/>
      <c r="AF373" s="56"/>
      <c r="AG373" s="56" t="s">
        <v>7</v>
      </c>
      <c r="AH373" s="56"/>
      <c r="AI373" s="56"/>
      <c r="AJ373" s="56"/>
      <c r="AK373" s="56"/>
      <c r="AL373" s="56"/>
      <c r="AM373" s="56"/>
      <c r="AN373" s="56" t="s">
        <v>12618</v>
      </c>
      <c r="AO373" s="56"/>
      <c r="AP373" s="56" t="s">
        <v>43</v>
      </c>
      <c r="AQ373" s="56"/>
      <c r="AR373" s="56" t="str">
        <f>TEXT(0.6,"#,##0.#######")</f>
        <v>0.6</v>
      </c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  <c r="BR373" s="56"/>
      <c r="BS373" s="56"/>
      <c r="BT373" s="56"/>
      <c r="BU373" s="56"/>
      <c r="BV373" s="56"/>
      <c r="BW373" s="56"/>
      <c r="BX373" s="56"/>
      <c r="BY373" s="56"/>
      <c r="BZ373" s="56"/>
      <c r="CA373" s="56"/>
      <c r="CB373" s="56"/>
      <c r="CC373" s="56"/>
      <c r="CD373" s="56"/>
      <c r="CE373" s="56"/>
      <c r="CF373" s="56"/>
      <c r="CG373" s="56"/>
      <c r="CH373" s="56"/>
      <c r="CI373" s="56"/>
      <c r="CJ373" s="56"/>
      <c r="CK373" s="56"/>
      <c r="CL373" s="56"/>
      <c r="CM373" s="56"/>
      <c r="CN373" s="56"/>
      <c r="CO373" s="56"/>
      <c r="CP373" s="56"/>
      <c r="CQ373" s="56"/>
      <c r="CR373" s="56"/>
      <c r="CS373" s="56"/>
      <c r="CT373" s="56"/>
      <c r="CU373" s="56"/>
      <c r="CV373" s="56"/>
      <c r="CW373" s="56"/>
      <c r="CX373" s="56"/>
      <c r="CY373" s="56"/>
      <c r="CZ373" s="66"/>
      <c r="DA373" s="66"/>
      <c r="DB373" s="66"/>
      <c r="DC373" s="66"/>
      <c r="DD373" s="66"/>
      <c r="DE373" s="66"/>
      <c r="DF373" s="66"/>
      <c r="DG373" s="66"/>
      <c r="DH373" s="66"/>
      <c r="DI373" s="66"/>
      <c r="DJ373" s="66"/>
      <c r="DK373" s="66"/>
      <c r="DL373" s="66"/>
      <c r="DM373" s="66"/>
      <c r="DN373" s="66"/>
      <c r="DO373" s="66"/>
      <c r="DP373" s="66"/>
      <c r="DQ373" s="66"/>
      <c r="DR373" s="66"/>
      <c r="DS373" s="66"/>
      <c r="DT373" s="66"/>
      <c r="DU373" s="66"/>
      <c r="DV373" s="66"/>
      <c r="DW373" s="66"/>
      <c r="DX373" s="66"/>
      <c r="DY373" s="66"/>
      <c r="DZ373" s="66"/>
      <c r="EA373" s="66"/>
      <c r="EB373" s="66"/>
      <c r="EC373" s="66"/>
      <c r="ED373" s="66"/>
      <c r="EE373" s="66"/>
      <c r="EF373" s="66"/>
      <c r="EG373" s="66"/>
      <c r="EH373" s="66"/>
      <c r="EI373" s="66"/>
      <c r="EJ373" s="66"/>
      <c r="EK373" s="66"/>
      <c r="EL373" s="115"/>
      <c r="EM373" s="61"/>
      <c r="EN373" s="61"/>
      <c r="EO373" s="61"/>
      <c r="EP373" s="61"/>
      <c r="EQ373" s="121"/>
    </row>
    <row r="374" spans="2:147" s="67" customFormat="1" ht="11.25" customHeight="1" x14ac:dyDescent="0.15">
      <c r="B374" s="114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56"/>
      <c r="BI374" s="56"/>
      <c r="BJ374" s="56"/>
      <c r="BK374" s="56"/>
      <c r="BL374" s="56"/>
      <c r="BM374" s="56"/>
      <c r="BN374" s="56"/>
      <c r="BO374" s="56"/>
      <c r="BP374" s="56"/>
      <c r="BQ374" s="56"/>
      <c r="BR374" s="56"/>
      <c r="BS374" s="56"/>
      <c r="BT374" s="56"/>
      <c r="BU374" s="56"/>
      <c r="BV374" s="56"/>
      <c r="BW374" s="56"/>
      <c r="BX374" s="56"/>
      <c r="BY374" s="56"/>
      <c r="BZ374" s="56"/>
      <c r="CA374" s="56"/>
      <c r="CB374" s="56"/>
      <c r="CC374" s="56"/>
      <c r="CD374" s="56"/>
      <c r="CE374" s="56"/>
      <c r="CF374" s="56"/>
      <c r="CG374" s="56"/>
      <c r="CH374" s="56"/>
      <c r="CI374" s="56"/>
      <c r="CJ374" s="56"/>
      <c r="CK374" s="56"/>
      <c r="CL374" s="56"/>
      <c r="CM374" s="56"/>
      <c r="CN374" s="56"/>
      <c r="CO374" s="56"/>
      <c r="CP374" s="56"/>
      <c r="CQ374" s="56"/>
      <c r="CR374" s="56"/>
      <c r="CS374" s="56"/>
      <c r="CT374" s="56"/>
      <c r="CU374" s="56"/>
      <c r="CV374" s="56"/>
      <c r="CW374" s="56"/>
      <c r="CX374" s="56"/>
      <c r="CY374" s="56"/>
      <c r="CZ374" s="66"/>
      <c r="DA374" s="66"/>
      <c r="DB374" s="66"/>
      <c r="DC374" s="66"/>
      <c r="DD374" s="66"/>
      <c r="DE374" s="66"/>
      <c r="DF374" s="66"/>
      <c r="DG374" s="66"/>
      <c r="DH374" s="66"/>
      <c r="DI374" s="66"/>
      <c r="DJ374" s="66"/>
      <c r="DK374" s="66"/>
      <c r="DL374" s="66"/>
      <c r="DM374" s="66"/>
      <c r="DN374" s="66"/>
      <c r="DO374" s="66"/>
      <c r="DP374" s="66"/>
      <c r="DQ374" s="66"/>
      <c r="DR374" s="66"/>
      <c r="DS374" s="66"/>
      <c r="DT374" s="66"/>
      <c r="DU374" s="66"/>
      <c r="DV374" s="66"/>
      <c r="DW374" s="66"/>
      <c r="DX374" s="66"/>
      <c r="DY374" s="66"/>
      <c r="DZ374" s="66"/>
      <c r="EA374" s="66"/>
      <c r="EB374" s="66"/>
      <c r="EC374" s="66"/>
      <c r="ED374" s="66"/>
      <c r="EE374" s="66"/>
      <c r="EF374" s="66"/>
      <c r="EG374" s="66"/>
      <c r="EH374" s="66"/>
      <c r="EI374" s="66"/>
      <c r="EJ374" s="66"/>
      <c r="EK374" s="66"/>
      <c r="EL374" s="115"/>
      <c r="EM374" s="61"/>
      <c r="EN374" s="61"/>
      <c r="EO374" s="61"/>
      <c r="EP374" s="61"/>
      <c r="EQ374" s="121"/>
    </row>
    <row r="375" spans="2:147" s="67" customFormat="1" ht="11.25" customHeight="1" x14ac:dyDescent="0.15">
      <c r="B375" s="114"/>
      <c r="C375" s="56"/>
      <c r="D375" s="56"/>
      <c r="E375" s="56"/>
      <c r="F375" s="56"/>
      <c r="G375" s="56"/>
      <c r="H375" s="56" t="s">
        <v>12772</v>
      </c>
      <c r="I375" s="56"/>
      <c r="J375" s="56" t="s">
        <v>43</v>
      </c>
      <c r="K375" s="56"/>
      <c r="L375" s="56" t="str">
        <f>TEXT(3,"#,##0.#######")</f>
        <v>3.</v>
      </c>
      <c r="M375" s="56"/>
      <c r="N375" s="56"/>
      <c r="O375" s="56" t="s">
        <v>4387</v>
      </c>
      <c r="P375" s="56"/>
      <c r="Q375" s="56"/>
      <c r="R375" s="56"/>
      <c r="S375" s="56"/>
      <c r="T375" s="56"/>
      <c r="U375" s="56"/>
      <c r="V375" s="56"/>
      <c r="W375" s="56"/>
      <c r="X375" s="56"/>
      <c r="Y375" s="56" t="s">
        <v>12774</v>
      </c>
      <c r="Z375" s="56"/>
      <c r="AA375" s="56" t="s">
        <v>43</v>
      </c>
      <c r="AB375" s="56"/>
      <c r="AC375" s="56" t="str">
        <f>TEXT(0.1,"#,##0.#######")</f>
        <v>0.1</v>
      </c>
      <c r="AD375" s="56"/>
      <c r="AE375" s="56"/>
      <c r="AF375" s="56"/>
      <c r="AG375" s="56" t="s">
        <v>7</v>
      </c>
      <c r="AH375" s="56"/>
      <c r="AI375" s="56"/>
      <c r="AJ375" s="56"/>
      <c r="AK375" s="56"/>
      <c r="AL375" s="56"/>
      <c r="AM375" s="56"/>
      <c r="AN375" s="56" t="s">
        <v>12700</v>
      </c>
      <c r="AO375" s="56"/>
      <c r="AP375" s="56" t="s">
        <v>43</v>
      </c>
      <c r="AQ375" s="56"/>
      <c r="AR375" s="56" t="str">
        <f>TEXT(1,"#,##0.#######")</f>
        <v>1.</v>
      </c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56"/>
      <c r="BI375" s="56"/>
      <c r="BJ375" s="56"/>
      <c r="BK375" s="56"/>
      <c r="BL375" s="56"/>
      <c r="BM375" s="56"/>
      <c r="BN375" s="56"/>
      <c r="BO375" s="56"/>
      <c r="BP375" s="56"/>
      <c r="BQ375" s="56"/>
      <c r="BR375" s="56"/>
      <c r="BS375" s="56"/>
      <c r="BT375" s="56"/>
      <c r="BU375" s="56"/>
      <c r="BV375" s="56"/>
      <c r="BW375" s="56"/>
      <c r="BX375" s="56"/>
      <c r="BY375" s="56"/>
      <c r="BZ375" s="56"/>
      <c r="CA375" s="56"/>
      <c r="CB375" s="56"/>
      <c r="CC375" s="56"/>
      <c r="CD375" s="56"/>
      <c r="CE375" s="56"/>
      <c r="CF375" s="56"/>
      <c r="CG375" s="56"/>
      <c r="CH375" s="56"/>
      <c r="CI375" s="56"/>
      <c r="CJ375" s="56"/>
      <c r="CK375" s="56"/>
      <c r="CL375" s="56"/>
      <c r="CM375" s="56"/>
      <c r="CN375" s="56"/>
      <c r="CO375" s="56"/>
      <c r="CP375" s="56"/>
      <c r="CQ375" s="56"/>
      <c r="CR375" s="56"/>
      <c r="CS375" s="56"/>
      <c r="CT375" s="56"/>
      <c r="CU375" s="56"/>
      <c r="CV375" s="56"/>
      <c r="CW375" s="56"/>
      <c r="CX375" s="56"/>
      <c r="CY375" s="56"/>
      <c r="CZ375" s="66"/>
      <c r="DA375" s="66"/>
      <c r="DB375" s="66"/>
      <c r="DC375" s="66"/>
      <c r="DD375" s="66"/>
      <c r="DE375" s="66"/>
      <c r="DF375" s="66"/>
      <c r="DG375" s="66"/>
      <c r="DH375" s="66"/>
      <c r="DI375" s="66"/>
      <c r="DJ375" s="66"/>
      <c r="DK375" s="66"/>
      <c r="DL375" s="66"/>
      <c r="DM375" s="66"/>
      <c r="DN375" s="66"/>
      <c r="DO375" s="66"/>
      <c r="DP375" s="66"/>
      <c r="DQ375" s="66"/>
      <c r="DR375" s="66"/>
      <c r="DS375" s="66"/>
      <c r="DT375" s="66"/>
      <c r="DU375" s="66"/>
      <c r="DV375" s="66"/>
      <c r="DW375" s="66"/>
      <c r="DX375" s="66"/>
      <c r="DY375" s="66"/>
      <c r="DZ375" s="66"/>
      <c r="EA375" s="66"/>
      <c r="EB375" s="66"/>
      <c r="EC375" s="66"/>
      <c r="ED375" s="66"/>
      <c r="EE375" s="66"/>
      <c r="EF375" s="66"/>
      <c r="EG375" s="66"/>
      <c r="EH375" s="66"/>
      <c r="EI375" s="66"/>
      <c r="EJ375" s="66"/>
      <c r="EK375" s="66"/>
      <c r="EL375" s="115"/>
      <c r="EM375" s="61"/>
      <c r="EN375" s="61"/>
      <c r="EO375" s="61"/>
      <c r="EP375" s="61"/>
      <c r="EQ375" s="121"/>
    </row>
    <row r="376" spans="2:147" s="67" customFormat="1" ht="11.25" customHeight="1" x14ac:dyDescent="0.15">
      <c r="B376" s="114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66"/>
      <c r="DA376" s="66"/>
      <c r="DB376" s="66"/>
      <c r="DC376" s="66"/>
      <c r="DD376" s="66"/>
      <c r="DE376" s="66"/>
      <c r="DF376" s="66"/>
      <c r="DG376" s="66"/>
      <c r="DH376" s="66"/>
      <c r="DI376" s="66"/>
      <c r="DJ376" s="66"/>
      <c r="DK376" s="66"/>
      <c r="DL376" s="66"/>
      <c r="DM376" s="66"/>
      <c r="DN376" s="66"/>
      <c r="DO376" s="66"/>
      <c r="DP376" s="66"/>
      <c r="DQ376" s="66"/>
      <c r="DR376" s="66"/>
      <c r="DS376" s="66"/>
      <c r="DT376" s="66"/>
      <c r="DU376" s="66"/>
      <c r="DV376" s="66"/>
      <c r="DW376" s="66"/>
      <c r="DX376" s="66"/>
      <c r="DY376" s="66"/>
      <c r="DZ376" s="66"/>
      <c r="EA376" s="66"/>
      <c r="EB376" s="66"/>
      <c r="EC376" s="66"/>
      <c r="ED376" s="66"/>
      <c r="EE376" s="66"/>
      <c r="EF376" s="66"/>
      <c r="EG376" s="66"/>
      <c r="EH376" s="66"/>
      <c r="EI376" s="66"/>
      <c r="EJ376" s="66"/>
      <c r="EK376" s="66"/>
      <c r="EL376" s="115"/>
      <c r="EM376" s="61"/>
      <c r="EN376" s="61"/>
      <c r="EO376" s="61"/>
      <c r="EP376" s="61"/>
      <c r="EQ376" s="121"/>
    </row>
    <row r="377" spans="2:147" s="67" customFormat="1" ht="11.25" customHeight="1" x14ac:dyDescent="0.15">
      <c r="B377" s="114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 t="str">
        <f>TEXT(1000,"#,##0.#######")</f>
        <v>1,000.</v>
      </c>
      <c r="N377" s="56"/>
      <c r="O377" s="56"/>
      <c r="P377" s="56"/>
      <c r="Q377" s="56"/>
      <c r="R377" s="56" t="s">
        <v>12566</v>
      </c>
      <c r="S377" s="56"/>
      <c r="T377" s="56" t="s">
        <v>12637</v>
      </c>
      <c r="U377" s="56" t="s">
        <v>12566</v>
      </c>
      <c r="V377" s="56"/>
      <c r="W377" s="56" t="s">
        <v>44</v>
      </c>
      <c r="X377" s="56" t="s">
        <v>12566</v>
      </c>
      <c r="Y377" s="56"/>
      <c r="Z377" s="56" t="s">
        <v>12774</v>
      </c>
      <c r="AA377" s="56" t="s">
        <v>12566</v>
      </c>
      <c r="AB377" s="56"/>
      <c r="AC377" s="56" t="s">
        <v>12618</v>
      </c>
      <c r="AD377" s="56" t="s">
        <v>12566</v>
      </c>
      <c r="AE377" s="56"/>
      <c r="AF377" s="56" t="s">
        <v>12700</v>
      </c>
      <c r="AG377" s="56"/>
      <c r="AH377" s="56"/>
      <c r="AI377" s="56"/>
      <c r="AJ377" s="56" t="str">
        <f>TEXT(M377,"#,##0.#######")</f>
        <v>1,000.</v>
      </c>
      <c r="AK377" s="56"/>
      <c r="AL377" s="56"/>
      <c r="AM377" s="56"/>
      <c r="AN377" s="56"/>
      <c r="AO377" s="56" t="s">
        <v>12566</v>
      </c>
      <c r="AP377" s="56"/>
      <c r="AQ377" s="56" t="str">
        <f>TEXT(L373,"#,##0.#######")</f>
        <v>1.</v>
      </c>
      <c r="AR377" s="56" t="s">
        <v>12566</v>
      </c>
      <c r="AS377" s="56"/>
      <c r="AT377" s="56" t="str">
        <f>TEXT(AC373,"#,##0.#######")</f>
        <v>0.45</v>
      </c>
      <c r="AU377" s="56"/>
      <c r="AV377" s="56"/>
      <c r="AW377" s="56"/>
      <c r="AX377" s="56" t="s">
        <v>12566</v>
      </c>
      <c r="AY377" s="56"/>
      <c r="AZ377" s="56" t="str">
        <f>TEXT(AC375,"#,##0.#######")</f>
        <v>0.1</v>
      </c>
      <c r="BA377" s="56"/>
      <c r="BB377" s="56"/>
      <c r="BC377" s="56" t="s">
        <v>12566</v>
      </c>
      <c r="BD377" s="56"/>
      <c r="BE377" s="56" t="str">
        <f>TEXT(AR373,"#,##0.#######")</f>
        <v>0.6</v>
      </c>
      <c r="BF377" s="56"/>
      <c r="BG377" s="56"/>
      <c r="BH377" s="56" t="s">
        <v>12566</v>
      </c>
      <c r="BI377" s="56"/>
      <c r="BJ377" s="56" t="str">
        <f>TEXT(AR375,"#,##0.#######")</f>
        <v>1.</v>
      </c>
      <c r="BK377" s="56"/>
      <c r="BL377" s="56"/>
      <c r="BM377" s="56"/>
      <c r="BN377" s="56"/>
      <c r="BO377" s="56"/>
      <c r="BP377" s="56"/>
      <c r="BT377" s="56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56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56"/>
      <c r="CY377" s="56"/>
      <c r="CZ377" s="66"/>
      <c r="DA377" s="66"/>
      <c r="DB377" s="66"/>
      <c r="DC377" s="66"/>
      <c r="DD377" s="66"/>
      <c r="DE377" s="66"/>
      <c r="DF377" s="66"/>
      <c r="DG377" s="66"/>
      <c r="DH377" s="66"/>
      <c r="DI377" s="66"/>
      <c r="DJ377" s="66"/>
      <c r="DK377" s="66"/>
      <c r="DL377" s="66"/>
      <c r="DM377" s="66"/>
      <c r="DN377" s="66"/>
      <c r="DO377" s="66"/>
      <c r="DP377" s="66"/>
      <c r="DQ377" s="66"/>
      <c r="DR377" s="66"/>
      <c r="DS377" s="66"/>
      <c r="DT377" s="66"/>
      <c r="DU377" s="66"/>
      <c r="DV377" s="66"/>
      <c r="DW377" s="66"/>
      <c r="DX377" s="66"/>
      <c r="DY377" s="66"/>
      <c r="DZ377" s="66"/>
      <c r="EA377" s="66"/>
      <c r="EB377" s="66"/>
      <c r="EC377" s="66"/>
      <c r="ED377" s="66"/>
      <c r="EE377" s="66"/>
      <c r="EF377" s="66"/>
      <c r="EG377" s="66"/>
      <c r="EH377" s="66"/>
      <c r="EI377" s="66"/>
      <c r="EJ377" s="66"/>
      <c r="EK377" s="66"/>
      <c r="EL377" s="115"/>
      <c r="EM377" s="61"/>
      <c r="EN377" s="61"/>
      <c r="EO377" s="61"/>
      <c r="EP377" s="61"/>
      <c r="EQ377" s="121"/>
    </row>
    <row r="378" spans="2:147" s="67" customFormat="1" ht="11.25" customHeight="1" x14ac:dyDescent="0.15">
      <c r="B378" s="114"/>
      <c r="C378" s="56"/>
      <c r="D378" s="56"/>
      <c r="E378" s="56"/>
      <c r="F378" s="56"/>
      <c r="G378" s="56"/>
      <c r="H378" s="56" t="s">
        <v>12613</v>
      </c>
      <c r="I378" s="56"/>
      <c r="J378" s="56" t="s">
        <v>43</v>
      </c>
      <c r="K378" s="56"/>
      <c r="L378" s="56" t="s">
        <v>12620</v>
      </c>
      <c r="M378" s="56"/>
      <c r="N378" s="56" t="s">
        <v>12620</v>
      </c>
      <c r="O378" s="56"/>
      <c r="P378" s="56" t="s">
        <v>12620</v>
      </c>
      <c r="Q378" s="56"/>
      <c r="R378" s="56" t="s">
        <v>12620</v>
      </c>
      <c r="S378" s="56"/>
      <c r="T378" s="56" t="s">
        <v>12620</v>
      </c>
      <c r="U378" s="56"/>
      <c r="V378" s="56" t="s">
        <v>12620</v>
      </c>
      <c r="W378" s="56"/>
      <c r="X378" s="56" t="s">
        <v>12620</v>
      </c>
      <c r="Y378" s="56"/>
      <c r="Z378" s="56" t="s">
        <v>12620</v>
      </c>
      <c r="AA378" s="56"/>
      <c r="AB378" s="56" t="s">
        <v>12620</v>
      </c>
      <c r="AC378" s="56"/>
      <c r="AD378" s="56" t="s">
        <v>12620</v>
      </c>
      <c r="AE378" s="56"/>
      <c r="AF378" s="56" t="s">
        <v>12620</v>
      </c>
      <c r="AG378" s="56"/>
      <c r="AH378" s="56" t="s">
        <v>43</v>
      </c>
      <c r="AI378" s="56"/>
      <c r="AJ378" s="56" t="s">
        <v>12620</v>
      </c>
      <c r="AK378" s="56"/>
      <c r="AL378" s="56" t="s">
        <v>12620</v>
      </c>
      <c r="AM378" s="56"/>
      <c r="AN378" s="56" t="s">
        <v>12620</v>
      </c>
      <c r="AO378" s="56"/>
      <c r="AP378" s="56" t="s">
        <v>12620</v>
      </c>
      <c r="AQ378" s="56"/>
      <c r="AR378" s="56" t="s">
        <v>12620</v>
      </c>
      <c r="AS378" s="56"/>
      <c r="AT378" s="56" t="s">
        <v>12620</v>
      </c>
      <c r="AU378" s="56"/>
      <c r="AV378" s="56" t="s">
        <v>12620</v>
      </c>
      <c r="AW378" s="56"/>
      <c r="AX378" s="56" t="s">
        <v>12620</v>
      </c>
      <c r="AY378" s="56"/>
      <c r="AZ378" s="56" t="s">
        <v>12620</v>
      </c>
      <c r="BA378" s="56"/>
      <c r="BB378" s="56" t="s">
        <v>12620</v>
      </c>
      <c r="BC378" s="56"/>
      <c r="BD378" s="56" t="s">
        <v>12620</v>
      </c>
      <c r="BE378" s="56"/>
      <c r="BF378" s="56" t="s">
        <v>12620</v>
      </c>
      <c r="BG378" s="56"/>
      <c r="BH378" s="56" t="s">
        <v>12620</v>
      </c>
      <c r="BI378" s="56"/>
      <c r="BJ378" s="56" t="s">
        <v>12620</v>
      </c>
      <c r="BK378" s="56"/>
      <c r="BL378" s="56"/>
      <c r="BM378" s="56" t="s">
        <v>43</v>
      </c>
      <c r="BN378" s="56"/>
      <c r="BO378" s="56" t="str">
        <f>TEXT(ROUND((1000*L373*AC373*AC375*AR373*AR375)/(L375),2),"#,##0.#######")</f>
        <v>9.</v>
      </c>
      <c r="BP378" s="56" t="s">
        <v>8</v>
      </c>
      <c r="BQ378" s="56"/>
      <c r="BR378" s="56" t="s">
        <v>45</v>
      </c>
      <c r="BS378" s="56" t="s">
        <v>4481</v>
      </c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66"/>
      <c r="DA378" s="66"/>
      <c r="DB378" s="66"/>
      <c r="DC378" s="66"/>
      <c r="DD378" s="66"/>
      <c r="DE378" s="66"/>
      <c r="DF378" s="66"/>
      <c r="DG378" s="66"/>
      <c r="DH378" s="66"/>
      <c r="DI378" s="66"/>
      <c r="DJ378" s="66"/>
      <c r="DK378" s="66"/>
      <c r="DL378" s="66"/>
      <c r="DM378" s="66"/>
      <c r="DN378" s="66"/>
      <c r="DO378" s="66"/>
      <c r="DP378" s="66"/>
      <c r="DQ378" s="66"/>
      <c r="DR378" s="66"/>
      <c r="DS378" s="66"/>
      <c r="DT378" s="66"/>
      <c r="DU378" s="66"/>
      <c r="DV378" s="66"/>
      <c r="DW378" s="66"/>
      <c r="DX378" s="66"/>
      <c r="DY378" s="66"/>
      <c r="DZ378" s="66"/>
      <c r="EA378" s="66"/>
      <c r="EB378" s="66"/>
      <c r="EC378" s="66"/>
      <c r="ED378" s="66"/>
      <c r="EE378" s="66"/>
      <c r="EF378" s="66"/>
      <c r="EG378" s="66"/>
      <c r="EH378" s="66"/>
      <c r="EI378" s="66"/>
      <c r="EJ378" s="66"/>
      <c r="EK378" s="66"/>
      <c r="EL378" s="115"/>
      <c r="EM378" s="61"/>
      <c r="EN378" s="61"/>
      <c r="EO378" s="61"/>
      <c r="EP378" s="61"/>
      <c r="EQ378" s="121"/>
    </row>
    <row r="379" spans="2:147" s="67" customFormat="1" ht="11.25" customHeight="1" x14ac:dyDescent="0.15">
      <c r="B379" s="114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 t="s">
        <v>12772</v>
      </c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 t="str">
        <f>TEXT(L375,"#,##0.#######")</f>
        <v>3.</v>
      </c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56"/>
      <c r="BI379" s="56"/>
      <c r="BJ379" s="56"/>
      <c r="BK379" s="56"/>
      <c r="BL379" s="56"/>
      <c r="BM379" s="56"/>
      <c r="BN379" s="56"/>
      <c r="BO379" s="56"/>
      <c r="BP379" s="56"/>
      <c r="BT379" s="56"/>
      <c r="BU379" s="56"/>
      <c r="BV379" s="56"/>
      <c r="BW379" s="56"/>
      <c r="BX379" s="56"/>
      <c r="BY379" s="56"/>
      <c r="BZ379" s="56"/>
      <c r="CA379" s="56"/>
      <c r="CB379" s="56"/>
      <c r="CC379" s="56"/>
      <c r="CD379" s="56"/>
      <c r="CE379" s="56"/>
      <c r="CF379" s="56"/>
      <c r="CG379" s="56"/>
      <c r="CH379" s="56"/>
      <c r="CI379" s="56"/>
      <c r="CJ379" s="56"/>
      <c r="CK379" s="56"/>
      <c r="CL379" s="56"/>
      <c r="CM379" s="56"/>
      <c r="CN379" s="56"/>
      <c r="CO379" s="56"/>
      <c r="CP379" s="56"/>
      <c r="CQ379" s="56"/>
      <c r="CR379" s="56"/>
      <c r="CS379" s="56"/>
      <c r="CT379" s="56"/>
      <c r="CU379" s="56"/>
      <c r="CV379" s="56"/>
      <c r="CW379" s="56"/>
      <c r="CX379" s="56"/>
      <c r="CY379" s="56"/>
      <c r="CZ379" s="66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  <c r="DX379" s="66"/>
      <c r="DY379" s="66"/>
      <c r="DZ379" s="66"/>
      <c r="EA379" s="66"/>
      <c r="EB379" s="66"/>
      <c r="EC379" s="66"/>
      <c r="ED379" s="66"/>
      <c r="EE379" s="66"/>
      <c r="EF379" s="66"/>
      <c r="EG379" s="66"/>
      <c r="EH379" s="66"/>
      <c r="EI379" s="66"/>
      <c r="EJ379" s="66"/>
      <c r="EK379" s="66"/>
      <c r="EL379" s="115"/>
      <c r="EM379" s="61"/>
      <c r="EN379" s="61"/>
      <c r="EO379" s="61"/>
      <c r="EP379" s="61"/>
      <c r="EQ379" s="121"/>
    </row>
    <row r="380" spans="2:147" s="67" customFormat="1" ht="11.25" customHeight="1" x14ac:dyDescent="0.15">
      <c r="B380" s="114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66"/>
      <c r="DA380" s="66"/>
      <c r="DB380" s="66"/>
      <c r="DC380" s="66"/>
      <c r="DD380" s="66"/>
      <c r="DE380" s="66"/>
      <c r="DF380" s="66"/>
      <c r="DG380" s="66"/>
      <c r="DH380" s="66"/>
      <c r="DI380" s="66"/>
      <c r="DJ380" s="66"/>
      <c r="DK380" s="66"/>
      <c r="DL380" s="66"/>
      <c r="DM380" s="66"/>
      <c r="DN380" s="66"/>
      <c r="DO380" s="66"/>
      <c r="DP380" s="66"/>
      <c r="DQ380" s="66"/>
      <c r="DR380" s="66"/>
      <c r="DS380" s="66"/>
      <c r="DT380" s="66"/>
      <c r="DU380" s="66"/>
      <c r="DV380" s="66"/>
      <c r="DW380" s="66"/>
      <c r="DX380" s="66"/>
      <c r="DY380" s="66"/>
      <c r="DZ380" s="66"/>
      <c r="EA380" s="66"/>
      <c r="EB380" s="66"/>
      <c r="EC380" s="66"/>
      <c r="ED380" s="66"/>
      <c r="EE380" s="66"/>
      <c r="EF380" s="66"/>
      <c r="EG380" s="66"/>
      <c r="EH380" s="66"/>
      <c r="EI380" s="66"/>
      <c r="EJ380" s="66"/>
      <c r="EK380" s="66"/>
      <c r="EL380" s="115"/>
      <c r="EM380" s="61"/>
      <c r="EN380" s="61"/>
      <c r="EO380" s="61"/>
      <c r="EP380" s="61"/>
      <c r="EQ380" s="121"/>
    </row>
    <row r="381" spans="2:147" s="67" customFormat="1" ht="11.25" customHeight="1" x14ac:dyDescent="0.15">
      <c r="B381" s="114"/>
      <c r="C381" s="56"/>
      <c r="D381" s="56"/>
      <c r="E381" s="56"/>
      <c r="F381" s="56"/>
      <c r="G381" s="56"/>
      <c r="H381" s="56" t="s">
        <v>4448</v>
      </c>
      <c r="I381" s="56"/>
      <c r="J381" s="56"/>
      <c r="K381" s="56"/>
      <c r="L381" s="56"/>
      <c r="M381" s="56"/>
      <c r="N381" s="56"/>
      <c r="O381" s="56" t="s">
        <v>41</v>
      </c>
      <c r="P381" s="56"/>
      <c r="Q381" s="287" t="e">
        <f>토목기계경비총괄표!$G$15</f>
        <v>#REF!</v>
      </c>
      <c r="R381" s="287"/>
      <c r="S381" s="287"/>
      <c r="T381" s="287"/>
      <c r="U381" s="287"/>
      <c r="V381" s="56"/>
      <c r="W381" s="56"/>
      <c r="X381" s="56"/>
      <c r="Y381" s="56"/>
      <c r="Z381" s="56" t="s">
        <v>12609</v>
      </c>
      <c r="AA381" s="56"/>
      <c r="AB381" s="56"/>
      <c r="AC381" s="56" t="str">
        <f>TEXT(BO378,"#,##0.#######")</f>
        <v>9.</v>
      </c>
      <c r="AD381" s="56"/>
      <c r="AE381" s="56"/>
      <c r="AF381" s="56"/>
      <c r="AG381" s="56" t="s">
        <v>43</v>
      </c>
      <c r="AH381" s="56"/>
      <c r="AI381" s="56" t="e">
        <f>TEXT(TRUNC(Q381/BO378,1),"#,##0.#")</f>
        <v>#REF!</v>
      </c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56"/>
      <c r="BI381" s="56"/>
      <c r="BJ381" s="56"/>
      <c r="BK381" s="56"/>
      <c r="BL381" s="56"/>
      <c r="BM381" s="56"/>
      <c r="BN381" s="56"/>
      <c r="BO381" s="56"/>
      <c r="BP381" s="56"/>
      <c r="BQ381" s="56"/>
      <c r="BR381" s="56"/>
      <c r="BS381" s="56"/>
      <c r="BT381" s="56"/>
      <c r="BU381" s="56"/>
      <c r="BV381" s="56"/>
      <c r="BW381" s="56"/>
      <c r="BX381" s="56"/>
      <c r="BY381" s="56"/>
      <c r="BZ381" s="56"/>
      <c r="CA381" s="56"/>
      <c r="CB381" s="56"/>
      <c r="CC381" s="56"/>
      <c r="CD381" s="56"/>
      <c r="CE381" s="56"/>
      <c r="CF381" s="56"/>
      <c r="CG381" s="56"/>
      <c r="CH381" s="56"/>
      <c r="CI381" s="56"/>
      <c r="CJ381" s="56"/>
      <c r="CK381" s="56"/>
      <c r="CL381" s="56"/>
      <c r="CM381" s="56"/>
      <c r="CN381" s="56"/>
      <c r="CO381" s="56"/>
      <c r="CP381" s="56"/>
      <c r="CQ381" s="56"/>
      <c r="CR381" s="56"/>
      <c r="CS381" s="56"/>
      <c r="CT381" s="56"/>
      <c r="CU381" s="56"/>
      <c r="CV381" s="56"/>
      <c r="CW381" s="56"/>
      <c r="CX381" s="56"/>
      <c r="CY381" s="56"/>
      <c r="CZ381" s="66"/>
      <c r="DA381" s="66"/>
      <c r="DB381" s="66"/>
      <c r="DC381" s="66"/>
      <c r="DD381" s="66"/>
      <c r="DE381" s="66"/>
      <c r="DF381" s="66"/>
      <c r="DG381" s="66"/>
      <c r="DH381" s="66"/>
      <c r="DI381" s="66"/>
      <c r="DJ381" s="66"/>
      <c r="DK381" s="66"/>
      <c r="DL381" s="66"/>
      <c r="DM381" s="66"/>
      <c r="DN381" s="66"/>
      <c r="DO381" s="66"/>
      <c r="DP381" s="66"/>
      <c r="DQ381" s="66"/>
      <c r="DR381" s="66"/>
      <c r="DS381" s="66"/>
      <c r="DT381" s="66"/>
      <c r="DU381" s="66"/>
      <c r="DV381" s="66"/>
      <c r="DW381" s="66"/>
      <c r="DX381" s="66"/>
      <c r="DY381" s="66"/>
      <c r="DZ381" s="66"/>
      <c r="EA381" s="66"/>
      <c r="EB381" s="66"/>
      <c r="EC381" s="66"/>
      <c r="ED381" s="66"/>
      <c r="EE381" s="66"/>
      <c r="EF381" s="66"/>
      <c r="EG381" s="66"/>
      <c r="EH381" s="66"/>
      <c r="EI381" s="66"/>
      <c r="EJ381" s="66"/>
      <c r="EK381" s="66"/>
      <c r="EL381" s="115"/>
      <c r="EM381" s="61"/>
      <c r="EN381" s="61"/>
      <c r="EO381" s="61"/>
      <c r="EP381" s="61"/>
      <c r="EQ381" s="121"/>
    </row>
    <row r="382" spans="2:147" s="67" customFormat="1" ht="11.25" customHeight="1" x14ac:dyDescent="0.15">
      <c r="B382" s="114"/>
      <c r="C382" s="56"/>
      <c r="D382" s="56"/>
      <c r="E382" s="56"/>
      <c r="F382" s="56"/>
      <c r="G382" s="56"/>
      <c r="H382" s="56" t="s">
        <v>4449</v>
      </c>
      <c r="I382" s="56"/>
      <c r="J382" s="56"/>
      <c r="K382" s="56"/>
      <c r="L382" s="56"/>
      <c r="M382" s="56"/>
      <c r="N382" s="56"/>
      <c r="O382" s="56" t="s">
        <v>41</v>
      </c>
      <c r="P382" s="56"/>
      <c r="Q382" s="287" t="e">
        <f>토목기계경비총괄표!$H$15</f>
        <v>#REF!</v>
      </c>
      <c r="R382" s="287"/>
      <c r="S382" s="287"/>
      <c r="T382" s="287"/>
      <c r="U382" s="287"/>
      <c r="V382" s="56"/>
      <c r="W382" s="56"/>
      <c r="X382" s="56"/>
      <c r="Y382" s="56"/>
      <c r="Z382" s="56" t="s">
        <v>12609</v>
      </c>
      <c r="AA382" s="56"/>
      <c r="AB382" s="56"/>
      <c r="AC382" s="56" t="str">
        <f>TEXT(BO378,"#,##0.#######")</f>
        <v>9.</v>
      </c>
      <c r="AD382" s="56"/>
      <c r="AE382" s="56"/>
      <c r="AF382" s="56"/>
      <c r="AG382" s="56" t="s">
        <v>43</v>
      </c>
      <c r="AH382" s="56"/>
      <c r="AI382" s="56" t="e">
        <f>TEXT(TRUNC(Q382/BO378,1),"#,##0.#")</f>
        <v>#REF!</v>
      </c>
      <c r="AJ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56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56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56"/>
      <c r="CY382" s="56"/>
      <c r="CZ382" s="66"/>
      <c r="DA382" s="66"/>
      <c r="DB382" s="66"/>
      <c r="DC382" s="66"/>
      <c r="DD382" s="66"/>
      <c r="DE382" s="66"/>
      <c r="DF382" s="66"/>
      <c r="DG382" s="66"/>
      <c r="DH382" s="66"/>
      <c r="DI382" s="66"/>
      <c r="DJ382" s="66"/>
      <c r="DK382" s="66"/>
      <c r="DL382" s="66"/>
      <c r="DM382" s="66"/>
      <c r="DN382" s="66"/>
      <c r="DO382" s="66"/>
      <c r="DP382" s="66"/>
      <c r="DQ382" s="66"/>
      <c r="DR382" s="66"/>
      <c r="DS382" s="66"/>
      <c r="DT382" s="66"/>
      <c r="DU382" s="66"/>
      <c r="DV382" s="66"/>
      <c r="DW382" s="66"/>
      <c r="DX382" s="66"/>
      <c r="DY382" s="66"/>
      <c r="DZ382" s="66"/>
      <c r="EA382" s="66"/>
      <c r="EB382" s="66"/>
      <c r="EC382" s="66"/>
      <c r="ED382" s="66"/>
      <c r="EE382" s="66"/>
      <c r="EF382" s="66"/>
      <c r="EG382" s="66"/>
      <c r="EH382" s="66"/>
      <c r="EI382" s="66"/>
      <c r="EJ382" s="66"/>
      <c r="EK382" s="66"/>
      <c r="EL382" s="115"/>
      <c r="EM382" s="61"/>
      <c r="EN382" s="61"/>
      <c r="EO382" s="61"/>
      <c r="EP382" s="61"/>
      <c r="EQ382" s="121"/>
    </row>
    <row r="383" spans="2:147" s="67" customFormat="1" ht="11.25" customHeight="1" x14ac:dyDescent="0.15">
      <c r="B383" s="114"/>
      <c r="C383" s="56"/>
      <c r="D383" s="56"/>
      <c r="E383" s="56"/>
      <c r="F383" s="56"/>
      <c r="G383" s="56"/>
      <c r="H383" s="56" t="s">
        <v>12605</v>
      </c>
      <c r="I383" s="56"/>
      <c r="J383" s="56" t="s">
        <v>12606</v>
      </c>
      <c r="K383" s="56"/>
      <c r="M383" s="56"/>
      <c r="N383" s="56"/>
      <c r="O383" s="56" t="s">
        <v>41</v>
      </c>
      <c r="P383" s="56"/>
      <c r="Q383" s="287">
        <f>토목기계경비총괄표!$I$15</f>
        <v>0</v>
      </c>
      <c r="R383" s="287"/>
      <c r="S383" s="287"/>
      <c r="T383" s="287"/>
      <c r="U383" s="287"/>
      <c r="V383" s="56"/>
      <c r="W383" s="56"/>
      <c r="X383" s="56"/>
      <c r="Y383" s="56"/>
      <c r="Z383" s="56" t="s">
        <v>12609</v>
      </c>
      <c r="AA383" s="56"/>
      <c r="AB383" s="56"/>
      <c r="AC383" s="56" t="str">
        <f>TEXT(BO378,"#,##0.#######")</f>
        <v>9.</v>
      </c>
      <c r="AD383" s="56"/>
      <c r="AE383" s="56"/>
      <c r="AF383" s="56"/>
      <c r="AG383" s="56" t="s">
        <v>43</v>
      </c>
      <c r="AH383" s="56"/>
      <c r="AI383" s="56" t="str">
        <f>TEXT(TRUNC(Q383/BO378,1),"#,##0.#")</f>
        <v>0.</v>
      </c>
      <c r="AJ383" s="56"/>
      <c r="AK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66"/>
      <c r="DA383" s="66"/>
      <c r="DB383" s="66"/>
      <c r="DC383" s="66"/>
      <c r="DD383" s="66"/>
      <c r="DE383" s="66"/>
      <c r="DF383" s="66"/>
      <c r="DG383" s="66"/>
      <c r="DH383" s="66"/>
      <c r="DI383" s="66"/>
      <c r="DJ383" s="66"/>
      <c r="DK383" s="66"/>
      <c r="DL383" s="66"/>
      <c r="DM383" s="66"/>
      <c r="DN383" s="66"/>
      <c r="DO383" s="66"/>
      <c r="DP383" s="66"/>
      <c r="DQ383" s="66"/>
      <c r="DR383" s="66"/>
      <c r="DS383" s="66"/>
      <c r="DT383" s="66"/>
      <c r="DU383" s="66"/>
      <c r="DV383" s="66"/>
      <c r="DW383" s="66"/>
      <c r="DX383" s="66"/>
      <c r="DY383" s="66"/>
      <c r="DZ383" s="66"/>
      <c r="EA383" s="66"/>
      <c r="EB383" s="66"/>
      <c r="EC383" s="66"/>
      <c r="ED383" s="66"/>
      <c r="EE383" s="66"/>
      <c r="EF383" s="66"/>
      <c r="EG383" s="66"/>
      <c r="EH383" s="66"/>
      <c r="EI383" s="66"/>
      <c r="EJ383" s="66"/>
      <c r="EK383" s="66"/>
      <c r="EL383" s="115"/>
      <c r="EM383" s="61"/>
      <c r="EN383" s="61"/>
      <c r="EO383" s="61"/>
      <c r="EP383" s="61"/>
      <c r="EQ383" s="121"/>
    </row>
    <row r="384" spans="2:147" s="67" customFormat="1" ht="11.25" customHeight="1" x14ac:dyDescent="0.15">
      <c r="B384" s="114"/>
      <c r="C384" s="56"/>
      <c r="D384" s="56"/>
      <c r="E384" s="56"/>
      <c r="F384" s="56"/>
      <c r="G384" s="56"/>
      <c r="H384" s="56" t="s">
        <v>12614</v>
      </c>
      <c r="I384" s="56"/>
      <c r="J384" s="56" t="s">
        <v>9</v>
      </c>
      <c r="K384" s="56"/>
      <c r="M384" s="56"/>
      <c r="N384" s="56"/>
      <c r="O384" s="56" t="s">
        <v>41</v>
      </c>
      <c r="P384" s="56"/>
      <c r="Q384" s="56" t="e">
        <f>TEXT(AI381+AI382+AI383,"#,##0.#######")</f>
        <v>#REF!</v>
      </c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  <c r="BR384" s="56"/>
      <c r="BS384" s="56"/>
      <c r="BT384" s="56"/>
      <c r="BU384" s="56"/>
      <c r="BV384" s="56"/>
      <c r="BW384" s="56"/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  <c r="CH384" s="56"/>
      <c r="CI384" s="56"/>
      <c r="CJ384" s="56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6"/>
      <c r="CV384" s="56"/>
      <c r="CW384" s="56"/>
      <c r="CX384" s="56"/>
      <c r="CY384" s="56"/>
      <c r="CZ384" s="66"/>
      <c r="DA384" s="66"/>
      <c r="DB384" s="66"/>
      <c r="DC384" s="66"/>
      <c r="DD384" s="66"/>
      <c r="DE384" s="66"/>
      <c r="DF384" s="66"/>
      <c r="DG384" s="66"/>
      <c r="DH384" s="66"/>
      <c r="DI384" s="66"/>
      <c r="DJ384" s="66"/>
      <c r="DK384" s="66"/>
      <c r="DL384" s="66"/>
      <c r="DM384" s="66"/>
      <c r="DN384" s="66"/>
      <c r="DO384" s="66"/>
      <c r="DP384" s="66"/>
      <c r="DQ384" s="66"/>
      <c r="DR384" s="66"/>
      <c r="DS384" s="66"/>
      <c r="DT384" s="66"/>
      <c r="DU384" s="66"/>
      <c r="DV384" s="66"/>
      <c r="DW384" s="66"/>
      <c r="DX384" s="66"/>
      <c r="DY384" s="66"/>
      <c r="DZ384" s="66"/>
      <c r="EA384" s="66"/>
      <c r="EB384" s="66"/>
      <c r="EC384" s="66"/>
      <c r="ED384" s="66"/>
      <c r="EE384" s="66"/>
      <c r="EF384" s="66"/>
      <c r="EG384" s="66"/>
      <c r="EH384" s="66"/>
      <c r="EI384" s="66"/>
      <c r="EJ384" s="66"/>
      <c r="EK384" s="66"/>
      <c r="EL384" s="115"/>
      <c r="EM384" s="61" t="e">
        <f>EN384+EO384+EP384</f>
        <v>#REF!</v>
      </c>
      <c r="EN384" s="61" t="e">
        <f>TEXT(AI381,"#,###.0")</f>
        <v>#REF!</v>
      </c>
      <c r="EO384" s="61" t="e">
        <f>TEXT(AI382,"#,###.0")</f>
        <v>#REF!</v>
      </c>
      <c r="EP384" s="61" t="str">
        <f>TEXT(AI383,"#,###.0")</f>
        <v>.0</v>
      </c>
      <c r="EQ384" s="121"/>
    </row>
    <row r="385" spans="1:150" s="67" customFormat="1" ht="11.25" customHeight="1" x14ac:dyDescent="0.15">
      <c r="B385" s="114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  <c r="BR385" s="56"/>
      <c r="BS385" s="56"/>
      <c r="BT385" s="56"/>
      <c r="BU385" s="56"/>
      <c r="BV385" s="56"/>
      <c r="BW385" s="56"/>
      <c r="BX385" s="56"/>
      <c r="BY385" s="56"/>
      <c r="BZ385" s="56"/>
      <c r="CA385" s="56"/>
      <c r="CB385" s="56"/>
      <c r="CC385" s="56"/>
      <c r="CD385" s="56"/>
      <c r="CE385" s="56"/>
      <c r="CF385" s="56"/>
      <c r="CG385" s="56"/>
      <c r="CH385" s="56"/>
      <c r="CI385" s="56"/>
      <c r="CJ385" s="56"/>
      <c r="CK385" s="56"/>
      <c r="CL385" s="56"/>
      <c r="CM385" s="56"/>
      <c r="CN385" s="56"/>
      <c r="CO385" s="56"/>
      <c r="CP385" s="56"/>
      <c r="CQ385" s="56"/>
      <c r="CR385" s="56"/>
      <c r="CS385" s="56"/>
      <c r="CT385" s="56"/>
      <c r="CU385" s="56"/>
      <c r="CV385" s="56"/>
      <c r="CW385" s="56"/>
      <c r="CX385" s="56"/>
      <c r="CY385" s="56"/>
      <c r="CZ385" s="66"/>
      <c r="DA385" s="66"/>
      <c r="DB385" s="66"/>
      <c r="DC385" s="66"/>
      <c r="DD385" s="66"/>
      <c r="DE385" s="66"/>
      <c r="DF385" s="66"/>
      <c r="DG385" s="66"/>
      <c r="DH385" s="66"/>
      <c r="DI385" s="66"/>
      <c r="DJ385" s="66"/>
      <c r="DK385" s="66"/>
      <c r="DL385" s="66"/>
      <c r="DM385" s="66"/>
      <c r="DN385" s="66"/>
      <c r="DO385" s="66"/>
      <c r="DP385" s="66"/>
      <c r="DQ385" s="66"/>
      <c r="DR385" s="66"/>
      <c r="DS385" s="66"/>
      <c r="DT385" s="66"/>
      <c r="DU385" s="66"/>
      <c r="DV385" s="66"/>
      <c r="DW385" s="66"/>
      <c r="DX385" s="66"/>
      <c r="DY385" s="66"/>
      <c r="DZ385" s="66"/>
      <c r="EA385" s="66"/>
      <c r="EB385" s="66"/>
      <c r="EC385" s="66"/>
      <c r="ED385" s="66"/>
      <c r="EE385" s="66"/>
      <c r="EF385" s="66"/>
      <c r="EG385" s="66"/>
      <c r="EH385" s="66"/>
      <c r="EI385" s="66"/>
      <c r="EJ385" s="66"/>
      <c r="EK385" s="66"/>
      <c r="EL385" s="115"/>
      <c r="EM385" s="61"/>
      <c r="EN385" s="61"/>
      <c r="EO385" s="61"/>
      <c r="EP385" s="61"/>
      <c r="EQ385" s="121"/>
    </row>
    <row r="386" spans="1:150" s="67" customFormat="1" ht="11.25" customHeight="1" x14ac:dyDescent="0.15">
      <c r="B386" s="114"/>
      <c r="C386" s="56"/>
      <c r="D386" s="56"/>
      <c r="E386" s="56" t="s">
        <v>12621</v>
      </c>
      <c r="F386" s="56"/>
      <c r="G386" s="56"/>
      <c r="H386" s="56" t="s">
        <v>12604</v>
      </c>
      <c r="I386" s="56"/>
      <c r="J386" s="56"/>
      <c r="K386" s="56"/>
      <c r="L386" s="56" t="s">
        <v>9</v>
      </c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56"/>
      <c r="BI386" s="56"/>
      <c r="BJ386" s="56"/>
      <c r="BK386" s="56"/>
      <c r="BL386" s="56"/>
      <c r="BM386" s="56"/>
      <c r="BN386" s="56"/>
      <c r="BO386" s="56"/>
      <c r="BP386" s="56"/>
      <c r="BQ386" s="56"/>
      <c r="BR386" s="56"/>
      <c r="BS386" s="56"/>
      <c r="BT386" s="56"/>
      <c r="BU386" s="56"/>
      <c r="BV386" s="56"/>
      <c r="BW386" s="56"/>
      <c r="BX386" s="56"/>
      <c r="BY386" s="56"/>
      <c r="BZ386" s="56"/>
      <c r="CA386" s="56"/>
      <c r="CB386" s="56"/>
      <c r="CC386" s="56"/>
      <c r="CD386" s="56"/>
      <c r="CE386" s="56"/>
      <c r="CF386" s="56"/>
      <c r="CG386" s="56"/>
      <c r="CH386" s="56"/>
      <c r="CI386" s="56"/>
      <c r="CJ386" s="56"/>
      <c r="CK386" s="56"/>
      <c r="CL386" s="56"/>
      <c r="CM386" s="56"/>
      <c r="CN386" s="56"/>
      <c r="CO386" s="56"/>
      <c r="CP386" s="56"/>
      <c r="CQ386" s="56"/>
      <c r="CR386" s="56"/>
      <c r="CS386" s="56"/>
      <c r="CT386" s="56"/>
      <c r="CU386" s="56"/>
      <c r="CV386" s="56"/>
      <c r="CW386" s="56"/>
      <c r="CX386" s="56"/>
      <c r="CY386" s="56"/>
      <c r="CZ386" s="66"/>
      <c r="DA386" s="66"/>
      <c r="DB386" s="66"/>
      <c r="DC386" s="66"/>
      <c r="DD386" s="66"/>
      <c r="DE386" s="66"/>
      <c r="DF386" s="66"/>
      <c r="DG386" s="66"/>
      <c r="DH386" s="66"/>
      <c r="DI386" s="66"/>
      <c r="DJ386" s="66"/>
      <c r="DK386" s="66"/>
      <c r="DL386" s="66"/>
      <c r="DM386" s="66"/>
      <c r="DN386" s="66"/>
      <c r="DO386" s="66"/>
      <c r="DP386" s="66"/>
      <c r="DQ386" s="66"/>
      <c r="DR386" s="66"/>
      <c r="DS386" s="66"/>
      <c r="DT386" s="66"/>
      <c r="DU386" s="66"/>
      <c r="DV386" s="66"/>
      <c r="DW386" s="66"/>
      <c r="DX386" s="66"/>
      <c r="DY386" s="66"/>
      <c r="DZ386" s="66"/>
      <c r="EA386" s="66"/>
      <c r="EB386" s="66"/>
      <c r="EC386" s="66"/>
      <c r="ED386" s="66"/>
      <c r="EE386" s="66"/>
      <c r="EF386" s="66"/>
      <c r="EG386" s="66"/>
      <c r="EH386" s="66"/>
      <c r="EI386" s="66"/>
      <c r="EJ386" s="66"/>
      <c r="EK386" s="66"/>
      <c r="EL386" s="115"/>
      <c r="EM386" s="61"/>
      <c r="EN386" s="61"/>
      <c r="EO386" s="61"/>
      <c r="EP386" s="61"/>
      <c r="EQ386" s="121"/>
    </row>
    <row r="387" spans="1:150" s="67" customFormat="1" ht="11.25" customHeight="1" x14ac:dyDescent="0.15">
      <c r="B387" s="114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L387" s="56"/>
      <c r="BM387" s="56"/>
      <c r="BN387" s="56"/>
      <c r="BO387" s="56"/>
      <c r="BP387" s="56"/>
      <c r="BQ387" s="56"/>
      <c r="BR387" s="56"/>
      <c r="BS387" s="56"/>
      <c r="BT387" s="56"/>
      <c r="BU387" s="56"/>
      <c r="BV387" s="56"/>
      <c r="BW387" s="56"/>
      <c r="BX387" s="56"/>
      <c r="BY387" s="56"/>
      <c r="BZ387" s="56"/>
      <c r="CA387" s="56"/>
      <c r="CB387" s="56"/>
      <c r="CC387" s="56"/>
      <c r="CD387" s="56"/>
      <c r="CE387" s="56"/>
      <c r="CF387" s="56"/>
      <c r="CG387" s="56"/>
      <c r="CH387" s="56"/>
      <c r="CI387" s="56"/>
      <c r="CJ387" s="56"/>
      <c r="CK387" s="56"/>
      <c r="CL387" s="56"/>
      <c r="CM387" s="56"/>
      <c r="CN387" s="56"/>
      <c r="CO387" s="56"/>
      <c r="CP387" s="56"/>
      <c r="CQ387" s="56"/>
      <c r="CR387" s="56"/>
      <c r="CS387" s="56"/>
      <c r="CT387" s="56"/>
      <c r="CU387" s="56"/>
      <c r="CV387" s="56"/>
      <c r="CW387" s="56"/>
      <c r="CX387" s="56"/>
      <c r="CY387" s="56"/>
      <c r="CZ387" s="66"/>
      <c r="DA387" s="66"/>
      <c r="DB387" s="66"/>
      <c r="DC387" s="66"/>
      <c r="DD387" s="66"/>
      <c r="DE387" s="66"/>
      <c r="DF387" s="66"/>
      <c r="DG387" s="66"/>
      <c r="DH387" s="66"/>
      <c r="DI387" s="66"/>
      <c r="DJ387" s="66"/>
      <c r="DK387" s="66"/>
      <c r="DL387" s="66"/>
      <c r="DM387" s="66"/>
      <c r="DN387" s="66"/>
      <c r="DO387" s="66"/>
      <c r="DP387" s="66"/>
      <c r="DQ387" s="66"/>
      <c r="DR387" s="66"/>
      <c r="DS387" s="66"/>
      <c r="DT387" s="66"/>
      <c r="DU387" s="66"/>
      <c r="DV387" s="66"/>
      <c r="DW387" s="66"/>
      <c r="DX387" s="66"/>
      <c r="DY387" s="66"/>
      <c r="DZ387" s="66"/>
      <c r="EA387" s="66"/>
      <c r="EB387" s="66"/>
      <c r="EC387" s="66"/>
      <c r="ED387" s="66"/>
      <c r="EE387" s="66"/>
      <c r="EF387" s="66"/>
      <c r="EG387" s="66"/>
      <c r="EH387" s="66"/>
      <c r="EI387" s="66"/>
      <c r="EJ387" s="66"/>
      <c r="EK387" s="66"/>
      <c r="EL387" s="115"/>
      <c r="EM387" s="61"/>
      <c r="EN387" s="61"/>
      <c r="EO387" s="61"/>
      <c r="EP387" s="61"/>
      <c r="EQ387" s="121"/>
    </row>
    <row r="388" spans="1:150" s="67" customFormat="1" ht="11.25" customHeight="1" x14ac:dyDescent="0.15">
      <c r="B388" s="114"/>
      <c r="C388" s="56"/>
      <c r="D388" s="56"/>
      <c r="E388" s="56"/>
      <c r="F388" s="56"/>
      <c r="G388" s="56"/>
      <c r="H388" s="56"/>
      <c r="I388" s="56" t="s">
        <v>4448</v>
      </c>
      <c r="J388" s="56"/>
      <c r="K388" s="56"/>
      <c r="L388" s="56"/>
      <c r="M388" s="56"/>
      <c r="N388" s="56"/>
      <c r="O388" s="56"/>
      <c r="P388" s="56" t="s">
        <v>41</v>
      </c>
      <c r="Q388" s="56"/>
      <c r="R388" s="56" t="e">
        <f>TEXT(EN365,"#,###.##")</f>
        <v>#REF!</v>
      </c>
      <c r="S388" s="56"/>
      <c r="T388" s="56"/>
      <c r="U388" s="56"/>
      <c r="V388" s="56"/>
      <c r="W388" s="56"/>
      <c r="X388" s="56" t="s">
        <v>39</v>
      </c>
      <c r="Y388" s="56"/>
      <c r="Z388" s="56" t="str">
        <f>TEXT(EN369,"#,###.##")</f>
        <v>3,441.3</v>
      </c>
      <c r="AA388" s="56"/>
      <c r="AB388" s="56"/>
      <c r="AC388" s="56"/>
      <c r="AD388" s="56"/>
      <c r="AE388" s="56"/>
      <c r="AF388" s="56" t="s">
        <v>39</v>
      </c>
      <c r="AG388" s="56"/>
      <c r="AH388" s="56" t="e">
        <f>TEXT(EN384,"#,###.##")</f>
        <v>#REF!</v>
      </c>
      <c r="AI388" s="56"/>
      <c r="AJ388" s="56"/>
      <c r="AK388" s="56"/>
      <c r="AL388" s="56"/>
      <c r="AM388" s="56"/>
      <c r="AN388" s="56" t="s">
        <v>43</v>
      </c>
      <c r="AO388" s="56"/>
      <c r="AP388" s="56"/>
      <c r="AQ388" s="56" t="e">
        <f>TEXT(TRUNC(EN365+EN369+EN384,0),"#,##0")</f>
        <v>#REF!</v>
      </c>
      <c r="AR388" s="56"/>
      <c r="AS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  <c r="BR388" s="56"/>
      <c r="BS388" s="56"/>
      <c r="BT388" s="56"/>
      <c r="BU388" s="56"/>
      <c r="BV388" s="56"/>
      <c r="BW388" s="56"/>
      <c r="BX388" s="56"/>
      <c r="BY388" s="56"/>
      <c r="BZ388" s="56"/>
      <c r="CA388" s="56"/>
      <c r="CB388" s="56"/>
      <c r="CC388" s="56"/>
      <c r="CD388" s="56"/>
      <c r="CE388" s="56"/>
      <c r="CF388" s="56"/>
      <c r="CG388" s="56"/>
      <c r="CH388" s="56"/>
      <c r="CI388" s="56"/>
      <c r="CJ388" s="56"/>
      <c r="CK388" s="56"/>
      <c r="CL388" s="56"/>
      <c r="CM388" s="56"/>
      <c r="CN388" s="56"/>
      <c r="CO388" s="56"/>
      <c r="CP388" s="56"/>
      <c r="CQ388" s="56"/>
      <c r="CR388" s="56"/>
      <c r="CS388" s="56"/>
      <c r="CT388" s="56"/>
      <c r="CU388" s="56"/>
      <c r="CV388" s="56"/>
      <c r="CW388" s="56"/>
      <c r="CX388" s="56"/>
      <c r="CY388" s="56"/>
      <c r="CZ388" s="66"/>
      <c r="DA388" s="66"/>
      <c r="DB388" s="66"/>
      <c r="DC388" s="66"/>
      <c r="DD388" s="66"/>
      <c r="DE388" s="66"/>
      <c r="DF388" s="66"/>
      <c r="DG388" s="66"/>
      <c r="DH388" s="66"/>
      <c r="DI388" s="66"/>
      <c r="DJ388" s="66"/>
      <c r="DK388" s="66"/>
      <c r="DL388" s="66"/>
      <c r="DM388" s="66"/>
      <c r="DN388" s="66"/>
      <c r="DO388" s="66"/>
      <c r="DP388" s="66"/>
      <c r="DQ388" s="66"/>
      <c r="DR388" s="66"/>
      <c r="DS388" s="66"/>
      <c r="DT388" s="66"/>
      <c r="DU388" s="66"/>
      <c r="DV388" s="66"/>
      <c r="DW388" s="66"/>
      <c r="DX388" s="66"/>
      <c r="DY388" s="66"/>
      <c r="DZ388" s="66"/>
      <c r="EA388" s="66"/>
      <c r="EB388" s="66"/>
      <c r="EC388" s="66"/>
      <c r="ED388" s="66"/>
      <c r="EE388" s="66"/>
      <c r="EF388" s="66"/>
      <c r="EG388" s="66"/>
      <c r="EH388" s="66"/>
      <c r="EI388" s="66"/>
      <c r="EJ388" s="66"/>
      <c r="EK388" s="66"/>
      <c r="EL388" s="115"/>
      <c r="EM388" s="61"/>
      <c r="EN388" s="61"/>
      <c r="EO388" s="61"/>
      <c r="EP388" s="61"/>
      <c r="EQ388" s="121"/>
    </row>
    <row r="389" spans="1:150" s="67" customFormat="1" ht="11.25" customHeight="1" x14ac:dyDescent="0.15">
      <c r="B389" s="114"/>
      <c r="C389" s="56"/>
      <c r="D389" s="56"/>
      <c r="E389" s="56"/>
      <c r="F389" s="56"/>
      <c r="G389" s="56"/>
      <c r="H389" s="56"/>
      <c r="I389" s="56" t="s">
        <v>4449</v>
      </c>
      <c r="J389" s="56"/>
      <c r="K389" s="56"/>
      <c r="L389" s="56"/>
      <c r="M389" s="56"/>
      <c r="N389" s="56"/>
      <c r="O389" s="56"/>
      <c r="P389" s="56" t="s">
        <v>41</v>
      </c>
      <c r="Q389" s="56"/>
      <c r="R389" s="56" t="e">
        <f>TEXT(EO365,"#,###.##")</f>
        <v>#REF!</v>
      </c>
      <c r="S389" s="56"/>
      <c r="T389" s="56"/>
      <c r="U389" s="56"/>
      <c r="V389" s="56"/>
      <c r="W389" s="56"/>
      <c r="X389" s="56" t="s">
        <v>39</v>
      </c>
      <c r="Y389" s="56"/>
      <c r="Z389" s="56" t="e">
        <f>TEXT(EO384,"#,###.##")</f>
        <v>#REF!</v>
      </c>
      <c r="AA389" s="56"/>
      <c r="AB389" s="56"/>
      <c r="AC389" s="56"/>
      <c r="AD389" s="56"/>
      <c r="AE389" s="56"/>
      <c r="AF389" s="56" t="s">
        <v>43</v>
      </c>
      <c r="AG389" s="56"/>
      <c r="AH389" s="56"/>
      <c r="AI389" s="56" t="e">
        <f>TEXT(TRUNC(EO365+EO384,0),"#,##0")</f>
        <v>#REF!</v>
      </c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56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56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56"/>
      <c r="CY389" s="56"/>
      <c r="CZ389" s="66"/>
      <c r="DA389" s="66"/>
      <c r="DB389" s="66"/>
      <c r="DC389" s="66"/>
      <c r="DD389" s="66"/>
      <c r="DE389" s="66"/>
      <c r="DF389" s="66"/>
      <c r="DG389" s="66"/>
      <c r="DH389" s="66"/>
      <c r="DI389" s="66"/>
      <c r="DJ389" s="66"/>
      <c r="DK389" s="66"/>
      <c r="DL389" s="66"/>
      <c r="DM389" s="66"/>
      <c r="DN389" s="66"/>
      <c r="DO389" s="66"/>
      <c r="DP389" s="66"/>
      <c r="DQ389" s="66"/>
      <c r="DR389" s="66"/>
      <c r="DS389" s="66"/>
      <c r="DT389" s="66"/>
      <c r="DU389" s="66"/>
      <c r="DV389" s="66"/>
      <c r="DW389" s="66"/>
      <c r="DX389" s="66"/>
      <c r="DY389" s="66"/>
      <c r="DZ389" s="66"/>
      <c r="EA389" s="66"/>
      <c r="EB389" s="66"/>
      <c r="EC389" s="66"/>
      <c r="ED389" s="66"/>
      <c r="EE389" s="66"/>
      <c r="EF389" s="66"/>
      <c r="EG389" s="66"/>
      <c r="EH389" s="66"/>
      <c r="EI389" s="66"/>
      <c r="EJ389" s="66"/>
      <c r="EK389" s="66"/>
      <c r="EL389" s="115"/>
      <c r="EM389" s="61"/>
      <c r="EN389" s="61"/>
      <c r="EO389" s="61"/>
      <c r="EP389" s="61"/>
      <c r="EQ389" s="121"/>
    </row>
    <row r="390" spans="1:150" s="67" customFormat="1" ht="11.25" customHeight="1" x14ac:dyDescent="0.15">
      <c r="B390" s="114"/>
      <c r="C390" s="56"/>
      <c r="D390" s="56"/>
      <c r="E390" s="56"/>
      <c r="F390" s="56"/>
      <c r="G390" s="56"/>
      <c r="H390" s="56"/>
      <c r="I390" s="56" t="s">
        <v>12605</v>
      </c>
      <c r="J390" s="56"/>
      <c r="K390" s="56" t="s">
        <v>12606</v>
      </c>
      <c r="L390" s="56"/>
      <c r="M390" s="56"/>
      <c r="N390" s="56"/>
      <c r="O390" s="56"/>
      <c r="P390" s="56" t="s">
        <v>41</v>
      </c>
      <c r="Q390" s="56"/>
      <c r="R390" s="56" t="str">
        <f>TEXT(EP365,"#,###.##")</f>
        <v>428.8</v>
      </c>
      <c r="S390" s="56"/>
      <c r="T390" s="56"/>
      <c r="U390" s="56"/>
      <c r="V390" s="56"/>
      <c r="W390" s="56"/>
      <c r="X390" s="56" t="s">
        <v>39</v>
      </c>
      <c r="Y390" s="56"/>
      <c r="Z390" s="56" t="str">
        <f>TEXT(EP384,"#,###.##")</f>
        <v>.</v>
      </c>
      <c r="AA390" s="56"/>
      <c r="AB390" s="56"/>
      <c r="AC390" s="56"/>
      <c r="AD390" s="56"/>
      <c r="AF390" s="56" t="s">
        <v>43</v>
      </c>
      <c r="AG390" s="56"/>
      <c r="AH390" s="56"/>
      <c r="AI390" s="56" t="str">
        <f>TEXT(TRUNC(EP365+EP384,0),"#,##0")</f>
        <v>428</v>
      </c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56"/>
      <c r="BI390" s="56"/>
      <c r="BJ390" s="56"/>
      <c r="BK390" s="56"/>
      <c r="BL390" s="56"/>
      <c r="BM390" s="56"/>
      <c r="BN390" s="56"/>
      <c r="BO390" s="56"/>
      <c r="BP390" s="56"/>
      <c r="BQ390" s="56"/>
      <c r="BR390" s="56"/>
      <c r="BS390" s="56"/>
      <c r="BT390" s="56"/>
      <c r="BU390" s="56"/>
      <c r="BV390" s="56"/>
      <c r="BW390" s="56"/>
      <c r="BX390" s="56"/>
      <c r="BY390" s="56"/>
      <c r="BZ390" s="56"/>
      <c r="CA390" s="56"/>
      <c r="CB390" s="56"/>
      <c r="CC390" s="56"/>
      <c r="CD390" s="56"/>
      <c r="CE390" s="56"/>
      <c r="CF390" s="56"/>
      <c r="CG390" s="56"/>
      <c r="CH390" s="56"/>
      <c r="CI390" s="56"/>
      <c r="CJ390" s="56"/>
      <c r="CK390" s="56"/>
      <c r="CL390" s="56"/>
      <c r="CM390" s="56"/>
      <c r="CN390" s="56"/>
      <c r="CO390" s="56"/>
      <c r="CP390" s="56"/>
      <c r="CQ390" s="56"/>
      <c r="CR390" s="56"/>
      <c r="CS390" s="56"/>
      <c r="CT390" s="56"/>
      <c r="CU390" s="56"/>
      <c r="CV390" s="56"/>
      <c r="CW390" s="56"/>
      <c r="CX390" s="56"/>
      <c r="CY390" s="56"/>
      <c r="CZ390" s="66"/>
      <c r="DA390" s="66"/>
      <c r="DB390" s="66"/>
      <c r="DC390" s="66"/>
      <c r="DD390" s="66"/>
      <c r="DE390" s="66"/>
      <c r="DF390" s="66"/>
      <c r="DG390" s="66"/>
      <c r="DH390" s="66"/>
      <c r="DI390" s="66"/>
      <c r="DJ390" s="66"/>
      <c r="DK390" s="66"/>
      <c r="DL390" s="66"/>
      <c r="DM390" s="66"/>
      <c r="DN390" s="66"/>
      <c r="DO390" s="66"/>
      <c r="DP390" s="66"/>
      <c r="DQ390" s="66"/>
      <c r="DR390" s="66"/>
      <c r="DS390" s="66"/>
      <c r="DT390" s="66"/>
      <c r="DU390" s="66"/>
      <c r="DV390" s="66"/>
      <c r="DW390" s="66"/>
      <c r="DX390" s="66"/>
      <c r="DY390" s="66"/>
      <c r="DZ390" s="66"/>
      <c r="EA390" s="66"/>
      <c r="EB390" s="66"/>
      <c r="EC390" s="66"/>
      <c r="ED390" s="66"/>
      <c r="EE390" s="66"/>
      <c r="EF390" s="66"/>
      <c r="EG390" s="66"/>
      <c r="EH390" s="66"/>
      <c r="EI390" s="66"/>
      <c r="EJ390" s="66"/>
      <c r="EK390" s="66"/>
      <c r="EL390" s="115"/>
      <c r="EM390" s="61"/>
      <c r="EN390" s="61"/>
      <c r="EO390" s="61"/>
      <c r="EP390" s="61"/>
      <c r="EQ390" s="121"/>
    </row>
    <row r="391" spans="1:150" s="67" customFormat="1" ht="11.25" customHeight="1" x14ac:dyDescent="0.15">
      <c r="B391" s="114"/>
      <c r="C391" s="56"/>
      <c r="D391" s="56"/>
      <c r="E391" s="56"/>
      <c r="F391" s="56"/>
      <c r="G391" s="56"/>
      <c r="H391" s="56"/>
      <c r="I391" s="56"/>
      <c r="J391" s="56"/>
      <c r="K391" s="56" t="s">
        <v>9</v>
      </c>
      <c r="L391" s="56"/>
      <c r="M391" s="56"/>
      <c r="N391" s="56"/>
      <c r="O391" s="56"/>
      <c r="P391" s="56" t="s">
        <v>41</v>
      </c>
      <c r="Q391" s="56"/>
      <c r="R391" s="56" t="e">
        <f>TEXT(AQ388+AI389+AI390,"#,##0")</f>
        <v>#REF!</v>
      </c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56"/>
      <c r="BI391" s="56"/>
      <c r="BJ391" s="56"/>
      <c r="BK391" s="56"/>
      <c r="BL391" s="56"/>
      <c r="BM391" s="56"/>
      <c r="BN391" s="56"/>
      <c r="BO391" s="56"/>
      <c r="BP391" s="56"/>
      <c r="BQ391" s="56"/>
      <c r="BR391" s="56"/>
      <c r="BS391" s="56"/>
      <c r="BT391" s="56"/>
      <c r="BU391" s="56"/>
      <c r="BV391" s="56"/>
      <c r="BW391" s="56"/>
      <c r="BX391" s="56"/>
      <c r="BY391" s="56"/>
      <c r="BZ391" s="56"/>
      <c r="CA391" s="56"/>
      <c r="CB391" s="56"/>
      <c r="CC391" s="56"/>
      <c r="CD391" s="56"/>
      <c r="CE391" s="56"/>
      <c r="CF391" s="56"/>
      <c r="CG391" s="56"/>
      <c r="CH391" s="56"/>
      <c r="CI391" s="56"/>
      <c r="CJ391" s="56"/>
      <c r="CK391" s="56"/>
      <c r="CL391" s="56"/>
      <c r="CM391" s="56"/>
      <c r="CN391" s="56"/>
      <c r="CO391" s="56"/>
      <c r="CP391" s="56"/>
      <c r="CQ391" s="56"/>
      <c r="CR391" s="56"/>
      <c r="CS391" s="56"/>
      <c r="CT391" s="56"/>
      <c r="CU391" s="56"/>
      <c r="CV391" s="56"/>
      <c r="CW391" s="56"/>
      <c r="CX391" s="56"/>
      <c r="CY391" s="56"/>
      <c r="CZ391" s="66"/>
      <c r="DA391" s="66"/>
      <c r="DB391" s="66"/>
      <c r="DC391" s="66"/>
      <c r="DD391" s="66"/>
      <c r="DE391" s="66"/>
      <c r="DF391" s="66"/>
      <c r="DG391" s="66"/>
      <c r="DH391" s="66"/>
      <c r="DI391" s="66"/>
      <c r="DJ391" s="66"/>
      <c r="DK391" s="66"/>
      <c r="DL391" s="66"/>
      <c r="DM391" s="66"/>
      <c r="DN391" s="66"/>
      <c r="DO391" s="66"/>
      <c r="DP391" s="66"/>
      <c r="DQ391" s="66"/>
      <c r="DR391" s="66"/>
      <c r="DS391" s="66"/>
      <c r="DT391" s="66"/>
      <c r="DU391" s="66"/>
      <c r="DV391" s="66"/>
      <c r="DW391" s="66"/>
      <c r="DX391" s="66"/>
      <c r="DY391" s="66"/>
      <c r="DZ391" s="66"/>
      <c r="EA391" s="66"/>
      <c r="EB391" s="66"/>
      <c r="EC391" s="66"/>
      <c r="ED391" s="66"/>
      <c r="EE391" s="66"/>
      <c r="EF391" s="66"/>
      <c r="EG391" s="66"/>
      <c r="EH391" s="66"/>
      <c r="EI391" s="66"/>
      <c r="EJ391" s="66"/>
      <c r="EK391" s="66"/>
      <c r="EL391" s="115"/>
      <c r="EM391" s="62" t="e">
        <f>EN391+EO391+EP391</f>
        <v>#REF!</v>
      </c>
      <c r="EN391" s="61" t="e">
        <f>TEXT(AQ388,"#,##0")</f>
        <v>#REF!</v>
      </c>
      <c r="EO391" s="61" t="e">
        <f>TEXT(AI389,"#,##0")</f>
        <v>#REF!</v>
      </c>
      <c r="EP391" s="61" t="str">
        <f>TEXT(AI390,"#,##0")</f>
        <v>428</v>
      </c>
      <c r="EQ391" s="121"/>
    </row>
    <row r="392" spans="1:150" s="67" customFormat="1" ht="11.25" customHeight="1" x14ac:dyDescent="0.15">
      <c r="B392" s="114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  <c r="BR392" s="56"/>
      <c r="BS392" s="56"/>
      <c r="BT392" s="56"/>
      <c r="BU392" s="56"/>
      <c r="BV392" s="56"/>
      <c r="BW392" s="56"/>
      <c r="BX392" s="56"/>
      <c r="BY392" s="56"/>
      <c r="BZ392" s="56"/>
      <c r="CA392" s="56"/>
      <c r="CB392" s="56"/>
      <c r="CC392" s="56"/>
      <c r="CD392" s="56"/>
      <c r="CE392" s="56"/>
      <c r="CF392" s="56"/>
      <c r="CG392" s="56"/>
      <c r="CH392" s="56"/>
      <c r="CI392" s="56"/>
      <c r="CJ392" s="56"/>
      <c r="CK392" s="56"/>
      <c r="CL392" s="56"/>
      <c r="CM392" s="56"/>
      <c r="CN392" s="56"/>
      <c r="CO392" s="56"/>
      <c r="CP392" s="56"/>
      <c r="CQ392" s="56"/>
      <c r="CR392" s="56"/>
      <c r="CS392" s="56"/>
      <c r="CT392" s="56"/>
      <c r="CU392" s="56"/>
      <c r="CV392" s="56"/>
      <c r="CW392" s="56"/>
      <c r="CX392" s="56"/>
      <c r="CY392" s="56"/>
      <c r="CZ392" s="66"/>
      <c r="DA392" s="66"/>
      <c r="DB392" s="66"/>
      <c r="DC392" s="66"/>
      <c r="DD392" s="66"/>
      <c r="DE392" s="66"/>
      <c r="DF392" s="66"/>
      <c r="DG392" s="66"/>
      <c r="DH392" s="66"/>
      <c r="DI392" s="66"/>
      <c r="DJ392" s="66"/>
      <c r="DK392" s="66"/>
      <c r="DL392" s="66"/>
      <c r="DM392" s="66"/>
      <c r="DN392" s="66"/>
      <c r="DO392" s="66"/>
      <c r="DP392" s="66"/>
      <c r="DQ392" s="66"/>
      <c r="DR392" s="66"/>
      <c r="DS392" s="66"/>
      <c r="DT392" s="66"/>
      <c r="DU392" s="66"/>
      <c r="DV392" s="66"/>
      <c r="DW392" s="66"/>
      <c r="DX392" s="66"/>
      <c r="DY392" s="66"/>
      <c r="DZ392" s="66"/>
      <c r="EA392" s="66"/>
      <c r="EB392" s="66"/>
      <c r="EC392" s="66"/>
      <c r="ED392" s="66"/>
      <c r="EE392" s="66"/>
      <c r="EF392" s="66"/>
      <c r="EG392" s="66"/>
      <c r="EH392" s="66"/>
      <c r="EI392" s="66"/>
      <c r="EJ392" s="66"/>
      <c r="EK392" s="66"/>
      <c r="EL392" s="115"/>
      <c r="EM392" s="61"/>
      <c r="EN392" s="61"/>
      <c r="EO392" s="61"/>
      <c r="EP392" s="61"/>
      <c r="EQ392" s="121"/>
    </row>
    <row r="393" spans="1:150" ht="11.45" customHeight="1" x14ac:dyDescent="0.2">
      <c r="B393" s="108"/>
      <c r="C393" s="109"/>
      <c r="D393" s="109"/>
      <c r="E393" s="109"/>
      <c r="F393" s="109"/>
      <c r="G393" s="109"/>
      <c r="H393" s="109"/>
      <c r="I393" s="109"/>
      <c r="J393" s="109"/>
      <c r="K393" s="109"/>
      <c r="L393" s="110"/>
      <c r="M393" s="110"/>
      <c r="N393" s="110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  <c r="AH393" s="109"/>
      <c r="AI393" s="109"/>
      <c r="AJ393" s="109"/>
      <c r="AK393" s="109"/>
      <c r="AL393" s="109"/>
      <c r="AM393" s="109"/>
      <c r="AN393" s="109"/>
      <c r="AO393" s="109"/>
      <c r="AP393" s="109"/>
      <c r="AQ393" s="109"/>
      <c r="AR393" s="109"/>
      <c r="AS393" s="109"/>
      <c r="AT393" s="109"/>
      <c r="AU393" s="109"/>
      <c r="AV393" s="109"/>
      <c r="AW393" s="109"/>
      <c r="AX393" s="109"/>
      <c r="AY393" s="109"/>
      <c r="AZ393" s="109"/>
      <c r="BA393" s="109"/>
      <c r="BB393" s="109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10"/>
      <c r="BT393" s="109"/>
      <c r="BU393" s="109"/>
      <c r="BV393" s="109"/>
      <c r="BW393" s="109"/>
      <c r="BX393" s="109"/>
      <c r="BY393" s="109"/>
      <c r="BZ393" s="109"/>
      <c r="CA393" s="109"/>
      <c r="CB393" s="109"/>
      <c r="CC393" s="109"/>
      <c r="CD393" s="109"/>
      <c r="CE393" s="109"/>
      <c r="CF393" s="109"/>
      <c r="CG393" s="109"/>
      <c r="CH393" s="109"/>
      <c r="CI393" s="109"/>
      <c r="CJ393" s="109"/>
      <c r="CK393" s="109"/>
      <c r="CL393" s="109"/>
      <c r="CM393" s="109"/>
      <c r="CN393" s="109"/>
      <c r="CO393" s="109"/>
      <c r="CP393" s="109"/>
      <c r="CQ393" s="109"/>
      <c r="CR393" s="109"/>
      <c r="CS393" s="109"/>
      <c r="CT393" s="109"/>
      <c r="CU393" s="109"/>
      <c r="CV393" s="109"/>
      <c r="CW393" s="109"/>
      <c r="CX393" s="109"/>
      <c r="CY393" s="109"/>
      <c r="CZ393" s="109"/>
      <c r="DA393" s="109"/>
      <c r="DB393" s="109"/>
      <c r="DC393" s="109"/>
      <c r="DD393" s="109"/>
      <c r="DE393" s="109"/>
      <c r="DF393" s="109"/>
      <c r="DG393" s="109"/>
      <c r="DH393" s="109"/>
      <c r="DI393" s="109"/>
      <c r="DJ393" s="109"/>
      <c r="DK393" s="109"/>
      <c r="DL393" s="109"/>
      <c r="DM393" s="109"/>
      <c r="DN393" s="109"/>
      <c r="DO393" s="109"/>
      <c r="DP393" s="109"/>
      <c r="DQ393" s="109"/>
      <c r="DR393" s="109"/>
      <c r="DS393" s="109"/>
      <c r="DT393" s="109"/>
      <c r="DU393" s="109"/>
      <c r="DV393" s="109"/>
      <c r="DW393" s="109"/>
      <c r="DX393" s="109"/>
      <c r="DY393" s="109"/>
      <c r="DZ393" s="109"/>
      <c r="EA393" s="109"/>
      <c r="EB393" s="109"/>
      <c r="EC393" s="109"/>
      <c r="ED393" s="109"/>
      <c r="EE393" s="109"/>
      <c r="EF393" s="109"/>
      <c r="EG393" s="109"/>
      <c r="EH393" s="109"/>
      <c r="EI393" s="109"/>
      <c r="EJ393" s="109"/>
      <c r="EK393" s="109"/>
      <c r="EL393" s="111"/>
      <c r="EM393" s="112"/>
      <c r="EN393" s="112"/>
      <c r="EO393" s="112"/>
      <c r="EP393" s="112"/>
      <c r="EQ393" s="113"/>
    </row>
    <row r="394" spans="1:150" ht="11.45" customHeight="1" x14ac:dyDescent="0.2">
      <c r="B394" s="108"/>
      <c r="C394" s="109"/>
      <c r="D394" s="109"/>
      <c r="E394" s="109"/>
      <c r="F394" s="109"/>
      <c r="G394" s="109"/>
      <c r="H394" s="109"/>
      <c r="I394" s="109"/>
      <c r="J394" s="109"/>
      <c r="K394" s="109"/>
      <c r="L394" s="110"/>
      <c r="M394" s="110"/>
      <c r="N394" s="110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  <c r="AH394" s="109"/>
      <c r="AI394" s="109"/>
      <c r="AJ394" s="109"/>
      <c r="AK394" s="109"/>
      <c r="AL394" s="109"/>
      <c r="AM394" s="109"/>
      <c r="AN394" s="109"/>
      <c r="AO394" s="109"/>
      <c r="AP394" s="109"/>
      <c r="AQ394" s="109"/>
      <c r="AR394" s="109"/>
      <c r="AS394" s="109"/>
      <c r="AT394" s="109"/>
      <c r="AU394" s="109"/>
      <c r="AV394" s="109"/>
      <c r="AW394" s="109"/>
      <c r="AX394" s="109"/>
      <c r="AY394" s="109"/>
      <c r="AZ394" s="109"/>
      <c r="BA394" s="109"/>
      <c r="BB394" s="109"/>
      <c r="BC394" s="109"/>
      <c r="BD394" s="109"/>
      <c r="BE394" s="109"/>
      <c r="BF394" s="109"/>
      <c r="BG394" s="109"/>
      <c r="BH394" s="109"/>
      <c r="BI394" s="109"/>
      <c r="BJ394" s="109"/>
      <c r="BK394" s="109"/>
      <c r="BL394" s="109"/>
      <c r="BM394" s="109"/>
      <c r="BN394" s="109"/>
      <c r="BO394" s="109"/>
      <c r="BP394" s="109"/>
      <c r="BQ394" s="109"/>
      <c r="BR394" s="109"/>
      <c r="BS394" s="110"/>
      <c r="BT394" s="109"/>
      <c r="BU394" s="109"/>
      <c r="BV394" s="109"/>
      <c r="BW394" s="109"/>
      <c r="BX394" s="109"/>
      <c r="BY394" s="109"/>
      <c r="BZ394" s="109"/>
      <c r="CA394" s="109"/>
      <c r="CB394" s="109"/>
      <c r="CC394" s="109"/>
      <c r="CD394" s="109"/>
      <c r="CE394" s="109"/>
      <c r="CF394" s="109"/>
      <c r="CG394" s="109"/>
      <c r="CH394" s="109"/>
      <c r="CI394" s="109"/>
      <c r="CJ394" s="109"/>
      <c r="CK394" s="109"/>
      <c r="CL394" s="109"/>
      <c r="CM394" s="109"/>
      <c r="CN394" s="109"/>
      <c r="CO394" s="109"/>
      <c r="CP394" s="109"/>
      <c r="CQ394" s="109"/>
      <c r="CR394" s="109"/>
      <c r="CS394" s="109"/>
      <c r="CT394" s="109"/>
      <c r="CU394" s="109"/>
      <c r="CV394" s="109"/>
      <c r="CW394" s="109"/>
      <c r="CX394" s="109"/>
      <c r="CY394" s="109"/>
      <c r="CZ394" s="109"/>
      <c r="DA394" s="109"/>
      <c r="DB394" s="109"/>
      <c r="DC394" s="109"/>
      <c r="DD394" s="109"/>
      <c r="DE394" s="109"/>
      <c r="DF394" s="109"/>
      <c r="DG394" s="109"/>
      <c r="DH394" s="109"/>
      <c r="DI394" s="109"/>
      <c r="DJ394" s="109"/>
      <c r="DK394" s="109"/>
      <c r="DL394" s="109"/>
      <c r="DM394" s="109"/>
      <c r="DN394" s="109"/>
      <c r="DO394" s="109"/>
      <c r="DP394" s="109"/>
      <c r="DQ394" s="109"/>
      <c r="DR394" s="109"/>
      <c r="DS394" s="109"/>
      <c r="DT394" s="109"/>
      <c r="DU394" s="109"/>
      <c r="DV394" s="109"/>
      <c r="DW394" s="109"/>
      <c r="DX394" s="109"/>
      <c r="DY394" s="109"/>
      <c r="DZ394" s="109"/>
      <c r="EA394" s="109"/>
      <c r="EB394" s="109"/>
      <c r="EC394" s="109"/>
      <c r="ED394" s="109"/>
      <c r="EE394" s="109"/>
      <c r="EF394" s="109"/>
      <c r="EG394" s="109"/>
      <c r="EH394" s="109"/>
      <c r="EI394" s="109"/>
      <c r="EJ394" s="109"/>
      <c r="EK394" s="109"/>
      <c r="EL394" s="111"/>
      <c r="EM394" s="112"/>
      <c r="EN394" s="112"/>
      <c r="EO394" s="112"/>
      <c r="EP394" s="112"/>
      <c r="EQ394" s="113"/>
    </row>
    <row r="395" spans="1:150" ht="11.45" customHeight="1" x14ac:dyDescent="0.2">
      <c r="B395" s="116"/>
      <c r="C395" s="117"/>
      <c r="D395" s="117"/>
      <c r="E395" s="117"/>
      <c r="F395" s="117"/>
      <c r="G395" s="117"/>
      <c r="H395" s="117"/>
      <c r="I395" s="117"/>
      <c r="J395" s="117"/>
      <c r="K395" s="117"/>
      <c r="L395" s="118"/>
      <c r="M395" s="118"/>
      <c r="N395" s="118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  <c r="AH395" s="117"/>
      <c r="AI395" s="117"/>
      <c r="AJ395" s="117"/>
      <c r="AK395" s="117"/>
      <c r="AL395" s="117"/>
      <c r="AM395" s="117"/>
      <c r="AN395" s="117"/>
      <c r="AO395" s="117"/>
      <c r="AP395" s="117"/>
      <c r="AQ395" s="117"/>
      <c r="AR395" s="117"/>
      <c r="AS395" s="117"/>
      <c r="AT395" s="117"/>
      <c r="AU395" s="117"/>
      <c r="AV395" s="117"/>
      <c r="AW395" s="117"/>
      <c r="AX395" s="117"/>
      <c r="AY395" s="117"/>
      <c r="AZ395" s="117"/>
      <c r="BA395" s="117"/>
      <c r="BB395" s="117"/>
      <c r="BC395" s="117"/>
      <c r="BD395" s="117"/>
      <c r="BE395" s="117"/>
      <c r="BF395" s="117"/>
      <c r="BG395" s="117"/>
      <c r="BH395" s="117"/>
      <c r="BI395" s="117"/>
      <c r="BJ395" s="117"/>
      <c r="BK395" s="117"/>
      <c r="BL395" s="117"/>
      <c r="BM395" s="117"/>
      <c r="BN395" s="117"/>
      <c r="BO395" s="117"/>
      <c r="BP395" s="117"/>
      <c r="BQ395" s="117"/>
      <c r="BR395" s="117"/>
      <c r="BS395" s="118"/>
      <c r="BT395" s="117"/>
      <c r="BU395" s="117"/>
      <c r="BV395" s="117"/>
      <c r="BW395" s="117"/>
      <c r="BX395" s="117"/>
      <c r="BY395" s="117"/>
      <c r="BZ395" s="117"/>
      <c r="CA395" s="117"/>
      <c r="CB395" s="117"/>
      <c r="CC395" s="117"/>
      <c r="CD395" s="117"/>
      <c r="CE395" s="117"/>
      <c r="CF395" s="117"/>
      <c r="CG395" s="117"/>
      <c r="CH395" s="117"/>
      <c r="CI395" s="117"/>
      <c r="CJ395" s="117"/>
      <c r="CK395" s="117"/>
      <c r="CL395" s="117"/>
      <c r="CM395" s="117"/>
      <c r="CN395" s="117"/>
      <c r="CO395" s="117"/>
      <c r="CP395" s="117"/>
      <c r="CQ395" s="117"/>
      <c r="CR395" s="117"/>
      <c r="CS395" s="117"/>
      <c r="CT395" s="117"/>
      <c r="CU395" s="117"/>
      <c r="CV395" s="117"/>
      <c r="CW395" s="117"/>
      <c r="CX395" s="117"/>
      <c r="CY395" s="117"/>
      <c r="CZ395" s="117"/>
      <c r="DA395" s="117"/>
      <c r="DB395" s="117"/>
      <c r="DC395" s="117"/>
      <c r="DD395" s="117"/>
      <c r="DE395" s="117"/>
      <c r="DF395" s="117"/>
      <c r="DG395" s="117"/>
      <c r="DH395" s="117"/>
      <c r="DI395" s="117"/>
      <c r="DJ395" s="117"/>
      <c r="DK395" s="117"/>
      <c r="DL395" s="117"/>
      <c r="DM395" s="117"/>
      <c r="DN395" s="117"/>
      <c r="DO395" s="117"/>
      <c r="DP395" s="117"/>
      <c r="DQ395" s="117"/>
      <c r="DR395" s="117"/>
      <c r="DS395" s="117"/>
      <c r="DT395" s="117"/>
      <c r="DU395" s="117"/>
      <c r="DV395" s="117"/>
      <c r="DW395" s="117"/>
      <c r="DX395" s="117"/>
      <c r="DY395" s="117"/>
      <c r="DZ395" s="117"/>
      <c r="EA395" s="117"/>
      <c r="EB395" s="117"/>
      <c r="EC395" s="117"/>
      <c r="ED395" s="117"/>
      <c r="EE395" s="117"/>
      <c r="EF395" s="117"/>
      <c r="EG395" s="117"/>
      <c r="EH395" s="117"/>
      <c r="EI395" s="117"/>
      <c r="EJ395" s="117"/>
      <c r="EK395" s="117"/>
      <c r="EL395" s="119"/>
      <c r="EM395" s="123"/>
      <c r="EN395" s="123"/>
      <c r="EO395" s="123"/>
      <c r="EP395" s="123"/>
      <c r="EQ395" s="124"/>
    </row>
    <row r="396" spans="1:150" ht="11.45" customHeight="1" x14ac:dyDescent="0.2">
      <c r="B396" s="182"/>
      <c r="C396" s="183"/>
      <c r="D396" s="183"/>
      <c r="E396" s="183"/>
      <c r="F396" s="183"/>
      <c r="G396" s="183"/>
      <c r="H396" s="183"/>
      <c r="I396" s="183"/>
      <c r="J396" s="183"/>
      <c r="K396" s="183"/>
      <c r="L396" s="131"/>
      <c r="M396" s="131"/>
      <c r="N396" s="131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  <c r="AA396" s="183"/>
      <c r="AB396" s="183"/>
      <c r="AC396" s="183"/>
      <c r="AD396" s="183"/>
      <c r="AE396" s="183"/>
      <c r="AF396" s="183"/>
      <c r="AG396" s="183"/>
      <c r="AH396" s="183"/>
      <c r="AI396" s="183"/>
      <c r="AJ396" s="183"/>
      <c r="AK396" s="183"/>
      <c r="AL396" s="183"/>
      <c r="AM396" s="183"/>
      <c r="AN396" s="183"/>
      <c r="AO396" s="183"/>
      <c r="AP396" s="183"/>
      <c r="AQ396" s="183"/>
      <c r="AR396" s="183"/>
      <c r="AS396" s="183"/>
      <c r="AT396" s="183"/>
      <c r="AU396" s="183"/>
      <c r="AV396" s="183"/>
      <c r="AW396" s="183"/>
      <c r="AX396" s="183"/>
      <c r="AY396" s="183"/>
      <c r="AZ396" s="183"/>
      <c r="BA396" s="183"/>
      <c r="BB396" s="183"/>
      <c r="BC396" s="183"/>
      <c r="BD396" s="183"/>
      <c r="BE396" s="183"/>
      <c r="BF396" s="183"/>
      <c r="BG396" s="183"/>
      <c r="BH396" s="183"/>
      <c r="BI396" s="183"/>
      <c r="BJ396" s="183"/>
      <c r="BK396" s="183"/>
      <c r="BL396" s="183"/>
      <c r="BM396" s="183"/>
      <c r="BN396" s="183"/>
      <c r="BO396" s="183"/>
      <c r="BP396" s="183"/>
      <c r="BQ396" s="183"/>
      <c r="BR396" s="183"/>
      <c r="BS396" s="131"/>
      <c r="BT396" s="183"/>
      <c r="BU396" s="183"/>
      <c r="BV396" s="183"/>
      <c r="BW396" s="183"/>
      <c r="BX396" s="183"/>
      <c r="BY396" s="183"/>
      <c r="BZ396" s="183"/>
      <c r="CA396" s="183"/>
      <c r="CB396" s="183"/>
      <c r="CC396" s="183"/>
      <c r="CD396" s="183"/>
      <c r="CE396" s="183"/>
      <c r="CF396" s="183"/>
      <c r="CG396" s="183"/>
      <c r="CH396" s="183"/>
      <c r="CI396" s="183"/>
      <c r="CJ396" s="183"/>
      <c r="CK396" s="183"/>
      <c r="CL396" s="183"/>
      <c r="CM396" s="183"/>
      <c r="CN396" s="183"/>
      <c r="CO396" s="183"/>
      <c r="CP396" s="183"/>
      <c r="CQ396" s="183"/>
      <c r="CR396" s="183"/>
      <c r="CS396" s="183"/>
      <c r="CT396" s="183"/>
      <c r="CU396" s="183"/>
      <c r="CV396" s="183"/>
      <c r="CW396" s="183"/>
      <c r="CX396" s="183"/>
      <c r="CY396" s="183"/>
      <c r="CZ396" s="183"/>
      <c r="DA396" s="183"/>
      <c r="DB396" s="183"/>
      <c r="DC396" s="183"/>
      <c r="DD396" s="183"/>
      <c r="DE396" s="183"/>
      <c r="DF396" s="183"/>
      <c r="DG396" s="183"/>
      <c r="DH396" s="183"/>
      <c r="DI396" s="183"/>
      <c r="DJ396" s="183"/>
      <c r="DK396" s="183"/>
      <c r="DL396" s="183"/>
      <c r="DM396" s="183"/>
      <c r="DN396" s="183"/>
      <c r="DO396" s="183"/>
      <c r="DP396" s="183"/>
      <c r="DQ396" s="183"/>
      <c r="DR396" s="183"/>
      <c r="DS396" s="183"/>
      <c r="DT396" s="183"/>
      <c r="DU396" s="183"/>
      <c r="DV396" s="183"/>
      <c r="DW396" s="183"/>
      <c r="DX396" s="183"/>
      <c r="DY396" s="183"/>
      <c r="DZ396" s="183"/>
      <c r="EA396" s="183"/>
      <c r="EB396" s="183"/>
      <c r="EC396" s="183"/>
      <c r="ED396" s="183"/>
      <c r="EE396" s="183"/>
      <c r="EF396" s="183"/>
      <c r="EG396" s="183"/>
      <c r="EH396" s="183"/>
      <c r="EI396" s="183"/>
      <c r="EJ396" s="183"/>
      <c r="EK396" s="183"/>
      <c r="EL396" s="132"/>
      <c r="EM396" s="129"/>
      <c r="EN396" s="129"/>
      <c r="EO396" s="129"/>
      <c r="EP396" s="129"/>
      <c r="EQ396" s="130"/>
    </row>
    <row r="397" spans="1:150" s="67" customFormat="1" ht="11.25" customHeight="1" x14ac:dyDescent="0.15">
      <c r="B397" s="114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56"/>
      <c r="BI397" s="56"/>
      <c r="BJ397" s="56"/>
      <c r="BK397" s="56"/>
      <c r="BL397" s="56"/>
      <c r="BM397" s="56"/>
      <c r="BN397" s="56"/>
      <c r="BO397" s="56"/>
      <c r="BP397" s="56"/>
      <c r="BQ397" s="56"/>
      <c r="BR397" s="56"/>
      <c r="BS397" s="56"/>
      <c r="BT397" s="56"/>
      <c r="BU397" s="56"/>
      <c r="BV397" s="56"/>
      <c r="BW397" s="56"/>
      <c r="BX397" s="56"/>
      <c r="BY397" s="56"/>
      <c r="BZ397" s="56"/>
      <c r="CA397" s="56"/>
      <c r="CB397" s="56"/>
      <c r="CC397" s="56"/>
      <c r="CD397" s="56"/>
      <c r="CE397" s="56"/>
      <c r="CF397" s="56"/>
      <c r="CG397" s="56"/>
      <c r="CH397" s="56"/>
      <c r="CI397" s="56"/>
      <c r="CJ397" s="56"/>
      <c r="CK397" s="56"/>
      <c r="CL397" s="56"/>
      <c r="CM397" s="56"/>
      <c r="CN397" s="56"/>
      <c r="CO397" s="56"/>
      <c r="CP397" s="56"/>
      <c r="CQ397" s="56"/>
      <c r="CR397" s="56"/>
      <c r="CS397" s="56"/>
      <c r="CT397" s="56"/>
      <c r="CU397" s="56"/>
      <c r="CV397" s="56"/>
      <c r="CW397" s="56"/>
      <c r="CX397" s="56"/>
      <c r="CY397" s="56"/>
      <c r="CZ397" s="66"/>
      <c r="DA397" s="66"/>
      <c r="DB397" s="66"/>
      <c r="DC397" s="66"/>
      <c r="DD397" s="66"/>
      <c r="DE397" s="66"/>
      <c r="DF397" s="66"/>
      <c r="DG397" s="66"/>
      <c r="DH397" s="66"/>
      <c r="DI397" s="66"/>
      <c r="DJ397" s="66"/>
      <c r="DK397" s="66"/>
      <c r="DL397" s="66"/>
      <c r="DM397" s="66"/>
      <c r="DN397" s="66"/>
      <c r="DO397" s="66"/>
      <c r="DP397" s="66"/>
      <c r="DQ397" s="66"/>
      <c r="DR397" s="66"/>
      <c r="DS397" s="66"/>
      <c r="DT397" s="66"/>
      <c r="DU397" s="66"/>
      <c r="DV397" s="66"/>
      <c r="DW397" s="66"/>
      <c r="DX397" s="66"/>
      <c r="DY397" s="66"/>
      <c r="DZ397" s="66"/>
      <c r="EA397" s="66"/>
      <c r="EB397" s="66"/>
      <c r="EC397" s="66"/>
      <c r="ED397" s="66"/>
      <c r="EE397" s="66"/>
      <c r="EF397" s="66"/>
      <c r="EG397" s="66"/>
      <c r="EH397" s="66"/>
      <c r="EI397" s="66"/>
      <c r="EJ397" s="66"/>
      <c r="EK397" s="66"/>
      <c r="EL397" s="115"/>
      <c r="EM397" s="61"/>
      <c r="EN397" s="61"/>
      <c r="EO397" s="61"/>
      <c r="EP397" s="61"/>
      <c r="EQ397" s="121"/>
    </row>
    <row r="398" spans="1:150" s="67" customFormat="1" ht="11.25" customHeight="1" x14ac:dyDescent="0.2">
      <c r="A398" s="67">
        <v>12</v>
      </c>
      <c r="B398" s="288">
        <f>A398</f>
        <v>12</v>
      </c>
      <c r="C398" s="286"/>
      <c r="D398" s="286"/>
      <c r="E398" s="107" t="s">
        <v>12887</v>
      </c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56"/>
      <c r="BI398" s="56"/>
      <c r="BJ398" s="56"/>
      <c r="BK398" s="56"/>
      <c r="BL398" s="56"/>
      <c r="BM398" s="56"/>
      <c r="BN398" s="56"/>
      <c r="BO398" s="56"/>
      <c r="BP398" s="56"/>
      <c r="BQ398" s="56"/>
      <c r="BR398" s="56"/>
      <c r="BS398" s="56"/>
      <c r="BT398" s="56"/>
      <c r="BU398" s="56"/>
      <c r="BV398" s="56"/>
      <c r="BW398" s="56"/>
      <c r="BX398" s="56"/>
      <c r="BY398" s="56"/>
      <c r="BZ398" s="56"/>
      <c r="CA398" s="56"/>
      <c r="CB398" s="56"/>
      <c r="CC398" s="56"/>
      <c r="CD398" s="56"/>
      <c r="CE398" s="56"/>
      <c r="CF398" s="56"/>
      <c r="CG398" s="56"/>
      <c r="CH398" s="56"/>
      <c r="CI398" s="56"/>
      <c r="CJ398" s="56"/>
      <c r="CK398" s="56"/>
      <c r="CL398" s="56"/>
      <c r="CM398" s="56"/>
      <c r="CN398" s="56"/>
      <c r="CO398" s="56"/>
      <c r="CP398" s="56"/>
      <c r="CQ398" s="56"/>
      <c r="CR398" s="56"/>
      <c r="CS398" s="56"/>
      <c r="CT398" s="56"/>
      <c r="CU398" s="56"/>
      <c r="CV398" s="56"/>
      <c r="CW398" s="56"/>
      <c r="CX398" s="56"/>
      <c r="CY398" s="56"/>
      <c r="CZ398" s="66"/>
      <c r="DA398" s="66"/>
      <c r="DB398" s="66"/>
      <c r="DC398" s="66"/>
      <c r="DD398" s="66"/>
      <c r="DE398" s="66"/>
      <c r="DF398" s="66"/>
      <c r="DG398" s="66"/>
      <c r="DH398" s="66"/>
      <c r="DI398" s="66"/>
      <c r="DJ398" s="66"/>
      <c r="DK398" s="66"/>
      <c r="DL398" s="66"/>
      <c r="DM398" s="66"/>
      <c r="DN398" s="66"/>
      <c r="DO398" s="66"/>
      <c r="DP398" s="66"/>
      <c r="DQ398" s="66"/>
      <c r="DR398" s="66"/>
      <c r="DS398" s="66"/>
      <c r="DT398" s="66"/>
      <c r="DU398" s="66"/>
      <c r="DV398" s="66"/>
      <c r="DW398" s="66"/>
      <c r="DX398" s="66"/>
      <c r="DY398" s="66"/>
      <c r="DZ398" s="66"/>
      <c r="EA398" s="66"/>
      <c r="EB398" s="66"/>
      <c r="EC398" s="66"/>
      <c r="ED398" s="66"/>
      <c r="EE398" s="66"/>
      <c r="EF398" s="66"/>
      <c r="EG398" s="66"/>
      <c r="EH398" s="66"/>
      <c r="EI398" s="66"/>
      <c r="EJ398" s="66"/>
      <c r="EK398" s="66"/>
      <c r="EL398" s="115"/>
      <c r="EM398" s="59" t="e">
        <f>EM437</f>
        <v>#REF!</v>
      </c>
      <c r="EN398" s="59" t="e">
        <f>EN437</f>
        <v>#REF!</v>
      </c>
      <c r="EO398" s="59" t="e">
        <f>EO437</f>
        <v>#REF!</v>
      </c>
      <c r="EP398" s="59" t="str">
        <f>EP437</f>
        <v>9,534</v>
      </c>
      <c r="EQ398" s="83" t="s">
        <v>12888</v>
      </c>
      <c r="ES398" s="9">
        <f>A398</f>
        <v>12</v>
      </c>
      <c r="ET398" s="9"/>
    </row>
    <row r="399" spans="1:150" s="67" customFormat="1" ht="11.25" customHeight="1" x14ac:dyDescent="0.15">
      <c r="B399" s="114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56"/>
      <c r="BI399" s="56"/>
      <c r="BJ399" s="56"/>
      <c r="BK399" s="56"/>
      <c r="BL399" s="56"/>
      <c r="BM399" s="56"/>
      <c r="BN399" s="56"/>
      <c r="BO399" s="56"/>
      <c r="BP399" s="56"/>
      <c r="BQ399" s="56"/>
      <c r="BR399" s="56"/>
      <c r="BS399" s="56"/>
      <c r="BT399" s="56"/>
      <c r="BU399" s="56"/>
      <c r="BV399" s="56"/>
      <c r="BW399" s="56"/>
      <c r="BX399" s="56"/>
      <c r="BY399" s="56"/>
      <c r="BZ399" s="56"/>
      <c r="CA399" s="56"/>
      <c r="CB399" s="56"/>
      <c r="CC399" s="56"/>
      <c r="CD399" s="56"/>
      <c r="CE399" s="56"/>
      <c r="CF399" s="56"/>
      <c r="CG399" s="56"/>
      <c r="CH399" s="56"/>
      <c r="CI399" s="56"/>
      <c r="CJ399" s="56"/>
      <c r="CK399" s="56"/>
      <c r="CL399" s="56"/>
      <c r="CM399" s="56"/>
      <c r="CN399" s="56"/>
      <c r="CO399" s="56"/>
      <c r="CP399" s="56"/>
      <c r="CQ399" s="56"/>
      <c r="CR399" s="56"/>
      <c r="CS399" s="56"/>
      <c r="CT399" s="56"/>
      <c r="CU399" s="56"/>
      <c r="CV399" s="56"/>
      <c r="CW399" s="56"/>
      <c r="CX399" s="56"/>
      <c r="CY399" s="56"/>
      <c r="CZ399" s="66"/>
      <c r="DA399" s="66"/>
      <c r="DB399" s="66"/>
      <c r="DC399" s="66"/>
      <c r="DD399" s="66"/>
      <c r="DE399" s="66"/>
      <c r="DF399" s="66"/>
      <c r="DG399" s="66"/>
      <c r="DH399" s="66"/>
      <c r="DI399" s="66"/>
      <c r="DJ399" s="66"/>
      <c r="DK399" s="66"/>
      <c r="DL399" s="66"/>
      <c r="DM399" s="66"/>
      <c r="DN399" s="66"/>
      <c r="DO399" s="66"/>
      <c r="DP399" s="66"/>
      <c r="DQ399" s="66"/>
      <c r="DR399" s="66"/>
      <c r="DS399" s="66"/>
      <c r="DT399" s="66"/>
      <c r="DU399" s="66"/>
      <c r="DV399" s="66"/>
      <c r="DW399" s="66"/>
      <c r="DX399" s="66"/>
      <c r="DY399" s="66"/>
      <c r="DZ399" s="66"/>
      <c r="EA399" s="66"/>
      <c r="EB399" s="66"/>
      <c r="EC399" s="66"/>
      <c r="ED399" s="66"/>
      <c r="EE399" s="66"/>
      <c r="EF399" s="66"/>
      <c r="EG399" s="66"/>
      <c r="EH399" s="66"/>
      <c r="EI399" s="66"/>
      <c r="EJ399" s="66"/>
      <c r="EK399" s="66"/>
      <c r="EL399" s="115"/>
      <c r="EM399" s="61"/>
      <c r="EN399" s="61"/>
      <c r="EO399" s="61"/>
      <c r="EP399" s="61"/>
      <c r="EQ399" s="121"/>
    </row>
    <row r="400" spans="1:150" s="67" customFormat="1" ht="11.25" customHeight="1" x14ac:dyDescent="0.15">
      <c r="B400" s="114"/>
      <c r="C400" s="56"/>
      <c r="D400" s="56"/>
      <c r="E400" s="56" t="s">
        <v>12599</v>
      </c>
      <c r="F400" s="56"/>
      <c r="G400" s="56"/>
      <c r="H400" s="56" t="s">
        <v>12692</v>
      </c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 t="s">
        <v>12775</v>
      </c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  <c r="BR400" s="56"/>
      <c r="BS400" s="56"/>
      <c r="BT400" s="56"/>
      <c r="BU400" s="56"/>
      <c r="BV400" s="56"/>
      <c r="BW400" s="56"/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  <c r="CH400" s="56"/>
      <c r="CI400" s="56"/>
      <c r="CJ400" s="56"/>
      <c r="CK400" s="56"/>
      <c r="CL400" s="56"/>
      <c r="CM400" s="56"/>
      <c r="CN400" s="56"/>
      <c r="CO400" s="56"/>
      <c r="CP400" s="56"/>
      <c r="CQ400" s="56"/>
      <c r="CR400" s="56"/>
      <c r="CS400" s="56"/>
      <c r="CT400" s="56"/>
      <c r="CU400" s="56"/>
      <c r="CV400" s="56"/>
      <c r="CW400" s="56"/>
      <c r="CX400" s="56"/>
      <c r="CY400" s="56"/>
      <c r="CZ400" s="66"/>
      <c r="DA400" s="66"/>
      <c r="DB400" s="66"/>
      <c r="DC400" s="66"/>
      <c r="DD400" s="66"/>
      <c r="DE400" s="66"/>
      <c r="DF400" s="66"/>
      <c r="DG400" s="66"/>
      <c r="DH400" s="66"/>
      <c r="DI400" s="66"/>
      <c r="DJ400" s="66"/>
      <c r="DK400" s="66"/>
      <c r="DL400" s="66"/>
      <c r="DM400" s="66"/>
      <c r="DN400" s="66"/>
      <c r="DO400" s="66"/>
      <c r="DP400" s="66"/>
      <c r="DQ400" s="66"/>
      <c r="DR400" s="66"/>
      <c r="DS400" s="66"/>
      <c r="DT400" s="66"/>
      <c r="DU400" s="66"/>
      <c r="DV400" s="66"/>
      <c r="DW400" s="66"/>
      <c r="DX400" s="66"/>
      <c r="DY400" s="66"/>
      <c r="DZ400" s="66"/>
      <c r="EA400" s="66"/>
      <c r="EB400" s="66"/>
      <c r="EC400" s="66"/>
      <c r="ED400" s="66"/>
      <c r="EE400" s="66"/>
      <c r="EF400" s="66"/>
      <c r="EG400" s="66"/>
      <c r="EH400" s="66"/>
      <c r="EI400" s="66"/>
      <c r="EJ400" s="66"/>
      <c r="EK400" s="66"/>
      <c r="EL400" s="115"/>
      <c r="EM400" s="61"/>
      <c r="EN400" s="61"/>
      <c r="EO400" s="61"/>
      <c r="EP400" s="61"/>
      <c r="EQ400" s="121"/>
    </row>
    <row r="401" spans="2:147" s="67" customFormat="1" ht="11.25" customHeight="1" x14ac:dyDescent="0.15">
      <c r="B401" s="114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56"/>
      <c r="BI401" s="56"/>
      <c r="BJ401" s="56"/>
      <c r="BK401" s="56"/>
      <c r="BL401" s="56"/>
      <c r="BM401" s="56"/>
      <c r="BN401" s="56"/>
      <c r="BO401" s="56"/>
      <c r="BP401" s="56"/>
      <c r="BQ401" s="56"/>
      <c r="BR401" s="56"/>
      <c r="BS401" s="56"/>
      <c r="BT401" s="56"/>
      <c r="BU401" s="56"/>
      <c r="BV401" s="56"/>
      <c r="BW401" s="56"/>
      <c r="BX401" s="56"/>
      <c r="BY401" s="56"/>
      <c r="BZ401" s="56"/>
      <c r="CA401" s="56"/>
      <c r="CB401" s="56"/>
      <c r="CC401" s="56"/>
      <c r="CD401" s="56"/>
      <c r="CE401" s="56"/>
      <c r="CF401" s="56"/>
      <c r="CG401" s="56"/>
      <c r="CH401" s="56"/>
      <c r="CI401" s="56"/>
      <c r="CJ401" s="56"/>
      <c r="CK401" s="56"/>
      <c r="CL401" s="56"/>
      <c r="CM401" s="56"/>
      <c r="CN401" s="56"/>
      <c r="CO401" s="56"/>
      <c r="CP401" s="56"/>
      <c r="CQ401" s="56"/>
      <c r="CR401" s="56"/>
      <c r="CS401" s="56"/>
      <c r="CT401" s="56"/>
      <c r="CU401" s="56"/>
      <c r="CV401" s="56"/>
      <c r="CW401" s="56"/>
      <c r="CX401" s="56"/>
      <c r="CY401" s="56"/>
      <c r="CZ401" s="66"/>
      <c r="DA401" s="66"/>
      <c r="DB401" s="66"/>
      <c r="DC401" s="66"/>
      <c r="DD401" s="66"/>
      <c r="DE401" s="66"/>
      <c r="DF401" s="66"/>
      <c r="DG401" s="66"/>
      <c r="DH401" s="66"/>
      <c r="DI401" s="66"/>
      <c r="DJ401" s="66"/>
      <c r="DK401" s="66"/>
      <c r="DL401" s="66"/>
      <c r="DM401" s="66"/>
      <c r="DN401" s="66"/>
      <c r="DO401" s="66"/>
      <c r="DP401" s="66"/>
      <c r="DQ401" s="66"/>
      <c r="DR401" s="66"/>
      <c r="DS401" s="66"/>
      <c r="DT401" s="66"/>
      <c r="DU401" s="66"/>
      <c r="DV401" s="66"/>
      <c r="DW401" s="66"/>
      <c r="DX401" s="66"/>
      <c r="DY401" s="66"/>
      <c r="DZ401" s="66"/>
      <c r="EA401" s="66"/>
      <c r="EB401" s="66"/>
      <c r="EC401" s="66"/>
      <c r="ED401" s="66"/>
      <c r="EE401" s="66"/>
      <c r="EF401" s="66"/>
      <c r="EG401" s="66"/>
      <c r="EH401" s="66"/>
      <c r="EI401" s="66"/>
      <c r="EJ401" s="66"/>
      <c r="EK401" s="66"/>
      <c r="EL401" s="115"/>
      <c r="EM401" s="61"/>
      <c r="EN401" s="61"/>
      <c r="EO401" s="61"/>
      <c r="EP401" s="61"/>
      <c r="EQ401" s="121"/>
    </row>
    <row r="402" spans="2:147" s="67" customFormat="1" ht="11.25" customHeight="1" x14ac:dyDescent="0.15">
      <c r="B402" s="114"/>
      <c r="C402" s="56"/>
      <c r="D402" s="56"/>
      <c r="E402" s="56"/>
      <c r="F402" s="56"/>
      <c r="G402" s="56"/>
      <c r="H402" s="56" t="s">
        <v>12613</v>
      </c>
      <c r="I402" s="56"/>
      <c r="J402" s="56" t="s">
        <v>43</v>
      </c>
      <c r="K402" s="56"/>
      <c r="L402" s="56" t="str">
        <f>TEXT(2.6,"#,##0.#######")</f>
        <v>2.6</v>
      </c>
      <c r="M402" s="56"/>
      <c r="N402" s="56"/>
      <c r="O402" s="56"/>
      <c r="P402" s="56" t="s">
        <v>8</v>
      </c>
      <c r="Q402" s="56"/>
      <c r="R402" s="56" t="s">
        <v>45</v>
      </c>
      <c r="S402" s="56" t="s">
        <v>4481</v>
      </c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56"/>
      <c r="BI402" s="56"/>
      <c r="BJ402" s="56"/>
      <c r="BK402" s="56"/>
      <c r="BL402" s="56"/>
      <c r="BM402" s="56"/>
      <c r="BN402" s="56"/>
      <c r="BO402" s="56"/>
      <c r="BP402" s="56"/>
      <c r="BQ402" s="56"/>
      <c r="BR402" s="56"/>
      <c r="BS402" s="56"/>
      <c r="BT402" s="56"/>
      <c r="BU402" s="56"/>
      <c r="BV402" s="56"/>
      <c r="BW402" s="56"/>
      <c r="BX402" s="56"/>
      <c r="BY402" s="56"/>
      <c r="BZ402" s="56"/>
      <c r="CA402" s="56"/>
      <c r="CB402" s="56"/>
      <c r="CC402" s="56"/>
      <c r="CD402" s="56"/>
      <c r="CE402" s="56"/>
      <c r="CF402" s="56"/>
      <c r="CG402" s="56"/>
      <c r="CH402" s="56"/>
      <c r="CI402" s="56"/>
      <c r="CJ402" s="56"/>
      <c r="CK402" s="56"/>
      <c r="CL402" s="56"/>
      <c r="CM402" s="56"/>
      <c r="CN402" s="56"/>
      <c r="CO402" s="56"/>
      <c r="CP402" s="56"/>
      <c r="CQ402" s="56"/>
      <c r="CR402" s="56"/>
      <c r="CS402" s="56"/>
      <c r="CT402" s="56"/>
      <c r="CU402" s="56"/>
      <c r="CV402" s="56"/>
      <c r="CW402" s="56"/>
      <c r="CX402" s="56"/>
      <c r="CY402" s="56"/>
      <c r="CZ402" s="66"/>
      <c r="DA402" s="66"/>
      <c r="DB402" s="66"/>
      <c r="DC402" s="66"/>
      <c r="DD402" s="66"/>
      <c r="DE402" s="66"/>
      <c r="DF402" s="66"/>
      <c r="DG402" s="66"/>
      <c r="DH402" s="66"/>
      <c r="DI402" s="66"/>
      <c r="DJ402" s="66"/>
      <c r="DK402" s="66"/>
      <c r="DL402" s="66"/>
      <c r="DM402" s="66"/>
      <c r="DN402" s="66"/>
      <c r="DO402" s="66"/>
      <c r="DP402" s="66"/>
      <c r="DQ402" s="66"/>
      <c r="DR402" s="66"/>
      <c r="DS402" s="66"/>
      <c r="DT402" s="66"/>
      <c r="DU402" s="66"/>
      <c r="DV402" s="66"/>
      <c r="DW402" s="66"/>
      <c r="DX402" s="66"/>
      <c r="DY402" s="66"/>
      <c r="DZ402" s="66"/>
      <c r="EA402" s="66"/>
      <c r="EB402" s="66"/>
      <c r="EC402" s="66"/>
      <c r="ED402" s="66"/>
      <c r="EE402" s="66"/>
      <c r="EF402" s="66"/>
      <c r="EG402" s="66"/>
      <c r="EH402" s="66"/>
      <c r="EI402" s="66"/>
      <c r="EJ402" s="66"/>
      <c r="EK402" s="66"/>
      <c r="EL402" s="115"/>
      <c r="EM402" s="61"/>
      <c r="EN402" s="61"/>
      <c r="EO402" s="61"/>
      <c r="EP402" s="61"/>
      <c r="EQ402" s="121"/>
    </row>
    <row r="403" spans="2:147" s="67" customFormat="1" ht="11.25" customHeight="1" x14ac:dyDescent="0.15">
      <c r="B403" s="114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  <c r="BR403" s="56"/>
      <c r="BS403" s="56"/>
      <c r="BT403" s="56"/>
      <c r="BU403" s="56"/>
      <c r="BV403" s="56"/>
      <c r="BW403" s="56"/>
      <c r="BX403" s="56"/>
      <c r="BY403" s="56"/>
      <c r="BZ403" s="56"/>
      <c r="CA403" s="56"/>
      <c r="CB403" s="56"/>
      <c r="CC403" s="56"/>
      <c r="CD403" s="56"/>
      <c r="CE403" s="56"/>
      <c r="CF403" s="56"/>
      <c r="CG403" s="56"/>
      <c r="CH403" s="56"/>
      <c r="CI403" s="56"/>
      <c r="CJ403" s="56"/>
      <c r="CK403" s="56"/>
      <c r="CL403" s="56"/>
      <c r="CM403" s="56"/>
      <c r="CN403" s="56"/>
      <c r="CO403" s="56"/>
      <c r="CP403" s="56"/>
      <c r="CQ403" s="56"/>
      <c r="CR403" s="56"/>
      <c r="CS403" s="56"/>
      <c r="CT403" s="56"/>
      <c r="CU403" s="56"/>
      <c r="CV403" s="56"/>
      <c r="CW403" s="56"/>
      <c r="CX403" s="56"/>
      <c r="CY403" s="56"/>
      <c r="CZ403" s="66"/>
      <c r="DA403" s="66"/>
      <c r="DB403" s="66"/>
      <c r="DC403" s="66"/>
      <c r="DD403" s="66"/>
      <c r="DE403" s="66"/>
      <c r="DF403" s="66"/>
      <c r="DG403" s="66"/>
      <c r="DH403" s="66"/>
      <c r="DI403" s="66"/>
      <c r="DJ403" s="66"/>
      <c r="DK403" s="66"/>
      <c r="DL403" s="66"/>
      <c r="DM403" s="66"/>
      <c r="DN403" s="66"/>
      <c r="DO403" s="66"/>
      <c r="DP403" s="66"/>
      <c r="DQ403" s="66"/>
      <c r="DR403" s="66"/>
      <c r="DS403" s="66"/>
      <c r="DT403" s="66"/>
      <c r="DU403" s="66"/>
      <c r="DV403" s="66"/>
      <c r="DW403" s="66"/>
      <c r="DX403" s="66"/>
      <c r="DY403" s="66"/>
      <c r="DZ403" s="66"/>
      <c r="EA403" s="66"/>
      <c r="EB403" s="66"/>
      <c r="EC403" s="66"/>
      <c r="ED403" s="66"/>
      <c r="EE403" s="66"/>
      <c r="EF403" s="66"/>
      <c r="EG403" s="66"/>
      <c r="EH403" s="66"/>
      <c r="EI403" s="66"/>
      <c r="EJ403" s="66"/>
      <c r="EK403" s="66"/>
      <c r="EL403" s="115"/>
      <c r="EM403" s="61"/>
      <c r="EN403" s="61"/>
      <c r="EO403" s="61"/>
      <c r="EP403" s="61"/>
      <c r="EQ403" s="121"/>
    </row>
    <row r="404" spans="2:147" s="67" customFormat="1" ht="11.25" customHeight="1" x14ac:dyDescent="0.15">
      <c r="B404" s="114"/>
      <c r="C404" s="56"/>
      <c r="D404" s="56"/>
      <c r="E404" s="56"/>
      <c r="F404" s="56"/>
      <c r="G404" s="56"/>
      <c r="H404" s="56" t="s">
        <v>4448</v>
      </c>
      <c r="I404" s="56"/>
      <c r="J404" s="56"/>
      <c r="K404" s="56"/>
      <c r="L404" s="56"/>
      <c r="M404" s="56"/>
      <c r="N404" s="56"/>
      <c r="O404" s="56" t="s">
        <v>41</v>
      </c>
      <c r="P404" s="56"/>
      <c r="Q404" s="287" t="e">
        <f>토목기계경비총괄표!$G$13</f>
        <v>#REF!</v>
      </c>
      <c r="R404" s="287"/>
      <c r="S404" s="287"/>
      <c r="T404" s="287"/>
      <c r="U404" s="287"/>
      <c r="V404" s="56"/>
      <c r="W404" s="56" t="s">
        <v>12609</v>
      </c>
      <c r="X404" s="56"/>
      <c r="Y404" s="56"/>
      <c r="Z404" s="56" t="str">
        <f>TEXT(L402,"#,##0.#######")</f>
        <v>2.6</v>
      </c>
      <c r="AA404" s="56"/>
      <c r="AB404" s="56"/>
      <c r="AC404" s="56" t="s">
        <v>43</v>
      </c>
      <c r="AD404" s="56"/>
      <c r="AE404" s="56" t="e">
        <f>TEXT(TRUNC(Q404/L402,1),"#,##0.#")</f>
        <v>#REF!</v>
      </c>
      <c r="AI404" s="56"/>
      <c r="AJ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  <c r="BR404" s="56"/>
      <c r="BS404" s="56"/>
      <c r="BT404" s="56"/>
      <c r="BU404" s="56"/>
      <c r="BV404" s="56"/>
      <c r="BW404" s="56"/>
      <c r="BX404" s="56"/>
      <c r="BY404" s="56"/>
      <c r="BZ404" s="56"/>
      <c r="CA404" s="56"/>
      <c r="CB404" s="56"/>
      <c r="CC404" s="56"/>
      <c r="CD404" s="56"/>
      <c r="CE404" s="56"/>
      <c r="CF404" s="56"/>
      <c r="CG404" s="56"/>
      <c r="CH404" s="56"/>
      <c r="CI404" s="56"/>
      <c r="CJ404" s="56"/>
      <c r="CK404" s="56"/>
      <c r="CL404" s="56"/>
      <c r="CM404" s="56"/>
      <c r="CN404" s="56"/>
      <c r="CO404" s="56"/>
      <c r="CP404" s="56"/>
      <c r="CQ404" s="56"/>
      <c r="CR404" s="56"/>
      <c r="CS404" s="56"/>
      <c r="CT404" s="56"/>
      <c r="CU404" s="56"/>
      <c r="CV404" s="56"/>
      <c r="CW404" s="56"/>
      <c r="CX404" s="56"/>
      <c r="CY404" s="56"/>
      <c r="CZ404" s="66"/>
      <c r="DA404" s="66"/>
      <c r="DB404" s="66"/>
      <c r="DC404" s="66"/>
      <c r="DD404" s="66"/>
      <c r="DE404" s="66"/>
      <c r="DF404" s="66"/>
      <c r="DG404" s="66"/>
      <c r="DH404" s="66"/>
      <c r="DI404" s="66"/>
      <c r="DJ404" s="66"/>
      <c r="DK404" s="66"/>
      <c r="DL404" s="66"/>
      <c r="DM404" s="66"/>
      <c r="DN404" s="66"/>
      <c r="DO404" s="66"/>
      <c r="DP404" s="66"/>
      <c r="DQ404" s="66"/>
      <c r="DR404" s="66"/>
      <c r="DS404" s="66"/>
      <c r="DT404" s="66"/>
      <c r="DU404" s="66"/>
      <c r="DV404" s="66"/>
      <c r="DW404" s="66"/>
      <c r="DX404" s="66"/>
      <c r="DY404" s="66"/>
      <c r="DZ404" s="66"/>
      <c r="EA404" s="66"/>
      <c r="EB404" s="66"/>
      <c r="EC404" s="66"/>
      <c r="ED404" s="66"/>
      <c r="EE404" s="66"/>
      <c r="EF404" s="66"/>
      <c r="EG404" s="66"/>
      <c r="EH404" s="66"/>
      <c r="EI404" s="66"/>
      <c r="EJ404" s="66"/>
      <c r="EK404" s="66"/>
      <c r="EL404" s="115"/>
      <c r="EM404" s="61"/>
      <c r="EN404" s="61"/>
      <c r="EO404" s="61"/>
      <c r="EP404" s="61"/>
      <c r="EQ404" s="121"/>
    </row>
    <row r="405" spans="2:147" s="67" customFormat="1" ht="11.25" customHeight="1" x14ac:dyDescent="0.15">
      <c r="B405" s="114"/>
      <c r="C405" s="56"/>
      <c r="D405" s="56"/>
      <c r="E405" s="56"/>
      <c r="F405" s="56"/>
      <c r="G405" s="56"/>
      <c r="H405" s="56" t="s">
        <v>4449</v>
      </c>
      <c r="I405" s="56"/>
      <c r="J405" s="56"/>
      <c r="K405" s="56"/>
      <c r="L405" s="56"/>
      <c r="M405" s="56"/>
      <c r="N405" s="56"/>
      <c r="O405" s="56" t="s">
        <v>41</v>
      </c>
      <c r="P405" s="56"/>
      <c r="Q405" s="287" t="e">
        <f>토목기계경비총괄표!$H$13</f>
        <v>#REF!</v>
      </c>
      <c r="R405" s="287"/>
      <c r="S405" s="287"/>
      <c r="T405" s="287"/>
      <c r="U405" s="287"/>
      <c r="V405" s="56"/>
      <c r="W405" s="56" t="s">
        <v>12609</v>
      </c>
      <c r="X405" s="56"/>
      <c r="Y405" s="56"/>
      <c r="Z405" s="56" t="str">
        <f>TEXT(L402,"#,##0.#######")</f>
        <v>2.6</v>
      </c>
      <c r="AA405" s="56"/>
      <c r="AB405" s="56"/>
      <c r="AC405" s="56" t="s">
        <v>43</v>
      </c>
      <c r="AD405" s="56"/>
      <c r="AE405" s="56" t="e">
        <f>TEXT(TRUNC(Q405/L402,1),"#,##0.#")</f>
        <v>#REF!</v>
      </c>
      <c r="AJ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56"/>
      <c r="BI405" s="56"/>
      <c r="BJ405" s="56"/>
      <c r="BK405" s="56"/>
      <c r="BL405" s="56"/>
      <c r="BM405" s="56"/>
      <c r="BN405" s="56"/>
      <c r="BO405" s="56"/>
      <c r="BP405" s="56"/>
      <c r="BQ405" s="56"/>
      <c r="BR405" s="56"/>
      <c r="BS405" s="56"/>
      <c r="BT405" s="56"/>
      <c r="BU405" s="56"/>
      <c r="BV405" s="56"/>
      <c r="BW405" s="56"/>
      <c r="BX405" s="56"/>
      <c r="BY405" s="56"/>
      <c r="BZ405" s="56"/>
      <c r="CA405" s="56"/>
      <c r="CB405" s="56"/>
      <c r="CC405" s="56"/>
      <c r="CD405" s="56"/>
      <c r="CE405" s="56"/>
      <c r="CF405" s="56"/>
      <c r="CG405" s="56"/>
      <c r="CH405" s="56"/>
      <c r="CI405" s="56"/>
      <c r="CJ405" s="56"/>
      <c r="CK405" s="56"/>
      <c r="CL405" s="56"/>
      <c r="CM405" s="56"/>
      <c r="CN405" s="56"/>
      <c r="CO405" s="56"/>
      <c r="CP405" s="56"/>
      <c r="CQ405" s="56"/>
      <c r="CR405" s="56"/>
      <c r="CS405" s="56"/>
      <c r="CT405" s="56"/>
      <c r="CU405" s="56"/>
      <c r="CV405" s="56"/>
      <c r="CW405" s="56"/>
      <c r="CX405" s="56"/>
      <c r="CY405" s="56"/>
      <c r="CZ405" s="66"/>
      <c r="DA405" s="66"/>
      <c r="DB405" s="66"/>
      <c r="DC405" s="66"/>
      <c r="DD405" s="66"/>
      <c r="DE405" s="66"/>
      <c r="DF405" s="66"/>
      <c r="DG405" s="66"/>
      <c r="DH405" s="66"/>
      <c r="DI405" s="66"/>
      <c r="DJ405" s="66"/>
      <c r="DK405" s="66"/>
      <c r="DL405" s="66"/>
      <c r="DM405" s="66"/>
      <c r="DN405" s="66"/>
      <c r="DO405" s="66"/>
      <c r="DP405" s="66"/>
      <c r="DQ405" s="66"/>
      <c r="DR405" s="66"/>
      <c r="DS405" s="66"/>
      <c r="DT405" s="66"/>
      <c r="DU405" s="66"/>
      <c r="DV405" s="66"/>
      <c r="DW405" s="66"/>
      <c r="DX405" s="66"/>
      <c r="DY405" s="66"/>
      <c r="DZ405" s="66"/>
      <c r="EA405" s="66"/>
      <c r="EB405" s="66"/>
      <c r="EC405" s="66"/>
      <c r="ED405" s="66"/>
      <c r="EE405" s="66"/>
      <c r="EF405" s="66"/>
      <c r="EG405" s="66"/>
      <c r="EH405" s="66"/>
      <c r="EI405" s="66"/>
      <c r="EJ405" s="66"/>
      <c r="EK405" s="66"/>
      <c r="EL405" s="115"/>
      <c r="EM405" s="61"/>
      <c r="EN405" s="61"/>
      <c r="EO405" s="61"/>
      <c r="EP405" s="61"/>
      <c r="EQ405" s="121"/>
    </row>
    <row r="406" spans="2:147" s="67" customFormat="1" ht="11.25" customHeight="1" x14ac:dyDescent="0.15">
      <c r="B406" s="114"/>
      <c r="C406" s="56"/>
      <c r="D406" s="56"/>
      <c r="E406" s="56"/>
      <c r="F406" s="56"/>
      <c r="G406" s="56"/>
      <c r="H406" s="56" t="s">
        <v>12605</v>
      </c>
      <c r="I406" s="56"/>
      <c r="J406" s="56"/>
      <c r="K406" s="56"/>
      <c r="L406" s="56" t="s">
        <v>12606</v>
      </c>
      <c r="M406" s="56"/>
      <c r="N406" s="56"/>
      <c r="O406" s="56" t="s">
        <v>41</v>
      </c>
      <c r="P406" s="56"/>
      <c r="Q406" s="287">
        <f>토목기계경비총괄표!$I$13</f>
        <v>21581</v>
      </c>
      <c r="R406" s="287"/>
      <c r="S406" s="287"/>
      <c r="T406" s="287"/>
      <c r="U406" s="287"/>
      <c r="V406" s="56"/>
      <c r="W406" s="56" t="s">
        <v>12609</v>
      </c>
      <c r="X406" s="56"/>
      <c r="Y406" s="56"/>
      <c r="Z406" s="56" t="str">
        <f>TEXT(L402,"#,##0.#######")</f>
        <v>2.6</v>
      </c>
      <c r="AA406" s="56"/>
      <c r="AB406" s="56"/>
      <c r="AC406" s="56" t="s">
        <v>43</v>
      </c>
      <c r="AD406" s="56"/>
      <c r="AE406" s="56" t="str">
        <f>TEXT(TRUNC(Q406/L402,1),"#,##0.#")</f>
        <v>8,300.3</v>
      </c>
      <c r="AJ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  <c r="BR406" s="56"/>
      <c r="BS406" s="56"/>
      <c r="BT406" s="56"/>
      <c r="BU406" s="56"/>
      <c r="BV406" s="56"/>
      <c r="BW406" s="56"/>
      <c r="BX406" s="56"/>
      <c r="BY406" s="56"/>
      <c r="BZ406" s="56"/>
      <c r="CA406" s="56"/>
      <c r="CB406" s="56"/>
      <c r="CC406" s="56"/>
      <c r="CD406" s="56"/>
      <c r="CE406" s="56"/>
      <c r="CF406" s="56"/>
      <c r="CG406" s="56"/>
      <c r="CH406" s="56"/>
      <c r="CI406" s="56"/>
      <c r="CJ406" s="56"/>
      <c r="CK406" s="56"/>
      <c r="CL406" s="56"/>
      <c r="CM406" s="56"/>
      <c r="CN406" s="56"/>
      <c r="CO406" s="56"/>
      <c r="CP406" s="56"/>
      <c r="CQ406" s="56"/>
      <c r="CR406" s="56"/>
      <c r="CS406" s="56"/>
      <c r="CT406" s="56"/>
      <c r="CU406" s="56"/>
      <c r="CV406" s="56"/>
      <c r="CW406" s="56"/>
      <c r="CX406" s="56"/>
      <c r="CY406" s="56"/>
      <c r="CZ406" s="66"/>
      <c r="DA406" s="66"/>
      <c r="DB406" s="66"/>
      <c r="DC406" s="66"/>
      <c r="DD406" s="66"/>
      <c r="DE406" s="66"/>
      <c r="DF406" s="66"/>
      <c r="DG406" s="66"/>
      <c r="DH406" s="66"/>
      <c r="DI406" s="66"/>
      <c r="DJ406" s="66"/>
      <c r="DK406" s="66"/>
      <c r="DL406" s="66"/>
      <c r="DM406" s="66"/>
      <c r="DN406" s="66"/>
      <c r="DO406" s="66"/>
      <c r="DP406" s="66"/>
      <c r="DQ406" s="66"/>
      <c r="DR406" s="66"/>
      <c r="DS406" s="66"/>
      <c r="DT406" s="66"/>
      <c r="DU406" s="66"/>
      <c r="DV406" s="66"/>
      <c r="DW406" s="66"/>
      <c r="DX406" s="66"/>
      <c r="DY406" s="66"/>
      <c r="DZ406" s="66"/>
      <c r="EA406" s="66"/>
      <c r="EB406" s="66"/>
      <c r="EC406" s="66"/>
      <c r="ED406" s="66"/>
      <c r="EE406" s="66"/>
      <c r="EF406" s="66"/>
      <c r="EG406" s="66"/>
      <c r="EH406" s="66"/>
      <c r="EI406" s="66"/>
      <c r="EJ406" s="66"/>
      <c r="EK406" s="66"/>
      <c r="EL406" s="115"/>
      <c r="EM406" s="61"/>
      <c r="EN406" s="61"/>
      <c r="EO406" s="61"/>
      <c r="EP406" s="61"/>
      <c r="EQ406" s="121"/>
    </row>
    <row r="407" spans="2:147" s="67" customFormat="1" ht="11.25" customHeight="1" x14ac:dyDescent="0.15">
      <c r="B407" s="114"/>
      <c r="C407" s="56"/>
      <c r="D407" s="56"/>
      <c r="E407" s="56"/>
      <c r="F407" s="56"/>
      <c r="G407" s="56"/>
      <c r="H407" s="56" t="s">
        <v>12614</v>
      </c>
      <c r="I407" s="56"/>
      <c r="J407" s="56"/>
      <c r="K407" s="56"/>
      <c r="L407" s="56" t="s">
        <v>9</v>
      </c>
      <c r="M407" s="56"/>
      <c r="N407" s="56"/>
      <c r="O407" s="56" t="s">
        <v>41</v>
      </c>
      <c r="P407" s="56"/>
      <c r="Q407" s="56" t="e">
        <f>TEXT(AE404+AE405+AE406,"#,##0.#######")</f>
        <v>#REF!</v>
      </c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56"/>
      <c r="BU407" s="56"/>
      <c r="BV407" s="56"/>
      <c r="BW407" s="56"/>
      <c r="BX407" s="56"/>
      <c r="BY407" s="56"/>
      <c r="BZ407" s="56"/>
      <c r="CA407" s="56"/>
      <c r="CB407" s="56"/>
      <c r="CC407" s="56"/>
      <c r="CD407" s="56"/>
      <c r="CE407" s="56"/>
      <c r="CF407" s="56"/>
      <c r="CG407" s="56"/>
      <c r="CH407" s="56"/>
      <c r="CI407" s="56"/>
      <c r="CJ407" s="56"/>
      <c r="CK407" s="56"/>
      <c r="CL407" s="56"/>
      <c r="CM407" s="56"/>
      <c r="CN407" s="56"/>
      <c r="CO407" s="56"/>
      <c r="CP407" s="56"/>
      <c r="CQ407" s="56"/>
      <c r="CR407" s="56"/>
      <c r="CS407" s="56"/>
      <c r="CT407" s="56"/>
      <c r="CU407" s="56"/>
      <c r="CV407" s="56"/>
      <c r="CW407" s="56"/>
      <c r="CX407" s="56"/>
      <c r="CY407" s="56"/>
      <c r="CZ407" s="66"/>
      <c r="DA407" s="66"/>
      <c r="DB407" s="66"/>
      <c r="DC407" s="66"/>
      <c r="DD407" s="66"/>
      <c r="DE407" s="66"/>
      <c r="DF407" s="66"/>
      <c r="DG407" s="66"/>
      <c r="DH407" s="66"/>
      <c r="DI407" s="66"/>
      <c r="DJ407" s="66"/>
      <c r="DK407" s="66"/>
      <c r="DL407" s="66"/>
      <c r="DM407" s="66"/>
      <c r="DN407" s="66"/>
      <c r="DO407" s="66"/>
      <c r="DP407" s="66"/>
      <c r="DQ407" s="66"/>
      <c r="DR407" s="66"/>
      <c r="DS407" s="66"/>
      <c r="DT407" s="66"/>
      <c r="DU407" s="66"/>
      <c r="DV407" s="66"/>
      <c r="DW407" s="66"/>
      <c r="DX407" s="66"/>
      <c r="DY407" s="66"/>
      <c r="DZ407" s="66"/>
      <c r="EA407" s="66"/>
      <c r="EB407" s="66"/>
      <c r="EC407" s="66"/>
      <c r="ED407" s="66"/>
      <c r="EE407" s="66"/>
      <c r="EF407" s="66"/>
      <c r="EG407" s="66"/>
      <c r="EH407" s="66"/>
      <c r="EI407" s="66"/>
      <c r="EJ407" s="66"/>
      <c r="EK407" s="66"/>
      <c r="EL407" s="115"/>
      <c r="EM407" s="61" t="e">
        <f>EN407+EO407+EP407</f>
        <v>#REF!</v>
      </c>
      <c r="EN407" s="61" t="e">
        <f>TEXT(AE404,"#,###.0")</f>
        <v>#REF!</v>
      </c>
      <c r="EO407" s="61" t="e">
        <f>TEXT(AE405,"#,###.0")</f>
        <v>#REF!</v>
      </c>
      <c r="EP407" s="61" t="str">
        <f>TEXT(AE406,"#,###.0")</f>
        <v>8,300.3</v>
      </c>
      <c r="EQ407" s="121"/>
    </row>
    <row r="408" spans="2:147" s="67" customFormat="1" ht="11.25" customHeight="1" x14ac:dyDescent="0.15">
      <c r="B408" s="114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  <c r="BR408" s="56"/>
      <c r="BS408" s="56"/>
      <c r="BT408" s="56"/>
      <c r="BU408" s="56"/>
      <c r="BV408" s="56"/>
      <c r="BW408" s="56"/>
      <c r="BX408" s="56"/>
      <c r="BY408" s="56"/>
      <c r="BZ408" s="56"/>
      <c r="CA408" s="56"/>
      <c r="CB408" s="56"/>
      <c r="CC408" s="56"/>
      <c r="CD408" s="56"/>
      <c r="CE408" s="56"/>
      <c r="CF408" s="56"/>
      <c r="CG408" s="56"/>
      <c r="CH408" s="56"/>
      <c r="CI408" s="56"/>
      <c r="CJ408" s="56"/>
      <c r="CK408" s="56"/>
      <c r="CL408" s="56"/>
      <c r="CM408" s="56"/>
      <c r="CN408" s="56"/>
      <c r="CO408" s="56"/>
      <c r="CP408" s="56"/>
      <c r="CQ408" s="56"/>
      <c r="CR408" s="56"/>
      <c r="CS408" s="56"/>
      <c r="CT408" s="56"/>
      <c r="CU408" s="56"/>
      <c r="CV408" s="56"/>
      <c r="CW408" s="56"/>
      <c r="CX408" s="56"/>
      <c r="CY408" s="56"/>
      <c r="CZ408" s="66"/>
      <c r="DA408" s="66"/>
      <c r="DB408" s="66"/>
      <c r="DC408" s="66"/>
      <c r="DD408" s="66"/>
      <c r="DE408" s="66"/>
      <c r="DF408" s="66"/>
      <c r="DG408" s="66"/>
      <c r="DH408" s="66"/>
      <c r="DI408" s="66"/>
      <c r="DJ408" s="66"/>
      <c r="DK408" s="66"/>
      <c r="DL408" s="66"/>
      <c r="DM408" s="66"/>
      <c r="DN408" s="66"/>
      <c r="DO408" s="66"/>
      <c r="DP408" s="66"/>
      <c r="DQ408" s="66"/>
      <c r="DR408" s="66"/>
      <c r="DS408" s="66"/>
      <c r="DT408" s="66"/>
      <c r="DU408" s="66"/>
      <c r="DV408" s="66"/>
      <c r="DW408" s="66"/>
      <c r="DX408" s="66"/>
      <c r="DY408" s="66"/>
      <c r="DZ408" s="66"/>
      <c r="EA408" s="66"/>
      <c r="EB408" s="66"/>
      <c r="EC408" s="66"/>
      <c r="ED408" s="66"/>
      <c r="EE408" s="66"/>
      <c r="EF408" s="66"/>
      <c r="EG408" s="66"/>
      <c r="EH408" s="66"/>
      <c r="EI408" s="66"/>
      <c r="EJ408" s="66"/>
      <c r="EK408" s="66"/>
      <c r="EL408" s="115"/>
      <c r="EM408" s="61"/>
      <c r="EN408" s="61"/>
      <c r="EO408" s="61"/>
      <c r="EP408" s="61"/>
      <c r="EQ408" s="121"/>
    </row>
    <row r="409" spans="2:147" s="67" customFormat="1" ht="11.25" customHeight="1" x14ac:dyDescent="0.15">
      <c r="B409" s="114"/>
      <c r="C409" s="56"/>
      <c r="D409" s="56"/>
      <c r="E409" s="56" t="s">
        <v>12600</v>
      </c>
      <c r="F409" s="56"/>
      <c r="G409" s="56"/>
      <c r="H409" s="56" t="s">
        <v>12695</v>
      </c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56"/>
      <c r="BI409" s="56"/>
      <c r="BJ409" s="56"/>
      <c r="BK409" s="56"/>
      <c r="BL409" s="56"/>
      <c r="BM409" s="56"/>
      <c r="BN409" s="56"/>
      <c r="BO409" s="56"/>
      <c r="BP409" s="56"/>
      <c r="BQ409" s="56"/>
      <c r="BR409" s="56"/>
      <c r="BS409" s="56"/>
      <c r="BT409" s="56"/>
      <c r="BU409" s="56"/>
      <c r="BV409" s="56"/>
      <c r="BW409" s="56"/>
      <c r="BX409" s="56"/>
      <c r="BY409" s="56"/>
      <c r="BZ409" s="56"/>
      <c r="CA409" s="56"/>
      <c r="CB409" s="56"/>
      <c r="CC409" s="56"/>
      <c r="CD409" s="56"/>
      <c r="CE409" s="56"/>
      <c r="CF409" s="56"/>
      <c r="CG409" s="56"/>
      <c r="CH409" s="56"/>
      <c r="CI409" s="56"/>
      <c r="CJ409" s="56"/>
      <c r="CK409" s="56"/>
      <c r="CL409" s="56"/>
      <c r="CM409" s="56"/>
      <c r="CN409" s="56"/>
      <c r="CO409" s="56"/>
      <c r="CP409" s="56"/>
      <c r="CQ409" s="56"/>
      <c r="CR409" s="56"/>
      <c r="CS409" s="56"/>
      <c r="CT409" s="56"/>
      <c r="CU409" s="56"/>
      <c r="CV409" s="56"/>
      <c r="CW409" s="56"/>
      <c r="CX409" s="56"/>
      <c r="CY409" s="56"/>
      <c r="CZ409" s="66"/>
      <c r="DA409" s="66"/>
      <c r="DB409" s="66"/>
      <c r="DC409" s="66"/>
      <c r="DD409" s="66"/>
      <c r="DE409" s="66"/>
      <c r="DF409" s="66"/>
      <c r="DG409" s="66"/>
      <c r="DH409" s="66"/>
      <c r="DI409" s="66"/>
      <c r="DJ409" s="66"/>
      <c r="DK409" s="66"/>
      <c r="DL409" s="66"/>
      <c r="DM409" s="66"/>
      <c r="DN409" s="66"/>
      <c r="DO409" s="66"/>
      <c r="DP409" s="66"/>
      <c r="DQ409" s="66"/>
      <c r="DR409" s="66"/>
      <c r="DS409" s="66"/>
      <c r="DT409" s="66"/>
      <c r="DU409" s="66"/>
      <c r="DV409" s="66"/>
      <c r="DW409" s="66"/>
      <c r="DX409" s="66"/>
      <c r="DY409" s="66"/>
      <c r="DZ409" s="66"/>
      <c r="EA409" s="66"/>
      <c r="EB409" s="66"/>
      <c r="EC409" s="66"/>
      <c r="ED409" s="66"/>
      <c r="EE409" s="66"/>
      <c r="EF409" s="66"/>
      <c r="EG409" s="66"/>
      <c r="EH409" s="66"/>
      <c r="EI409" s="66"/>
      <c r="EJ409" s="66"/>
      <c r="EK409" s="66"/>
      <c r="EL409" s="115"/>
      <c r="EM409" s="61"/>
      <c r="EN409" s="61"/>
      <c r="EO409" s="61"/>
      <c r="EP409" s="61"/>
      <c r="EQ409" s="121"/>
    </row>
    <row r="410" spans="2:147" s="67" customFormat="1" ht="11.25" customHeight="1" x14ac:dyDescent="0.15">
      <c r="B410" s="114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56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56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56"/>
      <c r="CY410" s="56"/>
      <c r="CZ410" s="66"/>
      <c r="DA410" s="66"/>
      <c r="DB410" s="66"/>
      <c r="DC410" s="66"/>
      <c r="DD410" s="66"/>
      <c r="DE410" s="66"/>
      <c r="DF410" s="66"/>
      <c r="DG410" s="66"/>
      <c r="DH410" s="66"/>
      <c r="DI410" s="66"/>
      <c r="DJ410" s="66"/>
      <c r="DK410" s="66"/>
      <c r="DL410" s="66"/>
      <c r="DM410" s="66"/>
      <c r="DN410" s="66"/>
      <c r="DO410" s="66"/>
      <c r="DP410" s="66"/>
      <c r="DQ410" s="66"/>
      <c r="DR410" s="66"/>
      <c r="DS410" s="66"/>
      <c r="DT410" s="66"/>
      <c r="DU410" s="66"/>
      <c r="DV410" s="66"/>
      <c r="DW410" s="66"/>
      <c r="DX410" s="66"/>
      <c r="DY410" s="66"/>
      <c r="DZ410" s="66"/>
      <c r="EA410" s="66"/>
      <c r="EB410" s="66"/>
      <c r="EC410" s="66"/>
      <c r="ED410" s="66"/>
      <c r="EE410" s="66"/>
      <c r="EF410" s="66"/>
      <c r="EG410" s="66"/>
      <c r="EH410" s="66"/>
      <c r="EI410" s="66"/>
      <c r="EJ410" s="66"/>
      <c r="EK410" s="66"/>
      <c r="EL410" s="115"/>
      <c r="EM410" s="61"/>
      <c r="EN410" s="61"/>
      <c r="EO410" s="61"/>
      <c r="EP410" s="61"/>
      <c r="EQ410" s="121"/>
    </row>
    <row r="411" spans="2:147" s="67" customFormat="1" ht="11.25" customHeight="1" x14ac:dyDescent="0.15">
      <c r="B411" s="114"/>
      <c r="C411" s="56"/>
      <c r="D411" s="56"/>
      <c r="E411" s="56"/>
      <c r="F411" s="56"/>
      <c r="G411" s="56"/>
      <c r="H411" s="56" t="s">
        <v>13</v>
      </c>
      <c r="I411" s="56"/>
      <c r="J411" s="56"/>
      <c r="K411" s="56"/>
      <c r="L411" s="56"/>
      <c r="M411" s="56"/>
      <c r="N411" s="56"/>
      <c r="O411" s="56" t="s">
        <v>41</v>
      </c>
      <c r="P411" s="56"/>
      <c r="Q411" s="285">
        <f>VLOOKUP($H411,노임단가!$A:$B,2,FALSE)</f>
        <v>172068</v>
      </c>
      <c r="R411" s="285"/>
      <c r="S411" s="285"/>
      <c r="T411" s="285"/>
      <c r="U411" s="285"/>
      <c r="V411" s="285"/>
      <c r="W411" s="56"/>
      <c r="X411" s="56" t="s">
        <v>12566</v>
      </c>
      <c r="Y411" s="56"/>
      <c r="Z411" s="56"/>
      <c r="AA411" s="56" t="str">
        <f>TEXT(1,"#,##0.#######")</f>
        <v>1.</v>
      </c>
      <c r="AB411" s="56" t="s">
        <v>12</v>
      </c>
      <c r="AC411" s="56"/>
      <c r="AD411" s="56"/>
      <c r="AE411" s="56" t="s">
        <v>12609</v>
      </c>
      <c r="AF411" s="56"/>
      <c r="AG411" s="56"/>
      <c r="AH411" s="56" t="s">
        <v>46</v>
      </c>
      <c r="AI411" s="56" t="str">
        <f>TEXT(8,"#,##0.#######")</f>
        <v>8.</v>
      </c>
      <c r="AJ411" s="56" t="s">
        <v>4481</v>
      </c>
      <c r="AK411" s="56"/>
      <c r="AL411" s="56"/>
      <c r="AM411" s="56" t="s">
        <v>12566</v>
      </c>
      <c r="AN411" s="56"/>
      <c r="AO411" s="56"/>
      <c r="AP411" s="56" t="str">
        <f>TEXT(L402,"#,##0.#######")</f>
        <v>2.6</v>
      </c>
      <c r="AQ411" s="56"/>
      <c r="AR411" s="56"/>
      <c r="AS411" s="56"/>
      <c r="AT411" s="56"/>
      <c r="AU411" s="56" t="s">
        <v>47</v>
      </c>
      <c r="AV411" s="56"/>
      <c r="AW411" s="56" t="s">
        <v>43</v>
      </c>
      <c r="AX411" s="56"/>
      <c r="AY411" s="56" t="str">
        <f>TEXT(TRUNC(Q411*AA411/(AI411*L402),1),"#,##0.#")</f>
        <v>8,272.5</v>
      </c>
      <c r="BF411" s="56"/>
      <c r="BG411" s="56"/>
      <c r="BH411" s="56"/>
      <c r="BI411" s="56"/>
      <c r="BJ411" s="56"/>
      <c r="BK411" s="56"/>
      <c r="BL411" s="56"/>
      <c r="BM411" s="56"/>
      <c r="BN411" s="56"/>
      <c r="BO411" s="56"/>
      <c r="BP411" s="56"/>
      <c r="BQ411" s="56"/>
      <c r="BR411" s="56"/>
      <c r="BS411" s="56"/>
      <c r="BT411" s="56"/>
      <c r="BU411" s="56"/>
      <c r="BV411" s="56"/>
      <c r="BW411" s="56"/>
      <c r="BX411" s="56"/>
      <c r="BY411" s="56"/>
      <c r="BZ411" s="56"/>
      <c r="CA411" s="56"/>
      <c r="CB411" s="56"/>
      <c r="CC411" s="56"/>
      <c r="CD411" s="56"/>
      <c r="CE411" s="56"/>
      <c r="CF411" s="56"/>
      <c r="CG411" s="56"/>
      <c r="CH411" s="56"/>
      <c r="CI411" s="56"/>
      <c r="CJ411" s="56"/>
      <c r="CK411" s="56"/>
      <c r="CL411" s="56"/>
      <c r="CM411" s="56"/>
      <c r="CN411" s="56"/>
      <c r="CO411" s="56"/>
      <c r="CP411" s="56"/>
      <c r="CQ411" s="56"/>
      <c r="CR411" s="56"/>
      <c r="CS411" s="56"/>
      <c r="CT411" s="56"/>
      <c r="CU411" s="56"/>
      <c r="CV411" s="56"/>
      <c r="CW411" s="56"/>
      <c r="CX411" s="56"/>
      <c r="CY411" s="56"/>
      <c r="CZ411" s="66"/>
      <c r="DA411" s="66"/>
      <c r="DB411" s="66"/>
      <c r="DC411" s="66"/>
      <c r="DD411" s="66"/>
      <c r="DE411" s="66"/>
      <c r="DF411" s="66"/>
      <c r="DG411" s="66"/>
      <c r="DH411" s="66"/>
      <c r="DI411" s="66"/>
      <c r="DJ411" s="66"/>
      <c r="DK411" s="66"/>
      <c r="DL411" s="66"/>
      <c r="DM411" s="66"/>
      <c r="DN411" s="66"/>
      <c r="DO411" s="66"/>
      <c r="DP411" s="66"/>
      <c r="DQ411" s="66"/>
      <c r="DR411" s="66"/>
      <c r="DS411" s="66"/>
      <c r="DT411" s="66"/>
      <c r="DU411" s="66"/>
      <c r="DV411" s="66"/>
      <c r="DW411" s="66"/>
      <c r="DX411" s="66"/>
      <c r="DY411" s="66"/>
      <c r="DZ411" s="66"/>
      <c r="EA411" s="66"/>
      <c r="EB411" s="66"/>
      <c r="EC411" s="66"/>
      <c r="ED411" s="66"/>
      <c r="EE411" s="66"/>
      <c r="EF411" s="66"/>
      <c r="EG411" s="66"/>
      <c r="EH411" s="66"/>
      <c r="EI411" s="66"/>
      <c r="EJ411" s="66"/>
      <c r="EK411" s="66"/>
      <c r="EL411" s="115"/>
      <c r="EM411" s="61">
        <f>EN411+EO411+EP411</f>
        <v>8272.5</v>
      </c>
      <c r="EN411" s="61" t="str">
        <f>AY411</f>
        <v>8,272.5</v>
      </c>
      <c r="EO411" s="61"/>
      <c r="EP411" s="61"/>
      <c r="EQ411" s="121"/>
    </row>
    <row r="412" spans="2:147" s="67" customFormat="1" ht="11.25" customHeight="1" x14ac:dyDescent="0.15">
      <c r="B412" s="114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56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6"/>
      <c r="CH412" s="56"/>
      <c r="CI412" s="56"/>
      <c r="CJ412" s="56"/>
      <c r="CK412" s="56"/>
      <c r="CL412" s="56"/>
      <c r="CM412" s="56"/>
      <c r="CN412" s="56"/>
      <c r="CO412" s="56"/>
      <c r="CP412" s="56"/>
      <c r="CQ412" s="56"/>
      <c r="CR412" s="56"/>
      <c r="CS412" s="56"/>
      <c r="CT412" s="56"/>
      <c r="CU412" s="56"/>
      <c r="CV412" s="56"/>
      <c r="CW412" s="56"/>
      <c r="CX412" s="56"/>
      <c r="CY412" s="56"/>
      <c r="CZ412" s="66"/>
      <c r="DA412" s="66"/>
      <c r="DB412" s="66"/>
      <c r="DC412" s="66"/>
      <c r="DD412" s="66"/>
      <c r="DE412" s="66"/>
      <c r="DF412" s="66"/>
      <c r="DG412" s="66"/>
      <c r="DH412" s="66"/>
      <c r="DI412" s="66"/>
      <c r="DJ412" s="66"/>
      <c r="DK412" s="66"/>
      <c r="DL412" s="66"/>
      <c r="DM412" s="66"/>
      <c r="DN412" s="66"/>
      <c r="DO412" s="66"/>
      <c r="DP412" s="66"/>
      <c r="DQ412" s="66"/>
      <c r="DR412" s="66"/>
      <c r="DS412" s="66"/>
      <c r="DT412" s="66"/>
      <c r="DU412" s="66"/>
      <c r="DV412" s="66"/>
      <c r="DW412" s="66"/>
      <c r="DX412" s="66"/>
      <c r="DY412" s="66"/>
      <c r="DZ412" s="66"/>
      <c r="EA412" s="66"/>
      <c r="EB412" s="66"/>
      <c r="EC412" s="66"/>
      <c r="ED412" s="66"/>
      <c r="EE412" s="66"/>
      <c r="EF412" s="66"/>
      <c r="EG412" s="66"/>
      <c r="EH412" s="66"/>
      <c r="EI412" s="66"/>
      <c r="EJ412" s="66"/>
      <c r="EK412" s="66"/>
      <c r="EL412" s="115"/>
      <c r="EM412" s="61"/>
      <c r="EN412" s="61"/>
      <c r="EO412" s="61"/>
      <c r="EP412" s="61"/>
      <c r="EQ412" s="121"/>
    </row>
    <row r="413" spans="2:147" s="67" customFormat="1" ht="11.25" customHeight="1" x14ac:dyDescent="0.15">
      <c r="B413" s="114"/>
      <c r="C413" s="56"/>
      <c r="D413" s="56"/>
      <c r="E413" s="56" t="s">
        <v>12603</v>
      </c>
      <c r="F413" s="56"/>
      <c r="G413" s="56"/>
      <c r="H413" s="56" t="s">
        <v>12696</v>
      </c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56"/>
      <c r="BI413" s="56"/>
      <c r="BJ413" s="56"/>
      <c r="BK413" s="56"/>
      <c r="BL413" s="56"/>
      <c r="BM413" s="56"/>
      <c r="BN413" s="56"/>
      <c r="BO413" s="56"/>
      <c r="BP413" s="56"/>
      <c r="BQ413" s="56"/>
      <c r="BR413" s="56"/>
      <c r="BS413" s="56"/>
      <c r="BT413" s="56"/>
      <c r="BU413" s="56"/>
      <c r="BV413" s="56"/>
      <c r="BW413" s="56"/>
      <c r="BX413" s="56"/>
      <c r="BY413" s="56"/>
      <c r="BZ413" s="56"/>
      <c r="CA413" s="56"/>
      <c r="CB413" s="56"/>
      <c r="CC413" s="56"/>
      <c r="CD413" s="56"/>
      <c r="CE413" s="56"/>
      <c r="CF413" s="56"/>
      <c r="CG413" s="56"/>
      <c r="CH413" s="56"/>
      <c r="CI413" s="56"/>
      <c r="CJ413" s="56"/>
      <c r="CK413" s="56"/>
      <c r="CL413" s="56"/>
      <c r="CM413" s="56"/>
      <c r="CN413" s="56"/>
      <c r="CO413" s="56"/>
      <c r="CP413" s="56"/>
      <c r="CQ413" s="56"/>
      <c r="CR413" s="56"/>
      <c r="CS413" s="56"/>
      <c r="CT413" s="56"/>
      <c r="CU413" s="56"/>
      <c r="CV413" s="56"/>
      <c r="CW413" s="56"/>
      <c r="CX413" s="56"/>
      <c r="CY413" s="56"/>
      <c r="CZ413" s="66"/>
      <c r="DA413" s="66"/>
      <c r="DB413" s="66"/>
      <c r="DC413" s="66"/>
      <c r="DD413" s="66"/>
      <c r="DE413" s="66"/>
      <c r="DF413" s="66"/>
      <c r="DG413" s="66"/>
      <c r="DH413" s="66"/>
      <c r="DI413" s="66"/>
      <c r="DJ413" s="66"/>
      <c r="DK413" s="66"/>
      <c r="DL413" s="66"/>
      <c r="DM413" s="66"/>
      <c r="DN413" s="66"/>
      <c r="DO413" s="66"/>
      <c r="DP413" s="66"/>
      <c r="DQ413" s="66"/>
      <c r="DR413" s="66"/>
      <c r="DS413" s="66"/>
      <c r="DT413" s="66"/>
      <c r="DU413" s="66"/>
      <c r="DV413" s="66"/>
      <c r="DW413" s="66"/>
      <c r="DX413" s="66"/>
      <c r="DY413" s="66"/>
      <c r="DZ413" s="66"/>
      <c r="EA413" s="66"/>
      <c r="EB413" s="66"/>
      <c r="EC413" s="66"/>
      <c r="ED413" s="66"/>
      <c r="EE413" s="66"/>
      <c r="EF413" s="66"/>
      <c r="EG413" s="66"/>
      <c r="EH413" s="66"/>
      <c r="EI413" s="66"/>
      <c r="EJ413" s="66"/>
      <c r="EK413" s="66"/>
      <c r="EL413" s="115"/>
      <c r="EM413" s="61"/>
      <c r="EN413" s="61"/>
      <c r="EO413" s="61"/>
      <c r="EP413" s="61"/>
      <c r="EQ413" s="121"/>
    </row>
    <row r="414" spans="2:147" s="67" customFormat="1" ht="11.25" customHeight="1" x14ac:dyDescent="0.15">
      <c r="B414" s="114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56"/>
      <c r="BI414" s="56"/>
      <c r="BJ414" s="56"/>
      <c r="BK414" s="56"/>
      <c r="BL414" s="56"/>
      <c r="BM414" s="56"/>
      <c r="BN414" s="56"/>
      <c r="BO414" s="56"/>
      <c r="BP414" s="56"/>
      <c r="BQ414" s="56"/>
      <c r="BR414" s="56"/>
      <c r="BS414" s="56"/>
      <c r="BT414" s="56"/>
      <c r="BU414" s="56"/>
      <c r="BV414" s="56"/>
      <c r="BW414" s="56"/>
      <c r="BX414" s="56"/>
      <c r="BY414" s="56"/>
      <c r="BZ414" s="56"/>
      <c r="CA414" s="56"/>
      <c r="CB414" s="56"/>
      <c r="CC414" s="56"/>
      <c r="CD414" s="56"/>
      <c r="CE414" s="56"/>
      <c r="CF414" s="56"/>
      <c r="CG414" s="56"/>
      <c r="CH414" s="56"/>
      <c r="CI414" s="56"/>
      <c r="CJ414" s="56"/>
      <c r="CK414" s="56"/>
      <c r="CL414" s="56"/>
      <c r="CM414" s="56"/>
      <c r="CN414" s="56"/>
      <c r="CO414" s="56"/>
      <c r="CP414" s="56"/>
      <c r="CQ414" s="56"/>
      <c r="CR414" s="56"/>
      <c r="CS414" s="56"/>
      <c r="CT414" s="56"/>
      <c r="CU414" s="56"/>
      <c r="CV414" s="56"/>
      <c r="CW414" s="56"/>
      <c r="CX414" s="56"/>
      <c r="CY414" s="56"/>
      <c r="CZ414" s="66"/>
      <c r="DA414" s="66"/>
      <c r="DB414" s="66"/>
      <c r="DC414" s="66"/>
      <c r="DD414" s="66"/>
      <c r="DE414" s="66"/>
      <c r="DF414" s="66"/>
      <c r="DG414" s="66"/>
      <c r="DH414" s="66"/>
      <c r="DI414" s="66"/>
      <c r="DJ414" s="66"/>
      <c r="DK414" s="66"/>
      <c r="DL414" s="66"/>
      <c r="DM414" s="66"/>
      <c r="DN414" s="66"/>
      <c r="DO414" s="66"/>
      <c r="DP414" s="66"/>
      <c r="DQ414" s="66"/>
      <c r="DR414" s="66"/>
      <c r="DS414" s="66"/>
      <c r="DT414" s="66"/>
      <c r="DU414" s="66"/>
      <c r="DV414" s="66"/>
      <c r="DW414" s="66"/>
      <c r="DX414" s="66"/>
      <c r="DY414" s="66"/>
      <c r="DZ414" s="66"/>
      <c r="EA414" s="66"/>
      <c r="EB414" s="66"/>
      <c r="EC414" s="66"/>
      <c r="ED414" s="66"/>
      <c r="EE414" s="66"/>
      <c r="EF414" s="66"/>
      <c r="EG414" s="66"/>
      <c r="EH414" s="66"/>
      <c r="EI414" s="66"/>
      <c r="EJ414" s="66"/>
      <c r="EK414" s="66"/>
      <c r="EL414" s="115"/>
      <c r="EM414" s="61"/>
      <c r="EN414" s="61"/>
      <c r="EO414" s="61"/>
      <c r="EP414" s="61"/>
      <c r="EQ414" s="121"/>
    </row>
    <row r="415" spans="2:147" s="67" customFormat="1" ht="11.25" customHeight="1" x14ac:dyDescent="0.15">
      <c r="B415" s="114"/>
      <c r="C415" s="56"/>
      <c r="D415" s="56"/>
      <c r="E415" s="56"/>
      <c r="F415" s="56"/>
      <c r="G415" s="56"/>
      <c r="H415" s="56" t="s">
        <v>12776</v>
      </c>
      <c r="I415" s="56"/>
      <c r="J415" s="56"/>
      <c r="K415" s="56"/>
      <c r="L415" s="56"/>
      <c r="M415" s="56"/>
      <c r="N415" s="56"/>
      <c r="O415" s="56"/>
      <c r="P415" s="56" t="str">
        <f>TEXT(56000,"#,##0.#######")</f>
        <v>56,000.</v>
      </c>
      <c r="Q415" s="56"/>
      <c r="R415" s="56"/>
      <c r="S415" s="56"/>
      <c r="T415" s="56"/>
      <c r="U415" s="56" t="s">
        <v>12566</v>
      </c>
      <c r="V415" s="56"/>
      <c r="W415" s="56"/>
      <c r="X415" s="56" t="str">
        <f>TEXT(0.008,"#,##0.#######")</f>
        <v>0.008</v>
      </c>
      <c r="Y415" s="56"/>
      <c r="Z415" s="56"/>
      <c r="AA415" s="56"/>
      <c r="AB415" s="56"/>
      <c r="AC415" s="56" t="s">
        <v>51</v>
      </c>
      <c r="AD415" s="56"/>
      <c r="AE415" s="56"/>
      <c r="AF415" s="56" t="s">
        <v>12609</v>
      </c>
      <c r="AG415" s="56"/>
      <c r="AH415" s="56"/>
      <c r="AI415" s="56" t="str">
        <f>TEXT(L402,"#,##0.#######")</f>
        <v>2.6</v>
      </c>
      <c r="AJ415" s="56"/>
      <c r="AK415" s="56"/>
      <c r="AL415" s="56"/>
      <c r="AM415" s="56"/>
      <c r="AN415" s="56"/>
      <c r="AO415" s="56" t="s">
        <v>43</v>
      </c>
      <c r="AP415" s="56"/>
      <c r="AQ415" s="56" t="str">
        <f>TEXT(TRUNC(P415*X415/L402,1),"#,##0.#")</f>
        <v>172.3</v>
      </c>
      <c r="AR415" s="56"/>
      <c r="BC415" s="56"/>
      <c r="BD415" s="56"/>
      <c r="BE415" s="56"/>
      <c r="BF415" s="56"/>
      <c r="BG415" s="56"/>
      <c r="BH415" s="56"/>
      <c r="BI415" s="56"/>
      <c r="BJ415" s="56"/>
      <c r="BK415" s="56"/>
      <c r="BL415" s="56"/>
      <c r="BM415" s="56"/>
      <c r="BN415" s="56"/>
      <c r="BO415" s="56"/>
      <c r="BP415" s="56"/>
      <c r="BQ415" s="56"/>
      <c r="BR415" s="56"/>
      <c r="BS415" s="56"/>
      <c r="BT415" s="56"/>
      <c r="BU415" s="56"/>
      <c r="BV415" s="56"/>
      <c r="BW415" s="56"/>
      <c r="BX415" s="56"/>
      <c r="BY415" s="56"/>
      <c r="BZ415" s="56"/>
      <c r="CA415" s="56"/>
      <c r="CB415" s="56"/>
      <c r="CC415" s="56"/>
      <c r="CD415" s="56"/>
      <c r="CE415" s="56"/>
      <c r="CF415" s="56"/>
      <c r="CG415" s="56"/>
      <c r="CH415" s="56"/>
      <c r="CI415" s="56"/>
      <c r="CJ415" s="56"/>
      <c r="CK415" s="56"/>
      <c r="CL415" s="56"/>
      <c r="CM415" s="56"/>
      <c r="CN415" s="56"/>
      <c r="CO415" s="56"/>
      <c r="CP415" s="56"/>
      <c r="CQ415" s="56"/>
      <c r="CR415" s="56"/>
      <c r="CS415" s="56"/>
      <c r="CT415" s="56"/>
      <c r="CU415" s="56"/>
      <c r="CV415" s="56"/>
      <c r="CW415" s="56"/>
      <c r="CX415" s="56"/>
      <c r="CY415" s="56"/>
      <c r="CZ415" s="66"/>
      <c r="DA415" s="66"/>
      <c r="DB415" s="66"/>
      <c r="DC415" s="66"/>
      <c r="DD415" s="66"/>
      <c r="DE415" s="66"/>
      <c r="DF415" s="66"/>
      <c r="DG415" s="66"/>
      <c r="DH415" s="66"/>
      <c r="DI415" s="66"/>
      <c r="DJ415" s="66"/>
      <c r="DK415" s="66"/>
      <c r="DL415" s="66"/>
      <c r="DM415" s="66"/>
      <c r="DN415" s="66"/>
      <c r="DO415" s="66"/>
      <c r="DP415" s="66"/>
      <c r="DQ415" s="66"/>
      <c r="DR415" s="66"/>
      <c r="DS415" s="66"/>
      <c r="DT415" s="66"/>
      <c r="DU415" s="66"/>
      <c r="DV415" s="66"/>
      <c r="DW415" s="66"/>
      <c r="DX415" s="66"/>
      <c r="DY415" s="66"/>
      <c r="DZ415" s="66"/>
      <c r="EA415" s="66"/>
      <c r="EB415" s="66"/>
      <c r="EC415" s="66"/>
      <c r="ED415" s="66"/>
      <c r="EE415" s="66"/>
      <c r="EF415" s="66"/>
      <c r="EG415" s="66"/>
      <c r="EH415" s="66"/>
      <c r="EI415" s="66"/>
      <c r="EJ415" s="66"/>
      <c r="EK415" s="66"/>
      <c r="EL415" s="115"/>
      <c r="EM415" s="61">
        <f>EN415+EO415+EP415</f>
        <v>172.3</v>
      </c>
      <c r="EN415" s="61"/>
      <c r="EO415" s="61" t="str">
        <f>AQ415</f>
        <v>172.3</v>
      </c>
      <c r="EP415" s="61"/>
      <c r="EQ415" s="121"/>
    </row>
    <row r="416" spans="2:147" s="67" customFormat="1" ht="11.25" customHeight="1" x14ac:dyDescent="0.15">
      <c r="B416" s="114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  <c r="BR416" s="56"/>
      <c r="BS416" s="56"/>
      <c r="BT416" s="56"/>
      <c r="BU416" s="56"/>
      <c r="BV416" s="56"/>
      <c r="BW416" s="56"/>
      <c r="BX416" s="56"/>
      <c r="BY416" s="56"/>
      <c r="BZ416" s="56"/>
      <c r="CA416" s="56"/>
      <c r="CB416" s="56"/>
      <c r="CC416" s="56"/>
      <c r="CD416" s="56"/>
      <c r="CE416" s="56"/>
      <c r="CF416" s="56"/>
      <c r="CG416" s="56"/>
      <c r="CH416" s="56"/>
      <c r="CI416" s="56"/>
      <c r="CJ416" s="56"/>
      <c r="CK416" s="56"/>
      <c r="CL416" s="56"/>
      <c r="CM416" s="56"/>
      <c r="CN416" s="56"/>
      <c r="CO416" s="56"/>
      <c r="CP416" s="56"/>
      <c r="CQ416" s="56"/>
      <c r="CR416" s="56"/>
      <c r="CS416" s="56"/>
      <c r="CT416" s="56"/>
      <c r="CU416" s="56"/>
      <c r="CV416" s="56"/>
      <c r="CW416" s="56"/>
      <c r="CX416" s="56"/>
      <c r="CY416" s="56"/>
      <c r="CZ416" s="66"/>
      <c r="DA416" s="66"/>
      <c r="DB416" s="66"/>
      <c r="DC416" s="66"/>
      <c r="DD416" s="66"/>
      <c r="DE416" s="66"/>
      <c r="DF416" s="66"/>
      <c r="DG416" s="66"/>
      <c r="DH416" s="66"/>
      <c r="DI416" s="66"/>
      <c r="DJ416" s="66"/>
      <c r="DK416" s="66"/>
      <c r="DL416" s="66"/>
      <c r="DM416" s="66"/>
      <c r="DN416" s="66"/>
      <c r="DO416" s="66"/>
      <c r="DP416" s="66"/>
      <c r="DQ416" s="66"/>
      <c r="DR416" s="66"/>
      <c r="DS416" s="66"/>
      <c r="DT416" s="66"/>
      <c r="DU416" s="66"/>
      <c r="DV416" s="66"/>
      <c r="DW416" s="66"/>
      <c r="DX416" s="66"/>
      <c r="DY416" s="66"/>
      <c r="DZ416" s="66"/>
      <c r="EA416" s="66"/>
      <c r="EB416" s="66"/>
      <c r="EC416" s="66"/>
      <c r="ED416" s="66"/>
      <c r="EE416" s="66"/>
      <c r="EF416" s="66"/>
      <c r="EG416" s="66"/>
      <c r="EH416" s="66"/>
      <c r="EI416" s="66"/>
      <c r="EJ416" s="66"/>
      <c r="EK416" s="66"/>
      <c r="EL416" s="115"/>
      <c r="EM416" s="61"/>
      <c r="EN416" s="61"/>
      <c r="EO416" s="61"/>
      <c r="EP416" s="61"/>
      <c r="EQ416" s="121"/>
    </row>
    <row r="417" spans="2:147" s="67" customFormat="1" ht="11.25" customHeight="1" x14ac:dyDescent="0.15">
      <c r="B417" s="114"/>
      <c r="C417" s="56"/>
      <c r="D417" s="56"/>
      <c r="E417" s="56" t="s">
        <v>12621</v>
      </c>
      <c r="F417" s="56"/>
      <c r="G417" s="56"/>
      <c r="H417" s="56" t="s">
        <v>12697</v>
      </c>
      <c r="I417" s="56"/>
      <c r="J417" s="56"/>
      <c r="K417" s="56"/>
      <c r="L417" s="56"/>
      <c r="M417" s="56"/>
      <c r="N417" s="56"/>
      <c r="O417" s="56"/>
      <c r="P417" s="56"/>
      <c r="Q417" s="56" t="s">
        <v>41</v>
      </c>
      <c r="R417" s="56"/>
      <c r="S417" s="56" t="s">
        <v>12617</v>
      </c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 t="s">
        <v>12777</v>
      </c>
      <c r="AE417" s="56"/>
      <c r="AF417" s="56"/>
      <c r="AG417" s="56"/>
      <c r="AH417" s="56"/>
      <c r="AI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56"/>
      <c r="BI417" s="56"/>
      <c r="BJ417" s="56"/>
      <c r="BK417" s="56"/>
      <c r="BL417" s="56"/>
      <c r="BM417" s="56"/>
      <c r="BN417" s="56"/>
      <c r="BO417" s="56"/>
      <c r="BP417" s="56"/>
      <c r="BQ417" s="56"/>
      <c r="BR417" s="56"/>
      <c r="BS417" s="56"/>
      <c r="BT417" s="56"/>
      <c r="BU417" s="56"/>
      <c r="BV417" s="56"/>
      <c r="BW417" s="56"/>
      <c r="BX417" s="56"/>
      <c r="BY417" s="56"/>
      <c r="BZ417" s="56"/>
      <c r="CA417" s="56"/>
      <c r="CB417" s="56"/>
      <c r="CC417" s="56"/>
      <c r="CD417" s="56"/>
      <c r="CE417" s="56"/>
      <c r="CF417" s="56"/>
      <c r="CG417" s="56"/>
      <c r="CH417" s="56"/>
      <c r="CI417" s="56"/>
      <c r="CJ417" s="56"/>
      <c r="CK417" s="56"/>
      <c r="CL417" s="56"/>
      <c r="CM417" s="56"/>
      <c r="CN417" s="56"/>
      <c r="CO417" s="56"/>
      <c r="CP417" s="56"/>
      <c r="CQ417" s="56"/>
      <c r="CR417" s="56"/>
      <c r="CS417" s="56"/>
      <c r="CT417" s="56"/>
      <c r="CU417" s="56"/>
      <c r="CV417" s="56"/>
      <c r="CW417" s="56"/>
      <c r="CX417" s="56"/>
      <c r="CY417" s="56"/>
      <c r="CZ417" s="66"/>
      <c r="DA417" s="66"/>
      <c r="DB417" s="66"/>
      <c r="DC417" s="66"/>
      <c r="DD417" s="66"/>
      <c r="DE417" s="66"/>
      <c r="DF417" s="66"/>
      <c r="DG417" s="66"/>
      <c r="DH417" s="66"/>
      <c r="DI417" s="66"/>
      <c r="DJ417" s="66"/>
      <c r="DK417" s="66"/>
      <c r="DL417" s="66"/>
      <c r="DM417" s="66"/>
      <c r="DN417" s="66"/>
      <c r="DO417" s="66"/>
      <c r="DP417" s="66"/>
      <c r="DQ417" s="66"/>
      <c r="DR417" s="66"/>
      <c r="DS417" s="66"/>
      <c r="DT417" s="66"/>
      <c r="DU417" s="66"/>
      <c r="DV417" s="66"/>
      <c r="DW417" s="66"/>
      <c r="DX417" s="66"/>
      <c r="DY417" s="66"/>
      <c r="DZ417" s="66"/>
      <c r="EA417" s="66"/>
      <c r="EB417" s="66"/>
      <c r="EC417" s="66"/>
      <c r="ED417" s="66"/>
      <c r="EE417" s="66"/>
      <c r="EF417" s="66"/>
      <c r="EG417" s="66"/>
      <c r="EH417" s="66"/>
      <c r="EI417" s="66"/>
      <c r="EJ417" s="66"/>
      <c r="EK417" s="66"/>
      <c r="EL417" s="115"/>
      <c r="EM417" s="61"/>
      <c r="EN417" s="61"/>
      <c r="EO417" s="61"/>
      <c r="EP417" s="61"/>
      <c r="EQ417" s="121"/>
    </row>
    <row r="418" spans="2:147" s="67" customFormat="1" ht="11.25" customHeight="1" x14ac:dyDescent="0.15">
      <c r="B418" s="114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56"/>
      <c r="BI418" s="56"/>
      <c r="BJ418" s="56"/>
      <c r="BK418" s="56"/>
      <c r="BL418" s="56"/>
      <c r="BM418" s="56"/>
      <c r="BN418" s="56"/>
      <c r="BO418" s="56"/>
      <c r="BP418" s="56"/>
      <c r="BQ418" s="56"/>
      <c r="BR418" s="56"/>
      <c r="BS418" s="56"/>
      <c r="BT418" s="56"/>
      <c r="BU418" s="56"/>
      <c r="BV418" s="56"/>
      <c r="BW418" s="56"/>
      <c r="BX418" s="56"/>
      <c r="BY418" s="56"/>
      <c r="BZ418" s="56"/>
      <c r="CA418" s="56"/>
      <c r="CB418" s="56"/>
      <c r="CC418" s="56"/>
      <c r="CD418" s="56"/>
      <c r="CE418" s="56"/>
      <c r="CF418" s="56"/>
      <c r="CG418" s="56"/>
      <c r="CH418" s="56"/>
      <c r="CI418" s="56"/>
      <c r="CJ418" s="56"/>
      <c r="CK418" s="56"/>
      <c r="CL418" s="56"/>
      <c r="CM418" s="56"/>
      <c r="CN418" s="56"/>
      <c r="CO418" s="56"/>
      <c r="CP418" s="56"/>
      <c r="CQ418" s="56"/>
      <c r="CR418" s="56"/>
      <c r="CS418" s="56"/>
      <c r="CT418" s="56"/>
      <c r="CU418" s="56"/>
      <c r="CV418" s="56"/>
      <c r="CW418" s="56"/>
      <c r="CX418" s="56"/>
      <c r="CY418" s="56"/>
      <c r="CZ418" s="66"/>
      <c r="DA418" s="66"/>
      <c r="DB418" s="66"/>
      <c r="DC418" s="66"/>
      <c r="DD418" s="66"/>
      <c r="DE418" s="66"/>
      <c r="DF418" s="66"/>
      <c r="DG418" s="66"/>
      <c r="DH418" s="66"/>
      <c r="DI418" s="66"/>
      <c r="DJ418" s="66"/>
      <c r="DK418" s="66"/>
      <c r="DL418" s="66"/>
      <c r="DM418" s="66"/>
      <c r="DN418" s="66"/>
      <c r="DO418" s="66"/>
      <c r="DP418" s="66"/>
      <c r="DQ418" s="66"/>
      <c r="DR418" s="66"/>
      <c r="DS418" s="66"/>
      <c r="DT418" s="66"/>
      <c r="DU418" s="66"/>
      <c r="DV418" s="66"/>
      <c r="DW418" s="66"/>
      <c r="DX418" s="66"/>
      <c r="DY418" s="66"/>
      <c r="DZ418" s="66"/>
      <c r="EA418" s="66"/>
      <c r="EB418" s="66"/>
      <c r="EC418" s="66"/>
      <c r="ED418" s="66"/>
      <c r="EE418" s="66"/>
      <c r="EF418" s="66"/>
      <c r="EG418" s="66"/>
      <c r="EH418" s="66"/>
      <c r="EI418" s="66"/>
      <c r="EJ418" s="66"/>
      <c r="EK418" s="66"/>
      <c r="EL418" s="115"/>
      <c r="EM418" s="61"/>
      <c r="EN418" s="61"/>
      <c r="EO418" s="61"/>
      <c r="EP418" s="61"/>
      <c r="EQ418" s="121"/>
    </row>
    <row r="419" spans="2:147" s="67" customFormat="1" ht="11.25" customHeight="1" x14ac:dyDescent="0.15">
      <c r="B419" s="114"/>
      <c r="C419" s="56"/>
      <c r="D419" s="56"/>
      <c r="E419" s="56"/>
      <c r="F419" s="56"/>
      <c r="G419" s="56"/>
      <c r="H419" s="56" t="s">
        <v>12699</v>
      </c>
      <c r="I419" s="56"/>
      <c r="J419" s="56" t="s">
        <v>43</v>
      </c>
      <c r="K419" s="56"/>
      <c r="L419" s="56" t="str">
        <f>TEXT(0.4,"#,##0.#######")</f>
        <v>0.4</v>
      </c>
      <c r="M419" s="56"/>
      <c r="N419" s="56"/>
      <c r="O419" s="56"/>
      <c r="P419" s="56"/>
      <c r="Q419" s="56"/>
      <c r="R419" s="56"/>
      <c r="S419" s="56"/>
      <c r="T419" s="56"/>
      <c r="U419" s="56" t="s">
        <v>12700</v>
      </c>
      <c r="V419" s="56"/>
      <c r="W419" s="56" t="s">
        <v>43</v>
      </c>
      <c r="X419" s="56"/>
      <c r="Y419" s="56"/>
      <c r="Z419" s="56" t="str">
        <f>TEXT(1,"#,##0.#######")</f>
        <v>1.</v>
      </c>
      <c r="AA419" s="56"/>
      <c r="AB419" s="56" t="s">
        <v>45</v>
      </c>
      <c r="AC419" s="56" t="str">
        <f>TEXT(1.5,"#,##0.#######")</f>
        <v>1.5</v>
      </c>
      <c r="AD419" s="56"/>
      <c r="AE419" s="56"/>
      <c r="AF419" s="56"/>
      <c r="AG419" s="56" t="s">
        <v>43</v>
      </c>
      <c r="AH419" s="56"/>
      <c r="AI419" s="56" t="str">
        <f>TEXT(ROUND(Z419/AC419,2),"#,##0.#######")</f>
        <v>0.67</v>
      </c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 t="s">
        <v>12701</v>
      </c>
      <c r="AV419" s="56"/>
      <c r="AW419" s="56" t="s">
        <v>43</v>
      </c>
      <c r="AX419" s="56"/>
      <c r="AY419" s="56" t="str">
        <f>TEXT(0.55,"#,##0.#######")</f>
        <v>0.55</v>
      </c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56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56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56"/>
      <c r="CY419" s="56"/>
      <c r="CZ419" s="66"/>
      <c r="DA419" s="66"/>
      <c r="DB419" s="66"/>
      <c r="DC419" s="66"/>
      <c r="DD419" s="66"/>
      <c r="DE419" s="66"/>
      <c r="DF419" s="66"/>
      <c r="DG419" s="66"/>
      <c r="DH419" s="66"/>
      <c r="DI419" s="66"/>
      <c r="DJ419" s="66"/>
      <c r="DK419" s="66"/>
      <c r="DL419" s="66"/>
      <c r="DM419" s="66"/>
      <c r="DN419" s="66"/>
      <c r="DO419" s="66"/>
      <c r="DP419" s="66"/>
      <c r="DQ419" s="66"/>
      <c r="DR419" s="66"/>
      <c r="DS419" s="66"/>
      <c r="DT419" s="66"/>
      <c r="DU419" s="66"/>
      <c r="DV419" s="66"/>
      <c r="DW419" s="66"/>
      <c r="DX419" s="66"/>
      <c r="DY419" s="66"/>
      <c r="DZ419" s="66"/>
      <c r="EA419" s="66"/>
      <c r="EB419" s="66"/>
      <c r="EC419" s="66"/>
      <c r="ED419" s="66"/>
      <c r="EE419" s="66"/>
      <c r="EF419" s="66"/>
      <c r="EG419" s="66"/>
      <c r="EH419" s="66"/>
      <c r="EI419" s="66"/>
      <c r="EJ419" s="66"/>
      <c r="EK419" s="66"/>
      <c r="EL419" s="115"/>
      <c r="EM419" s="61"/>
      <c r="EN419" s="61"/>
      <c r="EO419" s="61"/>
      <c r="EP419" s="61"/>
      <c r="EQ419" s="121"/>
    </row>
    <row r="420" spans="2:147" s="67" customFormat="1" ht="11.25" customHeight="1" x14ac:dyDescent="0.15">
      <c r="B420" s="114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56"/>
      <c r="BI420" s="56"/>
      <c r="BJ420" s="56"/>
      <c r="BK420" s="56"/>
      <c r="BL420" s="56"/>
      <c r="BM420" s="56"/>
      <c r="BN420" s="56"/>
      <c r="BO420" s="56"/>
      <c r="BP420" s="56"/>
      <c r="BQ420" s="56"/>
      <c r="BR420" s="56"/>
      <c r="BS420" s="56"/>
      <c r="BT420" s="56"/>
      <c r="BU420" s="56"/>
      <c r="BV420" s="56"/>
      <c r="BW420" s="56"/>
      <c r="BX420" s="56"/>
      <c r="BY420" s="56"/>
      <c r="BZ420" s="56"/>
      <c r="CA420" s="56"/>
      <c r="CB420" s="56"/>
      <c r="CC420" s="56"/>
      <c r="CD420" s="56"/>
      <c r="CE420" s="56"/>
      <c r="CF420" s="56"/>
      <c r="CG420" s="56"/>
      <c r="CH420" s="56"/>
      <c r="CI420" s="56"/>
      <c r="CJ420" s="56"/>
      <c r="CK420" s="56"/>
      <c r="CL420" s="56"/>
      <c r="CM420" s="56"/>
      <c r="CN420" s="56"/>
      <c r="CO420" s="56"/>
      <c r="CP420" s="56"/>
      <c r="CQ420" s="56"/>
      <c r="CR420" s="56"/>
      <c r="CS420" s="56"/>
      <c r="CT420" s="56"/>
      <c r="CU420" s="56"/>
      <c r="CV420" s="56"/>
      <c r="CW420" s="56"/>
      <c r="CX420" s="56"/>
      <c r="CY420" s="56"/>
      <c r="CZ420" s="66"/>
      <c r="DA420" s="66"/>
      <c r="DB420" s="66"/>
      <c r="DC420" s="66"/>
      <c r="DD420" s="66"/>
      <c r="DE420" s="66"/>
      <c r="DF420" s="66"/>
      <c r="DG420" s="66"/>
      <c r="DH420" s="66"/>
      <c r="DI420" s="66"/>
      <c r="DJ420" s="66"/>
      <c r="DK420" s="66"/>
      <c r="DL420" s="66"/>
      <c r="DM420" s="66"/>
      <c r="DN420" s="66"/>
      <c r="DO420" s="66"/>
      <c r="DP420" s="66"/>
      <c r="DQ420" s="66"/>
      <c r="DR420" s="66"/>
      <c r="DS420" s="66"/>
      <c r="DT420" s="66"/>
      <c r="DU420" s="66"/>
      <c r="DV420" s="66"/>
      <c r="DW420" s="66"/>
      <c r="DX420" s="66"/>
      <c r="DY420" s="66"/>
      <c r="DZ420" s="66"/>
      <c r="EA420" s="66"/>
      <c r="EB420" s="66"/>
      <c r="EC420" s="66"/>
      <c r="ED420" s="66"/>
      <c r="EE420" s="66"/>
      <c r="EF420" s="66"/>
      <c r="EG420" s="66"/>
      <c r="EH420" s="66"/>
      <c r="EI420" s="66"/>
      <c r="EJ420" s="66"/>
      <c r="EK420" s="66"/>
      <c r="EL420" s="115"/>
      <c r="EM420" s="61"/>
      <c r="EN420" s="61"/>
      <c r="EO420" s="61"/>
      <c r="EP420" s="61"/>
      <c r="EQ420" s="121"/>
    </row>
    <row r="421" spans="2:147" s="67" customFormat="1" ht="11.25" customHeight="1" x14ac:dyDescent="0.15">
      <c r="B421" s="114"/>
      <c r="C421" s="56"/>
      <c r="D421" s="56"/>
      <c r="E421" s="56"/>
      <c r="F421" s="56"/>
      <c r="G421" s="56"/>
      <c r="H421" s="56" t="s">
        <v>12618</v>
      </c>
      <c r="I421" s="56"/>
      <c r="J421" s="56" t="s">
        <v>43</v>
      </c>
      <c r="K421" s="56"/>
      <c r="L421" s="56" t="str">
        <f>TEXT(0.45,"#,##0.#######")</f>
        <v>0.45</v>
      </c>
      <c r="M421" s="56"/>
      <c r="N421" s="56"/>
      <c r="O421" s="56"/>
      <c r="P421" s="56"/>
      <c r="Q421" s="56"/>
      <c r="R421" s="56"/>
      <c r="S421" s="56"/>
      <c r="T421" s="56"/>
      <c r="U421" s="56" t="s">
        <v>12619</v>
      </c>
      <c r="V421" s="56"/>
      <c r="W421" s="56"/>
      <c r="X421" s="56" t="s">
        <v>43</v>
      </c>
      <c r="Y421" s="56"/>
      <c r="Z421" s="56" t="str">
        <f>TEXT(18,"#,##0.#######")</f>
        <v>18.</v>
      </c>
      <c r="AA421" s="56"/>
      <c r="AB421" s="56" t="s">
        <v>12702</v>
      </c>
      <c r="AC421" s="56"/>
      <c r="AD421" s="56"/>
      <c r="AE421" s="56"/>
      <c r="AF421" s="56" t="s">
        <v>46</v>
      </c>
      <c r="AG421" s="56" t="s">
        <v>210</v>
      </c>
      <c r="AH421" s="56"/>
      <c r="AI421" s="56"/>
      <c r="AJ421" s="56" t="s">
        <v>12703</v>
      </c>
      <c r="AK421" s="56"/>
      <c r="AL421" s="56" t="s">
        <v>47</v>
      </c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  <c r="BR421" s="56"/>
      <c r="BS421" s="56"/>
      <c r="BT421" s="56"/>
      <c r="BU421" s="56"/>
      <c r="BV421" s="56"/>
      <c r="BW421" s="56"/>
      <c r="BX421" s="56"/>
      <c r="BY421" s="56"/>
      <c r="BZ421" s="56"/>
      <c r="CA421" s="56"/>
      <c r="CB421" s="56"/>
      <c r="CC421" s="56"/>
      <c r="CD421" s="56"/>
      <c r="CE421" s="56"/>
      <c r="CF421" s="56"/>
      <c r="CG421" s="56"/>
      <c r="CH421" s="56"/>
      <c r="CI421" s="56"/>
      <c r="CJ421" s="56"/>
      <c r="CK421" s="56"/>
      <c r="CL421" s="56"/>
      <c r="CM421" s="56"/>
      <c r="CN421" s="56"/>
      <c r="CO421" s="56"/>
      <c r="CP421" s="56"/>
      <c r="CQ421" s="56"/>
      <c r="CR421" s="56"/>
      <c r="CS421" s="56"/>
      <c r="CT421" s="56"/>
      <c r="CU421" s="56"/>
      <c r="CV421" s="56"/>
      <c r="CW421" s="56"/>
      <c r="CX421" s="56"/>
      <c r="CY421" s="56"/>
      <c r="CZ421" s="66"/>
      <c r="DA421" s="66"/>
      <c r="DB421" s="66"/>
      <c r="DC421" s="66"/>
      <c r="DD421" s="66"/>
      <c r="DE421" s="66"/>
      <c r="DF421" s="66"/>
      <c r="DG421" s="66"/>
      <c r="DH421" s="66"/>
      <c r="DI421" s="66"/>
      <c r="DJ421" s="66"/>
      <c r="DK421" s="66"/>
      <c r="DL421" s="66"/>
      <c r="DM421" s="66"/>
      <c r="DN421" s="66"/>
      <c r="DO421" s="66"/>
      <c r="DP421" s="66"/>
      <c r="DQ421" s="66"/>
      <c r="DR421" s="66"/>
      <c r="DS421" s="66"/>
      <c r="DT421" s="66"/>
      <c r="DU421" s="66"/>
      <c r="DV421" s="66"/>
      <c r="DW421" s="66"/>
      <c r="DX421" s="66"/>
      <c r="DY421" s="66"/>
      <c r="DZ421" s="66"/>
      <c r="EA421" s="66"/>
      <c r="EB421" s="66"/>
      <c r="EC421" s="66"/>
      <c r="ED421" s="66"/>
      <c r="EE421" s="66"/>
      <c r="EF421" s="66"/>
      <c r="EG421" s="66"/>
      <c r="EH421" s="66"/>
      <c r="EI421" s="66"/>
      <c r="EJ421" s="66"/>
      <c r="EK421" s="66"/>
      <c r="EL421" s="115"/>
      <c r="EM421" s="61"/>
      <c r="EN421" s="61"/>
      <c r="EO421" s="61"/>
      <c r="EP421" s="61"/>
      <c r="EQ421" s="121"/>
    </row>
    <row r="422" spans="2:147" s="67" customFormat="1" ht="11.25" customHeight="1" x14ac:dyDescent="0.15">
      <c r="B422" s="114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56"/>
      <c r="BI422" s="56"/>
      <c r="BJ422" s="56"/>
      <c r="BK422" s="56"/>
      <c r="BL422" s="56"/>
      <c r="BM422" s="56"/>
      <c r="BN422" s="56"/>
      <c r="BO422" s="56"/>
      <c r="BP422" s="56"/>
      <c r="BQ422" s="56"/>
      <c r="BR422" s="56"/>
      <c r="BS422" s="56"/>
      <c r="BT422" s="56"/>
      <c r="BU422" s="56"/>
      <c r="BV422" s="56"/>
      <c r="BW422" s="56"/>
      <c r="BX422" s="56"/>
      <c r="BY422" s="56"/>
      <c r="BZ422" s="56"/>
      <c r="CA422" s="56"/>
      <c r="CB422" s="56"/>
      <c r="CC422" s="56"/>
      <c r="CD422" s="56"/>
      <c r="CE422" s="56"/>
      <c r="CF422" s="56"/>
      <c r="CG422" s="56"/>
      <c r="CH422" s="56"/>
      <c r="CI422" s="56"/>
      <c r="CJ422" s="56"/>
      <c r="CK422" s="56"/>
      <c r="CL422" s="56"/>
      <c r="CM422" s="56"/>
      <c r="CN422" s="56"/>
      <c r="CO422" s="56"/>
      <c r="CP422" s="56"/>
      <c r="CQ422" s="56"/>
      <c r="CR422" s="56"/>
      <c r="CS422" s="56"/>
      <c r="CT422" s="56"/>
      <c r="CU422" s="56"/>
      <c r="CV422" s="56"/>
      <c r="CW422" s="56"/>
      <c r="CX422" s="56"/>
      <c r="CY422" s="56"/>
      <c r="CZ422" s="66"/>
      <c r="DA422" s="66"/>
      <c r="DB422" s="66"/>
      <c r="DC422" s="66"/>
      <c r="DD422" s="66"/>
      <c r="DE422" s="66"/>
      <c r="DF422" s="66"/>
      <c r="DG422" s="66"/>
      <c r="DH422" s="66"/>
      <c r="DI422" s="66"/>
      <c r="DJ422" s="66"/>
      <c r="DK422" s="66"/>
      <c r="DL422" s="66"/>
      <c r="DM422" s="66"/>
      <c r="DN422" s="66"/>
      <c r="DO422" s="66"/>
      <c r="DP422" s="66"/>
      <c r="DQ422" s="66"/>
      <c r="DR422" s="66"/>
      <c r="DS422" s="66"/>
      <c r="DT422" s="66"/>
      <c r="DU422" s="66"/>
      <c r="DV422" s="66"/>
      <c r="DW422" s="66"/>
      <c r="DX422" s="66"/>
      <c r="DY422" s="66"/>
      <c r="DZ422" s="66"/>
      <c r="EA422" s="66"/>
      <c r="EB422" s="66"/>
      <c r="EC422" s="66"/>
      <c r="ED422" s="66"/>
      <c r="EE422" s="66"/>
      <c r="EF422" s="66"/>
      <c r="EG422" s="66"/>
      <c r="EH422" s="66"/>
      <c r="EI422" s="66"/>
      <c r="EJ422" s="66"/>
      <c r="EK422" s="66"/>
      <c r="EL422" s="115"/>
      <c r="EM422" s="61"/>
      <c r="EN422" s="61"/>
      <c r="EO422" s="61"/>
      <c r="EP422" s="61"/>
      <c r="EQ422" s="121"/>
    </row>
    <row r="423" spans="2:147" s="67" customFormat="1" ht="11.25" customHeight="1" x14ac:dyDescent="0.15">
      <c r="B423" s="114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 t="str">
        <f>TEXT(3600,"#,##0.#######")</f>
        <v>3,600.</v>
      </c>
      <c r="N423" s="56"/>
      <c r="O423" s="56"/>
      <c r="P423" s="56"/>
      <c r="Q423" s="56"/>
      <c r="R423" s="56" t="s">
        <v>12566</v>
      </c>
      <c r="S423" s="56"/>
      <c r="T423" s="56" t="s">
        <v>12699</v>
      </c>
      <c r="U423" s="56" t="s">
        <v>12566</v>
      </c>
      <c r="V423" s="56"/>
      <c r="W423" s="56" t="s">
        <v>12701</v>
      </c>
      <c r="X423" s="56" t="s">
        <v>12566</v>
      </c>
      <c r="Y423" s="56"/>
      <c r="Z423" s="56" t="s">
        <v>12700</v>
      </c>
      <c r="AA423" s="56" t="s">
        <v>12566</v>
      </c>
      <c r="AB423" s="56"/>
      <c r="AC423" s="56" t="s">
        <v>12618</v>
      </c>
      <c r="AD423" s="56"/>
      <c r="AE423" s="56"/>
      <c r="AF423" s="56" t="str">
        <f>TEXT(M423,"#,##0.#######")</f>
        <v>3,600.</v>
      </c>
      <c r="AG423" s="56"/>
      <c r="AH423" s="56"/>
      <c r="AI423" s="56"/>
      <c r="AJ423" s="56"/>
      <c r="AK423" s="56" t="s">
        <v>12566</v>
      </c>
      <c r="AL423" s="56"/>
      <c r="AM423" s="56" t="str">
        <f>TEXT(L419,"#,##0.#######")</f>
        <v>0.4</v>
      </c>
      <c r="AN423" s="56"/>
      <c r="AO423" s="56"/>
      <c r="AP423" s="56" t="s">
        <v>12566</v>
      </c>
      <c r="AQ423" s="56"/>
      <c r="AR423" s="56" t="str">
        <f>TEXT(AY419,"#,##0.#######")</f>
        <v>0.55</v>
      </c>
      <c r="AS423" s="56"/>
      <c r="AT423" s="56"/>
      <c r="AU423" s="56"/>
      <c r="AV423" s="56" t="s">
        <v>12566</v>
      </c>
      <c r="AW423" s="56"/>
      <c r="AX423" s="56" t="str">
        <f>TEXT(AI419,"#,##0.#######")</f>
        <v>0.67</v>
      </c>
      <c r="AY423" s="56"/>
      <c r="AZ423" s="56"/>
      <c r="BA423" s="56"/>
      <c r="BB423" s="56" t="s">
        <v>12566</v>
      </c>
      <c r="BC423" s="56"/>
      <c r="BD423" s="56" t="str">
        <f>TEXT(L421,"#,##0.#######")</f>
        <v>0.45</v>
      </c>
      <c r="BE423" s="56"/>
      <c r="BF423" s="56"/>
      <c r="BG423" s="56"/>
      <c r="BH423" s="56"/>
      <c r="BI423" s="56"/>
      <c r="BJ423" s="56"/>
      <c r="BK423" s="56"/>
      <c r="BL423" s="56"/>
      <c r="BM423" s="56"/>
      <c r="BN423" s="56"/>
      <c r="BO423" s="56"/>
      <c r="BT423" s="56"/>
      <c r="BU423" s="56"/>
      <c r="BV423" s="56"/>
      <c r="BW423" s="56"/>
      <c r="BX423" s="56"/>
      <c r="BY423" s="56"/>
      <c r="BZ423" s="56"/>
      <c r="CA423" s="56"/>
      <c r="CB423" s="56"/>
      <c r="CC423" s="56"/>
      <c r="CD423" s="56"/>
      <c r="CE423" s="56"/>
      <c r="CF423" s="56"/>
      <c r="CG423" s="56"/>
      <c r="CH423" s="56"/>
      <c r="CI423" s="56"/>
      <c r="CJ423" s="56"/>
      <c r="CK423" s="56"/>
      <c r="CL423" s="56"/>
      <c r="CM423" s="56"/>
      <c r="CN423" s="56"/>
      <c r="CO423" s="56"/>
      <c r="CP423" s="56"/>
      <c r="CQ423" s="56"/>
      <c r="CR423" s="56"/>
      <c r="CS423" s="56"/>
      <c r="CT423" s="56"/>
      <c r="CU423" s="56"/>
      <c r="CV423" s="56"/>
      <c r="CW423" s="56"/>
      <c r="CX423" s="56"/>
      <c r="CY423" s="56"/>
      <c r="CZ423" s="66"/>
      <c r="DA423" s="66"/>
      <c r="DB423" s="66"/>
      <c r="DC423" s="66"/>
      <c r="DD423" s="66"/>
      <c r="DE423" s="66"/>
      <c r="DF423" s="66"/>
      <c r="DG423" s="66"/>
      <c r="DH423" s="66"/>
      <c r="DI423" s="66"/>
      <c r="DJ423" s="66"/>
      <c r="DK423" s="66"/>
      <c r="DL423" s="66"/>
      <c r="DM423" s="66"/>
      <c r="DN423" s="66"/>
      <c r="DO423" s="66"/>
      <c r="DP423" s="66"/>
      <c r="DQ423" s="66"/>
      <c r="DR423" s="66"/>
      <c r="DS423" s="66"/>
      <c r="DT423" s="66"/>
      <c r="DU423" s="66"/>
      <c r="DV423" s="66"/>
      <c r="DW423" s="66"/>
      <c r="DX423" s="66"/>
      <c r="DY423" s="66"/>
      <c r="DZ423" s="66"/>
      <c r="EA423" s="66"/>
      <c r="EB423" s="66"/>
      <c r="EC423" s="66"/>
      <c r="ED423" s="66"/>
      <c r="EE423" s="66"/>
      <c r="EF423" s="66"/>
      <c r="EG423" s="66"/>
      <c r="EH423" s="66"/>
      <c r="EI423" s="66"/>
      <c r="EJ423" s="66"/>
      <c r="EK423" s="66"/>
      <c r="EL423" s="115"/>
      <c r="EM423" s="61"/>
      <c r="EN423" s="61"/>
      <c r="EO423" s="61"/>
      <c r="EP423" s="61"/>
      <c r="EQ423" s="121"/>
    </row>
    <row r="424" spans="2:147" s="67" customFormat="1" ht="11.25" customHeight="1" x14ac:dyDescent="0.15">
      <c r="B424" s="114"/>
      <c r="C424" s="56"/>
      <c r="D424" s="56"/>
      <c r="E424" s="56"/>
      <c r="F424" s="56"/>
      <c r="G424" s="56"/>
      <c r="H424" s="56" t="s">
        <v>12613</v>
      </c>
      <c r="I424" s="56"/>
      <c r="J424" s="56" t="s">
        <v>43</v>
      </c>
      <c r="K424" s="56"/>
      <c r="L424" s="56" t="s">
        <v>12620</v>
      </c>
      <c r="M424" s="56"/>
      <c r="N424" s="56" t="s">
        <v>12620</v>
      </c>
      <c r="O424" s="56"/>
      <c r="P424" s="56" t="s">
        <v>12620</v>
      </c>
      <c r="Q424" s="56"/>
      <c r="R424" s="56" t="s">
        <v>12620</v>
      </c>
      <c r="S424" s="56"/>
      <c r="T424" s="56" t="s">
        <v>12620</v>
      </c>
      <c r="U424" s="56"/>
      <c r="V424" s="56" t="s">
        <v>12620</v>
      </c>
      <c r="W424" s="56"/>
      <c r="X424" s="56" t="s">
        <v>12620</v>
      </c>
      <c r="Y424" s="56"/>
      <c r="Z424" s="56" t="s">
        <v>12620</v>
      </c>
      <c r="AA424" s="56"/>
      <c r="AB424" s="56" t="s">
        <v>12620</v>
      </c>
      <c r="AC424" s="56"/>
      <c r="AD424" s="56"/>
      <c r="AE424" s="56" t="s">
        <v>43</v>
      </c>
      <c r="AF424" s="56"/>
      <c r="AG424" s="56" t="s">
        <v>12620</v>
      </c>
      <c r="AH424" s="56"/>
      <c r="AI424" s="56" t="s">
        <v>12620</v>
      </c>
      <c r="AJ424" s="56"/>
      <c r="AK424" s="56" t="s">
        <v>12620</v>
      </c>
      <c r="AL424" s="56"/>
      <c r="AM424" s="56" t="s">
        <v>12620</v>
      </c>
      <c r="AN424" s="56"/>
      <c r="AO424" s="56" t="s">
        <v>12620</v>
      </c>
      <c r="AP424" s="56"/>
      <c r="AQ424" s="56" t="s">
        <v>12620</v>
      </c>
      <c r="AR424" s="56"/>
      <c r="AS424" s="56" t="s">
        <v>12620</v>
      </c>
      <c r="AT424" s="56"/>
      <c r="AU424" s="56" t="s">
        <v>12620</v>
      </c>
      <c r="AV424" s="56"/>
      <c r="AW424" s="56" t="s">
        <v>12620</v>
      </c>
      <c r="AX424" s="56"/>
      <c r="AY424" s="56" t="s">
        <v>12620</v>
      </c>
      <c r="AZ424" s="56"/>
      <c r="BA424" s="56" t="s">
        <v>12620</v>
      </c>
      <c r="BB424" s="56"/>
      <c r="BC424" s="56" t="s">
        <v>12620</v>
      </c>
      <c r="BD424" s="56"/>
      <c r="BE424" s="56" t="s">
        <v>12620</v>
      </c>
      <c r="BF424" s="56"/>
      <c r="BG424" s="56" t="s">
        <v>12620</v>
      </c>
      <c r="BH424" s="56"/>
      <c r="BI424" s="56"/>
      <c r="BJ424" s="56" t="s">
        <v>43</v>
      </c>
      <c r="BK424" s="56"/>
      <c r="BL424" s="56" t="str">
        <f>TEXT(ROUND((3600*L419*AY419*AI419*L421)/(Z421),2),"#,##0.#######")</f>
        <v>13.27</v>
      </c>
      <c r="BM424" s="56"/>
      <c r="BN424" s="56"/>
      <c r="BO424" s="56" t="s">
        <v>8</v>
      </c>
      <c r="BP424" s="56"/>
      <c r="BQ424" s="56" t="s">
        <v>45</v>
      </c>
      <c r="BR424" s="56" t="s">
        <v>4481</v>
      </c>
      <c r="BT424" s="56"/>
      <c r="BU424" s="56"/>
      <c r="BV424" s="56"/>
      <c r="BW424" s="56"/>
      <c r="BX424" s="56"/>
      <c r="BY424" s="56"/>
      <c r="BZ424" s="56"/>
      <c r="CA424" s="56"/>
      <c r="CB424" s="56"/>
      <c r="CC424" s="56"/>
      <c r="CD424" s="56"/>
      <c r="CE424" s="56"/>
      <c r="CF424" s="56"/>
      <c r="CG424" s="56"/>
      <c r="CH424" s="56"/>
      <c r="CI424" s="56"/>
      <c r="CJ424" s="56"/>
      <c r="CK424" s="56"/>
      <c r="CL424" s="56"/>
      <c r="CM424" s="56"/>
      <c r="CN424" s="56"/>
      <c r="CO424" s="56"/>
      <c r="CP424" s="56"/>
      <c r="CQ424" s="56"/>
      <c r="CR424" s="56"/>
      <c r="CS424" s="56"/>
      <c r="CT424" s="56"/>
      <c r="CU424" s="56"/>
      <c r="CV424" s="56"/>
      <c r="CW424" s="56"/>
      <c r="CX424" s="56"/>
      <c r="CY424" s="56"/>
      <c r="CZ424" s="66"/>
      <c r="DA424" s="66"/>
      <c r="DB424" s="66"/>
      <c r="DC424" s="66"/>
      <c r="DD424" s="66"/>
      <c r="DE424" s="66"/>
      <c r="DF424" s="66"/>
      <c r="DG424" s="66"/>
      <c r="DH424" s="66"/>
      <c r="DI424" s="66"/>
      <c r="DJ424" s="66"/>
      <c r="DK424" s="66"/>
      <c r="DL424" s="66"/>
      <c r="DM424" s="66"/>
      <c r="DN424" s="66"/>
      <c r="DO424" s="66"/>
      <c r="DP424" s="66"/>
      <c r="DQ424" s="66"/>
      <c r="DR424" s="66"/>
      <c r="DS424" s="66"/>
      <c r="DT424" s="66"/>
      <c r="DU424" s="66"/>
      <c r="DV424" s="66"/>
      <c r="DW424" s="66"/>
      <c r="DX424" s="66"/>
      <c r="DY424" s="66"/>
      <c r="DZ424" s="66"/>
      <c r="EA424" s="66"/>
      <c r="EB424" s="66"/>
      <c r="EC424" s="66"/>
      <c r="ED424" s="66"/>
      <c r="EE424" s="66"/>
      <c r="EF424" s="66"/>
      <c r="EG424" s="66"/>
      <c r="EH424" s="66"/>
      <c r="EI424" s="66"/>
      <c r="EJ424" s="66"/>
      <c r="EK424" s="66"/>
      <c r="EL424" s="115"/>
      <c r="EM424" s="61"/>
      <c r="EN424" s="61"/>
      <c r="EO424" s="61"/>
      <c r="EP424" s="61"/>
      <c r="EQ424" s="121"/>
    </row>
    <row r="425" spans="2:147" s="67" customFormat="1" ht="11.25" customHeight="1" x14ac:dyDescent="0.15">
      <c r="B425" s="114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 t="s">
        <v>12619</v>
      </c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 t="str">
        <f>TEXT(Z421,"#,##0.#######")</f>
        <v>18.</v>
      </c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56"/>
      <c r="BI425" s="56"/>
      <c r="BJ425" s="56"/>
      <c r="BK425" s="56"/>
      <c r="BL425" s="56"/>
      <c r="BM425" s="56"/>
      <c r="BN425" s="56"/>
      <c r="BO425" s="56"/>
      <c r="BT425" s="56"/>
      <c r="BU425" s="56"/>
      <c r="BV425" s="56"/>
      <c r="BW425" s="56"/>
      <c r="BX425" s="56"/>
      <c r="BY425" s="56"/>
      <c r="BZ425" s="56"/>
      <c r="CA425" s="56"/>
      <c r="CB425" s="56"/>
      <c r="CC425" s="56"/>
      <c r="CD425" s="56"/>
      <c r="CE425" s="56"/>
      <c r="CF425" s="56"/>
      <c r="CG425" s="56"/>
      <c r="CH425" s="56"/>
      <c r="CI425" s="56"/>
      <c r="CJ425" s="56"/>
      <c r="CK425" s="56"/>
      <c r="CL425" s="56"/>
      <c r="CM425" s="56"/>
      <c r="CN425" s="56"/>
      <c r="CO425" s="56"/>
      <c r="CP425" s="56"/>
      <c r="CQ425" s="56"/>
      <c r="CR425" s="56"/>
      <c r="CS425" s="56"/>
      <c r="CT425" s="56"/>
      <c r="CU425" s="56"/>
      <c r="CV425" s="56"/>
      <c r="CW425" s="56"/>
      <c r="CX425" s="56"/>
      <c r="CY425" s="56"/>
      <c r="CZ425" s="66"/>
      <c r="DA425" s="66"/>
      <c r="DB425" s="66"/>
      <c r="DC425" s="66"/>
      <c r="DD425" s="66"/>
      <c r="DE425" s="66"/>
      <c r="DF425" s="66"/>
      <c r="DG425" s="66"/>
      <c r="DH425" s="66"/>
      <c r="DI425" s="66"/>
      <c r="DJ425" s="66"/>
      <c r="DK425" s="66"/>
      <c r="DL425" s="66"/>
      <c r="DM425" s="66"/>
      <c r="DN425" s="66"/>
      <c r="DO425" s="66"/>
      <c r="DP425" s="66"/>
      <c r="DQ425" s="66"/>
      <c r="DR425" s="66"/>
      <c r="DS425" s="66"/>
      <c r="DT425" s="66"/>
      <c r="DU425" s="66"/>
      <c r="DV425" s="66"/>
      <c r="DW425" s="66"/>
      <c r="DX425" s="66"/>
      <c r="DY425" s="66"/>
      <c r="DZ425" s="66"/>
      <c r="EA425" s="66"/>
      <c r="EB425" s="66"/>
      <c r="EC425" s="66"/>
      <c r="ED425" s="66"/>
      <c r="EE425" s="66"/>
      <c r="EF425" s="66"/>
      <c r="EG425" s="66"/>
      <c r="EH425" s="66"/>
      <c r="EI425" s="66"/>
      <c r="EJ425" s="66"/>
      <c r="EK425" s="66"/>
      <c r="EL425" s="115"/>
      <c r="EM425" s="61"/>
      <c r="EN425" s="61"/>
      <c r="EO425" s="61"/>
      <c r="EP425" s="61"/>
      <c r="EQ425" s="121"/>
    </row>
    <row r="426" spans="2:147" s="67" customFormat="1" ht="11.25" customHeight="1" x14ac:dyDescent="0.15">
      <c r="B426" s="114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56"/>
      <c r="BI426" s="56"/>
      <c r="BJ426" s="56"/>
      <c r="BK426" s="56"/>
      <c r="BL426" s="56"/>
      <c r="BM426" s="56"/>
      <c r="BN426" s="56"/>
      <c r="BO426" s="56"/>
      <c r="BP426" s="56"/>
      <c r="BQ426" s="56"/>
      <c r="BR426" s="56"/>
      <c r="BS426" s="56"/>
      <c r="BT426" s="56"/>
      <c r="BU426" s="56"/>
      <c r="BV426" s="56"/>
      <c r="BW426" s="56"/>
      <c r="BX426" s="56"/>
      <c r="BY426" s="56"/>
      <c r="BZ426" s="56"/>
      <c r="CA426" s="56"/>
      <c r="CB426" s="56"/>
      <c r="CC426" s="56"/>
      <c r="CD426" s="56"/>
      <c r="CE426" s="56"/>
      <c r="CF426" s="56"/>
      <c r="CG426" s="56"/>
      <c r="CH426" s="56"/>
      <c r="CI426" s="56"/>
      <c r="CJ426" s="56"/>
      <c r="CK426" s="56"/>
      <c r="CL426" s="56"/>
      <c r="CM426" s="56"/>
      <c r="CN426" s="56"/>
      <c r="CO426" s="56"/>
      <c r="CP426" s="56"/>
      <c r="CQ426" s="56"/>
      <c r="CR426" s="56"/>
      <c r="CS426" s="56"/>
      <c r="CT426" s="56"/>
      <c r="CU426" s="56"/>
      <c r="CV426" s="56"/>
      <c r="CW426" s="56"/>
      <c r="CX426" s="56"/>
      <c r="CY426" s="56"/>
      <c r="CZ426" s="66"/>
      <c r="DA426" s="66"/>
      <c r="DB426" s="66"/>
      <c r="DC426" s="66"/>
      <c r="DD426" s="66"/>
      <c r="DE426" s="66"/>
      <c r="DF426" s="66"/>
      <c r="DG426" s="66"/>
      <c r="DH426" s="66"/>
      <c r="DI426" s="66"/>
      <c r="DJ426" s="66"/>
      <c r="DK426" s="66"/>
      <c r="DL426" s="66"/>
      <c r="DM426" s="66"/>
      <c r="DN426" s="66"/>
      <c r="DO426" s="66"/>
      <c r="DP426" s="66"/>
      <c r="DQ426" s="66"/>
      <c r="DR426" s="66"/>
      <c r="DS426" s="66"/>
      <c r="DT426" s="66"/>
      <c r="DU426" s="66"/>
      <c r="DV426" s="66"/>
      <c r="DW426" s="66"/>
      <c r="DX426" s="66"/>
      <c r="DY426" s="66"/>
      <c r="DZ426" s="66"/>
      <c r="EA426" s="66"/>
      <c r="EB426" s="66"/>
      <c r="EC426" s="66"/>
      <c r="ED426" s="66"/>
      <c r="EE426" s="66"/>
      <c r="EF426" s="66"/>
      <c r="EG426" s="66"/>
      <c r="EH426" s="66"/>
      <c r="EI426" s="66"/>
      <c r="EJ426" s="66"/>
      <c r="EK426" s="66"/>
      <c r="EL426" s="115"/>
      <c r="EM426" s="61"/>
      <c r="EN426" s="61"/>
      <c r="EO426" s="61"/>
      <c r="EP426" s="61"/>
      <c r="EQ426" s="121"/>
    </row>
    <row r="427" spans="2:147" s="67" customFormat="1" ht="11.25" customHeight="1" x14ac:dyDescent="0.15">
      <c r="B427" s="114"/>
      <c r="C427" s="56"/>
      <c r="D427" s="56"/>
      <c r="E427" s="56"/>
      <c r="F427" s="56"/>
      <c r="G427" s="56"/>
      <c r="H427" s="56" t="s">
        <v>4448</v>
      </c>
      <c r="I427" s="56"/>
      <c r="J427" s="56"/>
      <c r="K427" s="56"/>
      <c r="L427" s="56"/>
      <c r="M427" s="56"/>
      <c r="N427" s="56"/>
      <c r="O427" s="56" t="s">
        <v>41</v>
      </c>
      <c r="P427" s="56"/>
      <c r="Q427" s="287" t="e">
        <f>토목기계경비총괄표!$G$5</f>
        <v>#REF!</v>
      </c>
      <c r="R427" s="287"/>
      <c r="S427" s="287"/>
      <c r="T427" s="287"/>
      <c r="U427" s="287"/>
      <c r="V427" s="56"/>
      <c r="W427" s="56"/>
      <c r="X427" s="56" t="s">
        <v>12609</v>
      </c>
      <c r="Y427" s="56"/>
      <c r="Z427" s="56"/>
      <c r="AA427" s="56" t="str">
        <f>TEXT(BL424,"#,##0.#######")</f>
        <v>13.27</v>
      </c>
      <c r="AB427" s="56"/>
      <c r="AC427" s="56"/>
      <c r="AD427" s="56"/>
      <c r="AE427" s="56"/>
      <c r="AF427" s="56" t="s">
        <v>43</v>
      </c>
      <c r="AG427" s="56"/>
      <c r="AI427" s="56"/>
      <c r="AJ427" s="56" t="e">
        <f>TEXT(TRUNC(Q427/BL424,1),"#,##0.#")</f>
        <v>#REF!</v>
      </c>
      <c r="AK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56"/>
      <c r="BI427" s="56"/>
      <c r="BJ427" s="56"/>
      <c r="BK427" s="56"/>
      <c r="BL427" s="56"/>
      <c r="BM427" s="56"/>
      <c r="BN427" s="56"/>
      <c r="BO427" s="56"/>
      <c r="BP427" s="56"/>
      <c r="BQ427" s="56"/>
      <c r="BR427" s="56"/>
      <c r="BS427" s="56"/>
      <c r="BT427" s="56"/>
      <c r="BU427" s="56"/>
      <c r="BV427" s="56"/>
      <c r="BW427" s="56"/>
      <c r="BX427" s="56"/>
      <c r="BY427" s="56"/>
      <c r="BZ427" s="56"/>
      <c r="CA427" s="56"/>
      <c r="CB427" s="56"/>
      <c r="CC427" s="56"/>
      <c r="CD427" s="56"/>
      <c r="CE427" s="56"/>
      <c r="CF427" s="56"/>
      <c r="CG427" s="56"/>
      <c r="CH427" s="56"/>
      <c r="CI427" s="56"/>
      <c r="CJ427" s="56"/>
      <c r="CK427" s="56"/>
      <c r="CL427" s="56"/>
      <c r="CM427" s="56"/>
      <c r="CN427" s="56"/>
      <c r="CO427" s="56"/>
      <c r="CP427" s="56"/>
      <c r="CQ427" s="56"/>
      <c r="CR427" s="56"/>
      <c r="CS427" s="56"/>
      <c r="CT427" s="56"/>
      <c r="CU427" s="56"/>
      <c r="CV427" s="56"/>
      <c r="CW427" s="56"/>
      <c r="CX427" s="56"/>
      <c r="CY427" s="56"/>
      <c r="CZ427" s="66"/>
      <c r="DA427" s="66"/>
      <c r="DB427" s="66"/>
      <c r="DC427" s="66"/>
      <c r="DD427" s="66"/>
      <c r="DE427" s="66"/>
      <c r="DF427" s="66"/>
      <c r="DG427" s="66"/>
      <c r="DH427" s="66"/>
      <c r="DI427" s="66"/>
      <c r="DJ427" s="66"/>
      <c r="DK427" s="66"/>
      <c r="DL427" s="66"/>
      <c r="DM427" s="66"/>
      <c r="DN427" s="66"/>
      <c r="DO427" s="66"/>
      <c r="DP427" s="66"/>
      <c r="DQ427" s="66"/>
      <c r="DR427" s="66"/>
      <c r="DS427" s="66"/>
      <c r="DT427" s="66"/>
      <c r="DU427" s="66"/>
      <c r="DV427" s="66"/>
      <c r="DW427" s="66"/>
      <c r="DX427" s="66"/>
      <c r="DY427" s="66"/>
      <c r="DZ427" s="66"/>
      <c r="EA427" s="66"/>
      <c r="EB427" s="66"/>
      <c r="EC427" s="66"/>
      <c r="ED427" s="66"/>
      <c r="EE427" s="66"/>
      <c r="EF427" s="66"/>
      <c r="EG427" s="66"/>
      <c r="EH427" s="66"/>
      <c r="EI427" s="66"/>
      <c r="EJ427" s="66"/>
      <c r="EK427" s="66"/>
      <c r="EL427" s="115"/>
      <c r="EM427" s="61"/>
      <c r="EN427" s="61"/>
      <c r="EO427" s="61"/>
      <c r="EP427" s="61"/>
      <c r="EQ427" s="121"/>
    </row>
    <row r="428" spans="2:147" s="67" customFormat="1" ht="11.25" customHeight="1" x14ac:dyDescent="0.15">
      <c r="B428" s="114"/>
      <c r="C428" s="56"/>
      <c r="D428" s="56"/>
      <c r="E428" s="56"/>
      <c r="F428" s="56"/>
      <c r="G428" s="56"/>
      <c r="H428" s="56" t="s">
        <v>4449</v>
      </c>
      <c r="I428" s="56"/>
      <c r="J428" s="56"/>
      <c r="K428" s="56"/>
      <c r="L428" s="56"/>
      <c r="M428" s="56"/>
      <c r="N428" s="56"/>
      <c r="O428" s="56" t="s">
        <v>41</v>
      </c>
      <c r="P428" s="56"/>
      <c r="Q428" s="287" t="e">
        <f>토목기계경비총괄표!$H$5</f>
        <v>#REF!</v>
      </c>
      <c r="R428" s="287"/>
      <c r="S428" s="287"/>
      <c r="T428" s="287"/>
      <c r="U428" s="287"/>
      <c r="V428" s="56"/>
      <c r="W428" s="56"/>
      <c r="X428" s="56" t="s">
        <v>12609</v>
      </c>
      <c r="Y428" s="56"/>
      <c r="Z428" s="56"/>
      <c r="AA428" s="56" t="str">
        <f>TEXT(BL424,"#,##0.#######")</f>
        <v>13.27</v>
      </c>
      <c r="AB428" s="56"/>
      <c r="AC428" s="56"/>
      <c r="AD428" s="56"/>
      <c r="AE428" s="56"/>
      <c r="AF428" s="56" t="s">
        <v>43</v>
      </c>
      <c r="AG428" s="56"/>
      <c r="AH428" s="56"/>
      <c r="AI428" s="56"/>
      <c r="AJ428" s="56" t="e">
        <f>TEXT(TRUNC(Q428/BL424,1),"#,##0.#")</f>
        <v>#REF!</v>
      </c>
      <c r="AK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56"/>
      <c r="BI428" s="56"/>
      <c r="BJ428" s="56"/>
      <c r="BK428" s="56"/>
      <c r="BL428" s="56"/>
      <c r="BM428" s="56"/>
      <c r="BN428" s="56"/>
      <c r="BO428" s="56"/>
      <c r="BP428" s="56"/>
      <c r="BQ428" s="56"/>
      <c r="BR428" s="56"/>
      <c r="BS428" s="56"/>
      <c r="BT428" s="56"/>
      <c r="BU428" s="56"/>
      <c r="BV428" s="56"/>
      <c r="BW428" s="56"/>
      <c r="BX428" s="56"/>
      <c r="BY428" s="56"/>
      <c r="BZ428" s="56"/>
      <c r="CA428" s="56"/>
      <c r="CB428" s="56"/>
      <c r="CC428" s="56"/>
      <c r="CD428" s="56"/>
      <c r="CE428" s="56"/>
      <c r="CF428" s="56"/>
      <c r="CG428" s="56"/>
      <c r="CH428" s="56"/>
      <c r="CI428" s="56"/>
      <c r="CJ428" s="56"/>
      <c r="CK428" s="56"/>
      <c r="CL428" s="56"/>
      <c r="CM428" s="56"/>
      <c r="CN428" s="56"/>
      <c r="CO428" s="56"/>
      <c r="CP428" s="56"/>
      <c r="CQ428" s="56"/>
      <c r="CR428" s="56"/>
      <c r="CS428" s="56"/>
      <c r="CT428" s="56"/>
      <c r="CU428" s="56"/>
      <c r="CV428" s="56"/>
      <c r="CW428" s="56"/>
      <c r="CX428" s="56"/>
      <c r="CY428" s="56"/>
      <c r="CZ428" s="66"/>
      <c r="DA428" s="66"/>
      <c r="DB428" s="66"/>
      <c r="DC428" s="66"/>
      <c r="DD428" s="66"/>
      <c r="DE428" s="66"/>
      <c r="DF428" s="66"/>
      <c r="DG428" s="66"/>
      <c r="DH428" s="66"/>
      <c r="DI428" s="66"/>
      <c r="DJ428" s="66"/>
      <c r="DK428" s="66"/>
      <c r="DL428" s="66"/>
      <c r="DM428" s="66"/>
      <c r="DN428" s="66"/>
      <c r="DO428" s="66"/>
      <c r="DP428" s="66"/>
      <c r="DQ428" s="66"/>
      <c r="DR428" s="66"/>
      <c r="DS428" s="66"/>
      <c r="DT428" s="66"/>
      <c r="DU428" s="66"/>
      <c r="DV428" s="66"/>
      <c r="DW428" s="66"/>
      <c r="DX428" s="66"/>
      <c r="DY428" s="66"/>
      <c r="DZ428" s="66"/>
      <c r="EA428" s="66"/>
      <c r="EB428" s="66"/>
      <c r="EC428" s="66"/>
      <c r="ED428" s="66"/>
      <c r="EE428" s="66"/>
      <c r="EF428" s="66"/>
      <c r="EG428" s="66"/>
      <c r="EH428" s="66"/>
      <c r="EI428" s="66"/>
      <c r="EJ428" s="66"/>
      <c r="EK428" s="66"/>
      <c r="EL428" s="115"/>
      <c r="EM428" s="61"/>
      <c r="EN428" s="61"/>
      <c r="EO428" s="61"/>
      <c r="EP428" s="61"/>
      <c r="EQ428" s="121"/>
    </row>
    <row r="429" spans="2:147" s="67" customFormat="1" ht="11.25" customHeight="1" x14ac:dyDescent="0.15">
      <c r="B429" s="114"/>
      <c r="C429" s="56"/>
      <c r="D429" s="56"/>
      <c r="E429" s="56"/>
      <c r="F429" s="56"/>
      <c r="G429" s="56"/>
      <c r="H429" s="56" t="s">
        <v>12605</v>
      </c>
      <c r="I429" s="56"/>
      <c r="J429" s="56"/>
      <c r="K429" s="56"/>
      <c r="L429" s="56" t="s">
        <v>12606</v>
      </c>
      <c r="M429" s="56"/>
      <c r="N429" s="56"/>
      <c r="O429" s="56" t="s">
        <v>41</v>
      </c>
      <c r="P429" s="56"/>
      <c r="Q429" s="287">
        <f>토목기계경비총괄표!$I$5</f>
        <v>16378</v>
      </c>
      <c r="R429" s="287"/>
      <c r="S429" s="287"/>
      <c r="T429" s="287"/>
      <c r="U429" s="287"/>
      <c r="V429" s="56"/>
      <c r="W429" s="56"/>
      <c r="X429" s="56" t="s">
        <v>12609</v>
      </c>
      <c r="Y429" s="56"/>
      <c r="Z429" s="56"/>
      <c r="AA429" s="56" t="str">
        <f>TEXT(BL424,"#,##0.#######")</f>
        <v>13.27</v>
      </c>
      <c r="AB429" s="56"/>
      <c r="AC429" s="56"/>
      <c r="AD429" s="56"/>
      <c r="AE429" s="56"/>
      <c r="AF429" s="56" t="s">
        <v>43</v>
      </c>
      <c r="AG429" s="56"/>
      <c r="AH429" s="56"/>
      <c r="AI429" s="56"/>
      <c r="AJ429" s="56" t="str">
        <f>TEXT(TRUNC(Q429/BL424,1),"#,##0.#")</f>
        <v>1,234.2</v>
      </c>
      <c r="AK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56"/>
      <c r="BI429" s="56"/>
      <c r="BJ429" s="56"/>
      <c r="BK429" s="56"/>
      <c r="BL429" s="56"/>
      <c r="BM429" s="56"/>
      <c r="BN429" s="56"/>
      <c r="BO429" s="56"/>
      <c r="BP429" s="56"/>
      <c r="BQ429" s="56"/>
      <c r="BR429" s="56"/>
      <c r="BS429" s="56"/>
      <c r="BT429" s="56"/>
      <c r="BU429" s="56"/>
      <c r="BV429" s="56"/>
      <c r="BW429" s="56"/>
      <c r="BX429" s="56"/>
      <c r="BY429" s="56"/>
      <c r="BZ429" s="56"/>
      <c r="CA429" s="56"/>
      <c r="CB429" s="56"/>
      <c r="CC429" s="56"/>
      <c r="CD429" s="56"/>
      <c r="CE429" s="56"/>
      <c r="CF429" s="56"/>
      <c r="CG429" s="56"/>
      <c r="CH429" s="56"/>
      <c r="CI429" s="56"/>
      <c r="CJ429" s="56"/>
      <c r="CK429" s="56"/>
      <c r="CL429" s="56"/>
      <c r="CM429" s="56"/>
      <c r="CN429" s="56"/>
      <c r="CO429" s="56"/>
      <c r="CP429" s="56"/>
      <c r="CQ429" s="56"/>
      <c r="CR429" s="56"/>
      <c r="CS429" s="56"/>
      <c r="CT429" s="56"/>
      <c r="CU429" s="56"/>
      <c r="CV429" s="56"/>
      <c r="CW429" s="56"/>
      <c r="CX429" s="56"/>
      <c r="CY429" s="56"/>
      <c r="CZ429" s="66"/>
      <c r="DA429" s="66"/>
      <c r="DB429" s="66"/>
      <c r="DC429" s="66"/>
      <c r="DD429" s="66"/>
      <c r="DE429" s="66"/>
      <c r="DF429" s="66"/>
      <c r="DG429" s="66"/>
      <c r="DH429" s="66"/>
      <c r="DI429" s="66"/>
      <c r="DJ429" s="66"/>
      <c r="DK429" s="66"/>
      <c r="DL429" s="66"/>
      <c r="DM429" s="66"/>
      <c r="DN429" s="66"/>
      <c r="DO429" s="66"/>
      <c r="DP429" s="66"/>
      <c r="DQ429" s="66"/>
      <c r="DR429" s="66"/>
      <c r="DS429" s="66"/>
      <c r="DT429" s="66"/>
      <c r="DU429" s="66"/>
      <c r="DV429" s="66"/>
      <c r="DW429" s="66"/>
      <c r="DX429" s="66"/>
      <c r="DY429" s="66"/>
      <c r="DZ429" s="66"/>
      <c r="EA429" s="66"/>
      <c r="EB429" s="66"/>
      <c r="EC429" s="66"/>
      <c r="ED429" s="66"/>
      <c r="EE429" s="66"/>
      <c r="EF429" s="66"/>
      <c r="EG429" s="66"/>
      <c r="EH429" s="66"/>
      <c r="EI429" s="66"/>
      <c r="EJ429" s="66"/>
      <c r="EK429" s="66"/>
      <c r="EL429" s="115"/>
      <c r="EM429" s="61"/>
      <c r="EN429" s="61"/>
      <c r="EO429" s="61"/>
      <c r="EP429" s="61"/>
      <c r="EQ429" s="121"/>
    </row>
    <row r="430" spans="2:147" s="67" customFormat="1" ht="11.25" customHeight="1" x14ac:dyDescent="0.15">
      <c r="B430" s="114"/>
      <c r="C430" s="56"/>
      <c r="D430" s="56"/>
      <c r="E430" s="56"/>
      <c r="F430" s="56"/>
      <c r="G430" s="56"/>
      <c r="H430" s="56" t="s">
        <v>12614</v>
      </c>
      <c r="I430" s="56"/>
      <c r="J430" s="56"/>
      <c r="K430" s="56"/>
      <c r="L430" s="56" t="s">
        <v>9</v>
      </c>
      <c r="M430" s="56"/>
      <c r="N430" s="56"/>
      <c r="O430" s="56" t="s">
        <v>41</v>
      </c>
      <c r="P430" s="56"/>
      <c r="Q430" s="56" t="e">
        <f>TEXT(AJ427+AJ428+AJ429,"#,##0.#######")</f>
        <v>#REF!</v>
      </c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56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6"/>
      <c r="CH430" s="56"/>
      <c r="CI430" s="56"/>
      <c r="CJ430" s="56"/>
      <c r="CK430" s="56"/>
      <c r="CL430" s="56"/>
      <c r="CM430" s="56"/>
      <c r="CN430" s="56"/>
      <c r="CO430" s="56"/>
      <c r="CP430" s="56"/>
      <c r="CQ430" s="56"/>
      <c r="CR430" s="56"/>
      <c r="CS430" s="56"/>
      <c r="CT430" s="56"/>
      <c r="CU430" s="56"/>
      <c r="CV430" s="56"/>
      <c r="CW430" s="56"/>
      <c r="CX430" s="56"/>
      <c r="CY430" s="56"/>
      <c r="CZ430" s="66"/>
      <c r="DA430" s="66"/>
      <c r="DB430" s="66"/>
      <c r="DC430" s="66"/>
      <c r="DD430" s="66"/>
      <c r="DE430" s="66"/>
      <c r="DF430" s="66"/>
      <c r="DG430" s="66"/>
      <c r="DH430" s="66"/>
      <c r="DI430" s="66"/>
      <c r="DJ430" s="66"/>
      <c r="DK430" s="66"/>
      <c r="DL430" s="66"/>
      <c r="DM430" s="66"/>
      <c r="DN430" s="66"/>
      <c r="DO430" s="66"/>
      <c r="DP430" s="66"/>
      <c r="DQ430" s="66"/>
      <c r="DR430" s="66"/>
      <c r="DS430" s="66"/>
      <c r="DT430" s="66"/>
      <c r="DU430" s="66"/>
      <c r="DV430" s="66"/>
      <c r="DW430" s="66"/>
      <c r="DX430" s="66"/>
      <c r="DY430" s="66"/>
      <c r="DZ430" s="66"/>
      <c r="EA430" s="66"/>
      <c r="EB430" s="66"/>
      <c r="EC430" s="66"/>
      <c r="ED430" s="66"/>
      <c r="EE430" s="66"/>
      <c r="EF430" s="66"/>
      <c r="EG430" s="66"/>
      <c r="EH430" s="66"/>
      <c r="EI430" s="66"/>
      <c r="EJ430" s="66"/>
      <c r="EK430" s="66"/>
      <c r="EL430" s="115"/>
      <c r="EM430" s="61" t="e">
        <f>EN430+EO430+EP430</f>
        <v>#REF!</v>
      </c>
      <c r="EN430" s="61" t="e">
        <f>TEXT(AJ427,"#,###.0")</f>
        <v>#REF!</v>
      </c>
      <c r="EO430" s="61" t="e">
        <f>TEXT(AJ428,"#,###.0")</f>
        <v>#REF!</v>
      </c>
      <c r="EP430" s="61" t="str">
        <f>TEXT(AJ429,"#,###.0")</f>
        <v>1,234.2</v>
      </c>
      <c r="EQ430" s="121"/>
    </row>
    <row r="431" spans="2:147" s="67" customFormat="1" ht="11.25" customHeight="1" x14ac:dyDescent="0.15">
      <c r="B431" s="114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56"/>
      <c r="BI431" s="56"/>
      <c r="BJ431" s="56"/>
      <c r="BK431" s="56"/>
      <c r="BL431" s="56"/>
      <c r="BM431" s="56"/>
      <c r="BN431" s="56"/>
      <c r="BO431" s="56"/>
      <c r="BP431" s="56"/>
      <c r="BQ431" s="56"/>
      <c r="BR431" s="56"/>
      <c r="BS431" s="56"/>
      <c r="BT431" s="56"/>
      <c r="BU431" s="56"/>
      <c r="BV431" s="56"/>
      <c r="BW431" s="56"/>
      <c r="BX431" s="56"/>
      <c r="BY431" s="56"/>
      <c r="BZ431" s="56"/>
      <c r="CA431" s="56"/>
      <c r="CB431" s="56"/>
      <c r="CC431" s="56"/>
      <c r="CD431" s="56"/>
      <c r="CE431" s="56"/>
      <c r="CF431" s="56"/>
      <c r="CG431" s="56"/>
      <c r="CH431" s="56"/>
      <c r="CI431" s="56"/>
      <c r="CJ431" s="56"/>
      <c r="CK431" s="56"/>
      <c r="CL431" s="56"/>
      <c r="CM431" s="56"/>
      <c r="CN431" s="56"/>
      <c r="CO431" s="56"/>
      <c r="CP431" s="56"/>
      <c r="CQ431" s="56"/>
      <c r="CR431" s="56"/>
      <c r="CS431" s="56"/>
      <c r="CT431" s="56"/>
      <c r="CU431" s="56"/>
      <c r="CV431" s="56"/>
      <c r="CW431" s="56"/>
      <c r="CX431" s="56"/>
      <c r="CY431" s="56"/>
      <c r="CZ431" s="66"/>
      <c r="DA431" s="66"/>
      <c r="DB431" s="66"/>
      <c r="DC431" s="66"/>
      <c r="DD431" s="66"/>
      <c r="DE431" s="66"/>
      <c r="DF431" s="66"/>
      <c r="DG431" s="66"/>
      <c r="DH431" s="66"/>
      <c r="DI431" s="66"/>
      <c r="DJ431" s="66"/>
      <c r="DK431" s="66"/>
      <c r="DL431" s="66"/>
      <c r="DM431" s="66"/>
      <c r="DN431" s="66"/>
      <c r="DO431" s="66"/>
      <c r="DP431" s="66"/>
      <c r="DQ431" s="66"/>
      <c r="DR431" s="66"/>
      <c r="DS431" s="66"/>
      <c r="DT431" s="66"/>
      <c r="DU431" s="66"/>
      <c r="DV431" s="66"/>
      <c r="DW431" s="66"/>
      <c r="DX431" s="66"/>
      <c r="DY431" s="66"/>
      <c r="DZ431" s="66"/>
      <c r="EA431" s="66"/>
      <c r="EB431" s="66"/>
      <c r="EC431" s="66"/>
      <c r="ED431" s="66"/>
      <c r="EE431" s="66"/>
      <c r="EF431" s="66"/>
      <c r="EG431" s="66"/>
      <c r="EH431" s="66"/>
      <c r="EI431" s="66"/>
      <c r="EJ431" s="66"/>
      <c r="EK431" s="66"/>
      <c r="EL431" s="115"/>
      <c r="EM431" s="61"/>
      <c r="EN431" s="61"/>
      <c r="EO431" s="61"/>
      <c r="EP431" s="61"/>
      <c r="EQ431" s="121"/>
    </row>
    <row r="432" spans="2:147" s="67" customFormat="1" ht="11.25" customHeight="1" x14ac:dyDescent="0.15">
      <c r="B432" s="114"/>
      <c r="C432" s="56"/>
      <c r="D432" s="56"/>
      <c r="E432" s="56" t="s">
        <v>12622</v>
      </c>
      <c r="F432" s="56"/>
      <c r="G432" s="56"/>
      <c r="H432" s="56" t="s">
        <v>12604</v>
      </c>
      <c r="I432" s="56"/>
      <c r="J432" s="56"/>
      <c r="K432" s="56"/>
      <c r="L432" s="56"/>
      <c r="M432" s="56" t="s">
        <v>9</v>
      </c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56"/>
      <c r="BI432" s="56"/>
      <c r="BJ432" s="56"/>
      <c r="BK432" s="56"/>
      <c r="BL432" s="56"/>
      <c r="BM432" s="56"/>
      <c r="BN432" s="56"/>
      <c r="BO432" s="56"/>
      <c r="BP432" s="56"/>
      <c r="BQ432" s="56"/>
      <c r="BR432" s="56"/>
      <c r="BS432" s="56"/>
      <c r="BT432" s="56"/>
      <c r="BU432" s="56"/>
      <c r="BV432" s="56"/>
      <c r="BW432" s="56"/>
      <c r="BX432" s="56"/>
      <c r="BY432" s="56"/>
      <c r="BZ432" s="56"/>
      <c r="CA432" s="56"/>
      <c r="CB432" s="56"/>
      <c r="CC432" s="56"/>
      <c r="CD432" s="56"/>
      <c r="CE432" s="56"/>
      <c r="CF432" s="56"/>
      <c r="CG432" s="56"/>
      <c r="CH432" s="56"/>
      <c r="CI432" s="56"/>
      <c r="CJ432" s="56"/>
      <c r="CK432" s="56"/>
      <c r="CL432" s="56"/>
      <c r="CM432" s="56"/>
      <c r="CN432" s="56"/>
      <c r="CO432" s="56"/>
      <c r="CP432" s="56"/>
      <c r="CQ432" s="56"/>
      <c r="CR432" s="56"/>
      <c r="CS432" s="56"/>
      <c r="CT432" s="56"/>
      <c r="CU432" s="56"/>
      <c r="CV432" s="56"/>
      <c r="CW432" s="56"/>
      <c r="CX432" s="56"/>
      <c r="CY432" s="56"/>
      <c r="CZ432" s="66"/>
      <c r="DA432" s="66"/>
      <c r="DB432" s="66"/>
      <c r="DC432" s="66"/>
      <c r="DD432" s="66"/>
      <c r="DE432" s="66"/>
      <c r="DF432" s="66"/>
      <c r="DG432" s="66"/>
      <c r="DH432" s="66"/>
      <c r="DI432" s="66"/>
      <c r="DJ432" s="66"/>
      <c r="DK432" s="66"/>
      <c r="DL432" s="66"/>
      <c r="DM432" s="66"/>
      <c r="DN432" s="66"/>
      <c r="DO432" s="66"/>
      <c r="DP432" s="66"/>
      <c r="DQ432" s="66"/>
      <c r="DR432" s="66"/>
      <c r="DS432" s="66"/>
      <c r="DT432" s="66"/>
      <c r="DU432" s="66"/>
      <c r="DV432" s="66"/>
      <c r="DW432" s="66"/>
      <c r="DX432" s="66"/>
      <c r="DY432" s="66"/>
      <c r="DZ432" s="66"/>
      <c r="EA432" s="66"/>
      <c r="EB432" s="66"/>
      <c r="EC432" s="66"/>
      <c r="ED432" s="66"/>
      <c r="EE432" s="66"/>
      <c r="EF432" s="66"/>
      <c r="EG432" s="66"/>
      <c r="EH432" s="66"/>
      <c r="EI432" s="66"/>
      <c r="EJ432" s="66"/>
      <c r="EK432" s="66"/>
      <c r="EL432" s="115"/>
      <c r="EM432" s="61"/>
      <c r="EN432" s="61"/>
      <c r="EO432" s="61"/>
      <c r="EP432" s="61"/>
      <c r="EQ432" s="121"/>
    </row>
    <row r="433" spans="1:150" s="67" customFormat="1" ht="11.25" customHeight="1" x14ac:dyDescent="0.15">
      <c r="B433" s="114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56"/>
      <c r="BI433" s="56"/>
      <c r="BJ433" s="56"/>
      <c r="BK433" s="56"/>
      <c r="BL433" s="56"/>
      <c r="BM433" s="56"/>
      <c r="BN433" s="56"/>
      <c r="BO433" s="56"/>
      <c r="BP433" s="56"/>
      <c r="BQ433" s="56"/>
      <c r="BR433" s="56"/>
      <c r="BS433" s="56"/>
      <c r="BT433" s="56"/>
      <c r="BU433" s="56"/>
      <c r="BV433" s="56"/>
      <c r="BW433" s="56"/>
      <c r="BX433" s="56"/>
      <c r="BY433" s="56"/>
      <c r="BZ433" s="56"/>
      <c r="CA433" s="56"/>
      <c r="CB433" s="56"/>
      <c r="CC433" s="56"/>
      <c r="CD433" s="56"/>
      <c r="CE433" s="56"/>
      <c r="CF433" s="56"/>
      <c r="CG433" s="56"/>
      <c r="CH433" s="56"/>
      <c r="CI433" s="56"/>
      <c r="CJ433" s="56"/>
      <c r="CK433" s="56"/>
      <c r="CL433" s="56"/>
      <c r="CM433" s="56"/>
      <c r="CN433" s="56"/>
      <c r="CO433" s="56"/>
      <c r="CP433" s="56"/>
      <c r="CQ433" s="56"/>
      <c r="CR433" s="56"/>
      <c r="CS433" s="56"/>
      <c r="CT433" s="56"/>
      <c r="CU433" s="56"/>
      <c r="CV433" s="56"/>
      <c r="CW433" s="56"/>
      <c r="CX433" s="56"/>
      <c r="CY433" s="56"/>
      <c r="CZ433" s="66"/>
      <c r="DA433" s="66"/>
      <c r="DB433" s="66"/>
      <c r="DC433" s="66"/>
      <c r="DD433" s="66"/>
      <c r="DE433" s="66"/>
      <c r="DF433" s="66"/>
      <c r="DG433" s="66"/>
      <c r="DH433" s="66"/>
      <c r="DI433" s="66"/>
      <c r="DJ433" s="66"/>
      <c r="DK433" s="66"/>
      <c r="DL433" s="66"/>
      <c r="DM433" s="66"/>
      <c r="DN433" s="66"/>
      <c r="DO433" s="66"/>
      <c r="DP433" s="66"/>
      <c r="DQ433" s="66"/>
      <c r="DR433" s="66"/>
      <c r="DS433" s="66"/>
      <c r="DT433" s="66"/>
      <c r="DU433" s="66"/>
      <c r="DV433" s="66"/>
      <c r="DW433" s="66"/>
      <c r="DX433" s="66"/>
      <c r="DY433" s="66"/>
      <c r="DZ433" s="66"/>
      <c r="EA433" s="66"/>
      <c r="EB433" s="66"/>
      <c r="EC433" s="66"/>
      <c r="ED433" s="66"/>
      <c r="EE433" s="66"/>
      <c r="EF433" s="66"/>
      <c r="EG433" s="66"/>
      <c r="EH433" s="66"/>
      <c r="EI433" s="66"/>
      <c r="EJ433" s="66"/>
      <c r="EK433" s="66"/>
      <c r="EL433" s="115"/>
      <c r="EM433" s="61"/>
      <c r="EN433" s="61"/>
      <c r="EO433" s="61"/>
      <c r="EP433" s="61"/>
      <c r="EQ433" s="121"/>
    </row>
    <row r="434" spans="1:150" s="67" customFormat="1" ht="11.25" customHeight="1" x14ac:dyDescent="0.15">
      <c r="B434" s="114"/>
      <c r="C434" s="56"/>
      <c r="D434" s="56"/>
      <c r="E434" s="56"/>
      <c r="F434" s="56"/>
      <c r="G434" s="56"/>
      <c r="H434" s="56"/>
      <c r="I434" s="56" t="s">
        <v>4448</v>
      </c>
      <c r="J434" s="56"/>
      <c r="K434" s="56"/>
      <c r="L434" s="56"/>
      <c r="M434" s="56"/>
      <c r="N434" s="56"/>
      <c r="O434" s="56"/>
      <c r="P434" s="56" t="s">
        <v>41</v>
      </c>
      <c r="Q434" s="56"/>
      <c r="R434" s="56" t="e">
        <f>TEXT(EN407,"#,###.##")</f>
        <v>#REF!</v>
      </c>
      <c r="S434" s="56"/>
      <c r="T434" s="56"/>
      <c r="U434" s="56"/>
      <c r="V434" s="56"/>
      <c r="W434" s="56"/>
      <c r="X434" s="56" t="s">
        <v>39</v>
      </c>
      <c r="Y434" s="56"/>
      <c r="Z434" s="56" t="str">
        <f>TEXT(EN411,"#,###.##")</f>
        <v>8,272.5</v>
      </c>
      <c r="AA434" s="56"/>
      <c r="AB434" s="56"/>
      <c r="AC434" s="56"/>
      <c r="AD434" s="56"/>
      <c r="AE434" s="56"/>
      <c r="AF434" s="56" t="s">
        <v>39</v>
      </c>
      <c r="AG434" s="56"/>
      <c r="AH434" s="56" t="e">
        <f>TEXT(EN430,"#,###.##")</f>
        <v>#REF!</v>
      </c>
      <c r="AI434" s="56"/>
      <c r="AJ434" s="56"/>
      <c r="AK434" s="56"/>
      <c r="AL434" s="56"/>
      <c r="AM434" s="56"/>
      <c r="AN434" s="56"/>
      <c r="AO434" s="56" t="s">
        <v>43</v>
      </c>
      <c r="AP434" s="56"/>
      <c r="AQ434" s="56"/>
      <c r="AR434" s="56" t="e">
        <f>TEXT(TRUNC(EN407+EN411+EN430,0),"#,##0")</f>
        <v>#REF!</v>
      </c>
      <c r="AS434" s="56"/>
      <c r="AW434" s="56"/>
      <c r="AX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  <c r="BR434" s="56"/>
      <c r="BS434" s="56"/>
      <c r="BT434" s="56"/>
      <c r="BU434" s="56"/>
      <c r="BV434" s="56"/>
      <c r="BW434" s="56"/>
      <c r="BX434" s="56"/>
      <c r="BY434" s="56"/>
      <c r="BZ434" s="56"/>
      <c r="CA434" s="56"/>
      <c r="CB434" s="56"/>
      <c r="CC434" s="56"/>
      <c r="CD434" s="56"/>
      <c r="CE434" s="56"/>
      <c r="CF434" s="56"/>
      <c r="CG434" s="56"/>
      <c r="CH434" s="56"/>
      <c r="CI434" s="56"/>
      <c r="CJ434" s="56"/>
      <c r="CK434" s="56"/>
      <c r="CL434" s="56"/>
      <c r="CM434" s="56"/>
      <c r="CN434" s="56"/>
      <c r="CO434" s="56"/>
      <c r="CP434" s="56"/>
      <c r="CQ434" s="56"/>
      <c r="CR434" s="56"/>
      <c r="CS434" s="56"/>
      <c r="CT434" s="56"/>
      <c r="CU434" s="56"/>
      <c r="CV434" s="56"/>
      <c r="CW434" s="56"/>
      <c r="CX434" s="56"/>
      <c r="CY434" s="56"/>
      <c r="CZ434" s="66"/>
      <c r="DA434" s="66"/>
      <c r="DB434" s="66"/>
      <c r="DC434" s="66"/>
      <c r="DD434" s="66"/>
      <c r="DE434" s="66"/>
      <c r="DF434" s="66"/>
      <c r="DG434" s="66"/>
      <c r="DH434" s="66"/>
      <c r="DI434" s="66"/>
      <c r="DJ434" s="66"/>
      <c r="DK434" s="66"/>
      <c r="DL434" s="66"/>
      <c r="DM434" s="66"/>
      <c r="DN434" s="66"/>
      <c r="DO434" s="66"/>
      <c r="DP434" s="66"/>
      <c r="DQ434" s="66"/>
      <c r="DR434" s="66"/>
      <c r="DS434" s="66"/>
      <c r="DT434" s="66"/>
      <c r="DU434" s="66"/>
      <c r="DV434" s="66"/>
      <c r="DW434" s="66"/>
      <c r="DX434" s="66"/>
      <c r="DY434" s="66"/>
      <c r="DZ434" s="66"/>
      <c r="EA434" s="66"/>
      <c r="EB434" s="66"/>
      <c r="EC434" s="66"/>
      <c r="ED434" s="66"/>
      <c r="EE434" s="66"/>
      <c r="EF434" s="66"/>
      <c r="EG434" s="66"/>
      <c r="EH434" s="66"/>
      <c r="EI434" s="66"/>
      <c r="EJ434" s="66"/>
      <c r="EK434" s="66"/>
      <c r="EL434" s="115"/>
      <c r="EM434" s="61"/>
      <c r="EN434" s="61"/>
      <c r="EO434" s="61"/>
      <c r="EP434" s="61"/>
      <c r="EQ434" s="121"/>
    </row>
    <row r="435" spans="1:150" s="67" customFormat="1" ht="11.25" customHeight="1" x14ac:dyDescent="0.15">
      <c r="B435" s="114"/>
      <c r="C435" s="56"/>
      <c r="D435" s="56"/>
      <c r="E435" s="56"/>
      <c r="F435" s="56"/>
      <c r="G435" s="56"/>
      <c r="H435" s="56"/>
      <c r="I435" s="56" t="s">
        <v>4449</v>
      </c>
      <c r="J435" s="56"/>
      <c r="K435" s="56"/>
      <c r="L435" s="56"/>
      <c r="M435" s="56"/>
      <c r="N435" s="56"/>
      <c r="O435" s="56"/>
      <c r="P435" s="56" t="s">
        <v>41</v>
      </c>
      <c r="Q435" s="56"/>
      <c r="R435" s="56" t="e">
        <f>TEXT(EO407,"#,###.##")</f>
        <v>#REF!</v>
      </c>
      <c r="S435" s="56"/>
      <c r="T435" s="56"/>
      <c r="U435" s="56"/>
      <c r="V435" s="56"/>
      <c r="W435" s="56"/>
      <c r="X435" s="56" t="s">
        <v>39</v>
      </c>
      <c r="Y435" s="56"/>
      <c r="Z435" s="56" t="str">
        <f>TEXT(EO415,"#,###.##")</f>
        <v>172.3</v>
      </c>
      <c r="AA435" s="56"/>
      <c r="AB435" s="56"/>
      <c r="AC435" s="56"/>
      <c r="AD435" s="56"/>
      <c r="AE435" s="56"/>
      <c r="AF435" s="56" t="s">
        <v>39</v>
      </c>
      <c r="AG435" s="56"/>
      <c r="AH435" s="56" t="e">
        <f>TEXT(EO430,"#,###.##")</f>
        <v>#REF!</v>
      </c>
      <c r="AI435" s="56"/>
      <c r="AJ435" s="56"/>
      <c r="AK435" s="56"/>
      <c r="AL435" s="56"/>
      <c r="AM435" s="56"/>
      <c r="AN435" s="56"/>
      <c r="AO435" s="56" t="s">
        <v>43</v>
      </c>
      <c r="AP435" s="56"/>
      <c r="AQ435" s="56"/>
      <c r="AR435" s="56" t="e">
        <f>TEXT(TRUNC(EO407+EO415+EO430,0),"#,##0")</f>
        <v>#REF!</v>
      </c>
      <c r="AS435" s="56"/>
      <c r="AT435" s="56"/>
      <c r="AV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56"/>
      <c r="BI435" s="56"/>
      <c r="BJ435" s="56"/>
      <c r="BK435" s="56"/>
      <c r="BL435" s="56"/>
      <c r="BM435" s="56"/>
      <c r="BN435" s="56"/>
      <c r="BO435" s="56"/>
      <c r="BP435" s="56"/>
      <c r="BQ435" s="56"/>
      <c r="BR435" s="56"/>
      <c r="BS435" s="56"/>
      <c r="BT435" s="56"/>
      <c r="BU435" s="56"/>
      <c r="BV435" s="56"/>
      <c r="BW435" s="56"/>
      <c r="BX435" s="56"/>
      <c r="BY435" s="56"/>
      <c r="BZ435" s="56"/>
      <c r="CA435" s="56"/>
      <c r="CB435" s="56"/>
      <c r="CC435" s="56"/>
      <c r="CD435" s="56"/>
      <c r="CE435" s="56"/>
      <c r="CF435" s="56"/>
      <c r="CG435" s="56"/>
      <c r="CH435" s="56"/>
      <c r="CI435" s="56"/>
      <c r="CJ435" s="56"/>
      <c r="CK435" s="56"/>
      <c r="CL435" s="56"/>
      <c r="CM435" s="56"/>
      <c r="CN435" s="56"/>
      <c r="CO435" s="56"/>
      <c r="CP435" s="56"/>
      <c r="CQ435" s="56"/>
      <c r="CR435" s="56"/>
      <c r="CS435" s="56"/>
      <c r="CT435" s="56"/>
      <c r="CU435" s="56"/>
      <c r="CV435" s="56"/>
      <c r="CW435" s="56"/>
      <c r="CX435" s="56"/>
      <c r="CY435" s="56"/>
      <c r="CZ435" s="66"/>
      <c r="DA435" s="66"/>
      <c r="DB435" s="66"/>
      <c r="DC435" s="66"/>
      <c r="DD435" s="66"/>
      <c r="DE435" s="66"/>
      <c r="DF435" s="66"/>
      <c r="DG435" s="66"/>
      <c r="DH435" s="66"/>
      <c r="DI435" s="66"/>
      <c r="DJ435" s="66"/>
      <c r="DK435" s="66"/>
      <c r="DL435" s="66"/>
      <c r="DM435" s="66"/>
      <c r="DN435" s="66"/>
      <c r="DO435" s="66"/>
      <c r="DP435" s="66"/>
      <c r="DQ435" s="66"/>
      <c r="DR435" s="66"/>
      <c r="DS435" s="66"/>
      <c r="DT435" s="66"/>
      <c r="DU435" s="66"/>
      <c r="DV435" s="66"/>
      <c r="DW435" s="66"/>
      <c r="DX435" s="66"/>
      <c r="DY435" s="66"/>
      <c r="DZ435" s="66"/>
      <c r="EA435" s="66"/>
      <c r="EB435" s="66"/>
      <c r="EC435" s="66"/>
      <c r="ED435" s="66"/>
      <c r="EE435" s="66"/>
      <c r="EF435" s="66"/>
      <c r="EG435" s="66"/>
      <c r="EH435" s="66"/>
      <c r="EI435" s="66"/>
      <c r="EJ435" s="66"/>
      <c r="EK435" s="66"/>
      <c r="EL435" s="115"/>
      <c r="EM435" s="61"/>
      <c r="EN435" s="61"/>
      <c r="EO435" s="61"/>
      <c r="EP435" s="61"/>
      <c r="EQ435" s="121"/>
    </row>
    <row r="436" spans="1:150" s="67" customFormat="1" ht="11.25" customHeight="1" x14ac:dyDescent="0.15">
      <c r="B436" s="114"/>
      <c r="C436" s="56"/>
      <c r="D436" s="56"/>
      <c r="E436" s="56"/>
      <c r="F436" s="56"/>
      <c r="G436" s="56"/>
      <c r="H436" s="56"/>
      <c r="I436" s="56" t="s">
        <v>12605</v>
      </c>
      <c r="J436" s="56"/>
      <c r="K436" s="56" t="s">
        <v>12606</v>
      </c>
      <c r="L436" s="56"/>
      <c r="M436" s="56"/>
      <c r="N436" s="56"/>
      <c r="O436" s="56"/>
      <c r="P436" s="56" t="s">
        <v>41</v>
      </c>
      <c r="Q436" s="56"/>
      <c r="R436" s="56" t="str">
        <f>TEXT(EP407,"#,###.##")</f>
        <v>8,300.3</v>
      </c>
      <c r="S436" s="56"/>
      <c r="T436" s="56"/>
      <c r="U436" s="56"/>
      <c r="V436" s="56"/>
      <c r="W436" s="56"/>
      <c r="X436" s="56" t="s">
        <v>39</v>
      </c>
      <c r="Y436" s="56"/>
      <c r="Z436" s="56" t="str">
        <f>TEXT(EP430,"#,###.##")</f>
        <v>1,234.2</v>
      </c>
      <c r="AA436" s="56"/>
      <c r="AB436" s="56"/>
      <c r="AC436" s="56"/>
      <c r="AD436" s="56"/>
      <c r="AE436" s="56"/>
      <c r="AF436" s="56" t="s">
        <v>43</v>
      </c>
      <c r="AG436" s="56"/>
      <c r="AH436" s="56"/>
      <c r="AI436" s="56" t="str">
        <f>TEXT(TRUNC(EP407+EP430,0),"#,##0")</f>
        <v>9,534</v>
      </c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56"/>
      <c r="BI436" s="56"/>
      <c r="BJ436" s="56"/>
      <c r="BK436" s="56"/>
      <c r="BL436" s="56"/>
      <c r="BM436" s="56"/>
      <c r="BN436" s="56"/>
      <c r="BO436" s="56"/>
      <c r="BP436" s="56"/>
      <c r="BQ436" s="56"/>
      <c r="BR436" s="56"/>
      <c r="BS436" s="56"/>
      <c r="BT436" s="56"/>
      <c r="BU436" s="56"/>
      <c r="BV436" s="56"/>
      <c r="BW436" s="56"/>
      <c r="BX436" s="56"/>
      <c r="BY436" s="56"/>
      <c r="BZ436" s="56"/>
      <c r="CA436" s="56"/>
      <c r="CB436" s="56"/>
      <c r="CC436" s="56"/>
      <c r="CD436" s="56"/>
      <c r="CE436" s="56"/>
      <c r="CF436" s="56"/>
      <c r="CG436" s="56"/>
      <c r="CH436" s="56"/>
      <c r="CI436" s="56"/>
      <c r="CJ436" s="56"/>
      <c r="CK436" s="56"/>
      <c r="CL436" s="56"/>
      <c r="CM436" s="56"/>
      <c r="CN436" s="56"/>
      <c r="CO436" s="56"/>
      <c r="CP436" s="56"/>
      <c r="CQ436" s="56"/>
      <c r="CR436" s="56"/>
      <c r="CS436" s="56"/>
      <c r="CT436" s="56"/>
      <c r="CU436" s="56"/>
      <c r="CV436" s="56"/>
      <c r="CW436" s="56"/>
      <c r="CX436" s="56"/>
      <c r="CY436" s="56"/>
      <c r="CZ436" s="66"/>
      <c r="DA436" s="66"/>
      <c r="DB436" s="66"/>
      <c r="DC436" s="66"/>
      <c r="DD436" s="66"/>
      <c r="DE436" s="66"/>
      <c r="DF436" s="66"/>
      <c r="DG436" s="66"/>
      <c r="DH436" s="66"/>
      <c r="DI436" s="66"/>
      <c r="DJ436" s="66"/>
      <c r="DK436" s="66"/>
      <c r="DL436" s="66"/>
      <c r="DM436" s="66"/>
      <c r="DN436" s="66"/>
      <c r="DO436" s="66"/>
      <c r="DP436" s="66"/>
      <c r="DQ436" s="66"/>
      <c r="DR436" s="66"/>
      <c r="DS436" s="66"/>
      <c r="DT436" s="66"/>
      <c r="DU436" s="66"/>
      <c r="DV436" s="66"/>
      <c r="DW436" s="66"/>
      <c r="DX436" s="66"/>
      <c r="DY436" s="66"/>
      <c r="DZ436" s="66"/>
      <c r="EA436" s="66"/>
      <c r="EB436" s="66"/>
      <c r="EC436" s="66"/>
      <c r="ED436" s="66"/>
      <c r="EE436" s="66"/>
      <c r="EF436" s="66"/>
      <c r="EG436" s="66"/>
      <c r="EH436" s="66"/>
      <c r="EI436" s="66"/>
      <c r="EJ436" s="66"/>
      <c r="EK436" s="66"/>
      <c r="EL436" s="115"/>
      <c r="EM436" s="61"/>
      <c r="EN436" s="61"/>
      <c r="EO436" s="61"/>
      <c r="EP436" s="61"/>
      <c r="EQ436" s="121"/>
    </row>
    <row r="437" spans="1:150" s="67" customFormat="1" ht="11.25" customHeight="1" x14ac:dyDescent="0.15">
      <c r="B437" s="114"/>
      <c r="C437" s="56"/>
      <c r="D437" s="56"/>
      <c r="E437" s="56"/>
      <c r="F437" s="56"/>
      <c r="G437" s="56"/>
      <c r="H437" s="56"/>
      <c r="I437" s="56"/>
      <c r="J437" s="56"/>
      <c r="K437" s="56" t="s">
        <v>9</v>
      </c>
      <c r="L437" s="56"/>
      <c r="M437" s="56"/>
      <c r="N437" s="56"/>
      <c r="O437" s="56"/>
      <c r="P437" s="56" t="s">
        <v>41</v>
      </c>
      <c r="Q437" s="56"/>
      <c r="R437" s="56" t="e">
        <f>TEXT(AR434+AR435+AI436,"#,##0")</f>
        <v>#REF!</v>
      </c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56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56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56"/>
      <c r="CY437" s="56"/>
      <c r="CZ437" s="66"/>
      <c r="DA437" s="66"/>
      <c r="DB437" s="66"/>
      <c r="DC437" s="66"/>
      <c r="DD437" s="66"/>
      <c r="DE437" s="66"/>
      <c r="DF437" s="66"/>
      <c r="DG437" s="66"/>
      <c r="DH437" s="66"/>
      <c r="DI437" s="66"/>
      <c r="DJ437" s="66"/>
      <c r="DK437" s="66"/>
      <c r="DL437" s="66"/>
      <c r="DM437" s="66"/>
      <c r="DN437" s="66"/>
      <c r="DO437" s="66"/>
      <c r="DP437" s="66"/>
      <c r="DQ437" s="66"/>
      <c r="DR437" s="66"/>
      <c r="DS437" s="66"/>
      <c r="DT437" s="66"/>
      <c r="DU437" s="66"/>
      <c r="DV437" s="66"/>
      <c r="DW437" s="66"/>
      <c r="DX437" s="66"/>
      <c r="DY437" s="66"/>
      <c r="DZ437" s="66"/>
      <c r="EA437" s="66"/>
      <c r="EB437" s="66"/>
      <c r="EC437" s="66"/>
      <c r="ED437" s="66"/>
      <c r="EE437" s="66"/>
      <c r="EF437" s="66"/>
      <c r="EG437" s="66"/>
      <c r="EH437" s="66"/>
      <c r="EI437" s="66"/>
      <c r="EJ437" s="66"/>
      <c r="EK437" s="66"/>
      <c r="EL437" s="115"/>
      <c r="EM437" s="62" t="e">
        <f>EN437+EO437+EP437</f>
        <v>#REF!</v>
      </c>
      <c r="EN437" s="61" t="e">
        <f>TEXT(AR434,"#,##0")</f>
        <v>#REF!</v>
      </c>
      <c r="EO437" s="61" t="e">
        <f>TEXT(AR435,"#,##0")</f>
        <v>#REF!</v>
      </c>
      <c r="EP437" s="61" t="str">
        <f>TEXT(AI436,"#,##0")</f>
        <v>9,534</v>
      </c>
      <c r="EQ437" s="121"/>
    </row>
    <row r="438" spans="1:150" ht="11.45" customHeight="1" x14ac:dyDescent="0.2">
      <c r="B438" s="108"/>
      <c r="C438" s="109"/>
      <c r="D438" s="109"/>
      <c r="E438" s="109"/>
      <c r="F438" s="109"/>
      <c r="G438" s="109"/>
      <c r="H438" s="109"/>
      <c r="I438" s="109"/>
      <c r="J438" s="109"/>
      <c r="K438" s="109"/>
      <c r="L438" s="110"/>
      <c r="M438" s="110"/>
      <c r="N438" s="110"/>
      <c r="O438" s="109"/>
      <c r="P438" s="109"/>
      <c r="Q438" s="109"/>
      <c r="R438" s="109"/>
      <c r="S438" s="109"/>
      <c r="T438" s="109"/>
      <c r="U438" s="109"/>
      <c r="V438" s="109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09"/>
      <c r="AH438" s="109"/>
      <c r="AI438" s="109"/>
      <c r="AJ438" s="109"/>
      <c r="AK438" s="109"/>
      <c r="AL438" s="109"/>
      <c r="AM438" s="109"/>
      <c r="AN438" s="109"/>
      <c r="AO438" s="109"/>
      <c r="AP438" s="109"/>
      <c r="AQ438" s="109"/>
      <c r="AR438" s="109"/>
      <c r="AS438" s="109"/>
      <c r="AT438" s="109"/>
      <c r="AU438" s="109"/>
      <c r="AV438" s="109"/>
      <c r="AW438" s="109"/>
      <c r="AX438" s="109"/>
      <c r="AY438" s="109"/>
      <c r="AZ438" s="109"/>
      <c r="BA438" s="109"/>
      <c r="BB438" s="109"/>
      <c r="BC438" s="109"/>
      <c r="BD438" s="109"/>
      <c r="BE438" s="109"/>
      <c r="BF438" s="109"/>
      <c r="BG438" s="109"/>
      <c r="BH438" s="109"/>
      <c r="BI438" s="109"/>
      <c r="BJ438" s="109"/>
      <c r="BK438" s="109"/>
      <c r="BL438" s="109"/>
      <c r="BM438" s="109"/>
      <c r="BN438" s="109"/>
      <c r="BO438" s="109"/>
      <c r="BP438" s="109"/>
      <c r="BQ438" s="109"/>
      <c r="BR438" s="109"/>
      <c r="BS438" s="110"/>
      <c r="BT438" s="109"/>
      <c r="BU438" s="109"/>
      <c r="BV438" s="109"/>
      <c r="BW438" s="109"/>
      <c r="BX438" s="109"/>
      <c r="BY438" s="109"/>
      <c r="BZ438" s="109"/>
      <c r="CA438" s="109"/>
      <c r="CB438" s="109"/>
      <c r="CC438" s="109"/>
      <c r="CD438" s="109"/>
      <c r="CE438" s="109"/>
      <c r="CF438" s="109"/>
      <c r="CG438" s="109"/>
      <c r="CH438" s="109"/>
      <c r="CI438" s="109"/>
      <c r="CJ438" s="109"/>
      <c r="CK438" s="109"/>
      <c r="CL438" s="109"/>
      <c r="CM438" s="109"/>
      <c r="CN438" s="109"/>
      <c r="CO438" s="109"/>
      <c r="CP438" s="109"/>
      <c r="CQ438" s="109"/>
      <c r="CR438" s="109"/>
      <c r="CS438" s="109"/>
      <c r="CT438" s="109"/>
      <c r="CU438" s="109"/>
      <c r="CV438" s="109"/>
      <c r="CW438" s="109"/>
      <c r="CX438" s="109"/>
      <c r="CY438" s="109"/>
      <c r="CZ438" s="109"/>
      <c r="DA438" s="109"/>
      <c r="DB438" s="109"/>
      <c r="DC438" s="109"/>
      <c r="DD438" s="109"/>
      <c r="DE438" s="109"/>
      <c r="DF438" s="109"/>
      <c r="DG438" s="109"/>
      <c r="DH438" s="109"/>
      <c r="DI438" s="109"/>
      <c r="DJ438" s="109"/>
      <c r="DK438" s="109"/>
      <c r="DL438" s="109"/>
      <c r="DM438" s="109"/>
      <c r="DN438" s="109"/>
      <c r="DO438" s="109"/>
      <c r="DP438" s="109"/>
      <c r="DQ438" s="109"/>
      <c r="DR438" s="109"/>
      <c r="DS438" s="109"/>
      <c r="DT438" s="109"/>
      <c r="DU438" s="109"/>
      <c r="DV438" s="109"/>
      <c r="DW438" s="109"/>
      <c r="DX438" s="109"/>
      <c r="DY438" s="109"/>
      <c r="DZ438" s="109"/>
      <c r="EA438" s="109"/>
      <c r="EB438" s="109"/>
      <c r="EC438" s="109"/>
      <c r="ED438" s="109"/>
      <c r="EE438" s="109"/>
      <c r="EF438" s="109"/>
      <c r="EG438" s="109"/>
      <c r="EH438" s="109"/>
      <c r="EI438" s="109"/>
      <c r="EJ438" s="109"/>
      <c r="EK438" s="109"/>
      <c r="EL438" s="111"/>
      <c r="EM438" s="112"/>
      <c r="EN438" s="112"/>
      <c r="EO438" s="112"/>
      <c r="EP438" s="112"/>
      <c r="EQ438" s="113"/>
    </row>
    <row r="439" spans="1:150" ht="11.45" customHeight="1" x14ac:dyDescent="0.2">
      <c r="B439" s="108"/>
      <c r="C439" s="109"/>
      <c r="D439" s="109"/>
      <c r="E439" s="109"/>
      <c r="F439" s="109"/>
      <c r="G439" s="109"/>
      <c r="H439" s="109"/>
      <c r="I439" s="109"/>
      <c r="J439" s="109"/>
      <c r="K439" s="109"/>
      <c r="L439" s="110"/>
      <c r="M439" s="110"/>
      <c r="N439" s="110"/>
      <c r="O439" s="109"/>
      <c r="P439" s="109"/>
      <c r="Q439" s="109"/>
      <c r="R439" s="109"/>
      <c r="S439" s="109"/>
      <c r="T439" s="109"/>
      <c r="U439" s="109"/>
      <c r="V439" s="109"/>
      <c r="W439" s="109"/>
      <c r="X439" s="109"/>
      <c r="Y439" s="109"/>
      <c r="Z439" s="109"/>
      <c r="AA439" s="109"/>
      <c r="AB439" s="109"/>
      <c r="AC439" s="109"/>
      <c r="AD439" s="109"/>
      <c r="AE439" s="109"/>
      <c r="AF439" s="109"/>
      <c r="AG439" s="109"/>
      <c r="AH439" s="109"/>
      <c r="AI439" s="109"/>
      <c r="AJ439" s="109"/>
      <c r="AK439" s="109"/>
      <c r="AL439" s="109"/>
      <c r="AM439" s="109"/>
      <c r="AN439" s="109"/>
      <c r="AO439" s="109"/>
      <c r="AP439" s="109"/>
      <c r="AQ439" s="109"/>
      <c r="AR439" s="109"/>
      <c r="AS439" s="109"/>
      <c r="AT439" s="109"/>
      <c r="AU439" s="109"/>
      <c r="AV439" s="109"/>
      <c r="AW439" s="109"/>
      <c r="AX439" s="109"/>
      <c r="AY439" s="109"/>
      <c r="AZ439" s="109"/>
      <c r="BA439" s="109"/>
      <c r="BB439" s="109"/>
      <c r="BC439" s="109"/>
      <c r="BD439" s="109"/>
      <c r="BE439" s="109"/>
      <c r="BF439" s="109"/>
      <c r="BG439" s="109"/>
      <c r="BH439" s="109"/>
      <c r="BI439" s="109"/>
      <c r="BJ439" s="109"/>
      <c r="BK439" s="109"/>
      <c r="BL439" s="109"/>
      <c r="BM439" s="109"/>
      <c r="BN439" s="109"/>
      <c r="BO439" s="109"/>
      <c r="BP439" s="109"/>
      <c r="BQ439" s="109"/>
      <c r="BR439" s="109"/>
      <c r="BS439" s="110"/>
      <c r="BT439" s="109"/>
      <c r="BU439" s="109"/>
      <c r="BV439" s="109"/>
      <c r="BW439" s="109"/>
      <c r="BX439" s="109"/>
      <c r="BY439" s="109"/>
      <c r="BZ439" s="109"/>
      <c r="CA439" s="109"/>
      <c r="CB439" s="109"/>
      <c r="CC439" s="109"/>
      <c r="CD439" s="109"/>
      <c r="CE439" s="109"/>
      <c r="CF439" s="109"/>
      <c r="CG439" s="109"/>
      <c r="CH439" s="109"/>
      <c r="CI439" s="109"/>
      <c r="CJ439" s="109"/>
      <c r="CK439" s="109"/>
      <c r="CL439" s="109"/>
      <c r="CM439" s="109"/>
      <c r="CN439" s="109"/>
      <c r="CO439" s="109"/>
      <c r="CP439" s="109"/>
      <c r="CQ439" s="109"/>
      <c r="CR439" s="109"/>
      <c r="CS439" s="109"/>
      <c r="CT439" s="109"/>
      <c r="CU439" s="109"/>
      <c r="CV439" s="109"/>
      <c r="CW439" s="109"/>
      <c r="CX439" s="109"/>
      <c r="CY439" s="109"/>
      <c r="CZ439" s="109"/>
      <c r="DA439" s="109"/>
      <c r="DB439" s="109"/>
      <c r="DC439" s="109"/>
      <c r="DD439" s="109"/>
      <c r="DE439" s="109"/>
      <c r="DF439" s="109"/>
      <c r="DG439" s="109"/>
      <c r="DH439" s="109"/>
      <c r="DI439" s="109"/>
      <c r="DJ439" s="109"/>
      <c r="DK439" s="109"/>
      <c r="DL439" s="109"/>
      <c r="DM439" s="109"/>
      <c r="DN439" s="109"/>
      <c r="DO439" s="109"/>
      <c r="DP439" s="109"/>
      <c r="DQ439" s="109"/>
      <c r="DR439" s="109"/>
      <c r="DS439" s="109"/>
      <c r="DT439" s="109"/>
      <c r="DU439" s="109"/>
      <c r="DV439" s="109"/>
      <c r="DW439" s="109"/>
      <c r="DX439" s="109"/>
      <c r="DY439" s="109"/>
      <c r="DZ439" s="109"/>
      <c r="EA439" s="109"/>
      <c r="EB439" s="109"/>
      <c r="EC439" s="109"/>
      <c r="ED439" s="109"/>
      <c r="EE439" s="109"/>
      <c r="EF439" s="109"/>
      <c r="EG439" s="109"/>
      <c r="EH439" s="109"/>
      <c r="EI439" s="109"/>
      <c r="EJ439" s="109"/>
      <c r="EK439" s="109"/>
      <c r="EL439" s="111"/>
      <c r="EM439" s="112"/>
      <c r="EN439" s="112"/>
      <c r="EO439" s="112"/>
      <c r="EP439" s="112"/>
      <c r="EQ439" s="113"/>
    </row>
    <row r="440" spans="1:150" ht="11.45" customHeight="1" x14ac:dyDescent="0.2">
      <c r="B440" s="108"/>
      <c r="C440" s="109"/>
      <c r="D440" s="109"/>
      <c r="E440" s="109"/>
      <c r="F440" s="109"/>
      <c r="G440" s="109"/>
      <c r="H440" s="109"/>
      <c r="I440" s="109"/>
      <c r="J440" s="109"/>
      <c r="K440" s="109"/>
      <c r="L440" s="110"/>
      <c r="M440" s="110"/>
      <c r="N440" s="110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09"/>
      <c r="AN440" s="109"/>
      <c r="AO440" s="109"/>
      <c r="AP440" s="109"/>
      <c r="AQ440" s="109"/>
      <c r="AR440" s="109"/>
      <c r="AS440" s="109"/>
      <c r="AT440" s="109"/>
      <c r="AU440" s="109"/>
      <c r="AV440" s="109"/>
      <c r="AW440" s="109"/>
      <c r="AX440" s="109"/>
      <c r="AY440" s="109"/>
      <c r="AZ440" s="109"/>
      <c r="BA440" s="109"/>
      <c r="BB440" s="109"/>
      <c r="BC440" s="109"/>
      <c r="BD440" s="109"/>
      <c r="BE440" s="109"/>
      <c r="BF440" s="109"/>
      <c r="BG440" s="109"/>
      <c r="BH440" s="109"/>
      <c r="BI440" s="109"/>
      <c r="BJ440" s="109"/>
      <c r="BK440" s="109"/>
      <c r="BL440" s="109"/>
      <c r="BM440" s="109"/>
      <c r="BN440" s="109"/>
      <c r="BO440" s="109"/>
      <c r="BP440" s="109"/>
      <c r="BQ440" s="109"/>
      <c r="BR440" s="109"/>
      <c r="BS440" s="110"/>
      <c r="BT440" s="109"/>
      <c r="BU440" s="109"/>
      <c r="BV440" s="109"/>
      <c r="BW440" s="109"/>
      <c r="BX440" s="109"/>
      <c r="BY440" s="109"/>
      <c r="BZ440" s="109"/>
      <c r="CA440" s="109"/>
      <c r="CB440" s="109"/>
      <c r="CC440" s="109"/>
      <c r="CD440" s="109"/>
      <c r="CE440" s="109"/>
      <c r="CF440" s="109"/>
      <c r="CG440" s="109"/>
      <c r="CH440" s="109"/>
      <c r="CI440" s="109"/>
      <c r="CJ440" s="109"/>
      <c r="CK440" s="109"/>
      <c r="CL440" s="109"/>
      <c r="CM440" s="109"/>
      <c r="CN440" s="109"/>
      <c r="CO440" s="109"/>
      <c r="CP440" s="109"/>
      <c r="CQ440" s="109"/>
      <c r="CR440" s="109"/>
      <c r="CS440" s="109"/>
      <c r="CT440" s="109"/>
      <c r="CU440" s="109"/>
      <c r="CV440" s="109"/>
      <c r="CW440" s="109"/>
      <c r="CX440" s="109"/>
      <c r="CY440" s="109"/>
      <c r="CZ440" s="109"/>
      <c r="DA440" s="109"/>
      <c r="DB440" s="109"/>
      <c r="DC440" s="109"/>
      <c r="DD440" s="109"/>
      <c r="DE440" s="109"/>
      <c r="DF440" s="109"/>
      <c r="DG440" s="109"/>
      <c r="DH440" s="109"/>
      <c r="DI440" s="109"/>
      <c r="DJ440" s="109"/>
      <c r="DK440" s="109"/>
      <c r="DL440" s="109"/>
      <c r="DM440" s="109"/>
      <c r="DN440" s="109"/>
      <c r="DO440" s="109"/>
      <c r="DP440" s="109"/>
      <c r="DQ440" s="109"/>
      <c r="DR440" s="109"/>
      <c r="DS440" s="109"/>
      <c r="DT440" s="109"/>
      <c r="DU440" s="109"/>
      <c r="DV440" s="109"/>
      <c r="DW440" s="109"/>
      <c r="DX440" s="109"/>
      <c r="DY440" s="109"/>
      <c r="DZ440" s="109"/>
      <c r="EA440" s="109"/>
      <c r="EB440" s="109"/>
      <c r="EC440" s="109"/>
      <c r="ED440" s="109"/>
      <c r="EE440" s="109"/>
      <c r="EF440" s="109"/>
      <c r="EG440" s="109"/>
      <c r="EH440" s="109"/>
      <c r="EI440" s="109"/>
      <c r="EJ440" s="109"/>
      <c r="EK440" s="109"/>
      <c r="EL440" s="111"/>
      <c r="EM440" s="112"/>
      <c r="EN440" s="112"/>
      <c r="EO440" s="112"/>
      <c r="EP440" s="112"/>
      <c r="EQ440" s="113"/>
    </row>
    <row r="441" spans="1:150" ht="11.45" customHeight="1" x14ac:dyDescent="0.2">
      <c r="B441" s="108"/>
      <c r="C441" s="109"/>
      <c r="D441" s="109"/>
      <c r="E441" s="109"/>
      <c r="F441" s="109"/>
      <c r="G441" s="109"/>
      <c r="H441" s="109"/>
      <c r="I441" s="109"/>
      <c r="J441" s="109"/>
      <c r="K441" s="109"/>
      <c r="L441" s="110"/>
      <c r="M441" s="110"/>
      <c r="N441" s="110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  <c r="AV441" s="109"/>
      <c r="AW441" s="109"/>
      <c r="AX441" s="109"/>
      <c r="AY441" s="109"/>
      <c r="AZ441" s="109"/>
      <c r="BA441" s="109"/>
      <c r="BB441" s="109"/>
      <c r="BC441" s="109"/>
      <c r="BD441" s="109"/>
      <c r="BE441" s="109"/>
      <c r="BF441" s="109"/>
      <c r="BG441" s="109"/>
      <c r="BH441" s="109"/>
      <c r="BI441" s="109"/>
      <c r="BJ441" s="109"/>
      <c r="BK441" s="109"/>
      <c r="BL441" s="109"/>
      <c r="BM441" s="109"/>
      <c r="BN441" s="109"/>
      <c r="BO441" s="109"/>
      <c r="BP441" s="109"/>
      <c r="BQ441" s="109"/>
      <c r="BR441" s="109"/>
      <c r="BS441" s="110"/>
      <c r="BT441" s="109"/>
      <c r="BU441" s="109"/>
      <c r="BV441" s="109"/>
      <c r="BW441" s="109"/>
      <c r="BX441" s="109"/>
      <c r="BY441" s="109"/>
      <c r="BZ441" s="109"/>
      <c r="CA441" s="109"/>
      <c r="CB441" s="109"/>
      <c r="CC441" s="109"/>
      <c r="CD441" s="109"/>
      <c r="CE441" s="109"/>
      <c r="CF441" s="109"/>
      <c r="CG441" s="109"/>
      <c r="CH441" s="109"/>
      <c r="CI441" s="109"/>
      <c r="CJ441" s="109"/>
      <c r="CK441" s="109"/>
      <c r="CL441" s="109"/>
      <c r="CM441" s="109"/>
      <c r="CN441" s="109"/>
      <c r="CO441" s="109"/>
      <c r="CP441" s="109"/>
      <c r="CQ441" s="109"/>
      <c r="CR441" s="109"/>
      <c r="CS441" s="109"/>
      <c r="CT441" s="109"/>
      <c r="CU441" s="109"/>
      <c r="CV441" s="109"/>
      <c r="CW441" s="109"/>
      <c r="CX441" s="109"/>
      <c r="CY441" s="109"/>
      <c r="CZ441" s="109"/>
      <c r="DA441" s="109"/>
      <c r="DB441" s="109"/>
      <c r="DC441" s="109"/>
      <c r="DD441" s="109"/>
      <c r="DE441" s="109"/>
      <c r="DF441" s="109"/>
      <c r="DG441" s="109"/>
      <c r="DH441" s="109"/>
      <c r="DI441" s="109"/>
      <c r="DJ441" s="109"/>
      <c r="DK441" s="109"/>
      <c r="DL441" s="109"/>
      <c r="DM441" s="109"/>
      <c r="DN441" s="109"/>
      <c r="DO441" s="109"/>
      <c r="DP441" s="109"/>
      <c r="DQ441" s="109"/>
      <c r="DR441" s="109"/>
      <c r="DS441" s="109"/>
      <c r="DT441" s="109"/>
      <c r="DU441" s="109"/>
      <c r="DV441" s="109"/>
      <c r="DW441" s="109"/>
      <c r="DX441" s="109"/>
      <c r="DY441" s="109"/>
      <c r="DZ441" s="109"/>
      <c r="EA441" s="109"/>
      <c r="EB441" s="109"/>
      <c r="EC441" s="109"/>
      <c r="ED441" s="109"/>
      <c r="EE441" s="109"/>
      <c r="EF441" s="109"/>
      <c r="EG441" s="109"/>
      <c r="EH441" s="109"/>
      <c r="EI441" s="109"/>
      <c r="EJ441" s="109"/>
      <c r="EK441" s="109"/>
      <c r="EL441" s="111"/>
      <c r="EM441" s="112"/>
      <c r="EN441" s="112"/>
      <c r="EO441" s="112"/>
      <c r="EP441" s="112"/>
      <c r="EQ441" s="113"/>
    </row>
    <row r="442" spans="1:150" ht="11.45" customHeight="1" x14ac:dyDescent="0.2">
      <c r="B442" s="108"/>
      <c r="C442" s="109"/>
      <c r="D442" s="109"/>
      <c r="E442" s="109"/>
      <c r="F442" s="109"/>
      <c r="G442" s="109"/>
      <c r="H442" s="109"/>
      <c r="I442" s="109"/>
      <c r="J442" s="109"/>
      <c r="K442" s="109"/>
      <c r="L442" s="110"/>
      <c r="M442" s="110"/>
      <c r="N442" s="110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  <c r="AV442" s="109"/>
      <c r="AW442" s="109"/>
      <c r="AX442" s="109"/>
      <c r="AY442" s="109"/>
      <c r="AZ442" s="109"/>
      <c r="BA442" s="109"/>
      <c r="BB442" s="109"/>
      <c r="BC442" s="109"/>
      <c r="BD442" s="109"/>
      <c r="BE442" s="109"/>
      <c r="BF442" s="109"/>
      <c r="BG442" s="109"/>
      <c r="BH442" s="109"/>
      <c r="BI442" s="109"/>
      <c r="BJ442" s="109"/>
      <c r="BK442" s="109"/>
      <c r="BL442" s="109"/>
      <c r="BM442" s="109"/>
      <c r="BN442" s="109"/>
      <c r="BO442" s="109"/>
      <c r="BP442" s="109"/>
      <c r="BQ442" s="109"/>
      <c r="BR442" s="109"/>
      <c r="BS442" s="110"/>
      <c r="BT442" s="109"/>
      <c r="BU442" s="109"/>
      <c r="BV442" s="109"/>
      <c r="BW442" s="109"/>
      <c r="BX442" s="109"/>
      <c r="BY442" s="109"/>
      <c r="BZ442" s="109"/>
      <c r="CA442" s="109"/>
      <c r="CB442" s="109"/>
      <c r="CC442" s="109"/>
      <c r="CD442" s="109"/>
      <c r="CE442" s="109"/>
      <c r="CF442" s="109"/>
      <c r="CG442" s="109"/>
      <c r="CH442" s="109"/>
      <c r="CI442" s="109"/>
      <c r="CJ442" s="109"/>
      <c r="CK442" s="109"/>
      <c r="CL442" s="109"/>
      <c r="CM442" s="109"/>
      <c r="CN442" s="109"/>
      <c r="CO442" s="109"/>
      <c r="CP442" s="109"/>
      <c r="CQ442" s="109"/>
      <c r="CR442" s="109"/>
      <c r="CS442" s="109"/>
      <c r="CT442" s="109"/>
      <c r="CU442" s="109"/>
      <c r="CV442" s="109"/>
      <c r="CW442" s="109"/>
      <c r="CX442" s="109"/>
      <c r="CY442" s="109"/>
      <c r="CZ442" s="109"/>
      <c r="DA442" s="109"/>
      <c r="DB442" s="109"/>
      <c r="DC442" s="109"/>
      <c r="DD442" s="109"/>
      <c r="DE442" s="109"/>
      <c r="DF442" s="109"/>
      <c r="DG442" s="109"/>
      <c r="DH442" s="109"/>
      <c r="DI442" s="109"/>
      <c r="DJ442" s="109"/>
      <c r="DK442" s="109"/>
      <c r="DL442" s="109"/>
      <c r="DM442" s="109"/>
      <c r="DN442" s="109"/>
      <c r="DO442" s="109"/>
      <c r="DP442" s="109"/>
      <c r="DQ442" s="109"/>
      <c r="DR442" s="109"/>
      <c r="DS442" s="109"/>
      <c r="DT442" s="109"/>
      <c r="DU442" s="109"/>
      <c r="DV442" s="109"/>
      <c r="DW442" s="109"/>
      <c r="DX442" s="109"/>
      <c r="DY442" s="109"/>
      <c r="DZ442" s="109"/>
      <c r="EA442" s="109"/>
      <c r="EB442" s="109"/>
      <c r="EC442" s="109"/>
      <c r="ED442" s="109"/>
      <c r="EE442" s="109"/>
      <c r="EF442" s="109"/>
      <c r="EG442" s="109"/>
      <c r="EH442" s="109"/>
      <c r="EI442" s="109"/>
      <c r="EJ442" s="109"/>
      <c r="EK442" s="109"/>
      <c r="EL442" s="111"/>
      <c r="EM442" s="112"/>
      <c r="EN442" s="112"/>
      <c r="EO442" s="112"/>
      <c r="EP442" s="112"/>
      <c r="EQ442" s="113"/>
    </row>
    <row r="443" spans="1:150" ht="11.45" customHeight="1" x14ac:dyDescent="0.2">
      <c r="B443" s="108"/>
      <c r="C443" s="109"/>
      <c r="D443" s="109"/>
      <c r="E443" s="109"/>
      <c r="F443" s="109"/>
      <c r="G443" s="109"/>
      <c r="H443" s="109"/>
      <c r="I443" s="109"/>
      <c r="J443" s="109"/>
      <c r="K443" s="109"/>
      <c r="L443" s="110"/>
      <c r="M443" s="110"/>
      <c r="N443" s="110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  <c r="AV443" s="109"/>
      <c r="AW443" s="109"/>
      <c r="AX443" s="109"/>
      <c r="AY443" s="109"/>
      <c r="AZ443" s="109"/>
      <c r="BA443" s="109"/>
      <c r="BB443" s="109"/>
      <c r="BC443" s="109"/>
      <c r="BD443" s="109"/>
      <c r="BE443" s="109"/>
      <c r="BF443" s="109"/>
      <c r="BG443" s="109"/>
      <c r="BH443" s="109"/>
      <c r="BI443" s="109"/>
      <c r="BJ443" s="109"/>
      <c r="BK443" s="109"/>
      <c r="BL443" s="109"/>
      <c r="BM443" s="109"/>
      <c r="BN443" s="109"/>
      <c r="BO443" s="109"/>
      <c r="BP443" s="109"/>
      <c r="BQ443" s="109"/>
      <c r="BR443" s="109"/>
      <c r="BS443" s="110"/>
      <c r="BT443" s="109"/>
      <c r="BU443" s="109"/>
      <c r="BV443" s="109"/>
      <c r="BW443" s="109"/>
      <c r="BX443" s="109"/>
      <c r="BY443" s="109"/>
      <c r="BZ443" s="109"/>
      <c r="CA443" s="109"/>
      <c r="CB443" s="109"/>
      <c r="CC443" s="109"/>
      <c r="CD443" s="109"/>
      <c r="CE443" s="109"/>
      <c r="CF443" s="109"/>
      <c r="CG443" s="109"/>
      <c r="CH443" s="109"/>
      <c r="CI443" s="109"/>
      <c r="CJ443" s="109"/>
      <c r="CK443" s="109"/>
      <c r="CL443" s="109"/>
      <c r="CM443" s="109"/>
      <c r="CN443" s="109"/>
      <c r="CO443" s="109"/>
      <c r="CP443" s="109"/>
      <c r="CQ443" s="109"/>
      <c r="CR443" s="109"/>
      <c r="CS443" s="109"/>
      <c r="CT443" s="109"/>
      <c r="CU443" s="109"/>
      <c r="CV443" s="109"/>
      <c r="CW443" s="109"/>
      <c r="CX443" s="109"/>
      <c r="CY443" s="109"/>
      <c r="CZ443" s="109"/>
      <c r="DA443" s="109"/>
      <c r="DB443" s="109"/>
      <c r="DC443" s="109"/>
      <c r="DD443" s="109"/>
      <c r="DE443" s="109"/>
      <c r="DF443" s="109"/>
      <c r="DG443" s="109"/>
      <c r="DH443" s="109"/>
      <c r="DI443" s="109"/>
      <c r="DJ443" s="109"/>
      <c r="DK443" s="109"/>
      <c r="DL443" s="109"/>
      <c r="DM443" s="109"/>
      <c r="DN443" s="109"/>
      <c r="DO443" s="109"/>
      <c r="DP443" s="109"/>
      <c r="DQ443" s="109"/>
      <c r="DR443" s="109"/>
      <c r="DS443" s="109"/>
      <c r="DT443" s="109"/>
      <c r="DU443" s="109"/>
      <c r="DV443" s="109"/>
      <c r="DW443" s="109"/>
      <c r="DX443" s="109"/>
      <c r="DY443" s="109"/>
      <c r="DZ443" s="109"/>
      <c r="EA443" s="109"/>
      <c r="EB443" s="109"/>
      <c r="EC443" s="109"/>
      <c r="ED443" s="109"/>
      <c r="EE443" s="109"/>
      <c r="EF443" s="109"/>
      <c r="EG443" s="109"/>
      <c r="EH443" s="109"/>
      <c r="EI443" s="109"/>
      <c r="EJ443" s="109"/>
      <c r="EK443" s="109"/>
      <c r="EL443" s="111"/>
      <c r="EM443" s="112"/>
      <c r="EN443" s="112"/>
      <c r="EO443" s="112"/>
      <c r="EP443" s="112"/>
      <c r="EQ443" s="113"/>
    </row>
    <row r="444" spans="1:150" ht="11.45" customHeight="1" x14ac:dyDescent="0.2">
      <c r="B444" s="116"/>
      <c r="C444" s="117"/>
      <c r="D444" s="117"/>
      <c r="E444" s="117"/>
      <c r="F444" s="117"/>
      <c r="G444" s="117"/>
      <c r="H444" s="117"/>
      <c r="I444" s="117"/>
      <c r="J444" s="117"/>
      <c r="K444" s="117"/>
      <c r="L444" s="118"/>
      <c r="M444" s="118"/>
      <c r="N444" s="118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  <c r="AH444" s="117"/>
      <c r="AI444" s="117"/>
      <c r="AJ444" s="117"/>
      <c r="AK444" s="117"/>
      <c r="AL444" s="117"/>
      <c r="AM444" s="117"/>
      <c r="AN444" s="117"/>
      <c r="AO444" s="117"/>
      <c r="AP444" s="117"/>
      <c r="AQ444" s="117"/>
      <c r="AR444" s="117"/>
      <c r="AS444" s="117"/>
      <c r="AT444" s="117"/>
      <c r="AU444" s="117"/>
      <c r="AV444" s="117"/>
      <c r="AW444" s="117"/>
      <c r="AX444" s="117"/>
      <c r="AY444" s="117"/>
      <c r="AZ444" s="117"/>
      <c r="BA444" s="117"/>
      <c r="BB444" s="117"/>
      <c r="BC444" s="117"/>
      <c r="BD444" s="117"/>
      <c r="BE444" s="117"/>
      <c r="BF444" s="117"/>
      <c r="BG444" s="117"/>
      <c r="BH444" s="117"/>
      <c r="BI444" s="117"/>
      <c r="BJ444" s="117"/>
      <c r="BK444" s="117"/>
      <c r="BL444" s="117"/>
      <c r="BM444" s="117"/>
      <c r="BN444" s="117"/>
      <c r="BO444" s="117"/>
      <c r="BP444" s="117"/>
      <c r="BQ444" s="117"/>
      <c r="BR444" s="117"/>
      <c r="BS444" s="118"/>
      <c r="BT444" s="117"/>
      <c r="BU444" s="117"/>
      <c r="BV444" s="117"/>
      <c r="BW444" s="117"/>
      <c r="BX444" s="117"/>
      <c r="BY444" s="117"/>
      <c r="BZ444" s="117"/>
      <c r="CA444" s="117"/>
      <c r="CB444" s="117"/>
      <c r="CC444" s="117"/>
      <c r="CD444" s="117"/>
      <c r="CE444" s="117"/>
      <c r="CF444" s="117"/>
      <c r="CG444" s="117"/>
      <c r="CH444" s="117"/>
      <c r="CI444" s="117"/>
      <c r="CJ444" s="117"/>
      <c r="CK444" s="117"/>
      <c r="CL444" s="117"/>
      <c r="CM444" s="117"/>
      <c r="CN444" s="117"/>
      <c r="CO444" s="117"/>
      <c r="CP444" s="117"/>
      <c r="CQ444" s="117"/>
      <c r="CR444" s="117"/>
      <c r="CS444" s="117"/>
      <c r="CT444" s="117"/>
      <c r="CU444" s="117"/>
      <c r="CV444" s="117"/>
      <c r="CW444" s="117"/>
      <c r="CX444" s="117"/>
      <c r="CY444" s="117"/>
      <c r="CZ444" s="117"/>
      <c r="DA444" s="117"/>
      <c r="DB444" s="117"/>
      <c r="DC444" s="117"/>
      <c r="DD444" s="117"/>
      <c r="DE444" s="117"/>
      <c r="DF444" s="117"/>
      <c r="DG444" s="117"/>
      <c r="DH444" s="117"/>
      <c r="DI444" s="117"/>
      <c r="DJ444" s="117"/>
      <c r="DK444" s="117"/>
      <c r="DL444" s="117"/>
      <c r="DM444" s="117"/>
      <c r="DN444" s="117"/>
      <c r="DO444" s="117"/>
      <c r="DP444" s="117"/>
      <c r="DQ444" s="117"/>
      <c r="DR444" s="117"/>
      <c r="DS444" s="117"/>
      <c r="DT444" s="117"/>
      <c r="DU444" s="117"/>
      <c r="DV444" s="117"/>
      <c r="DW444" s="117"/>
      <c r="DX444" s="117"/>
      <c r="DY444" s="117"/>
      <c r="DZ444" s="117"/>
      <c r="EA444" s="117"/>
      <c r="EB444" s="117"/>
      <c r="EC444" s="117"/>
      <c r="ED444" s="117"/>
      <c r="EE444" s="117"/>
      <c r="EF444" s="117"/>
      <c r="EG444" s="117"/>
      <c r="EH444" s="117"/>
      <c r="EI444" s="117"/>
      <c r="EJ444" s="117"/>
      <c r="EK444" s="117"/>
      <c r="EL444" s="119"/>
      <c r="EM444" s="123"/>
      <c r="EN444" s="123"/>
      <c r="EO444" s="123"/>
      <c r="EP444" s="123"/>
      <c r="EQ444" s="124"/>
    </row>
    <row r="445" spans="1:150" ht="11.45" customHeight="1" x14ac:dyDescent="0.2">
      <c r="B445" s="182"/>
      <c r="C445" s="183"/>
      <c r="D445" s="183"/>
      <c r="E445" s="183"/>
      <c r="F445" s="183"/>
      <c r="G445" s="183"/>
      <c r="H445" s="183"/>
      <c r="I445" s="183"/>
      <c r="J445" s="183"/>
      <c r="K445" s="183"/>
      <c r="L445" s="131"/>
      <c r="M445" s="131"/>
      <c r="N445" s="131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183"/>
      <c r="BN445" s="183"/>
      <c r="BO445" s="183"/>
      <c r="BP445" s="183"/>
      <c r="BQ445" s="183"/>
      <c r="BR445" s="183"/>
      <c r="BS445" s="131"/>
      <c r="BT445" s="183"/>
      <c r="BU445" s="183"/>
      <c r="BV445" s="183"/>
      <c r="BW445" s="183"/>
      <c r="BX445" s="183"/>
      <c r="BY445" s="183"/>
      <c r="BZ445" s="183"/>
      <c r="CA445" s="183"/>
      <c r="CB445" s="183"/>
      <c r="CC445" s="183"/>
      <c r="CD445" s="183"/>
      <c r="CE445" s="183"/>
      <c r="CF445" s="183"/>
      <c r="CG445" s="183"/>
      <c r="CH445" s="183"/>
      <c r="CI445" s="183"/>
      <c r="CJ445" s="183"/>
      <c r="CK445" s="183"/>
      <c r="CL445" s="183"/>
      <c r="CM445" s="183"/>
      <c r="CN445" s="183"/>
      <c r="CO445" s="183"/>
      <c r="CP445" s="183"/>
      <c r="CQ445" s="183"/>
      <c r="CR445" s="183"/>
      <c r="CS445" s="183"/>
      <c r="CT445" s="183"/>
      <c r="CU445" s="183"/>
      <c r="CV445" s="183"/>
      <c r="CW445" s="183"/>
      <c r="CX445" s="183"/>
      <c r="CY445" s="183"/>
      <c r="CZ445" s="183"/>
      <c r="DA445" s="183"/>
      <c r="DB445" s="183"/>
      <c r="DC445" s="183"/>
      <c r="DD445" s="183"/>
      <c r="DE445" s="183"/>
      <c r="DF445" s="183"/>
      <c r="DG445" s="183"/>
      <c r="DH445" s="183"/>
      <c r="DI445" s="183"/>
      <c r="DJ445" s="183"/>
      <c r="DK445" s="183"/>
      <c r="DL445" s="183"/>
      <c r="DM445" s="183"/>
      <c r="DN445" s="183"/>
      <c r="DO445" s="183"/>
      <c r="DP445" s="183"/>
      <c r="DQ445" s="183"/>
      <c r="DR445" s="183"/>
      <c r="DS445" s="183"/>
      <c r="DT445" s="183"/>
      <c r="DU445" s="183"/>
      <c r="DV445" s="183"/>
      <c r="DW445" s="183"/>
      <c r="DX445" s="183"/>
      <c r="DY445" s="183"/>
      <c r="DZ445" s="183"/>
      <c r="EA445" s="183"/>
      <c r="EB445" s="183"/>
      <c r="EC445" s="183"/>
      <c r="ED445" s="183"/>
      <c r="EE445" s="183"/>
      <c r="EF445" s="183"/>
      <c r="EG445" s="183"/>
      <c r="EH445" s="183"/>
      <c r="EI445" s="183"/>
      <c r="EJ445" s="183"/>
      <c r="EK445" s="183"/>
      <c r="EL445" s="132"/>
      <c r="EM445" s="129"/>
      <c r="EN445" s="129"/>
      <c r="EO445" s="129"/>
      <c r="EP445" s="129"/>
      <c r="EQ445" s="130"/>
    </row>
    <row r="446" spans="1:150" s="67" customFormat="1" ht="11.25" customHeight="1" x14ac:dyDescent="0.15">
      <c r="B446" s="114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56"/>
      <c r="BM446" s="56"/>
      <c r="BN446" s="56"/>
      <c r="BO446" s="56"/>
      <c r="BP446" s="56"/>
      <c r="BQ446" s="56"/>
      <c r="BR446" s="56"/>
      <c r="BS446" s="56"/>
      <c r="BT446" s="56"/>
      <c r="BU446" s="56"/>
      <c r="BV446" s="56"/>
      <c r="BW446" s="56"/>
      <c r="BX446" s="56"/>
      <c r="BY446" s="56"/>
      <c r="BZ446" s="56"/>
      <c r="CA446" s="56"/>
      <c r="CB446" s="56"/>
      <c r="CC446" s="56"/>
      <c r="CD446" s="56"/>
      <c r="CE446" s="56"/>
      <c r="CF446" s="56"/>
      <c r="CG446" s="56"/>
      <c r="CH446" s="56"/>
      <c r="CI446" s="56"/>
      <c r="CJ446" s="56"/>
      <c r="CK446" s="56"/>
      <c r="CL446" s="56"/>
      <c r="CM446" s="56"/>
      <c r="CN446" s="56"/>
      <c r="CO446" s="56"/>
      <c r="CP446" s="56"/>
      <c r="CQ446" s="56"/>
      <c r="CR446" s="56"/>
      <c r="CS446" s="56"/>
      <c r="CT446" s="56"/>
      <c r="CU446" s="56"/>
      <c r="CV446" s="56"/>
      <c r="CW446" s="56"/>
      <c r="CX446" s="56"/>
      <c r="CY446" s="56"/>
      <c r="CZ446" s="66"/>
      <c r="DA446" s="66"/>
      <c r="DB446" s="66"/>
      <c r="DC446" s="66"/>
      <c r="DD446" s="66"/>
      <c r="DE446" s="66"/>
      <c r="DF446" s="66"/>
      <c r="DG446" s="66"/>
      <c r="DH446" s="66"/>
      <c r="DI446" s="66"/>
      <c r="DJ446" s="66"/>
      <c r="DK446" s="66"/>
      <c r="DL446" s="66"/>
      <c r="DM446" s="66"/>
      <c r="DN446" s="66"/>
      <c r="DO446" s="66"/>
      <c r="DP446" s="66"/>
      <c r="DQ446" s="66"/>
      <c r="DR446" s="66"/>
      <c r="DS446" s="66"/>
      <c r="DT446" s="66"/>
      <c r="DU446" s="66"/>
      <c r="DV446" s="66"/>
      <c r="DW446" s="66"/>
      <c r="DX446" s="66"/>
      <c r="DY446" s="66"/>
      <c r="DZ446" s="66"/>
      <c r="EA446" s="66"/>
      <c r="EB446" s="66"/>
      <c r="EC446" s="66"/>
      <c r="ED446" s="66"/>
      <c r="EE446" s="66"/>
      <c r="EF446" s="66"/>
      <c r="EG446" s="66"/>
      <c r="EH446" s="66"/>
      <c r="EI446" s="66"/>
      <c r="EJ446" s="66"/>
      <c r="EK446" s="66"/>
      <c r="EL446" s="115"/>
      <c r="EM446" s="61"/>
      <c r="EN446" s="61"/>
      <c r="EO446" s="61"/>
      <c r="EP446" s="61"/>
      <c r="EQ446" s="121"/>
    </row>
    <row r="447" spans="1:150" s="67" customFormat="1" ht="11.25" customHeight="1" x14ac:dyDescent="0.2">
      <c r="A447" s="67">
        <v>13</v>
      </c>
      <c r="B447" s="288">
        <f>A447</f>
        <v>13</v>
      </c>
      <c r="C447" s="286"/>
      <c r="D447" s="286"/>
      <c r="E447" s="107" t="s">
        <v>12889</v>
      </c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56"/>
      <c r="BI447" s="56"/>
      <c r="BJ447" s="56"/>
      <c r="BK447" s="56"/>
      <c r="BL447" s="56"/>
      <c r="BM447" s="56"/>
      <c r="BN447" s="56"/>
      <c r="BO447" s="56"/>
      <c r="BP447" s="56"/>
      <c r="BQ447" s="56"/>
      <c r="BR447" s="56"/>
      <c r="BS447" s="56"/>
      <c r="BT447" s="56"/>
      <c r="BU447" s="56"/>
      <c r="BV447" s="56"/>
      <c r="BW447" s="56"/>
      <c r="BX447" s="56"/>
      <c r="BY447" s="56"/>
      <c r="BZ447" s="56"/>
      <c r="CA447" s="56"/>
      <c r="CB447" s="56"/>
      <c r="CC447" s="56"/>
      <c r="CD447" s="56"/>
      <c r="CE447" s="56"/>
      <c r="CF447" s="56"/>
      <c r="CG447" s="56"/>
      <c r="CH447" s="56"/>
      <c r="CI447" s="56"/>
      <c r="CJ447" s="56"/>
      <c r="CK447" s="56"/>
      <c r="CL447" s="56"/>
      <c r="CM447" s="56"/>
      <c r="CN447" s="56"/>
      <c r="CO447" s="56"/>
      <c r="CP447" s="56"/>
      <c r="CQ447" s="56"/>
      <c r="CR447" s="56"/>
      <c r="CS447" s="56"/>
      <c r="CT447" s="56"/>
      <c r="CU447" s="56"/>
      <c r="CV447" s="56"/>
      <c r="CW447" s="56"/>
      <c r="CX447" s="56"/>
      <c r="CY447" s="56"/>
      <c r="CZ447" s="66"/>
      <c r="DA447" s="66"/>
      <c r="DB447" s="66"/>
      <c r="DC447" s="66"/>
      <c r="DD447" s="66"/>
      <c r="DE447" s="66"/>
      <c r="DF447" s="66"/>
      <c r="DG447" s="66"/>
      <c r="DH447" s="66"/>
      <c r="DI447" s="66"/>
      <c r="DJ447" s="66"/>
      <c r="DK447" s="66"/>
      <c r="DL447" s="66"/>
      <c r="DM447" s="66"/>
      <c r="DN447" s="66"/>
      <c r="DO447" s="66"/>
      <c r="DP447" s="66"/>
      <c r="DQ447" s="66"/>
      <c r="DR447" s="66"/>
      <c r="DS447" s="66"/>
      <c r="DT447" s="66"/>
      <c r="DU447" s="66"/>
      <c r="DV447" s="66"/>
      <c r="DW447" s="66"/>
      <c r="DX447" s="66"/>
      <c r="DY447" s="66"/>
      <c r="DZ447" s="66"/>
      <c r="EA447" s="66"/>
      <c r="EB447" s="66"/>
      <c r="EC447" s="66"/>
      <c r="ED447" s="66"/>
      <c r="EE447" s="66"/>
      <c r="EF447" s="66"/>
      <c r="EG447" s="66"/>
      <c r="EH447" s="66"/>
      <c r="EI447" s="66"/>
      <c r="EJ447" s="66"/>
      <c r="EK447" s="66"/>
      <c r="EL447" s="115"/>
      <c r="EM447" s="59" t="e">
        <f>EM486</f>
        <v>#REF!</v>
      </c>
      <c r="EN447" s="59" t="e">
        <f>EN486</f>
        <v>#REF!</v>
      </c>
      <c r="EO447" s="59" t="e">
        <f>EO486</f>
        <v>#REF!</v>
      </c>
      <c r="EP447" s="59" t="str">
        <f>EP486</f>
        <v>7,773</v>
      </c>
      <c r="EQ447" s="83" t="s">
        <v>12888</v>
      </c>
      <c r="ES447" s="9">
        <f>A447</f>
        <v>13</v>
      </c>
      <c r="ET447" s="9"/>
    </row>
    <row r="448" spans="1:150" s="67" customFormat="1" ht="11.25" customHeight="1" x14ac:dyDescent="0.15">
      <c r="B448" s="114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56"/>
      <c r="BM448" s="56"/>
      <c r="BN448" s="56"/>
      <c r="BO448" s="56"/>
      <c r="BP448" s="56"/>
      <c r="BQ448" s="56"/>
      <c r="BR448" s="56"/>
      <c r="BS448" s="56"/>
      <c r="BT448" s="56"/>
      <c r="BU448" s="56"/>
      <c r="BV448" s="56"/>
      <c r="BW448" s="56"/>
      <c r="BX448" s="56"/>
      <c r="BY448" s="56"/>
      <c r="BZ448" s="56"/>
      <c r="CA448" s="56"/>
      <c r="CB448" s="56"/>
      <c r="CC448" s="56"/>
      <c r="CD448" s="56"/>
      <c r="CE448" s="56"/>
      <c r="CF448" s="56"/>
      <c r="CG448" s="56"/>
      <c r="CH448" s="56"/>
      <c r="CI448" s="56"/>
      <c r="CJ448" s="56"/>
      <c r="CK448" s="56"/>
      <c r="CL448" s="56"/>
      <c r="CM448" s="56"/>
      <c r="CN448" s="56"/>
      <c r="CO448" s="56"/>
      <c r="CP448" s="56"/>
      <c r="CQ448" s="56"/>
      <c r="CR448" s="56"/>
      <c r="CS448" s="56"/>
      <c r="CT448" s="56"/>
      <c r="CU448" s="56"/>
      <c r="CV448" s="56"/>
      <c r="CW448" s="56"/>
      <c r="CX448" s="56"/>
      <c r="CY448" s="56"/>
      <c r="CZ448" s="66"/>
      <c r="DA448" s="66"/>
      <c r="DB448" s="66"/>
      <c r="DC448" s="66"/>
      <c r="DD448" s="66"/>
      <c r="DE448" s="66"/>
      <c r="DF448" s="66"/>
      <c r="DG448" s="66"/>
      <c r="DH448" s="66"/>
      <c r="DI448" s="66"/>
      <c r="DJ448" s="66"/>
      <c r="DK448" s="66"/>
      <c r="DL448" s="66"/>
      <c r="DM448" s="66"/>
      <c r="DN448" s="66"/>
      <c r="DO448" s="66"/>
      <c r="DP448" s="66"/>
      <c r="DQ448" s="66"/>
      <c r="DR448" s="66"/>
      <c r="DS448" s="66"/>
      <c r="DT448" s="66"/>
      <c r="DU448" s="66"/>
      <c r="DV448" s="66"/>
      <c r="DW448" s="66"/>
      <c r="DX448" s="66"/>
      <c r="DY448" s="66"/>
      <c r="DZ448" s="66"/>
      <c r="EA448" s="66"/>
      <c r="EB448" s="66"/>
      <c r="EC448" s="66"/>
      <c r="ED448" s="66"/>
      <c r="EE448" s="66"/>
      <c r="EF448" s="66"/>
      <c r="EG448" s="66"/>
      <c r="EH448" s="66"/>
      <c r="EI448" s="66"/>
      <c r="EJ448" s="66"/>
      <c r="EK448" s="66"/>
      <c r="EL448" s="115"/>
      <c r="EM448" s="61"/>
      <c r="EN448" s="61"/>
      <c r="EO448" s="61"/>
      <c r="EP448" s="61"/>
      <c r="EQ448" s="121"/>
    </row>
    <row r="449" spans="2:147" s="67" customFormat="1" ht="11.25" customHeight="1" x14ac:dyDescent="0.15">
      <c r="B449" s="114"/>
      <c r="C449" s="56"/>
      <c r="D449" s="56"/>
      <c r="E449" s="56" t="s">
        <v>12599</v>
      </c>
      <c r="F449" s="56"/>
      <c r="G449" s="56"/>
      <c r="H449" s="56" t="s">
        <v>12692</v>
      </c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 t="s">
        <v>12775</v>
      </c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56"/>
      <c r="BI449" s="56"/>
      <c r="BJ449" s="56"/>
      <c r="BK449" s="56"/>
      <c r="BL449" s="56"/>
      <c r="BM449" s="56"/>
      <c r="BN449" s="56"/>
      <c r="BO449" s="56"/>
      <c r="BP449" s="56"/>
      <c r="BQ449" s="56"/>
      <c r="BR449" s="56"/>
      <c r="BS449" s="56"/>
      <c r="BT449" s="56"/>
      <c r="BU449" s="56"/>
      <c r="BV449" s="56"/>
      <c r="BW449" s="56"/>
      <c r="BX449" s="56"/>
      <c r="BY449" s="56"/>
      <c r="BZ449" s="56"/>
      <c r="CA449" s="56"/>
      <c r="CB449" s="56"/>
      <c r="CC449" s="56"/>
      <c r="CD449" s="56"/>
      <c r="CE449" s="56"/>
      <c r="CF449" s="56"/>
      <c r="CG449" s="56"/>
      <c r="CH449" s="56"/>
      <c r="CI449" s="56"/>
      <c r="CJ449" s="56"/>
      <c r="CK449" s="56"/>
      <c r="CL449" s="56"/>
      <c r="CM449" s="56"/>
      <c r="CN449" s="56"/>
      <c r="CO449" s="56"/>
      <c r="CP449" s="56"/>
      <c r="CQ449" s="56"/>
      <c r="CR449" s="56"/>
      <c r="CS449" s="56"/>
      <c r="CT449" s="56"/>
      <c r="CU449" s="56"/>
      <c r="CV449" s="56"/>
      <c r="CW449" s="56"/>
      <c r="CX449" s="56"/>
      <c r="CY449" s="5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  <c r="DY449" s="66"/>
      <c r="DZ449" s="66"/>
      <c r="EA449" s="66"/>
      <c r="EB449" s="66"/>
      <c r="EC449" s="66"/>
      <c r="ED449" s="66"/>
      <c r="EE449" s="66"/>
      <c r="EF449" s="66"/>
      <c r="EG449" s="66"/>
      <c r="EH449" s="66"/>
      <c r="EI449" s="66"/>
      <c r="EJ449" s="66"/>
      <c r="EK449" s="66"/>
      <c r="EL449" s="115"/>
      <c r="EM449" s="61"/>
      <c r="EN449" s="61"/>
      <c r="EO449" s="61"/>
      <c r="EP449" s="61"/>
      <c r="EQ449" s="121"/>
    </row>
    <row r="450" spans="2:147" s="67" customFormat="1" ht="11.25" customHeight="1" x14ac:dyDescent="0.15">
      <c r="B450" s="114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56"/>
      <c r="BM450" s="56"/>
      <c r="BN450" s="56"/>
      <c r="BO450" s="56"/>
      <c r="BP450" s="56"/>
      <c r="BQ450" s="56"/>
      <c r="BR450" s="56"/>
      <c r="BS450" s="56"/>
      <c r="BT450" s="56"/>
      <c r="BU450" s="56"/>
      <c r="BV450" s="56"/>
      <c r="BW450" s="56"/>
      <c r="BX450" s="56"/>
      <c r="BY450" s="56"/>
      <c r="BZ450" s="56"/>
      <c r="CA450" s="56"/>
      <c r="CB450" s="56"/>
      <c r="CC450" s="56"/>
      <c r="CD450" s="56"/>
      <c r="CE450" s="56"/>
      <c r="CF450" s="56"/>
      <c r="CG450" s="56"/>
      <c r="CH450" s="56"/>
      <c r="CI450" s="56"/>
      <c r="CJ450" s="56"/>
      <c r="CK450" s="56"/>
      <c r="CL450" s="56"/>
      <c r="CM450" s="56"/>
      <c r="CN450" s="56"/>
      <c r="CO450" s="56"/>
      <c r="CP450" s="56"/>
      <c r="CQ450" s="56"/>
      <c r="CR450" s="56"/>
      <c r="CS450" s="56"/>
      <c r="CT450" s="56"/>
      <c r="CU450" s="56"/>
      <c r="CV450" s="56"/>
      <c r="CW450" s="56"/>
      <c r="CX450" s="56"/>
      <c r="CY450" s="5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  <c r="DY450" s="66"/>
      <c r="DZ450" s="66"/>
      <c r="EA450" s="66"/>
      <c r="EB450" s="66"/>
      <c r="EC450" s="66"/>
      <c r="ED450" s="66"/>
      <c r="EE450" s="66"/>
      <c r="EF450" s="66"/>
      <c r="EG450" s="66"/>
      <c r="EH450" s="66"/>
      <c r="EI450" s="66"/>
      <c r="EJ450" s="66"/>
      <c r="EK450" s="66"/>
      <c r="EL450" s="115"/>
      <c r="EM450" s="61"/>
      <c r="EN450" s="61"/>
      <c r="EO450" s="61"/>
      <c r="EP450" s="61"/>
      <c r="EQ450" s="121"/>
    </row>
    <row r="451" spans="2:147" s="67" customFormat="1" ht="11.25" customHeight="1" x14ac:dyDescent="0.15">
      <c r="B451" s="114"/>
      <c r="C451" s="56"/>
      <c r="D451" s="56"/>
      <c r="E451" s="56"/>
      <c r="F451" s="56"/>
      <c r="G451" s="56"/>
      <c r="H451" s="56" t="s">
        <v>12613</v>
      </c>
      <c r="I451" s="56"/>
      <c r="J451" s="56" t="s">
        <v>43</v>
      </c>
      <c r="K451" s="56"/>
      <c r="L451" s="56" t="str">
        <f>TEXT(3.3,"#,##0.#######")</f>
        <v>3.3</v>
      </c>
      <c r="M451" s="56"/>
      <c r="N451" s="56"/>
      <c r="O451" s="56"/>
      <c r="P451" s="56" t="s">
        <v>8</v>
      </c>
      <c r="Q451" s="56"/>
      <c r="R451" s="56" t="s">
        <v>45</v>
      </c>
      <c r="S451" s="56" t="s">
        <v>4481</v>
      </c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56"/>
      <c r="BI451" s="56"/>
      <c r="BJ451" s="56"/>
      <c r="BK451" s="56"/>
      <c r="BL451" s="56"/>
      <c r="BM451" s="56"/>
      <c r="BN451" s="56"/>
      <c r="BO451" s="56"/>
      <c r="BP451" s="56"/>
      <c r="BQ451" s="56"/>
      <c r="BR451" s="56"/>
      <c r="BS451" s="56"/>
      <c r="BT451" s="56"/>
      <c r="BU451" s="56"/>
      <c r="BV451" s="56"/>
      <c r="BW451" s="56"/>
      <c r="BX451" s="56"/>
      <c r="BY451" s="56"/>
      <c r="BZ451" s="56"/>
      <c r="CA451" s="56"/>
      <c r="CB451" s="56"/>
      <c r="CC451" s="56"/>
      <c r="CD451" s="56"/>
      <c r="CE451" s="56"/>
      <c r="CF451" s="56"/>
      <c r="CG451" s="56"/>
      <c r="CH451" s="56"/>
      <c r="CI451" s="56"/>
      <c r="CJ451" s="56"/>
      <c r="CK451" s="56"/>
      <c r="CL451" s="56"/>
      <c r="CM451" s="56"/>
      <c r="CN451" s="56"/>
      <c r="CO451" s="56"/>
      <c r="CP451" s="56"/>
      <c r="CQ451" s="56"/>
      <c r="CR451" s="56"/>
      <c r="CS451" s="56"/>
      <c r="CT451" s="56"/>
      <c r="CU451" s="56"/>
      <c r="CV451" s="56"/>
      <c r="CW451" s="56"/>
      <c r="CX451" s="56"/>
      <c r="CY451" s="56"/>
      <c r="CZ451" s="66"/>
      <c r="DA451" s="66"/>
      <c r="DB451" s="66"/>
      <c r="DC451" s="66"/>
      <c r="DD451" s="66"/>
      <c r="DE451" s="66"/>
      <c r="DF451" s="66"/>
      <c r="DG451" s="66"/>
      <c r="DH451" s="66"/>
      <c r="DI451" s="66"/>
      <c r="DJ451" s="66"/>
      <c r="DK451" s="66"/>
      <c r="DL451" s="66"/>
      <c r="DM451" s="66"/>
      <c r="DN451" s="66"/>
      <c r="DO451" s="66"/>
      <c r="DP451" s="66"/>
      <c r="DQ451" s="66"/>
      <c r="DR451" s="66"/>
      <c r="DS451" s="66"/>
      <c r="DT451" s="66"/>
      <c r="DU451" s="66"/>
      <c r="DV451" s="66"/>
      <c r="DW451" s="66"/>
      <c r="DX451" s="66"/>
      <c r="DY451" s="66"/>
      <c r="DZ451" s="66"/>
      <c r="EA451" s="66"/>
      <c r="EB451" s="66"/>
      <c r="EC451" s="66"/>
      <c r="ED451" s="66"/>
      <c r="EE451" s="66"/>
      <c r="EF451" s="66"/>
      <c r="EG451" s="66"/>
      <c r="EH451" s="66"/>
      <c r="EI451" s="66"/>
      <c r="EJ451" s="66"/>
      <c r="EK451" s="66"/>
      <c r="EL451" s="115"/>
      <c r="EM451" s="61"/>
      <c r="EN451" s="61"/>
      <c r="EO451" s="61"/>
      <c r="EP451" s="61"/>
      <c r="EQ451" s="121"/>
    </row>
    <row r="452" spans="2:147" s="67" customFormat="1" ht="11.25" customHeight="1" x14ac:dyDescent="0.15">
      <c r="B452" s="114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56"/>
      <c r="BI452" s="56"/>
      <c r="BJ452" s="56"/>
      <c r="BK452" s="56"/>
      <c r="BL452" s="56"/>
      <c r="BM452" s="56"/>
      <c r="BN452" s="56"/>
      <c r="BO452" s="56"/>
      <c r="BP452" s="56"/>
      <c r="BQ452" s="56"/>
      <c r="BR452" s="56"/>
      <c r="BS452" s="56"/>
      <c r="BT452" s="56"/>
      <c r="BU452" s="56"/>
      <c r="BV452" s="56"/>
      <c r="BW452" s="56"/>
      <c r="BX452" s="56"/>
      <c r="BY452" s="56"/>
      <c r="BZ452" s="56"/>
      <c r="CA452" s="56"/>
      <c r="CB452" s="56"/>
      <c r="CC452" s="56"/>
      <c r="CD452" s="56"/>
      <c r="CE452" s="56"/>
      <c r="CF452" s="56"/>
      <c r="CG452" s="56"/>
      <c r="CH452" s="56"/>
      <c r="CI452" s="56"/>
      <c r="CJ452" s="56"/>
      <c r="CK452" s="56"/>
      <c r="CL452" s="56"/>
      <c r="CM452" s="56"/>
      <c r="CN452" s="56"/>
      <c r="CO452" s="56"/>
      <c r="CP452" s="56"/>
      <c r="CQ452" s="56"/>
      <c r="CR452" s="56"/>
      <c r="CS452" s="56"/>
      <c r="CT452" s="56"/>
      <c r="CU452" s="56"/>
      <c r="CV452" s="56"/>
      <c r="CW452" s="56"/>
      <c r="CX452" s="56"/>
      <c r="CY452" s="56"/>
      <c r="CZ452" s="66"/>
      <c r="DA452" s="66"/>
      <c r="DB452" s="66"/>
      <c r="DC452" s="66"/>
      <c r="DD452" s="66"/>
      <c r="DE452" s="66"/>
      <c r="DF452" s="66"/>
      <c r="DG452" s="66"/>
      <c r="DH452" s="66"/>
      <c r="DI452" s="66"/>
      <c r="DJ452" s="66"/>
      <c r="DK452" s="66"/>
      <c r="DL452" s="66"/>
      <c r="DM452" s="66"/>
      <c r="DN452" s="66"/>
      <c r="DO452" s="66"/>
      <c r="DP452" s="66"/>
      <c r="DQ452" s="66"/>
      <c r="DR452" s="66"/>
      <c r="DS452" s="66"/>
      <c r="DT452" s="66"/>
      <c r="DU452" s="66"/>
      <c r="DV452" s="66"/>
      <c r="DW452" s="66"/>
      <c r="DX452" s="66"/>
      <c r="DY452" s="66"/>
      <c r="DZ452" s="66"/>
      <c r="EA452" s="66"/>
      <c r="EB452" s="66"/>
      <c r="EC452" s="66"/>
      <c r="ED452" s="66"/>
      <c r="EE452" s="66"/>
      <c r="EF452" s="66"/>
      <c r="EG452" s="66"/>
      <c r="EH452" s="66"/>
      <c r="EI452" s="66"/>
      <c r="EJ452" s="66"/>
      <c r="EK452" s="66"/>
      <c r="EL452" s="115"/>
      <c r="EM452" s="61"/>
      <c r="EN452" s="61"/>
      <c r="EO452" s="61"/>
      <c r="EP452" s="61"/>
      <c r="EQ452" s="121"/>
    </row>
    <row r="453" spans="2:147" s="67" customFormat="1" ht="11.25" customHeight="1" x14ac:dyDescent="0.15">
      <c r="B453" s="114"/>
      <c r="C453" s="56"/>
      <c r="D453" s="56"/>
      <c r="E453" s="56"/>
      <c r="F453" s="56"/>
      <c r="G453" s="56"/>
      <c r="H453" s="56" t="s">
        <v>4448</v>
      </c>
      <c r="I453" s="56"/>
      <c r="J453" s="56"/>
      <c r="K453" s="56"/>
      <c r="L453" s="56"/>
      <c r="M453" s="56"/>
      <c r="N453" s="56"/>
      <c r="O453" s="56" t="s">
        <v>41</v>
      </c>
      <c r="P453" s="56"/>
      <c r="Q453" s="287" t="e">
        <f>토목기계경비총괄표!$G$13</f>
        <v>#REF!</v>
      </c>
      <c r="R453" s="287"/>
      <c r="S453" s="287"/>
      <c r="T453" s="287"/>
      <c r="U453" s="287"/>
      <c r="V453" s="56"/>
      <c r="W453" s="56" t="s">
        <v>12609</v>
      </c>
      <c r="X453" s="56"/>
      <c r="Y453" s="56"/>
      <c r="Z453" s="56" t="str">
        <f>TEXT(L451,"#,##0.#######")</f>
        <v>3.3</v>
      </c>
      <c r="AA453" s="56"/>
      <c r="AB453" s="56"/>
      <c r="AC453" s="56"/>
      <c r="AD453" s="56"/>
      <c r="AE453" s="56"/>
      <c r="AF453" s="56" t="s">
        <v>43</v>
      </c>
      <c r="AG453" s="56"/>
      <c r="AH453" s="56" t="e">
        <f>TEXT(TRUNC(Q453/L451,1),"#,##0.#")</f>
        <v>#REF!</v>
      </c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56"/>
      <c r="BI453" s="56"/>
      <c r="BJ453" s="56"/>
      <c r="BK453" s="56"/>
      <c r="BL453" s="56"/>
      <c r="BM453" s="56"/>
      <c r="BN453" s="56"/>
      <c r="BO453" s="56"/>
      <c r="BP453" s="56"/>
      <c r="BQ453" s="56"/>
      <c r="BR453" s="56"/>
      <c r="BS453" s="56"/>
      <c r="BT453" s="56"/>
      <c r="BU453" s="56"/>
      <c r="BV453" s="56"/>
      <c r="BW453" s="56"/>
      <c r="BX453" s="56"/>
      <c r="BY453" s="56"/>
      <c r="BZ453" s="56"/>
      <c r="CA453" s="56"/>
      <c r="CB453" s="56"/>
      <c r="CC453" s="56"/>
      <c r="CD453" s="56"/>
      <c r="CE453" s="56"/>
      <c r="CF453" s="56"/>
      <c r="CG453" s="56"/>
      <c r="CH453" s="56"/>
      <c r="CI453" s="56"/>
      <c r="CJ453" s="56"/>
      <c r="CK453" s="56"/>
      <c r="CL453" s="56"/>
      <c r="CM453" s="56"/>
      <c r="CN453" s="56"/>
      <c r="CO453" s="56"/>
      <c r="CP453" s="56"/>
      <c r="CQ453" s="56"/>
      <c r="CR453" s="56"/>
      <c r="CS453" s="56"/>
      <c r="CT453" s="56"/>
      <c r="CU453" s="56"/>
      <c r="CV453" s="56"/>
      <c r="CW453" s="56"/>
      <c r="CX453" s="56"/>
      <c r="CY453" s="56"/>
      <c r="CZ453" s="66"/>
      <c r="DA453" s="66"/>
      <c r="DB453" s="66"/>
      <c r="DC453" s="66"/>
      <c r="DD453" s="66"/>
      <c r="DE453" s="66"/>
      <c r="DF453" s="66"/>
      <c r="DG453" s="66"/>
      <c r="DH453" s="66"/>
      <c r="DI453" s="66"/>
      <c r="DJ453" s="66"/>
      <c r="DK453" s="66"/>
      <c r="DL453" s="66"/>
      <c r="DM453" s="66"/>
      <c r="DN453" s="66"/>
      <c r="DO453" s="66"/>
      <c r="DP453" s="66"/>
      <c r="DQ453" s="66"/>
      <c r="DR453" s="66"/>
      <c r="DS453" s="66"/>
      <c r="DT453" s="66"/>
      <c r="DU453" s="66"/>
      <c r="DV453" s="66"/>
      <c r="DW453" s="66"/>
      <c r="DX453" s="66"/>
      <c r="DY453" s="66"/>
      <c r="DZ453" s="66"/>
      <c r="EA453" s="66"/>
      <c r="EB453" s="66"/>
      <c r="EC453" s="66"/>
      <c r="ED453" s="66"/>
      <c r="EE453" s="66"/>
      <c r="EF453" s="66"/>
      <c r="EG453" s="66"/>
      <c r="EH453" s="66"/>
      <c r="EI453" s="66"/>
      <c r="EJ453" s="66"/>
      <c r="EK453" s="66"/>
      <c r="EL453" s="115"/>
      <c r="EM453" s="61"/>
      <c r="EN453" s="61"/>
      <c r="EO453" s="61"/>
      <c r="EP453" s="61"/>
      <c r="EQ453" s="121"/>
    </row>
    <row r="454" spans="2:147" s="67" customFormat="1" ht="11.25" customHeight="1" x14ac:dyDescent="0.15">
      <c r="B454" s="114"/>
      <c r="C454" s="56"/>
      <c r="D454" s="56"/>
      <c r="E454" s="56"/>
      <c r="F454" s="56"/>
      <c r="G454" s="56"/>
      <c r="H454" s="56" t="s">
        <v>4449</v>
      </c>
      <c r="I454" s="56"/>
      <c r="J454" s="56"/>
      <c r="K454" s="56"/>
      <c r="L454" s="56"/>
      <c r="M454" s="56"/>
      <c r="N454" s="56"/>
      <c r="O454" s="56" t="s">
        <v>41</v>
      </c>
      <c r="P454" s="56"/>
      <c r="Q454" s="287" t="e">
        <f>토목기계경비총괄표!$H$13</f>
        <v>#REF!</v>
      </c>
      <c r="R454" s="287"/>
      <c r="S454" s="287"/>
      <c r="T454" s="287"/>
      <c r="U454" s="287"/>
      <c r="V454" s="56"/>
      <c r="W454" s="56" t="s">
        <v>12609</v>
      </c>
      <c r="X454" s="56"/>
      <c r="Y454" s="56"/>
      <c r="Z454" s="56" t="str">
        <f>TEXT(L451,"#,##0.#######")</f>
        <v>3.3</v>
      </c>
      <c r="AA454" s="56"/>
      <c r="AB454" s="56"/>
      <c r="AC454" s="56"/>
      <c r="AD454" s="56"/>
      <c r="AE454" s="56"/>
      <c r="AF454" s="56" t="s">
        <v>43</v>
      </c>
      <c r="AG454" s="56"/>
      <c r="AH454" s="56" t="e">
        <f>TEXT(TRUNC(Q454/L451,1),"#,##0.#")</f>
        <v>#REF!</v>
      </c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  <c r="BR454" s="56"/>
      <c r="BS454" s="56"/>
      <c r="BT454" s="56"/>
      <c r="BU454" s="56"/>
      <c r="BV454" s="56"/>
      <c r="BW454" s="56"/>
      <c r="BX454" s="56"/>
      <c r="BY454" s="56"/>
      <c r="BZ454" s="56"/>
      <c r="CA454" s="56"/>
      <c r="CB454" s="56"/>
      <c r="CC454" s="56"/>
      <c r="CD454" s="56"/>
      <c r="CE454" s="56"/>
      <c r="CF454" s="56"/>
      <c r="CG454" s="56"/>
      <c r="CH454" s="56"/>
      <c r="CI454" s="56"/>
      <c r="CJ454" s="56"/>
      <c r="CK454" s="56"/>
      <c r="CL454" s="56"/>
      <c r="CM454" s="56"/>
      <c r="CN454" s="56"/>
      <c r="CO454" s="56"/>
      <c r="CP454" s="56"/>
      <c r="CQ454" s="56"/>
      <c r="CR454" s="56"/>
      <c r="CS454" s="56"/>
      <c r="CT454" s="56"/>
      <c r="CU454" s="56"/>
      <c r="CV454" s="56"/>
      <c r="CW454" s="56"/>
      <c r="CX454" s="56"/>
      <c r="CY454" s="56"/>
      <c r="CZ454" s="66"/>
      <c r="DA454" s="66"/>
      <c r="DB454" s="66"/>
      <c r="DC454" s="66"/>
      <c r="DD454" s="66"/>
      <c r="DE454" s="66"/>
      <c r="DF454" s="66"/>
      <c r="DG454" s="66"/>
      <c r="DH454" s="66"/>
      <c r="DI454" s="66"/>
      <c r="DJ454" s="66"/>
      <c r="DK454" s="66"/>
      <c r="DL454" s="66"/>
      <c r="DM454" s="66"/>
      <c r="DN454" s="66"/>
      <c r="DO454" s="66"/>
      <c r="DP454" s="66"/>
      <c r="DQ454" s="66"/>
      <c r="DR454" s="66"/>
      <c r="DS454" s="66"/>
      <c r="DT454" s="66"/>
      <c r="DU454" s="66"/>
      <c r="DV454" s="66"/>
      <c r="DW454" s="66"/>
      <c r="DX454" s="66"/>
      <c r="DY454" s="66"/>
      <c r="DZ454" s="66"/>
      <c r="EA454" s="66"/>
      <c r="EB454" s="66"/>
      <c r="EC454" s="66"/>
      <c r="ED454" s="66"/>
      <c r="EE454" s="66"/>
      <c r="EF454" s="66"/>
      <c r="EG454" s="66"/>
      <c r="EH454" s="66"/>
      <c r="EI454" s="66"/>
      <c r="EJ454" s="66"/>
      <c r="EK454" s="66"/>
      <c r="EL454" s="115"/>
      <c r="EM454" s="61"/>
      <c r="EN454" s="61"/>
      <c r="EO454" s="61"/>
      <c r="EP454" s="61"/>
      <c r="EQ454" s="121"/>
    </row>
    <row r="455" spans="2:147" s="67" customFormat="1" ht="11.25" customHeight="1" x14ac:dyDescent="0.15">
      <c r="B455" s="114"/>
      <c r="C455" s="56"/>
      <c r="D455" s="56"/>
      <c r="E455" s="56"/>
      <c r="F455" s="56"/>
      <c r="G455" s="56"/>
      <c r="H455" s="56" t="s">
        <v>12605</v>
      </c>
      <c r="I455" s="56"/>
      <c r="J455" s="56"/>
      <c r="K455" s="56"/>
      <c r="L455" s="56" t="s">
        <v>12606</v>
      </c>
      <c r="M455" s="56"/>
      <c r="N455" s="56"/>
      <c r="O455" s="56" t="s">
        <v>41</v>
      </c>
      <c r="P455" s="56"/>
      <c r="Q455" s="287">
        <f>토목기계경비총괄표!$I$13</f>
        <v>21581</v>
      </c>
      <c r="R455" s="287"/>
      <c r="S455" s="287"/>
      <c r="T455" s="287"/>
      <c r="U455" s="287"/>
      <c r="V455" s="56"/>
      <c r="W455" s="56" t="s">
        <v>12609</v>
      </c>
      <c r="X455" s="56"/>
      <c r="Y455" s="56"/>
      <c r="Z455" s="56" t="str">
        <f>TEXT(L451,"#,##0.#######")</f>
        <v>3.3</v>
      </c>
      <c r="AA455" s="56"/>
      <c r="AB455" s="56"/>
      <c r="AC455" s="56"/>
      <c r="AD455" s="56"/>
      <c r="AE455" s="56"/>
      <c r="AF455" s="56" t="s">
        <v>43</v>
      </c>
      <c r="AG455" s="56"/>
      <c r="AH455" s="56" t="str">
        <f>TEXT(TRUNC(Q455/L451,1),"#,##0.#")</f>
        <v>6,539.6</v>
      </c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56"/>
      <c r="BI455" s="56"/>
      <c r="BJ455" s="56"/>
      <c r="BK455" s="56"/>
      <c r="BL455" s="56"/>
      <c r="BM455" s="56"/>
      <c r="BN455" s="56"/>
      <c r="BO455" s="56"/>
      <c r="BP455" s="56"/>
      <c r="BQ455" s="56"/>
      <c r="BR455" s="56"/>
      <c r="BS455" s="56"/>
      <c r="BT455" s="56"/>
      <c r="BU455" s="56"/>
      <c r="BV455" s="56"/>
      <c r="BW455" s="56"/>
      <c r="BX455" s="56"/>
      <c r="BY455" s="56"/>
      <c r="BZ455" s="56"/>
      <c r="CA455" s="56"/>
      <c r="CB455" s="56"/>
      <c r="CC455" s="56"/>
      <c r="CD455" s="56"/>
      <c r="CE455" s="56"/>
      <c r="CF455" s="56"/>
      <c r="CG455" s="56"/>
      <c r="CH455" s="56"/>
      <c r="CI455" s="56"/>
      <c r="CJ455" s="56"/>
      <c r="CK455" s="56"/>
      <c r="CL455" s="56"/>
      <c r="CM455" s="56"/>
      <c r="CN455" s="56"/>
      <c r="CO455" s="56"/>
      <c r="CP455" s="56"/>
      <c r="CQ455" s="56"/>
      <c r="CR455" s="56"/>
      <c r="CS455" s="56"/>
      <c r="CT455" s="56"/>
      <c r="CU455" s="56"/>
      <c r="CV455" s="56"/>
      <c r="CW455" s="56"/>
      <c r="CX455" s="56"/>
      <c r="CY455" s="56"/>
      <c r="CZ455" s="66"/>
      <c r="DA455" s="66"/>
      <c r="DB455" s="66"/>
      <c r="DC455" s="66"/>
      <c r="DD455" s="66"/>
      <c r="DE455" s="66"/>
      <c r="DF455" s="66"/>
      <c r="DG455" s="66"/>
      <c r="DH455" s="66"/>
      <c r="DI455" s="66"/>
      <c r="DJ455" s="66"/>
      <c r="DK455" s="66"/>
      <c r="DL455" s="66"/>
      <c r="DM455" s="66"/>
      <c r="DN455" s="66"/>
      <c r="DO455" s="66"/>
      <c r="DP455" s="66"/>
      <c r="DQ455" s="66"/>
      <c r="DR455" s="66"/>
      <c r="DS455" s="66"/>
      <c r="DT455" s="66"/>
      <c r="DU455" s="66"/>
      <c r="DV455" s="66"/>
      <c r="DW455" s="66"/>
      <c r="DX455" s="66"/>
      <c r="DY455" s="66"/>
      <c r="DZ455" s="66"/>
      <c r="EA455" s="66"/>
      <c r="EB455" s="66"/>
      <c r="EC455" s="66"/>
      <c r="ED455" s="66"/>
      <c r="EE455" s="66"/>
      <c r="EF455" s="66"/>
      <c r="EG455" s="66"/>
      <c r="EH455" s="66"/>
      <c r="EI455" s="66"/>
      <c r="EJ455" s="66"/>
      <c r="EK455" s="66"/>
      <c r="EL455" s="115"/>
      <c r="EM455" s="61"/>
      <c r="EN455" s="61"/>
      <c r="EO455" s="61"/>
      <c r="EP455" s="61"/>
      <c r="EQ455" s="121"/>
    </row>
    <row r="456" spans="2:147" s="67" customFormat="1" ht="11.25" customHeight="1" x14ac:dyDescent="0.15">
      <c r="B456" s="114"/>
      <c r="C456" s="56"/>
      <c r="D456" s="56"/>
      <c r="E456" s="56"/>
      <c r="F456" s="56"/>
      <c r="G456" s="56"/>
      <c r="H456" s="56" t="s">
        <v>12614</v>
      </c>
      <c r="I456" s="56"/>
      <c r="J456" s="56"/>
      <c r="K456" s="56"/>
      <c r="L456" s="56" t="s">
        <v>9</v>
      </c>
      <c r="M456" s="56"/>
      <c r="N456" s="56"/>
      <c r="O456" s="56" t="s">
        <v>41</v>
      </c>
      <c r="P456" s="56"/>
      <c r="Q456" s="56" t="e">
        <f>TEXT(AH453+AH454+AH455,"#,##0.#######")</f>
        <v>#REF!</v>
      </c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56"/>
      <c r="BV456" s="56"/>
      <c r="BW456" s="56"/>
      <c r="BX456" s="56"/>
      <c r="BY456" s="56"/>
      <c r="BZ456" s="56"/>
      <c r="CA456" s="56"/>
      <c r="CB456" s="56"/>
      <c r="CC456" s="56"/>
      <c r="CD456" s="56"/>
      <c r="CE456" s="56"/>
      <c r="CF456" s="56"/>
      <c r="CG456" s="56"/>
      <c r="CH456" s="56"/>
      <c r="CI456" s="56"/>
      <c r="CJ456" s="56"/>
      <c r="CK456" s="56"/>
      <c r="CL456" s="56"/>
      <c r="CM456" s="56"/>
      <c r="CN456" s="56"/>
      <c r="CO456" s="56"/>
      <c r="CP456" s="56"/>
      <c r="CQ456" s="56"/>
      <c r="CR456" s="56"/>
      <c r="CS456" s="56"/>
      <c r="CT456" s="56"/>
      <c r="CU456" s="56"/>
      <c r="CV456" s="56"/>
      <c r="CW456" s="56"/>
      <c r="CX456" s="56"/>
      <c r="CY456" s="56"/>
      <c r="CZ456" s="66"/>
      <c r="DA456" s="66"/>
      <c r="DB456" s="66"/>
      <c r="DC456" s="66"/>
      <c r="DD456" s="66"/>
      <c r="DE456" s="66"/>
      <c r="DF456" s="66"/>
      <c r="DG456" s="66"/>
      <c r="DH456" s="66"/>
      <c r="DI456" s="66"/>
      <c r="DJ456" s="66"/>
      <c r="DK456" s="66"/>
      <c r="DL456" s="66"/>
      <c r="DM456" s="66"/>
      <c r="DN456" s="66"/>
      <c r="DO456" s="66"/>
      <c r="DP456" s="66"/>
      <c r="DQ456" s="66"/>
      <c r="DR456" s="66"/>
      <c r="DS456" s="66"/>
      <c r="DT456" s="66"/>
      <c r="DU456" s="66"/>
      <c r="DV456" s="66"/>
      <c r="DW456" s="66"/>
      <c r="DX456" s="66"/>
      <c r="DY456" s="66"/>
      <c r="DZ456" s="66"/>
      <c r="EA456" s="66"/>
      <c r="EB456" s="66"/>
      <c r="EC456" s="66"/>
      <c r="ED456" s="66"/>
      <c r="EE456" s="66"/>
      <c r="EF456" s="66"/>
      <c r="EG456" s="66"/>
      <c r="EH456" s="66"/>
      <c r="EI456" s="66"/>
      <c r="EJ456" s="66"/>
      <c r="EK456" s="66"/>
      <c r="EL456" s="115"/>
      <c r="EM456" s="61" t="e">
        <f>EN456+EO456+EP456</f>
        <v>#REF!</v>
      </c>
      <c r="EN456" s="61" t="e">
        <f>TEXT(AH453,"#,###.0")</f>
        <v>#REF!</v>
      </c>
      <c r="EO456" s="61" t="e">
        <f>TEXT(AH454,"#,###.0")</f>
        <v>#REF!</v>
      </c>
      <c r="EP456" s="61" t="str">
        <f>TEXT(AH455,"#,###.0")</f>
        <v>6,539.6</v>
      </c>
      <c r="EQ456" s="121"/>
    </row>
    <row r="457" spans="2:147" s="67" customFormat="1" ht="11.25" customHeight="1" x14ac:dyDescent="0.15">
      <c r="B457" s="114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  <c r="BR457" s="56"/>
      <c r="BS457" s="56"/>
      <c r="BT457" s="56"/>
      <c r="BU457" s="56"/>
      <c r="BV457" s="56"/>
      <c r="BW457" s="56"/>
      <c r="BX457" s="56"/>
      <c r="BY457" s="56"/>
      <c r="BZ457" s="56"/>
      <c r="CA457" s="56"/>
      <c r="CB457" s="56"/>
      <c r="CC457" s="56"/>
      <c r="CD457" s="56"/>
      <c r="CE457" s="56"/>
      <c r="CF457" s="56"/>
      <c r="CG457" s="56"/>
      <c r="CH457" s="56"/>
      <c r="CI457" s="56"/>
      <c r="CJ457" s="56"/>
      <c r="CK457" s="56"/>
      <c r="CL457" s="56"/>
      <c r="CM457" s="56"/>
      <c r="CN457" s="56"/>
      <c r="CO457" s="56"/>
      <c r="CP457" s="56"/>
      <c r="CQ457" s="56"/>
      <c r="CR457" s="56"/>
      <c r="CS457" s="56"/>
      <c r="CT457" s="56"/>
      <c r="CU457" s="56"/>
      <c r="CV457" s="56"/>
      <c r="CW457" s="56"/>
      <c r="CX457" s="56"/>
      <c r="CY457" s="56"/>
      <c r="CZ457" s="66"/>
      <c r="DA457" s="66"/>
      <c r="DB457" s="66"/>
      <c r="DC457" s="66"/>
      <c r="DD457" s="66"/>
      <c r="DE457" s="66"/>
      <c r="DF457" s="66"/>
      <c r="DG457" s="66"/>
      <c r="DH457" s="66"/>
      <c r="DI457" s="66"/>
      <c r="DJ457" s="66"/>
      <c r="DK457" s="66"/>
      <c r="DL457" s="66"/>
      <c r="DM457" s="66"/>
      <c r="DN457" s="66"/>
      <c r="DO457" s="66"/>
      <c r="DP457" s="66"/>
      <c r="DQ457" s="66"/>
      <c r="DR457" s="66"/>
      <c r="DS457" s="66"/>
      <c r="DT457" s="66"/>
      <c r="DU457" s="66"/>
      <c r="DV457" s="66"/>
      <c r="DW457" s="66"/>
      <c r="DX457" s="66"/>
      <c r="DY457" s="66"/>
      <c r="DZ457" s="66"/>
      <c r="EA457" s="66"/>
      <c r="EB457" s="66"/>
      <c r="EC457" s="66"/>
      <c r="ED457" s="66"/>
      <c r="EE457" s="66"/>
      <c r="EF457" s="66"/>
      <c r="EG457" s="66"/>
      <c r="EH457" s="66"/>
      <c r="EI457" s="66"/>
      <c r="EJ457" s="66"/>
      <c r="EK457" s="66"/>
      <c r="EL457" s="115"/>
      <c r="EM457" s="61"/>
      <c r="EN457" s="61"/>
      <c r="EO457" s="61"/>
      <c r="EP457" s="61"/>
      <c r="EQ457" s="121"/>
    </row>
    <row r="458" spans="2:147" s="67" customFormat="1" ht="11.25" customHeight="1" x14ac:dyDescent="0.15">
      <c r="B458" s="114"/>
      <c r="C458" s="56"/>
      <c r="D458" s="56"/>
      <c r="E458" s="56" t="s">
        <v>12600</v>
      </c>
      <c r="F458" s="56"/>
      <c r="G458" s="56"/>
      <c r="H458" s="56" t="s">
        <v>12695</v>
      </c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  <c r="BR458" s="56"/>
      <c r="BS458" s="56"/>
      <c r="BT458" s="56"/>
      <c r="BU458" s="56"/>
      <c r="BV458" s="56"/>
      <c r="BW458" s="56"/>
      <c r="BX458" s="56"/>
      <c r="BY458" s="56"/>
      <c r="BZ458" s="56"/>
      <c r="CA458" s="56"/>
      <c r="CB458" s="56"/>
      <c r="CC458" s="56"/>
      <c r="CD458" s="56"/>
      <c r="CE458" s="56"/>
      <c r="CF458" s="56"/>
      <c r="CG458" s="56"/>
      <c r="CH458" s="56"/>
      <c r="CI458" s="56"/>
      <c r="CJ458" s="56"/>
      <c r="CK458" s="56"/>
      <c r="CL458" s="56"/>
      <c r="CM458" s="56"/>
      <c r="CN458" s="56"/>
      <c r="CO458" s="56"/>
      <c r="CP458" s="56"/>
      <c r="CQ458" s="56"/>
      <c r="CR458" s="56"/>
      <c r="CS458" s="56"/>
      <c r="CT458" s="56"/>
      <c r="CU458" s="56"/>
      <c r="CV458" s="56"/>
      <c r="CW458" s="56"/>
      <c r="CX458" s="56"/>
      <c r="CY458" s="56"/>
      <c r="CZ458" s="66"/>
      <c r="DA458" s="66"/>
      <c r="DB458" s="66"/>
      <c r="DC458" s="66"/>
      <c r="DD458" s="66"/>
      <c r="DE458" s="66"/>
      <c r="DF458" s="66"/>
      <c r="DG458" s="66"/>
      <c r="DH458" s="66"/>
      <c r="DI458" s="66"/>
      <c r="DJ458" s="66"/>
      <c r="DK458" s="66"/>
      <c r="DL458" s="66"/>
      <c r="DM458" s="66"/>
      <c r="DN458" s="66"/>
      <c r="DO458" s="66"/>
      <c r="DP458" s="66"/>
      <c r="DQ458" s="66"/>
      <c r="DR458" s="66"/>
      <c r="DS458" s="66"/>
      <c r="DT458" s="66"/>
      <c r="DU458" s="66"/>
      <c r="DV458" s="66"/>
      <c r="DW458" s="66"/>
      <c r="DX458" s="66"/>
      <c r="DY458" s="66"/>
      <c r="DZ458" s="66"/>
      <c r="EA458" s="66"/>
      <c r="EB458" s="66"/>
      <c r="EC458" s="66"/>
      <c r="ED458" s="66"/>
      <c r="EE458" s="66"/>
      <c r="EF458" s="66"/>
      <c r="EG458" s="66"/>
      <c r="EH458" s="66"/>
      <c r="EI458" s="66"/>
      <c r="EJ458" s="66"/>
      <c r="EK458" s="66"/>
      <c r="EL458" s="115"/>
      <c r="EM458" s="61"/>
      <c r="EN458" s="61"/>
      <c r="EO458" s="61"/>
      <c r="EP458" s="61"/>
      <c r="EQ458" s="121"/>
    </row>
    <row r="459" spans="2:147" s="67" customFormat="1" ht="11.25" customHeight="1" x14ac:dyDescent="0.15">
      <c r="B459" s="114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56"/>
      <c r="BI459" s="56"/>
      <c r="BJ459" s="56"/>
      <c r="BK459" s="56"/>
      <c r="BL459" s="56"/>
      <c r="BM459" s="56"/>
      <c r="BN459" s="56"/>
      <c r="BO459" s="56"/>
      <c r="BP459" s="56"/>
      <c r="BQ459" s="56"/>
      <c r="BR459" s="56"/>
      <c r="BS459" s="56"/>
      <c r="BT459" s="56"/>
      <c r="BU459" s="56"/>
      <c r="BV459" s="56"/>
      <c r="BW459" s="56"/>
      <c r="BX459" s="56"/>
      <c r="BY459" s="56"/>
      <c r="BZ459" s="56"/>
      <c r="CA459" s="56"/>
      <c r="CB459" s="56"/>
      <c r="CC459" s="56"/>
      <c r="CD459" s="56"/>
      <c r="CE459" s="56"/>
      <c r="CF459" s="56"/>
      <c r="CG459" s="56"/>
      <c r="CH459" s="56"/>
      <c r="CI459" s="56"/>
      <c r="CJ459" s="56"/>
      <c r="CK459" s="56"/>
      <c r="CL459" s="56"/>
      <c r="CM459" s="56"/>
      <c r="CN459" s="56"/>
      <c r="CO459" s="56"/>
      <c r="CP459" s="56"/>
      <c r="CQ459" s="56"/>
      <c r="CR459" s="56"/>
      <c r="CS459" s="56"/>
      <c r="CT459" s="56"/>
      <c r="CU459" s="56"/>
      <c r="CV459" s="56"/>
      <c r="CW459" s="56"/>
      <c r="CX459" s="56"/>
      <c r="CY459" s="5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  <c r="DY459" s="66"/>
      <c r="DZ459" s="66"/>
      <c r="EA459" s="66"/>
      <c r="EB459" s="66"/>
      <c r="EC459" s="66"/>
      <c r="ED459" s="66"/>
      <c r="EE459" s="66"/>
      <c r="EF459" s="66"/>
      <c r="EG459" s="66"/>
      <c r="EH459" s="66"/>
      <c r="EI459" s="66"/>
      <c r="EJ459" s="66"/>
      <c r="EK459" s="66"/>
      <c r="EL459" s="115"/>
      <c r="EM459" s="61"/>
      <c r="EN459" s="61"/>
      <c r="EO459" s="61"/>
      <c r="EP459" s="61"/>
      <c r="EQ459" s="121"/>
    </row>
    <row r="460" spans="2:147" s="67" customFormat="1" ht="11.25" customHeight="1" x14ac:dyDescent="0.15">
      <c r="B460" s="114"/>
      <c r="C460" s="56"/>
      <c r="D460" s="56"/>
      <c r="E460" s="56"/>
      <c r="F460" s="56"/>
      <c r="G460" s="56"/>
      <c r="H460" s="56" t="s">
        <v>13</v>
      </c>
      <c r="I460" s="56"/>
      <c r="J460" s="56"/>
      <c r="K460" s="56"/>
      <c r="L460" s="56"/>
      <c r="M460" s="56"/>
      <c r="N460" s="56" t="s">
        <v>41</v>
      </c>
      <c r="O460" s="56"/>
      <c r="P460" s="285">
        <f>VLOOKUP($H460,노임단가!$A:$B,2,FALSE)</f>
        <v>172068</v>
      </c>
      <c r="Q460" s="285"/>
      <c r="R460" s="285"/>
      <c r="S460" s="285"/>
      <c r="T460" s="285"/>
      <c r="U460" s="285"/>
      <c r="V460" s="56"/>
      <c r="W460" s="56"/>
      <c r="X460" s="56"/>
      <c r="Y460" s="56" t="str">
        <f>TEXT(1,"#,##0.#######")</f>
        <v>1.</v>
      </c>
      <c r="Z460" s="56" t="s">
        <v>12</v>
      </c>
      <c r="AA460" s="56"/>
      <c r="AB460" s="56"/>
      <c r="AC460" s="56" t="s">
        <v>12609</v>
      </c>
      <c r="AD460" s="56"/>
      <c r="AE460" s="56"/>
      <c r="AF460" s="56" t="s">
        <v>46</v>
      </c>
      <c r="AG460" s="56" t="str">
        <f>TEXT(8,"#,##0.#######")</f>
        <v>8.</v>
      </c>
      <c r="AH460" s="56" t="s">
        <v>4481</v>
      </c>
      <c r="AI460" s="56"/>
      <c r="AJ460" s="56"/>
      <c r="AK460" s="56" t="s">
        <v>12566</v>
      </c>
      <c r="AL460" s="56"/>
      <c r="AM460" s="56"/>
      <c r="AN460" s="56" t="str">
        <f>TEXT(L451,"#,##0.#######")</f>
        <v>3.3</v>
      </c>
      <c r="AO460" s="56"/>
      <c r="AP460" s="56"/>
      <c r="AQ460" s="56"/>
      <c r="AR460" s="56"/>
      <c r="AS460" s="56" t="s">
        <v>47</v>
      </c>
      <c r="AT460" s="56"/>
      <c r="AU460" s="56" t="s">
        <v>43</v>
      </c>
      <c r="AV460" s="56"/>
      <c r="AW460" s="56" t="str">
        <f>TEXT(TRUNC(P460*Y460/(AG460*L451),1),"#,##0.#")</f>
        <v>6,517.7</v>
      </c>
      <c r="AX460" s="56"/>
      <c r="AY460" s="56"/>
      <c r="BH460" s="56"/>
      <c r="BI460" s="56"/>
      <c r="BJ460" s="56"/>
      <c r="BK460" s="56"/>
      <c r="BL460" s="56"/>
      <c r="BM460" s="56"/>
      <c r="BN460" s="56"/>
      <c r="BO460" s="56"/>
      <c r="BP460" s="56"/>
      <c r="BQ460" s="56"/>
      <c r="BR460" s="56"/>
      <c r="BS460" s="56"/>
      <c r="BT460" s="56"/>
      <c r="BU460" s="56"/>
      <c r="BV460" s="56"/>
      <c r="BW460" s="56"/>
      <c r="BX460" s="56"/>
      <c r="BY460" s="56"/>
      <c r="BZ460" s="56"/>
      <c r="CA460" s="56"/>
      <c r="CB460" s="56"/>
      <c r="CC460" s="56"/>
      <c r="CD460" s="56"/>
      <c r="CE460" s="56"/>
      <c r="CF460" s="56"/>
      <c r="CG460" s="56"/>
      <c r="CH460" s="56"/>
      <c r="CI460" s="56"/>
      <c r="CJ460" s="56"/>
      <c r="CK460" s="56"/>
      <c r="CL460" s="56"/>
      <c r="CM460" s="56"/>
      <c r="CN460" s="56"/>
      <c r="CO460" s="56"/>
      <c r="CP460" s="56"/>
      <c r="CQ460" s="56"/>
      <c r="CR460" s="56"/>
      <c r="CS460" s="56"/>
      <c r="CT460" s="56"/>
      <c r="CU460" s="56"/>
      <c r="CV460" s="56"/>
      <c r="CW460" s="56"/>
      <c r="CX460" s="56"/>
      <c r="CY460" s="56"/>
      <c r="CZ460" s="66"/>
      <c r="DA460" s="66"/>
      <c r="DB460" s="66"/>
      <c r="DC460" s="66"/>
      <c r="DD460" s="66"/>
      <c r="DE460" s="66"/>
      <c r="DF460" s="66"/>
      <c r="DG460" s="66"/>
      <c r="DH460" s="66"/>
      <c r="DI460" s="66"/>
      <c r="DJ460" s="66"/>
      <c r="DK460" s="66"/>
      <c r="DL460" s="66"/>
      <c r="DM460" s="66"/>
      <c r="DN460" s="66"/>
      <c r="DO460" s="66"/>
      <c r="DP460" s="66"/>
      <c r="DQ460" s="66"/>
      <c r="DR460" s="66"/>
      <c r="DS460" s="66"/>
      <c r="DT460" s="66"/>
      <c r="DU460" s="66"/>
      <c r="DV460" s="66"/>
      <c r="DW460" s="66"/>
      <c r="DX460" s="66"/>
      <c r="DY460" s="66"/>
      <c r="DZ460" s="66"/>
      <c r="EA460" s="66"/>
      <c r="EB460" s="66"/>
      <c r="EC460" s="66"/>
      <c r="ED460" s="66"/>
      <c r="EE460" s="66"/>
      <c r="EF460" s="66"/>
      <c r="EG460" s="66"/>
      <c r="EH460" s="66"/>
      <c r="EI460" s="66"/>
      <c r="EJ460" s="66"/>
      <c r="EK460" s="66"/>
      <c r="EL460" s="115"/>
      <c r="EM460" s="61">
        <f>EN460+EO460+EP460</f>
        <v>6517.7</v>
      </c>
      <c r="EN460" s="61" t="str">
        <f>AW460</f>
        <v>6,517.7</v>
      </c>
      <c r="EO460" s="61"/>
      <c r="EP460" s="61"/>
      <c r="EQ460" s="121"/>
    </row>
    <row r="461" spans="2:147" s="67" customFormat="1" ht="11.25" customHeight="1" x14ac:dyDescent="0.15">
      <c r="B461" s="114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56"/>
      <c r="BM461" s="56"/>
      <c r="BN461" s="56"/>
      <c r="BO461" s="56"/>
      <c r="BP461" s="56"/>
      <c r="BQ461" s="56"/>
      <c r="BR461" s="56"/>
      <c r="BS461" s="56"/>
      <c r="BT461" s="56"/>
      <c r="BU461" s="56"/>
      <c r="BV461" s="56"/>
      <c r="BW461" s="56"/>
      <c r="BX461" s="56"/>
      <c r="BY461" s="56"/>
      <c r="BZ461" s="56"/>
      <c r="CA461" s="56"/>
      <c r="CB461" s="56"/>
      <c r="CC461" s="56"/>
      <c r="CD461" s="56"/>
      <c r="CE461" s="56"/>
      <c r="CF461" s="56"/>
      <c r="CG461" s="56"/>
      <c r="CH461" s="56"/>
      <c r="CI461" s="56"/>
      <c r="CJ461" s="56"/>
      <c r="CK461" s="56"/>
      <c r="CL461" s="56"/>
      <c r="CM461" s="56"/>
      <c r="CN461" s="56"/>
      <c r="CO461" s="56"/>
      <c r="CP461" s="56"/>
      <c r="CQ461" s="56"/>
      <c r="CR461" s="56"/>
      <c r="CS461" s="56"/>
      <c r="CT461" s="56"/>
      <c r="CU461" s="56"/>
      <c r="CV461" s="56"/>
      <c r="CW461" s="56"/>
      <c r="CX461" s="56"/>
      <c r="CY461" s="56"/>
      <c r="CZ461" s="66"/>
      <c r="DA461" s="66"/>
      <c r="DB461" s="66"/>
      <c r="DC461" s="66"/>
      <c r="DD461" s="66"/>
      <c r="DE461" s="66"/>
      <c r="DF461" s="66"/>
      <c r="DG461" s="66"/>
      <c r="DH461" s="66"/>
      <c r="DI461" s="66"/>
      <c r="DJ461" s="66"/>
      <c r="DK461" s="66"/>
      <c r="DL461" s="66"/>
      <c r="DM461" s="66"/>
      <c r="DN461" s="66"/>
      <c r="DO461" s="66"/>
      <c r="DP461" s="66"/>
      <c r="DQ461" s="66"/>
      <c r="DR461" s="66"/>
      <c r="DS461" s="66"/>
      <c r="DT461" s="66"/>
      <c r="DU461" s="66"/>
      <c r="DV461" s="66"/>
      <c r="DW461" s="66"/>
      <c r="DX461" s="66"/>
      <c r="DY461" s="66"/>
      <c r="DZ461" s="66"/>
      <c r="EA461" s="66"/>
      <c r="EB461" s="66"/>
      <c r="EC461" s="66"/>
      <c r="ED461" s="66"/>
      <c r="EE461" s="66"/>
      <c r="EF461" s="66"/>
      <c r="EG461" s="66"/>
      <c r="EH461" s="66"/>
      <c r="EI461" s="66"/>
      <c r="EJ461" s="66"/>
      <c r="EK461" s="66"/>
      <c r="EL461" s="115"/>
      <c r="EM461" s="61"/>
      <c r="EN461" s="61"/>
      <c r="EO461" s="61"/>
      <c r="EP461" s="61"/>
      <c r="EQ461" s="121"/>
    </row>
    <row r="462" spans="2:147" s="67" customFormat="1" ht="11.25" customHeight="1" x14ac:dyDescent="0.15">
      <c r="B462" s="114"/>
      <c r="C462" s="56"/>
      <c r="D462" s="56"/>
      <c r="E462" s="56" t="s">
        <v>12603</v>
      </c>
      <c r="F462" s="56"/>
      <c r="G462" s="56"/>
      <c r="H462" s="56" t="s">
        <v>12696</v>
      </c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56"/>
      <c r="CA462" s="56"/>
      <c r="CB462" s="56"/>
      <c r="CC462" s="56"/>
      <c r="CD462" s="56"/>
      <c r="CE462" s="56"/>
      <c r="CF462" s="56"/>
      <c r="CG462" s="56"/>
      <c r="CH462" s="56"/>
      <c r="CI462" s="56"/>
      <c r="CJ462" s="56"/>
      <c r="CK462" s="56"/>
      <c r="CL462" s="56"/>
      <c r="CM462" s="56"/>
      <c r="CN462" s="56"/>
      <c r="CO462" s="56"/>
      <c r="CP462" s="56"/>
      <c r="CQ462" s="56"/>
      <c r="CR462" s="56"/>
      <c r="CS462" s="56"/>
      <c r="CT462" s="56"/>
      <c r="CU462" s="56"/>
      <c r="CV462" s="56"/>
      <c r="CW462" s="56"/>
      <c r="CX462" s="56"/>
      <c r="CY462" s="56"/>
      <c r="CZ462" s="66"/>
      <c r="DA462" s="66"/>
      <c r="DB462" s="66"/>
      <c r="DC462" s="66"/>
      <c r="DD462" s="66"/>
      <c r="DE462" s="66"/>
      <c r="DF462" s="66"/>
      <c r="DG462" s="66"/>
      <c r="DH462" s="66"/>
      <c r="DI462" s="66"/>
      <c r="DJ462" s="66"/>
      <c r="DK462" s="66"/>
      <c r="DL462" s="66"/>
      <c r="DM462" s="66"/>
      <c r="DN462" s="66"/>
      <c r="DO462" s="66"/>
      <c r="DP462" s="66"/>
      <c r="DQ462" s="66"/>
      <c r="DR462" s="66"/>
      <c r="DS462" s="66"/>
      <c r="DT462" s="66"/>
      <c r="DU462" s="66"/>
      <c r="DV462" s="66"/>
      <c r="DW462" s="66"/>
      <c r="DX462" s="66"/>
      <c r="DY462" s="66"/>
      <c r="DZ462" s="66"/>
      <c r="EA462" s="66"/>
      <c r="EB462" s="66"/>
      <c r="EC462" s="66"/>
      <c r="ED462" s="66"/>
      <c r="EE462" s="66"/>
      <c r="EF462" s="66"/>
      <c r="EG462" s="66"/>
      <c r="EH462" s="66"/>
      <c r="EI462" s="66"/>
      <c r="EJ462" s="66"/>
      <c r="EK462" s="66"/>
      <c r="EL462" s="115"/>
      <c r="EM462" s="61"/>
      <c r="EN462" s="61"/>
      <c r="EO462" s="61"/>
      <c r="EP462" s="61"/>
      <c r="EQ462" s="121"/>
    </row>
    <row r="463" spans="2:147" s="67" customFormat="1" ht="11.25" customHeight="1" x14ac:dyDescent="0.15">
      <c r="B463" s="114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56"/>
      <c r="CA463" s="56"/>
      <c r="CB463" s="56"/>
      <c r="CC463" s="56"/>
      <c r="CD463" s="56"/>
      <c r="CE463" s="56"/>
      <c r="CF463" s="56"/>
      <c r="CG463" s="56"/>
      <c r="CH463" s="56"/>
      <c r="CI463" s="56"/>
      <c r="CJ463" s="56"/>
      <c r="CK463" s="56"/>
      <c r="CL463" s="56"/>
      <c r="CM463" s="56"/>
      <c r="CN463" s="56"/>
      <c r="CO463" s="56"/>
      <c r="CP463" s="56"/>
      <c r="CQ463" s="56"/>
      <c r="CR463" s="56"/>
      <c r="CS463" s="56"/>
      <c r="CT463" s="56"/>
      <c r="CU463" s="56"/>
      <c r="CV463" s="56"/>
      <c r="CW463" s="56"/>
      <c r="CX463" s="56"/>
      <c r="CY463" s="56"/>
      <c r="CZ463" s="66"/>
      <c r="DA463" s="66"/>
      <c r="DB463" s="66"/>
      <c r="DC463" s="66"/>
      <c r="DD463" s="66"/>
      <c r="DE463" s="66"/>
      <c r="DF463" s="66"/>
      <c r="DG463" s="66"/>
      <c r="DH463" s="66"/>
      <c r="DI463" s="66"/>
      <c r="DJ463" s="66"/>
      <c r="DK463" s="66"/>
      <c r="DL463" s="66"/>
      <c r="DM463" s="66"/>
      <c r="DN463" s="66"/>
      <c r="DO463" s="66"/>
      <c r="DP463" s="66"/>
      <c r="DQ463" s="66"/>
      <c r="DR463" s="66"/>
      <c r="DS463" s="66"/>
      <c r="DT463" s="66"/>
      <c r="DU463" s="66"/>
      <c r="DV463" s="66"/>
      <c r="DW463" s="66"/>
      <c r="DX463" s="66"/>
      <c r="DY463" s="66"/>
      <c r="DZ463" s="66"/>
      <c r="EA463" s="66"/>
      <c r="EB463" s="66"/>
      <c r="EC463" s="66"/>
      <c r="ED463" s="66"/>
      <c r="EE463" s="66"/>
      <c r="EF463" s="66"/>
      <c r="EG463" s="66"/>
      <c r="EH463" s="66"/>
      <c r="EI463" s="66"/>
      <c r="EJ463" s="66"/>
      <c r="EK463" s="66"/>
      <c r="EL463" s="115"/>
      <c r="EM463" s="61"/>
      <c r="EN463" s="61"/>
      <c r="EO463" s="61"/>
      <c r="EP463" s="61"/>
      <c r="EQ463" s="121"/>
    </row>
    <row r="464" spans="2:147" s="67" customFormat="1" ht="11.25" customHeight="1" x14ac:dyDescent="0.15">
      <c r="B464" s="114"/>
      <c r="C464" s="56"/>
      <c r="D464" s="56"/>
      <c r="E464" s="56"/>
      <c r="F464" s="56"/>
      <c r="G464" s="56"/>
      <c r="H464" s="56" t="s">
        <v>12776</v>
      </c>
      <c r="I464" s="56"/>
      <c r="J464" s="56"/>
      <c r="K464" s="56"/>
      <c r="L464" s="56"/>
      <c r="M464" s="56"/>
      <c r="N464" s="56"/>
      <c r="O464" s="56"/>
      <c r="P464" s="56"/>
      <c r="Q464" s="56" t="str">
        <f>TEXT(56000,"#,##0.#######")</f>
        <v>56,000.</v>
      </c>
      <c r="R464" s="56"/>
      <c r="S464" s="56"/>
      <c r="T464" s="56"/>
      <c r="U464" s="56"/>
      <c r="V464" s="56" t="s">
        <v>12566</v>
      </c>
      <c r="W464" s="56"/>
      <c r="X464" s="56"/>
      <c r="Y464" s="56" t="str">
        <f>TEXT(0.008,"#,##0.#######")</f>
        <v>0.008</v>
      </c>
      <c r="Z464" s="56"/>
      <c r="AA464" s="56"/>
      <c r="AB464" s="56"/>
      <c r="AC464" s="56"/>
      <c r="AD464" s="56" t="s">
        <v>51</v>
      </c>
      <c r="AE464" s="56"/>
      <c r="AF464" s="56"/>
      <c r="AG464" s="56" t="s">
        <v>12609</v>
      </c>
      <c r="AH464" s="56"/>
      <c r="AI464" s="56"/>
      <c r="AJ464" s="56" t="str">
        <f>TEXT(L451,"#,##0.#######")</f>
        <v>3.3</v>
      </c>
      <c r="AK464" s="56"/>
      <c r="AL464" s="56"/>
      <c r="AM464" s="56"/>
      <c r="AN464" s="56"/>
      <c r="AO464" s="56"/>
      <c r="AP464" s="56" t="s">
        <v>43</v>
      </c>
      <c r="AQ464" s="56"/>
      <c r="AR464" s="56" t="str">
        <f>TEXT(TRUNC(Q464*Y464/L451,1),"#,##0.#")</f>
        <v>135.7</v>
      </c>
      <c r="AS464" s="56"/>
      <c r="AY464" s="56"/>
      <c r="AZ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56"/>
      <c r="BV464" s="56"/>
      <c r="BW464" s="56"/>
      <c r="BX464" s="56"/>
      <c r="BY464" s="56"/>
      <c r="BZ464" s="56"/>
      <c r="CA464" s="56"/>
      <c r="CB464" s="56"/>
      <c r="CC464" s="56"/>
      <c r="CD464" s="56"/>
      <c r="CE464" s="56"/>
      <c r="CF464" s="56"/>
      <c r="CG464" s="56"/>
      <c r="CH464" s="56"/>
      <c r="CI464" s="56"/>
      <c r="CJ464" s="56"/>
      <c r="CK464" s="56"/>
      <c r="CL464" s="56"/>
      <c r="CM464" s="56"/>
      <c r="CN464" s="56"/>
      <c r="CO464" s="56"/>
      <c r="CP464" s="56"/>
      <c r="CQ464" s="56"/>
      <c r="CR464" s="56"/>
      <c r="CS464" s="56"/>
      <c r="CT464" s="56"/>
      <c r="CU464" s="56"/>
      <c r="CV464" s="56"/>
      <c r="CW464" s="56"/>
      <c r="CX464" s="56"/>
      <c r="CY464" s="56"/>
      <c r="CZ464" s="66"/>
      <c r="DA464" s="66"/>
      <c r="DB464" s="66"/>
      <c r="DC464" s="66"/>
      <c r="DD464" s="66"/>
      <c r="DE464" s="66"/>
      <c r="DF464" s="66"/>
      <c r="DG464" s="66"/>
      <c r="DH464" s="66"/>
      <c r="DI464" s="66"/>
      <c r="DJ464" s="66"/>
      <c r="DK464" s="66"/>
      <c r="DL464" s="66"/>
      <c r="DM464" s="66"/>
      <c r="DN464" s="66"/>
      <c r="DO464" s="66"/>
      <c r="DP464" s="66"/>
      <c r="DQ464" s="66"/>
      <c r="DR464" s="66"/>
      <c r="DS464" s="66"/>
      <c r="DT464" s="66"/>
      <c r="DU464" s="66"/>
      <c r="DV464" s="66"/>
      <c r="DW464" s="66"/>
      <c r="DX464" s="66"/>
      <c r="DY464" s="66"/>
      <c r="DZ464" s="66"/>
      <c r="EA464" s="66"/>
      <c r="EB464" s="66"/>
      <c r="EC464" s="66"/>
      <c r="ED464" s="66"/>
      <c r="EE464" s="66"/>
      <c r="EF464" s="66"/>
      <c r="EG464" s="66"/>
      <c r="EH464" s="66"/>
      <c r="EI464" s="66"/>
      <c r="EJ464" s="66"/>
      <c r="EK464" s="66"/>
      <c r="EL464" s="115"/>
      <c r="EM464" s="61">
        <f>EN464+EO464+EP464</f>
        <v>135.69999999999999</v>
      </c>
      <c r="EN464" s="61"/>
      <c r="EO464" s="61" t="str">
        <f>AR464</f>
        <v>135.7</v>
      </c>
      <c r="EP464" s="61"/>
      <c r="EQ464" s="121"/>
    </row>
    <row r="465" spans="2:147" s="67" customFormat="1" ht="11.25" customHeight="1" x14ac:dyDescent="0.15">
      <c r="B465" s="114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56"/>
      <c r="BM465" s="56"/>
      <c r="BN465" s="56"/>
      <c r="BO465" s="56"/>
      <c r="BP465" s="56"/>
      <c r="BQ465" s="56"/>
      <c r="BR465" s="56"/>
      <c r="BS465" s="56"/>
      <c r="BT465" s="56"/>
      <c r="BU465" s="56"/>
      <c r="BV465" s="56"/>
      <c r="BW465" s="56"/>
      <c r="BX465" s="56"/>
      <c r="BY465" s="56"/>
      <c r="BZ465" s="56"/>
      <c r="CA465" s="56"/>
      <c r="CB465" s="56"/>
      <c r="CC465" s="56"/>
      <c r="CD465" s="56"/>
      <c r="CE465" s="56"/>
      <c r="CF465" s="56"/>
      <c r="CG465" s="56"/>
      <c r="CH465" s="56"/>
      <c r="CI465" s="56"/>
      <c r="CJ465" s="56"/>
      <c r="CK465" s="56"/>
      <c r="CL465" s="56"/>
      <c r="CM465" s="56"/>
      <c r="CN465" s="56"/>
      <c r="CO465" s="56"/>
      <c r="CP465" s="56"/>
      <c r="CQ465" s="56"/>
      <c r="CR465" s="56"/>
      <c r="CS465" s="56"/>
      <c r="CT465" s="56"/>
      <c r="CU465" s="56"/>
      <c r="CV465" s="56"/>
      <c r="CW465" s="56"/>
      <c r="CX465" s="56"/>
      <c r="CY465" s="56"/>
      <c r="CZ465" s="66"/>
      <c r="DA465" s="66"/>
      <c r="DB465" s="66"/>
      <c r="DC465" s="66"/>
      <c r="DD465" s="66"/>
      <c r="DE465" s="66"/>
      <c r="DF465" s="66"/>
      <c r="DG465" s="66"/>
      <c r="DH465" s="66"/>
      <c r="DI465" s="66"/>
      <c r="DJ465" s="66"/>
      <c r="DK465" s="66"/>
      <c r="DL465" s="66"/>
      <c r="DM465" s="66"/>
      <c r="DN465" s="66"/>
      <c r="DO465" s="66"/>
      <c r="DP465" s="66"/>
      <c r="DQ465" s="66"/>
      <c r="DR465" s="66"/>
      <c r="DS465" s="66"/>
      <c r="DT465" s="66"/>
      <c r="DU465" s="66"/>
      <c r="DV465" s="66"/>
      <c r="DW465" s="66"/>
      <c r="DX465" s="66"/>
      <c r="DY465" s="66"/>
      <c r="DZ465" s="66"/>
      <c r="EA465" s="66"/>
      <c r="EB465" s="66"/>
      <c r="EC465" s="66"/>
      <c r="ED465" s="66"/>
      <c r="EE465" s="66"/>
      <c r="EF465" s="66"/>
      <c r="EG465" s="66"/>
      <c r="EH465" s="66"/>
      <c r="EI465" s="66"/>
      <c r="EJ465" s="66"/>
      <c r="EK465" s="66"/>
      <c r="EL465" s="115"/>
      <c r="EM465" s="61"/>
      <c r="EN465" s="61"/>
      <c r="EO465" s="61"/>
      <c r="EP465" s="61"/>
      <c r="EQ465" s="121"/>
    </row>
    <row r="466" spans="2:147" s="67" customFormat="1" ht="11.25" customHeight="1" x14ac:dyDescent="0.15">
      <c r="B466" s="114"/>
      <c r="C466" s="56"/>
      <c r="D466" s="56"/>
      <c r="E466" s="56" t="s">
        <v>12621</v>
      </c>
      <c r="F466" s="56"/>
      <c r="G466" s="56"/>
      <c r="H466" s="56" t="s">
        <v>12697</v>
      </c>
      <c r="I466" s="56"/>
      <c r="J466" s="56"/>
      <c r="K466" s="56"/>
      <c r="L466" s="56"/>
      <c r="M466" s="56"/>
      <c r="N466" s="56"/>
      <c r="O466" s="56"/>
      <c r="P466" s="56"/>
      <c r="Q466" s="56" t="s">
        <v>41</v>
      </c>
      <c r="R466" s="56"/>
      <c r="S466" s="56" t="s">
        <v>12617</v>
      </c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 t="s">
        <v>12777</v>
      </c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56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56"/>
      <c r="CG466" s="56"/>
      <c r="CH466" s="56"/>
      <c r="CI466" s="56"/>
      <c r="CJ466" s="56"/>
      <c r="CK466" s="56"/>
      <c r="CL466" s="56"/>
      <c r="CM466" s="56"/>
      <c r="CN466" s="56"/>
      <c r="CO466" s="56"/>
      <c r="CP466" s="56"/>
      <c r="CQ466" s="56"/>
      <c r="CR466" s="56"/>
      <c r="CS466" s="56"/>
      <c r="CT466" s="56"/>
      <c r="CU466" s="56"/>
      <c r="CV466" s="56"/>
      <c r="CW466" s="56"/>
      <c r="CX466" s="56"/>
      <c r="CY466" s="56"/>
      <c r="CZ466" s="66"/>
      <c r="DA466" s="66"/>
      <c r="DB466" s="66"/>
      <c r="DC466" s="66"/>
      <c r="DD466" s="66"/>
      <c r="DE466" s="66"/>
      <c r="DF466" s="66"/>
      <c r="DG466" s="66"/>
      <c r="DH466" s="66"/>
      <c r="DI466" s="66"/>
      <c r="DJ466" s="66"/>
      <c r="DK466" s="66"/>
      <c r="DL466" s="66"/>
      <c r="DM466" s="66"/>
      <c r="DN466" s="66"/>
      <c r="DO466" s="66"/>
      <c r="DP466" s="66"/>
      <c r="DQ466" s="66"/>
      <c r="DR466" s="66"/>
      <c r="DS466" s="66"/>
      <c r="DT466" s="66"/>
      <c r="DU466" s="66"/>
      <c r="DV466" s="66"/>
      <c r="DW466" s="66"/>
      <c r="DX466" s="66"/>
      <c r="DY466" s="66"/>
      <c r="DZ466" s="66"/>
      <c r="EA466" s="66"/>
      <c r="EB466" s="66"/>
      <c r="EC466" s="66"/>
      <c r="ED466" s="66"/>
      <c r="EE466" s="66"/>
      <c r="EF466" s="66"/>
      <c r="EG466" s="66"/>
      <c r="EH466" s="66"/>
      <c r="EI466" s="66"/>
      <c r="EJ466" s="66"/>
      <c r="EK466" s="66"/>
      <c r="EL466" s="115"/>
      <c r="EM466" s="61"/>
      <c r="EN466" s="61"/>
      <c r="EO466" s="61"/>
      <c r="EP466" s="61"/>
      <c r="EQ466" s="121"/>
    </row>
    <row r="467" spans="2:147" s="67" customFormat="1" ht="11.25" customHeight="1" x14ac:dyDescent="0.15">
      <c r="B467" s="114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56"/>
      <c r="BM467" s="56"/>
      <c r="BN467" s="56"/>
      <c r="BO467" s="56"/>
      <c r="BP467" s="56"/>
      <c r="BQ467" s="56"/>
      <c r="BR467" s="56"/>
      <c r="BS467" s="56"/>
      <c r="BT467" s="56"/>
      <c r="BU467" s="56"/>
      <c r="BV467" s="56"/>
      <c r="BW467" s="56"/>
      <c r="BX467" s="56"/>
      <c r="BY467" s="56"/>
      <c r="BZ467" s="56"/>
      <c r="CA467" s="56"/>
      <c r="CB467" s="56"/>
      <c r="CC467" s="56"/>
      <c r="CD467" s="56"/>
      <c r="CE467" s="56"/>
      <c r="CF467" s="56"/>
      <c r="CG467" s="56"/>
      <c r="CH467" s="56"/>
      <c r="CI467" s="56"/>
      <c r="CJ467" s="56"/>
      <c r="CK467" s="56"/>
      <c r="CL467" s="56"/>
      <c r="CM467" s="56"/>
      <c r="CN467" s="56"/>
      <c r="CO467" s="56"/>
      <c r="CP467" s="56"/>
      <c r="CQ467" s="56"/>
      <c r="CR467" s="56"/>
      <c r="CS467" s="56"/>
      <c r="CT467" s="56"/>
      <c r="CU467" s="56"/>
      <c r="CV467" s="56"/>
      <c r="CW467" s="56"/>
      <c r="CX467" s="56"/>
      <c r="CY467" s="56"/>
      <c r="CZ467" s="66"/>
      <c r="DA467" s="66"/>
      <c r="DB467" s="66"/>
      <c r="DC467" s="66"/>
      <c r="DD467" s="66"/>
      <c r="DE467" s="66"/>
      <c r="DF467" s="66"/>
      <c r="DG467" s="66"/>
      <c r="DH467" s="66"/>
      <c r="DI467" s="66"/>
      <c r="DJ467" s="66"/>
      <c r="DK467" s="66"/>
      <c r="DL467" s="66"/>
      <c r="DM467" s="66"/>
      <c r="DN467" s="66"/>
      <c r="DO467" s="66"/>
      <c r="DP467" s="66"/>
      <c r="DQ467" s="66"/>
      <c r="DR467" s="66"/>
      <c r="DS467" s="66"/>
      <c r="DT467" s="66"/>
      <c r="DU467" s="66"/>
      <c r="DV467" s="66"/>
      <c r="DW467" s="66"/>
      <c r="DX467" s="66"/>
      <c r="DY467" s="66"/>
      <c r="DZ467" s="66"/>
      <c r="EA467" s="66"/>
      <c r="EB467" s="66"/>
      <c r="EC467" s="66"/>
      <c r="ED467" s="66"/>
      <c r="EE467" s="66"/>
      <c r="EF467" s="66"/>
      <c r="EG467" s="66"/>
      <c r="EH467" s="66"/>
      <c r="EI467" s="66"/>
      <c r="EJ467" s="66"/>
      <c r="EK467" s="66"/>
      <c r="EL467" s="115"/>
      <c r="EM467" s="61"/>
      <c r="EN467" s="61"/>
      <c r="EO467" s="61"/>
      <c r="EP467" s="61"/>
      <c r="EQ467" s="121"/>
    </row>
    <row r="468" spans="2:147" s="67" customFormat="1" ht="11.25" customHeight="1" x14ac:dyDescent="0.15">
      <c r="B468" s="114"/>
      <c r="C468" s="56"/>
      <c r="D468" s="56"/>
      <c r="E468" s="56"/>
      <c r="F468" s="56"/>
      <c r="G468" s="56"/>
      <c r="H468" s="56" t="s">
        <v>12699</v>
      </c>
      <c r="I468" s="56"/>
      <c r="J468" s="56" t="s">
        <v>43</v>
      </c>
      <c r="K468" s="56"/>
      <c r="L468" s="56" t="str">
        <f>TEXT(0.4,"#,##0.#######")</f>
        <v>0.4</v>
      </c>
      <c r="M468" s="56"/>
      <c r="N468" s="56"/>
      <c r="O468" s="56"/>
      <c r="P468" s="56"/>
      <c r="Q468" s="56"/>
      <c r="R468" s="56"/>
      <c r="S468" s="56"/>
      <c r="T468" s="56"/>
      <c r="U468" s="56" t="s">
        <v>12700</v>
      </c>
      <c r="V468" s="56"/>
      <c r="W468" s="56" t="s">
        <v>43</v>
      </c>
      <c r="X468" s="56"/>
      <c r="Y468" s="56" t="str">
        <f>TEXT(1,"#,##0.#######")</f>
        <v>1.</v>
      </c>
      <c r="Z468" s="56"/>
      <c r="AA468" s="56" t="s">
        <v>45</v>
      </c>
      <c r="AB468" s="56"/>
      <c r="AC468" s="56" t="str">
        <f>TEXT(1.5,"#,##0.#######")</f>
        <v>1.5</v>
      </c>
      <c r="AD468" s="56"/>
      <c r="AE468" s="56"/>
      <c r="AF468" s="56"/>
      <c r="AG468" s="56" t="s">
        <v>43</v>
      </c>
      <c r="AH468" s="56"/>
      <c r="AI468" s="56" t="str">
        <f>TEXT(ROUND(Y468/AC468,2),"#,##0.#######")</f>
        <v>0.67</v>
      </c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 t="s">
        <v>12701</v>
      </c>
      <c r="AU468" s="56"/>
      <c r="AV468" s="56" t="s">
        <v>43</v>
      </c>
      <c r="AW468" s="56"/>
      <c r="AX468" s="56" t="str">
        <f>TEXT(0.55,"#,##0.#######")</f>
        <v>0.55</v>
      </c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56"/>
      <c r="BM468" s="56"/>
      <c r="BN468" s="56"/>
      <c r="BO468" s="56"/>
      <c r="BP468" s="56"/>
      <c r="BQ468" s="56"/>
      <c r="BR468" s="56"/>
      <c r="BS468" s="56"/>
      <c r="BT468" s="56"/>
      <c r="BU468" s="56"/>
      <c r="BV468" s="56"/>
      <c r="BW468" s="56"/>
      <c r="BX468" s="56"/>
      <c r="BY468" s="56"/>
      <c r="BZ468" s="56"/>
      <c r="CA468" s="56"/>
      <c r="CB468" s="56"/>
      <c r="CC468" s="56"/>
      <c r="CD468" s="56"/>
      <c r="CE468" s="56"/>
      <c r="CF468" s="56"/>
      <c r="CG468" s="56"/>
      <c r="CH468" s="56"/>
      <c r="CI468" s="56"/>
      <c r="CJ468" s="56"/>
      <c r="CK468" s="56"/>
      <c r="CL468" s="56"/>
      <c r="CM468" s="56"/>
      <c r="CN468" s="56"/>
      <c r="CO468" s="56"/>
      <c r="CP468" s="56"/>
      <c r="CQ468" s="56"/>
      <c r="CR468" s="56"/>
      <c r="CS468" s="56"/>
      <c r="CT468" s="56"/>
      <c r="CU468" s="56"/>
      <c r="CV468" s="56"/>
      <c r="CW468" s="56"/>
      <c r="CX468" s="56"/>
      <c r="CY468" s="56"/>
      <c r="CZ468" s="66"/>
      <c r="DA468" s="66"/>
      <c r="DB468" s="66"/>
      <c r="DC468" s="66"/>
      <c r="DD468" s="66"/>
      <c r="DE468" s="66"/>
      <c r="DF468" s="66"/>
      <c r="DG468" s="66"/>
      <c r="DH468" s="66"/>
      <c r="DI468" s="66"/>
      <c r="DJ468" s="66"/>
      <c r="DK468" s="66"/>
      <c r="DL468" s="66"/>
      <c r="DM468" s="66"/>
      <c r="DN468" s="66"/>
      <c r="DO468" s="66"/>
      <c r="DP468" s="66"/>
      <c r="DQ468" s="66"/>
      <c r="DR468" s="66"/>
      <c r="DS468" s="66"/>
      <c r="DT468" s="66"/>
      <c r="DU468" s="66"/>
      <c r="DV468" s="66"/>
      <c r="DW468" s="66"/>
      <c r="DX468" s="66"/>
      <c r="DY468" s="66"/>
      <c r="DZ468" s="66"/>
      <c r="EA468" s="66"/>
      <c r="EB468" s="66"/>
      <c r="EC468" s="66"/>
      <c r="ED468" s="66"/>
      <c r="EE468" s="66"/>
      <c r="EF468" s="66"/>
      <c r="EG468" s="66"/>
      <c r="EH468" s="66"/>
      <c r="EI468" s="66"/>
      <c r="EJ468" s="66"/>
      <c r="EK468" s="66"/>
      <c r="EL468" s="115"/>
      <c r="EM468" s="61"/>
      <c r="EN468" s="61"/>
      <c r="EO468" s="61"/>
      <c r="EP468" s="61"/>
      <c r="EQ468" s="121"/>
    </row>
    <row r="469" spans="2:147" s="67" customFormat="1" ht="11.25" customHeight="1" x14ac:dyDescent="0.15">
      <c r="B469" s="114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56"/>
      <c r="BM469" s="56"/>
      <c r="BN469" s="56"/>
      <c r="BO469" s="56"/>
      <c r="BP469" s="56"/>
      <c r="BQ469" s="56"/>
      <c r="BR469" s="56"/>
      <c r="BS469" s="56"/>
      <c r="BT469" s="56"/>
      <c r="BU469" s="56"/>
      <c r="BV469" s="56"/>
      <c r="BW469" s="56"/>
      <c r="BX469" s="56"/>
      <c r="BY469" s="56"/>
      <c r="BZ469" s="56"/>
      <c r="CA469" s="56"/>
      <c r="CB469" s="56"/>
      <c r="CC469" s="56"/>
      <c r="CD469" s="56"/>
      <c r="CE469" s="56"/>
      <c r="CF469" s="56"/>
      <c r="CG469" s="56"/>
      <c r="CH469" s="56"/>
      <c r="CI469" s="56"/>
      <c r="CJ469" s="56"/>
      <c r="CK469" s="56"/>
      <c r="CL469" s="56"/>
      <c r="CM469" s="56"/>
      <c r="CN469" s="56"/>
      <c r="CO469" s="56"/>
      <c r="CP469" s="56"/>
      <c r="CQ469" s="56"/>
      <c r="CR469" s="56"/>
      <c r="CS469" s="56"/>
      <c r="CT469" s="56"/>
      <c r="CU469" s="56"/>
      <c r="CV469" s="56"/>
      <c r="CW469" s="56"/>
      <c r="CX469" s="56"/>
      <c r="CY469" s="56"/>
      <c r="CZ469" s="66"/>
      <c r="DA469" s="66"/>
      <c r="DB469" s="66"/>
      <c r="DC469" s="66"/>
      <c r="DD469" s="66"/>
      <c r="DE469" s="66"/>
      <c r="DF469" s="66"/>
      <c r="DG469" s="66"/>
      <c r="DH469" s="66"/>
      <c r="DI469" s="66"/>
      <c r="DJ469" s="66"/>
      <c r="DK469" s="66"/>
      <c r="DL469" s="66"/>
      <c r="DM469" s="66"/>
      <c r="DN469" s="66"/>
      <c r="DO469" s="66"/>
      <c r="DP469" s="66"/>
      <c r="DQ469" s="66"/>
      <c r="DR469" s="66"/>
      <c r="DS469" s="66"/>
      <c r="DT469" s="66"/>
      <c r="DU469" s="66"/>
      <c r="DV469" s="66"/>
      <c r="DW469" s="66"/>
      <c r="DX469" s="66"/>
      <c r="DY469" s="66"/>
      <c r="DZ469" s="66"/>
      <c r="EA469" s="66"/>
      <c r="EB469" s="66"/>
      <c r="EC469" s="66"/>
      <c r="ED469" s="66"/>
      <c r="EE469" s="66"/>
      <c r="EF469" s="66"/>
      <c r="EG469" s="66"/>
      <c r="EH469" s="66"/>
      <c r="EI469" s="66"/>
      <c r="EJ469" s="66"/>
      <c r="EK469" s="66"/>
      <c r="EL469" s="115"/>
      <c r="EM469" s="61"/>
      <c r="EN469" s="61"/>
      <c r="EO469" s="61"/>
      <c r="EP469" s="61"/>
      <c r="EQ469" s="121"/>
    </row>
    <row r="470" spans="2:147" s="67" customFormat="1" ht="11.25" customHeight="1" x14ac:dyDescent="0.15">
      <c r="B470" s="114"/>
      <c r="C470" s="56"/>
      <c r="D470" s="56"/>
      <c r="E470" s="56"/>
      <c r="F470" s="56"/>
      <c r="G470" s="56"/>
      <c r="H470" s="56" t="s">
        <v>12618</v>
      </c>
      <c r="I470" s="56"/>
      <c r="J470" s="56" t="s">
        <v>43</v>
      </c>
      <c r="K470" s="56"/>
      <c r="L470" s="56" t="str">
        <f>TEXT(0.45,"#,##0.#######")</f>
        <v>0.45</v>
      </c>
      <c r="M470" s="56"/>
      <c r="N470" s="56"/>
      <c r="O470" s="56"/>
      <c r="P470" s="56"/>
      <c r="Q470" s="56"/>
      <c r="R470" s="56"/>
      <c r="S470" s="56"/>
      <c r="T470" s="56"/>
      <c r="U470" s="56" t="s">
        <v>12619</v>
      </c>
      <c r="V470" s="56"/>
      <c r="W470" s="56"/>
      <c r="X470" s="56" t="s">
        <v>43</v>
      </c>
      <c r="Y470" s="56"/>
      <c r="Z470" s="56" t="str">
        <f>TEXT(18,"#,##0.#######")</f>
        <v>18.</v>
      </c>
      <c r="AA470" s="56"/>
      <c r="AB470" s="56" t="s">
        <v>12702</v>
      </c>
      <c r="AC470" s="56"/>
      <c r="AD470" s="56"/>
      <c r="AE470" s="56"/>
      <c r="AF470" s="56" t="s">
        <v>46</v>
      </c>
      <c r="AG470" s="56" t="s">
        <v>210</v>
      </c>
      <c r="AH470" s="56"/>
      <c r="AI470" s="56"/>
      <c r="AJ470" s="56" t="s">
        <v>12703</v>
      </c>
      <c r="AK470" s="56"/>
      <c r="AL470" s="56" t="s">
        <v>47</v>
      </c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56"/>
      <c r="BV470" s="56"/>
      <c r="BW470" s="56"/>
      <c r="BX470" s="56"/>
      <c r="BY470" s="56"/>
      <c r="BZ470" s="56"/>
      <c r="CA470" s="56"/>
      <c r="CB470" s="56"/>
      <c r="CC470" s="56"/>
      <c r="CD470" s="56"/>
      <c r="CE470" s="56"/>
      <c r="CF470" s="56"/>
      <c r="CG470" s="56"/>
      <c r="CH470" s="56"/>
      <c r="CI470" s="56"/>
      <c r="CJ470" s="56"/>
      <c r="CK470" s="56"/>
      <c r="CL470" s="56"/>
      <c r="CM470" s="56"/>
      <c r="CN470" s="56"/>
      <c r="CO470" s="56"/>
      <c r="CP470" s="56"/>
      <c r="CQ470" s="56"/>
      <c r="CR470" s="56"/>
      <c r="CS470" s="56"/>
      <c r="CT470" s="56"/>
      <c r="CU470" s="56"/>
      <c r="CV470" s="56"/>
      <c r="CW470" s="56"/>
      <c r="CX470" s="56"/>
      <c r="CY470" s="56"/>
      <c r="CZ470" s="66"/>
      <c r="DA470" s="66"/>
      <c r="DB470" s="66"/>
      <c r="DC470" s="66"/>
      <c r="DD470" s="66"/>
      <c r="DE470" s="66"/>
      <c r="DF470" s="66"/>
      <c r="DG470" s="66"/>
      <c r="DH470" s="66"/>
      <c r="DI470" s="66"/>
      <c r="DJ470" s="66"/>
      <c r="DK470" s="66"/>
      <c r="DL470" s="66"/>
      <c r="DM470" s="66"/>
      <c r="DN470" s="66"/>
      <c r="DO470" s="66"/>
      <c r="DP470" s="66"/>
      <c r="DQ470" s="66"/>
      <c r="DR470" s="66"/>
      <c r="DS470" s="66"/>
      <c r="DT470" s="66"/>
      <c r="DU470" s="66"/>
      <c r="DV470" s="66"/>
      <c r="DW470" s="66"/>
      <c r="DX470" s="66"/>
      <c r="DY470" s="66"/>
      <c r="DZ470" s="66"/>
      <c r="EA470" s="66"/>
      <c r="EB470" s="66"/>
      <c r="EC470" s="66"/>
      <c r="ED470" s="66"/>
      <c r="EE470" s="66"/>
      <c r="EF470" s="66"/>
      <c r="EG470" s="66"/>
      <c r="EH470" s="66"/>
      <c r="EI470" s="66"/>
      <c r="EJ470" s="66"/>
      <c r="EK470" s="66"/>
      <c r="EL470" s="115"/>
      <c r="EM470" s="61"/>
      <c r="EN470" s="61"/>
      <c r="EO470" s="61"/>
      <c r="EP470" s="61"/>
      <c r="EQ470" s="121"/>
    </row>
    <row r="471" spans="2:147" s="67" customFormat="1" ht="11.25" customHeight="1" x14ac:dyDescent="0.15">
      <c r="B471" s="114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  <c r="BR471" s="56"/>
      <c r="BS471" s="56"/>
      <c r="BT471" s="56"/>
      <c r="BU471" s="56"/>
      <c r="BV471" s="56"/>
      <c r="BW471" s="56"/>
      <c r="BX471" s="56"/>
      <c r="BY471" s="56"/>
      <c r="BZ471" s="56"/>
      <c r="CA471" s="56"/>
      <c r="CB471" s="56"/>
      <c r="CC471" s="56"/>
      <c r="CD471" s="56"/>
      <c r="CE471" s="56"/>
      <c r="CF471" s="56"/>
      <c r="CG471" s="56"/>
      <c r="CH471" s="56"/>
      <c r="CI471" s="56"/>
      <c r="CJ471" s="56"/>
      <c r="CK471" s="56"/>
      <c r="CL471" s="56"/>
      <c r="CM471" s="56"/>
      <c r="CN471" s="56"/>
      <c r="CO471" s="56"/>
      <c r="CP471" s="56"/>
      <c r="CQ471" s="56"/>
      <c r="CR471" s="56"/>
      <c r="CS471" s="56"/>
      <c r="CT471" s="56"/>
      <c r="CU471" s="56"/>
      <c r="CV471" s="56"/>
      <c r="CW471" s="56"/>
      <c r="CX471" s="56"/>
      <c r="CY471" s="56"/>
      <c r="CZ471" s="66"/>
      <c r="DA471" s="66"/>
      <c r="DB471" s="66"/>
      <c r="DC471" s="66"/>
      <c r="DD471" s="66"/>
      <c r="DE471" s="66"/>
      <c r="DF471" s="66"/>
      <c r="DG471" s="66"/>
      <c r="DH471" s="66"/>
      <c r="DI471" s="66"/>
      <c r="DJ471" s="66"/>
      <c r="DK471" s="66"/>
      <c r="DL471" s="66"/>
      <c r="DM471" s="66"/>
      <c r="DN471" s="66"/>
      <c r="DO471" s="66"/>
      <c r="DP471" s="66"/>
      <c r="DQ471" s="66"/>
      <c r="DR471" s="66"/>
      <c r="DS471" s="66"/>
      <c r="DT471" s="66"/>
      <c r="DU471" s="66"/>
      <c r="DV471" s="66"/>
      <c r="DW471" s="66"/>
      <c r="DX471" s="66"/>
      <c r="DY471" s="66"/>
      <c r="DZ471" s="66"/>
      <c r="EA471" s="66"/>
      <c r="EB471" s="66"/>
      <c r="EC471" s="66"/>
      <c r="ED471" s="66"/>
      <c r="EE471" s="66"/>
      <c r="EF471" s="66"/>
      <c r="EG471" s="66"/>
      <c r="EH471" s="66"/>
      <c r="EI471" s="66"/>
      <c r="EJ471" s="66"/>
      <c r="EK471" s="66"/>
      <c r="EL471" s="115"/>
      <c r="EM471" s="61"/>
      <c r="EN471" s="61"/>
      <c r="EO471" s="61"/>
      <c r="EP471" s="61"/>
      <c r="EQ471" s="121"/>
    </row>
    <row r="472" spans="2:147" s="67" customFormat="1" ht="11.25" customHeight="1" x14ac:dyDescent="0.15">
      <c r="B472" s="114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 t="str">
        <f>TEXT(3600,"#,##0.#######")</f>
        <v>3,600.</v>
      </c>
      <c r="N472" s="56"/>
      <c r="O472" s="56"/>
      <c r="P472" s="56"/>
      <c r="Q472" s="56"/>
      <c r="R472" s="56" t="s">
        <v>12566</v>
      </c>
      <c r="S472" s="56"/>
      <c r="T472" s="56" t="s">
        <v>12699</v>
      </c>
      <c r="U472" s="56" t="s">
        <v>12566</v>
      </c>
      <c r="V472" s="56"/>
      <c r="W472" s="56" t="s">
        <v>12701</v>
      </c>
      <c r="X472" s="56" t="s">
        <v>12566</v>
      </c>
      <c r="Y472" s="56"/>
      <c r="Z472" s="56" t="s">
        <v>12700</v>
      </c>
      <c r="AA472" s="56" t="s">
        <v>12566</v>
      </c>
      <c r="AB472" s="56"/>
      <c r="AC472" s="56" t="s">
        <v>12618</v>
      </c>
      <c r="AD472" s="56"/>
      <c r="AE472" s="56"/>
      <c r="AF472" s="56"/>
      <c r="AG472" s="56"/>
      <c r="AH472" s="56"/>
      <c r="AI472" s="56"/>
      <c r="AJ472" s="56" t="str">
        <f>TEXT(M472,"#,##0.#######")</f>
        <v>3,600.</v>
      </c>
      <c r="AK472" s="56"/>
      <c r="AL472" s="56"/>
      <c r="AM472" s="56"/>
      <c r="AN472" s="56"/>
      <c r="AO472" s="56" t="s">
        <v>12566</v>
      </c>
      <c r="AP472" s="56"/>
      <c r="AQ472" s="56" t="str">
        <f>TEXT(L468,"#,##0.#######")</f>
        <v>0.4</v>
      </c>
      <c r="AR472" s="56"/>
      <c r="AS472" s="56"/>
      <c r="AT472" s="56" t="s">
        <v>12566</v>
      </c>
      <c r="AU472" s="56"/>
      <c r="AV472" s="56" t="str">
        <f>TEXT(AX468,"#,##0.#######")</f>
        <v>0.55</v>
      </c>
      <c r="AW472" s="56"/>
      <c r="AX472" s="56"/>
      <c r="AY472" s="56"/>
      <c r="AZ472" s="56" t="s">
        <v>12566</v>
      </c>
      <c r="BA472" s="56"/>
      <c r="BB472" s="56" t="str">
        <f>TEXT(AI468,"#,##0.#######")</f>
        <v>0.67</v>
      </c>
      <c r="BC472" s="56"/>
      <c r="BD472" s="56"/>
      <c r="BE472" s="56"/>
      <c r="BF472" s="56" t="s">
        <v>12566</v>
      </c>
      <c r="BG472" s="56"/>
      <c r="BH472" s="56" t="str">
        <f>TEXT(L470,"#,##0.#######")</f>
        <v>0.45</v>
      </c>
      <c r="BI472" s="56"/>
      <c r="BJ472" s="56"/>
      <c r="BK472" s="56"/>
      <c r="BL472" s="56"/>
      <c r="BM472" s="56"/>
      <c r="BN472" s="56"/>
      <c r="BO472" s="56"/>
      <c r="BP472" s="56"/>
      <c r="BQ472" s="56"/>
      <c r="BR472" s="56"/>
      <c r="BS472" s="56"/>
      <c r="BT472" s="56"/>
      <c r="BU472" s="56"/>
      <c r="BV472" s="56"/>
      <c r="BW472" s="56"/>
      <c r="BX472" s="56"/>
      <c r="BY472" s="56"/>
      <c r="BZ472" s="56"/>
      <c r="CA472" s="56"/>
      <c r="CB472" s="56"/>
      <c r="CC472" s="56"/>
      <c r="CD472" s="56"/>
      <c r="CE472" s="56"/>
      <c r="CF472" s="56"/>
      <c r="CG472" s="56"/>
      <c r="CH472" s="56"/>
      <c r="CI472" s="56"/>
      <c r="CJ472" s="56"/>
      <c r="CK472" s="56"/>
      <c r="CL472" s="56"/>
      <c r="CM472" s="56"/>
      <c r="CN472" s="56"/>
      <c r="CO472" s="56"/>
      <c r="CP472" s="56"/>
      <c r="CQ472" s="56"/>
      <c r="CR472" s="56"/>
      <c r="CS472" s="56"/>
      <c r="CT472" s="56"/>
      <c r="CU472" s="56"/>
      <c r="CV472" s="56"/>
      <c r="CW472" s="56"/>
      <c r="CX472" s="56"/>
      <c r="CY472" s="56"/>
      <c r="CZ472" s="66"/>
      <c r="DA472" s="66"/>
      <c r="DB472" s="66"/>
      <c r="DC472" s="66"/>
      <c r="DD472" s="66"/>
      <c r="DE472" s="66"/>
      <c r="DF472" s="66"/>
      <c r="DG472" s="66"/>
      <c r="DH472" s="66"/>
      <c r="DI472" s="66"/>
      <c r="DJ472" s="66"/>
      <c r="DK472" s="66"/>
      <c r="DL472" s="66"/>
      <c r="DM472" s="66"/>
      <c r="DN472" s="66"/>
      <c r="DO472" s="66"/>
      <c r="DP472" s="66"/>
      <c r="DQ472" s="66"/>
      <c r="DR472" s="66"/>
      <c r="DS472" s="66"/>
      <c r="DT472" s="66"/>
      <c r="DU472" s="66"/>
      <c r="DV472" s="66"/>
      <c r="DW472" s="66"/>
      <c r="DX472" s="66"/>
      <c r="DY472" s="66"/>
      <c r="DZ472" s="66"/>
      <c r="EA472" s="66"/>
      <c r="EB472" s="66"/>
      <c r="EC472" s="66"/>
      <c r="ED472" s="66"/>
      <c r="EE472" s="66"/>
      <c r="EF472" s="66"/>
      <c r="EG472" s="66"/>
      <c r="EH472" s="66"/>
      <c r="EI472" s="66"/>
      <c r="EJ472" s="66"/>
      <c r="EK472" s="66"/>
      <c r="EL472" s="115"/>
      <c r="EM472" s="61"/>
      <c r="EN472" s="61"/>
      <c r="EO472" s="61"/>
      <c r="EP472" s="61"/>
      <c r="EQ472" s="121"/>
    </row>
    <row r="473" spans="2:147" s="67" customFormat="1" ht="11.25" customHeight="1" x14ac:dyDescent="0.15">
      <c r="B473" s="114"/>
      <c r="C473" s="56"/>
      <c r="D473" s="56"/>
      <c r="E473" s="56"/>
      <c r="F473" s="56"/>
      <c r="G473" s="56"/>
      <c r="H473" s="56" t="s">
        <v>12613</v>
      </c>
      <c r="I473" s="56"/>
      <c r="J473" s="56" t="s">
        <v>43</v>
      </c>
      <c r="K473" s="56"/>
      <c r="L473" s="56" t="s">
        <v>12620</v>
      </c>
      <c r="M473" s="56"/>
      <c r="N473" s="56" t="s">
        <v>12620</v>
      </c>
      <c r="O473" s="56"/>
      <c r="P473" s="56" t="s">
        <v>12620</v>
      </c>
      <c r="Q473" s="56"/>
      <c r="R473" s="56" t="s">
        <v>12620</v>
      </c>
      <c r="S473" s="56"/>
      <c r="T473" s="56" t="s">
        <v>12620</v>
      </c>
      <c r="U473" s="56"/>
      <c r="V473" s="56" t="s">
        <v>12620</v>
      </c>
      <c r="W473" s="56"/>
      <c r="X473" s="56" t="s">
        <v>12620</v>
      </c>
      <c r="Y473" s="56"/>
      <c r="Z473" s="56" t="s">
        <v>12620</v>
      </c>
      <c r="AA473" s="56"/>
      <c r="AB473" s="56" t="s">
        <v>12620</v>
      </c>
      <c r="AC473" s="56"/>
      <c r="AD473" s="56" t="s">
        <v>12620</v>
      </c>
      <c r="AE473" s="56"/>
      <c r="AF473" s="56"/>
      <c r="AG473" s="56" t="s">
        <v>43</v>
      </c>
      <c r="AH473" s="56"/>
      <c r="AI473" s="56" t="s">
        <v>12620</v>
      </c>
      <c r="AJ473" s="56"/>
      <c r="AK473" s="56" t="s">
        <v>12620</v>
      </c>
      <c r="AL473" s="56"/>
      <c r="AM473" s="56" t="s">
        <v>12620</v>
      </c>
      <c r="AN473" s="56"/>
      <c r="AO473" s="56" t="s">
        <v>12620</v>
      </c>
      <c r="AP473" s="56"/>
      <c r="AQ473" s="56" t="s">
        <v>12620</v>
      </c>
      <c r="AR473" s="56"/>
      <c r="AS473" s="56" t="s">
        <v>12620</v>
      </c>
      <c r="AT473" s="56"/>
      <c r="AU473" s="56" t="s">
        <v>12620</v>
      </c>
      <c r="AV473" s="56"/>
      <c r="AW473" s="56" t="s">
        <v>12620</v>
      </c>
      <c r="AX473" s="56"/>
      <c r="AY473" s="56" t="s">
        <v>12620</v>
      </c>
      <c r="AZ473" s="56"/>
      <c r="BA473" s="56" t="s">
        <v>12620</v>
      </c>
      <c r="BB473" s="56"/>
      <c r="BC473" s="56" t="s">
        <v>12620</v>
      </c>
      <c r="BD473" s="56"/>
      <c r="BE473" s="56" t="s">
        <v>12620</v>
      </c>
      <c r="BF473" s="56"/>
      <c r="BG473" s="56" t="s">
        <v>12620</v>
      </c>
      <c r="BH473" s="56"/>
      <c r="BI473" s="56" t="s">
        <v>12620</v>
      </c>
      <c r="BJ473" s="56"/>
      <c r="BK473" s="56" t="s">
        <v>12620</v>
      </c>
      <c r="BL473" s="56"/>
      <c r="BM473" s="56"/>
      <c r="BN473" s="56" t="s">
        <v>43</v>
      </c>
      <c r="BO473" s="56"/>
      <c r="BP473" s="56" t="str">
        <f>TEXT(ROUND((3600*L468*AX468*AI468*L470)/(Z470),2),"#,##0.#######")</f>
        <v>13.27</v>
      </c>
      <c r="BQ473" s="56"/>
      <c r="BR473" s="56"/>
      <c r="BS473" s="56"/>
      <c r="BT473" s="56"/>
      <c r="BU473" s="56"/>
      <c r="BV473" s="56"/>
      <c r="BW473" s="56"/>
      <c r="BX473" s="56" t="s">
        <v>8</v>
      </c>
      <c r="BY473" s="56"/>
      <c r="BZ473" s="56" t="s">
        <v>45</v>
      </c>
      <c r="CA473" s="56" t="s">
        <v>4481</v>
      </c>
      <c r="CB473" s="56"/>
      <c r="CC473" s="56"/>
      <c r="CD473" s="56"/>
      <c r="CE473" s="56"/>
      <c r="CF473" s="56"/>
      <c r="CG473" s="56"/>
      <c r="CH473" s="56"/>
      <c r="CI473" s="56"/>
      <c r="CJ473" s="56"/>
      <c r="CK473" s="56"/>
      <c r="CL473" s="56"/>
      <c r="CM473" s="56"/>
      <c r="CN473" s="56"/>
      <c r="CO473" s="56"/>
      <c r="CP473" s="56"/>
      <c r="CQ473" s="56"/>
      <c r="CR473" s="56"/>
      <c r="CS473" s="56"/>
      <c r="CT473" s="56"/>
      <c r="CU473" s="56"/>
      <c r="CV473" s="56"/>
      <c r="CW473" s="56"/>
      <c r="CX473" s="56"/>
      <c r="CY473" s="56"/>
      <c r="CZ473" s="66"/>
      <c r="DA473" s="66"/>
      <c r="DB473" s="66"/>
      <c r="DC473" s="66"/>
      <c r="DD473" s="66"/>
      <c r="DE473" s="66"/>
      <c r="DF473" s="66"/>
      <c r="DG473" s="66"/>
      <c r="DH473" s="66"/>
      <c r="DI473" s="66"/>
      <c r="DJ473" s="66"/>
      <c r="DK473" s="66"/>
      <c r="DL473" s="66"/>
      <c r="DM473" s="66"/>
      <c r="DN473" s="66"/>
      <c r="DO473" s="66"/>
      <c r="DP473" s="66"/>
      <c r="DQ473" s="66"/>
      <c r="DR473" s="66"/>
      <c r="DS473" s="66"/>
      <c r="DT473" s="66"/>
      <c r="DU473" s="66"/>
      <c r="DV473" s="66"/>
      <c r="DW473" s="66"/>
      <c r="DX473" s="66"/>
      <c r="DY473" s="66"/>
      <c r="DZ473" s="66"/>
      <c r="EA473" s="66"/>
      <c r="EB473" s="66"/>
      <c r="EC473" s="66"/>
      <c r="ED473" s="66"/>
      <c r="EE473" s="66"/>
      <c r="EF473" s="66"/>
      <c r="EG473" s="66"/>
      <c r="EH473" s="66"/>
      <c r="EI473" s="66"/>
      <c r="EJ473" s="66"/>
      <c r="EK473" s="66"/>
      <c r="EL473" s="115"/>
      <c r="EM473" s="61"/>
      <c r="EN473" s="61"/>
      <c r="EO473" s="61"/>
      <c r="EP473" s="61"/>
      <c r="EQ473" s="121"/>
    </row>
    <row r="474" spans="2:147" s="67" customFormat="1" ht="11.25" customHeight="1" x14ac:dyDescent="0.15">
      <c r="B474" s="114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 t="s">
        <v>12619</v>
      </c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 t="str">
        <f>TEXT(Z470,"#,##0.#######")</f>
        <v>18.</v>
      </c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  <c r="BR474" s="56"/>
      <c r="BS474" s="56"/>
      <c r="BT474" s="56"/>
      <c r="BU474" s="56"/>
      <c r="BV474" s="56"/>
      <c r="BW474" s="56"/>
      <c r="BX474" s="56"/>
      <c r="BY474" s="56"/>
      <c r="BZ474" s="56"/>
      <c r="CA474" s="56"/>
      <c r="CB474" s="56"/>
      <c r="CC474" s="56"/>
      <c r="CD474" s="56"/>
      <c r="CE474" s="56"/>
      <c r="CF474" s="56"/>
      <c r="CG474" s="56"/>
      <c r="CH474" s="56"/>
      <c r="CI474" s="56"/>
      <c r="CJ474" s="56"/>
      <c r="CK474" s="56"/>
      <c r="CL474" s="56"/>
      <c r="CM474" s="56"/>
      <c r="CN474" s="56"/>
      <c r="CO474" s="56"/>
      <c r="CP474" s="56"/>
      <c r="CQ474" s="56"/>
      <c r="CR474" s="56"/>
      <c r="CS474" s="56"/>
      <c r="CT474" s="56"/>
      <c r="CU474" s="56"/>
      <c r="CV474" s="56"/>
      <c r="CW474" s="56"/>
      <c r="CX474" s="56"/>
      <c r="CY474" s="56"/>
      <c r="CZ474" s="66"/>
      <c r="DA474" s="66"/>
      <c r="DB474" s="66"/>
      <c r="DC474" s="66"/>
      <c r="DD474" s="66"/>
      <c r="DE474" s="66"/>
      <c r="DF474" s="66"/>
      <c r="DG474" s="66"/>
      <c r="DH474" s="66"/>
      <c r="DI474" s="66"/>
      <c r="DJ474" s="66"/>
      <c r="DK474" s="66"/>
      <c r="DL474" s="66"/>
      <c r="DM474" s="66"/>
      <c r="DN474" s="66"/>
      <c r="DO474" s="66"/>
      <c r="DP474" s="66"/>
      <c r="DQ474" s="66"/>
      <c r="DR474" s="66"/>
      <c r="DS474" s="66"/>
      <c r="DT474" s="66"/>
      <c r="DU474" s="66"/>
      <c r="DV474" s="66"/>
      <c r="DW474" s="66"/>
      <c r="DX474" s="66"/>
      <c r="DY474" s="66"/>
      <c r="DZ474" s="66"/>
      <c r="EA474" s="66"/>
      <c r="EB474" s="66"/>
      <c r="EC474" s="66"/>
      <c r="ED474" s="66"/>
      <c r="EE474" s="66"/>
      <c r="EF474" s="66"/>
      <c r="EG474" s="66"/>
      <c r="EH474" s="66"/>
      <c r="EI474" s="66"/>
      <c r="EJ474" s="66"/>
      <c r="EK474" s="66"/>
      <c r="EL474" s="115"/>
      <c r="EM474" s="61"/>
      <c r="EN474" s="61"/>
      <c r="EO474" s="61"/>
      <c r="EP474" s="61"/>
      <c r="EQ474" s="121"/>
    </row>
    <row r="475" spans="2:147" s="67" customFormat="1" ht="11.25" customHeight="1" x14ac:dyDescent="0.15">
      <c r="B475" s="114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  <c r="BR475" s="56"/>
      <c r="BS475" s="56"/>
      <c r="BT475" s="56"/>
      <c r="BU475" s="56"/>
      <c r="BV475" s="56"/>
      <c r="BW475" s="56"/>
      <c r="BX475" s="56"/>
      <c r="BY475" s="56"/>
      <c r="BZ475" s="56"/>
      <c r="CA475" s="56"/>
      <c r="CB475" s="56"/>
      <c r="CC475" s="56"/>
      <c r="CD475" s="56"/>
      <c r="CE475" s="56"/>
      <c r="CF475" s="56"/>
      <c r="CG475" s="56"/>
      <c r="CH475" s="56"/>
      <c r="CI475" s="56"/>
      <c r="CJ475" s="56"/>
      <c r="CK475" s="56"/>
      <c r="CL475" s="56"/>
      <c r="CM475" s="56"/>
      <c r="CN475" s="56"/>
      <c r="CO475" s="56"/>
      <c r="CP475" s="56"/>
      <c r="CQ475" s="56"/>
      <c r="CR475" s="56"/>
      <c r="CS475" s="56"/>
      <c r="CT475" s="56"/>
      <c r="CU475" s="56"/>
      <c r="CV475" s="56"/>
      <c r="CW475" s="56"/>
      <c r="CX475" s="56"/>
      <c r="CY475" s="56"/>
      <c r="CZ475" s="66"/>
      <c r="DA475" s="66"/>
      <c r="DB475" s="66"/>
      <c r="DC475" s="66"/>
      <c r="DD475" s="66"/>
      <c r="DE475" s="66"/>
      <c r="DF475" s="66"/>
      <c r="DG475" s="66"/>
      <c r="DH475" s="66"/>
      <c r="DI475" s="66"/>
      <c r="DJ475" s="66"/>
      <c r="DK475" s="66"/>
      <c r="DL475" s="66"/>
      <c r="DM475" s="66"/>
      <c r="DN475" s="66"/>
      <c r="DO475" s="66"/>
      <c r="DP475" s="66"/>
      <c r="DQ475" s="66"/>
      <c r="DR475" s="66"/>
      <c r="DS475" s="66"/>
      <c r="DT475" s="66"/>
      <c r="DU475" s="66"/>
      <c r="DV475" s="66"/>
      <c r="DW475" s="66"/>
      <c r="DX475" s="66"/>
      <c r="DY475" s="66"/>
      <c r="DZ475" s="66"/>
      <c r="EA475" s="66"/>
      <c r="EB475" s="66"/>
      <c r="EC475" s="66"/>
      <c r="ED475" s="66"/>
      <c r="EE475" s="66"/>
      <c r="EF475" s="66"/>
      <c r="EG475" s="66"/>
      <c r="EH475" s="66"/>
      <c r="EI475" s="66"/>
      <c r="EJ475" s="66"/>
      <c r="EK475" s="66"/>
      <c r="EL475" s="115"/>
      <c r="EM475" s="61"/>
      <c r="EN475" s="61"/>
      <c r="EO475" s="61"/>
      <c r="EP475" s="61"/>
      <c r="EQ475" s="121"/>
    </row>
    <row r="476" spans="2:147" s="67" customFormat="1" ht="11.25" customHeight="1" x14ac:dyDescent="0.15">
      <c r="B476" s="114"/>
      <c r="C476" s="56"/>
      <c r="D476" s="56"/>
      <c r="E476" s="56"/>
      <c r="F476" s="56"/>
      <c r="G476" s="56"/>
      <c r="H476" s="56" t="s">
        <v>4448</v>
      </c>
      <c r="I476" s="56"/>
      <c r="J476" s="56"/>
      <c r="K476" s="56"/>
      <c r="L476" s="56"/>
      <c r="M476" s="56"/>
      <c r="N476" s="56"/>
      <c r="O476" s="56" t="s">
        <v>41</v>
      </c>
      <c r="P476" s="56"/>
      <c r="Q476" s="287" t="e">
        <f>토목기계경비총괄표!$G$5</f>
        <v>#REF!</v>
      </c>
      <c r="R476" s="287"/>
      <c r="S476" s="287"/>
      <c r="T476" s="287"/>
      <c r="U476" s="287"/>
      <c r="V476" s="56"/>
      <c r="W476" s="56" t="s">
        <v>12609</v>
      </c>
      <c r="X476" s="56"/>
      <c r="Y476" s="56"/>
      <c r="Z476" s="56" t="str">
        <f>TEXT(BP473,"#,##0.#######")</f>
        <v>13.27</v>
      </c>
      <c r="AA476" s="56"/>
      <c r="AB476" s="56"/>
      <c r="AC476" s="56"/>
      <c r="AD476" s="56"/>
      <c r="AE476" s="56" t="s">
        <v>43</v>
      </c>
      <c r="AF476" s="56"/>
      <c r="AG476" s="56" t="e">
        <f>TEXT(TRUNC(Q476/BP473,1),"#,##0.#")</f>
        <v>#REF!</v>
      </c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56"/>
      <c r="BM476" s="56"/>
      <c r="BN476" s="56"/>
      <c r="BO476" s="56"/>
      <c r="BP476" s="56"/>
      <c r="BQ476" s="56"/>
      <c r="BR476" s="56"/>
      <c r="BS476" s="56"/>
      <c r="BT476" s="56"/>
      <c r="BU476" s="56"/>
      <c r="BV476" s="56"/>
      <c r="BW476" s="56"/>
      <c r="BX476" s="56"/>
      <c r="BY476" s="56"/>
      <c r="BZ476" s="56"/>
      <c r="CA476" s="56"/>
      <c r="CB476" s="56"/>
      <c r="CC476" s="56"/>
      <c r="CD476" s="56"/>
      <c r="CE476" s="56"/>
      <c r="CF476" s="56"/>
      <c r="CG476" s="56"/>
      <c r="CH476" s="56"/>
      <c r="CI476" s="56"/>
      <c r="CJ476" s="56"/>
      <c r="CK476" s="56"/>
      <c r="CL476" s="56"/>
      <c r="CM476" s="56"/>
      <c r="CN476" s="56"/>
      <c r="CO476" s="56"/>
      <c r="CP476" s="56"/>
      <c r="CQ476" s="56"/>
      <c r="CR476" s="56"/>
      <c r="CS476" s="56"/>
      <c r="CT476" s="56"/>
      <c r="CU476" s="56"/>
      <c r="CV476" s="56"/>
      <c r="CW476" s="56"/>
      <c r="CX476" s="56"/>
      <c r="CY476" s="56"/>
      <c r="CZ476" s="66"/>
      <c r="DA476" s="66"/>
      <c r="DB476" s="66"/>
      <c r="DC476" s="66"/>
      <c r="DD476" s="66"/>
      <c r="DE476" s="66"/>
      <c r="DF476" s="66"/>
      <c r="DG476" s="66"/>
      <c r="DH476" s="66"/>
      <c r="DI476" s="66"/>
      <c r="DJ476" s="66"/>
      <c r="DK476" s="66"/>
      <c r="DL476" s="66"/>
      <c r="DM476" s="66"/>
      <c r="DN476" s="66"/>
      <c r="DO476" s="66"/>
      <c r="DP476" s="66"/>
      <c r="DQ476" s="66"/>
      <c r="DR476" s="66"/>
      <c r="DS476" s="66"/>
      <c r="DT476" s="66"/>
      <c r="DU476" s="66"/>
      <c r="DV476" s="66"/>
      <c r="DW476" s="66"/>
      <c r="DX476" s="66"/>
      <c r="DY476" s="66"/>
      <c r="DZ476" s="66"/>
      <c r="EA476" s="66"/>
      <c r="EB476" s="66"/>
      <c r="EC476" s="66"/>
      <c r="ED476" s="66"/>
      <c r="EE476" s="66"/>
      <c r="EF476" s="66"/>
      <c r="EG476" s="66"/>
      <c r="EH476" s="66"/>
      <c r="EI476" s="66"/>
      <c r="EJ476" s="66"/>
      <c r="EK476" s="66"/>
      <c r="EL476" s="115"/>
      <c r="EM476" s="61"/>
      <c r="EN476" s="61"/>
      <c r="EO476" s="61"/>
      <c r="EP476" s="61"/>
      <c r="EQ476" s="121"/>
    </row>
    <row r="477" spans="2:147" s="67" customFormat="1" ht="11.25" customHeight="1" x14ac:dyDescent="0.15">
      <c r="B477" s="114"/>
      <c r="C477" s="56"/>
      <c r="D477" s="56"/>
      <c r="E477" s="56"/>
      <c r="F477" s="56"/>
      <c r="G477" s="56"/>
      <c r="H477" s="56" t="s">
        <v>4449</v>
      </c>
      <c r="I477" s="56"/>
      <c r="J477" s="56"/>
      <c r="K477" s="56"/>
      <c r="L477" s="56"/>
      <c r="M477" s="56"/>
      <c r="N477" s="56"/>
      <c r="O477" s="56" t="s">
        <v>41</v>
      </c>
      <c r="P477" s="56"/>
      <c r="Q477" s="287" t="e">
        <f>토목기계경비총괄표!$H$5</f>
        <v>#REF!</v>
      </c>
      <c r="R477" s="287"/>
      <c r="S477" s="287"/>
      <c r="T477" s="287"/>
      <c r="U477" s="287"/>
      <c r="V477" s="56"/>
      <c r="W477" s="56" t="s">
        <v>12609</v>
      </c>
      <c r="X477" s="56"/>
      <c r="Y477" s="56"/>
      <c r="Z477" s="56" t="str">
        <f>TEXT(BP473,"#,##0.#######")</f>
        <v>13.27</v>
      </c>
      <c r="AA477" s="56"/>
      <c r="AB477" s="56"/>
      <c r="AC477" s="56"/>
      <c r="AD477" s="56"/>
      <c r="AE477" s="56" t="s">
        <v>43</v>
      </c>
      <c r="AF477" s="56"/>
      <c r="AG477" s="56" t="e">
        <f>TEXT(TRUNC(Q477/BP473,1),"#,##0.#")</f>
        <v>#REF!</v>
      </c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  <c r="BR477" s="56"/>
      <c r="BS477" s="56"/>
      <c r="BT477" s="56"/>
      <c r="BU477" s="56"/>
      <c r="BV477" s="56"/>
      <c r="BW477" s="56"/>
      <c r="BX477" s="56"/>
      <c r="BY477" s="56"/>
      <c r="BZ477" s="56"/>
      <c r="CA477" s="56"/>
      <c r="CB477" s="56"/>
      <c r="CC477" s="56"/>
      <c r="CD477" s="56"/>
      <c r="CE477" s="56"/>
      <c r="CF477" s="56"/>
      <c r="CG477" s="56"/>
      <c r="CH477" s="56"/>
      <c r="CI477" s="56"/>
      <c r="CJ477" s="56"/>
      <c r="CK477" s="56"/>
      <c r="CL477" s="56"/>
      <c r="CM477" s="56"/>
      <c r="CN477" s="56"/>
      <c r="CO477" s="56"/>
      <c r="CP477" s="56"/>
      <c r="CQ477" s="56"/>
      <c r="CR477" s="56"/>
      <c r="CS477" s="56"/>
      <c r="CT477" s="56"/>
      <c r="CU477" s="56"/>
      <c r="CV477" s="56"/>
      <c r="CW477" s="56"/>
      <c r="CX477" s="56"/>
      <c r="CY477" s="56"/>
      <c r="CZ477" s="66"/>
      <c r="DA477" s="66"/>
      <c r="DB477" s="66"/>
      <c r="DC477" s="66"/>
      <c r="DD477" s="66"/>
      <c r="DE477" s="66"/>
      <c r="DF477" s="66"/>
      <c r="DG477" s="66"/>
      <c r="DH477" s="66"/>
      <c r="DI477" s="66"/>
      <c r="DJ477" s="66"/>
      <c r="DK477" s="66"/>
      <c r="DL477" s="66"/>
      <c r="DM477" s="66"/>
      <c r="DN477" s="66"/>
      <c r="DO477" s="66"/>
      <c r="DP477" s="66"/>
      <c r="DQ477" s="66"/>
      <c r="DR477" s="66"/>
      <c r="DS477" s="66"/>
      <c r="DT477" s="66"/>
      <c r="DU477" s="66"/>
      <c r="DV477" s="66"/>
      <c r="DW477" s="66"/>
      <c r="DX477" s="66"/>
      <c r="DY477" s="66"/>
      <c r="DZ477" s="66"/>
      <c r="EA477" s="66"/>
      <c r="EB477" s="66"/>
      <c r="EC477" s="66"/>
      <c r="ED477" s="66"/>
      <c r="EE477" s="66"/>
      <c r="EF477" s="66"/>
      <c r="EG477" s="66"/>
      <c r="EH477" s="66"/>
      <c r="EI477" s="66"/>
      <c r="EJ477" s="66"/>
      <c r="EK477" s="66"/>
      <c r="EL477" s="115"/>
      <c r="EM477" s="61"/>
      <c r="EN477" s="61"/>
      <c r="EO477" s="61"/>
      <c r="EP477" s="61"/>
      <c r="EQ477" s="121"/>
    </row>
    <row r="478" spans="2:147" s="67" customFormat="1" ht="11.25" customHeight="1" x14ac:dyDescent="0.15">
      <c r="B478" s="114"/>
      <c r="C478" s="56"/>
      <c r="D478" s="56"/>
      <c r="E478" s="56"/>
      <c r="F478" s="56"/>
      <c r="G478" s="56"/>
      <c r="H478" s="56" t="s">
        <v>12605</v>
      </c>
      <c r="I478" s="56"/>
      <c r="J478" s="56"/>
      <c r="K478" s="56"/>
      <c r="L478" s="56" t="s">
        <v>12606</v>
      </c>
      <c r="M478" s="56"/>
      <c r="N478" s="56"/>
      <c r="O478" s="56" t="s">
        <v>41</v>
      </c>
      <c r="P478" s="56"/>
      <c r="Q478" s="287">
        <f>토목기계경비총괄표!$I$5</f>
        <v>16378</v>
      </c>
      <c r="R478" s="287"/>
      <c r="S478" s="287"/>
      <c r="T478" s="287"/>
      <c r="U478" s="287"/>
      <c r="V478" s="56"/>
      <c r="W478" s="56" t="s">
        <v>12609</v>
      </c>
      <c r="X478" s="56"/>
      <c r="Y478" s="56"/>
      <c r="Z478" s="56" t="str">
        <f>TEXT(BP473,"#,##0.#######")</f>
        <v>13.27</v>
      </c>
      <c r="AA478" s="56"/>
      <c r="AB478" s="56"/>
      <c r="AC478" s="56"/>
      <c r="AD478" s="56"/>
      <c r="AE478" s="56" t="s">
        <v>43</v>
      </c>
      <c r="AF478" s="56"/>
      <c r="AG478" s="56" t="str">
        <f>TEXT(TRUNC(Q478/BP473,1),"#,##0.#")</f>
        <v>1,234.2</v>
      </c>
      <c r="AN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56"/>
      <c r="BV478" s="56"/>
      <c r="BW478" s="56"/>
      <c r="BX478" s="56"/>
      <c r="BY478" s="56"/>
      <c r="BZ478" s="56"/>
      <c r="CA478" s="56"/>
      <c r="CB478" s="56"/>
      <c r="CC478" s="56"/>
      <c r="CD478" s="56"/>
      <c r="CE478" s="56"/>
      <c r="CF478" s="56"/>
      <c r="CG478" s="56"/>
      <c r="CH478" s="56"/>
      <c r="CI478" s="56"/>
      <c r="CJ478" s="56"/>
      <c r="CK478" s="56"/>
      <c r="CL478" s="56"/>
      <c r="CM478" s="56"/>
      <c r="CN478" s="56"/>
      <c r="CO478" s="56"/>
      <c r="CP478" s="56"/>
      <c r="CQ478" s="56"/>
      <c r="CR478" s="56"/>
      <c r="CS478" s="56"/>
      <c r="CT478" s="56"/>
      <c r="CU478" s="56"/>
      <c r="CV478" s="56"/>
      <c r="CW478" s="56"/>
      <c r="CX478" s="56"/>
      <c r="CY478" s="56"/>
      <c r="CZ478" s="66"/>
      <c r="DA478" s="66"/>
      <c r="DB478" s="66"/>
      <c r="DC478" s="66"/>
      <c r="DD478" s="66"/>
      <c r="DE478" s="66"/>
      <c r="DF478" s="66"/>
      <c r="DG478" s="66"/>
      <c r="DH478" s="66"/>
      <c r="DI478" s="66"/>
      <c r="DJ478" s="66"/>
      <c r="DK478" s="66"/>
      <c r="DL478" s="66"/>
      <c r="DM478" s="66"/>
      <c r="DN478" s="66"/>
      <c r="DO478" s="66"/>
      <c r="DP478" s="66"/>
      <c r="DQ478" s="66"/>
      <c r="DR478" s="66"/>
      <c r="DS478" s="66"/>
      <c r="DT478" s="66"/>
      <c r="DU478" s="66"/>
      <c r="DV478" s="66"/>
      <c r="DW478" s="66"/>
      <c r="DX478" s="66"/>
      <c r="DY478" s="66"/>
      <c r="DZ478" s="66"/>
      <c r="EA478" s="66"/>
      <c r="EB478" s="66"/>
      <c r="EC478" s="66"/>
      <c r="ED478" s="66"/>
      <c r="EE478" s="66"/>
      <c r="EF478" s="66"/>
      <c r="EG478" s="66"/>
      <c r="EH478" s="66"/>
      <c r="EI478" s="66"/>
      <c r="EJ478" s="66"/>
      <c r="EK478" s="66"/>
      <c r="EL478" s="115"/>
      <c r="EM478" s="61"/>
      <c r="EN478" s="61"/>
      <c r="EO478" s="61"/>
      <c r="EP478" s="61"/>
      <c r="EQ478" s="121"/>
    </row>
    <row r="479" spans="2:147" s="67" customFormat="1" ht="11.25" customHeight="1" x14ac:dyDescent="0.15">
      <c r="B479" s="114"/>
      <c r="C479" s="56"/>
      <c r="D479" s="56"/>
      <c r="E479" s="56"/>
      <c r="F479" s="56"/>
      <c r="G479" s="56"/>
      <c r="H479" s="56" t="s">
        <v>12614</v>
      </c>
      <c r="I479" s="56"/>
      <c r="J479" s="56"/>
      <c r="K479" s="56"/>
      <c r="L479" s="56" t="s">
        <v>9</v>
      </c>
      <c r="M479" s="56"/>
      <c r="N479" s="56"/>
      <c r="O479" s="56" t="s">
        <v>41</v>
      </c>
      <c r="P479" s="56"/>
      <c r="Q479" s="56" t="e">
        <f>TEXT(AG476+AG477+AG478,"#,##0.#######")</f>
        <v>#REF!</v>
      </c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  <c r="BR479" s="56"/>
      <c r="BS479" s="56"/>
      <c r="BT479" s="56"/>
      <c r="BU479" s="56"/>
      <c r="BV479" s="56"/>
      <c r="BW479" s="56"/>
      <c r="BX479" s="56"/>
      <c r="BY479" s="56"/>
      <c r="BZ479" s="56"/>
      <c r="CA479" s="56"/>
      <c r="CB479" s="56"/>
      <c r="CC479" s="56"/>
      <c r="CD479" s="56"/>
      <c r="CE479" s="56"/>
      <c r="CF479" s="56"/>
      <c r="CG479" s="56"/>
      <c r="CH479" s="56"/>
      <c r="CI479" s="56"/>
      <c r="CJ479" s="56"/>
      <c r="CK479" s="56"/>
      <c r="CL479" s="56"/>
      <c r="CM479" s="56"/>
      <c r="CN479" s="56"/>
      <c r="CO479" s="56"/>
      <c r="CP479" s="56"/>
      <c r="CQ479" s="56"/>
      <c r="CR479" s="56"/>
      <c r="CS479" s="56"/>
      <c r="CT479" s="56"/>
      <c r="CU479" s="56"/>
      <c r="CV479" s="56"/>
      <c r="CW479" s="56"/>
      <c r="CX479" s="56"/>
      <c r="CY479" s="56"/>
      <c r="CZ479" s="66"/>
      <c r="DA479" s="66"/>
      <c r="DB479" s="66"/>
      <c r="DC479" s="66"/>
      <c r="DD479" s="66"/>
      <c r="DE479" s="66"/>
      <c r="DF479" s="66"/>
      <c r="DG479" s="66"/>
      <c r="DH479" s="66"/>
      <c r="DI479" s="66"/>
      <c r="DJ479" s="66"/>
      <c r="DK479" s="66"/>
      <c r="DL479" s="66"/>
      <c r="DM479" s="66"/>
      <c r="DN479" s="66"/>
      <c r="DO479" s="66"/>
      <c r="DP479" s="66"/>
      <c r="DQ479" s="66"/>
      <c r="DR479" s="66"/>
      <c r="DS479" s="66"/>
      <c r="DT479" s="66"/>
      <c r="DU479" s="66"/>
      <c r="DV479" s="66"/>
      <c r="DW479" s="66"/>
      <c r="DX479" s="66"/>
      <c r="DY479" s="66"/>
      <c r="DZ479" s="66"/>
      <c r="EA479" s="66"/>
      <c r="EB479" s="66"/>
      <c r="EC479" s="66"/>
      <c r="ED479" s="66"/>
      <c r="EE479" s="66"/>
      <c r="EF479" s="66"/>
      <c r="EG479" s="66"/>
      <c r="EH479" s="66"/>
      <c r="EI479" s="66"/>
      <c r="EJ479" s="66"/>
      <c r="EK479" s="66"/>
      <c r="EL479" s="115"/>
      <c r="EM479" s="61" t="e">
        <f>EN479+EO479+EP479</f>
        <v>#REF!</v>
      </c>
      <c r="EN479" s="61" t="e">
        <f>TEXT(AG476,"#,###.0")</f>
        <v>#REF!</v>
      </c>
      <c r="EO479" s="61" t="e">
        <f>TEXT(AG477,"#,###.0")</f>
        <v>#REF!</v>
      </c>
      <c r="EP479" s="61" t="str">
        <f>TEXT(AG478,"#,###.0")</f>
        <v>1,234.2</v>
      </c>
      <c r="EQ479" s="121"/>
    </row>
    <row r="480" spans="2:147" s="67" customFormat="1" ht="11.25" customHeight="1" x14ac:dyDescent="0.15">
      <c r="B480" s="114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  <c r="BR480" s="56"/>
      <c r="BS480" s="56"/>
      <c r="BT480" s="56"/>
      <c r="BU480" s="56"/>
      <c r="BV480" s="56"/>
      <c r="BW480" s="56"/>
      <c r="BX480" s="56"/>
      <c r="BY480" s="56"/>
      <c r="BZ480" s="56"/>
      <c r="CA480" s="56"/>
      <c r="CB480" s="56"/>
      <c r="CC480" s="56"/>
      <c r="CD480" s="56"/>
      <c r="CE480" s="56"/>
      <c r="CF480" s="56"/>
      <c r="CG480" s="56"/>
      <c r="CH480" s="56"/>
      <c r="CI480" s="56"/>
      <c r="CJ480" s="56"/>
      <c r="CK480" s="56"/>
      <c r="CL480" s="56"/>
      <c r="CM480" s="56"/>
      <c r="CN480" s="56"/>
      <c r="CO480" s="56"/>
      <c r="CP480" s="56"/>
      <c r="CQ480" s="56"/>
      <c r="CR480" s="56"/>
      <c r="CS480" s="56"/>
      <c r="CT480" s="56"/>
      <c r="CU480" s="56"/>
      <c r="CV480" s="56"/>
      <c r="CW480" s="56"/>
      <c r="CX480" s="56"/>
      <c r="CY480" s="56"/>
      <c r="CZ480" s="66"/>
      <c r="DA480" s="66"/>
      <c r="DB480" s="66"/>
      <c r="DC480" s="66"/>
      <c r="DD480" s="66"/>
      <c r="DE480" s="66"/>
      <c r="DF480" s="66"/>
      <c r="DG480" s="66"/>
      <c r="DH480" s="66"/>
      <c r="DI480" s="66"/>
      <c r="DJ480" s="66"/>
      <c r="DK480" s="66"/>
      <c r="DL480" s="66"/>
      <c r="DM480" s="66"/>
      <c r="DN480" s="66"/>
      <c r="DO480" s="66"/>
      <c r="DP480" s="66"/>
      <c r="DQ480" s="66"/>
      <c r="DR480" s="66"/>
      <c r="DS480" s="66"/>
      <c r="DT480" s="66"/>
      <c r="DU480" s="66"/>
      <c r="DV480" s="66"/>
      <c r="DW480" s="66"/>
      <c r="DX480" s="66"/>
      <c r="DY480" s="66"/>
      <c r="DZ480" s="66"/>
      <c r="EA480" s="66"/>
      <c r="EB480" s="66"/>
      <c r="EC480" s="66"/>
      <c r="ED480" s="66"/>
      <c r="EE480" s="66"/>
      <c r="EF480" s="66"/>
      <c r="EG480" s="66"/>
      <c r="EH480" s="66"/>
      <c r="EI480" s="66"/>
      <c r="EJ480" s="66"/>
      <c r="EK480" s="66"/>
      <c r="EL480" s="115"/>
      <c r="EM480" s="61"/>
      <c r="EN480" s="61"/>
      <c r="EO480" s="61"/>
      <c r="EP480" s="61"/>
      <c r="EQ480" s="121"/>
    </row>
    <row r="481" spans="1:149" s="67" customFormat="1" ht="11.25" customHeight="1" x14ac:dyDescent="0.15">
      <c r="B481" s="114"/>
      <c r="C481" s="56"/>
      <c r="D481" s="56"/>
      <c r="E481" s="56" t="s">
        <v>12622</v>
      </c>
      <c r="F481" s="56"/>
      <c r="G481" s="56"/>
      <c r="H481" s="56" t="s">
        <v>12604</v>
      </c>
      <c r="I481" s="56"/>
      <c r="J481" s="56"/>
      <c r="K481" s="56"/>
      <c r="L481" s="56"/>
      <c r="M481" s="56" t="s">
        <v>9</v>
      </c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  <c r="BR481" s="56"/>
      <c r="BS481" s="56"/>
      <c r="BT481" s="56"/>
      <c r="BU481" s="56"/>
      <c r="BV481" s="56"/>
      <c r="BW481" s="56"/>
      <c r="BX481" s="56"/>
      <c r="BY481" s="56"/>
      <c r="BZ481" s="56"/>
      <c r="CA481" s="56"/>
      <c r="CB481" s="56"/>
      <c r="CC481" s="56"/>
      <c r="CD481" s="56"/>
      <c r="CE481" s="56"/>
      <c r="CF481" s="56"/>
      <c r="CG481" s="56"/>
      <c r="CH481" s="56"/>
      <c r="CI481" s="56"/>
      <c r="CJ481" s="56"/>
      <c r="CK481" s="56"/>
      <c r="CL481" s="56"/>
      <c r="CM481" s="56"/>
      <c r="CN481" s="56"/>
      <c r="CO481" s="56"/>
      <c r="CP481" s="56"/>
      <c r="CQ481" s="56"/>
      <c r="CR481" s="56"/>
      <c r="CS481" s="56"/>
      <c r="CT481" s="56"/>
      <c r="CU481" s="56"/>
      <c r="CV481" s="56"/>
      <c r="CW481" s="56"/>
      <c r="CX481" s="56"/>
      <c r="CY481" s="56"/>
      <c r="CZ481" s="66"/>
      <c r="DA481" s="66"/>
      <c r="DB481" s="66"/>
      <c r="DC481" s="66"/>
      <c r="DD481" s="66"/>
      <c r="DE481" s="66"/>
      <c r="DF481" s="66"/>
      <c r="DG481" s="66"/>
      <c r="DH481" s="66"/>
      <c r="DI481" s="66"/>
      <c r="DJ481" s="66"/>
      <c r="DK481" s="66"/>
      <c r="DL481" s="66"/>
      <c r="DM481" s="66"/>
      <c r="DN481" s="66"/>
      <c r="DO481" s="66"/>
      <c r="DP481" s="66"/>
      <c r="DQ481" s="66"/>
      <c r="DR481" s="66"/>
      <c r="DS481" s="66"/>
      <c r="DT481" s="66"/>
      <c r="DU481" s="66"/>
      <c r="DV481" s="66"/>
      <c r="DW481" s="66"/>
      <c r="DX481" s="66"/>
      <c r="DY481" s="66"/>
      <c r="DZ481" s="66"/>
      <c r="EA481" s="66"/>
      <c r="EB481" s="66"/>
      <c r="EC481" s="66"/>
      <c r="ED481" s="66"/>
      <c r="EE481" s="66"/>
      <c r="EF481" s="66"/>
      <c r="EG481" s="66"/>
      <c r="EH481" s="66"/>
      <c r="EI481" s="66"/>
      <c r="EJ481" s="66"/>
      <c r="EK481" s="66"/>
      <c r="EL481" s="115"/>
      <c r="EM481" s="61"/>
      <c r="EN481" s="61"/>
      <c r="EO481" s="61"/>
      <c r="EP481" s="61"/>
      <c r="EQ481" s="121"/>
    </row>
    <row r="482" spans="1:149" s="67" customFormat="1" ht="11.25" customHeight="1" x14ac:dyDescent="0.15">
      <c r="B482" s="114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56"/>
      <c r="BV482" s="56"/>
      <c r="BW482" s="56"/>
      <c r="BX482" s="56"/>
      <c r="BY482" s="56"/>
      <c r="BZ482" s="56"/>
      <c r="CA482" s="56"/>
      <c r="CB482" s="56"/>
      <c r="CC482" s="56"/>
      <c r="CD482" s="56"/>
      <c r="CE482" s="56"/>
      <c r="CF482" s="56"/>
      <c r="CG482" s="56"/>
      <c r="CH482" s="56"/>
      <c r="CI482" s="56"/>
      <c r="CJ482" s="56"/>
      <c r="CK482" s="56"/>
      <c r="CL482" s="56"/>
      <c r="CM482" s="56"/>
      <c r="CN482" s="56"/>
      <c r="CO482" s="56"/>
      <c r="CP482" s="56"/>
      <c r="CQ482" s="56"/>
      <c r="CR482" s="56"/>
      <c r="CS482" s="56"/>
      <c r="CT482" s="56"/>
      <c r="CU482" s="56"/>
      <c r="CV482" s="56"/>
      <c r="CW482" s="56"/>
      <c r="CX482" s="56"/>
      <c r="CY482" s="56"/>
      <c r="CZ482" s="66"/>
      <c r="DA482" s="66"/>
      <c r="DB482" s="66"/>
      <c r="DC482" s="66"/>
      <c r="DD482" s="66"/>
      <c r="DE482" s="66"/>
      <c r="DF482" s="66"/>
      <c r="DG482" s="66"/>
      <c r="DH482" s="66"/>
      <c r="DI482" s="66"/>
      <c r="DJ482" s="66"/>
      <c r="DK482" s="66"/>
      <c r="DL482" s="66"/>
      <c r="DM482" s="66"/>
      <c r="DN482" s="66"/>
      <c r="DO482" s="66"/>
      <c r="DP482" s="66"/>
      <c r="DQ482" s="66"/>
      <c r="DR482" s="66"/>
      <c r="DS482" s="66"/>
      <c r="DT482" s="66"/>
      <c r="DU482" s="66"/>
      <c r="DV482" s="66"/>
      <c r="DW482" s="66"/>
      <c r="DX482" s="66"/>
      <c r="DY482" s="66"/>
      <c r="DZ482" s="66"/>
      <c r="EA482" s="66"/>
      <c r="EB482" s="66"/>
      <c r="EC482" s="66"/>
      <c r="ED482" s="66"/>
      <c r="EE482" s="66"/>
      <c r="EF482" s="66"/>
      <c r="EG482" s="66"/>
      <c r="EH482" s="66"/>
      <c r="EI482" s="66"/>
      <c r="EJ482" s="66"/>
      <c r="EK482" s="66"/>
      <c r="EL482" s="115"/>
      <c r="EM482" s="61"/>
      <c r="EN482" s="61"/>
      <c r="EO482" s="61"/>
      <c r="EP482" s="61"/>
      <c r="EQ482" s="121"/>
    </row>
    <row r="483" spans="1:149" s="67" customFormat="1" ht="11.25" customHeight="1" x14ac:dyDescent="0.15">
      <c r="B483" s="114"/>
      <c r="C483" s="56"/>
      <c r="D483" s="56"/>
      <c r="E483" s="56"/>
      <c r="F483" s="56"/>
      <c r="G483" s="56"/>
      <c r="H483" s="56"/>
      <c r="I483" s="56" t="s">
        <v>4448</v>
      </c>
      <c r="J483" s="56"/>
      <c r="K483" s="56"/>
      <c r="L483" s="56"/>
      <c r="M483" s="56"/>
      <c r="N483" s="56"/>
      <c r="O483" s="56"/>
      <c r="P483" s="56" t="s">
        <v>41</v>
      </c>
      <c r="Q483" s="56"/>
      <c r="R483" s="56" t="e">
        <f>TEXT(EN456,"#,###.##")</f>
        <v>#REF!</v>
      </c>
      <c r="S483" s="56"/>
      <c r="T483" s="56"/>
      <c r="U483" s="56"/>
      <c r="V483" s="56"/>
      <c r="W483" s="56"/>
      <c r="X483" s="56"/>
      <c r="Y483" s="56"/>
      <c r="Z483" s="56" t="s">
        <v>39</v>
      </c>
      <c r="AA483" s="56"/>
      <c r="AB483" s="56" t="str">
        <f>TEXT(EN460,"#,###.##")</f>
        <v>6,517.7</v>
      </c>
      <c r="AC483" s="56"/>
      <c r="AD483" s="56"/>
      <c r="AE483" s="56"/>
      <c r="AF483" s="56"/>
      <c r="AG483" s="56"/>
      <c r="AH483" s="56" t="s">
        <v>39</v>
      </c>
      <c r="AI483" s="56"/>
      <c r="AJ483" s="56" t="e">
        <f>TEXT(EN479,"#,###.##")</f>
        <v>#REF!</v>
      </c>
      <c r="AK483" s="56"/>
      <c r="AL483" s="56"/>
      <c r="AM483" s="56"/>
      <c r="AN483" s="56"/>
      <c r="AO483" s="56"/>
      <c r="AP483" s="56" t="s">
        <v>43</v>
      </c>
      <c r="AQ483" s="56"/>
      <c r="AR483" s="56"/>
      <c r="AS483" s="56" t="e">
        <f>TEXT(TRUNC(EN456+EN460+EN479,0),"#,##0")</f>
        <v>#REF!</v>
      </c>
      <c r="AV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56"/>
      <c r="BM483" s="56"/>
      <c r="BN483" s="56"/>
      <c r="BO483" s="56"/>
      <c r="BP483" s="56"/>
      <c r="BQ483" s="56"/>
      <c r="BR483" s="56"/>
      <c r="BS483" s="56"/>
      <c r="BT483" s="56"/>
      <c r="BU483" s="56"/>
      <c r="BV483" s="56"/>
      <c r="BW483" s="56"/>
      <c r="BX483" s="56"/>
      <c r="BY483" s="56"/>
      <c r="BZ483" s="56"/>
      <c r="CA483" s="56"/>
      <c r="CB483" s="56"/>
      <c r="CC483" s="56"/>
      <c r="CD483" s="56"/>
      <c r="CE483" s="56"/>
      <c r="CF483" s="56"/>
      <c r="CG483" s="56"/>
      <c r="CH483" s="56"/>
      <c r="CI483" s="56"/>
      <c r="CJ483" s="56"/>
      <c r="CK483" s="56"/>
      <c r="CL483" s="56"/>
      <c r="CM483" s="56"/>
      <c r="CN483" s="56"/>
      <c r="CO483" s="56"/>
      <c r="CP483" s="56"/>
      <c r="CQ483" s="56"/>
      <c r="CR483" s="56"/>
      <c r="CS483" s="56"/>
      <c r="CT483" s="56"/>
      <c r="CU483" s="56"/>
      <c r="CV483" s="56"/>
      <c r="CW483" s="56"/>
      <c r="CX483" s="56"/>
      <c r="CY483" s="56"/>
      <c r="CZ483" s="66"/>
      <c r="DA483" s="66"/>
      <c r="DB483" s="66"/>
      <c r="DC483" s="66"/>
      <c r="DD483" s="66"/>
      <c r="DE483" s="66"/>
      <c r="DF483" s="66"/>
      <c r="DG483" s="66"/>
      <c r="DH483" s="66"/>
      <c r="DI483" s="66"/>
      <c r="DJ483" s="66"/>
      <c r="DK483" s="66"/>
      <c r="DL483" s="66"/>
      <c r="DM483" s="66"/>
      <c r="DN483" s="66"/>
      <c r="DO483" s="66"/>
      <c r="DP483" s="66"/>
      <c r="DQ483" s="66"/>
      <c r="DR483" s="66"/>
      <c r="DS483" s="66"/>
      <c r="DT483" s="66"/>
      <c r="DU483" s="66"/>
      <c r="DV483" s="66"/>
      <c r="DW483" s="66"/>
      <c r="DX483" s="66"/>
      <c r="DY483" s="66"/>
      <c r="DZ483" s="66"/>
      <c r="EA483" s="66"/>
      <c r="EB483" s="66"/>
      <c r="EC483" s="66"/>
      <c r="ED483" s="66"/>
      <c r="EE483" s="66"/>
      <c r="EF483" s="66"/>
      <c r="EG483" s="66"/>
      <c r="EH483" s="66"/>
      <c r="EI483" s="66"/>
      <c r="EJ483" s="66"/>
      <c r="EK483" s="66"/>
      <c r="EL483" s="115"/>
      <c r="EM483" s="61"/>
      <c r="EN483" s="61"/>
      <c r="EO483" s="61"/>
      <c r="EP483" s="61"/>
      <c r="EQ483" s="121"/>
    </row>
    <row r="484" spans="1:149" s="67" customFormat="1" ht="11.25" customHeight="1" x14ac:dyDescent="0.15">
      <c r="B484" s="114"/>
      <c r="C484" s="56"/>
      <c r="D484" s="56"/>
      <c r="E484" s="56"/>
      <c r="F484" s="56"/>
      <c r="G484" s="56"/>
      <c r="H484" s="56"/>
      <c r="I484" s="56" t="s">
        <v>4449</v>
      </c>
      <c r="J484" s="56"/>
      <c r="K484" s="56"/>
      <c r="L484" s="56"/>
      <c r="M484" s="56"/>
      <c r="N484" s="56"/>
      <c r="O484" s="56"/>
      <c r="P484" s="56" t="s">
        <v>41</v>
      </c>
      <c r="Q484" s="56"/>
      <c r="R484" s="56" t="e">
        <f>TEXT(EO456,"#,###.##")</f>
        <v>#REF!</v>
      </c>
      <c r="S484" s="56"/>
      <c r="T484" s="56"/>
      <c r="U484" s="56"/>
      <c r="V484" s="56"/>
      <c r="W484" s="56"/>
      <c r="X484" s="56"/>
      <c r="Y484" s="56"/>
      <c r="Z484" s="56" t="s">
        <v>39</v>
      </c>
      <c r="AA484" s="56"/>
      <c r="AB484" s="56" t="str">
        <f>TEXT(EO464,"#,###.##")</f>
        <v>135.7</v>
      </c>
      <c r="AC484" s="56"/>
      <c r="AD484" s="56"/>
      <c r="AE484" s="56"/>
      <c r="AF484" s="56"/>
      <c r="AG484" s="56"/>
      <c r="AH484" s="56" t="s">
        <v>39</v>
      </c>
      <c r="AI484" s="56"/>
      <c r="AJ484" s="56" t="e">
        <f>TEXT(EO479,"#,###.##")</f>
        <v>#REF!</v>
      </c>
      <c r="AK484" s="56"/>
      <c r="AL484" s="56"/>
      <c r="AM484" s="56"/>
      <c r="AN484" s="56"/>
      <c r="AO484" s="56"/>
      <c r="AP484" s="56" t="s">
        <v>43</v>
      </c>
      <c r="AQ484" s="56"/>
      <c r="AR484" s="56"/>
      <c r="AS484" s="56" t="e">
        <f>TEXT(TRUNC(EO456+EO464+EO479,0),"#,##0")</f>
        <v>#REF!</v>
      </c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  <c r="BR484" s="56"/>
      <c r="BS484" s="56"/>
      <c r="BT484" s="56"/>
      <c r="BU484" s="56"/>
      <c r="BV484" s="56"/>
      <c r="BW484" s="56"/>
      <c r="BX484" s="56"/>
      <c r="BY484" s="56"/>
      <c r="BZ484" s="56"/>
      <c r="CA484" s="56"/>
      <c r="CB484" s="56"/>
      <c r="CC484" s="56"/>
      <c r="CD484" s="56"/>
      <c r="CE484" s="56"/>
      <c r="CF484" s="56"/>
      <c r="CG484" s="56"/>
      <c r="CH484" s="56"/>
      <c r="CI484" s="56"/>
      <c r="CJ484" s="56"/>
      <c r="CK484" s="56"/>
      <c r="CL484" s="56"/>
      <c r="CM484" s="56"/>
      <c r="CN484" s="56"/>
      <c r="CO484" s="56"/>
      <c r="CP484" s="56"/>
      <c r="CQ484" s="56"/>
      <c r="CR484" s="56"/>
      <c r="CS484" s="56"/>
      <c r="CT484" s="56"/>
      <c r="CU484" s="56"/>
      <c r="CV484" s="56"/>
      <c r="CW484" s="56"/>
      <c r="CX484" s="56"/>
      <c r="CY484" s="56"/>
      <c r="CZ484" s="66"/>
      <c r="DA484" s="66"/>
      <c r="DB484" s="66"/>
      <c r="DC484" s="66"/>
      <c r="DD484" s="66"/>
      <c r="DE484" s="66"/>
      <c r="DF484" s="66"/>
      <c r="DG484" s="66"/>
      <c r="DH484" s="66"/>
      <c r="DI484" s="66"/>
      <c r="DJ484" s="66"/>
      <c r="DK484" s="66"/>
      <c r="DL484" s="66"/>
      <c r="DM484" s="66"/>
      <c r="DN484" s="66"/>
      <c r="DO484" s="66"/>
      <c r="DP484" s="66"/>
      <c r="DQ484" s="66"/>
      <c r="DR484" s="66"/>
      <c r="DS484" s="66"/>
      <c r="DT484" s="66"/>
      <c r="DU484" s="66"/>
      <c r="DV484" s="66"/>
      <c r="DW484" s="66"/>
      <c r="DX484" s="66"/>
      <c r="DY484" s="66"/>
      <c r="DZ484" s="66"/>
      <c r="EA484" s="66"/>
      <c r="EB484" s="66"/>
      <c r="EC484" s="66"/>
      <c r="ED484" s="66"/>
      <c r="EE484" s="66"/>
      <c r="EF484" s="66"/>
      <c r="EG484" s="66"/>
      <c r="EH484" s="66"/>
      <c r="EI484" s="66"/>
      <c r="EJ484" s="66"/>
      <c r="EK484" s="66"/>
      <c r="EL484" s="115"/>
      <c r="EM484" s="61"/>
      <c r="EN484" s="61"/>
      <c r="EO484" s="61"/>
      <c r="EP484" s="61"/>
      <c r="EQ484" s="121"/>
    </row>
    <row r="485" spans="1:149" s="67" customFormat="1" ht="11.25" customHeight="1" x14ac:dyDescent="0.15">
      <c r="B485" s="114"/>
      <c r="C485" s="56"/>
      <c r="D485" s="56"/>
      <c r="E485" s="56"/>
      <c r="F485" s="56"/>
      <c r="G485" s="56"/>
      <c r="H485" s="56"/>
      <c r="I485" s="56" t="s">
        <v>12605</v>
      </c>
      <c r="J485" s="56"/>
      <c r="K485" s="56"/>
      <c r="L485" s="56" t="s">
        <v>12606</v>
      </c>
      <c r="M485" s="56"/>
      <c r="N485" s="56"/>
      <c r="O485" s="56"/>
      <c r="P485" s="56" t="s">
        <v>41</v>
      </c>
      <c r="Q485" s="56"/>
      <c r="R485" s="56" t="str">
        <f>TEXT(EP456,"#,###.##")</f>
        <v>6,539.6</v>
      </c>
      <c r="S485" s="56"/>
      <c r="T485" s="56"/>
      <c r="U485" s="56"/>
      <c r="V485" s="56"/>
      <c r="W485" s="56"/>
      <c r="X485" s="56"/>
      <c r="Y485" s="56"/>
      <c r="Z485" s="56" t="s">
        <v>39</v>
      </c>
      <c r="AA485" s="56"/>
      <c r="AB485" s="56" t="str">
        <f>TEXT(EP479,"#,###.##")</f>
        <v>1,234.2</v>
      </c>
      <c r="AC485" s="56"/>
      <c r="AD485" s="56"/>
      <c r="AE485" s="56"/>
      <c r="AF485" s="56"/>
      <c r="AG485" s="56"/>
      <c r="AH485" s="56" t="s">
        <v>43</v>
      </c>
      <c r="AI485" s="56"/>
      <c r="AJ485" s="56"/>
      <c r="AK485" s="56" t="str">
        <f>TEXT(TRUNC(EP456+EP479,0),"#,##0")</f>
        <v>7,773</v>
      </c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  <c r="BR485" s="56"/>
      <c r="BS485" s="56"/>
      <c r="BT485" s="56"/>
      <c r="BU485" s="56"/>
      <c r="BV485" s="56"/>
      <c r="BW485" s="56"/>
      <c r="BX485" s="56"/>
      <c r="BY485" s="56"/>
      <c r="BZ485" s="56"/>
      <c r="CA485" s="56"/>
      <c r="CB485" s="56"/>
      <c r="CC485" s="56"/>
      <c r="CD485" s="56"/>
      <c r="CE485" s="56"/>
      <c r="CF485" s="56"/>
      <c r="CG485" s="56"/>
      <c r="CH485" s="56"/>
      <c r="CI485" s="56"/>
      <c r="CJ485" s="56"/>
      <c r="CK485" s="56"/>
      <c r="CL485" s="56"/>
      <c r="CM485" s="56"/>
      <c r="CN485" s="56"/>
      <c r="CO485" s="56"/>
      <c r="CP485" s="56"/>
      <c r="CQ485" s="56"/>
      <c r="CR485" s="56"/>
      <c r="CS485" s="56"/>
      <c r="CT485" s="56"/>
      <c r="CU485" s="56"/>
      <c r="CV485" s="56"/>
      <c r="CW485" s="56"/>
      <c r="CX485" s="56"/>
      <c r="CY485" s="56"/>
      <c r="CZ485" s="66"/>
      <c r="DA485" s="66"/>
      <c r="DB485" s="66"/>
      <c r="DC485" s="66"/>
      <c r="DD485" s="66"/>
      <c r="DE485" s="66"/>
      <c r="DF485" s="66"/>
      <c r="DG485" s="66"/>
      <c r="DH485" s="66"/>
      <c r="DI485" s="66"/>
      <c r="DJ485" s="66"/>
      <c r="DK485" s="66"/>
      <c r="DL485" s="66"/>
      <c r="DM485" s="66"/>
      <c r="DN485" s="66"/>
      <c r="DO485" s="66"/>
      <c r="DP485" s="66"/>
      <c r="DQ485" s="66"/>
      <c r="DR485" s="66"/>
      <c r="DS485" s="66"/>
      <c r="DT485" s="66"/>
      <c r="DU485" s="66"/>
      <c r="DV485" s="66"/>
      <c r="DW485" s="66"/>
      <c r="DX485" s="66"/>
      <c r="DY485" s="66"/>
      <c r="DZ485" s="66"/>
      <c r="EA485" s="66"/>
      <c r="EB485" s="66"/>
      <c r="EC485" s="66"/>
      <c r="ED485" s="66"/>
      <c r="EE485" s="66"/>
      <c r="EF485" s="66"/>
      <c r="EG485" s="66"/>
      <c r="EH485" s="66"/>
      <c r="EI485" s="66"/>
      <c r="EJ485" s="66"/>
      <c r="EK485" s="66"/>
      <c r="EL485" s="115"/>
      <c r="EM485" s="61"/>
      <c r="EN485" s="61"/>
      <c r="EO485" s="61"/>
      <c r="EP485" s="61"/>
      <c r="EQ485" s="121"/>
    </row>
    <row r="486" spans="1:149" s="67" customFormat="1" ht="11.25" customHeight="1" x14ac:dyDescent="0.15">
      <c r="B486" s="114"/>
      <c r="C486" s="56"/>
      <c r="D486" s="56"/>
      <c r="E486" s="56"/>
      <c r="F486" s="56"/>
      <c r="G486" s="56"/>
      <c r="H486" s="56"/>
      <c r="I486" s="56"/>
      <c r="J486" s="56"/>
      <c r="K486" s="56" t="s">
        <v>9</v>
      </c>
      <c r="L486" s="56"/>
      <c r="M486" s="56"/>
      <c r="N486" s="56"/>
      <c r="O486" s="56"/>
      <c r="P486" s="56" t="s">
        <v>41</v>
      </c>
      <c r="Q486" s="56"/>
      <c r="R486" s="56" t="e">
        <f>TEXT(AS483+AS484+AK485,"#,##0")</f>
        <v>#REF!</v>
      </c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66"/>
      <c r="DA486" s="66"/>
      <c r="DB486" s="66"/>
      <c r="DC486" s="66"/>
      <c r="DD486" s="66"/>
      <c r="DE486" s="66"/>
      <c r="DF486" s="66"/>
      <c r="DG486" s="66"/>
      <c r="DH486" s="66"/>
      <c r="DI486" s="66"/>
      <c r="DJ486" s="66"/>
      <c r="DK486" s="66"/>
      <c r="DL486" s="66"/>
      <c r="DM486" s="66"/>
      <c r="DN486" s="66"/>
      <c r="DO486" s="66"/>
      <c r="DP486" s="66"/>
      <c r="DQ486" s="66"/>
      <c r="DR486" s="66"/>
      <c r="DS486" s="66"/>
      <c r="DT486" s="66"/>
      <c r="DU486" s="66"/>
      <c r="DV486" s="66"/>
      <c r="DW486" s="66"/>
      <c r="DX486" s="66"/>
      <c r="DY486" s="66"/>
      <c r="DZ486" s="66"/>
      <c r="EA486" s="66"/>
      <c r="EB486" s="66"/>
      <c r="EC486" s="66"/>
      <c r="ED486" s="66"/>
      <c r="EE486" s="66"/>
      <c r="EF486" s="66"/>
      <c r="EG486" s="66"/>
      <c r="EH486" s="66"/>
      <c r="EI486" s="66"/>
      <c r="EJ486" s="66"/>
      <c r="EK486" s="66"/>
      <c r="EL486" s="115"/>
      <c r="EM486" s="62" t="e">
        <f>EN486+EO486+EP486</f>
        <v>#REF!</v>
      </c>
      <c r="EN486" s="61" t="e">
        <f>TEXT(AS483,"#,##0")</f>
        <v>#REF!</v>
      </c>
      <c r="EO486" s="61" t="e">
        <f>TEXT(AS484,"#,##0")</f>
        <v>#REF!</v>
      </c>
      <c r="EP486" s="61" t="str">
        <f>TEXT(AK485,"#,##0")</f>
        <v>7,773</v>
      </c>
      <c r="EQ486" s="121"/>
    </row>
    <row r="487" spans="1:149" s="67" customFormat="1" ht="11.25" customHeight="1" x14ac:dyDescent="0.15">
      <c r="B487" s="114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  <c r="BR487" s="56"/>
      <c r="BS487" s="56"/>
      <c r="BT487" s="56"/>
      <c r="BU487" s="56"/>
      <c r="BV487" s="56"/>
      <c r="BW487" s="56"/>
      <c r="BX487" s="56"/>
      <c r="BY487" s="56"/>
      <c r="BZ487" s="56"/>
      <c r="CA487" s="56"/>
      <c r="CB487" s="56"/>
      <c r="CC487" s="56"/>
      <c r="CD487" s="56"/>
      <c r="CE487" s="56"/>
      <c r="CF487" s="56"/>
      <c r="CG487" s="56"/>
      <c r="CH487" s="56"/>
      <c r="CI487" s="56"/>
      <c r="CJ487" s="56"/>
      <c r="CK487" s="56"/>
      <c r="CL487" s="56"/>
      <c r="CM487" s="56"/>
      <c r="CN487" s="56"/>
      <c r="CO487" s="56"/>
      <c r="CP487" s="56"/>
      <c r="CQ487" s="56"/>
      <c r="CR487" s="56"/>
      <c r="CS487" s="56"/>
      <c r="CT487" s="56"/>
      <c r="CU487" s="56"/>
      <c r="CV487" s="56"/>
      <c r="CW487" s="56"/>
      <c r="CX487" s="56"/>
      <c r="CY487" s="56"/>
      <c r="CZ487" s="66"/>
      <c r="DA487" s="66"/>
      <c r="DB487" s="66"/>
      <c r="DC487" s="66"/>
      <c r="DD487" s="66"/>
      <c r="DE487" s="66"/>
      <c r="DF487" s="66"/>
      <c r="DG487" s="66"/>
      <c r="DH487" s="66"/>
      <c r="DI487" s="66"/>
      <c r="DJ487" s="66"/>
      <c r="DK487" s="66"/>
      <c r="DL487" s="66"/>
      <c r="DM487" s="66"/>
      <c r="DN487" s="66"/>
      <c r="DO487" s="66"/>
      <c r="DP487" s="66"/>
      <c r="DQ487" s="66"/>
      <c r="DR487" s="66"/>
      <c r="DS487" s="66"/>
      <c r="DT487" s="66"/>
      <c r="DU487" s="66"/>
      <c r="DV487" s="66"/>
      <c r="DW487" s="66"/>
      <c r="DX487" s="66"/>
      <c r="DY487" s="66"/>
      <c r="DZ487" s="66"/>
      <c r="EA487" s="66"/>
      <c r="EB487" s="66"/>
      <c r="EC487" s="66"/>
      <c r="ED487" s="66"/>
      <c r="EE487" s="66"/>
      <c r="EF487" s="66"/>
      <c r="EG487" s="66"/>
      <c r="EH487" s="66"/>
      <c r="EI487" s="66"/>
      <c r="EJ487" s="66"/>
      <c r="EK487" s="66"/>
      <c r="EL487" s="115"/>
      <c r="EM487" s="61"/>
      <c r="EN487" s="61"/>
      <c r="EO487" s="61"/>
      <c r="EP487" s="61"/>
      <c r="EQ487" s="121"/>
    </row>
    <row r="488" spans="1:149" ht="11.45" customHeight="1" x14ac:dyDescent="0.2">
      <c r="B488" s="108"/>
      <c r="C488" s="109"/>
      <c r="D488" s="109"/>
      <c r="E488" s="109"/>
      <c r="F488" s="109"/>
      <c r="G488" s="109"/>
      <c r="H488" s="109"/>
      <c r="I488" s="109"/>
      <c r="J488" s="109"/>
      <c r="K488" s="109"/>
      <c r="L488" s="110"/>
      <c r="M488" s="110"/>
      <c r="N488" s="110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  <c r="AS488" s="109"/>
      <c r="AT488" s="109"/>
      <c r="AU488" s="109"/>
      <c r="AV488" s="109"/>
      <c r="AW488" s="109"/>
      <c r="AX488" s="109"/>
      <c r="AY488" s="109"/>
      <c r="AZ488" s="109"/>
      <c r="BA488" s="109"/>
      <c r="BB488" s="109"/>
      <c r="BC488" s="109"/>
      <c r="BD488" s="109"/>
      <c r="BE488" s="109"/>
      <c r="BF488" s="109"/>
      <c r="BG488" s="109"/>
      <c r="BH488" s="109"/>
      <c r="BI488" s="109"/>
      <c r="BJ488" s="109"/>
      <c r="BK488" s="109"/>
      <c r="BL488" s="109"/>
      <c r="BM488" s="109"/>
      <c r="BN488" s="109"/>
      <c r="BO488" s="109"/>
      <c r="BP488" s="109"/>
      <c r="BQ488" s="109"/>
      <c r="BR488" s="109"/>
      <c r="BS488" s="110"/>
      <c r="BT488" s="109"/>
      <c r="BU488" s="109"/>
      <c r="BV488" s="109"/>
      <c r="BW488" s="109"/>
      <c r="BX488" s="109"/>
      <c r="BY488" s="109"/>
      <c r="BZ488" s="109"/>
      <c r="CA488" s="109"/>
      <c r="CB488" s="109"/>
      <c r="CC488" s="109"/>
      <c r="CD488" s="109"/>
      <c r="CE488" s="109"/>
      <c r="CF488" s="109"/>
      <c r="CG488" s="109"/>
      <c r="CH488" s="109"/>
      <c r="CI488" s="109"/>
      <c r="CJ488" s="109"/>
      <c r="CK488" s="109"/>
      <c r="CL488" s="109"/>
      <c r="CM488" s="109"/>
      <c r="CN488" s="109"/>
      <c r="CO488" s="109"/>
      <c r="CP488" s="109"/>
      <c r="CQ488" s="109"/>
      <c r="CR488" s="109"/>
      <c r="CS488" s="109"/>
      <c r="CT488" s="109"/>
      <c r="CU488" s="109"/>
      <c r="CV488" s="109"/>
      <c r="CW488" s="109"/>
      <c r="CX488" s="109"/>
      <c r="CY488" s="109"/>
      <c r="CZ488" s="109"/>
      <c r="DA488" s="109"/>
      <c r="DB488" s="109"/>
      <c r="DC488" s="109"/>
      <c r="DD488" s="109"/>
      <c r="DE488" s="109"/>
      <c r="DF488" s="109"/>
      <c r="DG488" s="109"/>
      <c r="DH488" s="109"/>
      <c r="DI488" s="109"/>
      <c r="DJ488" s="109"/>
      <c r="DK488" s="109"/>
      <c r="DL488" s="109"/>
      <c r="DM488" s="109"/>
      <c r="DN488" s="109"/>
      <c r="DO488" s="109"/>
      <c r="DP488" s="109"/>
      <c r="DQ488" s="109"/>
      <c r="DR488" s="109"/>
      <c r="DS488" s="109"/>
      <c r="DT488" s="109"/>
      <c r="DU488" s="109"/>
      <c r="DV488" s="109"/>
      <c r="DW488" s="109"/>
      <c r="DX488" s="109"/>
      <c r="DY488" s="109"/>
      <c r="DZ488" s="109"/>
      <c r="EA488" s="109"/>
      <c r="EB488" s="109"/>
      <c r="EC488" s="109"/>
      <c r="ED488" s="109"/>
      <c r="EE488" s="109"/>
      <c r="EF488" s="109"/>
      <c r="EG488" s="109"/>
      <c r="EH488" s="109"/>
      <c r="EI488" s="109"/>
      <c r="EJ488" s="109"/>
      <c r="EK488" s="109"/>
      <c r="EL488" s="111"/>
      <c r="EM488" s="112"/>
      <c r="EN488" s="112"/>
      <c r="EO488" s="112"/>
      <c r="EP488" s="112"/>
      <c r="EQ488" s="113"/>
    </row>
    <row r="489" spans="1:149" ht="11.45" customHeight="1" x14ac:dyDescent="0.2">
      <c r="B489" s="108"/>
      <c r="C489" s="109"/>
      <c r="D489" s="109"/>
      <c r="E489" s="109"/>
      <c r="F489" s="109"/>
      <c r="G489" s="109"/>
      <c r="H489" s="109"/>
      <c r="I489" s="109"/>
      <c r="J489" s="109"/>
      <c r="K489" s="109"/>
      <c r="L489" s="110"/>
      <c r="M489" s="110"/>
      <c r="N489" s="110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  <c r="AS489" s="109"/>
      <c r="AT489" s="109"/>
      <c r="AU489" s="109"/>
      <c r="AV489" s="109"/>
      <c r="AW489" s="109"/>
      <c r="AX489" s="109"/>
      <c r="AY489" s="109"/>
      <c r="AZ489" s="109"/>
      <c r="BA489" s="109"/>
      <c r="BB489" s="109"/>
      <c r="BC489" s="109"/>
      <c r="BD489" s="109"/>
      <c r="BE489" s="109"/>
      <c r="BF489" s="109"/>
      <c r="BG489" s="109"/>
      <c r="BH489" s="109"/>
      <c r="BI489" s="109"/>
      <c r="BJ489" s="109"/>
      <c r="BK489" s="109"/>
      <c r="BL489" s="109"/>
      <c r="BM489" s="109"/>
      <c r="BN489" s="109"/>
      <c r="BO489" s="109"/>
      <c r="BP489" s="109"/>
      <c r="BQ489" s="109"/>
      <c r="BR489" s="109"/>
      <c r="BS489" s="110"/>
      <c r="BT489" s="109"/>
      <c r="BU489" s="109"/>
      <c r="BV489" s="109"/>
      <c r="BW489" s="109"/>
      <c r="BX489" s="109"/>
      <c r="BY489" s="109"/>
      <c r="BZ489" s="109"/>
      <c r="CA489" s="109"/>
      <c r="CB489" s="109"/>
      <c r="CC489" s="109"/>
      <c r="CD489" s="109"/>
      <c r="CE489" s="109"/>
      <c r="CF489" s="109"/>
      <c r="CG489" s="109"/>
      <c r="CH489" s="109"/>
      <c r="CI489" s="109"/>
      <c r="CJ489" s="109"/>
      <c r="CK489" s="109"/>
      <c r="CL489" s="109"/>
      <c r="CM489" s="109"/>
      <c r="CN489" s="109"/>
      <c r="CO489" s="109"/>
      <c r="CP489" s="109"/>
      <c r="CQ489" s="109"/>
      <c r="CR489" s="109"/>
      <c r="CS489" s="109"/>
      <c r="CT489" s="109"/>
      <c r="CU489" s="109"/>
      <c r="CV489" s="109"/>
      <c r="CW489" s="109"/>
      <c r="CX489" s="109"/>
      <c r="CY489" s="109"/>
      <c r="CZ489" s="109"/>
      <c r="DA489" s="109"/>
      <c r="DB489" s="109"/>
      <c r="DC489" s="109"/>
      <c r="DD489" s="109"/>
      <c r="DE489" s="109"/>
      <c r="DF489" s="109"/>
      <c r="DG489" s="109"/>
      <c r="DH489" s="109"/>
      <c r="DI489" s="109"/>
      <c r="DJ489" s="109"/>
      <c r="DK489" s="109"/>
      <c r="DL489" s="109"/>
      <c r="DM489" s="109"/>
      <c r="DN489" s="109"/>
      <c r="DO489" s="109"/>
      <c r="DP489" s="109"/>
      <c r="DQ489" s="109"/>
      <c r="DR489" s="109"/>
      <c r="DS489" s="109"/>
      <c r="DT489" s="109"/>
      <c r="DU489" s="109"/>
      <c r="DV489" s="109"/>
      <c r="DW489" s="109"/>
      <c r="DX489" s="109"/>
      <c r="DY489" s="109"/>
      <c r="DZ489" s="109"/>
      <c r="EA489" s="109"/>
      <c r="EB489" s="109"/>
      <c r="EC489" s="109"/>
      <c r="ED489" s="109"/>
      <c r="EE489" s="109"/>
      <c r="EF489" s="109"/>
      <c r="EG489" s="109"/>
      <c r="EH489" s="109"/>
      <c r="EI489" s="109"/>
      <c r="EJ489" s="109"/>
      <c r="EK489" s="109"/>
      <c r="EL489" s="111"/>
      <c r="EM489" s="112"/>
      <c r="EN489" s="112"/>
      <c r="EO489" s="112"/>
      <c r="EP489" s="112"/>
      <c r="EQ489" s="113"/>
    </row>
    <row r="490" spans="1:149" ht="11.45" customHeight="1" x14ac:dyDescent="0.2">
      <c r="B490" s="108"/>
      <c r="C490" s="109"/>
      <c r="D490" s="109"/>
      <c r="E490" s="109"/>
      <c r="F490" s="109"/>
      <c r="G490" s="109"/>
      <c r="H490" s="109"/>
      <c r="I490" s="109"/>
      <c r="J490" s="109"/>
      <c r="K490" s="109"/>
      <c r="L490" s="110"/>
      <c r="M490" s="110"/>
      <c r="N490" s="110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  <c r="AS490" s="109"/>
      <c r="AT490" s="109"/>
      <c r="AU490" s="109"/>
      <c r="AV490" s="109"/>
      <c r="AW490" s="109"/>
      <c r="AX490" s="109"/>
      <c r="AY490" s="109"/>
      <c r="AZ490" s="109"/>
      <c r="BA490" s="109"/>
      <c r="BB490" s="109"/>
      <c r="BC490" s="109"/>
      <c r="BD490" s="109"/>
      <c r="BE490" s="109"/>
      <c r="BF490" s="109"/>
      <c r="BG490" s="109"/>
      <c r="BH490" s="109"/>
      <c r="BI490" s="109"/>
      <c r="BJ490" s="109"/>
      <c r="BK490" s="109"/>
      <c r="BL490" s="109"/>
      <c r="BM490" s="109"/>
      <c r="BN490" s="109"/>
      <c r="BO490" s="109"/>
      <c r="BP490" s="109"/>
      <c r="BQ490" s="109"/>
      <c r="BR490" s="109"/>
      <c r="BS490" s="110"/>
      <c r="BT490" s="109"/>
      <c r="BU490" s="109"/>
      <c r="BV490" s="109"/>
      <c r="BW490" s="109"/>
      <c r="BX490" s="109"/>
      <c r="BY490" s="109"/>
      <c r="BZ490" s="109"/>
      <c r="CA490" s="109"/>
      <c r="CB490" s="109"/>
      <c r="CC490" s="109"/>
      <c r="CD490" s="109"/>
      <c r="CE490" s="109"/>
      <c r="CF490" s="109"/>
      <c r="CG490" s="109"/>
      <c r="CH490" s="109"/>
      <c r="CI490" s="109"/>
      <c r="CJ490" s="109"/>
      <c r="CK490" s="109"/>
      <c r="CL490" s="109"/>
      <c r="CM490" s="109"/>
      <c r="CN490" s="109"/>
      <c r="CO490" s="109"/>
      <c r="CP490" s="109"/>
      <c r="CQ490" s="109"/>
      <c r="CR490" s="109"/>
      <c r="CS490" s="109"/>
      <c r="CT490" s="109"/>
      <c r="CU490" s="109"/>
      <c r="CV490" s="109"/>
      <c r="CW490" s="109"/>
      <c r="CX490" s="109"/>
      <c r="CY490" s="109"/>
      <c r="CZ490" s="109"/>
      <c r="DA490" s="109"/>
      <c r="DB490" s="109"/>
      <c r="DC490" s="109"/>
      <c r="DD490" s="109"/>
      <c r="DE490" s="109"/>
      <c r="DF490" s="109"/>
      <c r="DG490" s="109"/>
      <c r="DH490" s="109"/>
      <c r="DI490" s="109"/>
      <c r="DJ490" s="109"/>
      <c r="DK490" s="109"/>
      <c r="DL490" s="109"/>
      <c r="DM490" s="109"/>
      <c r="DN490" s="109"/>
      <c r="DO490" s="109"/>
      <c r="DP490" s="109"/>
      <c r="DQ490" s="109"/>
      <c r="DR490" s="109"/>
      <c r="DS490" s="109"/>
      <c r="DT490" s="109"/>
      <c r="DU490" s="109"/>
      <c r="DV490" s="109"/>
      <c r="DW490" s="109"/>
      <c r="DX490" s="109"/>
      <c r="DY490" s="109"/>
      <c r="DZ490" s="109"/>
      <c r="EA490" s="109"/>
      <c r="EB490" s="109"/>
      <c r="EC490" s="109"/>
      <c r="ED490" s="109"/>
      <c r="EE490" s="109"/>
      <c r="EF490" s="109"/>
      <c r="EG490" s="109"/>
      <c r="EH490" s="109"/>
      <c r="EI490" s="109"/>
      <c r="EJ490" s="109"/>
      <c r="EK490" s="109"/>
      <c r="EL490" s="111"/>
      <c r="EM490" s="112"/>
      <c r="EN490" s="112"/>
      <c r="EO490" s="112"/>
      <c r="EP490" s="112"/>
      <c r="EQ490" s="113"/>
    </row>
    <row r="491" spans="1:149" ht="11.45" customHeight="1" x14ac:dyDescent="0.2">
      <c r="B491" s="108"/>
      <c r="C491" s="109"/>
      <c r="D491" s="109"/>
      <c r="E491" s="109"/>
      <c r="F491" s="109"/>
      <c r="G491" s="109"/>
      <c r="H491" s="109"/>
      <c r="I491" s="109"/>
      <c r="J491" s="109"/>
      <c r="K491" s="109"/>
      <c r="L491" s="110"/>
      <c r="M491" s="110"/>
      <c r="N491" s="110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  <c r="AS491" s="109"/>
      <c r="AT491" s="109"/>
      <c r="AU491" s="109"/>
      <c r="AV491" s="109"/>
      <c r="AW491" s="109"/>
      <c r="AX491" s="109"/>
      <c r="AY491" s="109"/>
      <c r="AZ491" s="109"/>
      <c r="BA491" s="109"/>
      <c r="BB491" s="109"/>
      <c r="BC491" s="109"/>
      <c r="BD491" s="109"/>
      <c r="BE491" s="109"/>
      <c r="BF491" s="109"/>
      <c r="BG491" s="109"/>
      <c r="BH491" s="109"/>
      <c r="BI491" s="109"/>
      <c r="BJ491" s="109"/>
      <c r="BK491" s="109"/>
      <c r="BL491" s="109"/>
      <c r="BM491" s="109"/>
      <c r="BN491" s="109"/>
      <c r="BO491" s="109"/>
      <c r="BP491" s="109"/>
      <c r="BQ491" s="109"/>
      <c r="BR491" s="109"/>
      <c r="BS491" s="110"/>
      <c r="BT491" s="109"/>
      <c r="BU491" s="109"/>
      <c r="BV491" s="109"/>
      <c r="BW491" s="109"/>
      <c r="BX491" s="109"/>
      <c r="BY491" s="109"/>
      <c r="BZ491" s="109"/>
      <c r="CA491" s="109"/>
      <c r="CB491" s="109"/>
      <c r="CC491" s="109"/>
      <c r="CD491" s="109"/>
      <c r="CE491" s="109"/>
      <c r="CF491" s="109"/>
      <c r="CG491" s="109"/>
      <c r="CH491" s="109"/>
      <c r="CI491" s="109"/>
      <c r="CJ491" s="109"/>
      <c r="CK491" s="109"/>
      <c r="CL491" s="109"/>
      <c r="CM491" s="109"/>
      <c r="CN491" s="109"/>
      <c r="CO491" s="109"/>
      <c r="CP491" s="109"/>
      <c r="CQ491" s="109"/>
      <c r="CR491" s="109"/>
      <c r="CS491" s="109"/>
      <c r="CT491" s="109"/>
      <c r="CU491" s="109"/>
      <c r="CV491" s="109"/>
      <c r="CW491" s="109"/>
      <c r="CX491" s="109"/>
      <c r="CY491" s="109"/>
      <c r="CZ491" s="109"/>
      <c r="DA491" s="109"/>
      <c r="DB491" s="109"/>
      <c r="DC491" s="109"/>
      <c r="DD491" s="109"/>
      <c r="DE491" s="109"/>
      <c r="DF491" s="109"/>
      <c r="DG491" s="109"/>
      <c r="DH491" s="109"/>
      <c r="DI491" s="109"/>
      <c r="DJ491" s="109"/>
      <c r="DK491" s="109"/>
      <c r="DL491" s="109"/>
      <c r="DM491" s="109"/>
      <c r="DN491" s="109"/>
      <c r="DO491" s="109"/>
      <c r="DP491" s="109"/>
      <c r="DQ491" s="109"/>
      <c r="DR491" s="109"/>
      <c r="DS491" s="109"/>
      <c r="DT491" s="109"/>
      <c r="DU491" s="109"/>
      <c r="DV491" s="109"/>
      <c r="DW491" s="109"/>
      <c r="DX491" s="109"/>
      <c r="DY491" s="109"/>
      <c r="DZ491" s="109"/>
      <c r="EA491" s="109"/>
      <c r="EB491" s="109"/>
      <c r="EC491" s="109"/>
      <c r="ED491" s="109"/>
      <c r="EE491" s="109"/>
      <c r="EF491" s="109"/>
      <c r="EG491" s="109"/>
      <c r="EH491" s="109"/>
      <c r="EI491" s="109"/>
      <c r="EJ491" s="109"/>
      <c r="EK491" s="109"/>
      <c r="EL491" s="111"/>
      <c r="EM491" s="112"/>
      <c r="EN491" s="112"/>
      <c r="EO491" s="112"/>
      <c r="EP491" s="112"/>
      <c r="EQ491" s="113"/>
    </row>
    <row r="492" spans="1:149" ht="11.45" customHeight="1" x14ac:dyDescent="0.2">
      <c r="B492" s="108"/>
      <c r="C492" s="109"/>
      <c r="D492" s="109"/>
      <c r="E492" s="109"/>
      <c r="F492" s="109"/>
      <c r="G492" s="109"/>
      <c r="H492" s="109"/>
      <c r="I492" s="109"/>
      <c r="J492" s="109"/>
      <c r="K492" s="109"/>
      <c r="L492" s="110"/>
      <c r="M492" s="110"/>
      <c r="N492" s="110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  <c r="AS492" s="109"/>
      <c r="AT492" s="109"/>
      <c r="AU492" s="109"/>
      <c r="AV492" s="109"/>
      <c r="AW492" s="109"/>
      <c r="AX492" s="109"/>
      <c r="AY492" s="109"/>
      <c r="AZ492" s="109"/>
      <c r="BA492" s="109"/>
      <c r="BB492" s="109"/>
      <c r="BC492" s="109"/>
      <c r="BD492" s="109"/>
      <c r="BE492" s="109"/>
      <c r="BF492" s="109"/>
      <c r="BG492" s="109"/>
      <c r="BH492" s="109"/>
      <c r="BI492" s="109"/>
      <c r="BJ492" s="109"/>
      <c r="BK492" s="109"/>
      <c r="BL492" s="109"/>
      <c r="BM492" s="109"/>
      <c r="BN492" s="109"/>
      <c r="BO492" s="109"/>
      <c r="BP492" s="109"/>
      <c r="BQ492" s="109"/>
      <c r="BR492" s="109"/>
      <c r="BS492" s="110"/>
      <c r="BT492" s="109"/>
      <c r="BU492" s="109"/>
      <c r="BV492" s="109"/>
      <c r="BW492" s="109"/>
      <c r="BX492" s="109"/>
      <c r="BY492" s="109"/>
      <c r="BZ492" s="109"/>
      <c r="CA492" s="109"/>
      <c r="CB492" s="109"/>
      <c r="CC492" s="109"/>
      <c r="CD492" s="109"/>
      <c r="CE492" s="109"/>
      <c r="CF492" s="109"/>
      <c r="CG492" s="109"/>
      <c r="CH492" s="109"/>
      <c r="CI492" s="109"/>
      <c r="CJ492" s="109"/>
      <c r="CK492" s="109"/>
      <c r="CL492" s="109"/>
      <c r="CM492" s="109"/>
      <c r="CN492" s="109"/>
      <c r="CO492" s="109"/>
      <c r="CP492" s="109"/>
      <c r="CQ492" s="109"/>
      <c r="CR492" s="109"/>
      <c r="CS492" s="109"/>
      <c r="CT492" s="109"/>
      <c r="CU492" s="109"/>
      <c r="CV492" s="109"/>
      <c r="CW492" s="109"/>
      <c r="CX492" s="109"/>
      <c r="CY492" s="109"/>
      <c r="CZ492" s="109"/>
      <c r="DA492" s="109"/>
      <c r="DB492" s="109"/>
      <c r="DC492" s="109"/>
      <c r="DD492" s="109"/>
      <c r="DE492" s="109"/>
      <c r="DF492" s="109"/>
      <c r="DG492" s="109"/>
      <c r="DH492" s="109"/>
      <c r="DI492" s="109"/>
      <c r="DJ492" s="109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9"/>
      <c r="DV492" s="109"/>
      <c r="DW492" s="109"/>
      <c r="DX492" s="109"/>
      <c r="DY492" s="109"/>
      <c r="DZ492" s="109"/>
      <c r="EA492" s="109"/>
      <c r="EB492" s="109"/>
      <c r="EC492" s="109"/>
      <c r="ED492" s="109"/>
      <c r="EE492" s="109"/>
      <c r="EF492" s="109"/>
      <c r="EG492" s="109"/>
      <c r="EH492" s="109"/>
      <c r="EI492" s="109"/>
      <c r="EJ492" s="109"/>
      <c r="EK492" s="109"/>
      <c r="EL492" s="111"/>
      <c r="EM492" s="112"/>
      <c r="EN492" s="112"/>
      <c r="EO492" s="112"/>
      <c r="EP492" s="112"/>
      <c r="EQ492" s="113"/>
    </row>
    <row r="493" spans="1:149" ht="11.45" customHeight="1" x14ac:dyDescent="0.2">
      <c r="B493" s="116"/>
      <c r="C493" s="117"/>
      <c r="D493" s="117"/>
      <c r="E493" s="117"/>
      <c r="F493" s="117"/>
      <c r="G493" s="117"/>
      <c r="H493" s="117"/>
      <c r="I493" s="117"/>
      <c r="J493" s="117"/>
      <c r="K493" s="117"/>
      <c r="L493" s="118"/>
      <c r="M493" s="118"/>
      <c r="N493" s="118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  <c r="BE493" s="117"/>
      <c r="BF493" s="117"/>
      <c r="BG493" s="117"/>
      <c r="BH493" s="117"/>
      <c r="BI493" s="117"/>
      <c r="BJ493" s="117"/>
      <c r="BK493" s="117"/>
      <c r="BL493" s="117"/>
      <c r="BM493" s="117"/>
      <c r="BN493" s="117"/>
      <c r="BO493" s="117"/>
      <c r="BP493" s="117"/>
      <c r="BQ493" s="117"/>
      <c r="BR493" s="117"/>
      <c r="BS493" s="118"/>
      <c r="BT493" s="117"/>
      <c r="BU493" s="117"/>
      <c r="BV493" s="117"/>
      <c r="BW493" s="117"/>
      <c r="BX493" s="117"/>
      <c r="BY493" s="117"/>
      <c r="BZ493" s="117"/>
      <c r="CA493" s="117"/>
      <c r="CB493" s="117"/>
      <c r="CC493" s="117"/>
      <c r="CD493" s="117"/>
      <c r="CE493" s="117"/>
      <c r="CF493" s="117"/>
      <c r="CG493" s="117"/>
      <c r="CH493" s="117"/>
      <c r="CI493" s="117"/>
      <c r="CJ493" s="117"/>
      <c r="CK493" s="117"/>
      <c r="CL493" s="117"/>
      <c r="CM493" s="117"/>
      <c r="CN493" s="117"/>
      <c r="CO493" s="117"/>
      <c r="CP493" s="117"/>
      <c r="CQ493" s="117"/>
      <c r="CR493" s="117"/>
      <c r="CS493" s="117"/>
      <c r="CT493" s="117"/>
      <c r="CU493" s="117"/>
      <c r="CV493" s="117"/>
      <c r="CW493" s="117"/>
      <c r="CX493" s="117"/>
      <c r="CY493" s="117"/>
      <c r="CZ493" s="117"/>
      <c r="DA493" s="117"/>
      <c r="DB493" s="117"/>
      <c r="DC493" s="117"/>
      <c r="DD493" s="117"/>
      <c r="DE493" s="117"/>
      <c r="DF493" s="117"/>
      <c r="DG493" s="117"/>
      <c r="DH493" s="117"/>
      <c r="DI493" s="117"/>
      <c r="DJ493" s="117"/>
      <c r="DK493" s="117"/>
      <c r="DL493" s="117"/>
      <c r="DM493" s="117"/>
      <c r="DN493" s="117"/>
      <c r="DO493" s="117"/>
      <c r="DP493" s="117"/>
      <c r="DQ493" s="117"/>
      <c r="DR493" s="117"/>
      <c r="DS493" s="117"/>
      <c r="DT493" s="117"/>
      <c r="DU493" s="117"/>
      <c r="DV493" s="117"/>
      <c r="DW493" s="117"/>
      <c r="DX493" s="117"/>
      <c r="DY493" s="117"/>
      <c r="DZ493" s="117"/>
      <c r="EA493" s="117"/>
      <c r="EB493" s="117"/>
      <c r="EC493" s="117"/>
      <c r="ED493" s="117"/>
      <c r="EE493" s="117"/>
      <c r="EF493" s="117"/>
      <c r="EG493" s="117"/>
      <c r="EH493" s="117"/>
      <c r="EI493" s="117"/>
      <c r="EJ493" s="117"/>
      <c r="EK493" s="117"/>
      <c r="EL493" s="119"/>
      <c r="EM493" s="123"/>
      <c r="EN493" s="123"/>
      <c r="EO493" s="123"/>
      <c r="EP493" s="123"/>
      <c r="EQ493" s="124"/>
    </row>
    <row r="494" spans="1:149" ht="11.45" customHeight="1" x14ac:dyDescent="0.2">
      <c r="B494" s="182"/>
      <c r="C494" s="183"/>
      <c r="D494" s="183"/>
      <c r="E494" s="183"/>
      <c r="F494" s="183"/>
      <c r="G494" s="183"/>
      <c r="H494" s="183"/>
      <c r="I494" s="183"/>
      <c r="J494" s="183"/>
      <c r="K494" s="183"/>
      <c r="L494" s="131"/>
      <c r="M494" s="131"/>
      <c r="N494" s="131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3"/>
      <c r="AC494" s="183"/>
      <c r="AD494" s="183"/>
      <c r="AE494" s="183"/>
      <c r="AF494" s="183"/>
      <c r="AG494" s="183"/>
      <c r="AH494" s="183"/>
      <c r="AI494" s="183"/>
      <c r="AJ494" s="183"/>
      <c r="AK494" s="183"/>
      <c r="AL494" s="183"/>
      <c r="AM494" s="183"/>
      <c r="AN494" s="183"/>
      <c r="AO494" s="183"/>
      <c r="AP494" s="183"/>
      <c r="AQ494" s="183"/>
      <c r="AR494" s="183"/>
      <c r="AS494" s="183"/>
      <c r="AT494" s="183"/>
      <c r="AU494" s="183"/>
      <c r="AV494" s="183"/>
      <c r="AW494" s="183"/>
      <c r="AX494" s="183"/>
      <c r="AY494" s="183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83"/>
      <c r="BP494" s="183"/>
      <c r="BQ494" s="183"/>
      <c r="BR494" s="183"/>
      <c r="BS494" s="131"/>
      <c r="BT494" s="183"/>
      <c r="BU494" s="183"/>
      <c r="BV494" s="183"/>
      <c r="BW494" s="183"/>
      <c r="BX494" s="183"/>
      <c r="BY494" s="183"/>
      <c r="BZ494" s="183"/>
      <c r="CA494" s="183"/>
      <c r="CB494" s="183"/>
      <c r="CC494" s="183"/>
      <c r="CD494" s="183"/>
      <c r="CE494" s="183"/>
      <c r="CF494" s="183"/>
      <c r="CG494" s="183"/>
      <c r="CH494" s="183"/>
      <c r="CI494" s="183"/>
      <c r="CJ494" s="183"/>
      <c r="CK494" s="183"/>
      <c r="CL494" s="183"/>
      <c r="CM494" s="183"/>
      <c r="CN494" s="183"/>
      <c r="CO494" s="183"/>
      <c r="CP494" s="183"/>
      <c r="CQ494" s="183"/>
      <c r="CR494" s="183"/>
      <c r="CS494" s="183"/>
      <c r="CT494" s="183"/>
      <c r="CU494" s="183"/>
      <c r="CV494" s="183"/>
      <c r="CW494" s="183"/>
      <c r="CX494" s="183"/>
      <c r="CY494" s="183"/>
      <c r="CZ494" s="183"/>
      <c r="DA494" s="183"/>
      <c r="DB494" s="183"/>
      <c r="DC494" s="183"/>
      <c r="DD494" s="183"/>
      <c r="DE494" s="183"/>
      <c r="DF494" s="183"/>
      <c r="DG494" s="183"/>
      <c r="DH494" s="183"/>
      <c r="DI494" s="183"/>
      <c r="DJ494" s="183"/>
      <c r="DK494" s="183"/>
      <c r="DL494" s="183"/>
      <c r="DM494" s="183"/>
      <c r="DN494" s="183"/>
      <c r="DO494" s="183"/>
      <c r="DP494" s="183"/>
      <c r="DQ494" s="183"/>
      <c r="DR494" s="183"/>
      <c r="DS494" s="183"/>
      <c r="DT494" s="183"/>
      <c r="DU494" s="183"/>
      <c r="DV494" s="183"/>
      <c r="DW494" s="183"/>
      <c r="DX494" s="183"/>
      <c r="DY494" s="183"/>
      <c r="DZ494" s="183"/>
      <c r="EA494" s="183"/>
      <c r="EB494" s="183"/>
      <c r="EC494" s="183"/>
      <c r="ED494" s="183"/>
      <c r="EE494" s="183"/>
      <c r="EF494" s="183"/>
      <c r="EG494" s="183"/>
      <c r="EH494" s="183"/>
      <c r="EI494" s="183"/>
      <c r="EJ494" s="183"/>
      <c r="EK494" s="183"/>
      <c r="EL494" s="132"/>
      <c r="EM494" s="132"/>
      <c r="EN494" s="129"/>
      <c r="EO494" s="129"/>
      <c r="EP494" s="129"/>
      <c r="EQ494" s="130"/>
    </row>
    <row r="495" spans="1:149" ht="11.45" customHeight="1" x14ac:dyDescent="0.2">
      <c r="A495" s="67">
        <v>14</v>
      </c>
      <c r="B495" s="288">
        <f>A495</f>
        <v>14</v>
      </c>
      <c r="C495" s="286"/>
      <c r="D495" s="286"/>
      <c r="E495" s="107" t="s">
        <v>12890</v>
      </c>
      <c r="F495" s="56"/>
      <c r="G495" s="56"/>
      <c r="H495" s="56"/>
      <c r="I495" s="56"/>
      <c r="J495" s="56"/>
      <c r="K495" s="56"/>
      <c r="L495" s="73"/>
      <c r="M495" s="73"/>
      <c r="N495" s="73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  <c r="BR495" s="56"/>
      <c r="BS495" s="73"/>
      <c r="BT495" s="56"/>
      <c r="BU495" s="56"/>
      <c r="BV495" s="56"/>
      <c r="BW495" s="56"/>
      <c r="BX495" s="56"/>
      <c r="BY495" s="56"/>
      <c r="BZ495" s="56"/>
      <c r="CA495" s="56"/>
      <c r="CB495" s="56"/>
      <c r="CC495" s="56"/>
      <c r="CD495" s="56"/>
      <c r="CE495" s="56"/>
      <c r="CF495" s="56"/>
      <c r="CG495" s="56"/>
      <c r="CH495" s="56"/>
      <c r="CI495" s="56"/>
      <c r="CJ495" s="56"/>
      <c r="CK495" s="56"/>
      <c r="CL495" s="56"/>
      <c r="CM495" s="56"/>
      <c r="CN495" s="56"/>
      <c r="CO495" s="56"/>
      <c r="CP495" s="56"/>
      <c r="CQ495" s="56"/>
      <c r="CR495" s="56"/>
      <c r="CS495" s="56"/>
      <c r="CT495" s="56"/>
      <c r="CU495" s="56"/>
      <c r="CV495" s="56"/>
      <c r="CW495" s="56"/>
      <c r="CX495" s="56"/>
      <c r="CY495" s="56"/>
      <c r="CZ495" s="56"/>
      <c r="DA495" s="56"/>
      <c r="DB495" s="56"/>
      <c r="DC495" s="56"/>
      <c r="DD495" s="56"/>
      <c r="DE495" s="56"/>
      <c r="DF495" s="56"/>
      <c r="DG495" s="56"/>
      <c r="DH495" s="56"/>
      <c r="DI495" s="56"/>
      <c r="DJ495" s="56"/>
      <c r="DK495" s="56"/>
      <c r="DL495" s="56"/>
      <c r="DM495" s="56"/>
      <c r="DN495" s="56"/>
      <c r="DO495" s="56"/>
      <c r="DP495" s="56"/>
      <c r="DQ495" s="56"/>
      <c r="DR495" s="56"/>
      <c r="DS495" s="56"/>
      <c r="DT495" s="56"/>
      <c r="DU495" s="56"/>
      <c r="DV495" s="56"/>
      <c r="DW495" s="56"/>
      <c r="DX495" s="56"/>
      <c r="DY495" s="56"/>
      <c r="DZ495" s="56"/>
      <c r="EA495" s="56"/>
      <c r="EB495" s="56"/>
      <c r="EC495" s="56"/>
      <c r="ED495" s="56"/>
      <c r="EE495" s="56"/>
      <c r="EF495" s="56"/>
      <c r="EG495" s="56"/>
      <c r="EH495" s="56"/>
      <c r="EI495" s="56"/>
      <c r="EJ495" s="56"/>
      <c r="EK495" s="56"/>
      <c r="EL495" s="76"/>
      <c r="EM495" s="69">
        <f>EM515</f>
        <v>2052</v>
      </c>
      <c r="EN495" s="59" t="str">
        <f>EN515</f>
        <v>1,900</v>
      </c>
      <c r="EO495" s="59" t="str">
        <f>EO515</f>
        <v>152</v>
      </c>
      <c r="EP495" s="61">
        <f>EP515</f>
        <v>0</v>
      </c>
      <c r="EQ495" s="83" t="s">
        <v>12891</v>
      </c>
      <c r="ES495" s="9">
        <f>A495</f>
        <v>14</v>
      </c>
    </row>
    <row r="496" spans="1:149" ht="11.45" customHeight="1" x14ac:dyDescent="0.2">
      <c r="B496" s="55"/>
      <c r="C496" s="56"/>
      <c r="D496" s="56"/>
      <c r="E496" s="56" t="s">
        <v>12607</v>
      </c>
      <c r="F496" s="56"/>
      <c r="G496" s="56"/>
      <c r="H496" s="56" t="s">
        <v>71</v>
      </c>
      <c r="I496" s="56" t="s">
        <v>12650</v>
      </c>
      <c r="J496" s="56"/>
      <c r="K496" s="56"/>
      <c r="L496" s="73" t="s">
        <v>12672</v>
      </c>
      <c r="M496" s="73"/>
      <c r="N496" s="73"/>
      <c r="O496" s="56"/>
      <c r="P496" s="56"/>
      <c r="Q496" s="56"/>
      <c r="R496" s="56"/>
      <c r="S496" s="56" t="s">
        <v>41</v>
      </c>
      <c r="T496" s="56"/>
      <c r="U496" s="56" t="s">
        <v>12670</v>
      </c>
      <c r="V496" s="56"/>
      <c r="W496" s="56"/>
      <c r="X496" s="56" t="s">
        <v>43</v>
      </c>
      <c r="Y496" s="56"/>
      <c r="Z496" s="56" t="str">
        <f>TEXT(300,"#,##0.#######")</f>
        <v>300.</v>
      </c>
      <c r="AA496" s="56"/>
      <c r="AB496" s="56"/>
      <c r="AC496" s="56" t="s">
        <v>91</v>
      </c>
      <c r="AD496" s="56"/>
      <c r="AE496" s="56" t="s">
        <v>45</v>
      </c>
      <c r="AF496" s="56" t="s">
        <v>12650</v>
      </c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  <c r="BR496" s="56"/>
      <c r="BS496" s="73"/>
      <c r="BT496" s="56"/>
      <c r="BU496" s="56"/>
      <c r="BV496" s="56"/>
      <c r="BW496" s="56"/>
      <c r="BX496" s="56"/>
      <c r="BY496" s="56"/>
      <c r="BZ496" s="56"/>
      <c r="CA496" s="56"/>
      <c r="CB496" s="56"/>
      <c r="CC496" s="56"/>
      <c r="CD496" s="56"/>
      <c r="CE496" s="56"/>
      <c r="CF496" s="56"/>
      <c r="CG496" s="56"/>
      <c r="CH496" s="56"/>
      <c r="CI496" s="56"/>
      <c r="CJ496" s="56"/>
      <c r="CK496" s="56"/>
      <c r="CL496" s="56"/>
      <c r="CM496" s="56"/>
      <c r="CN496" s="56"/>
      <c r="CO496" s="56"/>
      <c r="CP496" s="56"/>
      <c r="CQ496" s="56"/>
      <c r="CR496" s="56"/>
      <c r="CS496" s="56"/>
      <c r="CT496" s="56"/>
      <c r="CU496" s="56"/>
      <c r="CV496" s="56"/>
      <c r="CW496" s="56"/>
      <c r="CX496" s="56"/>
      <c r="CY496" s="56"/>
      <c r="CZ496" s="56"/>
      <c r="DA496" s="56"/>
      <c r="DB496" s="56"/>
      <c r="DC496" s="56"/>
      <c r="DD496" s="56"/>
      <c r="DE496" s="56"/>
      <c r="DF496" s="56"/>
      <c r="DG496" s="56"/>
      <c r="DH496" s="56"/>
      <c r="DI496" s="56"/>
      <c r="DJ496" s="56"/>
      <c r="DK496" s="56"/>
      <c r="DL496" s="56"/>
      <c r="DM496" s="56"/>
      <c r="DN496" s="56"/>
      <c r="DO496" s="56"/>
      <c r="DP496" s="56"/>
      <c r="DQ496" s="56"/>
      <c r="DR496" s="56"/>
      <c r="DS496" s="56"/>
      <c r="DT496" s="56"/>
      <c r="DU496" s="56"/>
      <c r="DV496" s="56"/>
      <c r="DW496" s="56"/>
      <c r="DX496" s="56"/>
      <c r="DY496" s="56"/>
      <c r="DZ496" s="56"/>
      <c r="EA496" s="56"/>
      <c r="EB496" s="56"/>
      <c r="EC496" s="56"/>
      <c r="ED496" s="56"/>
      <c r="EE496" s="56"/>
      <c r="EF496" s="56"/>
      <c r="EG496" s="56"/>
      <c r="EH496" s="56"/>
      <c r="EI496" s="56"/>
      <c r="EJ496" s="56"/>
      <c r="EK496" s="56"/>
      <c r="EL496" s="76"/>
      <c r="EM496" s="80"/>
      <c r="EN496" s="61"/>
      <c r="EO496" s="61"/>
      <c r="EP496" s="61"/>
      <c r="EQ496" s="60"/>
    </row>
    <row r="497" spans="2:147" ht="11.45" customHeight="1" x14ac:dyDescent="0.2">
      <c r="B497" s="55"/>
      <c r="C497" s="56"/>
      <c r="D497" s="56"/>
      <c r="E497" s="56"/>
      <c r="F497" s="56"/>
      <c r="G497" s="56"/>
      <c r="H497" s="56" t="s">
        <v>12682</v>
      </c>
      <c r="I497" s="56"/>
      <c r="J497" s="56"/>
      <c r="K497" s="56"/>
      <c r="L497" s="73"/>
      <c r="M497" s="73"/>
      <c r="N497" s="73"/>
      <c r="O497" s="56"/>
      <c r="P497" s="56"/>
      <c r="Q497" s="56" t="s">
        <v>12683</v>
      </c>
      <c r="R497" s="56"/>
      <c r="S497" s="56"/>
      <c r="T497" s="56"/>
      <c r="U497" s="56"/>
      <c r="V497" s="56"/>
      <c r="W497" s="56"/>
      <c r="X497" s="56"/>
      <c r="Y497" s="56"/>
      <c r="Z497" s="56" t="s">
        <v>124</v>
      </c>
      <c r="AA497" s="56"/>
      <c r="AB497" s="56" t="s">
        <v>12684</v>
      </c>
      <c r="AC497" s="56"/>
      <c r="AD497" s="56"/>
      <c r="AE497" s="56"/>
      <c r="AF497" s="56" t="s">
        <v>12658</v>
      </c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  <c r="BR497" s="56"/>
      <c r="BS497" s="73"/>
      <c r="BT497" s="56"/>
      <c r="BU497" s="56"/>
      <c r="BV497" s="56"/>
      <c r="BW497" s="56"/>
      <c r="BX497" s="56"/>
      <c r="BY497" s="56"/>
      <c r="BZ497" s="56"/>
      <c r="CA497" s="56"/>
      <c r="CB497" s="56"/>
      <c r="CC497" s="56"/>
      <c r="CD497" s="56"/>
      <c r="CE497" s="56"/>
      <c r="CF497" s="56"/>
      <c r="CG497" s="56"/>
      <c r="CH497" s="56"/>
      <c r="CI497" s="56"/>
      <c r="CJ497" s="56"/>
      <c r="CK497" s="56"/>
      <c r="CL497" s="56"/>
      <c r="CM497" s="56"/>
      <c r="CN497" s="56"/>
      <c r="CO497" s="56"/>
      <c r="CP497" s="56"/>
      <c r="CQ497" s="56"/>
      <c r="CR497" s="56"/>
      <c r="CS497" s="56"/>
      <c r="CT497" s="56"/>
      <c r="CU497" s="56"/>
      <c r="CV497" s="56"/>
      <c r="CW497" s="56"/>
      <c r="CX497" s="56"/>
      <c r="CY497" s="56"/>
      <c r="CZ497" s="56"/>
      <c r="DA497" s="56"/>
      <c r="DB497" s="56"/>
      <c r="DC497" s="56"/>
      <c r="DD497" s="56"/>
      <c r="DE497" s="56"/>
      <c r="DF497" s="56"/>
      <c r="DG497" s="56"/>
      <c r="DH497" s="56"/>
      <c r="DI497" s="56"/>
      <c r="DJ497" s="56"/>
      <c r="DK497" s="56"/>
      <c r="DL497" s="56"/>
      <c r="DM497" s="56"/>
      <c r="DN497" s="56"/>
      <c r="DO497" s="56"/>
      <c r="DP497" s="56"/>
      <c r="DQ497" s="56"/>
      <c r="DR497" s="56"/>
      <c r="DS497" s="56"/>
      <c r="DT497" s="56"/>
      <c r="DU497" s="56"/>
      <c r="DV497" s="56"/>
      <c r="DW497" s="56"/>
      <c r="DX497" s="56"/>
      <c r="DY497" s="56"/>
      <c r="DZ497" s="56"/>
      <c r="EA497" s="56"/>
      <c r="EB497" s="56"/>
      <c r="EC497" s="56"/>
      <c r="ED497" s="56"/>
      <c r="EE497" s="56"/>
      <c r="EF497" s="56"/>
      <c r="EG497" s="56"/>
      <c r="EH497" s="56"/>
      <c r="EI497" s="56"/>
      <c r="EJ497" s="56"/>
      <c r="EK497" s="56"/>
      <c r="EL497" s="76"/>
      <c r="EM497" s="80"/>
      <c r="EN497" s="61"/>
      <c r="EO497" s="61"/>
      <c r="EP497" s="61"/>
      <c r="EQ497" s="60"/>
    </row>
    <row r="498" spans="2:147" ht="11.45" customHeight="1" x14ac:dyDescent="0.2">
      <c r="B498" s="55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73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73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76"/>
      <c r="EM498" s="80"/>
      <c r="EN498" s="61"/>
      <c r="EO498" s="61"/>
      <c r="EP498" s="61"/>
      <c r="EQ498" s="60"/>
    </row>
    <row r="499" spans="2:147" ht="11.45" customHeight="1" x14ac:dyDescent="0.2">
      <c r="B499" s="55"/>
      <c r="C499" s="56"/>
      <c r="D499" s="56" t="s">
        <v>12599</v>
      </c>
      <c r="E499" s="56"/>
      <c r="F499" s="56"/>
      <c r="G499" s="56" t="s">
        <v>12608</v>
      </c>
      <c r="H499" s="56"/>
      <c r="I499" s="56"/>
      <c r="J499" s="56"/>
      <c r="K499" s="56"/>
      <c r="L499" s="56"/>
      <c r="M499" s="56"/>
      <c r="N499" s="73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73"/>
      <c r="BT499" s="56"/>
      <c r="BU499" s="56"/>
      <c r="BV499" s="56"/>
      <c r="BW499" s="56"/>
      <c r="BX499" s="56"/>
      <c r="BY499" s="56"/>
      <c r="BZ499" s="56"/>
      <c r="CA499" s="56"/>
      <c r="CB499" s="56"/>
      <c r="CC499" s="56"/>
      <c r="CD499" s="56"/>
      <c r="CE499" s="56"/>
      <c r="CF499" s="56"/>
      <c r="CG499" s="56"/>
      <c r="CH499" s="56"/>
      <c r="CI499" s="56"/>
      <c r="CJ499" s="56"/>
      <c r="CK499" s="56"/>
      <c r="CL499" s="56"/>
      <c r="CM499" s="56"/>
      <c r="CN499" s="56"/>
      <c r="CO499" s="56"/>
      <c r="CP499" s="56"/>
      <c r="CQ499" s="56"/>
      <c r="CR499" s="56"/>
      <c r="CS499" s="56"/>
      <c r="CT499" s="56"/>
      <c r="CU499" s="56"/>
      <c r="CV499" s="56"/>
      <c r="CW499" s="56"/>
      <c r="CX499" s="56"/>
      <c r="CY499" s="56"/>
      <c r="CZ499" s="56"/>
      <c r="DA499" s="56"/>
      <c r="DB499" s="56"/>
      <c r="DC499" s="56"/>
      <c r="DD499" s="56"/>
      <c r="DE499" s="56"/>
      <c r="DF499" s="56"/>
      <c r="DG499" s="56"/>
      <c r="DH499" s="56"/>
      <c r="DI499" s="56"/>
      <c r="DJ499" s="56"/>
      <c r="DK499" s="56"/>
      <c r="DL499" s="56"/>
      <c r="DM499" s="56"/>
      <c r="DN499" s="56"/>
      <c r="DO499" s="56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  <c r="EK499" s="56"/>
      <c r="EL499" s="76"/>
      <c r="EM499" s="80"/>
      <c r="EN499" s="61"/>
      <c r="EO499" s="61"/>
      <c r="EP499" s="61"/>
      <c r="EQ499" s="60"/>
    </row>
    <row r="500" spans="2:147" ht="11.45" customHeight="1" x14ac:dyDescent="0.2">
      <c r="B500" s="55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73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  <c r="BR500" s="56"/>
      <c r="BS500" s="73"/>
      <c r="BT500" s="56"/>
      <c r="BU500" s="56"/>
      <c r="BV500" s="56"/>
      <c r="BW500" s="56"/>
      <c r="BX500" s="56"/>
      <c r="BY500" s="56"/>
      <c r="BZ500" s="56"/>
      <c r="CA500" s="56"/>
      <c r="CB500" s="56"/>
      <c r="CC500" s="56"/>
      <c r="CD500" s="56"/>
      <c r="CE500" s="56"/>
      <c r="CF500" s="56"/>
      <c r="CG500" s="56"/>
      <c r="CH500" s="56"/>
      <c r="CI500" s="56"/>
      <c r="CJ500" s="56"/>
      <c r="CK500" s="56"/>
      <c r="CL500" s="56"/>
      <c r="CM500" s="56"/>
      <c r="CN500" s="56"/>
      <c r="CO500" s="56"/>
      <c r="CP500" s="56"/>
      <c r="CQ500" s="56"/>
      <c r="CR500" s="56"/>
      <c r="CS500" s="56"/>
      <c r="CT500" s="56"/>
      <c r="CU500" s="56"/>
      <c r="CV500" s="56"/>
      <c r="CW500" s="56"/>
      <c r="CX500" s="56"/>
      <c r="CY500" s="56"/>
      <c r="CZ500" s="56"/>
      <c r="DA500" s="56"/>
      <c r="DB500" s="56"/>
      <c r="DC500" s="56"/>
      <c r="DD500" s="56"/>
      <c r="DE500" s="56"/>
      <c r="DF500" s="56"/>
      <c r="DG500" s="56"/>
      <c r="DH500" s="56"/>
      <c r="DI500" s="56"/>
      <c r="DJ500" s="56"/>
      <c r="DK500" s="56"/>
      <c r="DL500" s="56"/>
      <c r="DM500" s="56"/>
      <c r="DN500" s="56"/>
      <c r="DO500" s="56"/>
      <c r="DP500" s="56"/>
      <c r="DQ500" s="56"/>
      <c r="DR500" s="56"/>
      <c r="DS500" s="56"/>
      <c r="DT500" s="56"/>
      <c r="DU500" s="56"/>
      <c r="DV500" s="56"/>
      <c r="DW500" s="56"/>
      <c r="DX500" s="56"/>
      <c r="DY500" s="56"/>
      <c r="DZ500" s="56"/>
      <c r="EA500" s="56"/>
      <c r="EB500" s="56"/>
      <c r="EC500" s="56"/>
      <c r="ED500" s="56"/>
      <c r="EE500" s="56"/>
      <c r="EF500" s="56"/>
      <c r="EG500" s="56"/>
      <c r="EH500" s="56"/>
      <c r="EI500" s="56"/>
      <c r="EJ500" s="56"/>
      <c r="EK500" s="56"/>
      <c r="EL500" s="76"/>
      <c r="EM500" s="80"/>
      <c r="EN500" s="61"/>
      <c r="EO500" s="61"/>
      <c r="EP500" s="61"/>
      <c r="EQ500" s="60"/>
    </row>
    <row r="501" spans="2:147" ht="11.45" customHeight="1" x14ac:dyDescent="0.2">
      <c r="B501" s="55"/>
      <c r="C501" s="56"/>
      <c r="D501" s="56"/>
      <c r="E501" s="56"/>
      <c r="F501" s="56"/>
      <c r="G501" s="56" t="s">
        <v>12892</v>
      </c>
      <c r="H501" s="56"/>
      <c r="I501" s="56"/>
      <c r="J501" s="56"/>
      <c r="K501" s="56"/>
      <c r="L501" s="56" t="s">
        <v>41</v>
      </c>
      <c r="M501" s="56"/>
      <c r="N501" s="285">
        <f>VLOOKUP($G501,노임단가!$A:$B,2,FALSE)</f>
        <v>226122</v>
      </c>
      <c r="O501" s="285"/>
      <c r="P501" s="285"/>
      <c r="Q501" s="285"/>
      <c r="R501" s="285"/>
      <c r="S501" s="285"/>
      <c r="T501" s="56" t="s">
        <v>12566</v>
      </c>
      <c r="U501" s="56"/>
      <c r="V501" s="56"/>
      <c r="W501" s="56" t="str">
        <f>TEXT(2,"#,##0.#######")</f>
        <v>2.</v>
      </c>
      <c r="X501" s="56"/>
      <c r="Y501" s="56" t="s">
        <v>12</v>
      </c>
      <c r="Z501" s="56"/>
      <c r="AA501" s="56" t="s">
        <v>12609</v>
      </c>
      <c r="AB501" s="56"/>
      <c r="AC501" s="56" t="s">
        <v>12670</v>
      </c>
      <c r="AD501" s="56"/>
      <c r="AE501" s="56" t="s">
        <v>12566</v>
      </c>
      <c r="AF501" s="56"/>
      <c r="AG501" s="56" t="str">
        <f>TEXT(0.5,"#,##0.#######")</f>
        <v>0.5</v>
      </c>
      <c r="AH501" s="56"/>
      <c r="AI501" s="56"/>
      <c r="AJ501" s="56" t="s">
        <v>43</v>
      </c>
      <c r="AK501" s="56"/>
      <c r="AL501" s="56" t="str">
        <f>TEXT(N501,"#,##0.#######")</f>
        <v>226,122.</v>
      </c>
      <c r="AM501" s="56"/>
      <c r="AN501" s="56"/>
      <c r="AO501" s="56"/>
      <c r="AP501" s="56"/>
      <c r="AQ501" s="56" t="s">
        <v>12566</v>
      </c>
      <c r="AR501" s="56"/>
      <c r="AS501" s="56" t="str">
        <f>TEXT(W501,"#,##0.#######")</f>
        <v>2.</v>
      </c>
      <c r="AT501" s="56"/>
      <c r="AU501" s="56" t="s">
        <v>12609</v>
      </c>
      <c r="AV501" s="56"/>
      <c r="AW501" s="56" t="str">
        <f>TEXT(Z496,"#,##0.#######")</f>
        <v>300.</v>
      </c>
      <c r="AX501" s="56"/>
      <c r="AY501" s="56"/>
      <c r="AZ501" s="56" t="s">
        <v>12566</v>
      </c>
      <c r="BA501" s="56"/>
      <c r="BB501" s="56" t="str">
        <f>TEXT(AG501,"#,##0.#######")</f>
        <v>0.5</v>
      </c>
      <c r="BC501" s="56"/>
      <c r="BD501" s="56"/>
      <c r="BE501" s="56" t="s">
        <v>43</v>
      </c>
      <c r="BF501" s="56"/>
      <c r="BG501" s="56" t="str">
        <f>TEXT(TRUNC(N501*W501/Z496*AG501,1),"#,##0.#######")</f>
        <v>753.7</v>
      </c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  <c r="BR501" s="56"/>
      <c r="BS501" s="73"/>
      <c r="BT501" s="56"/>
      <c r="BU501" s="56"/>
      <c r="BV501" s="56"/>
      <c r="BW501" s="56"/>
      <c r="BX501" s="56"/>
      <c r="BY501" s="56"/>
      <c r="BZ501" s="56"/>
      <c r="CA501" s="56"/>
      <c r="CB501" s="56"/>
      <c r="CC501" s="56"/>
      <c r="CD501" s="56"/>
      <c r="CE501" s="56"/>
      <c r="CF501" s="56"/>
      <c r="CG501" s="56"/>
      <c r="CH501" s="56"/>
      <c r="CI501" s="56"/>
      <c r="CJ501" s="56"/>
      <c r="CK501" s="56"/>
      <c r="CL501" s="56"/>
      <c r="CM501" s="56"/>
      <c r="CN501" s="56"/>
      <c r="CO501" s="56"/>
      <c r="CP501" s="56"/>
      <c r="CQ501" s="56"/>
      <c r="CR501" s="56"/>
      <c r="CS501" s="56"/>
      <c r="CT501" s="56"/>
      <c r="CU501" s="56"/>
      <c r="CV501" s="56"/>
      <c r="CW501" s="56"/>
      <c r="CX501" s="56"/>
      <c r="CY501" s="56"/>
      <c r="CZ501" s="56"/>
      <c r="DA501" s="56"/>
      <c r="DB501" s="56"/>
      <c r="DC501" s="56"/>
      <c r="DD501" s="56"/>
      <c r="DE501" s="56"/>
      <c r="DF501" s="56"/>
      <c r="DG501" s="56"/>
      <c r="DH501" s="56"/>
      <c r="DI501" s="56"/>
      <c r="DJ501" s="56"/>
      <c r="DK501" s="56"/>
      <c r="DL501" s="56"/>
      <c r="DM501" s="56"/>
      <c r="DN501" s="56"/>
      <c r="DO501" s="56"/>
      <c r="DP501" s="56"/>
      <c r="DQ501" s="56"/>
      <c r="DR501" s="56"/>
      <c r="DS501" s="56"/>
      <c r="DT501" s="56"/>
      <c r="DU501" s="56"/>
      <c r="DV501" s="56"/>
      <c r="DW501" s="56"/>
      <c r="DX501" s="56"/>
      <c r="DY501" s="56"/>
      <c r="DZ501" s="56"/>
      <c r="EA501" s="56"/>
      <c r="EB501" s="56"/>
      <c r="EC501" s="56"/>
      <c r="ED501" s="56"/>
      <c r="EE501" s="56"/>
      <c r="EF501" s="56"/>
      <c r="EG501" s="56"/>
      <c r="EH501" s="56"/>
      <c r="EI501" s="56"/>
      <c r="EJ501" s="56"/>
      <c r="EK501" s="56"/>
      <c r="EL501" s="76"/>
      <c r="EM501" s="80"/>
      <c r="EN501" s="61"/>
      <c r="EO501" s="61"/>
      <c r="EP501" s="61"/>
      <c r="EQ501" s="60"/>
    </row>
    <row r="502" spans="2:147" ht="11.45" customHeight="1" x14ac:dyDescent="0.2">
      <c r="B502" s="55"/>
      <c r="C502" s="56"/>
      <c r="D502" s="56"/>
      <c r="E502" s="56"/>
      <c r="F502" s="56"/>
      <c r="G502" s="56" t="s">
        <v>13</v>
      </c>
      <c r="H502" s="56"/>
      <c r="I502" s="56"/>
      <c r="J502" s="56"/>
      <c r="K502" s="56"/>
      <c r="L502" s="56" t="s">
        <v>41</v>
      </c>
      <c r="M502" s="56"/>
      <c r="N502" s="285">
        <f>VLOOKUP($G502,노임단가!$A:$B,2,FALSE)</f>
        <v>172068</v>
      </c>
      <c r="O502" s="285"/>
      <c r="P502" s="285"/>
      <c r="Q502" s="285"/>
      <c r="R502" s="285"/>
      <c r="S502" s="285"/>
      <c r="T502" s="56" t="s">
        <v>12566</v>
      </c>
      <c r="U502" s="56"/>
      <c r="V502" s="56"/>
      <c r="W502" s="56" t="str">
        <f>TEXT(4,"#,##0.#######")</f>
        <v>4.</v>
      </c>
      <c r="X502" s="56"/>
      <c r="Y502" s="56" t="s">
        <v>12</v>
      </c>
      <c r="Z502" s="56"/>
      <c r="AA502" s="56" t="s">
        <v>12609</v>
      </c>
      <c r="AB502" s="56"/>
      <c r="AC502" s="56" t="s">
        <v>12670</v>
      </c>
      <c r="AD502" s="56"/>
      <c r="AE502" s="56" t="s">
        <v>12566</v>
      </c>
      <c r="AF502" s="56"/>
      <c r="AG502" s="56" t="str">
        <f>TEXT(0.5,"#,##0.#######")</f>
        <v>0.5</v>
      </c>
      <c r="AH502" s="56"/>
      <c r="AI502" s="56"/>
      <c r="AJ502" s="56" t="s">
        <v>43</v>
      </c>
      <c r="AK502" s="56"/>
      <c r="AL502" s="56" t="str">
        <f>TEXT(N502,"#,##0.#######")</f>
        <v>172,068.</v>
      </c>
      <c r="AM502" s="56"/>
      <c r="AN502" s="56"/>
      <c r="AO502" s="56"/>
      <c r="AP502" s="56"/>
      <c r="AQ502" s="56" t="s">
        <v>12566</v>
      </c>
      <c r="AR502" s="56"/>
      <c r="AS502" s="56" t="str">
        <f>TEXT(W502,"#,##0.#######")</f>
        <v>4.</v>
      </c>
      <c r="AT502" s="56"/>
      <c r="AU502" s="56" t="s">
        <v>12609</v>
      </c>
      <c r="AV502" s="56"/>
      <c r="AW502" s="56" t="str">
        <f>TEXT(Z496,"#,##0.#######")</f>
        <v>300.</v>
      </c>
      <c r="AX502" s="56"/>
      <c r="AY502" s="56"/>
      <c r="AZ502" s="56" t="s">
        <v>12566</v>
      </c>
      <c r="BA502" s="56"/>
      <c r="BB502" s="56" t="str">
        <f>TEXT(AG502,"#,##0.#######")</f>
        <v>0.5</v>
      </c>
      <c r="BC502" s="56"/>
      <c r="BD502" s="56"/>
      <c r="BE502" s="56" t="s">
        <v>43</v>
      </c>
      <c r="BF502" s="56"/>
      <c r="BG502" s="56" t="str">
        <f>TEXT(TRUNC(N502*W502/Z496*AG502,1),"#,##0.#######")</f>
        <v>1,147.1</v>
      </c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73"/>
      <c r="BT502" s="56"/>
      <c r="BU502" s="56"/>
      <c r="BV502" s="56"/>
      <c r="BW502" s="56"/>
      <c r="BX502" s="56"/>
      <c r="BY502" s="56"/>
      <c r="BZ502" s="56"/>
      <c r="CA502" s="56"/>
      <c r="CB502" s="56"/>
      <c r="CC502" s="56"/>
      <c r="CD502" s="56"/>
      <c r="CE502" s="56"/>
      <c r="CF502" s="56"/>
      <c r="CG502" s="56"/>
      <c r="CH502" s="56"/>
      <c r="CI502" s="56"/>
      <c r="CJ502" s="56"/>
      <c r="CK502" s="56"/>
      <c r="CL502" s="56"/>
      <c r="CM502" s="56"/>
      <c r="CN502" s="56"/>
      <c r="CO502" s="56"/>
      <c r="CP502" s="56"/>
      <c r="CQ502" s="56"/>
      <c r="CR502" s="56"/>
      <c r="CS502" s="56"/>
      <c r="CT502" s="56"/>
      <c r="CU502" s="56"/>
      <c r="CV502" s="56"/>
      <c r="CW502" s="56"/>
      <c r="CX502" s="56"/>
      <c r="CY502" s="56"/>
      <c r="CZ502" s="56"/>
      <c r="DA502" s="56"/>
      <c r="DB502" s="56"/>
      <c r="DC502" s="56"/>
      <c r="DD502" s="56"/>
      <c r="DE502" s="56"/>
      <c r="DF502" s="56"/>
      <c r="DG502" s="56"/>
      <c r="DH502" s="56"/>
      <c r="DI502" s="56"/>
      <c r="DJ502" s="56"/>
      <c r="DK502" s="56"/>
      <c r="DL502" s="56"/>
      <c r="DM502" s="56"/>
      <c r="DN502" s="56"/>
      <c r="DO502" s="56"/>
      <c r="DP502" s="56"/>
      <c r="DQ502" s="56"/>
      <c r="DR502" s="56"/>
      <c r="DS502" s="56"/>
      <c r="DT502" s="56"/>
      <c r="DU502" s="56"/>
      <c r="DV502" s="56"/>
      <c r="DW502" s="56"/>
      <c r="DX502" s="56"/>
      <c r="DY502" s="56"/>
      <c r="DZ502" s="56"/>
      <c r="EA502" s="56"/>
      <c r="EB502" s="56"/>
      <c r="EC502" s="56"/>
      <c r="ED502" s="56"/>
      <c r="EE502" s="56"/>
      <c r="EF502" s="56"/>
      <c r="EG502" s="56"/>
      <c r="EH502" s="56"/>
      <c r="EI502" s="56"/>
      <c r="EJ502" s="56"/>
      <c r="EK502" s="56"/>
      <c r="EL502" s="76"/>
      <c r="EM502" s="80"/>
      <c r="EN502" s="61"/>
      <c r="EO502" s="61"/>
      <c r="EP502" s="61"/>
      <c r="EQ502" s="60"/>
    </row>
    <row r="503" spans="2:147" ht="11.45" customHeight="1" x14ac:dyDescent="0.2">
      <c r="B503" s="55"/>
      <c r="C503" s="56"/>
      <c r="D503" s="56"/>
      <c r="E503" s="56"/>
      <c r="F503" s="56"/>
      <c r="G503" s="56" t="s">
        <v>12610</v>
      </c>
      <c r="H503" s="56"/>
      <c r="I503" s="56"/>
      <c r="J503" s="56"/>
      <c r="K503" s="56"/>
      <c r="L503" s="56" t="s">
        <v>41</v>
      </c>
      <c r="M503" s="56"/>
      <c r="N503" s="73" t="str">
        <f>TEXT(TRUNC(BG501+BG502,1),"#,##0.#######")</f>
        <v>1,900.8</v>
      </c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  <c r="BR503" s="56"/>
      <c r="BS503" s="73"/>
      <c r="BT503" s="56"/>
      <c r="BU503" s="56"/>
      <c r="BV503" s="56"/>
      <c r="BW503" s="56"/>
      <c r="BX503" s="56"/>
      <c r="BY503" s="56"/>
      <c r="BZ503" s="56"/>
      <c r="CA503" s="56"/>
      <c r="CB503" s="56"/>
      <c r="CC503" s="56"/>
      <c r="CD503" s="56"/>
      <c r="CE503" s="56"/>
      <c r="CF503" s="56"/>
      <c r="CG503" s="56"/>
      <c r="CH503" s="56"/>
      <c r="CI503" s="56"/>
      <c r="CJ503" s="56"/>
      <c r="CK503" s="56"/>
      <c r="CL503" s="56"/>
      <c r="CM503" s="56"/>
      <c r="CN503" s="56"/>
      <c r="CO503" s="56"/>
      <c r="CP503" s="56"/>
      <c r="CQ503" s="56"/>
      <c r="CR503" s="56"/>
      <c r="CS503" s="56"/>
      <c r="CT503" s="56"/>
      <c r="CU503" s="56"/>
      <c r="CV503" s="56"/>
      <c r="CW503" s="56"/>
      <c r="CX503" s="56"/>
      <c r="CY503" s="56"/>
      <c r="CZ503" s="56"/>
      <c r="DA503" s="56"/>
      <c r="DB503" s="56"/>
      <c r="DC503" s="56"/>
      <c r="DD503" s="56"/>
      <c r="DE503" s="56"/>
      <c r="DF503" s="56"/>
      <c r="DG503" s="56"/>
      <c r="DH503" s="56"/>
      <c r="DI503" s="56"/>
      <c r="DJ503" s="56"/>
      <c r="DK503" s="56"/>
      <c r="DL503" s="56"/>
      <c r="DM503" s="56"/>
      <c r="DN503" s="56"/>
      <c r="DO503" s="56"/>
      <c r="DP503" s="56"/>
      <c r="DQ503" s="56"/>
      <c r="DR503" s="56"/>
      <c r="DS503" s="56"/>
      <c r="DT503" s="56"/>
      <c r="DU503" s="56"/>
      <c r="DV503" s="56"/>
      <c r="DW503" s="56"/>
      <c r="DX503" s="56"/>
      <c r="DY503" s="56"/>
      <c r="DZ503" s="56"/>
      <c r="EA503" s="56"/>
      <c r="EB503" s="56"/>
      <c r="EC503" s="56"/>
      <c r="ED503" s="56"/>
      <c r="EE503" s="56"/>
      <c r="EF503" s="56"/>
      <c r="EG503" s="56"/>
      <c r="EH503" s="56"/>
      <c r="EI503" s="56"/>
      <c r="EJ503" s="56"/>
      <c r="EK503" s="56"/>
      <c r="EL503" s="76"/>
      <c r="EM503" s="61">
        <f>EN503+EO503+EP503</f>
        <v>1900.8</v>
      </c>
      <c r="EN503" s="61" t="str">
        <f>N503</f>
        <v>1,900.8</v>
      </c>
      <c r="EO503" s="61"/>
      <c r="EP503" s="61"/>
      <c r="EQ503" s="60"/>
    </row>
    <row r="504" spans="2:147" ht="11.45" customHeight="1" x14ac:dyDescent="0.2">
      <c r="B504" s="55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73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  <c r="BR504" s="56"/>
      <c r="BS504" s="73"/>
      <c r="BT504" s="56"/>
      <c r="BU504" s="56"/>
      <c r="BV504" s="56"/>
      <c r="BW504" s="56"/>
      <c r="BX504" s="56"/>
      <c r="BY504" s="56"/>
      <c r="BZ504" s="56"/>
      <c r="CA504" s="56"/>
      <c r="CB504" s="56"/>
      <c r="CC504" s="56"/>
      <c r="CD504" s="56"/>
      <c r="CE504" s="56"/>
      <c r="CF504" s="56"/>
      <c r="CG504" s="56"/>
      <c r="CH504" s="56"/>
      <c r="CI504" s="56"/>
      <c r="CJ504" s="56"/>
      <c r="CK504" s="56"/>
      <c r="CL504" s="56"/>
      <c r="CM504" s="56"/>
      <c r="CN504" s="56"/>
      <c r="CO504" s="56"/>
      <c r="CP504" s="56"/>
      <c r="CQ504" s="56"/>
      <c r="CR504" s="56"/>
      <c r="CS504" s="56"/>
      <c r="CT504" s="56"/>
      <c r="CU504" s="56"/>
      <c r="CV504" s="56"/>
      <c r="CW504" s="56"/>
      <c r="CX504" s="56"/>
      <c r="CY504" s="56"/>
      <c r="CZ504" s="56"/>
      <c r="DA504" s="56"/>
      <c r="DB504" s="56"/>
      <c r="DC504" s="56"/>
      <c r="DD504" s="56"/>
      <c r="DE504" s="56"/>
      <c r="DF504" s="56"/>
      <c r="DG504" s="56"/>
      <c r="DH504" s="56"/>
      <c r="DI504" s="56"/>
      <c r="DJ504" s="56"/>
      <c r="DK504" s="56"/>
      <c r="DL504" s="56"/>
      <c r="DM504" s="56"/>
      <c r="DN504" s="56"/>
      <c r="DO504" s="56"/>
      <c r="DP504" s="56"/>
      <c r="DQ504" s="56"/>
      <c r="DR504" s="56"/>
      <c r="DS504" s="56"/>
      <c r="DT504" s="56"/>
      <c r="DU504" s="56"/>
      <c r="DV504" s="56"/>
      <c r="DW504" s="56"/>
      <c r="DX504" s="56"/>
      <c r="DY504" s="56"/>
      <c r="DZ504" s="56"/>
      <c r="EA504" s="56"/>
      <c r="EB504" s="56"/>
      <c r="EC504" s="56"/>
      <c r="ED504" s="56"/>
      <c r="EE504" s="56"/>
      <c r="EF504" s="56"/>
      <c r="EG504" s="56"/>
      <c r="EH504" s="56"/>
      <c r="EI504" s="56"/>
      <c r="EJ504" s="56"/>
      <c r="EK504" s="56"/>
      <c r="EL504" s="76"/>
      <c r="EM504" s="80"/>
      <c r="EN504" s="61"/>
      <c r="EO504" s="61"/>
      <c r="EP504" s="61"/>
      <c r="EQ504" s="60"/>
    </row>
    <row r="505" spans="2:147" ht="11.45" customHeight="1" x14ac:dyDescent="0.2">
      <c r="B505" s="55"/>
      <c r="C505" s="56"/>
      <c r="D505" s="56" t="s">
        <v>12600</v>
      </c>
      <c r="E505" s="56"/>
      <c r="F505" s="56"/>
      <c r="G505" s="56" t="s">
        <v>12601</v>
      </c>
      <c r="H505" s="56"/>
      <c r="I505" s="56"/>
      <c r="J505" s="56"/>
      <c r="K505" s="56"/>
      <c r="L505" s="56"/>
      <c r="M505" s="56"/>
      <c r="N505" s="73"/>
      <c r="O505" s="56" t="s">
        <v>46</v>
      </c>
      <c r="P505" s="56" t="s">
        <v>12602</v>
      </c>
      <c r="Q505" s="56"/>
      <c r="R505" s="56"/>
      <c r="S505" s="56"/>
      <c r="T505" s="56"/>
      <c r="U505" s="56"/>
      <c r="V505" s="56"/>
      <c r="W505" s="56"/>
      <c r="X505" s="56"/>
      <c r="Y505" s="56" t="s">
        <v>76</v>
      </c>
      <c r="Z505" s="56" t="s">
        <v>12571</v>
      </c>
      <c r="AA505" s="56" t="s">
        <v>47</v>
      </c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  <c r="BR505" s="56"/>
      <c r="BS505" s="73"/>
      <c r="BT505" s="56"/>
      <c r="BU505" s="56"/>
      <c r="BV505" s="56"/>
      <c r="BW505" s="56"/>
      <c r="BX505" s="56"/>
      <c r="BY505" s="56"/>
      <c r="BZ505" s="56"/>
      <c r="CA505" s="56"/>
      <c r="CB505" s="56"/>
      <c r="CC505" s="56"/>
      <c r="CD505" s="56"/>
      <c r="CE505" s="56"/>
      <c r="CF505" s="56"/>
      <c r="CG505" s="56"/>
      <c r="CH505" s="56"/>
      <c r="CI505" s="56"/>
      <c r="CJ505" s="56"/>
      <c r="CK505" s="56"/>
      <c r="CL505" s="56"/>
      <c r="CM505" s="56"/>
      <c r="CN505" s="56"/>
      <c r="CO505" s="56"/>
      <c r="CP505" s="56"/>
      <c r="CQ505" s="56"/>
      <c r="CR505" s="56"/>
      <c r="CS505" s="56"/>
      <c r="CT505" s="56"/>
      <c r="CU505" s="56"/>
      <c r="CV505" s="56"/>
      <c r="CW505" s="56"/>
      <c r="CX505" s="56"/>
      <c r="CY505" s="56"/>
      <c r="CZ505" s="56"/>
      <c r="DA505" s="56"/>
      <c r="DB505" s="56"/>
      <c r="DC505" s="56"/>
      <c r="DD505" s="56"/>
      <c r="DE505" s="56"/>
      <c r="DF505" s="56"/>
      <c r="DG505" s="56"/>
      <c r="DH505" s="56"/>
      <c r="DI505" s="56"/>
      <c r="DJ505" s="56"/>
      <c r="DK505" s="56"/>
      <c r="DL505" s="56"/>
      <c r="DM505" s="56"/>
      <c r="DN505" s="56"/>
      <c r="DO505" s="56"/>
      <c r="DP505" s="56"/>
      <c r="DQ505" s="56"/>
      <c r="DR505" s="56"/>
      <c r="DS505" s="56"/>
      <c r="DT505" s="56"/>
      <c r="DU505" s="56"/>
      <c r="DV505" s="56"/>
      <c r="DW505" s="56"/>
      <c r="DX505" s="56"/>
      <c r="DY505" s="56"/>
      <c r="DZ505" s="56"/>
      <c r="EA505" s="56"/>
      <c r="EB505" s="56"/>
      <c r="EC505" s="56"/>
      <c r="ED505" s="56"/>
      <c r="EE505" s="56"/>
      <c r="EF505" s="56"/>
      <c r="EG505" s="56"/>
      <c r="EH505" s="56"/>
      <c r="EI505" s="56"/>
      <c r="EJ505" s="56"/>
      <c r="EK505" s="56"/>
      <c r="EL505" s="76"/>
      <c r="EM505" s="80"/>
      <c r="EN505" s="61"/>
      <c r="EO505" s="61"/>
      <c r="EP505" s="61"/>
      <c r="EQ505" s="60"/>
    </row>
    <row r="506" spans="2:147" ht="11.45" customHeight="1" x14ac:dyDescent="0.2">
      <c r="B506" s="55"/>
      <c r="C506" s="56"/>
      <c r="D506" s="56"/>
      <c r="E506" s="56"/>
      <c r="F506" s="56"/>
      <c r="G506" s="56" t="str">
        <f>N503</f>
        <v>1,900.8</v>
      </c>
      <c r="H506" s="56"/>
      <c r="I506" s="56"/>
      <c r="J506" s="56"/>
      <c r="K506" s="56"/>
      <c r="L506" s="56"/>
      <c r="M506" s="56"/>
      <c r="N506" s="73"/>
      <c r="O506" s="56"/>
      <c r="P506" s="56"/>
      <c r="Q506" s="56" t="s">
        <v>12566</v>
      </c>
      <c r="R506" s="56"/>
      <c r="S506" s="56"/>
      <c r="T506" s="56" t="str">
        <f>TEXT(5,"#,##0.#######")</f>
        <v>5.</v>
      </c>
      <c r="U506" s="56" t="s">
        <v>12571</v>
      </c>
      <c r="V506" s="56"/>
      <c r="W506" s="56" t="s">
        <v>43</v>
      </c>
      <c r="X506" s="56"/>
      <c r="Y506" s="56" t="str">
        <f>TEXT(TRUNC(N503*(T506*(1/100)),1),"#,##0.#")</f>
        <v>95.</v>
      </c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  <c r="BR506" s="56"/>
      <c r="BS506" s="73"/>
      <c r="BT506" s="56"/>
      <c r="BU506" s="56"/>
      <c r="BV506" s="56"/>
      <c r="BW506" s="56"/>
      <c r="BX506" s="56"/>
      <c r="BY506" s="56"/>
      <c r="BZ506" s="56"/>
      <c r="CA506" s="56"/>
      <c r="CB506" s="56"/>
      <c r="CC506" s="56"/>
      <c r="CD506" s="56"/>
      <c r="CE506" s="56"/>
      <c r="CF506" s="56"/>
      <c r="CG506" s="56"/>
      <c r="CH506" s="56"/>
      <c r="CI506" s="56"/>
      <c r="CJ506" s="56"/>
      <c r="CK506" s="56"/>
      <c r="CL506" s="56"/>
      <c r="CM506" s="56"/>
      <c r="CN506" s="56"/>
      <c r="CO506" s="56"/>
      <c r="CP506" s="56"/>
      <c r="CQ506" s="56"/>
      <c r="CR506" s="56"/>
      <c r="CS506" s="56"/>
      <c r="CT506" s="56"/>
      <c r="CU506" s="56"/>
      <c r="CV506" s="56"/>
      <c r="CW506" s="56"/>
      <c r="CX506" s="56"/>
      <c r="CY506" s="56"/>
      <c r="CZ506" s="56"/>
      <c r="DA506" s="56"/>
      <c r="DB506" s="56"/>
      <c r="DC506" s="56"/>
      <c r="DD506" s="56"/>
      <c r="DE506" s="56"/>
      <c r="DF506" s="56"/>
      <c r="DG506" s="56"/>
      <c r="DH506" s="56"/>
      <c r="DI506" s="56"/>
      <c r="DJ506" s="56"/>
      <c r="DK506" s="56"/>
      <c r="DL506" s="56"/>
      <c r="DM506" s="56"/>
      <c r="DN506" s="56"/>
      <c r="DO506" s="56"/>
      <c r="DP506" s="56"/>
      <c r="DQ506" s="56"/>
      <c r="DR506" s="56"/>
      <c r="DS506" s="56"/>
      <c r="DT506" s="56"/>
      <c r="DU506" s="56"/>
      <c r="DV506" s="56"/>
      <c r="DW506" s="56"/>
      <c r="DX506" s="56"/>
      <c r="DY506" s="56"/>
      <c r="DZ506" s="56"/>
      <c r="EA506" s="56"/>
      <c r="EB506" s="56"/>
      <c r="EC506" s="56"/>
      <c r="ED506" s="56"/>
      <c r="EE506" s="56"/>
      <c r="EF506" s="56"/>
      <c r="EG506" s="56"/>
      <c r="EH506" s="56"/>
      <c r="EI506" s="56"/>
      <c r="EJ506" s="56"/>
      <c r="EK506" s="56"/>
      <c r="EL506" s="76"/>
      <c r="EM506" s="80">
        <f>EN506+EO506+EP506</f>
        <v>95</v>
      </c>
      <c r="EN506" s="61"/>
      <c r="EO506" s="61" t="str">
        <f>Y506</f>
        <v>95.</v>
      </c>
      <c r="EP506" s="61"/>
      <c r="EQ506" s="60"/>
    </row>
    <row r="507" spans="2:147" ht="11.45" customHeight="1" x14ac:dyDescent="0.2">
      <c r="B507" s="55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73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  <c r="BR507" s="56"/>
      <c r="BS507" s="73"/>
      <c r="BT507" s="56"/>
      <c r="BU507" s="56"/>
      <c r="BV507" s="56"/>
      <c r="BW507" s="56"/>
      <c r="BX507" s="56"/>
      <c r="BY507" s="56"/>
      <c r="BZ507" s="56"/>
      <c r="CA507" s="56"/>
      <c r="CB507" s="56"/>
      <c r="CC507" s="56"/>
      <c r="CD507" s="56"/>
      <c r="CE507" s="56"/>
      <c r="CF507" s="56"/>
      <c r="CG507" s="56"/>
      <c r="CH507" s="56"/>
      <c r="CI507" s="56"/>
      <c r="CJ507" s="56"/>
      <c r="CK507" s="56"/>
      <c r="CL507" s="56"/>
      <c r="CM507" s="56"/>
      <c r="CN507" s="56"/>
      <c r="CO507" s="56"/>
      <c r="CP507" s="56"/>
      <c r="CQ507" s="56"/>
      <c r="CR507" s="56"/>
      <c r="CS507" s="56"/>
      <c r="CT507" s="56"/>
      <c r="CU507" s="56"/>
      <c r="CV507" s="56"/>
      <c r="CW507" s="56"/>
      <c r="CX507" s="56"/>
      <c r="CY507" s="56"/>
      <c r="CZ507" s="56"/>
      <c r="DA507" s="56"/>
      <c r="DB507" s="56"/>
      <c r="DC507" s="56"/>
      <c r="DD507" s="56"/>
      <c r="DE507" s="56"/>
      <c r="DF507" s="56"/>
      <c r="DG507" s="56"/>
      <c r="DH507" s="56"/>
      <c r="DI507" s="56"/>
      <c r="DJ507" s="56"/>
      <c r="DK507" s="56"/>
      <c r="DL507" s="56"/>
      <c r="DM507" s="56"/>
      <c r="DN507" s="56"/>
      <c r="DO507" s="56"/>
      <c r="DP507" s="56"/>
      <c r="DQ507" s="56"/>
      <c r="DR507" s="56"/>
      <c r="DS507" s="56"/>
      <c r="DT507" s="56"/>
      <c r="DU507" s="56"/>
      <c r="DV507" s="56"/>
      <c r="DW507" s="56"/>
      <c r="DX507" s="56"/>
      <c r="DY507" s="56"/>
      <c r="DZ507" s="56"/>
      <c r="EA507" s="56"/>
      <c r="EB507" s="56"/>
      <c r="EC507" s="56"/>
      <c r="ED507" s="56"/>
      <c r="EE507" s="56"/>
      <c r="EF507" s="56"/>
      <c r="EG507" s="56"/>
      <c r="EH507" s="56"/>
      <c r="EI507" s="56"/>
      <c r="EJ507" s="56"/>
      <c r="EK507" s="56"/>
      <c r="EL507" s="76"/>
      <c r="EM507" s="80"/>
      <c r="EN507" s="61"/>
      <c r="EO507" s="61"/>
      <c r="EP507" s="61"/>
      <c r="EQ507" s="60"/>
    </row>
    <row r="508" spans="2:147" ht="11.45" customHeight="1" x14ac:dyDescent="0.2">
      <c r="B508" s="55"/>
      <c r="C508" s="56"/>
      <c r="D508" s="56" t="s">
        <v>12603</v>
      </c>
      <c r="E508" s="56"/>
      <c r="F508" s="56"/>
      <c r="G508" s="56" t="s">
        <v>12649</v>
      </c>
      <c r="H508" s="56"/>
      <c r="I508" s="56"/>
      <c r="J508" s="56"/>
      <c r="K508" s="56"/>
      <c r="L508" s="56"/>
      <c r="M508" s="56"/>
      <c r="N508" s="73"/>
      <c r="O508" s="56" t="s">
        <v>46</v>
      </c>
      <c r="P508" s="56" t="s">
        <v>12602</v>
      </c>
      <c r="Q508" s="56"/>
      <c r="R508" s="56"/>
      <c r="S508" s="56"/>
      <c r="T508" s="56"/>
      <c r="U508" s="56"/>
      <c r="V508" s="56"/>
      <c r="W508" s="56"/>
      <c r="X508" s="56"/>
      <c r="Y508" s="56" t="s">
        <v>74</v>
      </c>
      <c r="Z508" s="56" t="s">
        <v>12571</v>
      </c>
      <c r="AA508" s="56" t="s">
        <v>47</v>
      </c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  <c r="BR508" s="56"/>
      <c r="BS508" s="73"/>
      <c r="BT508" s="56"/>
      <c r="BU508" s="56"/>
      <c r="BV508" s="56"/>
      <c r="BW508" s="56"/>
      <c r="BX508" s="56"/>
      <c r="BY508" s="56"/>
      <c r="BZ508" s="56"/>
      <c r="CA508" s="56"/>
      <c r="CB508" s="56"/>
      <c r="CC508" s="56"/>
      <c r="CD508" s="56"/>
      <c r="CE508" s="56"/>
      <c r="CF508" s="56"/>
      <c r="CG508" s="56"/>
      <c r="CH508" s="56"/>
      <c r="CI508" s="56"/>
      <c r="CJ508" s="56"/>
      <c r="CK508" s="56"/>
      <c r="CL508" s="56"/>
      <c r="CM508" s="56"/>
      <c r="CN508" s="56"/>
      <c r="CO508" s="56"/>
      <c r="CP508" s="56"/>
      <c r="CQ508" s="56"/>
      <c r="CR508" s="56"/>
      <c r="CS508" s="56"/>
      <c r="CT508" s="56"/>
      <c r="CU508" s="56"/>
      <c r="CV508" s="56"/>
      <c r="CW508" s="56"/>
      <c r="CX508" s="56"/>
      <c r="CY508" s="56"/>
      <c r="CZ508" s="56"/>
      <c r="DA508" s="56"/>
      <c r="DB508" s="56"/>
      <c r="DC508" s="56"/>
      <c r="DD508" s="56"/>
      <c r="DE508" s="56"/>
      <c r="DF508" s="56"/>
      <c r="DG508" s="56"/>
      <c r="DH508" s="56"/>
      <c r="DI508" s="56"/>
      <c r="DJ508" s="56"/>
      <c r="DK508" s="56"/>
      <c r="DL508" s="56"/>
      <c r="DM508" s="56"/>
      <c r="DN508" s="56"/>
      <c r="DO508" s="56"/>
      <c r="DP508" s="56"/>
      <c r="DQ508" s="56"/>
      <c r="DR508" s="56"/>
      <c r="DS508" s="56"/>
      <c r="DT508" s="56"/>
      <c r="DU508" s="56"/>
      <c r="DV508" s="56"/>
      <c r="DW508" s="56"/>
      <c r="DX508" s="56"/>
      <c r="DY508" s="56"/>
      <c r="DZ508" s="56"/>
      <c r="EA508" s="56"/>
      <c r="EB508" s="56"/>
      <c r="EC508" s="56"/>
      <c r="ED508" s="56"/>
      <c r="EE508" s="56"/>
      <c r="EF508" s="56"/>
      <c r="EG508" s="56"/>
      <c r="EH508" s="56"/>
      <c r="EI508" s="56"/>
      <c r="EJ508" s="56"/>
      <c r="EK508" s="56"/>
      <c r="EL508" s="76"/>
      <c r="EM508" s="80"/>
      <c r="EN508" s="61"/>
      <c r="EO508" s="61"/>
      <c r="EP508" s="61"/>
      <c r="EQ508" s="60"/>
    </row>
    <row r="509" spans="2:147" ht="11.45" customHeight="1" x14ac:dyDescent="0.2">
      <c r="B509" s="55"/>
      <c r="C509" s="56"/>
      <c r="D509" s="56"/>
      <c r="E509" s="56"/>
      <c r="F509" s="56"/>
      <c r="G509" s="56" t="str">
        <f>N503</f>
        <v>1,900.8</v>
      </c>
      <c r="H509" s="56"/>
      <c r="I509" s="56"/>
      <c r="J509" s="56"/>
      <c r="K509" s="56"/>
      <c r="L509" s="56"/>
      <c r="M509" s="56"/>
      <c r="N509" s="73"/>
      <c r="O509" s="56"/>
      <c r="P509" s="56"/>
      <c r="Q509" s="56" t="s">
        <v>12566</v>
      </c>
      <c r="R509" s="56"/>
      <c r="S509" s="56"/>
      <c r="T509" s="56" t="str">
        <f>TEXT(3,"#,##0.#######")</f>
        <v>3.</v>
      </c>
      <c r="U509" s="56" t="s">
        <v>12571</v>
      </c>
      <c r="V509" s="56"/>
      <c r="W509" s="56" t="s">
        <v>43</v>
      </c>
      <c r="X509" s="56"/>
      <c r="Y509" s="56" t="str">
        <f>TEXT(TRUNC(N503*(T509*(1/100)),1),"#,##0.#")</f>
        <v>57.</v>
      </c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  <c r="BR509" s="56"/>
      <c r="BS509" s="73"/>
      <c r="BT509" s="56"/>
      <c r="BU509" s="56"/>
      <c r="BV509" s="56"/>
      <c r="BW509" s="56"/>
      <c r="BX509" s="56"/>
      <c r="BY509" s="56"/>
      <c r="BZ509" s="56"/>
      <c r="CA509" s="56"/>
      <c r="CB509" s="56"/>
      <c r="CC509" s="56"/>
      <c r="CD509" s="56"/>
      <c r="CE509" s="56"/>
      <c r="CF509" s="56"/>
      <c r="CG509" s="56"/>
      <c r="CH509" s="56"/>
      <c r="CI509" s="56"/>
      <c r="CJ509" s="56"/>
      <c r="CK509" s="56"/>
      <c r="CL509" s="56"/>
      <c r="CM509" s="56"/>
      <c r="CN509" s="56"/>
      <c r="CO509" s="56"/>
      <c r="CP509" s="56"/>
      <c r="CQ509" s="56"/>
      <c r="CR509" s="56"/>
      <c r="CS509" s="56"/>
      <c r="CT509" s="56"/>
      <c r="CU509" s="56"/>
      <c r="CV509" s="56"/>
      <c r="CW509" s="56"/>
      <c r="CX509" s="56"/>
      <c r="CY509" s="56"/>
      <c r="CZ509" s="56"/>
      <c r="DA509" s="56"/>
      <c r="DB509" s="56"/>
      <c r="DC509" s="56"/>
      <c r="DD509" s="56"/>
      <c r="DE509" s="56"/>
      <c r="DF509" s="56"/>
      <c r="DG509" s="56"/>
      <c r="DH509" s="56"/>
      <c r="DI509" s="56"/>
      <c r="DJ509" s="56"/>
      <c r="DK509" s="56"/>
      <c r="DL509" s="56"/>
      <c r="DM509" s="56"/>
      <c r="DN509" s="56"/>
      <c r="DO509" s="56"/>
      <c r="DP509" s="56"/>
      <c r="DQ509" s="56"/>
      <c r="DR509" s="56"/>
      <c r="DS509" s="56"/>
      <c r="DT509" s="56"/>
      <c r="DU509" s="56"/>
      <c r="DV509" s="56"/>
      <c r="DW509" s="56"/>
      <c r="DX509" s="56"/>
      <c r="DY509" s="56"/>
      <c r="DZ509" s="56"/>
      <c r="EA509" s="56"/>
      <c r="EB509" s="56"/>
      <c r="EC509" s="56"/>
      <c r="ED509" s="56"/>
      <c r="EE509" s="56"/>
      <c r="EF509" s="56"/>
      <c r="EG509" s="56"/>
      <c r="EH509" s="56"/>
      <c r="EI509" s="56"/>
      <c r="EJ509" s="56"/>
      <c r="EK509" s="56"/>
      <c r="EL509" s="76"/>
      <c r="EM509" s="80">
        <f>EN509+EO509+EP509</f>
        <v>57</v>
      </c>
      <c r="EN509" s="61"/>
      <c r="EO509" s="61" t="str">
        <f>Y509</f>
        <v>57.</v>
      </c>
      <c r="EP509" s="61"/>
      <c r="EQ509" s="60"/>
    </row>
    <row r="510" spans="2:147" ht="11.45" customHeight="1" x14ac:dyDescent="0.2">
      <c r="B510" s="55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73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  <c r="BR510" s="56"/>
      <c r="BS510" s="73"/>
      <c r="BT510" s="56"/>
      <c r="BU510" s="56"/>
      <c r="BV510" s="56"/>
      <c r="BW510" s="56"/>
      <c r="BX510" s="56"/>
      <c r="BY510" s="56"/>
      <c r="BZ510" s="56"/>
      <c r="CA510" s="56"/>
      <c r="CB510" s="56"/>
      <c r="CC510" s="56"/>
      <c r="CD510" s="56"/>
      <c r="CE510" s="56"/>
      <c r="CF510" s="56"/>
      <c r="CG510" s="56"/>
      <c r="CH510" s="56"/>
      <c r="CI510" s="56"/>
      <c r="CJ510" s="56"/>
      <c r="CK510" s="56"/>
      <c r="CL510" s="56"/>
      <c r="CM510" s="56"/>
      <c r="CN510" s="56"/>
      <c r="CO510" s="56"/>
      <c r="CP510" s="56"/>
      <c r="CQ510" s="56"/>
      <c r="CR510" s="56"/>
      <c r="CS510" s="56"/>
      <c r="CT510" s="56"/>
      <c r="CU510" s="56"/>
      <c r="CV510" s="56"/>
      <c r="CW510" s="56"/>
      <c r="CX510" s="56"/>
      <c r="CY510" s="56"/>
      <c r="CZ510" s="56"/>
      <c r="DA510" s="56"/>
      <c r="DB510" s="56"/>
      <c r="DC510" s="56"/>
      <c r="DD510" s="56"/>
      <c r="DE510" s="56"/>
      <c r="DF510" s="56"/>
      <c r="DG510" s="56"/>
      <c r="DH510" s="56"/>
      <c r="DI510" s="56"/>
      <c r="DJ510" s="56"/>
      <c r="DK510" s="56"/>
      <c r="DL510" s="56"/>
      <c r="DM510" s="56"/>
      <c r="DN510" s="56"/>
      <c r="DO510" s="56"/>
      <c r="DP510" s="56"/>
      <c r="DQ510" s="56"/>
      <c r="DR510" s="56"/>
      <c r="DS510" s="56"/>
      <c r="DT510" s="56"/>
      <c r="DU510" s="56"/>
      <c r="DV510" s="56"/>
      <c r="DW510" s="56"/>
      <c r="DX510" s="56"/>
      <c r="DY510" s="56"/>
      <c r="DZ510" s="56"/>
      <c r="EA510" s="56"/>
      <c r="EB510" s="56"/>
      <c r="EC510" s="56"/>
      <c r="ED510" s="56"/>
      <c r="EE510" s="56"/>
      <c r="EF510" s="56"/>
      <c r="EG510" s="56"/>
      <c r="EH510" s="56"/>
      <c r="EI510" s="56"/>
      <c r="EJ510" s="56"/>
      <c r="EK510" s="56"/>
      <c r="EL510" s="76"/>
      <c r="EM510" s="80"/>
      <c r="EN510" s="61"/>
      <c r="EO510" s="61"/>
      <c r="EP510" s="61"/>
      <c r="EQ510" s="60"/>
    </row>
    <row r="511" spans="2:147" ht="11.45" customHeight="1" x14ac:dyDescent="0.2">
      <c r="B511" s="55"/>
      <c r="C511" s="56"/>
      <c r="D511" s="56" t="s">
        <v>12621</v>
      </c>
      <c r="E511" s="56"/>
      <c r="F511" s="56"/>
      <c r="G511" s="56" t="s">
        <v>12604</v>
      </c>
      <c r="H511" s="56"/>
      <c r="I511" s="56"/>
      <c r="J511" s="56"/>
      <c r="K511" s="56" t="s">
        <v>9</v>
      </c>
      <c r="L511" s="56"/>
      <c r="M511" s="56"/>
      <c r="N511" s="73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  <c r="BR511" s="56"/>
      <c r="BS511" s="73"/>
      <c r="BT511" s="56"/>
      <c r="BU511" s="56"/>
      <c r="BV511" s="56"/>
      <c r="BW511" s="56"/>
      <c r="BX511" s="56"/>
      <c r="BY511" s="56"/>
      <c r="BZ511" s="56"/>
      <c r="CA511" s="56"/>
      <c r="CB511" s="56"/>
      <c r="CC511" s="56"/>
      <c r="CD511" s="56"/>
      <c r="CE511" s="56"/>
      <c r="CF511" s="56"/>
      <c r="CG511" s="56"/>
      <c r="CH511" s="56"/>
      <c r="CI511" s="56"/>
      <c r="CJ511" s="56"/>
      <c r="CK511" s="56"/>
      <c r="CL511" s="56"/>
      <c r="CM511" s="56"/>
      <c r="CN511" s="56"/>
      <c r="CO511" s="56"/>
      <c r="CP511" s="56"/>
      <c r="CQ511" s="56"/>
      <c r="CR511" s="56"/>
      <c r="CS511" s="56"/>
      <c r="CT511" s="56"/>
      <c r="CU511" s="56"/>
      <c r="CV511" s="56"/>
      <c r="CW511" s="56"/>
      <c r="CX511" s="56"/>
      <c r="CY511" s="56"/>
      <c r="CZ511" s="56"/>
      <c r="DA511" s="56"/>
      <c r="DB511" s="56"/>
      <c r="DC511" s="56"/>
      <c r="DD511" s="56"/>
      <c r="DE511" s="56"/>
      <c r="DF511" s="56"/>
      <c r="DG511" s="56"/>
      <c r="DH511" s="56"/>
      <c r="DI511" s="56"/>
      <c r="DJ511" s="56"/>
      <c r="DK511" s="56"/>
      <c r="DL511" s="56"/>
      <c r="DM511" s="56"/>
      <c r="DN511" s="56"/>
      <c r="DO511" s="56"/>
      <c r="DP511" s="56"/>
      <c r="DQ511" s="56"/>
      <c r="DR511" s="56"/>
      <c r="DS511" s="56"/>
      <c r="DT511" s="56"/>
      <c r="DU511" s="56"/>
      <c r="DV511" s="56"/>
      <c r="DW511" s="56"/>
      <c r="DX511" s="56"/>
      <c r="DY511" s="56"/>
      <c r="DZ511" s="56"/>
      <c r="EA511" s="56"/>
      <c r="EB511" s="56"/>
      <c r="EC511" s="56"/>
      <c r="ED511" s="56"/>
      <c r="EE511" s="56"/>
      <c r="EF511" s="56"/>
      <c r="EG511" s="56"/>
      <c r="EH511" s="56"/>
      <c r="EI511" s="56"/>
      <c r="EJ511" s="56"/>
      <c r="EK511" s="56"/>
      <c r="EL511" s="76"/>
      <c r="EM511" s="80"/>
      <c r="EN511" s="61"/>
      <c r="EO511" s="61"/>
      <c r="EP511" s="61"/>
      <c r="EQ511" s="60"/>
    </row>
    <row r="512" spans="2:147" ht="11.45" customHeight="1" x14ac:dyDescent="0.2">
      <c r="B512" s="55"/>
      <c r="C512" s="56"/>
      <c r="D512" s="56"/>
      <c r="E512" s="56"/>
      <c r="F512" s="56"/>
      <c r="G512" s="56"/>
      <c r="H512" s="56"/>
      <c r="I512" s="56" t="s">
        <v>4448</v>
      </c>
      <c r="J512" s="56"/>
      <c r="K512" s="56"/>
      <c r="L512" s="56"/>
      <c r="M512" s="56"/>
      <c r="N512" s="73"/>
      <c r="O512" s="56"/>
      <c r="P512" s="56" t="s">
        <v>41</v>
      </c>
      <c r="Q512" s="56"/>
      <c r="R512" s="56" t="str">
        <f>TEXT(TRUNC(EN503,0),"#,##0")</f>
        <v>1,900</v>
      </c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  <c r="BR512" s="56"/>
      <c r="BS512" s="73"/>
      <c r="BT512" s="56"/>
      <c r="BU512" s="56"/>
      <c r="BV512" s="56"/>
      <c r="BW512" s="56"/>
      <c r="BX512" s="56"/>
      <c r="BY512" s="56"/>
      <c r="BZ512" s="56"/>
      <c r="CA512" s="56"/>
      <c r="CB512" s="56"/>
      <c r="CC512" s="56"/>
      <c r="CD512" s="56"/>
      <c r="CE512" s="56"/>
      <c r="CF512" s="56"/>
      <c r="CG512" s="56"/>
      <c r="CH512" s="56"/>
      <c r="CI512" s="56"/>
      <c r="CJ512" s="56"/>
      <c r="CK512" s="56"/>
      <c r="CL512" s="56"/>
      <c r="CM512" s="56"/>
      <c r="CN512" s="56"/>
      <c r="CO512" s="56"/>
      <c r="CP512" s="56"/>
      <c r="CQ512" s="56"/>
      <c r="CR512" s="56"/>
      <c r="CS512" s="56"/>
      <c r="CT512" s="56"/>
      <c r="CU512" s="56"/>
      <c r="CV512" s="56"/>
      <c r="CW512" s="56"/>
      <c r="CX512" s="56"/>
      <c r="CY512" s="56"/>
      <c r="CZ512" s="56"/>
      <c r="DA512" s="56"/>
      <c r="DB512" s="56"/>
      <c r="DC512" s="56"/>
      <c r="DD512" s="56"/>
      <c r="DE512" s="56"/>
      <c r="DF512" s="56"/>
      <c r="DG512" s="56"/>
      <c r="DH512" s="56"/>
      <c r="DI512" s="56"/>
      <c r="DJ512" s="56"/>
      <c r="DK512" s="56"/>
      <c r="DL512" s="56"/>
      <c r="DM512" s="56"/>
      <c r="DN512" s="56"/>
      <c r="DO512" s="56"/>
      <c r="DP512" s="56"/>
      <c r="DQ512" s="56"/>
      <c r="DR512" s="56"/>
      <c r="DS512" s="56"/>
      <c r="DT512" s="56"/>
      <c r="DU512" s="56"/>
      <c r="DV512" s="56"/>
      <c r="DW512" s="56"/>
      <c r="DX512" s="56"/>
      <c r="DY512" s="56"/>
      <c r="DZ512" s="56"/>
      <c r="EA512" s="56"/>
      <c r="EB512" s="56"/>
      <c r="EC512" s="56"/>
      <c r="ED512" s="56"/>
      <c r="EE512" s="56"/>
      <c r="EF512" s="56"/>
      <c r="EG512" s="56"/>
      <c r="EH512" s="56"/>
      <c r="EI512" s="56"/>
      <c r="EJ512" s="56"/>
      <c r="EK512" s="56"/>
      <c r="EL512" s="76"/>
      <c r="EM512" s="80"/>
      <c r="EN512" s="61"/>
      <c r="EO512" s="61"/>
      <c r="EP512" s="61"/>
      <c r="EQ512" s="60"/>
    </row>
    <row r="513" spans="2:147" ht="11.45" customHeight="1" x14ac:dyDescent="0.2">
      <c r="B513" s="55"/>
      <c r="C513" s="56"/>
      <c r="D513" s="56"/>
      <c r="E513" s="56"/>
      <c r="F513" s="56"/>
      <c r="G513" s="56"/>
      <c r="H513" s="56"/>
      <c r="I513" s="56" t="s">
        <v>4449</v>
      </c>
      <c r="J513" s="56"/>
      <c r="K513" s="56"/>
      <c r="L513" s="56"/>
      <c r="M513" s="56"/>
      <c r="N513" s="73"/>
      <c r="O513" s="56"/>
      <c r="P513" s="56" t="s">
        <v>41</v>
      </c>
      <c r="Q513" s="56"/>
      <c r="R513" s="56" t="str">
        <f>TEXT(EO506,"#,###.##")</f>
        <v>95.</v>
      </c>
      <c r="S513" s="56"/>
      <c r="T513" s="56"/>
      <c r="U513" s="56"/>
      <c r="V513" s="56"/>
      <c r="W513" s="56" t="s">
        <v>39</v>
      </c>
      <c r="X513" s="56"/>
      <c r="Y513" s="56" t="str">
        <f>TEXT(EO509,"#,###.##")</f>
        <v>57.</v>
      </c>
      <c r="Z513" s="56"/>
      <c r="AA513" s="56"/>
      <c r="AB513" s="56"/>
      <c r="AC513" s="56"/>
      <c r="AD513" s="56" t="s">
        <v>43</v>
      </c>
      <c r="AE513" s="56"/>
      <c r="AF513" s="56"/>
      <c r="AG513" s="56" t="str">
        <f>TEXT(TRUNC(EO506+EO509,0),"#,##0")</f>
        <v>152</v>
      </c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  <c r="BR513" s="56"/>
      <c r="BS513" s="73"/>
      <c r="BT513" s="56"/>
      <c r="BU513" s="56"/>
      <c r="BV513" s="56"/>
      <c r="BW513" s="56"/>
      <c r="BX513" s="56"/>
      <c r="BY513" s="56"/>
      <c r="BZ513" s="56"/>
      <c r="CA513" s="56"/>
      <c r="CB513" s="56"/>
      <c r="CC513" s="56"/>
      <c r="CD513" s="56"/>
      <c r="CE513" s="56"/>
      <c r="CF513" s="56"/>
      <c r="CG513" s="56"/>
      <c r="CH513" s="56"/>
      <c r="CI513" s="56"/>
      <c r="CJ513" s="56"/>
      <c r="CK513" s="56"/>
      <c r="CL513" s="56"/>
      <c r="CM513" s="56"/>
      <c r="CN513" s="56"/>
      <c r="CO513" s="56"/>
      <c r="CP513" s="56"/>
      <c r="CQ513" s="56"/>
      <c r="CR513" s="56"/>
      <c r="CS513" s="56"/>
      <c r="CT513" s="56"/>
      <c r="CU513" s="56"/>
      <c r="CV513" s="56"/>
      <c r="CW513" s="56"/>
      <c r="CX513" s="56"/>
      <c r="CY513" s="56"/>
      <c r="CZ513" s="56"/>
      <c r="DA513" s="56"/>
      <c r="DB513" s="56"/>
      <c r="DC513" s="56"/>
      <c r="DD513" s="56"/>
      <c r="DE513" s="56"/>
      <c r="DF513" s="56"/>
      <c r="DG513" s="56"/>
      <c r="DH513" s="56"/>
      <c r="DI513" s="56"/>
      <c r="DJ513" s="56"/>
      <c r="DK513" s="56"/>
      <c r="DL513" s="56"/>
      <c r="DM513" s="56"/>
      <c r="DN513" s="56"/>
      <c r="DO513" s="56"/>
      <c r="DP513" s="56"/>
      <c r="DQ513" s="56"/>
      <c r="DR513" s="56"/>
      <c r="DS513" s="56"/>
      <c r="DT513" s="56"/>
      <c r="DU513" s="56"/>
      <c r="DV513" s="56"/>
      <c r="DW513" s="56"/>
      <c r="DX513" s="56"/>
      <c r="DY513" s="56"/>
      <c r="DZ513" s="56"/>
      <c r="EA513" s="56"/>
      <c r="EB513" s="56"/>
      <c r="EC513" s="56"/>
      <c r="ED513" s="56"/>
      <c r="EE513" s="56"/>
      <c r="EF513" s="56"/>
      <c r="EG513" s="56"/>
      <c r="EH513" s="56"/>
      <c r="EI513" s="56"/>
      <c r="EJ513" s="56"/>
      <c r="EK513" s="56"/>
      <c r="EL513" s="76"/>
      <c r="EM513" s="80"/>
      <c r="EN513" s="61"/>
      <c r="EO513" s="61"/>
      <c r="EP513" s="61"/>
      <c r="EQ513" s="60"/>
    </row>
    <row r="514" spans="2:147" ht="11.45" customHeight="1" x14ac:dyDescent="0.2">
      <c r="B514" s="55"/>
      <c r="C514" s="56"/>
      <c r="D514" s="56"/>
      <c r="E514" s="56"/>
      <c r="F514" s="56"/>
      <c r="G514" s="56"/>
      <c r="H514" s="56"/>
      <c r="I514" s="56" t="s">
        <v>12605</v>
      </c>
      <c r="J514" s="56"/>
      <c r="K514" s="56" t="s">
        <v>12606</v>
      </c>
      <c r="L514" s="56"/>
      <c r="M514" s="56"/>
      <c r="N514" s="73"/>
      <c r="O514" s="56"/>
      <c r="P514" s="56" t="s">
        <v>41</v>
      </c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  <c r="BR514" s="56"/>
      <c r="BS514" s="73"/>
      <c r="BT514" s="56"/>
      <c r="BU514" s="56"/>
      <c r="BV514" s="56"/>
      <c r="BW514" s="56"/>
      <c r="BX514" s="56"/>
      <c r="BY514" s="56"/>
      <c r="BZ514" s="56"/>
      <c r="CA514" s="56"/>
      <c r="CB514" s="56"/>
      <c r="CC514" s="56"/>
      <c r="CD514" s="56"/>
      <c r="CE514" s="56"/>
      <c r="CF514" s="56"/>
      <c r="CG514" s="56"/>
      <c r="CH514" s="56"/>
      <c r="CI514" s="56"/>
      <c r="CJ514" s="56"/>
      <c r="CK514" s="56"/>
      <c r="CL514" s="56"/>
      <c r="CM514" s="56"/>
      <c r="CN514" s="56"/>
      <c r="CO514" s="56"/>
      <c r="CP514" s="56"/>
      <c r="CQ514" s="56"/>
      <c r="CR514" s="56"/>
      <c r="CS514" s="56"/>
      <c r="CT514" s="56"/>
      <c r="CU514" s="56"/>
      <c r="CV514" s="56"/>
      <c r="CW514" s="56"/>
      <c r="CX514" s="56"/>
      <c r="CY514" s="56"/>
      <c r="CZ514" s="56"/>
      <c r="DA514" s="56"/>
      <c r="DB514" s="56"/>
      <c r="DC514" s="56"/>
      <c r="DD514" s="56"/>
      <c r="DE514" s="56"/>
      <c r="DF514" s="56"/>
      <c r="DG514" s="56"/>
      <c r="DH514" s="56"/>
      <c r="DI514" s="56"/>
      <c r="DJ514" s="56"/>
      <c r="DK514" s="56"/>
      <c r="DL514" s="56"/>
      <c r="DM514" s="56"/>
      <c r="DN514" s="56"/>
      <c r="DO514" s="56"/>
      <c r="DP514" s="56"/>
      <c r="DQ514" s="56"/>
      <c r="DR514" s="56"/>
      <c r="DS514" s="56"/>
      <c r="DT514" s="56"/>
      <c r="DU514" s="56"/>
      <c r="DV514" s="56"/>
      <c r="DW514" s="56"/>
      <c r="DX514" s="56"/>
      <c r="DY514" s="56"/>
      <c r="DZ514" s="56"/>
      <c r="EA514" s="56"/>
      <c r="EB514" s="56"/>
      <c r="EC514" s="56"/>
      <c r="ED514" s="56"/>
      <c r="EE514" s="56"/>
      <c r="EF514" s="56"/>
      <c r="EG514" s="56"/>
      <c r="EH514" s="56"/>
      <c r="EI514" s="56"/>
      <c r="EJ514" s="56"/>
      <c r="EK514" s="56"/>
      <c r="EL514" s="76"/>
      <c r="EM514" s="80"/>
      <c r="EN514" s="61"/>
      <c r="EO514" s="61"/>
      <c r="EP514" s="61"/>
      <c r="EQ514" s="60"/>
    </row>
    <row r="515" spans="2:147" ht="11.45" customHeight="1" x14ac:dyDescent="0.2">
      <c r="B515" s="55"/>
      <c r="C515" s="56"/>
      <c r="D515" s="56"/>
      <c r="E515" s="56"/>
      <c r="F515" s="56"/>
      <c r="G515" s="56"/>
      <c r="H515" s="56"/>
      <c r="I515" s="56"/>
      <c r="J515" s="56"/>
      <c r="K515" s="56" t="s">
        <v>9</v>
      </c>
      <c r="L515" s="56"/>
      <c r="M515" s="56"/>
      <c r="N515" s="73"/>
      <c r="O515" s="56"/>
      <c r="P515" s="56" t="s">
        <v>41</v>
      </c>
      <c r="Q515" s="56"/>
      <c r="R515" s="56" t="str">
        <f>TEXT(R512+AG513,"#,##0")</f>
        <v>2,052</v>
      </c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  <c r="BR515" s="56"/>
      <c r="BS515" s="73"/>
      <c r="BT515" s="56"/>
      <c r="BU515" s="56"/>
      <c r="BV515" s="56"/>
      <c r="BW515" s="56"/>
      <c r="BX515" s="56"/>
      <c r="BY515" s="56"/>
      <c r="BZ515" s="56"/>
      <c r="CA515" s="56"/>
      <c r="CB515" s="56"/>
      <c r="CC515" s="56"/>
      <c r="CD515" s="56"/>
      <c r="CE515" s="56"/>
      <c r="CF515" s="56"/>
      <c r="CG515" s="56"/>
      <c r="CH515" s="56"/>
      <c r="CI515" s="56"/>
      <c r="CJ515" s="56"/>
      <c r="CK515" s="56"/>
      <c r="CL515" s="56"/>
      <c r="CM515" s="56"/>
      <c r="CN515" s="56"/>
      <c r="CO515" s="56"/>
      <c r="CP515" s="56"/>
      <c r="CQ515" s="56"/>
      <c r="CR515" s="56"/>
      <c r="CS515" s="56"/>
      <c r="CT515" s="56"/>
      <c r="CU515" s="56"/>
      <c r="CV515" s="56"/>
      <c r="CW515" s="56"/>
      <c r="CX515" s="56"/>
      <c r="CY515" s="56"/>
      <c r="CZ515" s="56"/>
      <c r="DA515" s="56"/>
      <c r="DB515" s="56"/>
      <c r="DC515" s="56"/>
      <c r="DD515" s="56"/>
      <c r="DE515" s="56"/>
      <c r="DF515" s="56"/>
      <c r="DG515" s="56"/>
      <c r="DH515" s="56"/>
      <c r="DI515" s="56"/>
      <c r="DJ515" s="56"/>
      <c r="DK515" s="56"/>
      <c r="DL515" s="56"/>
      <c r="DM515" s="56"/>
      <c r="DN515" s="56"/>
      <c r="DO515" s="56"/>
      <c r="DP515" s="56"/>
      <c r="DQ515" s="56"/>
      <c r="DR515" s="56"/>
      <c r="DS515" s="56"/>
      <c r="DT515" s="56"/>
      <c r="DU515" s="56"/>
      <c r="DV515" s="56"/>
      <c r="DW515" s="56"/>
      <c r="DX515" s="56"/>
      <c r="DY515" s="56"/>
      <c r="DZ515" s="56"/>
      <c r="EA515" s="56"/>
      <c r="EB515" s="56"/>
      <c r="EC515" s="56"/>
      <c r="ED515" s="56"/>
      <c r="EE515" s="56"/>
      <c r="EF515" s="56"/>
      <c r="EG515" s="56"/>
      <c r="EH515" s="56"/>
      <c r="EI515" s="56"/>
      <c r="EJ515" s="56"/>
      <c r="EK515" s="56"/>
      <c r="EL515" s="76"/>
      <c r="EM515" s="81">
        <f>EN515+EO515+EP515</f>
        <v>2052</v>
      </c>
      <c r="EN515" s="61" t="str">
        <f>TEXT(R512,"#,##0")</f>
        <v>1,900</v>
      </c>
      <c r="EO515" s="61" t="str">
        <f>TEXT(AG513,"#,##0")</f>
        <v>152</v>
      </c>
      <c r="EP515" s="61"/>
      <c r="EQ515" s="60"/>
    </row>
    <row r="516" spans="2:147" ht="11.45" customHeight="1" x14ac:dyDescent="0.2">
      <c r="B516" s="55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  <c r="BR516" s="56"/>
      <c r="BS516" s="73"/>
      <c r="BT516" s="56"/>
      <c r="BU516" s="56"/>
      <c r="BV516" s="56"/>
      <c r="BW516" s="56"/>
      <c r="BX516" s="56"/>
      <c r="BY516" s="56"/>
      <c r="BZ516" s="56"/>
      <c r="CA516" s="56"/>
      <c r="CB516" s="56"/>
      <c r="CC516" s="56"/>
      <c r="CD516" s="56"/>
      <c r="CE516" s="56"/>
      <c r="CF516" s="56"/>
      <c r="CG516" s="56"/>
      <c r="CH516" s="56"/>
      <c r="CI516" s="56"/>
      <c r="CJ516" s="56"/>
      <c r="CK516" s="56"/>
      <c r="CL516" s="56"/>
      <c r="CM516" s="56"/>
      <c r="CN516" s="56"/>
      <c r="CO516" s="56"/>
      <c r="CP516" s="56"/>
      <c r="CQ516" s="56"/>
      <c r="CR516" s="56"/>
      <c r="CS516" s="56"/>
      <c r="CT516" s="56"/>
      <c r="CU516" s="56"/>
      <c r="CV516" s="56"/>
      <c r="CW516" s="56"/>
      <c r="CX516" s="56"/>
      <c r="CY516" s="56"/>
      <c r="CZ516" s="56"/>
      <c r="DA516" s="56"/>
      <c r="DB516" s="56"/>
      <c r="DC516" s="56"/>
      <c r="DD516" s="56"/>
      <c r="DE516" s="56"/>
      <c r="DF516" s="56"/>
      <c r="DG516" s="56"/>
      <c r="DH516" s="56"/>
      <c r="DI516" s="56"/>
      <c r="DJ516" s="56"/>
      <c r="DK516" s="56"/>
      <c r="DL516" s="56"/>
      <c r="DM516" s="56"/>
      <c r="DN516" s="56"/>
      <c r="DO516" s="56"/>
      <c r="DP516" s="56"/>
      <c r="DQ516" s="56"/>
      <c r="DR516" s="56"/>
      <c r="DS516" s="56"/>
      <c r="DT516" s="56"/>
      <c r="DU516" s="56"/>
      <c r="DV516" s="56"/>
      <c r="DW516" s="56"/>
      <c r="DX516" s="56"/>
      <c r="DY516" s="56"/>
      <c r="DZ516" s="56"/>
      <c r="EA516" s="56"/>
      <c r="EB516" s="56"/>
      <c r="EC516" s="56"/>
      <c r="ED516" s="56"/>
      <c r="EE516" s="56"/>
      <c r="EF516" s="56"/>
      <c r="EG516" s="56"/>
      <c r="EH516" s="56"/>
      <c r="EI516" s="56"/>
      <c r="EJ516" s="56"/>
      <c r="EK516" s="56"/>
      <c r="EL516" s="76"/>
      <c r="EM516" s="81"/>
      <c r="EN516" s="61"/>
      <c r="EO516" s="61"/>
      <c r="EP516" s="61"/>
      <c r="EQ516" s="60"/>
    </row>
    <row r="517" spans="2:147" ht="11.45" customHeight="1" x14ac:dyDescent="0.2">
      <c r="B517" s="55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  <c r="BR517" s="56"/>
      <c r="BS517" s="73"/>
      <c r="BT517" s="56"/>
      <c r="BU517" s="56"/>
      <c r="BV517" s="56"/>
      <c r="BW517" s="56"/>
      <c r="BX517" s="56"/>
      <c r="BY517" s="56"/>
      <c r="BZ517" s="56"/>
      <c r="CA517" s="56"/>
      <c r="CB517" s="56"/>
      <c r="CC517" s="56"/>
      <c r="CD517" s="56"/>
      <c r="CE517" s="56"/>
      <c r="CF517" s="56"/>
      <c r="CG517" s="56"/>
      <c r="CH517" s="56"/>
      <c r="CI517" s="56"/>
      <c r="CJ517" s="56"/>
      <c r="CK517" s="56"/>
      <c r="CL517" s="56"/>
      <c r="CM517" s="56"/>
      <c r="CN517" s="56"/>
      <c r="CO517" s="56"/>
      <c r="CP517" s="56"/>
      <c r="CQ517" s="56"/>
      <c r="CR517" s="56"/>
      <c r="CS517" s="56"/>
      <c r="CT517" s="56"/>
      <c r="CU517" s="56"/>
      <c r="CV517" s="56"/>
      <c r="CW517" s="56"/>
      <c r="CX517" s="56"/>
      <c r="CY517" s="56"/>
      <c r="CZ517" s="56"/>
      <c r="DA517" s="56"/>
      <c r="DB517" s="56"/>
      <c r="DC517" s="56"/>
      <c r="DD517" s="56"/>
      <c r="DE517" s="56"/>
      <c r="DF517" s="56"/>
      <c r="DG517" s="56"/>
      <c r="DH517" s="56"/>
      <c r="DI517" s="56"/>
      <c r="DJ517" s="56"/>
      <c r="DK517" s="56"/>
      <c r="DL517" s="56"/>
      <c r="DM517" s="56"/>
      <c r="DN517" s="56"/>
      <c r="DO517" s="56"/>
      <c r="DP517" s="56"/>
      <c r="DQ517" s="56"/>
      <c r="DR517" s="56"/>
      <c r="DS517" s="56"/>
      <c r="DT517" s="56"/>
      <c r="DU517" s="56"/>
      <c r="DV517" s="56"/>
      <c r="DW517" s="56"/>
      <c r="DX517" s="56"/>
      <c r="DY517" s="56"/>
      <c r="DZ517" s="56"/>
      <c r="EA517" s="56"/>
      <c r="EB517" s="56"/>
      <c r="EC517" s="56"/>
      <c r="ED517" s="56"/>
      <c r="EE517" s="56"/>
      <c r="EF517" s="56"/>
      <c r="EG517" s="56"/>
      <c r="EH517" s="56"/>
      <c r="EI517" s="56"/>
      <c r="EJ517" s="56"/>
      <c r="EK517" s="56"/>
      <c r="EL517" s="76"/>
      <c r="EM517" s="81"/>
      <c r="EN517" s="61"/>
      <c r="EO517" s="61"/>
      <c r="EP517" s="61"/>
      <c r="EQ517" s="60"/>
    </row>
    <row r="518" spans="2:147" ht="11.45" customHeight="1" x14ac:dyDescent="0.2">
      <c r="B518" s="55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73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76"/>
      <c r="EM518" s="81"/>
      <c r="EN518" s="61"/>
      <c r="EO518" s="61"/>
      <c r="EP518" s="61"/>
      <c r="EQ518" s="60"/>
    </row>
    <row r="519" spans="2:147" ht="11.45" customHeight="1" x14ac:dyDescent="0.2">
      <c r="B519" s="55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73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  <c r="EK519" s="56"/>
      <c r="EL519" s="76"/>
      <c r="EM519" s="81"/>
      <c r="EN519" s="61"/>
      <c r="EO519" s="61"/>
      <c r="EP519" s="61"/>
      <c r="EQ519" s="60"/>
    </row>
    <row r="520" spans="2:147" ht="11.45" customHeight="1" x14ac:dyDescent="0.2">
      <c r="B520" s="55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73"/>
      <c r="BT520" s="56"/>
      <c r="BU520" s="56"/>
      <c r="BV520" s="56"/>
      <c r="BW520" s="56"/>
      <c r="BX520" s="56"/>
      <c r="BY520" s="56"/>
      <c r="BZ520" s="56"/>
      <c r="CA520" s="56"/>
      <c r="CB520" s="56"/>
      <c r="CC520" s="56"/>
      <c r="CD520" s="56"/>
      <c r="CE520" s="56"/>
      <c r="CF520" s="56"/>
      <c r="CG520" s="56"/>
      <c r="CH520" s="56"/>
      <c r="CI520" s="56"/>
      <c r="CJ520" s="56"/>
      <c r="CK520" s="56"/>
      <c r="CL520" s="56"/>
      <c r="CM520" s="56"/>
      <c r="CN520" s="56"/>
      <c r="CO520" s="56"/>
      <c r="CP520" s="56"/>
      <c r="CQ520" s="56"/>
      <c r="CR520" s="56"/>
      <c r="CS520" s="56"/>
      <c r="CT520" s="56"/>
      <c r="CU520" s="56"/>
      <c r="CV520" s="56"/>
      <c r="CW520" s="56"/>
      <c r="CX520" s="56"/>
      <c r="CY520" s="56"/>
      <c r="CZ520" s="56"/>
      <c r="DA520" s="56"/>
      <c r="DB520" s="56"/>
      <c r="DC520" s="56"/>
      <c r="DD520" s="56"/>
      <c r="DE520" s="56"/>
      <c r="DF520" s="56"/>
      <c r="DG520" s="56"/>
      <c r="DH520" s="56"/>
      <c r="DI520" s="56"/>
      <c r="DJ520" s="56"/>
      <c r="DK520" s="56"/>
      <c r="DL520" s="56"/>
      <c r="DM520" s="56"/>
      <c r="DN520" s="56"/>
      <c r="DO520" s="56"/>
      <c r="DP520" s="56"/>
      <c r="DQ520" s="56"/>
      <c r="DR520" s="56"/>
      <c r="DS520" s="56"/>
      <c r="DT520" s="56"/>
      <c r="DU520" s="56"/>
      <c r="DV520" s="56"/>
      <c r="DW520" s="56"/>
      <c r="DX520" s="56"/>
      <c r="DY520" s="56"/>
      <c r="DZ520" s="56"/>
      <c r="EA520" s="56"/>
      <c r="EB520" s="56"/>
      <c r="EC520" s="56"/>
      <c r="ED520" s="56"/>
      <c r="EE520" s="56"/>
      <c r="EF520" s="56"/>
      <c r="EG520" s="56"/>
      <c r="EH520" s="56"/>
      <c r="EI520" s="56"/>
      <c r="EJ520" s="56"/>
      <c r="EK520" s="56"/>
      <c r="EL520" s="76"/>
      <c r="EM520" s="81"/>
      <c r="EN520" s="61"/>
      <c r="EO520" s="61"/>
      <c r="EP520" s="61"/>
      <c r="EQ520" s="60"/>
    </row>
    <row r="521" spans="2:147" ht="11.45" customHeight="1" x14ac:dyDescent="0.2">
      <c r="B521" s="55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  <c r="BR521" s="56"/>
      <c r="BS521" s="73"/>
      <c r="BT521" s="56"/>
      <c r="BU521" s="56"/>
      <c r="BV521" s="56"/>
      <c r="BW521" s="56"/>
      <c r="BX521" s="56"/>
      <c r="BY521" s="56"/>
      <c r="BZ521" s="56"/>
      <c r="CA521" s="56"/>
      <c r="CB521" s="56"/>
      <c r="CC521" s="56"/>
      <c r="CD521" s="56"/>
      <c r="CE521" s="56"/>
      <c r="CF521" s="56"/>
      <c r="CG521" s="56"/>
      <c r="CH521" s="56"/>
      <c r="CI521" s="56"/>
      <c r="CJ521" s="56"/>
      <c r="CK521" s="56"/>
      <c r="CL521" s="56"/>
      <c r="CM521" s="56"/>
      <c r="CN521" s="56"/>
      <c r="CO521" s="56"/>
      <c r="CP521" s="56"/>
      <c r="CQ521" s="56"/>
      <c r="CR521" s="56"/>
      <c r="CS521" s="56"/>
      <c r="CT521" s="56"/>
      <c r="CU521" s="56"/>
      <c r="CV521" s="56"/>
      <c r="CW521" s="56"/>
      <c r="CX521" s="56"/>
      <c r="CY521" s="56"/>
      <c r="CZ521" s="56"/>
      <c r="DA521" s="56"/>
      <c r="DB521" s="56"/>
      <c r="DC521" s="56"/>
      <c r="DD521" s="56"/>
      <c r="DE521" s="56"/>
      <c r="DF521" s="56"/>
      <c r="DG521" s="56"/>
      <c r="DH521" s="56"/>
      <c r="DI521" s="56"/>
      <c r="DJ521" s="56"/>
      <c r="DK521" s="56"/>
      <c r="DL521" s="56"/>
      <c r="DM521" s="56"/>
      <c r="DN521" s="56"/>
      <c r="DO521" s="56"/>
      <c r="DP521" s="56"/>
      <c r="DQ521" s="56"/>
      <c r="DR521" s="56"/>
      <c r="DS521" s="56"/>
      <c r="DT521" s="56"/>
      <c r="DU521" s="56"/>
      <c r="DV521" s="56"/>
      <c r="DW521" s="56"/>
      <c r="DX521" s="56"/>
      <c r="DY521" s="56"/>
      <c r="DZ521" s="56"/>
      <c r="EA521" s="56"/>
      <c r="EB521" s="56"/>
      <c r="EC521" s="56"/>
      <c r="ED521" s="56"/>
      <c r="EE521" s="56"/>
      <c r="EF521" s="56"/>
      <c r="EG521" s="56"/>
      <c r="EH521" s="56"/>
      <c r="EI521" s="56"/>
      <c r="EJ521" s="56"/>
      <c r="EK521" s="56"/>
      <c r="EL521" s="76"/>
      <c r="EM521" s="81"/>
      <c r="EN521" s="61"/>
      <c r="EO521" s="61"/>
      <c r="EP521" s="61"/>
      <c r="EQ521" s="60"/>
    </row>
    <row r="522" spans="2:147" ht="11.45" customHeight="1" x14ac:dyDescent="0.2">
      <c r="B522" s="55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73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76"/>
      <c r="EM522" s="81"/>
      <c r="EN522" s="61"/>
      <c r="EO522" s="61"/>
      <c r="EP522" s="61"/>
      <c r="EQ522" s="60"/>
    </row>
    <row r="523" spans="2:147" ht="11.45" customHeight="1" x14ac:dyDescent="0.2">
      <c r="B523" s="55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  <c r="BR523" s="56"/>
      <c r="BS523" s="73"/>
      <c r="BT523" s="56"/>
      <c r="BU523" s="56"/>
      <c r="BV523" s="56"/>
      <c r="BW523" s="56"/>
      <c r="BX523" s="56"/>
      <c r="BY523" s="56"/>
      <c r="BZ523" s="56"/>
      <c r="CA523" s="56"/>
      <c r="CB523" s="56"/>
      <c r="CC523" s="56"/>
      <c r="CD523" s="56"/>
      <c r="CE523" s="56"/>
      <c r="CF523" s="56"/>
      <c r="CG523" s="56"/>
      <c r="CH523" s="56"/>
      <c r="CI523" s="56"/>
      <c r="CJ523" s="56"/>
      <c r="CK523" s="56"/>
      <c r="CL523" s="56"/>
      <c r="CM523" s="56"/>
      <c r="CN523" s="56"/>
      <c r="CO523" s="56"/>
      <c r="CP523" s="56"/>
      <c r="CQ523" s="56"/>
      <c r="CR523" s="56"/>
      <c r="CS523" s="56"/>
      <c r="CT523" s="56"/>
      <c r="CU523" s="56"/>
      <c r="CV523" s="56"/>
      <c r="CW523" s="56"/>
      <c r="CX523" s="56"/>
      <c r="CY523" s="56"/>
      <c r="CZ523" s="56"/>
      <c r="DA523" s="56"/>
      <c r="DB523" s="56"/>
      <c r="DC523" s="56"/>
      <c r="DD523" s="56"/>
      <c r="DE523" s="56"/>
      <c r="DF523" s="56"/>
      <c r="DG523" s="56"/>
      <c r="DH523" s="56"/>
      <c r="DI523" s="56"/>
      <c r="DJ523" s="56"/>
      <c r="DK523" s="56"/>
      <c r="DL523" s="56"/>
      <c r="DM523" s="56"/>
      <c r="DN523" s="56"/>
      <c r="DO523" s="56"/>
      <c r="DP523" s="56"/>
      <c r="DQ523" s="56"/>
      <c r="DR523" s="56"/>
      <c r="DS523" s="56"/>
      <c r="DT523" s="56"/>
      <c r="DU523" s="56"/>
      <c r="DV523" s="56"/>
      <c r="DW523" s="56"/>
      <c r="DX523" s="56"/>
      <c r="DY523" s="56"/>
      <c r="DZ523" s="56"/>
      <c r="EA523" s="56"/>
      <c r="EB523" s="56"/>
      <c r="EC523" s="56"/>
      <c r="ED523" s="56"/>
      <c r="EE523" s="56"/>
      <c r="EF523" s="56"/>
      <c r="EG523" s="56"/>
      <c r="EH523" s="56"/>
      <c r="EI523" s="56"/>
      <c r="EJ523" s="56"/>
      <c r="EK523" s="56"/>
      <c r="EL523" s="76"/>
      <c r="EM523" s="81"/>
      <c r="EN523" s="61"/>
      <c r="EO523" s="61"/>
      <c r="EP523" s="61"/>
      <c r="EQ523" s="60"/>
    </row>
    <row r="524" spans="2:147" ht="11.45" customHeight="1" x14ac:dyDescent="0.2">
      <c r="B524" s="55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73"/>
      <c r="BT524" s="56"/>
      <c r="BU524" s="56"/>
      <c r="BV524" s="56"/>
      <c r="BW524" s="56"/>
      <c r="BX524" s="56"/>
      <c r="BY524" s="56"/>
      <c r="BZ524" s="56"/>
      <c r="CA524" s="56"/>
      <c r="CB524" s="56"/>
      <c r="CC524" s="56"/>
      <c r="CD524" s="56"/>
      <c r="CE524" s="56"/>
      <c r="CF524" s="56"/>
      <c r="CG524" s="56"/>
      <c r="CH524" s="56"/>
      <c r="CI524" s="56"/>
      <c r="CJ524" s="56"/>
      <c r="CK524" s="56"/>
      <c r="CL524" s="56"/>
      <c r="CM524" s="56"/>
      <c r="CN524" s="56"/>
      <c r="CO524" s="56"/>
      <c r="CP524" s="56"/>
      <c r="CQ524" s="56"/>
      <c r="CR524" s="56"/>
      <c r="CS524" s="56"/>
      <c r="CT524" s="56"/>
      <c r="CU524" s="56"/>
      <c r="CV524" s="56"/>
      <c r="CW524" s="56"/>
      <c r="CX524" s="56"/>
      <c r="CY524" s="56"/>
      <c r="CZ524" s="56"/>
      <c r="DA524" s="56"/>
      <c r="DB524" s="56"/>
      <c r="DC524" s="56"/>
      <c r="DD524" s="56"/>
      <c r="DE524" s="56"/>
      <c r="DF524" s="56"/>
      <c r="DG524" s="56"/>
      <c r="DH524" s="56"/>
      <c r="DI524" s="56"/>
      <c r="DJ524" s="56"/>
      <c r="DK524" s="56"/>
      <c r="DL524" s="56"/>
      <c r="DM524" s="56"/>
      <c r="DN524" s="56"/>
      <c r="DO524" s="56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  <c r="EK524" s="56"/>
      <c r="EL524" s="76"/>
      <c r="EM524" s="81"/>
      <c r="EN524" s="61"/>
      <c r="EO524" s="61"/>
      <c r="EP524" s="61"/>
      <c r="EQ524" s="60"/>
    </row>
    <row r="525" spans="2:147" ht="11.45" customHeight="1" x14ac:dyDescent="0.2">
      <c r="B525" s="55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  <c r="BR525" s="56"/>
      <c r="BS525" s="73"/>
      <c r="BT525" s="56"/>
      <c r="BU525" s="56"/>
      <c r="BV525" s="56"/>
      <c r="BW525" s="56"/>
      <c r="BX525" s="56"/>
      <c r="BY525" s="56"/>
      <c r="BZ525" s="56"/>
      <c r="CA525" s="56"/>
      <c r="CB525" s="56"/>
      <c r="CC525" s="56"/>
      <c r="CD525" s="56"/>
      <c r="CE525" s="56"/>
      <c r="CF525" s="56"/>
      <c r="CG525" s="56"/>
      <c r="CH525" s="56"/>
      <c r="CI525" s="56"/>
      <c r="CJ525" s="56"/>
      <c r="CK525" s="56"/>
      <c r="CL525" s="56"/>
      <c r="CM525" s="56"/>
      <c r="CN525" s="56"/>
      <c r="CO525" s="56"/>
      <c r="CP525" s="56"/>
      <c r="CQ525" s="56"/>
      <c r="CR525" s="56"/>
      <c r="CS525" s="56"/>
      <c r="CT525" s="56"/>
      <c r="CU525" s="56"/>
      <c r="CV525" s="56"/>
      <c r="CW525" s="56"/>
      <c r="CX525" s="56"/>
      <c r="CY525" s="56"/>
      <c r="CZ525" s="56"/>
      <c r="DA525" s="56"/>
      <c r="DB525" s="56"/>
      <c r="DC525" s="56"/>
      <c r="DD525" s="56"/>
      <c r="DE525" s="56"/>
      <c r="DF525" s="56"/>
      <c r="DG525" s="56"/>
      <c r="DH525" s="56"/>
      <c r="DI525" s="56"/>
      <c r="DJ525" s="56"/>
      <c r="DK525" s="56"/>
      <c r="DL525" s="56"/>
      <c r="DM525" s="56"/>
      <c r="DN525" s="56"/>
      <c r="DO525" s="56"/>
      <c r="DP525" s="56"/>
      <c r="DQ525" s="56"/>
      <c r="DR525" s="56"/>
      <c r="DS525" s="56"/>
      <c r="DT525" s="56"/>
      <c r="DU525" s="56"/>
      <c r="DV525" s="56"/>
      <c r="DW525" s="56"/>
      <c r="DX525" s="56"/>
      <c r="DY525" s="56"/>
      <c r="DZ525" s="56"/>
      <c r="EA525" s="56"/>
      <c r="EB525" s="56"/>
      <c r="EC525" s="56"/>
      <c r="ED525" s="56"/>
      <c r="EE525" s="56"/>
      <c r="EF525" s="56"/>
      <c r="EG525" s="56"/>
      <c r="EH525" s="56"/>
      <c r="EI525" s="56"/>
      <c r="EJ525" s="56"/>
      <c r="EK525" s="56"/>
      <c r="EL525" s="76"/>
      <c r="EM525" s="81"/>
      <c r="EN525" s="61"/>
      <c r="EO525" s="61"/>
      <c r="EP525" s="61"/>
      <c r="EQ525" s="60"/>
    </row>
    <row r="526" spans="2:147" ht="11.45" customHeight="1" x14ac:dyDescent="0.2">
      <c r="B526" s="55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73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76"/>
      <c r="EM526" s="81"/>
      <c r="EN526" s="61"/>
      <c r="EO526" s="61"/>
      <c r="EP526" s="61"/>
      <c r="EQ526" s="60"/>
    </row>
    <row r="527" spans="2:147" ht="11.45" customHeight="1" x14ac:dyDescent="0.2">
      <c r="B527" s="55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73"/>
      <c r="BT527" s="56"/>
      <c r="BU527" s="56"/>
      <c r="BV527" s="56"/>
      <c r="BW527" s="56"/>
      <c r="BX527" s="56"/>
      <c r="BY527" s="56"/>
      <c r="BZ527" s="56"/>
      <c r="CA527" s="56"/>
      <c r="CB527" s="56"/>
      <c r="CC527" s="56"/>
      <c r="CD527" s="56"/>
      <c r="CE527" s="56"/>
      <c r="CF527" s="56"/>
      <c r="CG527" s="56"/>
      <c r="CH527" s="56"/>
      <c r="CI527" s="56"/>
      <c r="CJ527" s="56"/>
      <c r="CK527" s="56"/>
      <c r="CL527" s="56"/>
      <c r="CM527" s="56"/>
      <c r="CN527" s="56"/>
      <c r="CO527" s="56"/>
      <c r="CP527" s="56"/>
      <c r="CQ527" s="56"/>
      <c r="CR527" s="56"/>
      <c r="CS527" s="56"/>
      <c r="CT527" s="56"/>
      <c r="CU527" s="56"/>
      <c r="CV527" s="56"/>
      <c r="CW527" s="56"/>
      <c r="CX527" s="56"/>
      <c r="CY527" s="56"/>
      <c r="CZ527" s="56"/>
      <c r="DA527" s="56"/>
      <c r="DB527" s="56"/>
      <c r="DC527" s="56"/>
      <c r="DD527" s="56"/>
      <c r="DE527" s="56"/>
      <c r="DF527" s="56"/>
      <c r="DG527" s="56"/>
      <c r="DH527" s="56"/>
      <c r="DI527" s="56"/>
      <c r="DJ527" s="56"/>
      <c r="DK527" s="56"/>
      <c r="DL527" s="56"/>
      <c r="DM527" s="56"/>
      <c r="DN527" s="56"/>
      <c r="DO527" s="56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  <c r="EK527" s="56"/>
      <c r="EL527" s="76"/>
      <c r="EM527" s="81"/>
      <c r="EN527" s="61"/>
      <c r="EO527" s="61"/>
      <c r="EP527" s="61"/>
      <c r="EQ527" s="60"/>
    </row>
    <row r="528" spans="2:147" ht="11.45" customHeight="1" x14ac:dyDescent="0.2">
      <c r="B528" s="55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73"/>
      <c r="BT528" s="56"/>
      <c r="BU528" s="56"/>
      <c r="BV528" s="56"/>
      <c r="BW528" s="56"/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  <c r="CH528" s="56"/>
      <c r="CI528" s="56"/>
      <c r="CJ528" s="56"/>
      <c r="CK528" s="56"/>
      <c r="CL528" s="56"/>
      <c r="CM528" s="56"/>
      <c r="CN528" s="56"/>
      <c r="CO528" s="56"/>
      <c r="CP528" s="56"/>
      <c r="CQ528" s="56"/>
      <c r="CR528" s="56"/>
      <c r="CS528" s="56"/>
      <c r="CT528" s="56"/>
      <c r="CU528" s="56"/>
      <c r="CV528" s="56"/>
      <c r="CW528" s="56"/>
      <c r="CX528" s="56"/>
      <c r="CY528" s="56"/>
      <c r="CZ528" s="56"/>
      <c r="DA528" s="56"/>
      <c r="DB528" s="56"/>
      <c r="DC528" s="56"/>
      <c r="DD528" s="56"/>
      <c r="DE528" s="56"/>
      <c r="DF528" s="56"/>
      <c r="DG528" s="56"/>
      <c r="DH528" s="56"/>
      <c r="DI528" s="56"/>
      <c r="DJ528" s="56"/>
      <c r="DK528" s="56"/>
      <c r="DL528" s="56"/>
      <c r="DM528" s="56"/>
      <c r="DN528" s="56"/>
      <c r="DO528" s="56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  <c r="EK528" s="56"/>
      <c r="EL528" s="76"/>
      <c r="EM528" s="81"/>
      <c r="EN528" s="61"/>
      <c r="EO528" s="61"/>
      <c r="EP528" s="61"/>
      <c r="EQ528" s="60"/>
    </row>
    <row r="529" spans="1:149" ht="11.45" customHeight="1" x14ac:dyDescent="0.2">
      <c r="B529" s="55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  <c r="BR529" s="56"/>
      <c r="BS529" s="73"/>
      <c r="BT529" s="56"/>
      <c r="BU529" s="56"/>
      <c r="BV529" s="56"/>
      <c r="BW529" s="56"/>
      <c r="BX529" s="56"/>
      <c r="BY529" s="56"/>
      <c r="BZ529" s="56"/>
      <c r="CA529" s="56"/>
      <c r="CB529" s="56"/>
      <c r="CC529" s="56"/>
      <c r="CD529" s="56"/>
      <c r="CE529" s="56"/>
      <c r="CF529" s="56"/>
      <c r="CG529" s="56"/>
      <c r="CH529" s="56"/>
      <c r="CI529" s="56"/>
      <c r="CJ529" s="56"/>
      <c r="CK529" s="56"/>
      <c r="CL529" s="56"/>
      <c r="CM529" s="56"/>
      <c r="CN529" s="56"/>
      <c r="CO529" s="56"/>
      <c r="CP529" s="56"/>
      <c r="CQ529" s="56"/>
      <c r="CR529" s="56"/>
      <c r="CS529" s="56"/>
      <c r="CT529" s="56"/>
      <c r="CU529" s="56"/>
      <c r="CV529" s="56"/>
      <c r="CW529" s="56"/>
      <c r="CX529" s="56"/>
      <c r="CY529" s="56"/>
      <c r="CZ529" s="56"/>
      <c r="DA529" s="56"/>
      <c r="DB529" s="56"/>
      <c r="DC529" s="56"/>
      <c r="DD529" s="56"/>
      <c r="DE529" s="56"/>
      <c r="DF529" s="56"/>
      <c r="DG529" s="56"/>
      <c r="DH529" s="56"/>
      <c r="DI529" s="56"/>
      <c r="DJ529" s="56"/>
      <c r="DK529" s="56"/>
      <c r="DL529" s="56"/>
      <c r="DM529" s="56"/>
      <c r="DN529" s="56"/>
      <c r="DO529" s="56"/>
      <c r="DP529" s="56"/>
      <c r="DQ529" s="56"/>
      <c r="DR529" s="56"/>
      <c r="DS529" s="56"/>
      <c r="DT529" s="56"/>
      <c r="DU529" s="56"/>
      <c r="DV529" s="56"/>
      <c r="DW529" s="56"/>
      <c r="DX529" s="56"/>
      <c r="DY529" s="56"/>
      <c r="DZ529" s="56"/>
      <c r="EA529" s="56"/>
      <c r="EB529" s="56"/>
      <c r="EC529" s="56"/>
      <c r="ED529" s="56"/>
      <c r="EE529" s="56"/>
      <c r="EF529" s="56"/>
      <c r="EG529" s="56"/>
      <c r="EH529" s="56"/>
      <c r="EI529" s="56"/>
      <c r="EJ529" s="56"/>
      <c r="EK529" s="56"/>
      <c r="EL529" s="76"/>
      <c r="EM529" s="81"/>
      <c r="EN529" s="61"/>
      <c r="EO529" s="61"/>
      <c r="EP529" s="61"/>
      <c r="EQ529" s="60"/>
    </row>
    <row r="530" spans="1:149" ht="11.45" customHeight="1" x14ac:dyDescent="0.2">
      <c r="B530" s="55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  <c r="BR530" s="56"/>
      <c r="BS530" s="73"/>
      <c r="BT530" s="56"/>
      <c r="BU530" s="56"/>
      <c r="BV530" s="56"/>
      <c r="BW530" s="56"/>
      <c r="BX530" s="56"/>
      <c r="BY530" s="56"/>
      <c r="BZ530" s="56"/>
      <c r="CA530" s="56"/>
      <c r="CB530" s="56"/>
      <c r="CC530" s="56"/>
      <c r="CD530" s="56"/>
      <c r="CE530" s="56"/>
      <c r="CF530" s="56"/>
      <c r="CG530" s="56"/>
      <c r="CH530" s="56"/>
      <c r="CI530" s="56"/>
      <c r="CJ530" s="56"/>
      <c r="CK530" s="56"/>
      <c r="CL530" s="56"/>
      <c r="CM530" s="56"/>
      <c r="CN530" s="56"/>
      <c r="CO530" s="56"/>
      <c r="CP530" s="56"/>
      <c r="CQ530" s="56"/>
      <c r="CR530" s="56"/>
      <c r="CS530" s="56"/>
      <c r="CT530" s="56"/>
      <c r="CU530" s="56"/>
      <c r="CV530" s="56"/>
      <c r="CW530" s="56"/>
      <c r="CX530" s="56"/>
      <c r="CY530" s="56"/>
      <c r="CZ530" s="56"/>
      <c r="DA530" s="56"/>
      <c r="DB530" s="56"/>
      <c r="DC530" s="56"/>
      <c r="DD530" s="56"/>
      <c r="DE530" s="56"/>
      <c r="DF530" s="56"/>
      <c r="DG530" s="56"/>
      <c r="DH530" s="56"/>
      <c r="DI530" s="56"/>
      <c r="DJ530" s="56"/>
      <c r="DK530" s="56"/>
      <c r="DL530" s="56"/>
      <c r="DM530" s="56"/>
      <c r="DN530" s="56"/>
      <c r="DO530" s="56"/>
      <c r="DP530" s="56"/>
      <c r="DQ530" s="56"/>
      <c r="DR530" s="56"/>
      <c r="DS530" s="56"/>
      <c r="DT530" s="56"/>
      <c r="DU530" s="56"/>
      <c r="DV530" s="56"/>
      <c r="DW530" s="56"/>
      <c r="DX530" s="56"/>
      <c r="DY530" s="56"/>
      <c r="DZ530" s="56"/>
      <c r="EA530" s="56"/>
      <c r="EB530" s="56"/>
      <c r="EC530" s="56"/>
      <c r="ED530" s="56"/>
      <c r="EE530" s="56"/>
      <c r="EF530" s="56"/>
      <c r="EG530" s="56"/>
      <c r="EH530" s="56"/>
      <c r="EI530" s="56"/>
      <c r="EJ530" s="56"/>
      <c r="EK530" s="56"/>
      <c r="EL530" s="76"/>
      <c r="EM530" s="81"/>
      <c r="EN530" s="61"/>
      <c r="EO530" s="61"/>
      <c r="EP530" s="61"/>
      <c r="EQ530" s="60"/>
    </row>
    <row r="531" spans="1:149" ht="11.45" customHeight="1" x14ac:dyDescent="0.2">
      <c r="B531" s="55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  <c r="BR531" s="56"/>
      <c r="BS531" s="73"/>
      <c r="BT531" s="56"/>
      <c r="BU531" s="56"/>
      <c r="BV531" s="56"/>
      <c r="BW531" s="56"/>
      <c r="BX531" s="56"/>
      <c r="BY531" s="56"/>
      <c r="BZ531" s="56"/>
      <c r="CA531" s="56"/>
      <c r="CB531" s="56"/>
      <c r="CC531" s="56"/>
      <c r="CD531" s="56"/>
      <c r="CE531" s="56"/>
      <c r="CF531" s="56"/>
      <c r="CG531" s="56"/>
      <c r="CH531" s="56"/>
      <c r="CI531" s="56"/>
      <c r="CJ531" s="56"/>
      <c r="CK531" s="56"/>
      <c r="CL531" s="56"/>
      <c r="CM531" s="56"/>
      <c r="CN531" s="56"/>
      <c r="CO531" s="56"/>
      <c r="CP531" s="56"/>
      <c r="CQ531" s="56"/>
      <c r="CR531" s="56"/>
      <c r="CS531" s="56"/>
      <c r="CT531" s="56"/>
      <c r="CU531" s="56"/>
      <c r="CV531" s="56"/>
      <c r="CW531" s="56"/>
      <c r="CX531" s="56"/>
      <c r="CY531" s="56"/>
      <c r="CZ531" s="56"/>
      <c r="DA531" s="56"/>
      <c r="DB531" s="56"/>
      <c r="DC531" s="56"/>
      <c r="DD531" s="56"/>
      <c r="DE531" s="56"/>
      <c r="DF531" s="56"/>
      <c r="DG531" s="56"/>
      <c r="DH531" s="56"/>
      <c r="DI531" s="56"/>
      <c r="DJ531" s="56"/>
      <c r="DK531" s="56"/>
      <c r="DL531" s="56"/>
      <c r="DM531" s="56"/>
      <c r="DN531" s="56"/>
      <c r="DO531" s="56"/>
      <c r="DP531" s="56"/>
      <c r="DQ531" s="56"/>
      <c r="DR531" s="56"/>
      <c r="DS531" s="56"/>
      <c r="DT531" s="56"/>
      <c r="DU531" s="56"/>
      <c r="DV531" s="56"/>
      <c r="DW531" s="56"/>
      <c r="DX531" s="56"/>
      <c r="DY531" s="56"/>
      <c r="DZ531" s="56"/>
      <c r="EA531" s="56"/>
      <c r="EB531" s="56"/>
      <c r="EC531" s="56"/>
      <c r="ED531" s="56"/>
      <c r="EE531" s="56"/>
      <c r="EF531" s="56"/>
      <c r="EG531" s="56"/>
      <c r="EH531" s="56"/>
      <c r="EI531" s="56"/>
      <c r="EJ531" s="56"/>
      <c r="EK531" s="56"/>
      <c r="EL531" s="76"/>
      <c r="EM531" s="81"/>
      <c r="EN531" s="61"/>
      <c r="EO531" s="61"/>
      <c r="EP531" s="61"/>
      <c r="EQ531" s="60"/>
    </row>
    <row r="532" spans="1:149" ht="11.45" customHeight="1" x14ac:dyDescent="0.2">
      <c r="B532" s="55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73"/>
      <c r="BT532" s="56"/>
      <c r="BU532" s="56"/>
      <c r="BV532" s="56"/>
      <c r="BW532" s="56"/>
      <c r="BX532" s="56"/>
      <c r="BY532" s="56"/>
      <c r="BZ532" s="56"/>
      <c r="CA532" s="56"/>
      <c r="CB532" s="56"/>
      <c r="CC532" s="56"/>
      <c r="CD532" s="56"/>
      <c r="CE532" s="56"/>
      <c r="CF532" s="56"/>
      <c r="CG532" s="56"/>
      <c r="CH532" s="56"/>
      <c r="CI532" s="56"/>
      <c r="CJ532" s="56"/>
      <c r="CK532" s="56"/>
      <c r="CL532" s="56"/>
      <c r="CM532" s="56"/>
      <c r="CN532" s="56"/>
      <c r="CO532" s="56"/>
      <c r="CP532" s="56"/>
      <c r="CQ532" s="56"/>
      <c r="CR532" s="56"/>
      <c r="CS532" s="56"/>
      <c r="CT532" s="56"/>
      <c r="CU532" s="56"/>
      <c r="CV532" s="56"/>
      <c r="CW532" s="56"/>
      <c r="CX532" s="56"/>
      <c r="CY532" s="56"/>
      <c r="CZ532" s="56"/>
      <c r="DA532" s="56"/>
      <c r="DB532" s="56"/>
      <c r="DC532" s="56"/>
      <c r="DD532" s="56"/>
      <c r="DE532" s="56"/>
      <c r="DF532" s="56"/>
      <c r="DG532" s="56"/>
      <c r="DH532" s="56"/>
      <c r="DI532" s="56"/>
      <c r="DJ532" s="56"/>
      <c r="DK532" s="56"/>
      <c r="DL532" s="56"/>
      <c r="DM532" s="56"/>
      <c r="DN532" s="56"/>
      <c r="DO532" s="56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  <c r="EK532" s="56"/>
      <c r="EL532" s="76"/>
      <c r="EM532" s="81"/>
      <c r="EN532" s="61"/>
      <c r="EO532" s="61"/>
      <c r="EP532" s="61"/>
      <c r="EQ532" s="60"/>
    </row>
    <row r="533" spans="1:149" ht="11.45" customHeight="1" x14ac:dyDescent="0.2">
      <c r="B533" s="55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73"/>
      <c r="BT533" s="56"/>
      <c r="BU533" s="56"/>
      <c r="BV533" s="56"/>
      <c r="BW533" s="56"/>
      <c r="BX533" s="56"/>
      <c r="BY533" s="56"/>
      <c r="BZ533" s="56"/>
      <c r="CA533" s="56"/>
      <c r="CB533" s="56"/>
      <c r="CC533" s="56"/>
      <c r="CD533" s="56"/>
      <c r="CE533" s="56"/>
      <c r="CF533" s="56"/>
      <c r="CG533" s="56"/>
      <c r="CH533" s="56"/>
      <c r="CI533" s="56"/>
      <c r="CJ533" s="56"/>
      <c r="CK533" s="56"/>
      <c r="CL533" s="56"/>
      <c r="CM533" s="56"/>
      <c r="CN533" s="56"/>
      <c r="CO533" s="56"/>
      <c r="CP533" s="56"/>
      <c r="CQ533" s="56"/>
      <c r="CR533" s="56"/>
      <c r="CS533" s="56"/>
      <c r="CT533" s="56"/>
      <c r="CU533" s="56"/>
      <c r="CV533" s="56"/>
      <c r="CW533" s="56"/>
      <c r="CX533" s="56"/>
      <c r="CY533" s="56"/>
      <c r="CZ533" s="56"/>
      <c r="DA533" s="56"/>
      <c r="DB533" s="56"/>
      <c r="DC533" s="56"/>
      <c r="DD533" s="56"/>
      <c r="DE533" s="56"/>
      <c r="DF533" s="56"/>
      <c r="DG533" s="56"/>
      <c r="DH533" s="56"/>
      <c r="DI533" s="56"/>
      <c r="DJ533" s="56"/>
      <c r="DK533" s="56"/>
      <c r="DL533" s="56"/>
      <c r="DM533" s="56"/>
      <c r="DN533" s="56"/>
      <c r="DO533" s="56"/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  <c r="EK533" s="56"/>
      <c r="EL533" s="76"/>
      <c r="EM533" s="81"/>
      <c r="EN533" s="61"/>
      <c r="EO533" s="61"/>
      <c r="EP533" s="61"/>
      <c r="EQ533" s="60"/>
    </row>
    <row r="534" spans="1:149" ht="11.45" customHeight="1" x14ac:dyDescent="0.2">
      <c r="B534" s="55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  <c r="BR534" s="56"/>
      <c r="BS534" s="73"/>
      <c r="BT534" s="56"/>
      <c r="BU534" s="56"/>
      <c r="BV534" s="56"/>
      <c r="BW534" s="56"/>
      <c r="BX534" s="56"/>
      <c r="BY534" s="56"/>
      <c r="BZ534" s="56"/>
      <c r="CA534" s="56"/>
      <c r="CB534" s="56"/>
      <c r="CC534" s="56"/>
      <c r="CD534" s="56"/>
      <c r="CE534" s="56"/>
      <c r="CF534" s="56"/>
      <c r="CG534" s="56"/>
      <c r="CH534" s="56"/>
      <c r="CI534" s="56"/>
      <c r="CJ534" s="56"/>
      <c r="CK534" s="56"/>
      <c r="CL534" s="56"/>
      <c r="CM534" s="56"/>
      <c r="CN534" s="56"/>
      <c r="CO534" s="56"/>
      <c r="CP534" s="56"/>
      <c r="CQ534" s="56"/>
      <c r="CR534" s="56"/>
      <c r="CS534" s="56"/>
      <c r="CT534" s="56"/>
      <c r="CU534" s="56"/>
      <c r="CV534" s="56"/>
      <c r="CW534" s="56"/>
      <c r="CX534" s="56"/>
      <c r="CY534" s="56"/>
      <c r="CZ534" s="56"/>
      <c r="DA534" s="56"/>
      <c r="DB534" s="56"/>
      <c r="DC534" s="56"/>
      <c r="DD534" s="56"/>
      <c r="DE534" s="56"/>
      <c r="DF534" s="56"/>
      <c r="DG534" s="56"/>
      <c r="DH534" s="56"/>
      <c r="DI534" s="56"/>
      <c r="DJ534" s="56"/>
      <c r="DK534" s="56"/>
      <c r="DL534" s="56"/>
      <c r="DM534" s="56"/>
      <c r="DN534" s="56"/>
      <c r="DO534" s="56"/>
      <c r="DP534" s="56"/>
      <c r="DQ534" s="56"/>
      <c r="DR534" s="56"/>
      <c r="DS534" s="56"/>
      <c r="DT534" s="56"/>
      <c r="DU534" s="56"/>
      <c r="DV534" s="56"/>
      <c r="DW534" s="56"/>
      <c r="DX534" s="56"/>
      <c r="DY534" s="56"/>
      <c r="DZ534" s="56"/>
      <c r="EA534" s="56"/>
      <c r="EB534" s="56"/>
      <c r="EC534" s="56"/>
      <c r="ED534" s="56"/>
      <c r="EE534" s="56"/>
      <c r="EF534" s="56"/>
      <c r="EG534" s="56"/>
      <c r="EH534" s="56"/>
      <c r="EI534" s="56"/>
      <c r="EJ534" s="56"/>
      <c r="EK534" s="56"/>
      <c r="EL534" s="76"/>
      <c r="EM534" s="81"/>
      <c r="EN534" s="61"/>
      <c r="EO534" s="61"/>
      <c r="EP534" s="61"/>
      <c r="EQ534" s="60"/>
    </row>
    <row r="535" spans="1:149" ht="11.45" customHeight="1" x14ac:dyDescent="0.2">
      <c r="B535" s="55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73"/>
      <c r="BT535" s="56"/>
      <c r="BU535" s="56"/>
      <c r="BV535" s="56"/>
      <c r="BW535" s="56"/>
      <c r="BX535" s="56"/>
      <c r="BY535" s="56"/>
      <c r="BZ535" s="56"/>
      <c r="CA535" s="56"/>
      <c r="CB535" s="56"/>
      <c r="CC535" s="56"/>
      <c r="CD535" s="56"/>
      <c r="CE535" s="56"/>
      <c r="CF535" s="56"/>
      <c r="CG535" s="56"/>
      <c r="CH535" s="56"/>
      <c r="CI535" s="56"/>
      <c r="CJ535" s="56"/>
      <c r="CK535" s="56"/>
      <c r="CL535" s="56"/>
      <c r="CM535" s="56"/>
      <c r="CN535" s="56"/>
      <c r="CO535" s="56"/>
      <c r="CP535" s="56"/>
      <c r="CQ535" s="56"/>
      <c r="CR535" s="56"/>
      <c r="CS535" s="56"/>
      <c r="CT535" s="56"/>
      <c r="CU535" s="56"/>
      <c r="CV535" s="56"/>
      <c r="CW535" s="56"/>
      <c r="CX535" s="56"/>
      <c r="CY535" s="56"/>
      <c r="CZ535" s="56"/>
      <c r="DA535" s="56"/>
      <c r="DB535" s="56"/>
      <c r="DC535" s="56"/>
      <c r="DD535" s="56"/>
      <c r="DE535" s="56"/>
      <c r="DF535" s="56"/>
      <c r="DG535" s="56"/>
      <c r="DH535" s="56"/>
      <c r="DI535" s="56"/>
      <c r="DJ535" s="56"/>
      <c r="DK535" s="56"/>
      <c r="DL535" s="56"/>
      <c r="DM535" s="56"/>
      <c r="DN535" s="56"/>
      <c r="DO535" s="56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  <c r="EK535" s="56"/>
      <c r="EL535" s="76"/>
      <c r="EM535" s="81"/>
      <c r="EN535" s="61"/>
      <c r="EO535" s="61"/>
      <c r="EP535" s="61"/>
      <c r="EQ535" s="60"/>
    </row>
    <row r="536" spans="1:149" ht="11.45" customHeight="1" x14ac:dyDescent="0.2">
      <c r="B536" s="55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73"/>
      <c r="BT536" s="56"/>
      <c r="BU536" s="56"/>
      <c r="BV536" s="56"/>
      <c r="BW536" s="56"/>
      <c r="BX536" s="56"/>
      <c r="BY536" s="56"/>
      <c r="BZ536" s="56"/>
      <c r="CA536" s="56"/>
      <c r="CB536" s="56"/>
      <c r="CC536" s="56"/>
      <c r="CD536" s="56"/>
      <c r="CE536" s="56"/>
      <c r="CF536" s="56"/>
      <c r="CG536" s="56"/>
      <c r="CH536" s="56"/>
      <c r="CI536" s="56"/>
      <c r="CJ536" s="56"/>
      <c r="CK536" s="56"/>
      <c r="CL536" s="56"/>
      <c r="CM536" s="56"/>
      <c r="CN536" s="56"/>
      <c r="CO536" s="56"/>
      <c r="CP536" s="56"/>
      <c r="CQ536" s="56"/>
      <c r="CR536" s="56"/>
      <c r="CS536" s="56"/>
      <c r="CT536" s="56"/>
      <c r="CU536" s="56"/>
      <c r="CV536" s="56"/>
      <c r="CW536" s="56"/>
      <c r="CX536" s="56"/>
      <c r="CY536" s="56"/>
      <c r="CZ536" s="56"/>
      <c r="DA536" s="56"/>
      <c r="DB536" s="56"/>
      <c r="DC536" s="56"/>
      <c r="DD536" s="56"/>
      <c r="DE536" s="56"/>
      <c r="DF536" s="56"/>
      <c r="DG536" s="56"/>
      <c r="DH536" s="56"/>
      <c r="DI536" s="56"/>
      <c r="DJ536" s="56"/>
      <c r="DK536" s="56"/>
      <c r="DL536" s="56"/>
      <c r="DM536" s="56"/>
      <c r="DN536" s="56"/>
      <c r="DO536" s="56"/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  <c r="EK536" s="56"/>
      <c r="EL536" s="76"/>
      <c r="EM536" s="81"/>
      <c r="EN536" s="61"/>
      <c r="EO536" s="61"/>
      <c r="EP536" s="61"/>
      <c r="EQ536" s="60"/>
    </row>
    <row r="537" spans="1:149" ht="11.45" customHeight="1" x14ac:dyDescent="0.2">
      <c r="B537" s="55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73"/>
      <c r="BT537" s="56"/>
      <c r="BU537" s="56"/>
      <c r="BV537" s="56"/>
      <c r="BW537" s="56"/>
      <c r="BX537" s="56"/>
      <c r="BY537" s="56"/>
      <c r="BZ537" s="56"/>
      <c r="CA537" s="56"/>
      <c r="CB537" s="56"/>
      <c r="CC537" s="56"/>
      <c r="CD537" s="56"/>
      <c r="CE537" s="56"/>
      <c r="CF537" s="56"/>
      <c r="CG537" s="56"/>
      <c r="CH537" s="56"/>
      <c r="CI537" s="56"/>
      <c r="CJ537" s="56"/>
      <c r="CK537" s="56"/>
      <c r="CL537" s="56"/>
      <c r="CM537" s="56"/>
      <c r="CN537" s="56"/>
      <c r="CO537" s="56"/>
      <c r="CP537" s="56"/>
      <c r="CQ537" s="56"/>
      <c r="CR537" s="56"/>
      <c r="CS537" s="56"/>
      <c r="CT537" s="56"/>
      <c r="CU537" s="56"/>
      <c r="CV537" s="56"/>
      <c r="CW537" s="56"/>
      <c r="CX537" s="56"/>
      <c r="CY537" s="56"/>
      <c r="CZ537" s="56"/>
      <c r="DA537" s="56"/>
      <c r="DB537" s="56"/>
      <c r="DC537" s="56"/>
      <c r="DD537" s="56"/>
      <c r="DE537" s="56"/>
      <c r="DF537" s="56"/>
      <c r="DG537" s="56"/>
      <c r="DH537" s="56"/>
      <c r="DI537" s="56"/>
      <c r="DJ537" s="56"/>
      <c r="DK537" s="56"/>
      <c r="DL537" s="56"/>
      <c r="DM537" s="56"/>
      <c r="DN537" s="56"/>
      <c r="DO537" s="56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  <c r="EK537" s="56"/>
      <c r="EL537" s="76"/>
      <c r="EM537" s="81"/>
      <c r="EN537" s="61"/>
      <c r="EO537" s="61"/>
      <c r="EP537" s="61"/>
      <c r="EQ537" s="60"/>
    </row>
    <row r="538" spans="1:149" ht="11.45" customHeight="1" x14ac:dyDescent="0.2">
      <c r="B538" s="55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73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76"/>
      <c r="EM538" s="81"/>
      <c r="EN538" s="61"/>
      <c r="EO538" s="61"/>
      <c r="EP538" s="61"/>
      <c r="EQ538" s="60"/>
    </row>
    <row r="539" spans="1:149" ht="11.45" customHeight="1" x14ac:dyDescent="0.2">
      <c r="B539" s="55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73"/>
      <c r="BT539" s="56"/>
      <c r="BU539" s="56"/>
      <c r="BV539" s="56"/>
      <c r="BW539" s="56"/>
      <c r="BX539" s="56"/>
      <c r="BY539" s="56"/>
      <c r="BZ539" s="56"/>
      <c r="CA539" s="56"/>
      <c r="CB539" s="56"/>
      <c r="CC539" s="56"/>
      <c r="CD539" s="56"/>
      <c r="CE539" s="56"/>
      <c r="CF539" s="56"/>
      <c r="CG539" s="56"/>
      <c r="CH539" s="56"/>
      <c r="CI539" s="56"/>
      <c r="CJ539" s="56"/>
      <c r="CK539" s="56"/>
      <c r="CL539" s="56"/>
      <c r="CM539" s="56"/>
      <c r="CN539" s="56"/>
      <c r="CO539" s="56"/>
      <c r="CP539" s="56"/>
      <c r="CQ539" s="56"/>
      <c r="CR539" s="56"/>
      <c r="CS539" s="56"/>
      <c r="CT539" s="56"/>
      <c r="CU539" s="56"/>
      <c r="CV539" s="56"/>
      <c r="CW539" s="56"/>
      <c r="CX539" s="56"/>
      <c r="CY539" s="56"/>
      <c r="CZ539" s="56"/>
      <c r="DA539" s="56"/>
      <c r="DB539" s="56"/>
      <c r="DC539" s="56"/>
      <c r="DD539" s="56"/>
      <c r="DE539" s="56"/>
      <c r="DF539" s="56"/>
      <c r="DG539" s="56"/>
      <c r="DH539" s="56"/>
      <c r="DI539" s="56"/>
      <c r="DJ539" s="56"/>
      <c r="DK539" s="56"/>
      <c r="DL539" s="56"/>
      <c r="DM539" s="56"/>
      <c r="DN539" s="56"/>
      <c r="DO539" s="56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  <c r="EK539" s="56"/>
      <c r="EL539" s="76"/>
      <c r="EM539" s="81"/>
      <c r="EN539" s="61"/>
      <c r="EO539" s="61"/>
      <c r="EP539" s="61"/>
      <c r="EQ539" s="60"/>
    </row>
    <row r="540" spans="1:149" ht="11.45" customHeight="1" x14ac:dyDescent="0.2">
      <c r="B540" s="55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  <c r="BR540" s="56"/>
      <c r="BS540" s="73"/>
      <c r="BT540" s="56"/>
      <c r="BU540" s="56"/>
      <c r="BV540" s="56"/>
      <c r="BW540" s="56"/>
      <c r="BX540" s="56"/>
      <c r="BY540" s="56"/>
      <c r="BZ540" s="56"/>
      <c r="CA540" s="56"/>
      <c r="CB540" s="56"/>
      <c r="CC540" s="56"/>
      <c r="CD540" s="56"/>
      <c r="CE540" s="56"/>
      <c r="CF540" s="56"/>
      <c r="CG540" s="56"/>
      <c r="CH540" s="56"/>
      <c r="CI540" s="56"/>
      <c r="CJ540" s="56"/>
      <c r="CK540" s="56"/>
      <c r="CL540" s="56"/>
      <c r="CM540" s="56"/>
      <c r="CN540" s="56"/>
      <c r="CO540" s="56"/>
      <c r="CP540" s="56"/>
      <c r="CQ540" s="56"/>
      <c r="CR540" s="56"/>
      <c r="CS540" s="56"/>
      <c r="CT540" s="56"/>
      <c r="CU540" s="56"/>
      <c r="CV540" s="56"/>
      <c r="CW540" s="56"/>
      <c r="CX540" s="56"/>
      <c r="CY540" s="56"/>
      <c r="CZ540" s="56"/>
      <c r="DA540" s="56"/>
      <c r="DB540" s="56"/>
      <c r="DC540" s="56"/>
      <c r="DD540" s="56"/>
      <c r="DE540" s="56"/>
      <c r="DF540" s="56"/>
      <c r="DG540" s="56"/>
      <c r="DH540" s="56"/>
      <c r="DI540" s="56"/>
      <c r="DJ540" s="56"/>
      <c r="DK540" s="56"/>
      <c r="DL540" s="56"/>
      <c r="DM540" s="56"/>
      <c r="DN540" s="56"/>
      <c r="DO540" s="56"/>
      <c r="DP540" s="56"/>
      <c r="DQ540" s="56"/>
      <c r="DR540" s="56"/>
      <c r="DS540" s="56"/>
      <c r="DT540" s="56"/>
      <c r="DU540" s="56"/>
      <c r="DV540" s="56"/>
      <c r="DW540" s="56"/>
      <c r="DX540" s="56"/>
      <c r="DY540" s="56"/>
      <c r="DZ540" s="56"/>
      <c r="EA540" s="56"/>
      <c r="EB540" s="56"/>
      <c r="EC540" s="56"/>
      <c r="ED540" s="56"/>
      <c r="EE540" s="56"/>
      <c r="EF540" s="56"/>
      <c r="EG540" s="56"/>
      <c r="EH540" s="56"/>
      <c r="EI540" s="56"/>
      <c r="EJ540" s="56"/>
      <c r="EK540" s="56"/>
      <c r="EL540" s="76"/>
      <c r="EM540" s="81"/>
      <c r="EN540" s="61"/>
      <c r="EO540" s="61"/>
      <c r="EP540" s="61"/>
      <c r="EQ540" s="60"/>
    </row>
    <row r="541" spans="1:149" ht="11.45" customHeight="1" x14ac:dyDescent="0.2">
      <c r="B541" s="55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  <c r="BR541" s="56"/>
      <c r="BS541" s="73"/>
      <c r="BT541" s="56"/>
      <c r="BU541" s="56"/>
      <c r="BV541" s="56"/>
      <c r="BW541" s="56"/>
      <c r="BX541" s="56"/>
      <c r="BY541" s="56"/>
      <c r="BZ541" s="56"/>
      <c r="CA541" s="56"/>
      <c r="CB541" s="56"/>
      <c r="CC541" s="56"/>
      <c r="CD541" s="56"/>
      <c r="CE541" s="56"/>
      <c r="CF541" s="56"/>
      <c r="CG541" s="56"/>
      <c r="CH541" s="56"/>
      <c r="CI541" s="56"/>
      <c r="CJ541" s="56"/>
      <c r="CK541" s="56"/>
      <c r="CL541" s="56"/>
      <c r="CM541" s="56"/>
      <c r="CN541" s="56"/>
      <c r="CO541" s="56"/>
      <c r="CP541" s="56"/>
      <c r="CQ541" s="56"/>
      <c r="CR541" s="56"/>
      <c r="CS541" s="56"/>
      <c r="CT541" s="56"/>
      <c r="CU541" s="56"/>
      <c r="CV541" s="56"/>
      <c r="CW541" s="56"/>
      <c r="CX541" s="56"/>
      <c r="CY541" s="56"/>
      <c r="CZ541" s="56"/>
      <c r="DA541" s="56"/>
      <c r="DB541" s="56"/>
      <c r="DC541" s="56"/>
      <c r="DD541" s="56"/>
      <c r="DE541" s="56"/>
      <c r="DF541" s="56"/>
      <c r="DG541" s="56"/>
      <c r="DH541" s="56"/>
      <c r="DI541" s="56"/>
      <c r="DJ541" s="56"/>
      <c r="DK541" s="56"/>
      <c r="DL541" s="56"/>
      <c r="DM541" s="56"/>
      <c r="DN541" s="56"/>
      <c r="DO541" s="56"/>
      <c r="DP541" s="56"/>
      <c r="DQ541" s="56"/>
      <c r="DR541" s="56"/>
      <c r="DS541" s="56"/>
      <c r="DT541" s="56"/>
      <c r="DU541" s="56"/>
      <c r="DV541" s="56"/>
      <c r="DW541" s="56"/>
      <c r="DX541" s="56"/>
      <c r="DY541" s="56"/>
      <c r="DZ541" s="56"/>
      <c r="EA541" s="56"/>
      <c r="EB541" s="56"/>
      <c r="EC541" s="56"/>
      <c r="ED541" s="56"/>
      <c r="EE541" s="56"/>
      <c r="EF541" s="56"/>
      <c r="EG541" s="56"/>
      <c r="EH541" s="56"/>
      <c r="EI541" s="56"/>
      <c r="EJ541" s="56"/>
      <c r="EK541" s="56"/>
      <c r="EL541" s="76"/>
      <c r="EM541" s="81"/>
      <c r="EN541" s="61"/>
      <c r="EO541" s="61"/>
      <c r="EP541" s="61"/>
      <c r="EQ541" s="60"/>
    </row>
    <row r="542" spans="1:149" ht="11.45" customHeight="1" x14ac:dyDescent="0.2">
      <c r="B542" s="57"/>
      <c r="C542" s="54"/>
      <c r="D542" s="54"/>
      <c r="E542" s="54"/>
      <c r="F542" s="54"/>
      <c r="G542" s="54"/>
      <c r="H542" s="54"/>
      <c r="I542" s="54"/>
      <c r="J542" s="54"/>
      <c r="K542" s="54"/>
      <c r="L542" s="74"/>
      <c r="M542" s="74"/>
      <c r="N542" s="7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7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4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4"/>
      <c r="EL542" s="77"/>
      <c r="EM542" s="82"/>
      <c r="EN542" s="64"/>
      <c r="EO542" s="64"/>
      <c r="EP542" s="64"/>
      <c r="EQ542" s="65"/>
    </row>
    <row r="543" spans="1:149" ht="11.45" customHeight="1" x14ac:dyDescent="0.2">
      <c r="B543" s="142"/>
      <c r="C543" s="134"/>
      <c r="D543" s="134"/>
      <c r="E543" s="134"/>
      <c r="F543" s="134"/>
      <c r="G543" s="134"/>
      <c r="H543" s="134"/>
      <c r="I543" s="134"/>
      <c r="J543" s="134"/>
      <c r="K543" s="134"/>
      <c r="L543" s="143"/>
      <c r="M543" s="143"/>
      <c r="N543" s="143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  <c r="AC543" s="134"/>
      <c r="AD543" s="134"/>
      <c r="AE543" s="134"/>
      <c r="AF543" s="134"/>
      <c r="AG543" s="134"/>
      <c r="AH543" s="134"/>
      <c r="AI543" s="134"/>
      <c r="AJ543" s="134"/>
      <c r="AK543" s="134"/>
      <c r="AL543" s="134"/>
      <c r="AM543" s="134"/>
      <c r="AN543" s="134"/>
      <c r="AO543" s="134"/>
      <c r="AP543" s="134"/>
      <c r="AQ543" s="134"/>
      <c r="AR543" s="134"/>
      <c r="AS543" s="134"/>
      <c r="AT543" s="134"/>
      <c r="AU543" s="134"/>
      <c r="AV543" s="134"/>
      <c r="AW543" s="134"/>
      <c r="AX543" s="134"/>
      <c r="AY543" s="134"/>
      <c r="AZ543" s="134"/>
      <c r="BA543" s="134"/>
      <c r="BB543" s="134"/>
      <c r="BC543" s="134"/>
      <c r="BD543" s="134"/>
      <c r="BE543" s="134"/>
      <c r="BF543" s="134"/>
      <c r="BG543" s="134"/>
      <c r="BH543" s="134"/>
      <c r="BI543" s="134"/>
      <c r="BJ543" s="134"/>
      <c r="BK543" s="134"/>
      <c r="BL543" s="134"/>
      <c r="BM543" s="134"/>
      <c r="BN543" s="134"/>
      <c r="BO543" s="134"/>
      <c r="BP543" s="134"/>
      <c r="BQ543" s="134"/>
      <c r="BR543" s="134"/>
      <c r="BS543" s="143"/>
      <c r="BT543" s="134"/>
      <c r="BU543" s="134"/>
      <c r="BV543" s="134"/>
      <c r="BW543" s="134"/>
      <c r="BX543" s="134"/>
      <c r="BY543" s="134"/>
      <c r="BZ543" s="134"/>
      <c r="CA543" s="134"/>
      <c r="CB543" s="134"/>
      <c r="CC543" s="134"/>
      <c r="CD543" s="134"/>
      <c r="CE543" s="134"/>
      <c r="CF543" s="134"/>
      <c r="CG543" s="134"/>
      <c r="CH543" s="134"/>
      <c r="CI543" s="134"/>
      <c r="CJ543" s="134"/>
      <c r="CK543" s="134"/>
      <c r="CL543" s="134"/>
      <c r="CM543" s="134"/>
      <c r="CN543" s="134"/>
      <c r="CO543" s="134"/>
      <c r="CP543" s="134"/>
      <c r="CQ543" s="134"/>
      <c r="CR543" s="134"/>
      <c r="CS543" s="134"/>
      <c r="CT543" s="134"/>
      <c r="CU543" s="134"/>
      <c r="CV543" s="134"/>
      <c r="CW543" s="134"/>
      <c r="CX543" s="134"/>
      <c r="CY543" s="134"/>
      <c r="CZ543" s="134"/>
      <c r="DA543" s="134"/>
      <c r="DB543" s="134"/>
      <c r="DC543" s="134"/>
      <c r="DD543" s="134"/>
      <c r="DE543" s="134"/>
      <c r="DF543" s="134"/>
      <c r="DG543" s="134"/>
      <c r="DH543" s="134"/>
      <c r="DI543" s="134"/>
      <c r="DJ543" s="134"/>
      <c r="DK543" s="134"/>
      <c r="DL543" s="134"/>
      <c r="DM543" s="134"/>
      <c r="DN543" s="134"/>
      <c r="DO543" s="134"/>
      <c r="DP543" s="134"/>
      <c r="DQ543" s="134"/>
      <c r="DR543" s="134"/>
      <c r="DS543" s="134"/>
      <c r="DT543" s="134"/>
      <c r="DU543" s="134"/>
      <c r="DV543" s="134"/>
      <c r="DW543" s="134"/>
      <c r="DX543" s="134"/>
      <c r="DY543" s="134"/>
      <c r="DZ543" s="134"/>
      <c r="EA543" s="134"/>
      <c r="EB543" s="134"/>
      <c r="EC543" s="134"/>
      <c r="ED543" s="134"/>
      <c r="EE543" s="134"/>
      <c r="EF543" s="134"/>
      <c r="EG543" s="134"/>
      <c r="EH543" s="134"/>
      <c r="EI543" s="134"/>
      <c r="EJ543" s="134"/>
      <c r="EK543" s="134"/>
      <c r="EL543" s="144"/>
      <c r="EM543" s="140"/>
      <c r="EN543" s="137"/>
      <c r="EO543" s="137"/>
      <c r="EP543" s="137"/>
      <c r="EQ543" s="145"/>
    </row>
    <row r="544" spans="1:149" ht="11.45" customHeight="1" x14ac:dyDescent="0.2">
      <c r="A544" s="67">
        <v>15</v>
      </c>
      <c r="B544" s="288">
        <f>A544</f>
        <v>15</v>
      </c>
      <c r="C544" s="286"/>
      <c r="D544" s="286"/>
      <c r="E544" s="107" t="s">
        <v>12893</v>
      </c>
      <c r="F544" s="56"/>
      <c r="G544" s="56"/>
      <c r="H544" s="56"/>
      <c r="I544" s="56"/>
      <c r="J544" s="56"/>
      <c r="K544" s="56"/>
      <c r="L544" s="73"/>
      <c r="M544" s="73"/>
      <c r="N544" s="73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73"/>
      <c r="BT544" s="56"/>
      <c r="BU544" s="56"/>
      <c r="BV544" s="56"/>
      <c r="BW544" s="56"/>
      <c r="BX544" s="56"/>
      <c r="BY544" s="56"/>
      <c r="BZ544" s="56"/>
      <c r="CA544" s="56"/>
      <c r="CB544" s="56"/>
      <c r="CC544" s="56"/>
      <c r="CD544" s="56"/>
      <c r="CE544" s="56"/>
      <c r="CF544" s="56"/>
      <c r="CG544" s="56"/>
      <c r="CH544" s="56"/>
      <c r="CI544" s="56"/>
      <c r="CJ544" s="56"/>
      <c r="CK544" s="56"/>
      <c r="CL544" s="56"/>
      <c r="CM544" s="56"/>
      <c r="CN544" s="56"/>
      <c r="CO544" s="56"/>
      <c r="CP544" s="56"/>
      <c r="CQ544" s="56"/>
      <c r="CR544" s="56"/>
      <c r="CS544" s="56"/>
      <c r="CT544" s="56"/>
      <c r="CU544" s="56"/>
      <c r="CV544" s="56"/>
      <c r="CW544" s="56"/>
      <c r="CX544" s="56"/>
      <c r="CY544" s="56"/>
      <c r="CZ544" s="56"/>
      <c r="DA544" s="56"/>
      <c r="DB544" s="56"/>
      <c r="DC544" s="56"/>
      <c r="DD544" s="56"/>
      <c r="DE544" s="56"/>
      <c r="DF544" s="56"/>
      <c r="DG544" s="56"/>
      <c r="DH544" s="56"/>
      <c r="DI544" s="56"/>
      <c r="DJ544" s="56"/>
      <c r="DK544" s="56"/>
      <c r="DL544" s="56"/>
      <c r="DM544" s="56"/>
      <c r="DN544" s="56"/>
      <c r="DO544" s="56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  <c r="EK544" s="56"/>
      <c r="EL544" s="76"/>
      <c r="EM544" s="59" t="e">
        <f>EM587</f>
        <v>#REF!</v>
      </c>
      <c r="EN544" s="59" t="e">
        <f>EN587</f>
        <v>#REF!</v>
      </c>
      <c r="EO544" s="59" t="e">
        <f>EO587</f>
        <v>#REF!</v>
      </c>
      <c r="EP544" s="59" t="str">
        <f>EP587</f>
        <v>684</v>
      </c>
      <c r="EQ544" s="83" t="s">
        <v>12891</v>
      </c>
      <c r="ES544" s="9">
        <f>A544</f>
        <v>15</v>
      </c>
    </row>
    <row r="545" spans="2:147" ht="11.45" customHeight="1" x14ac:dyDescent="0.2">
      <c r="B545" s="55"/>
      <c r="C545" s="56"/>
      <c r="D545" s="56"/>
      <c r="E545" s="56" t="s">
        <v>12607</v>
      </c>
      <c r="F545" s="56"/>
      <c r="G545" s="56"/>
      <c r="H545" s="56" t="s">
        <v>71</v>
      </c>
      <c r="I545" s="56" t="s">
        <v>12650</v>
      </c>
      <c r="J545" s="56"/>
      <c r="K545" s="56"/>
      <c r="L545" s="73" t="s">
        <v>12672</v>
      </c>
      <c r="M545" s="73"/>
      <c r="N545" s="73"/>
      <c r="O545" s="56"/>
      <c r="P545" s="56"/>
      <c r="Q545" s="56"/>
      <c r="R545" s="56"/>
      <c r="S545" s="56" t="s">
        <v>41</v>
      </c>
      <c r="T545" s="56"/>
      <c r="U545" s="56" t="s">
        <v>12670</v>
      </c>
      <c r="V545" s="56"/>
      <c r="W545" s="56"/>
      <c r="X545" s="56" t="s">
        <v>43</v>
      </c>
      <c r="Y545" s="56"/>
      <c r="Z545" s="56"/>
      <c r="AA545" s="56" t="str">
        <f>TEXT(300,"#,##0.#######")</f>
        <v>300.</v>
      </c>
      <c r="AB545" s="56"/>
      <c r="AC545" s="56"/>
      <c r="AD545" s="56" t="s">
        <v>91</v>
      </c>
      <c r="AE545" s="56"/>
      <c r="AF545" s="56" t="s">
        <v>45</v>
      </c>
      <c r="AG545" s="56" t="s">
        <v>12650</v>
      </c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73"/>
      <c r="BT545" s="56"/>
      <c r="BU545" s="56"/>
      <c r="BV545" s="56"/>
      <c r="BW545" s="56"/>
      <c r="BX545" s="56"/>
      <c r="BY545" s="56"/>
      <c r="BZ545" s="56"/>
      <c r="CA545" s="56"/>
      <c r="CB545" s="56"/>
      <c r="CC545" s="56"/>
      <c r="CD545" s="56"/>
      <c r="CE545" s="56"/>
      <c r="CF545" s="56"/>
      <c r="CG545" s="56"/>
      <c r="CH545" s="56"/>
      <c r="CI545" s="56"/>
      <c r="CJ545" s="56"/>
      <c r="CK545" s="56"/>
      <c r="CL545" s="56"/>
      <c r="CM545" s="56"/>
      <c r="CN545" s="56"/>
      <c r="CO545" s="56"/>
      <c r="CP545" s="56"/>
      <c r="CQ545" s="56"/>
      <c r="CR545" s="56"/>
      <c r="CS545" s="56"/>
      <c r="CT545" s="56"/>
      <c r="CU545" s="56"/>
      <c r="CV545" s="56"/>
      <c r="CW545" s="56"/>
      <c r="CX545" s="56"/>
      <c r="CY545" s="56"/>
      <c r="CZ545" s="56"/>
      <c r="DA545" s="56"/>
      <c r="DB545" s="56"/>
      <c r="DC545" s="56"/>
      <c r="DD545" s="56"/>
      <c r="DE545" s="56"/>
      <c r="DF545" s="56"/>
      <c r="DG545" s="56"/>
      <c r="DH545" s="56"/>
      <c r="DI545" s="56"/>
      <c r="DJ545" s="56"/>
      <c r="DK545" s="56"/>
      <c r="DL545" s="56"/>
      <c r="DM545" s="56"/>
      <c r="DN545" s="56"/>
      <c r="DO545" s="56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  <c r="EK545" s="56"/>
      <c r="EL545" s="76"/>
      <c r="EM545" s="61"/>
      <c r="EN545" s="61"/>
      <c r="EO545" s="61"/>
      <c r="EP545" s="61"/>
      <c r="EQ545" s="60"/>
    </row>
    <row r="546" spans="2:147" ht="11.45" customHeight="1" x14ac:dyDescent="0.2">
      <c r="B546" s="55"/>
      <c r="C546" s="56"/>
      <c r="D546" s="56"/>
      <c r="E546" s="56"/>
      <c r="F546" s="56"/>
      <c r="G546" s="56"/>
      <c r="H546" s="56" t="s">
        <v>12668</v>
      </c>
      <c r="I546" s="56"/>
      <c r="J546" s="56"/>
      <c r="K546" s="56"/>
      <c r="L546" s="73"/>
      <c r="M546" s="73"/>
      <c r="N546" s="73"/>
      <c r="O546" s="56" t="s">
        <v>12672</v>
      </c>
      <c r="P546" s="56"/>
      <c r="Q546" s="56"/>
      <c r="R546" s="56"/>
      <c r="S546" s="56"/>
      <c r="T546" s="56"/>
      <c r="U546" s="56"/>
      <c r="V546" s="56" t="s">
        <v>41</v>
      </c>
      <c r="W546" s="56"/>
      <c r="X546" s="56" t="s">
        <v>12613</v>
      </c>
      <c r="Y546" s="56"/>
      <c r="Z546" s="56" t="s">
        <v>43</v>
      </c>
      <c r="AA546" s="56"/>
      <c r="AB546" s="56" t="s">
        <v>12670</v>
      </c>
      <c r="AC546" s="56"/>
      <c r="AD546" s="56"/>
      <c r="AE546" s="56" t="s">
        <v>12609</v>
      </c>
      <c r="AF546" s="56"/>
      <c r="AG546" s="56"/>
      <c r="AH546" s="56" t="str">
        <f>TEXT(8,"#,##0.#######")</f>
        <v>8.</v>
      </c>
      <c r="AI546" s="56" t="s">
        <v>4481</v>
      </c>
      <c r="AJ546" s="56"/>
      <c r="AK546" s="56"/>
      <c r="AL546" s="56" t="s">
        <v>43</v>
      </c>
      <c r="AM546" s="56"/>
      <c r="AN546" s="56" t="str">
        <f>TEXT(AA545,"#,##0.#######")</f>
        <v>300.</v>
      </c>
      <c r="AO546" s="56"/>
      <c r="AP546" s="56"/>
      <c r="AQ546" s="56"/>
      <c r="AR546" s="56" t="s">
        <v>12609</v>
      </c>
      <c r="AS546" s="56"/>
      <c r="AT546" s="56"/>
      <c r="AU546" s="56" t="str">
        <f>TEXT(AH546,"#,##0.#######")</f>
        <v>8.</v>
      </c>
      <c r="AV546" s="56"/>
      <c r="AW546" s="56" t="s">
        <v>43</v>
      </c>
      <c r="AX546" s="56"/>
      <c r="AY546" s="56"/>
      <c r="AZ546" s="56" t="str">
        <f>TEXT(ROUND(AA545/AH546,2),"#,##0.#######")</f>
        <v>37.5</v>
      </c>
      <c r="BA546" s="56"/>
      <c r="BB546" s="56"/>
      <c r="BC546" s="56" t="s">
        <v>91</v>
      </c>
      <c r="BD546" s="56"/>
      <c r="BE546" s="56" t="s">
        <v>45</v>
      </c>
      <c r="BF546" s="56" t="s">
        <v>4481</v>
      </c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73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76"/>
      <c r="EM546" s="61"/>
      <c r="EN546" s="61"/>
      <c r="EO546" s="61"/>
      <c r="EP546" s="61"/>
      <c r="EQ546" s="60"/>
    </row>
    <row r="547" spans="2:147" ht="11.45" customHeight="1" x14ac:dyDescent="0.2">
      <c r="B547" s="55"/>
      <c r="C547" s="56"/>
      <c r="D547" s="56"/>
      <c r="E547" s="56"/>
      <c r="F547" s="56"/>
      <c r="G547" s="56"/>
      <c r="H547" s="56"/>
      <c r="I547" s="56"/>
      <c r="J547" s="56"/>
      <c r="K547" s="56"/>
      <c r="L547" s="73"/>
      <c r="M547" s="73"/>
      <c r="N547" s="73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73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6"/>
      <c r="CH547" s="56"/>
      <c r="CI547" s="56"/>
      <c r="CJ547" s="56"/>
      <c r="CK547" s="56"/>
      <c r="CL547" s="56"/>
      <c r="CM547" s="56"/>
      <c r="CN547" s="56"/>
      <c r="CO547" s="56"/>
      <c r="CP547" s="56"/>
      <c r="CQ547" s="56"/>
      <c r="CR547" s="56"/>
      <c r="CS547" s="56"/>
      <c r="CT547" s="56"/>
      <c r="CU547" s="56"/>
      <c r="CV547" s="56"/>
      <c r="CW547" s="56"/>
      <c r="CX547" s="56"/>
      <c r="CY547" s="56"/>
      <c r="CZ547" s="56"/>
      <c r="DA547" s="56"/>
      <c r="DB547" s="56"/>
      <c r="DC547" s="56"/>
      <c r="DD547" s="56"/>
      <c r="DE547" s="56"/>
      <c r="DF547" s="56"/>
      <c r="DG547" s="56"/>
      <c r="DH547" s="56"/>
      <c r="DI547" s="56"/>
      <c r="DJ547" s="56"/>
      <c r="DK547" s="56"/>
      <c r="DL547" s="56"/>
      <c r="DM547" s="56"/>
      <c r="DN547" s="56"/>
      <c r="DO547" s="56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  <c r="EK547" s="56"/>
      <c r="EL547" s="76"/>
      <c r="EM547" s="61"/>
      <c r="EN547" s="61"/>
      <c r="EO547" s="61"/>
      <c r="EP547" s="61"/>
      <c r="EQ547" s="60"/>
    </row>
    <row r="548" spans="2:147" ht="11.45" customHeight="1" x14ac:dyDescent="0.2">
      <c r="B548" s="55"/>
      <c r="C548" s="56"/>
      <c r="D548" s="56" t="s">
        <v>12599</v>
      </c>
      <c r="E548" s="56"/>
      <c r="F548" s="56"/>
      <c r="G548" s="56" t="s">
        <v>4449</v>
      </c>
      <c r="H548" s="56"/>
      <c r="I548" s="56"/>
      <c r="J548" s="56"/>
      <c r="K548" s="56"/>
      <c r="L548" s="73"/>
      <c r="M548" s="73"/>
      <c r="N548" s="73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  <c r="BR548" s="56"/>
      <c r="BS548" s="73"/>
      <c r="BT548" s="56"/>
      <c r="BU548" s="56"/>
      <c r="BV548" s="56"/>
      <c r="BW548" s="56"/>
      <c r="BX548" s="56"/>
      <c r="BY548" s="56"/>
      <c r="BZ548" s="56"/>
      <c r="CA548" s="56"/>
      <c r="CB548" s="56"/>
      <c r="CC548" s="56"/>
      <c r="CD548" s="56"/>
      <c r="CE548" s="56"/>
      <c r="CF548" s="56"/>
      <c r="CG548" s="56"/>
      <c r="CH548" s="56"/>
      <c r="CI548" s="56"/>
      <c r="CJ548" s="56"/>
      <c r="CK548" s="56"/>
      <c r="CL548" s="56"/>
      <c r="CM548" s="56"/>
      <c r="CN548" s="56"/>
      <c r="CO548" s="56"/>
      <c r="CP548" s="56"/>
      <c r="CQ548" s="56"/>
      <c r="CR548" s="56"/>
      <c r="CS548" s="56"/>
      <c r="CT548" s="56"/>
      <c r="CU548" s="56"/>
      <c r="CV548" s="56"/>
      <c r="CW548" s="56"/>
      <c r="CX548" s="56"/>
      <c r="CY548" s="56"/>
      <c r="CZ548" s="56"/>
      <c r="DA548" s="56"/>
      <c r="DB548" s="56"/>
      <c r="DC548" s="56"/>
      <c r="DD548" s="56"/>
      <c r="DE548" s="56"/>
      <c r="DF548" s="56"/>
      <c r="DG548" s="56"/>
      <c r="DH548" s="56"/>
      <c r="DI548" s="56"/>
      <c r="DJ548" s="56"/>
      <c r="DK548" s="56"/>
      <c r="DL548" s="56"/>
      <c r="DM548" s="56"/>
      <c r="DN548" s="56"/>
      <c r="DO548" s="56"/>
      <c r="DP548" s="56"/>
      <c r="DQ548" s="56"/>
      <c r="DR548" s="56"/>
      <c r="DS548" s="56"/>
      <c r="DT548" s="56"/>
      <c r="DU548" s="56"/>
      <c r="DV548" s="56"/>
      <c r="DW548" s="56"/>
      <c r="DX548" s="56"/>
      <c r="DY548" s="56"/>
      <c r="DZ548" s="56"/>
      <c r="EA548" s="56"/>
      <c r="EB548" s="56"/>
      <c r="EC548" s="56"/>
      <c r="ED548" s="56"/>
      <c r="EE548" s="56"/>
      <c r="EF548" s="56"/>
      <c r="EG548" s="56"/>
      <c r="EH548" s="56"/>
      <c r="EI548" s="56"/>
      <c r="EJ548" s="56"/>
      <c r="EK548" s="56"/>
      <c r="EL548" s="76"/>
      <c r="EM548" s="61"/>
      <c r="EN548" s="61"/>
      <c r="EO548" s="61"/>
      <c r="EP548" s="61"/>
      <c r="EQ548" s="60"/>
    </row>
    <row r="549" spans="2:147" ht="11.45" customHeight="1" x14ac:dyDescent="0.2">
      <c r="B549" s="55"/>
      <c r="C549" s="56"/>
      <c r="D549" s="56"/>
      <c r="E549" s="56"/>
      <c r="F549" s="56"/>
      <c r="G549" s="56" t="s">
        <v>12680</v>
      </c>
      <c r="H549" s="56"/>
      <c r="I549" s="56"/>
      <c r="J549" s="56"/>
      <c r="K549" s="56"/>
      <c r="L549" s="73"/>
      <c r="M549" s="73" t="s">
        <v>41</v>
      </c>
      <c r="N549" s="73"/>
      <c r="O549" s="56"/>
      <c r="P549" s="56"/>
      <c r="Q549" s="56"/>
      <c r="R549" s="56" t="s">
        <v>12681</v>
      </c>
      <c r="S549" s="56"/>
      <c r="T549" s="56"/>
      <c r="U549" s="56"/>
      <c r="V549" s="56" t="s">
        <v>91</v>
      </c>
      <c r="W549" s="56"/>
      <c r="X549" s="56"/>
      <c r="Y549" s="56"/>
      <c r="Z549" s="56" t="s">
        <v>40</v>
      </c>
      <c r="AA549" s="56"/>
      <c r="AB549" s="56" t="s">
        <v>12651</v>
      </c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73"/>
      <c r="BT549" s="56"/>
      <c r="BU549" s="56"/>
      <c r="BV549" s="56"/>
      <c r="BW549" s="56"/>
      <c r="BX549" s="56"/>
      <c r="BY549" s="56"/>
      <c r="BZ549" s="56"/>
      <c r="CA549" s="56"/>
      <c r="CB549" s="56"/>
      <c r="CC549" s="56"/>
      <c r="CD549" s="56"/>
      <c r="CE549" s="56"/>
      <c r="CF549" s="56"/>
      <c r="CG549" s="56"/>
      <c r="CH549" s="56"/>
      <c r="CI549" s="56"/>
      <c r="CJ549" s="56"/>
      <c r="CK549" s="56"/>
      <c r="CL549" s="56"/>
      <c r="CM549" s="56"/>
      <c r="CN549" s="56"/>
      <c r="CO549" s="56"/>
      <c r="CP549" s="56"/>
      <c r="CQ549" s="56"/>
      <c r="CR549" s="56"/>
      <c r="CS549" s="56"/>
      <c r="CT549" s="56"/>
      <c r="CU549" s="56"/>
      <c r="CV549" s="56"/>
      <c r="CW549" s="56"/>
      <c r="CX549" s="56"/>
      <c r="CY549" s="56"/>
      <c r="CZ549" s="56"/>
      <c r="DA549" s="56"/>
      <c r="DB549" s="56"/>
      <c r="DC549" s="56"/>
      <c r="DD549" s="56"/>
      <c r="DE549" s="56"/>
      <c r="DF549" s="56"/>
      <c r="DG549" s="56"/>
      <c r="DH549" s="56"/>
      <c r="DI549" s="56"/>
      <c r="DJ549" s="56"/>
      <c r="DK549" s="56"/>
      <c r="DL549" s="56"/>
      <c r="DM549" s="56"/>
      <c r="DN549" s="56"/>
      <c r="DO549" s="56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  <c r="EK549" s="56"/>
      <c r="EL549" s="76"/>
      <c r="EM549" s="61"/>
      <c r="EN549" s="61"/>
      <c r="EO549" s="61"/>
      <c r="EP549" s="61"/>
      <c r="EQ549" s="60"/>
    </row>
    <row r="550" spans="2:147" ht="11.45" customHeight="1" x14ac:dyDescent="0.2">
      <c r="B550" s="55"/>
      <c r="C550" s="56"/>
      <c r="D550" s="56"/>
      <c r="E550" s="56"/>
      <c r="F550" s="56"/>
      <c r="G550" s="56" t="s">
        <v>12666</v>
      </c>
      <c r="H550" s="56"/>
      <c r="I550" s="56"/>
      <c r="J550" s="56"/>
      <c r="K550" s="56"/>
      <c r="L550" s="73"/>
      <c r="M550" s="73"/>
      <c r="N550" s="73"/>
      <c r="O550" s="56"/>
      <c r="P550" s="56"/>
      <c r="Q550" s="56"/>
      <c r="R550" s="56" t="s">
        <v>12667</v>
      </c>
      <c r="S550" s="56"/>
      <c r="T550" s="56"/>
      <c r="U550" s="56"/>
      <c r="V550" s="56"/>
      <c r="W550" s="56"/>
      <c r="X550" s="285" t="e">
        <f>VLOOKUP(G550,#REF!,10,FALSE)</f>
        <v>#REF!</v>
      </c>
      <c r="Y550" s="285"/>
      <c r="Z550" s="285"/>
      <c r="AA550" s="285"/>
      <c r="AB550" s="285"/>
      <c r="AC550" s="285"/>
      <c r="AD550" s="56"/>
      <c r="AE550" s="56" t="str">
        <f>TEXT(4.4,"#,##0.#######")</f>
        <v>4.4</v>
      </c>
      <c r="AF550" s="56"/>
      <c r="AG550" s="56" t="s">
        <v>8</v>
      </c>
      <c r="AH550" s="56"/>
      <c r="AI550" s="56" t="s">
        <v>12609</v>
      </c>
      <c r="AJ550" s="56"/>
      <c r="AK550" s="56" t="str">
        <f>TEXT(100,"#,##0.#######")</f>
        <v>100.</v>
      </c>
      <c r="AL550" s="56"/>
      <c r="AM550" s="56"/>
      <c r="AN550" s="56" t="s">
        <v>91</v>
      </c>
      <c r="AO550" s="56"/>
      <c r="AP550" s="56" t="s">
        <v>43</v>
      </c>
      <c r="AQ550" s="56"/>
      <c r="AR550" s="56" t="e">
        <f>TEXT(TRUNC(X550*AE550/AK550,1),"#,##0.#")</f>
        <v>#REF!</v>
      </c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  <c r="BR550" s="56"/>
      <c r="BS550" s="73"/>
      <c r="BT550" s="56"/>
      <c r="BU550" s="56"/>
      <c r="BV550" s="56"/>
      <c r="BW550" s="56"/>
      <c r="BX550" s="56"/>
      <c r="BY550" s="56"/>
      <c r="BZ550" s="56"/>
      <c r="CA550" s="56"/>
      <c r="CB550" s="56"/>
      <c r="CC550" s="56"/>
      <c r="CD550" s="56"/>
      <c r="CE550" s="56"/>
      <c r="CF550" s="56"/>
      <c r="CG550" s="56"/>
      <c r="CH550" s="56"/>
      <c r="CI550" s="56"/>
      <c r="CJ550" s="56"/>
      <c r="CK550" s="56"/>
      <c r="CL550" s="56"/>
      <c r="CM550" s="56"/>
      <c r="CN550" s="56"/>
      <c r="CO550" s="56"/>
      <c r="CP550" s="56"/>
      <c r="CQ550" s="56"/>
      <c r="CR550" s="56"/>
      <c r="CS550" s="56"/>
      <c r="CT550" s="56"/>
      <c r="CU550" s="56"/>
      <c r="CV550" s="56"/>
      <c r="CW550" s="56"/>
      <c r="CX550" s="56"/>
      <c r="CY550" s="56"/>
      <c r="CZ550" s="56"/>
      <c r="DA550" s="56"/>
      <c r="DB550" s="56"/>
      <c r="DC550" s="56"/>
      <c r="DD550" s="56"/>
      <c r="DE550" s="56"/>
      <c r="DF550" s="56"/>
      <c r="DG550" s="56"/>
      <c r="DH550" s="56"/>
      <c r="DI550" s="56"/>
      <c r="DJ550" s="56"/>
      <c r="DK550" s="56"/>
      <c r="DL550" s="56"/>
      <c r="DM550" s="56"/>
      <c r="DN550" s="56"/>
      <c r="DO550" s="56"/>
      <c r="DP550" s="56"/>
      <c r="DQ550" s="56"/>
      <c r="DR550" s="56"/>
      <c r="DS550" s="56"/>
      <c r="DT550" s="56"/>
      <c r="DU550" s="56"/>
      <c r="DV550" s="56"/>
      <c r="DW550" s="56"/>
      <c r="DX550" s="56"/>
      <c r="DY550" s="56"/>
      <c r="DZ550" s="56"/>
      <c r="EA550" s="56"/>
      <c r="EB550" s="56"/>
      <c r="EC550" s="56"/>
      <c r="ED550" s="56"/>
      <c r="EE550" s="56"/>
      <c r="EF550" s="56"/>
      <c r="EG550" s="56"/>
      <c r="EH550" s="56"/>
      <c r="EI550" s="56"/>
      <c r="EJ550" s="56"/>
      <c r="EK550" s="56"/>
      <c r="EL550" s="76"/>
      <c r="EM550" s="61" t="e">
        <f>EN550+EO550+EP550</f>
        <v>#REF!</v>
      </c>
      <c r="EN550" s="61"/>
      <c r="EO550" s="61" t="e">
        <f>AR550</f>
        <v>#REF!</v>
      </c>
      <c r="EP550" s="61"/>
      <c r="EQ550" s="60"/>
    </row>
    <row r="551" spans="2:147" ht="11.45" customHeight="1" x14ac:dyDescent="0.2">
      <c r="B551" s="55"/>
      <c r="C551" s="56"/>
      <c r="D551" s="56"/>
      <c r="E551" s="56"/>
      <c r="F551" s="56"/>
      <c r="G551" s="56"/>
      <c r="H551" s="56"/>
      <c r="I551" s="56"/>
      <c r="J551" s="56"/>
      <c r="K551" s="56"/>
      <c r="L551" s="73"/>
      <c r="M551" s="73"/>
      <c r="N551" s="73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73"/>
      <c r="BT551" s="56"/>
      <c r="BU551" s="56"/>
      <c r="BV551" s="56"/>
      <c r="BW551" s="56"/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  <c r="CH551" s="56"/>
      <c r="CI551" s="56"/>
      <c r="CJ551" s="56"/>
      <c r="CK551" s="56"/>
      <c r="CL551" s="56"/>
      <c r="CM551" s="56"/>
      <c r="CN551" s="56"/>
      <c r="CO551" s="56"/>
      <c r="CP551" s="56"/>
      <c r="CQ551" s="56"/>
      <c r="CR551" s="56"/>
      <c r="CS551" s="56"/>
      <c r="CT551" s="56"/>
      <c r="CU551" s="56"/>
      <c r="CV551" s="56"/>
      <c r="CW551" s="56"/>
      <c r="CX551" s="56"/>
      <c r="CY551" s="56"/>
      <c r="CZ551" s="56"/>
      <c r="DA551" s="56"/>
      <c r="DB551" s="56"/>
      <c r="DC551" s="56"/>
      <c r="DD551" s="56"/>
      <c r="DE551" s="56"/>
      <c r="DF551" s="56"/>
      <c r="DG551" s="56"/>
      <c r="DH551" s="56"/>
      <c r="DI551" s="56"/>
      <c r="DJ551" s="56"/>
      <c r="DK551" s="56"/>
      <c r="DL551" s="56"/>
      <c r="DM551" s="56"/>
      <c r="DN551" s="56"/>
      <c r="DO551" s="56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  <c r="EK551" s="56"/>
      <c r="EL551" s="76"/>
      <c r="EM551" s="61"/>
      <c r="EN551" s="61"/>
      <c r="EO551" s="61"/>
      <c r="EP551" s="61"/>
      <c r="EQ551" s="60"/>
    </row>
    <row r="552" spans="2:147" ht="11.45" customHeight="1" x14ac:dyDescent="0.2">
      <c r="B552" s="55"/>
      <c r="C552" s="56"/>
      <c r="D552" s="56" t="s">
        <v>12600</v>
      </c>
      <c r="E552" s="56"/>
      <c r="F552" s="56"/>
      <c r="G552" s="56" t="s">
        <v>12608</v>
      </c>
      <c r="H552" s="56"/>
      <c r="I552" s="56"/>
      <c r="J552" s="56"/>
      <c r="K552" s="56"/>
      <c r="L552" s="73"/>
      <c r="M552" s="73"/>
      <c r="N552" s="73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  <c r="BR552" s="56"/>
      <c r="BS552" s="73"/>
      <c r="BT552" s="56"/>
      <c r="BU552" s="56"/>
      <c r="BV552" s="56"/>
      <c r="BW552" s="56"/>
      <c r="BX552" s="56"/>
      <c r="BY552" s="56"/>
      <c r="BZ552" s="56"/>
      <c r="CA552" s="56"/>
      <c r="CB552" s="56"/>
      <c r="CC552" s="56"/>
      <c r="CD552" s="56"/>
      <c r="CE552" s="56"/>
      <c r="CF552" s="56"/>
      <c r="CG552" s="56"/>
      <c r="CH552" s="56"/>
      <c r="CI552" s="56"/>
      <c r="CJ552" s="56"/>
      <c r="CK552" s="56"/>
      <c r="CL552" s="56"/>
      <c r="CM552" s="56"/>
      <c r="CN552" s="56"/>
      <c r="CO552" s="56"/>
      <c r="CP552" s="56"/>
      <c r="CQ552" s="56"/>
      <c r="CR552" s="56"/>
      <c r="CS552" s="56"/>
      <c r="CT552" s="56"/>
      <c r="CU552" s="56"/>
      <c r="CV552" s="56"/>
      <c r="CW552" s="56"/>
      <c r="CX552" s="56"/>
      <c r="CY552" s="56"/>
      <c r="CZ552" s="56"/>
      <c r="DA552" s="56"/>
      <c r="DB552" s="56"/>
      <c r="DC552" s="56"/>
      <c r="DD552" s="56"/>
      <c r="DE552" s="56"/>
      <c r="DF552" s="56"/>
      <c r="DG552" s="56"/>
      <c r="DH552" s="56"/>
      <c r="DI552" s="56"/>
      <c r="DJ552" s="56"/>
      <c r="DK552" s="56"/>
      <c r="DL552" s="56"/>
      <c r="DM552" s="56"/>
      <c r="DN552" s="56"/>
      <c r="DO552" s="56"/>
      <c r="DP552" s="56"/>
      <c r="DQ552" s="56"/>
      <c r="DR552" s="56"/>
      <c r="DS552" s="56"/>
      <c r="DT552" s="56"/>
      <c r="DU552" s="56"/>
      <c r="DV552" s="56"/>
      <c r="DW552" s="56"/>
      <c r="DX552" s="56"/>
      <c r="DY552" s="56"/>
      <c r="DZ552" s="56"/>
      <c r="EA552" s="56"/>
      <c r="EB552" s="56"/>
      <c r="EC552" s="56"/>
      <c r="ED552" s="56"/>
      <c r="EE552" s="56"/>
      <c r="EF552" s="56"/>
      <c r="EG552" s="56"/>
      <c r="EH552" s="56"/>
      <c r="EI552" s="56"/>
      <c r="EJ552" s="56"/>
      <c r="EK552" s="56"/>
      <c r="EL552" s="76"/>
      <c r="EM552" s="61"/>
      <c r="EN552" s="61"/>
      <c r="EO552" s="61"/>
      <c r="EP552" s="61"/>
      <c r="EQ552" s="60"/>
    </row>
    <row r="553" spans="2:147" ht="11.45" customHeight="1" x14ac:dyDescent="0.2">
      <c r="B553" s="55"/>
      <c r="C553" s="56"/>
      <c r="D553" s="56"/>
      <c r="E553" s="56"/>
      <c r="F553" s="56"/>
      <c r="G553" s="56" t="s">
        <v>36</v>
      </c>
      <c r="H553" s="56"/>
      <c r="I553" s="56"/>
      <c r="J553" s="56"/>
      <c r="K553" s="56"/>
      <c r="L553" s="73" t="s">
        <v>41</v>
      </c>
      <c r="M553" s="73"/>
      <c r="N553" s="287">
        <f>VLOOKUP($G553,노임단가!$A:$B,2,FALSE)</f>
        <v>226122</v>
      </c>
      <c r="O553" s="287"/>
      <c r="P553" s="287"/>
      <c r="Q553" s="287"/>
      <c r="R553" s="287"/>
      <c r="S553" s="287"/>
      <c r="T553" s="56" t="s">
        <v>12566</v>
      </c>
      <c r="U553" s="56"/>
      <c r="V553" s="56" t="str">
        <f>TEXT(2,"#,##0.#######")</f>
        <v>2.</v>
      </c>
      <c r="W553" s="56"/>
      <c r="X553" s="56" t="s">
        <v>12</v>
      </c>
      <c r="Y553" s="56"/>
      <c r="Z553" s="56" t="s">
        <v>12609</v>
      </c>
      <c r="AA553" s="56"/>
      <c r="AB553" s="56" t="s">
        <v>12670</v>
      </c>
      <c r="AC553" s="56"/>
      <c r="AD553" s="56" t="s">
        <v>43</v>
      </c>
      <c r="AE553" s="56"/>
      <c r="AF553" s="56" t="str">
        <f>TEXT(N553,"#,##0.#######")</f>
        <v>226,122.</v>
      </c>
      <c r="AG553" s="56"/>
      <c r="AH553" s="56"/>
      <c r="AI553" s="56"/>
      <c r="AJ553" s="56"/>
      <c r="AK553" s="56" t="s">
        <v>12566</v>
      </c>
      <c r="AL553" s="56"/>
      <c r="AM553" s="56" t="str">
        <f>TEXT(V553,"#,##0.#######")</f>
        <v>2.</v>
      </c>
      <c r="AN553" s="56"/>
      <c r="AO553" s="56" t="s">
        <v>12609</v>
      </c>
      <c r="AP553" s="56"/>
      <c r="AQ553" s="56" t="str">
        <f>TEXT(AA545,"#,##0.#######")</f>
        <v>300.</v>
      </c>
      <c r="AR553" s="56"/>
      <c r="AS553" s="56"/>
      <c r="AT553" s="56" t="s">
        <v>43</v>
      </c>
      <c r="AU553" s="56" t="str">
        <f>TEXT(TRUNC(N553*V553/AA545,1),"#,##0.#######")</f>
        <v>1,507.4</v>
      </c>
      <c r="AV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  <c r="BR553" s="56"/>
      <c r="BS553" s="73"/>
      <c r="BT553" s="56"/>
      <c r="BU553" s="56"/>
      <c r="BV553" s="56"/>
      <c r="BW553" s="56"/>
      <c r="BX553" s="56"/>
      <c r="BY553" s="56"/>
      <c r="BZ553" s="56"/>
      <c r="CA553" s="56"/>
      <c r="CB553" s="56"/>
      <c r="CC553" s="56"/>
      <c r="CD553" s="56"/>
      <c r="CE553" s="56"/>
      <c r="CF553" s="56"/>
      <c r="CG553" s="56"/>
      <c r="CH553" s="56"/>
      <c r="CI553" s="56"/>
      <c r="CJ553" s="56"/>
      <c r="CK553" s="56"/>
      <c r="CL553" s="56"/>
      <c r="CM553" s="56"/>
      <c r="CN553" s="56"/>
      <c r="CO553" s="56"/>
      <c r="CP553" s="56"/>
      <c r="CQ553" s="56"/>
      <c r="CR553" s="56"/>
      <c r="CS553" s="56"/>
      <c r="CT553" s="56"/>
      <c r="CU553" s="56"/>
      <c r="CV553" s="56"/>
      <c r="CW553" s="56"/>
      <c r="CX553" s="56"/>
      <c r="CY553" s="56"/>
      <c r="CZ553" s="56"/>
      <c r="DA553" s="56"/>
      <c r="DB553" s="56"/>
      <c r="DC553" s="56"/>
      <c r="DD553" s="56"/>
      <c r="DE553" s="56"/>
      <c r="DF553" s="56"/>
      <c r="DG553" s="56"/>
      <c r="DH553" s="56"/>
      <c r="DI553" s="56"/>
      <c r="DJ553" s="56"/>
      <c r="DK553" s="56"/>
      <c r="DL553" s="56"/>
      <c r="DM553" s="56"/>
      <c r="DN553" s="56"/>
      <c r="DO553" s="56"/>
      <c r="DP553" s="56"/>
      <c r="DQ553" s="56"/>
      <c r="DR553" s="56"/>
      <c r="DS553" s="56"/>
      <c r="DT553" s="56"/>
      <c r="DU553" s="56"/>
      <c r="DV553" s="56"/>
      <c r="DW553" s="56"/>
      <c r="DX553" s="56"/>
      <c r="DY553" s="56"/>
      <c r="DZ553" s="56"/>
      <c r="EA553" s="56"/>
      <c r="EB553" s="56"/>
      <c r="EC553" s="56"/>
      <c r="ED553" s="56"/>
      <c r="EE553" s="56"/>
      <c r="EF553" s="56"/>
      <c r="EG553" s="56"/>
      <c r="EH553" s="56"/>
      <c r="EI553" s="56"/>
      <c r="EJ553" s="56"/>
      <c r="EK553" s="56"/>
      <c r="EL553" s="76"/>
      <c r="EM553" s="61"/>
      <c r="EN553" s="61"/>
      <c r="EO553" s="61"/>
      <c r="EP553" s="61"/>
      <c r="EQ553" s="60"/>
    </row>
    <row r="554" spans="2:147" ht="11.45" customHeight="1" x14ac:dyDescent="0.2">
      <c r="B554" s="55"/>
      <c r="C554" s="56"/>
      <c r="D554" s="56"/>
      <c r="E554" s="56"/>
      <c r="F554" s="56"/>
      <c r="G554" s="56" t="s">
        <v>13</v>
      </c>
      <c r="H554" s="56"/>
      <c r="I554" s="56"/>
      <c r="J554" s="56"/>
      <c r="K554" s="56"/>
      <c r="L554" s="73" t="s">
        <v>41</v>
      </c>
      <c r="M554" s="73"/>
      <c r="N554" s="287">
        <f>VLOOKUP($G554,노임단가!$A:$B,2,FALSE)</f>
        <v>172068</v>
      </c>
      <c r="O554" s="287"/>
      <c r="P554" s="287"/>
      <c r="Q554" s="287"/>
      <c r="R554" s="287"/>
      <c r="S554" s="287"/>
      <c r="T554" s="56" t="s">
        <v>12566</v>
      </c>
      <c r="U554" s="56"/>
      <c r="V554" s="56" t="str">
        <f>TEXT(4,"#,##0.#######")</f>
        <v>4.</v>
      </c>
      <c r="W554" s="56"/>
      <c r="X554" s="56" t="s">
        <v>12</v>
      </c>
      <c r="Y554" s="56"/>
      <c r="Z554" s="56" t="s">
        <v>12609</v>
      </c>
      <c r="AA554" s="56"/>
      <c r="AB554" s="56" t="s">
        <v>12670</v>
      </c>
      <c r="AC554" s="56"/>
      <c r="AD554" s="56" t="s">
        <v>43</v>
      </c>
      <c r="AE554" s="56"/>
      <c r="AF554" s="56" t="str">
        <f>TEXT(N554,"#,##0.#######")</f>
        <v>172,068.</v>
      </c>
      <c r="AG554" s="56"/>
      <c r="AH554" s="56"/>
      <c r="AI554" s="56"/>
      <c r="AJ554" s="56"/>
      <c r="AK554" s="56" t="s">
        <v>12566</v>
      </c>
      <c r="AL554" s="56"/>
      <c r="AM554" s="56" t="str">
        <f>TEXT(V554,"#,##0.#######")</f>
        <v>4.</v>
      </c>
      <c r="AN554" s="56"/>
      <c r="AO554" s="56" t="s">
        <v>12609</v>
      </c>
      <c r="AP554" s="56"/>
      <c r="AQ554" s="56" t="str">
        <f>TEXT(AA545,"#,##0.#######")</f>
        <v>300.</v>
      </c>
      <c r="AR554" s="56"/>
      <c r="AS554" s="56"/>
      <c r="AT554" s="56" t="s">
        <v>43</v>
      </c>
      <c r="AU554" s="56" t="str">
        <f>TEXT(TRUNC(N554*V554/AA545,1),"#,##0.#######")</f>
        <v>2,294.2</v>
      </c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  <c r="BS554" s="73"/>
      <c r="BT554" s="56"/>
      <c r="BU554" s="56"/>
      <c r="BV554" s="56"/>
      <c r="BW554" s="56"/>
      <c r="BX554" s="56"/>
      <c r="BY554" s="56"/>
      <c r="BZ554" s="56"/>
      <c r="CA554" s="56"/>
      <c r="CB554" s="56"/>
      <c r="CC554" s="56"/>
      <c r="CD554" s="56"/>
      <c r="CE554" s="56"/>
      <c r="CF554" s="56"/>
      <c r="CG554" s="56"/>
      <c r="CH554" s="56"/>
      <c r="CI554" s="56"/>
      <c r="CJ554" s="56"/>
      <c r="CK554" s="56"/>
      <c r="CL554" s="56"/>
      <c r="CM554" s="56"/>
      <c r="CN554" s="56"/>
      <c r="CO554" s="56"/>
      <c r="CP554" s="56"/>
      <c r="CQ554" s="56"/>
      <c r="CR554" s="56"/>
      <c r="CS554" s="56"/>
      <c r="CT554" s="56"/>
      <c r="CU554" s="56"/>
      <c r="CV554" s="56"/>
      <c r="CW554" s="56"/>
      <c r="CX554" s="56"/>
      <c r="CY554" s="56"/>
      <c r="CZ554" s="56"/>
      <c r="DA554" s="56"/>
      <c r="DB554" s="56"/>
      <c r="DC554" s="56"/>
      <c r="DD554" s="56"/>
      <c r="DE554" s="56"/>
      <c r="DF554" s="56"/>
      <c r="DG554" s="56"/>
      <c r="DH554" s="56"/>
      <c r="DI554" s="56"/>
      <c r="DJ554" s="56"/>
      <c r="DK554" s="56"/>
      <c r="DL554" s="56"/>
      <c r="DM554" s="56"/>
      <c r="DN554" s="56"/>
      <c r="DO554" s="56"/>
      <c r="DP554" s="56"/>
      <c r="DQ554" s="56"/>
      <c r="DR554" s="56"/>
      <c r="DS554" s="56"/>
      <c r="DT554" s="56"/>
      <c r="DU554" s="56"/>
      <c r="DV554" s="56"/>
      <c r="DW554" s="56"/>
      <c r="DX554" s="56"/>
      <c r="DY554" s="56"/>
      <c r="DZ554" s="56"/>
      <c r="EA554" s="56"/>
      <c r="EB554" s="56"/>
      <c r="EC554" s="56"/>
      <c r="ED554" s="56"/>
      <c r="EE554" s="56"/>
      <c r="EF554" s="56"/>
      <c r="EG554" s="56"/>
      <c r="EH554" s="56"/>
      <c r="EI554" s="56"/>
      <c r="EJ554" s="56"/>
      <c r="EK554" s="56"/>
      <c r="EL554" s="76"/>
      <c r="EM554" s="61"/>
      <c r="EN554" s="61"/>
      <c r="EO554" s="61"/>
      <c r="EP554" s="61"/>
      <c r="EQ554" s="60"/>
    </row>
    <row r="555" spans="2:147" ht="11.45" customHeight="1" x14ac:dyDescent="0.2">
      <c r="B555" s="55"/>
      <c r="C555" s="56"/>
      <c r="D555" s="56"/>
      <c r="E555" s="56"/>
      <c r="F555" s="56"/>
      <c r="G555" s="56" t="s">
        <v>12610</v>
      </c>
      <c r="H555" s="56"/>
      <c r="I555" s="56"/>
      <c r="J555" s="56"/>
      <c r="K555" s="56"/>
      <c r="L555" s="73" t="s">
        <v>41</v>
      </c>
      <c r="M555" s="73"/>
      <c r="N555" s="73" t="str">
        <f>TEXT(TRUNC(AU553+AU554,1),"#,##0.#######")</f>
        <v>3,801.6</v>
      </c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73"/>
      <c r="BT555" s="56"/>
      <c r="BU555" s="56"/>
      <c r="BV555" s="56"/>
      <c r="BW555" s="56"/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  <c r="CH555" s="56"/>
      <c r="CI555" s="56"/>
      <c r="CJ555" s="56"/>
      <c r="CK555" s="56"/>
      <c r="CL555" s="56"/>
      <c r="CM555" s="56"/>
      <c r="CN555" s="56"/>
      <c r="CO555" s="56"/>
      <c r="CP555" s="56"/>
      <c r="CQ555" s="56"/>
      <c r="CR555" s="56"/>
      <c r="CS555" s="56"/>
      <c r="CT555" s="56"/>
      <c r="CU555" s="56"/>
      <c r="CV555" s="56"/>
      <c r="CW555" s="56"/>
      <c r="CX555" s="56"/>
      <c r="CY555" s="56"/>
      <c r="CZ555" s="56"/>
      <c r="DA555" s="56"/>
      <c r="DB555" s="56"/>
      <c r="DC555" s="56"/>
      <c r="DD555" s="56"/>
      <c r="DE555" s="56"/>
      <c r="DF555" s="56"/>
      <c r="DG555" s="56"/>
      <c r="DH555" s="56"/>
      <c r="DI555" s="56"/>
      <c r="DJ555" s="56"/>
      <c r="DK555" s="56"/>
      <c r="DL555" s="56"/>
      <c r="DM555" s="56"/>
      <c r="DN555" s="56"/>
      <c r="DO555" s="56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  <c r="EK555" s="56"/>
      <c r="EL555" s="76"/>
      <c r="EM555" s="61"/>
      <c r="EN555" s="61" t="str">
        <f>N555</f>
        <v>3,801.6</v>
      </c>
      <c r="EO555" s="61"/>
      <c r="EP555" s="61"/>
      <c r="EQ555" s="60"/>
    </row>
    <row r="556" spans="2:147" ht="11.45" customHeight="1" x14ac:dyDescent="0.2">
      <c r="B556" s="55"/>
      <c r="C556" s="56"/>
      <c r="D556" s="56"/>
      <c r="E556" s="56"/>
      <c r="F556" s="56"/>
      <c r="G556" s="56"/>
      <c r="H556" s="56"/>
      <c r="I556" s="56"/>
      <c r="J556" s="56"/>
      <c r="K556" s="56"/>
      <c r="L556" s="73"/>
      <c r="M556" s="73"/>
      <c r="N556" s="73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  <c r="BR556" s="56"/>
      <c r="BS556" s="73"/>
      <c r="BT556" s="56"/>
      <c r="BU556" s="56"/>
      <c r="BV556" s="56"/>
      <c r="BW556" s="56"/>
      <c r="BX556" s="56"/>
      <c r="BY556" s="56"/>
      <c r="BZ556" s="56"/>
      <c r="CA556" s="56"/>
      <c r="CB556" s="56"/>
      <c r="CC556" s="56"/>
      <c r="CD556" s="56"/>
      <c r="CE556" s="56"/>
      <c r="CF556" s="56"/>
      <c r="CG556" s="56"/>
      <c r="CH556" s="56"/>
      <c r="CI556" s="56"/>
      <c r="CJ556" s="56"/>
      <c r="CK556" s="56"/>
      <c r="CL556" s="56"/>
      <c r="CM556" s="56"/>
      <c r="CN556" s="56"/>
      <c r="CO556" s="56"/>
      <c r="CP556" s="56"/>
      <c r="CQ556" s="56"/>
      <c r="CR556" s="56"/>
      <c r="CS556" s="56"/>
      <c r="CT556" s="56"/>
      <c r="CU556" s="56"/>
      <c r="CV556" s="56"/>
      <c r="CW556" s="56"/>
      <c r="CX556" s="56"/>
      <c r="CY556" s="56"/>
      <c r="CZ556" s="56"/>
      <c r="DA556" s="56"/>
      <c r="DB556" s="56"/>
      <c r="DC556" s="56"/>
      <c r="DD556" s="56"/>
      <c r="DE556" s="56"/>
      <c r="DF556" s="56"/>
      <c r="DG556" s="56"/>
      <c r="DH556" s="56"/>
      <c r="DI556" s="56"/>
      <c r="DJ556" s="56"/>
      <c r="DK556" s="56"/>
      <c r="DL556" s="56"/>
      <c r="DM556" s="56"/>
      <c r="DN556" s="56"/>
      <c r="DO556" s="56"/>
      <c r="DP556" s="56"/>
      <c r="DQ556" s="56"/>
      <c r="DR556" s="56"/>
      <c r="DS556" s="56"/>
      <c r="DT556" s="56"/>
      <c r="DU556" s="56"/>
      <c r="DV556" s="56"/>
      <c r="DW556" s="56"/>
      <c r="DX556" s="56"/>
      <c r="DY556" s="56"/>
      <c r="DZ556" s="56"/>
      <c r="EA556" s="56"/>
      <c r="EB556" s="56"/>
      <c r="EC556" s="56"/>
      <c r="ED556" s="56"/>
      <c r="EE556" s="56"/>
      <c r="EF556" s="56"/>
      <c r="EG556" s="56"/>
      <c r="EH556" s="56"/>
      <c r="EI556" s="56"/>
      <c r="EJ556" s="56"/>
      <c r="EK556" s="56"/>
      <c r="EL556" s="76"/>
      <c r="EM556" s="61"/>
      <c r="EN556" s="61"/>
      <c r="EO556" s="61"/>
      <c r="EP556" s="61"/>
      <c r="EQ556" s="60"/>
    </row>
    <row r="557" spans="2:147" ht="11.45" customHeight="1" x14ac:dyDescent="0.2">
      <c r="B557" s="55"/>
      <c r="C557" s="56"/>
      <c r="D557" s="56" t="s">
        <v>12603</v>
      </c>
      <c r="E557" s="56"/>
      <c r="F557" s="56"/>
      <c r="G557" s="56" t="s">
        <v>12601</v>
      </c>
      <c r="H557" s="56"/>
      <c r="I557" s="56"/>
      <c r="J557" s="56"/>
      <c r="K557" s="56"/>
      <c r="L557" s="73"/>
      <c r="M557" s="73"/>
      <c r="N557" s="73"/>
      <c r="O557" s="56" t="s">
        <v>46</v>
      </c>
      <c r="P557" s="56" t="s">
        <v>12602</v>
      </c>
      <c r="Q557" s="56"/>
      <c r="R557" s="56"/>
      <c r="S557" s="56"/>
      <c r="T557" s="56"/>
      <c r="U557" s="56"/>
      <c r="V557" s="56"/>
      <c r="W557" s="56"/>
      <c r="X557" s="56"/>
      <c r="Y557" s="56" t="s">
        <v>76</v>
      </c>
      <c r="Z557" s="56" t="s">
        <v>12571</v>
      </c>
      <c r="AA557" s="56" t="s">
        <v>47</v>
      </c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73"/>
      <c r="BT557" s="56"/>
      <c r="BU557" s="56"/>
      <c r="BV557" s="56"/>
      <c r="BW557" s="56"/>
      <c r="BX557" s="56"/>
      <c r="BY557" s="56"/>
      <c r="BZ557" s="56"/>
      <c r="CA557" s="56"/>
      <c r="CB557" s="56"/>
      <c r="CC557" s="56"/>
      <c r="CD557" s="56"/>
      <c r="CE557" s="56"/>
      <c r="CF557" s="56"/>
      <c r="CG557" s="56"/>
      <c r="CH557" s="56"/>
      <c r="CI557" s="56"/>
      <c r="CJ557" s="56"/>
      <c r="CK557" s="56"/>
      <c r="CL557" s="56"/>
      <c r="CM557" s="56"/>
      <c r="CN557" s="56"/>
      <c r="CO557" s="56"/>
      <c r="CP557" s="56"/>
      <c r="CQ557" s="56"/>
      <c r="CR557" s="56"/>
      <c r="CS557" s="56"/>
      <c r="CT557" s="56"/>
      <c r="CU557" s="56"/>
      <c r="CV557" s="56"/>
      <c r="CW557" s="56"/>
      <c r="CX557" s="56"/>
      <c r="CY557" s="56"/>
      <c r="CZ557" s="56"/>
      <c r="DA557" s="56"/>
      <c r="DB557" s="56"/>
      <c r="DC557" s="56"/>
      <c r="DD557" s="56"/>
      <c r="DE557" s="56"/>
      <c r="DF557" s="56"/>
      <c r="DG557" s="56"/>
      <c r="DH557" s="56"/>
      <c r="DI557" s="56"/>
      <c r="DJ557" s="56"/>
      <c r="DK557" s="56"/>
      <c r="DL557" s="56"/>
      <c r="DM557" s="56"/>
      <c r="DN557" s="56"/>
      <c r="DO557" s="56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  <c r="EK557" s="56"/>
      <c r="EL557" s="76"/>
      <c r="EM557" s="61"/>
      <c r="EN557" s="61"/>
      <c r="EO557" s="61"/>
      <c r="EP557" s="61"/>
      <c r="EQ557" s="60"/>
    </row>
    <row r="558" spans="2:147" ht="11.45" customHeight="1" x14ac:dyDescent="0.2">
      <c r="B558" s="55"/>
      <c r="C558" s="56"/>
      <c r="D558" s="56"/>
      <c r="E558" s="56"/>
      <c r="F558" s="56"/>
      <c r="G558" s="56" t="str">
        <f>N555</f>
        <v>3,801.6</v>
      </c>
      <c r="H558" s="56"/>
      <c r="I558" s="56"/>
      <c r="J558" s="56"/>
      <c r="K558" s="56"/>
      <c r="L558" s="73"/>
      <c r="M558" s="73"/>
      <c r="N558" s="73"/>
      <c r="O558" s="56"/>
      <c r="P558" s="56"/>
      <c r="Q558" s="56" t="s">
        <v>12566</v>
      </c>
      <c r="R558" s="56"/>
      <c r="S558" s="56"/>
      <c r="T558" s="56" t="str">
        <f>TEXT(5,"#,##0.#######")</f>
        <v>5.</v>
      </c>
      <c r="U558" s="56" t="s">
        <v>12571</v>
      </c>
      <c r="V558" s="56"/>
      <c r="W558" s="56" t="s">
        <v>43</v>
      </c>
      <c r="X558" s="56"/>
      <c r="Y558" s="56" t="str">
        <f>TEXT(TRUNC(N555*(T558*(1/100)),1),"#,##0.#")</f>
        <v>190.</v>
      </c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  <c r="BR558" s="56"/>
      <c r="BS558" s="73"/>
      <c r="BT558" s="56"/>
      <c r="BU558" s="56"/>
      <c r="BV558" s="56"/>
      <c r="BW558" s="56"/>
      <c r="BX558" s="56"/>
      <c r="BY558" s="56"/>
      <c r="BZ558" s="56"/>
      <c r="CA558" s="56"/>
      <c r="CB558" s="56"/>
      <c r="CC558" s="56"/>
      <c r="CD558" s="56"/>
      <c r="CE558" s="56"/>
      <c r="CF558" s="56"/>
      <c r="CG558" s="56"/>
      <c r="CH558" s="56"/>
      <c r="CI558" s="56"/>
      <c r="CJ558" s="56"/>
      <c r="CK558" s="56"/>
      <c r="CL558" s="56"/>
      <c r="CM558" s="56"/>
      <c r="CN558" s="56"/>
      <c r="CO558" s="56"/>
      <c r="CP558" s="56"/>
      <c r="CQ558" s="56"/>
      <c r="CR558" s="56"/>
      <c r="CS558" s="56"/>
      <c r="CT558" s="56"/>
      <c r="CU558" s="56"/>
      <c r="CV558" s="56"/>
      <c r="CW558" s="56"/>
      <c r="CX558" s="56"/>
      <c r="CY558" s="56"/>
      <c r="CZ558" s="56"/>
      <c r="DA558" s="56"/>
      <c r="DB558" s="56"/>
      <c r="DC558" s="56"/>
      <c r="DD558" s="56"/>
      <c r="DE558" s="56"/>
      <c r="DF558" s="56"/>
      <c r="DG558" s="56"/>
      <c r="DH558" s="56"/>
      <c r="DI558" s="56"/>
      <c r="DJ558" s="56"/>
      <c r="DK558" s="56"/>
      <c r="DL558" s="56"/>
      <c r="DM558" s="56"/>
      <c r="DN558" s="56"/>
      <c r="DO558" s="56"/>
      <c r="DP558" s="56"/>
      <c r="DQ558" s="56"/>
      <c r="DR558" s="56"/>
      <c r="DS558" s="56"/>
      <c r="DT558" s="56"/>
      <c r="DU558" s="56"/>
      <c r="DV558" s="56"/>
      <c r="DW558" s="56"/>
      <c r="DX558" s="56"/>
      <c r="DY558" s="56"/>
      <c r="DZ558" s="56"/>
      <c r="EA558" s="56"/>
      <c r="EB558" s="56"/>
      <c r="EC558" s="56"/>
      <c r="ED558" s="56"/>
      <c r="EE558" s="56"/>
      <c r="EF558" s="56"/>
      <c r="EG558" s="56"/>
      <c r="EH558" s="56"/>
      <c r="EI558" s="56"/>
      <c r="EJ558" s="56"/>
      <c r="EK558" s="56"/>
      <c r="EL558" s="76"/>
      <c r="EM558" s="61">
        <f>EN558+EO558+EP558</f>
        <v>190</v>
      </c>
      <c r="EN558" s="61"/>
      <c r="EO558" s="61" t="str">
        <f>Y558</f>
        <v>190.</v>
      </c>
      <c r="EP558" s="61"/>
      <c r="EQ558" s="60"/>
    </row>
    <row r="559" spans="2:147" ht="11.45" customHeight="1" x14ac:dyDescent="0.2">
      <c r="B559" s="55"/>
      <c r="C559" s="56"/>
      <c r="D559" s="56"/>
      <c r="E559" s="56"/>
      <c r="F559" s="56"/>
      <c r="G559" s="56"/>
      <c r="H559" s="56"/>
      <c r="I559" s="56"/>
      <c r="J559" s="56"/>
      <c r="K559" s="56"/>
      <c r="L559" s="73"/>
      <c r="M559" s="73"/>
      <c r="N559" s="73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73"/>
      <c r="BT559" s="56"/>
      <c r="BU559" s="56"/>
      <c r="BV559" s="56"/>
      <c r="BW559" s="56"/>
      <c r="BX559" s="56"/>
      <c r="BY559" s="56"/>
      <c r="BZ559" s="56"/>
      <c r="CA559" s="56"/>
      <c r="CB559" s="56"/>
      <c r="CC559" s="56"/>
      <c r="CD559" s="56"/>
      <c r="CE559" s="56"/>
      <c r="CF559" s="56"/>
      <c r="CG559" s="56"/>
      <c r="CH559" s="56"/>
      <c r="CI559" s="56"/>
      <c r="CJ559" s="56"/>
      <c r="CK559" s="56"/>
      <c r="CL559" s="56"/>
      <c r="CM559" s="56"/>
      <c r="CN559" s="56"/>
      <c r="CO559" s="56"/>
      <c r="CP559" s="56"/>
      <c r="CQ559" s="56"/>
      <c r="CR559" s="56"/>
      <c r="CS559" s="56"/>
      <c r="CT559" s="56"/>
      <c r="CU559" s="56"/>
      <c r="CV559" s="56"/>
      <c r="CW559" s="56"/>
      <c r="CX559" s="56"/>
      <c r="CY559" s="56"/>
      <c r="CZ559" s="56"/>
      <c r="DA559" s="56"/>
      <c r="DB559" s="56"/>
      <c r="DC559" s="56"/>
      <c r="DD559" s="56"/>
      <c r="DE559" s="56"/>
      <c r="DF559" s="56"/>
      <c r="DG559" s="56"/>
      <c r="DH559" s="56"/>
      <c r="DI559" s="56"/>
      <c r="DJ559" s="56"/>
      <c r="DK559" s="56"/>
      <c r="DL559" s="56"/>
      <c r="DM559" s="56"/>
      <c r="DN559" s="56"/>
      <c r="DO559" s="56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  <c r="EK559" s="56"/>
      <c r="EL559" s="76"/>
      <c r="EM559" s="61"/>
      <c r="EN559" s="61"/>
      <c r="EO559" s="61"/>
      <c r="EP559" s="61"/>
      <c r="EQ559" s="60"/>
    </row>
    <row r="560" spans="2:147" ht="11.45" customHeight="1" x14ac:dyDescent="0.2">
      <c r="B560" s="55"/>
      <c r="C560" s="56"/>
      <c r="D560" s="56" t="s">
        <v>12621</v>
      </c>
      <c r="E560" s="56"/>
      <c r="F560" s="56"/>
      <c r="G560" s="56" t="s">
        <v>12649</v>
      </c>
      <c r="H560" s="56"/>
      <c r="I560" s="56"/>
      <c r="J560" s="56"/>
      <c r="K560" s="56"/>
      <c r="L560" s="73"/>
      <c r="M560" s="73"/>
      <c r="N560" s="73"/>
      <c r="O560" s="56" t="s">
        <v>46</v>
      </c>
      <c r="P560" s="56" t="s">
        <v>12602</v>
      </c>
      <c r="Q560" s="56"/>
      <c r="R560" s="56"/>
      <c r="S560" s="56"/>
      <c r="T560" s="56"/>
      <c r="U560" s="56"/>
      <c r="V560" s="56"/>
      <c r="W560" s="56"/>
      <c r="X560" s="56"/>
      <c r="Y560" s="56" t="s">
        <v>74</v>
      </c>
      <c r="Z560" s="56" t="s">
        <v>12571</v>
      </c>
      <c r="AA560" s="56" t="s">
        <v>47</v>
      </c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73"/>
      <c r="BT560" s="56"/>
      <c r="BU560" s="56"/>
      <c r="BV560" s="56"/>
      <c r="BW560" s="56"/>
      <c r="BX560" s="56"/>
      <c r="BY560" s="56"/>
      <c r="BZ560" s="56"/>
      <c r="CA560" s="56"/>
      <c r="CB560" s="56"/>
      <c r="CC560" s="56"/>
      <c r="CD560" s="56"/>
      <c r="CE560" s="56"/>
      <c r="CF560" s="56"/>
      <c r="CG560" s="56"/>
      <c r="CH560" s="56"/>
      <c r="CI560" s="56"/>
      <c r="CJ560" s="56"/>
      <c r="CK560" s="56"/>
      <c r="CL560" s="56"/>
      <c r="CM560" s="56"/>
      <c r="CN560" s="56"/>
      <c r="CO560" s="56"/>
      <c r="CP560" s="56"/>
      <c r="CQ560" s="56"/>
      <c r="CR560" s="56"/>
      <c r="CS560" s="56"/>
      <c r="CT560" s="56"/>
      <c r="CU560" s="56"/>
      <c r="CV560" s="56"/>
      <c r="CW560" s="56"/>
      <c r="CX560" s="56"/>
      <c r="CY560" s="56"/>
      <c r="CZ560" s="56"/>
      <c r="DA560" s="56"/>
      <c r="DB560" s="56"/>
      <c r="DC560" s="56"/>
      <c r="DD560" s="56"/>
      <c r="DE560" s="56"/>
      <c r="DF560" s="56"/>
      <c r="DG560" s="56"/>
      <c r="DH560" s="56"/>
      <c r="DI560" s="56"/>
      <c r="DJ560" s="56"/>
      <c r="DK560" s="56"/>
      <c r="DL560" s="56"/>
      <c r="DM560" s="56"/>
      <c r="DN560" s="56"/>
      <c r="DO560" s="56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  <c r="EK560" s="56"/>
      <c r="EL560" s="76"/>
      <c r="EM560" s="61"/>
      <c r="EN560" s="61"/>
      <c r="EO560" s="61"/>
      <c r="EP560" s="61"/>
      <c r="EQ560" s="60"/>
    </row>
    <row r="561" spans="2:147" ht="11.45" customHeight="1" x14ac:dyDescent="0.2">
      <c r="B561" s="55"/>
      <c r="C561" s="56"/>
      <c r="D561" s="56"/>
      <c r="E561" s="56"/>
      <c r="F561" s="56"/>
      <c r="G561" s="56" t="str">
        <f>N555</f>
        <v>3,801.6</v>
      </c>
      <c r="H561" s="56"/>
      <c r="I561" s="56"/>
      <c r="J561" s="56"/>
      <c r="K561" s="56"/>
      <c r="L561" s="73"/>
      <c r="M561" s="73"/>
      <c r="N561" s="73"/>
      <c r="O561" s="56"/>
      <c r="P561" s="56"/>
      <c r="Q561" s="56" t="s">
        <v>12566</v>
      </c>
      <c r="R561" s="56"/>
      <c r="S561" s="56"/>
      <c r="T561" s="56" t="str">
        <f>TEXT(3,"#,##0.#######")</f>
        <v>3.</v>
      </c>
      <c r="U561" s="56" t="s">
        <v>12571</v>
      </c>
      <c r="V561" s="56"/>
      <c r="W561" s="56" t="s">
        <v>43</v>
      </c>
      <c r="X561" s="56"/>
      <c r="Y561" s="56" t="str">
        <f>TEXT(TRUNC(N555*(T561*(1/100)),1),"#,##0.#")</f>
        <v>114.</v>
      </c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  <c r="BR561" s="56"/>
      <c r="BS561" s="73"/>
      <c r="BT561" s="56"/>
      <c r="BU561" s="56"/>
      <c r="BV561" s="56"/>
      <c r="BW561" s="56"/>
      <c r="BX561" s="56"/>
      <c r="BY561" s="56"/>
      <c r="BZ561" s="56"/>
      <c r="CA561" s="56"/>
      <c r="CB561" s="56"/>
      <c r="CC561" s="56"/>
      <c r="CD561" s="56"/>
      <c r="CE561" s="56"/>
      <c r="CF561" s="56"/>
      <c r="CG561" s="56"/>
      <c r="CH561" s="56"/>
      <c r="CI561" s="56"/>
      <c r="CJ561" s="56"/>
      <c r="CK561" s="56"/>
      <c r="CL561" s="56"/>
      <c r="CM561" s="56"/>
      <c r="CN561" s="56"/>
      <c r="CO561" s="56"/>
      <c r="CP561" s="56"/>
      <c r="CQ561" s="56"/>
      <c r="CR561" s="56"/>
      <c r="CS561" s="56"/>
      <c r="CT561" s="56"/>
      <c r="CU561" s="56"/>
      <c r="CV561" s="56"/>
      <c r="CW561" s="56"/>
      <c r="CX561" s="56"/>
      <c r="CY561" s="56"/>
      <c r="CZ561" s="56"/>
      <c r="DA561" s="56"/>
      <c r="DB561" s="56"/>
      <c r="DC561" s="56"/>
      <c r="DD561" s="56"/>
      <c r="DE561" s="56"/>
      <c r="DF561" s="56"/>
      <c r="DG561" s="56"/>
      <c r="DH561" s="56"/>
      <c r="DI561" s="56"/>
      <c r="DJ561" s="56"/>
      <c r="DK561" s="56"/>
      <c r="DL561" s="56"/>
      <c r="DM561" s="56"/>
      <c r="DN561" s="56"/>
      <c r="DO561" s="56"/>
      <c r="DP561" s="56"/>
      <c r="DQ561" s="56"/>
      <c r="DR561" s="56"/>
      <c r="DS561" s="56"/>
      <c r="DT561" s="56"/>
      <c r="DU561" s="56"/>
      <c r="DV561" s="56"/>
      <c r="DW561" s="56"/>
      <c r="DX561" s="56"/>
      <c r="DY561" s="56"/>
      <c r="DZ561" s="56"/>
      <c r="EA561" s="56"/>
      <c r="EB561" s="56"/>
      <c r="EC561" s="56"/>
      <c r="ED561" s="56"/>
      <c r="EE561" s="56"/>
      <c r="EF561" s="56"/>
      <c r="EG561" s="56"/>
      <c r="EH561" s="56"/>
      <c r="EI561" s="56"/>
      <c r="EJ561" s="56"/>
      <c r="EK561" s="56"/>
      <c r="EL561" s="76"/>
      <c r="EM561" s="61">
        <f>EN561+EO561+EP561</f>
        <v>114</v>
      </c>
      <c r="EN561" s="61"/>
      <c r="EO561" s="61" t="str">
        <f>Y561</f>
        <v>114.</v>
      </c>
      <c r="EP561" s="61"/>
      <c r="EQ561" s="60"/>
    </row>
    <row r="562" spans="2:147" ht="11.45" customHeight="1" x14ac:dyDescent="0.2">
      <c r="B562" s="55"/>
      <c r="C562" s="56"/>
      <c r="D562" s="56"/>
      <c r="E562" s="56"/>
      <c r="F562" s="56"/>
      <c r="G562" s="56"/>
      <c r="H562" s="56"/>
      <c r="I562" s="56"/>
      <c r="J562" s="56"/>
      <c r="K562" s="56"/>
      <c r="L562" s="73"/>
      <c r="M562" s="73"/>
      <c r="N562" s="73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73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76"/>
      <c r="EM562" s="61"/>
      <c r="EN562" s="61"/>
      <c r="EO562" s="61"/>
      <c r="EP562" s="61"/>
      <c r="EQ562" s="60"/>
    </row>
    <row r="563" spans="2:147" ht="11.45" customHeight="1" x14ac:dyDescent="0.2">
      <c r="B563" s="55"/>
      <c r="C563" s="56"/>
      <c r="D563" s="56" t="s">
        <v>12622</v>
      </c>
      <c r="E563" s="56"/>
      <c r="F563" s="56"/>
      <c r="G563" s="56" t="s">
        <v>12561</v>
      </c>
      <c r="H563" s="56"/>
      <c r="I563" s="56"/>
      <c r="J563" s="56"/>
      <c r="K563" s="56"/>
      <c r="L563" s="73"/>
      <c r="M563" s="73"/>
      <c r="N563" s="73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73"/>
      <c r="BT563" s="56"/>
      <c r="BU563" s="56"/>
      <c r="BV563" s="56"/>
      <c r="BW563" s="56"/>
      <c r="BX563" s="56"/>
      <c r="BY563" s="56"/>
      <c r="BZ563" s="56"/>
      <c r="CA563" s="56"/>
      <c r="CB563" s="56"/>
      <c r="CC563" s="56"/>
      <c r="CD563" s="56"/>
      <c r="CE563" s="56"/>
      <c r="CF563" s="56"/>
      <c r="CG563" s="56"/>
      <c r="CH563" s="56"/>
      <c r="CI563" s="56"/>
      <c r="CJ563" s="56"/>
      <c r="CK563" s="56"/>
      <c r="CL563" s="56"/>
      <c r="CM563" s="56"/>
      <c r="CN563" s="56"/>
      <c r="CO563" s="56"/>
      <c r="CP563" s="56"/>
      <c r="CQ563" s="56"/>
      <c r="CR563" s="56"/>
      <c r="CS563" s="56"/>
      <c r="CT563" s="56"/>
      <c r="CU563" s="56"/>
      <c r="CV563" s="56"/>
      <c r="CW563" s="56"/>
      <c r="CX563" s="56"/>
      <c r="CY563" s="56"/>
      <c r="CZ563" s="56"/>
      <c r="DA563" s="56"/>
      <c r="DB563" s="56"/>
      <c r="DC563" s="56"/>
      <c r="DD563" s="56"/>
      <c r="DE563" s="56"/>
      <c r="DF563" s="56"/>
      <c r="DG563" s="56"/>
      <c r="DH563" s="56"/>
      <c r="DI563" s="56"/>
      <c r="DJ563" s="56"/>
      <c r="DK563" s="56"/>
      <c r="DL563" s="56"/>
      <c r="DM563" s="56"/>
      <c r="DN563" s="56"/>
      <c r="DO563" s="56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  <c r="EK563" s="56"/>
      <c r="EL563" s="76"/>
      <c r="EM563" s="61"/>
      <c r="EN563" s="61"/>
      <c r="EO563" s="61"/>
      <c r="EP563" s="61"/>
      <c r="EQ563" s="60"/>
    </row>
    <row r="564" spans="2:147" ht="11.45" customHeight="1" x14ac:dyDescent="0.2">
      <c r="B564" s="55"/>
      <c r="C564" s="56"/>
      <c r="D564" s="56"/>
      <c r="E564" s="56"/>
      <c r="F564" s="56"/>
      <c r="G564" s="56"/>
      <c r="H564" s="56"/>
      <c r="I564" s="56"/>
      <c r="J564" s="56"/>
      <c r="K564" s="56"/>
      <c r="L564" s="73"/>
      <c r="M564" s="73"/>
      <c r="N564" s="73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73"/>
      <c r="BT564" s="56"/>
      <c r="BU564" s="56"/>
      <c r="BV564" s="56"/>
      <c r="BW564" s="56"/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  <c r="CH564" s="56"/>
      <c r="CI564" s="56"/>
      <c r="CJ564" s="56"/>
      <c r="CK564" s="56"/>
      <c r="CL564" s="56"/>
      <c r="CM564" s="56"/>
      <c r="CN564" s="56"/>
      <c r="CO564" s="56"/>
      <c r="CP564" s="56"/>
      <c r="CQ564" s="56"/>
      <c r="CR564" s="56"/>
      <c r="CS564" s="56"/>
      <c r="CT564" s="56"/>
      <c r="CU564" s="56"/>
      <c r="CV564" s="56"/>
      <c r="CW564" s="56"/>
      <c r="CX564" s="56"/>
      <c r="CY564" s="56"/>
      <c r="CZ564" s="56"/>
      <c r="DA564" s="56"/>
      <c r="DB564" s="56"/>
      <c r="DC564" s="56"/>
      <c r="DD564" s="56"/>
      <c r="DE564" s="56"/>
      <c r="DF564" s="56"/>
      <c r="DG564" s="56"/>
      <c r="DH564" s="56"/>
      <c r="DI564" s="56"/>
      <c r="DJ564" s="56"/>
      <c r="DK564" s="56"/>
      <c r="DL564" s="56"/>
      <c r="DM564" s="56"/>
      <c r="DN564" s="56"/>
      <c r="DO564" s="56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  <c r="EK564" s="56"/>
      <c r="EL564" s="76"/>
      <c r="EM564" s="61"/>
      <c r="EN564" s="61"/>
      <c r="EO564" s="61"/>
      <c r="EP564" s="61"/>
      <c r="EQ564" s="60"/>
    </row>
    <row r="565" spans="2:147" ht="11.45" customHeight="1" x14ac:dyDescent="0.2">
      <c r="B565" s="55"/>
      <c r="C565" s="56"/>
      <c r="D565" s="56"/>
      <c r="E565" s="56" t="s">
        <v>12611</v>
      </c>
      <c r="F565" s="56"/>
      <c r="G565" s="56" t="s">
        <v>12612</v>
      </c>
      <c r="H565" s="56"/>
      <c r="I565" s="56" t="s">
        <v>12662</v>
      </c>
      <c r="J565" s="56"/>
      <c r="K565" s="56"/>
      <c r="L565" s="73"/>
      <c r="M565" s="73"/>
      <c r="N565" s="73"/>
      <c r="O565" s="56"/>
      <c r="P565" s="56"/>
      <c r="Q565" s="56"/>
      <c r="R565" s="56" t="s">
        <v>12663</v>
      </c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73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6"/>
      <c r="CH565" s="56"/>
      <c r="CI565" s="56"/>
      <c r="CJ565" s="56"/>
      <c r="CK565" s="56"/>
      <c r="CL565" s="56"/>
      <c r="CM565" s="56"/>
      <c r="CN565" s="56"/>
      <c r="CO565" s="56"/>
      <c r="CP565" s="56"/>
      <c r="CQ565" s="56"/>
      <c r="CR565" s="56"/>
      <c r="CS565" s="56"/>
      <c r="CT565" s="56"/>
      <c r="CU565" s="56"/>
      <c r="CV565" s="56"/>
      <c r="CW565" s="56"/>
      <c r="CX565" s="56"/>
      <c r="CY565" s="56"/>
      <c r="CZ565" s="56"/>
      <c r="DA565" s="56"/>
      <c r="DB565" s="56"/>
      <c r="DC565" s="56"/>
      <c r="DD565" s="56"/>
      <c r="DE565" s="56"/>
      <c r="DF565" s="56"/>
      <c r="DG565" s="56"/>
      <c r="DH565" s="56"/>
      <c r="DI565" s="56"/>
      <c r="DJ565" s="56"/>
      <c r="DK565" s="56"/>
      <c r="DL565" s="56"/>
      <c r="DM565" s="56"/>
      <c r="DN565" s="56"/>
      <c r="DO565" s="56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  <c r="EK565" s="56"/>
      <c r="EL565" s="76"/>
      <c r="EM565" s="61"/>
      <c r="EN565" s="61"/>
      <c r="EO565" s="61"/>
      <c r="EP565" s="61"/>
      <c r="EQ565" s="60"/>
    </row>
    <row r="566" spans="2:147" ht="11.45" customHeight="1" x14ac:dyDescent="0.2">
      <c r="B566" s="55"/>
      <c r="C566" s="56"/>
      <c r="D566" s="56"/>
      <c r="E566" s="56"/>
      <c r="F566" s="56"/>
      <c r="G566" s="56" t="s">
        <v>4448</v>
      </c>
      <c r="H566" s="56"/>
      <c r="I566" s="56"/>
      <c r="J566" s="56"/>
      <c r="K566" s="56"/>
      <c r="L566" s="73"/>
      <c r="M566" s="73"/>
      <c r="N566" s="73" t="s">
        <v>41</v>
      </c>
      <c r="O566" s="56"/>
      <c r="P566" s="287" t="e">
        <f>토목기계경비총괄표!$G$15</f>
        <v>#REF!</v>
      </c>
      <c r="Q566" s="287"/>
      <c r="R566" s="287"/>
      <c r="S566" s="287"/>
      <c r="T566" s="287"/>
      <c r="V566" s="56" t="s">
        <v>12609</v>
      </c>
      <c r="W566" s="56"/>
      <c r="X566" s="56"/>
      <c r="Y566" s="56" t="str">
        <f>TEXT(AZ546,"#,##0.#######")</f>
        <v>37.5</v>
      </c>
      <c r="Z566" s="56"/>
      <c r="AA566" s="56"/>
      <c r="AB566" s="56"/>
      <c r="AC566" s="56" t="s">
        <v>43</v>
      </c>
      <c r="AD566" s="56"/>
      <c r="AE566" s="56" t="e">
        <f>TEXT(TRUNC(P566/AZ546,1),"#,##0.#")</f>
        <v>#REF!</v>
      </c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  <c r="BR566" s="56"/>
      <c r="BS566" s="73"/>
      <c r="BT566" s="56"/>
      <c r="BU566" s="56"/>
      <c r="BV566" s="56"/>
      <c r="BW566" s="56"/>
      <c r="BX566" s="56"/>
      <c r="BY566" s="56"/>
      <c r="BZ566" s="56"/>
      <c r="CA566" s="56"/>
      <c r="CB566" s="56"/>
      <c r="CC566" s="56"/>
      <c r="CD566" s="56"/>
      <c r="CE566" s="56"/>
      <c r="CF566" s="56"/>
      <c r="CG566" s="56"/>
      <c r="CH566" s="56"/>
      <c r="CI566" s="56"/>
      <c r="CJ566" s="56"/>
      <c r="CK566" s="56"/>
      <c r="CL566" s="56"/>
      <c r="CM566" s="56"/>
      <c r="CN566" s="56"/>
      <c r="CO566" s="56"/>
      <c r="CP566" s="56"/>
      <c r="CQ566" s="56"/>
      <c r="CR566" s="56"/>
      <c r="CS566" s="56"/>
      <c r="CT566" s="56"/>
      <c r="CU566" s="56"/>
      <c r="CV566" s="56"/>
      <c r="CW566" s="56"/>
      <c r="CX566" s="56"/>
      <c r="CY566" s="56"/>
      <c r="CZ566" s="56"/>
      <c r="DA566" s="56"/>
      <c r="DB566" s="56"/>
      <c r="DC566" s="56"/>
      <c r="DD566" s="56"/>
      <c r="DE566" s="56"/>
      <c r="DF566" s="56"/>
      <c r="DG566" s="56"/>
      <c r="DH566" s="56"/>
      <c r="DI566" s="56"/>
      <c r="DJ566" s="56"/>
      <c r="DK566" s="56"/>
      <c r="DL566" s="56"/>
      <c r="DM566" s="56"/>
      <c r="DN566" s="56"/>
      <c r="DO566" s="56"/>
      <c r="DP566" s="56"/>
      <c r="DQ566" s="56"/>
      <c r="DR566" s="56"/>
      <c r="DS566" s="56"/>
      <c r="DT566" s="56"/>
      <c r="DU566" s="56"/>
      <c r="DV566" s="56"/>
      <c r="DW566" s="56"/>
      <c r="DX566" s="56"/>
      <c r="DY566" s="56"/>
      <c r="DZ566" s="56"/>
      <c r="EA566" s="56"/>
      <c r="EB566" s="56"/>
      <c r="EC566" s="56"/>
      <c r="ED566" s="56"/>
      <c r="EE566" s="56"/>
      <c r="EF566" s="56"/>
      <c r="EG566" s="56"/>
      <c r="EH566" s="56"/>
      <c r="EI566" s="56"/>
      <c r="EJ566" s="56"/>
      <c r="EK566" s="56"/>
      <c r="EL566" s="76"/>
      <c r="EM566" s="61"/>
      <c r="EN566" s="61"/>
      <c r="EO566" s="61"/>
      <c r="EP566" s="61"/>
      <c r="EQ566" s="60"/>
    </row>
    <row r="567" spans="2:147" ht="11.45" customHeight="1" x14ac:dyDescent="0.2">
      <c r="B567" s="55"/>
      <c r="C567" s="56"/>
      <c r="D567" s="56"/>
      <c r="E567" s="56"/>
      <c r="F567" s="56"/>
      <c r="G567" s="56" t="s">
        <v>4449</v>
      </c>
      <c r="H567" s="56"/>
      <c r="I567" s="56"/>
      <c r="J567" s="56"/>
      <c r="K567" s="56"/>
      <c r="L567" s="73"/>
      <c r="M567" s="73"/>
      <c r="N567" s="73" t="s">
        <v>41</v>
      </c>
      <c r="O567" s="56"/>
      <c r="P567" s="287" t="e">
        <f>토목기계경비총괄표!$H$15</f>
        <v>#REF!</v>
      </c>
      <c r="Q567" s="287"/>
      <c r="R567" s="287"/>
      <c r="S567" s="287"/>
      <c r="T567" s="287"/>
      <c r="V567" s="56" t="s">
        <v>12609</v>
      </c>
      <c r="W567" s="56"/>
      <c r="X567" s="56"/>
      <c r="Y567" s="56" t="str">
        <f>TEXT(AZ546,"#,##0.#######")</f>
        <v>37.5</v>
      </c>
      <c r="Z567" s="56"/>
      <c r="AA567" s="56"/>
      <c r="AB567" s="56"/>
      <c r="AC567" s="56" t="s">
        <v>43</v>
      </c>
      <c r="AD567" s="56"/>
      <c r="AE567" s="56" t="e">
        <f>TEXT(TRUNC(P567/AZ546,1),"#,##0.#")</f>
        <v>#REF!</v>
      </c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  <c r="BR567" s="56"/>
      <c r="BS567" s="73"/>
      <c r="BT567" s="56"/>
      <c r="BU567" s="56"/>
      <c r="BV567" s="56"/>
      <c r="BW567" s="56"/>
      <c r="BX567" s="56"/>
      <c r="BY567" s="56"/>
      <c r="BZ567" s="56"/>
      <c r="CA567" s="56"/>
      <c r="CB567" s="56"/>
      <c r="CC567" s="56"/>
      <c r="CD567" s="56"/>
      <c r="CE567" s="56"/>
      <c r="CF567" s="56"/>
      <c r="CG567" s="56"/>
      <c r="CH567" s="56"/>
      <c r="CI567" s="56"/>
      <c r="CJ567" s="56"/>
      <c r="CK567" s="56"/>
      <c r="CL567" s="56"/>
      <c r="CM567" s="56"/>
      <c r="CN567" s="56"/>
      <c r="CO567" s="56"/>
      <c r="CP567" s="56"/>
      <c r="CQ567" s="56"/>
      <c r="CR567" s="56"/>
      <c r="CS567" s="56"/>
      <c r="CT567" s="56"/>
      <c r="CU567" s="56"/>
      <c r="CV567" s="56"/>
      <c r="CW567" s="56"/>
      <c r="CX567" s="56"/>
      <c r="CY567" s="56"/>
      <c r="CZ567" s="56"/>
      <c r="DA567" s="56"/>
      <c r="DB567" s="56"/>
      <c r="DC567" s="56"/>
      <c r="DD567" s="56"/>
      <c r="DE567" s="56"/>
      <c r="DF567" s="56"/>
      <c r="DG567" s="56"/>
      <c r="DH567" s="56"/>
      <c r="DI567" s="56"/>
      <c r="DJ567" s="56"/>
      <c r="DK567" s="56"/>
      <c r="DL567" s="56"/>
      <c r="DM567" s="56"/>
      <c r="DN567" s="56"/>
      <c r="DO567" s="56"/>
      <c r="DP567" s="56"/>
      <c r="DQ567" s="56"/>
      <c r="DR567" s="56"/>
      <c r="DS567" s="56"/>
      <c r="DT567" s="56"/>
      <c r="DU567" s="56"/>
      <c r="DV567" s="56"/>
      <c r="DW567" s="56"/>
      <c r="DX567" s="56"/>
      <c r="DY567" s="56"/>
      <c r="DZ567" s="56"/>
      <c r="EA567" s="56"/>
      <c r="EB567" s="56"/>
      <c r="EC567" s="56"/>
      <c r="ED567" s="56"/>
      <c r="EE567" s="56"/>
      <c r="EF567" s="56"/>
      <c r="EG567" s="56"/>
      <c r="EH567" s="56"/>
      <c r="EI567" s="56"/>
      <c r="EJ567" s="56"/>
      <c r="EK567" s="56"/>
      <c r="EL567" s="76"/>
      <c r="EM567" s="61"/>
      <c r="EN567" s="61"/>
      <c r="EO567" s="61"/>
      <c r="EP567" s="61"/>
      <c r="EQ567" s="60"/>
    </row>
    <row r="568" spans="2:147" ht="11.45" customHeight="1" x14ac:dyDescent="0.2">
      <c r="B568" s="55"/>
      <c r="C568" s="56"/>
      <c r="D568" s="56"/>
      <c r="E568" s="56"/>
      <c r="F568" s="56"/>
      <c r="G568" s="56" t="s">
        <v>12605</v>
      </c>
      <c r="H568" s="56"/>
      <c r="I568" s="56"/>
      <c r="J568" s="56"/>
      <c r="K568" s="56" t="s">
        <v>12606</v>
      </c>
      <c r="L568" s="73"/>
      <c r="M568" s="73"/>
      <c r="N568" s="73" t="s">
        <v>41</v>
      </c>
      <c r="O568" s="56"/>
      <c r="P568" s="287">
        <f>토목기계경비총괄표!$I$15</f>
        <v>0</v>
      </c>
      <c r="Q568" s="287"/>
      <c r="R568" s="287"/>
      <c r="S568" s="287"/>
      <c r="T568" s="287"/>
      <c r="V568" s="56" t="s">
        <v>12609</v>
      </c>
      <c r="W568" s="56"/>
      <c r="X568" s="56"/>
      <c r="Y568" s="56" t="str">
        <f>TEXT(AZ546,"#,##0.#######")</f>
        <v>37.5</v>
      </c>
      <c r="Z568" s="56"/>
      <c r="AA568" s="56"/>
      <c r="AB568" s="56"/>
      <c r="AC568" s="56" t="s">
        <v>43</v>
      </c>
      <c r="AD568" s="56"/>
      <c r="AE568" s="56" t="str">
        <f>TEXT(TRUNC(P568/AZ546,1),"#,##0.#")</f>
        <v>0.</v>
      </c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73"/>
      <c r="BT568" s="56"/>
      <c r="BU568" s="56"/>
      <c r="BV568" s="56"/>
      <c r="BW568" s="56"/>
      <c r="BX568" s="56"/>
      <c r="BY568" s="56"/>
      <c r="BZ568" s="56"/>
      <c r="CA568" s="56"/>
      <c r="CB568" s="56"/>
      <c r="CC568" s="56"/>
      <c r="CD568" s="56"/>
      <c r="CE568" s="56"/>
      <c r="CF568" s="56"/>
      <c r="CG568" s="56"/>
      <c r="CH568" s="56"/>
      <c r="CI568" s="56"/>
      <c r="CJ568" s="56"/>
      <c r="CK568" s="56"/>
      <c r="CL568" s="56"/>
      <c r="CM568" s="56"/>
      <c r="CN568" s="56"/>
      <c r="CO568" s="56"/>
      <c r="CP568" s="56"/>
      <c r="CQ568" s="56"/>
      <c r="CR568" s="56"/>
      <c r="CS568" s="56"/>
      <c r="CT568" s="56"/>
      <c r="CU568" s="56"/>
      <c r="CV568" s="56"/>
      <c r="CW568" s="56"/>
      <c r="CX568" s="56"/>
      <c r="CY568" s="56"/>
      <c r="CZ568" s="56"/>
      <c r="DA568" s="56"/>
      <c r="DB568" s="56"/>
      <c r="DC568" s="56"/>
      <c r="DD568" s="56"/>
      <c r="DE568" s="56"/>
      <c r="DF568" s="56"/>
      <c r="DG568" s="56"/>
      <c r="DH568" s="56"/>
      <c r="DI568" s="56"/>
      <c r="DJ568" s="56"/>
      <c r="DK568" s="56"/>
      <c r="DL568" s="56"/>
      <c r="DM568" s="56"/>
      <c r="DN568" s="56"/>
      <c r="DO568" s="56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  <c r="EK568" s="56"/>
      <c r="EL568" s="76"/>
      <c r="EM568" s="61"/>
      <c r="EN568" s="61"/>
      <c r="EO568" s="61"/>
      <c r="EP568" s="61"/>
      <c r="EQ568" s="60"/>
    </row>
    <row r="569" spans="2:147" ht="11.45" customHeight="1" x14ac:dyDescent="0.2">
      <c r="B569" s="55"/>
      <c r="C569" s="56"/>
      <c r="D569" s="56"/>
      <c r="E569" s="56"/>
      <c r="F569" s="56"/>
      <c r="G569" s="56" t="s">
        <v>12614</v>
      </c>
      <c r="H569" s="56"/>
      <c r="I569" s="56"/>
      <c r="J569" s="56"/>
      <c r="K569" s="56" t="s">
        <v>9</v>
      </c>
      <c r="L569" s="73"/>
      <c r="M569" s="73"/>
      <c r="N569" s="73" t="s">
        <v>41</v>
      </c>
      <c r="O569" s="56"/>
      <c r="P569" s="56" t="e">
        <f>TEXT(AE566+AE567+AE568,"#,##0.#######")</f>
        <v>#REF!</v>
      </c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73"/>
      <c r="BT569" s="56"/>
      <c r="BU569" s="56"/>
      <c r="BV569" s="56"/>
      <c r="BW569" s="56"/>
      <c r="BX569" s="56"/>
      <c r="BY569" s="56"/>
      <c r="BZ569" s="56"/>
      <c r="CA569" s="56"/>
      <c r="CB569" s="56"/>
      <c r="CC569" s="56"/>
      <c r="CD569" s="56"/>
      <c r="CE569" s="56"/>
      <c r="CF569" s="56"/>
      <c r="CG569" s="56"/>
      <c r="CH569" s="56"/>
      <c r="CI569" s="56"/>
      <c r="CJ569" s="56"/>
      <c r="CK569" s="56"/>
      <c r="CL569" s="56"/>
      <c r="CM569" s="56"/>
      <c r="CN569" s="56"/>
      <c r="CO569" s="56"/>
      <c r="CP569" s="56"/>
      <c r="CQ569" s="56"/>
      <c r="CR569" s="56"/>
      <c r="CS569" s="56"/>
      <c r="CT569" s="56"/>
      <c r="CU569" s="56"/>
      <c r="CV569" s="56"/>
      <c r="CW569" s="56"/>
      <c r="CX569" s="56"/>
      <c r="CY569" s="56"/>
      <c r="CZ569" s="56"/>
      <c r="DA569" s="56"/>
      <c r="DB569" s="56"/>
      <c r="DC569" s="56"/>
      <c r="DD569" s="56"/>
      <c r="DE569" s="56"/>
      <c r="DF569" s="56"/>
      <c r="DG569" s="56"/>
      <c r="DH569" s="56"/>
      <c r="DI569" s="56"/>
      <c r="DJ569" s="56"/>
      <c r="DK569" s="56"/>
      <c r="DL569" s="56"/>
      <c r="DM569" s="56"/>
      <c r="DN569" s="56"/>
      <c r="DO569" s="56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  <c r="EK569" s="56"/>
      <c r="EL569" s="76"/>
      <c r="EM569" s="61" t="e">
        <f>EN569+EO569+EP569</f>
        <v>#REF!</v>
      </c>
      <c r="EN569" s="61" t="e">
        <f>TEXT(AE566,"#,###.0")</f>
        <v>#REF!</v>
      </c>
      <c r="EO569" s="61" t="e">
        <f>TEXT(AE567,"#,###.0")</f>
        <v>#REF!</v>
      </c>
      <c r="EP569" s="61" t="str">
        <f>TEXT(AE568,"#,###.0")</f>
        <v>.0</v>
      </c>
      <c r="EQ569" s="60"/>
    </row>
    <row r="570" spans="2:147" ht="11.45" customHeight="1" x14ac:dyDescent="0.2">
      <c r="B570" s="55"/>
      <c r="C570" s="56"/>
      <c r="D570" s="56"/>
      <c r="E570" s="56"/>
      <c r="F570" s="56"/>
      <c r="G570" s="56"/>
      <c r="H570" s="56"/>
      <c r="I570" s="56"/>
      <c r="J570" s="56"/>
      <c r="K570" s="56"/>
      <c r="L570" s="73"/>
      <c r="M570" s="73"/>
      <c r="N570" s="73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  <c r="BR570" s="56"/>
      <c r="BS570" s="73"/>
      <c r="BT570" s="56"/>
      <c r="BU570" s="56"/>
      <c r="BV570" s="56"/>
      <c r="BW570" s="56"/>
      <c r="BX570" s="56"/>
      <c r="BY570" s="56"/>
      <c r="BZ570" s="56"/>
      <c r="CA570" s="56"/>
      <c r="CB570" s="56"/>
      <c r="CC570" s="56"/>
      <c r="CD570" s="56"/>
      <c r="CE570" s="56"/>
      <c r="CF570" s="56"/>
      <c r="CG570" s="56"/>
      <c r="CH570" s="56"/>
      <c r="CI570" s="56"/>
      <c r="CJ570" s="56"/>
      <c r="CK570" s="56"/>
      <c r="CL570" s="56"/>
      <c r="CM570" s="56"/>
      <c r="CN570" s="56"/>
      <c r="CO570" s="56"/>
      <c r="CP570" s="56"/>
      <c r="CQ570" s="56"/>
      <c r="CR570" s="56"/>
      <c r="CS570" s="56"/>
      <c r="CT570" s="56"/>
      <c r="CU570" s="56"/>
      <c r="CV570" s="56"/>
      <c r="CW570" s="56"/>
      <c r="CX570" s="56"/>
      <c r="CY570" s="56"/>
      <c r="CZ570" s="56"/>
      <c r="DA570" s="56"/>
      <c r="DB570" s="56"/>
      <c r="DC570" s="56"/>
      <c r="DD570" s="56"/>
      <c r="DE570" s="56"/>
      <c r="DF570" s="56"/>
      <c r="DG570" s="56"/>
      <c r="DH570" s="56"/>
      <c r="DI570" s="56"/>
      <c r="DJ570" s="56"/>
      <c r="DK570" s="56"/>
      <c r="DL570" s="56"/>
      <c r="DM570" s="56"/>
      <c r="DN570" s="56"/>
      <c r="DO570" s="56"/>
      <c r="DP570" s="56"/>
      <c r="DQ570" s="56"/>
      <c r="DR570" s="56"/>
      <c r="DS570" s="56"/>
      <c r="DT570" s="56"/>
      <c r="DU570" s="56"/>
      <c r="DV570" s="56"/>
      <c r="DW570" s="56"/>
      <c r="DX570" s="56"/>
      <c r="DY570" s="56"/>
      <c r="DZ570" s="56"/>
      <c r="EA570" s="56"/>
      <c r="EB570" s="56"/>
      <c r="EC570" s="56"/>
      <c r="ED570" s="56"/>
      <c r="EE570" s="56"/>
      <c r="EF570" s="56"/>
      <c r="EG570" s="56"/>
      <c r="EH570" s="56"/>
      <c r="EI570" s="56"/>
      <c r="EJ570" s="56"/>
      <c r="EK570" s="56"/>
      <c r="EL570" s="76"/>
      <c r="EM570" s="61"/>
      <c r="EN570" s="61"/>
      <c r="EO570" s="61"/>
      <c r="EP570" s="61"/>
      <c r="EQ570" s="60"/>
    </row>
    <row r="571" spans="2:147" ht="11.45" customHeight="1" x14ac:dyDescent="0.2">
      <c r="B571" s="55"/>
      <c r="C571" s="56"/>
      <c r="D571" s="56"/>
      <c r="E571" s="56" t="s">
        <v>12615</v>
      </c>
      <c r="F571" s="56"/>
      <c r="G571" s="56" t="s">
        <v>12612</v>
      </c>
      <c r="H571" s="56"/>
      <c r="I571" s="56" t="s">
        <v>12671</v>
      </c>
      <c r="J571" s="56"/>
      <c r="K571" s="56"/>
      <c r="L571" s="73"/>
      <c r="M571" s="73"/>
      <c r="N571" s="73"/>
      <c r="O571" s="56"/>
      <c r="P571" s="56"/>
      <c r="Q571" s="56"/>
      <c r="R571" s="56"/>
      <c r="S571" s="56" t="s">
        <v>12659</v>
      </c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73"/>
      <c r="BT571" s="56"/>
      <c r="BU571" s="56"/>
      <c r="BV571" s="56"/>
      <c r="BW571" s="56"/>
      <c r="BX571" s="56"/>
      <c r="BY571" s="56"/>
      <c r="BZ571" s="56"/>
      <c r="CA571" s="56"/>
      <c r="CB571" s="56"/>
      <c r="CC571" s="56"/>
      <c r="CD571" s="56"/>
      <c r="CE571" s="56"/>
      <c r="CF571" s="56"/>
      <c r="CG571" s="56"/>
      <c r="CH571" s="56"/>
      <c r="CI571" s="56"/>
      <c r="CJ571" s="56"/>
      <c r="CK571" s="56"/>
      <c r="CL571" s="56"/>
      <c r="CM571" s="56"/>
      <c r="CN571" s="56"/>
      <c r="CO571" s="56"/>
      <c r="CP571" s="56"/>
      <c r="CQ571" s="56"/>
      <c r="CR571" s="56"/>
      <c r="CS571" s="56"/>
      <c r="CT571" s="56"/>
      <c r="CU571" s="56"/>
      <c r="CV571" s="56"/>
      <c r="CW571" s="56"/>
      <c r="CX571" s="56"/>
      <c r="CY571" s="56"/>
      <c r="CZ571" s="56"/>
      <c r="DA571" s="56"/>
      <c r="DB571" s="56"/>
      <c r="DC571" s="56"/>
      <c r="DD571" s="56"/>
      <c r="DE571" s="56"/>
      <c r="DF571" s="56"/>
      <c r="DG571" s="56"/>
      <c r="DH571" s="56"/>
      <c r="DI571" s="56"/>
      <c r="DJ571" s="56"/>
      <c r="DK571" s="56"/>
      <c r="DL571" s="56"/>
      <c r="DM571" s="56"/>
      <c r="DN571" s="56"/>
      <c r="DO571" s="56"/>
      <c r="DP571" s="56"/>
      <c r="DQ571" s="56"/>
      <c r="DR571" s="56"/>
      <c r="DS571" s="56"/>
      <c r="DT571" s="56"/>
      <c r="DU571" s="56"/>
      <c r="DV571" s="56"/>
      <c r="DW571" s="56"/>
      <c r="DX571" s="56"/>
      <c r="DY571" s="56"/>
      <c r="DZ571" s="56"/>
      <c r="EA571" s="56"/>
      <c r="EB571" s="56"/>
      <c r="EC571" s="56"/>
      <c r="ED571" s="56"/>
      <c r="EE571" s="56"/>
      <c r="EF571" s="56"/>
      <c r="EG571" s="56"/>
      <c r="EH571" s="56"/>
      <c r="EI571" s="56"/>
      <c r="EJ571" s="56"/>
      <c r="EK571" s="56"/>
      <c r="EL571" s="76"/>
      <c r="EM571" s="61"/>
      <c r="EN571" s="61"/>
      <c r="EO571" s="61"/>
      <c r="EP571" s="61"/>
      <c r="EQ571" s="60"/>
    </row>
    <row r="572" spans="2:147" ht="11.45" customHeight="1" x14ac:dyDescent="0.2">
      <c r="B572" s="55"/>
      <c r="C572" s="56"/>
      <c r="D572" s="56"/>
      <c r="E572" s="56"/>
      <c r="F572" s="56"/>
      <c r="G572" s="56" t="s">
        <v>4448</v>
      </c>
      <c r="H572" s="56"/>
      <c r="I572" s="56"/>
      <c r="J572" s="56"/>
      <c r="K572" s="56"/>
      <c r="L572" s="73"/>
      <c r="M572" s="73"/>
      <c r="N572" s="73" t="s">
        <v>41</v>
      </c>
      <c r="O572" s="56"/>
      <c r="P572" s="287" t="e">
        <f>토목기계경비총괄표!$G$8</f>
        <v>#REF!</v>
      </c>
      <c r="Q572" s="287"/>
      <c r="R572" s="287"/>
      <c r="S572" s="287"/>
      <c r="T572" s="287"/>
      <c r="U572" s="56" t="s">
        <v>12609</v>
      </c>
      <c r="V572" s="56"/>
      <c r="W572" s="56"/>
      <c r="X572" s="56" t="str">
        <f>TEXT(AZ546,"#,##0.#######")</f>
        <v>37.5</v>
      </c>
      <c r="Y572" s="56"/>
      <c r="AA572" s="56"/>
      <c r="AB572" s="56" t="s">
        <v>43</v>
      </c>
      <c r="AC572" s="56"/>
      <c r="AD572" s="56" t="e">
        <f>TEXT(TRUNC(P572/AZ546,1),"#,##0.#")</f>
        <v>#REF!</v>
      </c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73"/>
      <c r="BT572" s="56"/>
      <c r="BU572" s="56"/>
      <c r="BV572" s="56"/>
      <c r="BW572" s="56"/>
      <c r="BX572" s="56"/>
      <c r="BY572" s="56"/>
      <c r="BZ572" s="56"/>
      <c r="CA572" s="56"/>
      <c r="CB572" s="56"/>
      <c r="CC572" s="56"/>
      <c r="CD572" s="56"/>
      <c r="CE572" s="56"/>
      <c r="CF572" s="56"/>
      <c r="CG572" s="56"/>
      <c r="CH572" s="56"/>
      <c r="CI572" s="56"/>
      <c r="CJ572" s="56"/>
      <c r="CK572" s="56"/>
      <c r="CL572" s="56"/>
      <c r="CM572" s="56"/>
      <c r="CN572" s="56"/>
      <c r="CO572" s="56"/>
      <c r="CP572" s="56"/>
      <c r="CQ572" s="56"/>
      <c r="CR572" s="56"/>
      <c r="CS572" s="56"/>
      <c r="CT572" s="56"/>
      <c r="CU572" s="56"/>
      <c r="CV572" s="56"/>
      <c r="CW572" s="56"/>
      <c r="CX572" s="56"/>
      <c r="CY572" s="56"/>
      <c r="CZ572" s="56"/>
      <c r="DA572" s="56"/>
      <c r="DB572" s="56"/>
      <c r="DC572" s="56"/>
      <c r="DD572" s="56"/>
      <c r="DE572" s="56"/>
      <c r="DF572" s="56"/>
      <c r="DG572" s="56"/>
      <c r="DH572" s="56"/>
      <c r="DI572" s="56"/>
      <c r="DJ572" s="56"/>
      <c r="DK572" s="56"/>
      <c r="DL572" s="56"/>
      <c r="DM572" s="56"/>
      <c r="DN572" s="56"/>
      <c r="DO572" s="56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  <c r="EK572" s="56"/>
      <c r="EL572" s="76"/>
      <c r="EM572" s="61"/>
      <c r="EN572" s="61"/>
      <c r="EO572" s="61"/>
      <c r="EP572" s="61"/>
      <c r="EQ572" s="60"/>
    </row>
    <row r="573" spans="2:147" ht="11.45" customHeight="1" x14ac:dyDescent="0.2">
      <c r="B573" s="55"/>
      <c r="C573" s="56"/>
      <c r="D573" s="56"/>
      <c r="E573" s="56"/>
      <c r="F573" s="56"/>
      <c r="G573" s="56" t="s">
        <v>4449</v>
      </c>
      <c r="H573" s="56"/>
      <c r="I573" s="56"/>
      <c r="J573" s="56"/>
      <c r="K573" s="56"/>
      <c r="L573" s="73"/>
      <c r="M573" s="73"/>
      <c r="N573" s="73" t="s">
        <v>41</v>
      </c>
      <c r="O573" s="56"/>
      <c r="P573" s="287" t="e">
        <f>토목기계경비총괄표!$H$8</f>
        <v>#REF!</v>
      </c>
      <c r="Q573" s="287"/>
      <c r="R573" s="287"/>
      <c r="S573" s="287"/>
      <c r="T573" s="287"/>
      <c r="U573" s="56" t="s">
        <v>12609</v>
      </c>
      <c r="V573" s="56"/>
      <c r="W573" s="56"/>
      <c r="X573" s="56" t="str">
        <f>TEXT(AZ546,"#,##0.#######")</f>
        <v>37.5</v>
      </c>
      <c r="Y573" s="56"/>
      <c r="AA573" s="56"/>
      <c r="AB573" s="56" t="s">
        <v>43</v>
      </c>
      <c r="AC573" s="56"/>
      <c r="AD573" s="56" t="e">
        <f>TEXT(TRUNC(P573/AZ546,1),"#,##0.#")</f>
        <v>#REF!</v>
      </c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73"/>
      <c r="BT573" s="56"/>
      <c r="BU573" s="56"/>
      <c r="BV573" s="56"/>
      <c r="BW573" s="56"/>
      <c r="BX573" s="56"/>
      <c r="BY573" s="56"/>
      <c r="BZ573" s="56"/>
      <c r="CA573" s="56"/>
      <c r="CB573" s="56"/>
      <c r="CC573" s="56"/>
      <c r="CD573" s="56"/>
      <c r="CE573" s="56"/>
      <c r="CF573" s="56"/>
      <c r="CG573" s="56"/>
      <c r="CH573" s="56"/>
      <c r="CI573" s="56"/>
      <c r="CJ573" s="56"/>
      <c r="CK573" s="56"/>
      <c r="CL573" s="56"/>
      <c r="CM573" s="56"/>
      <c r="CN573" s="56"/>
      <c r="CO573" s="56"/>
      <c r="CP573" s="56"/>
      <c r="CQ573" s="56"/>
      <c r="CR573" s="56"/>
      <c r="CS573" s="56"/>
      <c r="CT573" s="56"/>
      <c r="CU573" s="56"/>
      <c r="CV573" s="56"/>
      <c r="CW573" s="56"/>
      <c r="CX573" s="56"/>
      <c r="CY573" s="56"/>
      <c r="CZ573" s="56"/>
      <c r="DA573" s="56"/>
      <c r="DB573" s="56"/>
      <c r="DC573" s="56"/>
      <c r="DD573" s="56"/>
      <c r="DE573" s="56"/>
      <c r="DF573" s="56"/>
      <c r="DG573" s="56"/>
      <c r="DH573" s="56"/>
      <c r="DI573" s="56"/>
      <c r="DJ573" s="56"/>
      <c r="DK573" s="56"/>
      <c r="DL573" s="56"/>
      <c r="DM573" s="56"/>
      <c r="DN573" s="56"/>
      <c r="DO573" s="56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  <c r="EK573" s="56"/>
      <c r="EL573" s="76"/>
      <c r="EM573" s="61"/>
      <c r="EN573" s="61"/>
      <c r="EO573" s="61"/>
      <c r="EP573" s="61"/>
      <c r="EQ573" s="60"/>
    </row>
    <row r="574" spans="2:147" ht="11.45" customHeight="1" x14ac:dyDescent="0.2">
      <c r="B574" s="55"/>
      <c r="C574" s="56"/>
      <c r="D574" s="56"/>
      <c r="E574" s="56"/>
      <c r="F574" s="56"/>
      <c r="G574" s="56" t="s">
        <v>12605</v>
      </c>
      <c r="H574" s="56"/>
      <c r="I574" s="56" t="s">
        <v>12606</v>
      </c>
      <c r="J574" s="56"/>
      <c r="K574" s="56"/>
      <c r="L574" s="73"/>
      <c r="M574" s="73"/>
      <c r="N574" s="73" t="s">
        <v>41</v>
      </c>
      <c r="O574" s="56"/>
      <c r="P574" s="287">
        <f>토목기계경비총괄표!$I$8</f>
        <v>25680</v>
      </c>
      <c r="Q574" s="287"/>
      <c r="R574" s="287"/>
      <c r="S574" s="287"/>
      <c r="T574" s="287"/>
      <c r="U574" s="56" t="s">
        <v>12609</v>
      </c>
      <c r="V574" s="56"/>
      <c r="W574" s="56"/>
      <c r="X574" s="56" t="str">
        <f>TEXT(AZ546,"#,##0.#######")</f>
        <v>37.5</v>
      </c>
      <c r="Y574" s="56"/>
      <c r="AA574" s="56"/>
      <c r="AB574" s="56" t="s">
        <v>43</v>
      </c>
      <c r="AC574" s="56"/>
      <c r="AD574" s="56" t="str">
        <f>TEXT(TRUNC(P574/AZ546,1),"#,##0.#")</f>
        <v>684.8</v>
      </c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73"/>
      <c r="BT574" s="56"/>
      <c r="BU574" s="56"/>
      <c r="BV574" s="56"/>
      <c r="BW574" s="56"/>
      <c r="BX574" s="56"/>
      <c r="BY574" s="56"/>
      <c r="BZ574" s="56"/>
      <c r="CA574" s="56"/>
      <c r="CB574" s="56"/>
      <c r="CC574" s="56"/>
      <c r="CD574" s="56"/>
      <c r="CE574" s="56"/>
      <c r="CF574" s="56"/>
      <c r="CG574" s="56"/>
      <c r="CH574" s="56"/>
      <c r="CI574" s="56"/>
      <c r="CJ574" s="56"/>
      <c r="CK574" s="56"/>
      <c r="CL574" s="56"/>
      <c r="CM574" s="56"/>
      <c r="CN574" s="56"/>
      <c r="CO574" s="56"/>
      <c r="CP574" s="56"/>
      <c r="CQ574" s="56"/>
      <c r="CR574" s="56"/>
      <c r="CS574" s="56"/>
      <c r="CT574" s="56"/>
      <c r="CU574" s="56"/>
      <c r="CV574" s="56"/>
      <c r="CW574" s="56"/>
      <c r="CX574" s="56"/>
      <c r="CY574" s="56"/>
      <c r="CZ574" s="56"/>
      <c r="DA574" s="56"/>
      <c r="DB574" s="56"/>
      <c r="DC574" s="56"/>
      <c r="DD574" s="56"/>
      <c r="DE574" s="56"/>
      <c r="DF574" s="56"/>
      <c r="DG574" s="56"/>
      <c r="DH574" s="56"/>
      <c r="DI574" s="56"/>
      <c r="DJ574" s="56"/>
      <c r="DK574" s="56"/>
      <c r="DL574" s="56"/>
      <c r="DM574" s="56"/>
      <c r="DN574" s="56"/>
      <c r="DO574" s="56"/>
      <c r="DP574" s="56"/>
      <c r="DQ574" s="56"/>
      <c r="DR574" s="56"/>
      <c r="DS574" s="56"/>
      <c r="DT574" s="56"/>
      <c r="DU574" s="56"/>
      <c r="DV574" s="56"/>
      <c r="DW574" s="56"/>
      <c r="DX574" s="56"/>
      <c r="DY574" s="56"/>
      <c r="DZ574" s="56"/>
      <c r="EA574" s="56"/>
      <c r="EB574" s="56"/>
      <c r="EC574" s="56"/>
      <c r="ED574" s="56"/>
      <c r="EE574" s="56"/>
      <c r="EF574" s="56"/>
      <c r="EG574" s="56"/>
      <c r="EH574" s="56"/>
      <c r="EI574" s="56"/>
      <c r="EJ574" s="56"/>
      <c r="EK574" s="56"/>
      <c r="EL574" s="76"/>
      <c r="EM574" s="61"/>
      <c r="EN574" s="61"/>
      <c r="EO574" s="61"/>
      <c r="EP574" s="61"/>
      <c r="EQ574" s="60"/>
    </row>
    <row r="575" spans="2:147" ht="11.45" customHeight="1" x14ac:dyDescent="0.2">
      <c r="B575" s="55"/>
      <c r="C575" s="56"/>
      <c r="D575" s="56"/>
      <c r="E575" s="56"/>
      <c r="F575" s="56"/>
      <c r="G575" s="56" t="s">
        <v>12614</v>
      </c>
      <c r="H575" s="56"/>
      <c r="I575" s="56" t="s">
        <v>9</v>
      </c>
      <c r="J575" s="56"/>
      <c r="K575" s="56"/>
      <c r="L575" s="73"/>
      <c r="M575" s="73"/>
      <c r="N575" s="73" t="s">
        <v>41</v>
      </c>
      <c r="O575" s="56"/>
      <c r="P575" s="56" t="e">
        <f>TEXT(AD572+AD573+AD574,"#,##0.#######")</f>
        <v>#REF!</v>
      </c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  <c r="BR575" s="56"/>
      <c r="BS575" s="73"/>
      <c r="BT575" s="56"/>
      <c r="BU575" s="56"/>
      <c r="BV575" s="56"/>
      <c r="BW575" s="56"/>
      <c r="BX575" s="56"/>
      <c r="BY575" s="56"/>
      <c r="BZ575" s="56"/>
      <c r="CA575" s="56"/>
      <c r="CB575" s="56"/>
      <c r="CC575" s="56"/>
      <c r="CD575" s="56"/>
      <c r="CE575" s="56"/>
      <c r="CF575" s="56"/>
      <c r="CG575" s="56"/>
      <c r="CH575" s="56"/>
      <c r="CI575" s="56"/>
      <c r="CJ575" s="56"/>
      <c r="CK575" s="56"/>
      <c r="CL575" s="56"/>
      <c r="CM575" s="56"/>
      <c r="CN575" s="56"/>
      <c r="CO575" s="56"/>
      <c r="CP575" s="56"/>
      <c r="CQ575" s="56"/>
      <c r="CR575" s="56"/>
      <c r="CS575" s="56"/>
      <c r="CT575" s="56"/>
      <c r="CU575" s="56"/>
      <c r="CV575" s="56"/>
      <c r="CW575" s="56"/>
      <c r="CX575" s="56"/>
      <c r="CY575" s="56"/>
      <c r="CZ575" s="56"/>
      <c r="DA575" s="56"/>
      <c r="DB575" s="56"/>
      <c r="DC575" s="56"/>
      <c r="DD575" s="56"/>
      <c r="DE575" s="56"/>
      <c r="DF575" s="56"/>
      <c r="DG575" s="56"/>
      <c r="DH575" s="56"/>
      <c r="DI575" s="56"/>
      <c r="DJ575" s="56"/>
      <c r="DK575" s="56"/>
      <c r="DL575" s="56"/>
      <c r="DM575" s="56"/>
      <c r="DN575" s="56"/>
      <c r="DO575" s="56"/>
      <c r="DP575" s="56"/>
      <c r="DQ575" s="56"/>
      <c r="DR575" s="56"/>
      <c r="DS575" s="56"/>
      <c r="DT575" s="56"/>
      <c r="DU575" s="56"/>
      <c r="DV575" s="56"/>
      <c r="DW575" s="56"/>
      <c r="DX575" s="56"/>
      <c r="DY575" s="56"/>
      <c r="DZ575" s="56"/>
      <c r="EA575" s="56"/>
      <c r="EB575" s="56"/>
      <c r="EC575" s="56"/>
      <c r="ED575" s="56"/>
      <c r="EE575" s="56"/>
      <c r="EF575" s="56"/>
      <c r="EG575" s="56"/>
      <c r="EH575" s="56"/>
      <c r="EI575" s="56"/>
      <c r="EJ575" s="56"/>
      <c r="EK575" s="56"/>
      <c r="EL575" s="76"/>
      <c r="EM575" s="61" t="e">
        <f>EN575+EO575+EP575</f>
        <v>#REF!</v>
      </c>
      <c r="EN575" s="61" t="e">
        <f>TEXT(AD572,"#,###.0")</f>
        <v>#REF!</v>
      </c>
      <c r="EO575" s="61" t="e">
        <f>TEXT(AD573,"#,###.0")</f>
        <v>#REF!</v>
      </c>
      <c r="EP575" s="61" t="str">
        <f>TEXT(AD574,"#,###.0")</f>
        <v>684.8</v>
      </c>
      <c r="EQ575" s="60"/>
    </row>
    <row r="576" spans="2:147" ht="11.45" customHeight="1" x14ac:dyDescent="0.2">
      <c r="B576" s="55"/>
      <c r="C576" s="56"/>
      <c r="D576" s="56"/>
      <c r="E576" s="56"/>
      <c r="F576" s="56"/>
      <c r="G576" s="56"/>
      <c r="H576" s="56"/>
      <c r="I576" s="56"/>
      <c r="J576" s="56"/>
      <c r="K576" s="56"/>
      <c r="L576" s="73"/>
      <c r="M576" s="73"/>
      <c r="N576" s="73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73"/>
      <c r="BT576" s="56"/>
      <c r="BU576" s="56"/>
      <c r="BV576" s="56"/>
      <c r="BW576" s="56"/>
      <c r="BX576" s="56"/>
      <c r="BY576" s="56"/>
      <c r="BZ576" s="56"/>
      <c r="CA576" s="56"/>
      <c r="CB576" s="56"/>
      <c r="CC576" s="56"/>
      <c r="CD576" s="56"/>
      <c r="CE576" s="56"/>
      <c r="CF576" s="56"/>
      <c r="CG576" s="56"/>
      <c r="CH576" s="56"/>
      <c r="CI576" s="56"/>
      <c r="CJ576" s="56"/>
      <c r="CK576" s="56"/>
      <c r="CL576" s="56"/>
      <c r="CM576" s="56"/>
      <c r="CN576" s="56"/>
      <c r="CO576" s="56"/>
      <c r="CP576" s="56"/>
      <c r="CQ576" s="56"/>
      <c r="CR576" s="56"/>
      <c r="CS576" s="56"/>
      <c r="CT576" s="56"/>
      <c r="CU576" s="56"/>
      <c r="CV576" s="56"/>
      <c r="CW576" s="56"/>
      <c r="CX576" s="56"/>
      <c r="CY576" s="56"/>
      <c r="CZ576" s="56"/>
      <c r="DA576" s="56"/>
      <c r="DB576" s="56"/>
      <c r="DC576" s="56"/>
      <c r="DD576" s="56"/>
      <c r="DE576" s="56"/>
      <c r="DF576" s="56"/>
      <c r="DG576" s="56"/>
      <c r="DH576" s="56"/>
      <c r="DI576" s="56"/>
      <c r="DJ576" s="56"/>
      <c r="DK576" s="56"/>
      <c r="DL576" s="56"/>
      <c r="DM576" s="56"/>
      <c r="DN576" s="56"/>
      <c r="DO576" s="56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  <c r="EK576" s="56"/>
      <c r="EL576" s="76"/>
      <c r="EM576" s="61"/>
      <c r="EN576" s="61"/>
      <c r="EO576" s="61"/>
      <c r="EP576" s="61"/>
      <c r="EQ576" s="60"/>
    </row>
    <row r="577" spans="2:147" ht="11.45" customHeight="1" x14ac:dyDescent="0.2">
      <c r="B577" s="55"/>
      <c r="C577" s="56"/>
      <c r="D577" s="56"/>
      <c r="E577" s="56" t="s">
        <v>12616</v>
      </c>
      <c r="F577" s="56"/>
      <c r="G577" s="56" t="s">
        <v>12612</v>
      </c>
      <c r="H577" s="56"/>
      <c r="I577" s="56" t="s">
        <v>12614</v>
      </c>
      <c r="J577" s="56"/>
      <c r="K577" s="56"/>
      <c r="L577" s="73"/>
      <c r="M577" s="73" t="s">
        <v>9</v>
      </c>
      <c r="N577" s="73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73"/>
      <c r="BT577" s="56"/>
      <c r="BU577" s="56"/>
      <c r="BV577" s="56"/>
      <c r="BW577" s="56"/>
      <c r="BX577" s="56"/>
      <c r="BY577" s="56"/>
      <c r="BZ577" s="56"/>
      <c r="CA577" s="56"/>
      <c r="CB577" s="56"/>
      <c r="CC577" s="56"/>
      <c r="CD577" s="56"/>
      <c r="CE577" s="56"/>
      <c r="CF577" s="56"/>
      <c r="CG577" s="56"/>
      <c r="CH577" s="56"/>
      <c r="CI577" s="56"/>
      <c r="CJ577" s="56"/>
      <c r="CK577" s="56"/>
      <c r="CL577" s="56"/>
      <c r="CM577" s="56"/>
      <c r="CN577" s="56"/>
      <c r="CO577" s="56"/>
      <c r="CP577" s="56"/>
      <c r="CQ577" s="56"/>
      <c r="CR577" s="56"/>
      <c r="CS577" s="56"/>
      <c r="CT577" s="56"/>
      <c r="CU577" s="56"/>
      <c r="CV577" s="56"/>
      <c r="CW577" s="56"/>
      <c r="CX577" s="56"/>
      <c r="CY577" s="56"/>
      <c r="CZ577" s="56"/>
      <c r="DA577" s="56"/>
      <c r="DB577" s="56"/>
      <c r="DC577" s="56"/>
      <c r="DD577" s="56"/>
      <c r="DE577" s="56"/>
      <c r="DF577" s="56"/>
      <c r="DG577" s="56"/>
      <c r="DH577" s="56"/>
      <c r="DI577" s="56"/>
      <c r="DJ577" s="56"/>
      <c r="DK577" s="56"/>
      <c r="DL577" s="56"/>
      <c r="DM577" s="56"/>
      <c r="DN577" s="56"/>
      <c r="DO577" s="56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  <c r="EK577" s="56"/>
      <c r="EL577" s="76"/>
      <c r="EM577" s="61"/>
      <c r="EN577" s="61"/>
      <c r="EO577" s="61"/>
      <c r="EP577" s="61"/>
      <c r="EQ577" s="60"/>
    </row>
    <row r="578" spans="2:147" ht="11.45" customHeight="1" x14ac:dyDescent="0.2">
      <c r="B578" s="55"/>
      <c r="C578" s="56"/>
      <c r="D578" s="56"/>
      <c r="E578" s="56"/>
      <c r="F578" s="56"/>
      <c r="G578" s="56"/>
      <c r="H578" s="56" t="s">
        <v>4448</v>
      </c>
      <c r="I578" s="56"/>
      <c r="J578" s="56"/>
      <c r="K578" s="56"/>
      <c r="L578" s="73"/>
      <c r="M578" s="73"/>
      <c r="N578" s="73"/>
      <c r="O578" s="56" t="s">
        <v>41</v>
      </c>
      <c r="P578" s="56"/>
      <c r="Q578" s="56" t="e">
        <f>TEXT(EN569,"#,###.##")</f>
        <v>#REF!</v>
      </c>
      <c r="R578" s="56"/>
      <c r="S578" s="56"/>
      <c r="T578" s="56"/>
      <c r="U578" s="56"/>
      <c r="V578" s="56" t="s">
        <v>39</v>
      </c>
      <c r="W578" s="56"/>
      <c r="X578" s="56" t="e">
        <f>TEXT(EN575,"#,###.##")</f>
        <v>#REF!</v>
      </c>
      <c r="Z578" s="56"/>
      <c r="AA578" s="56"/>
      <c r="AB578" s="56" t="s">
        <v>43</v>
      </c>
      <c r="AC578" s="56"/>
      <c r="AD578" s="56" t="e">
        <f>TEXT(TRUNC(EN569+EN575,1),"#,##0.#")</f>
        <v>#REF!</v>
      </c>
      <c r="AE578" s="56"/>
      <c r="AF578" s="56"/>
      <c r="AG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73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76"/>
      <c r="EM578" s="61"/>
      <c r="EN578" s="61"/>
      <c r="EO578" s="61"/>
      <c r="EP578" s="61"/>
      <c r="EQ578" s="60"/>
    </row>
    <row r="579" spans="2:147" ht="11.45" customHeight="1" x14ac:dyDescent="0.2">
      <c r="B579" s="55"/>
      <c r="C579" s="56"/>
      <c r="D579" s="56"/>
      <c r="E579" s="56"/>
      <c r="F579" s="56"/>
      <c r="G579" s="56"/>
      <c r="H579" s="56" t="s">
        <v>4449</v>
      </c>
      <c r="I579" s="56"/>
      <c r="J579" s="56"/>
      <c r="K579" s="56"/>
      <c r="L579" s="73"/>
      <c r="M579" s="73"/>
      <c r="N579" s="73"/>
      <c r="O579" s="56" t="s">
        <v>41</v>
      </c>
      <c r="P579" s="56"/>
      <c r="Q579" s="56" t="e">
        <f>TEXT(EO569,"#,###.##")</f>
        <v>#REF!</v>
      </c>
      <c r="R579" s="56"/>
      <c r="S579" s="56"/>
      <c r="T579" s="56"/>
      <c r="U579" s="56"/>
      <c r="V579" s="56" t="s">
        <v>39</v>
      </c>
      <c r="W579" s="56"/>
      <c r="X579" s="56" t="e">
        <f>TEXT(EO575,"#,###.##")</f>
        <v>#REF!</v>
      </c>
      <c r="Y579" s="56"/>
      <c r="Z579" s="56"/>
      <c r="AA579" s="56"/>
      <c r="AB579" s="56" t="s">
        <v>43</v>
      </c>
      <c r="AC579" s="56"/>
      <c r="AD579" s="56" t="e">
        <f>TEXT(TRUNC(EO569+EO575,1),"#,##0.#")</f>
        <v>#REF!</v>
      </c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73"/>
      <c r="BT579" s="56"/>
      <c r="BU579" s="56"/>
      <c r="BV579" s="56"/>
      <c r="BW579" s="56"/>
      <c r="BX579" s="56"/>
      <c r="BY579" s="56"/>
      <c r="BZ579" s="56"/>
      <c r="CA579" s="56"/>
      <c r="CB579" s="56"/>
      <c r="CC579" s="56"/>
      <c r="CD579" s="56"/>
      <c r="CE579" s="56"/>
      <c r="CF579" s="56"/>
      <c r="CG579" s="56"/>
      <c r="CH579" s="56"/>
      <c r="CI579" s="56"/>
      <c r="CJ579" s="56"/>
      <c r="CK579" s="56"/>
      <c r="CL579" s="56"/>
      <c r="CM579" s="56"/>
      <c r="CN579" s="56"/>
      <c r="CO579" s="56"/>
      <c r="CP579" s="56"/>
      <c r="CQ579" s="56"/>
      <c r="CR579" s="56"/>
      <c r="CS579" s="56"/>
      <c r="CT579" s="56"/>
      <c r="CU579" s="56"/>
      <c r="CV579" s="56"/>
      <c r="CW579" s="56"/>
      <c r="CX579" s="56"/>
      <c r="CY579" s="56"/>
      <c r="CZ579" s="56"/>
      <c r="DA579" s="56"/>
      <c r="DB579" s="56"/>
      <c r="DC579" s="56"/>
      <c r="DD579" s="56"/>
      <c r="DE579" s="56"/>
      <c r="DF579" s="56"/>
      <c r="DG579" s="56"/>
      <c r="DH579" s="56"/>
      <c r="DI579" s="56"/>
      <c r="DJ579" s="56"/>
      <c r="DK579" s="56"/>
      <c r="DL579" s="56"/>
      <c r="DM579" s="56"/>
      <c r="DN579" s="56"/>
      <c r="DO579" s="56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  <c r="EK579" s="56"/>
      <c r="EL579" s="76"/>
      <c r="EM579" s="61"/>
      <c r="EN579" s="61"/>
      <c r="EO579" s="61"/>
      <c r="EP579" s="61"/>
      <c r="EQ579" s="60"/>
    </row>
    <row r="580" spans="2:147" ht="11.45" customHeight="1" x14ac:dyDescent="0.2">
      <c r="B580" s="55"/>
      <c r="C580" s="56"/>
      <c r="D580" s="56"/>
      <c r="E580" s="56"/>
      <c r="F580" s="56"/>
      <c r="G580" s="56"/>
      <c r="H580" s="56" t="s">
        <v>12605</v>
      </c>
      <c r="I580" s="56"/>
      <c r="J580" s="73" t="s">
        <v>12606</v>
      </c>
      <c r="K580" s="56"/>
      <c r="L580" s="73"/>
      <c r="M580" s="73"/>
      <c r="N580" s="73"/>
      <c r="O580" s="56" t="s">
        <v>41</v>
      </c>
      <c r="P580" s="56"/>
      <c r="Q580" s="56" t="str">
        <f>TEXT(EP569,"#,###.##")</f>
        <v>.</v>
      </c>
      <c r="R580" s="56"/>
      <c r="S580" s="56"/>
      <c r="T580" s="56"/>
      <c r="U580" s="56"/>
      <c r="V580" s="56" t="s">
        <v>39</v>
      </c>
      <c r="W580" s="56"/>
      <c r="X580" s="56" t="str">
        <f>TEXT(EP575,"#,###.##")</f>
        <v>684.8</v>
      </c>
      <c r="Y580" s="56"/>
      <c r="Z580" s="56"/>
      <c r="AA580" s="56"/>
      <c r="AB580" s="56" t="s">
        <v>43</v>
      </c>
      <c r="AC580" s="56"/>
      <c r="AD580" s="56" t="str">
        <f>TEXT(TRUNC(EP569+EP575,1),"#,##0.#")</f>
        <v>684.8</v>
      </c>
      <c r="AE580" s="56"/>
      <c r="AF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73"/>
      <c r="BT580" s="56"/>
      <c r="BU580" s="56"/>
      <c r="BV580" s="56"/>
      <c r="BW580" s="56"/>
      <c r="BX580" s="56"/>
      <c r="BY580" s="56"/>
      <c r="BZ580" s="56"/>
      <c r="CA580" s="56"/>
      <c r="CB580" s="56"/>
      <c r="CC580" s="56"/>
      <c r="CD580" s="56"/>
      <c r="CE580" s="56"/>
      <c r="CF580" s="56"/>
      <c r="CG580" s="56"/>
      <c r="CH580" s="56"/>
      <c r="CI580" s="56"/>
      <c r="CJ580" s="56"/>
      <c r="CK580" s="56"/>
      <c r="CL580" s="56"/>
      <c r="CM580" s="56"/>
      <c r="CN580" s="56"/>
      <c r="CO580" s="56"/>
      <c r="CP580" s="56"/>
      <c r="CQ580" s="56"/>
      <c r="CR580" s="56"/>
      <c r="CS580" s="56"/>
      <c r="CT580" s="56"/>
      <c r="CU580" s="56"/>
      <c r="CV580" s="56"/>
      <c r="CW580" s="56"/>
      <c r="CX580" s="56"/>
      <c r="CY580" s="56"/>
      <c r="CZ580" s="56"/>
      <c r="DA580" s="56"/>
      <c r="DB580" s="56"/>
      <c r="DC580" s="56"/>
      <c r="DD580" s="56"/>
      <c r="DE580" s="56"/>
      <c r="DF580" s="56"/>
      <c r="DG580" s="56"/>
      <c r="DH580" s="56"/>
      <c r="DI580" s="56"/>
      <c r="DJ580" s="56"/>
      <c r="DK580" s="56"/>
      <c r="DL580" s="56"/>
      <c r="DM580" s="56"/>
      <c r="DN580" s="56"/>
      <c r="DO580" s="56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  <c r="EK580" s="56"/>
      <c r="EL580" s="76"/>
      <c r="EM580" s="61"/>
      <c r="EN580" s="61"/>
      <c r="EO580" s="61"/>
      <c r="EP580" s="61"/>
      <c r="EQ580" s="60"/>
    </row>
    <row r="581" spans="2:147" ht="11.45" customHeight="1" x14ac:dyDescent="0.2">
      <c r="B581" s="55"/>
      <c r="C581" s="56"/>
      <c r="D581" s="56"/>
      <c r="E581" s="56"/>
      <c r="F581" s="56"/>
      <c r="G581" s="56"/>
      <c r="H581" s="56"/>
      <c r="I581" s="56"/>
      <c r="J581" s="56" t="s">
        <v>9</v>
      </c>
      <c r="K581" s="56"/>
      <c r="L581" s="73"/>
      <c r="M581" s="73"/>
      <c r="N581" s="73"/>
      <c r="O581" s="56" t="s">
        <v>41</v>
      </c>
      <c r="P581" s="56"/>
      <c r="Q581" s="56" t="e">
        <f>TEXT(AD578+AD579+AD580,"#,##0.#######")</f>
        <v>#REF!</v>
      </c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  <c r="BR581" s="56"/>
      <c r="BS581" s="73"/>
      <c r="BT581" s="56"/>
      <c r="BU581" s="56"/>
      <c r="BV581" s="56"/>
      <c r="BW581" s="56"/>
      <c r="BX581" s="56"/>
      <c r="BY581" s="56"/>
      <c r="BZ581" s="56"/>
      <c r="CA581" s="56"/>
      <c r="CB581" s="56"/>
      <c r="CC581" s="56"/>
      <c r="CD581" s="56"/>
      <c r="CE581" s="56"/>
      <c r="CF581" s="56"/>
      <c r="CG581" s="56"/>
      <c r="CH581" s="56"/>
      <c r="CI581" s="56"/>
      <c r="CJ581" s="56"/>
      <c r="CK581" s="56"/>
      <c r="CL581" s="56"/>
      <c r="CM581" s="56"/>
      <c r="CN581" s="56"/>
      <c r="CO581" s="56"/>
      <c r="CP581" s="56"/>
      <c r="CQ581" s="56"/>
      <c r="CR581" s="56"/>
      <c r="CS581" s="56"/>
      <c r="CT581" s="56"/>
      <c r="CU581" s="56"/>
      <c r="CV581" s="56"/>
      <c r="CW581" s="56"/>
      <c r="CX581" s="56"/>
      <c r="CY581" s="56"/>
      <c r="CZ581" s="56"/>
      <c r="DA581" s="56"/>
      <c r="DB581" s="56"/>
      <c r="DC581" s="56"/>
      <c r="DD581" s="56"/>
      <c r="DE581" s="56"/>
      <c r="DF581" s="56"/>
      <c r="DG581" s="56"/>
      <c r="DH581" s="56"/>
      <c r="DI581" s="56"/>
      <c r="DJ581" s="56"/>
      <c r="DK581" s="56"/>
      <c r="DL581" s="56"/>
      <c r="DM581" s="56"/>
      <c r="DN581" s="56"/>
      <c r="DO581" s="56"/>
      <c r="DP581" s="56"/>
      <c r="DQ581" s="56"/>
      <c r="DR581" s="56"/>
      <c r="DS581" s="56"/>
      <c r="DT581" s="56"/>
      <c r="DU581" s="56"/>
      <c r="DV581" s="56"/>
      <c r="DW581" s="56"/>
      <c r="DX581" s="56"/>
      <c r="DY581" s="56"/>
      <c r="DZ581" s="56"/>
      <c r="EA581" s="56"/>
      <c r="EB581" s="56"/>
      <c r="EC581" s="56"/>
      <c r="ED581" s="56"/>
      <c r="EE581" s="56"/>
      <c r="EF581" s="56"/>
      <c r="EG581" s="56"/>
      <c r="EH581" s="56"/>
      <c r="EI581" s="56"/>
      <c r="EJ581" s="56"/>
      <c r="EK581" s="56"/>
      <c r="EL581" s="76"/>
      <c r="EM581" s="61" t="e">
        <f>EN581+EO581+EP581</f>
        <v>#REF!</v>
      </c>
      <c r="EN581" s="61" t="e">
        <f>TEXT(AD578,"#,###.0")</f>
        <v>#REF!</v>
      </c>
      <c r="EO581" s="61" t="e">
        <f>TEXT(AD579,"#,###.0")</f>
        <v>#REF!</v>
      </c>
      <c r="EP581" s="61" t="str">
        <f>TEXT(AD580,"#,###.0")</f>
        <v>684.8</v>
      </c>
      <c r="EQ581" s="60"/>
    </row>
    <row r="582" spans="2:147" ht="11.45" customHeight="1" x14ac:dyDescent="0.2">
      <c r="B582" s="55"/>
      <c r="C582" s="56"/>
      <c r="D582" s="56"/>
      <c r="E582" s="56"/>
      <c r="F582" s="56"/>
      <c r="G582" s="56"/>
      <c r="H582" s="56"/>
      <c r="I582" s="56"/>
      <c r="J582" s="56"/>
      <c r="K582" s="56"/>
      <c r="L582" s="73"/>
      <c r="M582" s="73"/>
      <c r="N582" s="73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73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76"/>
      <c r="EM582" s="61"/>
      <c r="EN582" s="61"/>
      <c r="EO582" s="61"/>
      <c r="EP582" s="61"/>
      <c r="EQ582" s="60"/>
    </row>
    <row r="583" spans="2:147" ht="11.45" customHeight="1" x14ac:dyDescent="0.2">
      <c r="B583" s="55"/>
      <c r="C583" s="56"/>
      <c r="D583" s="56" t="s">
        <v>12653</v>
      </c>
      <c r="E583" s="56"/>
      <c r="F583" s="56"/>
      <c r="G583" s="56" t="s">
        <v>12604</v>
      </c>
      <c r="H583" s="56"/>
      <c r="I583" s="56"/>
      <c r="J583" s="56" t="s">
        <v>9</v>
      </c>
      <c r="K583" s="56"/>
      <c r="L583" s="73"/>
      <c r="M583" s="73"/>
      <c r="N583" s="73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  <c r="BR583" s="56"/>
      <c r="BS583" s="73"/>
      <c r="BT583" s="56"/>
      <c r="BU583" s="56"/>
      <c r="BV583" s="56"/>
      <c r="BW583" s="56"/>
      <c r="BX583" s="56"/>
      <c r="BY583" s="56"/>
      <c r="BZ583" s="56"/>
      <c r="CA583" s="56"/>
      <c r="CB583" s="56"/>
      <c r="CC583" s="56"/>
      <c r="CD583" s="56"/>
      <c r="CE583" s="56"/>
      <c r="CF583" s="56"/>
      <c r="CG583" s="56"/>
      <c r="CH583" s="56"/>
      <c r="CI583" s="56"/>
      <c r="CJ583" s="56"/>
      <c r="CK583" s="56"/>
      <c r="CL583" s="56"/>
      <c r="CM583" s="56"/>
      <c r="CN583" s="56"/>
      <c r="CO583" s="56"/>
      <c r="CP583" s="56"/>
      <c r="CQ583" s="56"/>
      <c r="CR583" s="56"/>
      <c r="CS583" s="56"/>
      <c r="CT583" s="56"/>
      <c r="CU583" s="56"/>
      <c r="CV583" s="56"/>
      <c r="CW583" s="56"/>
      <c r="CX583" s="56"/>
      <c r="CY583" s="56"/>
      <c r="CZ583" s="56"/>
      <c r="DA583" s="56"/>
      <c r="DB583" s="56"/>
      <c r="DC583" s="56"/>
      <c r="DD583" s="56"/>
      <c r="DE583" s="56"/>
      <c r="DF583" s="56"/>
      <c r="DG583" s="56"/>
      <c r="DH583" s="56"/>
      <c r="DI583" s="56"/>
      <c r="DJ583" s="56"/>
      <c r="DK583" s="56"/>
      <c r="DL583" s="56"/>
      <c r="DM583" s="56"/>
      <c r="DN583" s="56"/>
      <c r="DO583" s="56"/>
      <c r="DP583" s="56"/>
      <c r="DQ583" s="56"/>
      <c r="DR583" s="56"/>
      <c r="DS583" s="56"/>
      <c r="DT583" s="56"/>
      <c r="DU583" s="56"/>
      <c r="DV583" s="56"/>
      <c r="DW583" s="56"/>
      <c r="DX583" s="56"/>
      <c r="DY583" s="56"/>
      <c r="DZ583" s="56"/>
      <c r="EA583" s="56"/>
      <c r="EB583" s="56"/>
      <c r="EC583" s="56"/>
      <c r="ED583" s="56"/>
      <c r="EE583" s="56"/>
      <c r="EF583" s="56"/>
      <c r="EG583" s="56"/>
      <c r="EH583" s="56"/>
      <c r="EI583" s="56"/>
      <c r="EJ583" s="56"/>
      <c r="EK583" s="56"/>
      <c r="EL583" s="76"/>
      <c r="EM583" s="61"/>
      <c r="EN583" s="61"/>
      <c r="EO583" s="61"/>
      <c r="EP583" s="61"/>
      <c r="EQ583" s="60"/>
    </row>
    <row r="584" spans="2:147" ht="11.45" customHeight="1" x14ac:dyDescent="0.2">
      <c r="B584" s="55"/>
      <c r="C584" s="56"/>
      <c r="D584" s="56"/>
      <c r="E584" s="56"/>
      <c r="F584" s="56"/>
      <c r="G584" s="56"/>
      <c r="H584" s="56" t="s">
        <v>4448</v>
      </c>
      <c r="I584" s="56"/>
      <c r="J584" s="56"/>
      <c r="K584" s="56"/>
      <c r="L584" s="73"/>
      <c r="M584" s="73"/>
      <c r="N584" s="73"/>
      <c r="O584" s="56" t="s">
        <v>41</v>
      </c>
      <c r="P584" s="56"/>
      <c r="Q584" s="56" t="str">
        <f>TEXT(EN555,"#,###.##")</f>
        <v>3,801.6</v>
      </c>
      <c r="R584" s="56"/>
      <c r="S584" s="56"/>
      <c r="T584" s="56"/>
      <c r="U584" s="56"/>
      <c r="V584" s="56"/>
      <c r="W584" s="56" t="s">
        <v>39</v>
      </c>
      <c r="X584" s="56"/>
      <c r="Y584" s="56" t="e">
        <f>TEXT(EN581,"#,###.##")</f>
        <v>#REF!</v>
      </c>
      <c r="Z584" s="56"/>
      <c r="AB584" s="56"/>
      <c r="AC584" s="56"/>
      <c r="AD584" s="56"/>
      <c r="AE584" s="56" t="s">
        <v>43</v>
      </c>
      <c r="AF584" s="56"/>
      <c r="AG584" s="56" t="e">
        <f>TEXT(TRUNC(EN555+EN581,0),"#,##0")</f>
        <v>#REF!</v>
      </c>
      <c r="AH584" s="56"/>
      <c r="AJ584" s="56"/>
      <c r="AK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  <c r="BR584" s="56"/>
      <c r="BS584" s="73"/>
      <c r="BT584" s="56"/>
      <c r="BU584" s="56"/>
      <c r="BV584" s="56"/>
      <c r="BW584" s="56"/>
      <c r="BX584" s="56"/>
      <c r="BY584" s="56"/>
      <c r="BZ584" s="56"/>
      <c r="CA584" s="56"/>
      <c r="CB584" s="56"/>
      <c r="CC584" s="56"/>
      <c r="CD584" s="56"/>
      <c r="CE584" s="56"/>
      <c r="CF584" s="56"/>
      <c r="CG584" s="56"/>
      <c r="CH584" s="56"/>
      <c r="CI584" s="56"/>
      <c r="CJ584" s="56"/>
      <c r="CK584" s="56"/>
      <c r="CL584" s="56"/>
      <c r="CM584" s="56"/>
      <c r="CN584" s="56"/>
      <c r="CO584" s="56"/>
      <c r="CP584" s="56"/>
      <c r="CQ584" s="56"/>
      <c r="CR584" s="56"/>
      <c r="CS584" s="56"/>
      <c r="CT584" s="56"/>
      <c r="CU584" s="56"/>
      <c r="CV584" s="56"/>
      <c r="CW584" s="56"/>
      <c r="CX584" s="56"/>
      <c r="CY584" s="56"/>
      <c r="CZ584" s="56"/>
      <c r="DA584" s="56"/>
      <c r="DB584" s="56"/>
      <c r="DC584" s="56"/>
      <c r="DD584" s="56"/>
      <c r="DE584" s="56"/>
      <c r="DF584" s="56"/>
      <c r="DG584" s="56"/>
      <c r="DH584" s="56"/>
      <c r="DI584" s="56"/>
      <c r="DJ584" s="56"/>
      <c r="DK584" s="56"/>
      <c r="DL584" s="56"/>
      <c r="DM584" s="56"/>
      <c r="DN584" s="56"/>
      <c r="DO584" s="56"/>
      <c r="DP584" s="56"/>
      <c r="DQ584" s="56"/>
      <c r="DR584" s="56"/>
      <c r="DS584" s="56"/>
      <c r="DT584" s="56"/>
      <c r="DU584" s="56"/>
      <c r="DV584" s="56"/>
      <c r="DW584" s="56"/>
      <c r="DX584" s="56"/>
      <c r="DY584" s="56"/>
      <c r="DZ584" s="56"/>
      <c r="EA584" s="56"/>
      <c r="EB584" s="56"/>
      <c r="EC584" s="56"/>
      <c r="ED584" s="56"/>
      <c r="EE584" s="56"/>
      <c r="EF584" s="56"/>
      <c r="EG584" s="56"/>
      <c r="EH584" s="56"/>
      <c r="EI584" s="56"/>
      <c r="EJ584" s="56"/>
      <c r="EK584" s="56"/>
      <c r="EL584" s="76"/>
      <c r="EM584" s="61"/>
      <c r="EN584" s="61"/>
      <c r="EO584" s="61"/>
      <c r="EP584" s="61"/>
      <c r="EQ584" s="60"/>
    </row>
    <row r="585" spans="2:147" ht="11.45" customHeight="1" x14ac:dyDescent="0.2">
      <c r="B585" s="55"/>
      <c r="C585" s="56"/>
      <c r="D585" s="56"/>
      <c r="E585" s="56"/>
      <c r="F585" s="56"/>
      <c r="G585" s="56"/>
      <c r="H585" s="56" t="s">
        <v>4449</v>
      </c>
      <c r="I585" s="56"/>
      <c r="J585" s="56"/>
      <c r="K585" s="56"/>
      <c r="L585" s="73"/>
      <c r="M585" s="73"/>
      <c r="N585" s="73"/>
      <c r="O585" s="56" t="s">
        <v>41</v>
      </c>
      <c r="P585" s="56"/>
      <c r="Q585" s="56" t="e">
        <f>TEXT(EO550,"#,###.##")</f>
        <v>#REF!</v>
      </c>
      <c r="R585" s="56"/>
      <c r="S585" s="56"/>
      <c r="T585" s="56"/>
      <c r="U585" s="56"/>
      <c r="V585" s="56"/>
      <c r="W585" s="56" t="s">
        <v>39</v>
      </c>
      <c r="X585" s="56"/>
      <c r="Y585" s="56" t="str">
        <f>TEXT(EO558,"#,###.##")</f>
        <v>190.</v>
      </c>
      <c r="Z585" s="56"/>
      <c r="AA585" s="56"/>
      <c r="AB585" s="56"/>
      <c r="AC585" s="56"/>
      <c r="AD585" s="56" t="s">
        <v>39</v>
      </c>
      <c r="AF585" s="56" t="str">
        <f>TEXT(EO561,"#,###.##")</f>
        <v>114.</v>
      </c>
      <c r="AH585" s="56"/>
      <c r="AI585" s="56"/>
      <c r="AJ585" s="56" t="s">
        <v>39</v>
      </c>
      <c r="AK585" s="56"/>
      <c r="AL585" s="56" t="e">
        <f>TEXT(EO581,"#,###.##")</f>
        <v>#REF!</v>
      </c>
      <c r="AM585" s="56"/>
      <c r="AO585" s="56"/>
      <c r="AP585" s="56" t="s">
        <v>43</v>
      </c>
      <c r="AQ585" s="56"/>
      <c r="AR585" s="56" t="e">
        <f>TEXT(TRUNC(EO550+EO558+EO561+EO581,0),"#,##0")</f>
        <v>#REF!</v>
      </c>
      <c r="AS585" s="56"/>
      <c r="AU585" s="56"/>
      <c r="AV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73"/>
      <c r="BT585" s="56"/>
      <c r="BU585" s="56"/>
      <c r="BV585" s="56"/>
      <c r="BW585" s="56"/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  <c r="CH585" s="56"/>
      <c r="CI585" s="56"/>
      <c r="CJ585" s="56"/>
      <c r="CK585" s="56"/>
      <c r="CL585" s="56"/>
      <c r="CM585" s="56"/>
      <c r="CN585" s="56"/>
      <c r="CO585" s="56"/>
      <c r="CP585" s="56"/>
      <c r="CQ585" s="56"/>
      <c r="CR585" s="56"/>
      <c r="CS585" s="56"/>
      <c r="CT585" s="56"/>
      <c r="CU585" s="56"/>
      <c r="CV585" s="56"/>
      <c r="CW585" s="56"/>
      <c r="CX585" s="56"/>
      <c r="CY585" s="56"/>
      <c r="CZ585" s="56"/>
      <c r="DA585" s="56"/>
      <c r="DB585" s="56"/>
      <c r="DC585" s="56"/>
      <c r="DD585" s="56"/>
      <c r="DE585" s="56"/>
      <c r="DF585" s="56"/>
      <c r="DG585" s="56"/>
      <c r="DH585" s="56"/>
      <c r="DI585" s="56"/>
      <c r="DJ585" s="56"/>
      <c r="DK585" s="56"/>
      <c r="DL585" s="56"/>
      <c r="DM585" s="56"/>
      <c r="DN585" s="56"/>
      <c r="DO585" s="56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  <c r="EK585" s="56"/>
      <c r="EL585" s="76"/>
      <c r="EM585" s="61"/>
      <c r="EN585" s="61"/>
      <c r="EO585" s="61"/>
      <c r="EP585" s="61"/>
      <c r="EQ585" s="60"/>
    </row>
    <row r="586" spans="2:147" ht="11.45" customHeight="1" x14ac:dyDescent="0.2">
      <c r="B586" s="55"/>
      <c r="C586" s="56"/>
      <c r="D586" s="56"/>
      <c r="E586" s="56"/>
      <c r="F586" s="56"/>
      <c r="G586" s="56"/>
      <c r="H586" s="56" t="s">
        <v>12605</v>
      </c>
      <c r="I586" s="56"/>
      <c r="J586" s="56" t="s">
        <v>12606</v>
      </c>
      <c r="K586" s="56"/>
      <c r="L586" s="73"/>
      <c r="M586" s="73"/>
      <c r="N586" s="73"/>
      <c r="O586" s="56" t="s">
        <v>41</v>
      </c>
      <c r="P586" s="56"/>
      <c r="Q586" s="56" t="str">
        <f>TEXT(TRUNC(EP581,0),"#,##0")</f>
        <v>684</v>
      </c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  <c r="BR586" s="56"/>
      <c r="BS586" s="73"/>
      <c r="BT586" s="56"/>
      <c r="BU586" s="56"/>
      <c r="BV586" s="56"/>
      <c r="BW586" s="56"/>
      <c r="BX586" s="56"/>
      <c r="BY586" s="56"/>
      <c r="BZ586" s="56"/>
      <c r="CA586" s="56"/>
      <c r="CB586" s="56"/>
      <c r="CC586" s="56"/>
      <c r="CD586" s="56"/>
      <c r="CE586" s="56"/>
      <c r="CF586" s="56"/>
      <c r="CG586" s="56"/>
      <c r="CH586" s="56"/>
      <c r="CI586" s="56"/>
      <c r="CJ586" s="56"/>
      <c r="CK586" s="56"/>
      <c r="CL586" s="56"/>
      <c r="CM586" s="56"/>
      <c r="CN586" s="56"/>
      <c r="CO586" s="56"/>
      <c r="CP586" s="56"/>
      <c r="CQ586" s="56"/>
      <c r="CR586" s="56"/>
      <c r="CS586" s="56"/>
      <c r="CT586" s="56"/>
      <c r="CU586" s="56"/>
      <c r="CV586" s="56"/>
      <c r="CW586" s="56"/>
      <c r="CX586" s="56"/>
      <c r="CY586" s="56"/>
      <c r="CZ586" s="56"/>
      <c r="DA586" s="56"/>
      <c r="DB586" s="56"/>
      <c r="DC586" s="56"/>
      <c r="DD586" s="56"/>
      <c r="DE586" s="56"/>
      <c r="DF586" s="56"/>
      <c r="DG586" s="56"/>
      <c r="DH586" s="56"/>
      <c r="DI586" s="56"/>
      <c r="DJ586" s="56"/>
      <c r="DK586" s="56"/>
      <c r="DL586" s="56"/>
      <c r="DM586" s="56"/>
      <c r="DN586" s="56"/>
      <c r="DO586" s="56"/>
      <c r="DP586" s="56"/>
      <c r="DQ586" s="56"/>
      <c r="DR586" s="56"/>
      <c r="DS586" s="56"/>
      <c r="DT586" s="56"/>
      <c r="DU586" s="56"/>
      <c r="DV586" s="56"/>
      <c r="DW586" s="56"/>
      <c r="DX586" s="56"/>
      <c r="DY586" s="56"/>
      <c r="DZ586" s="56"/>
      <c r="EA586" s="56"/>
      <c r="EB586" s="56"/>
      <c r="EC586" s="56"/>
      <c r="ED586" s="56"/>
      <c r="EE586" s="56"/>
      <c r="EF586" s="56"/>
      <c r="EG586" s="56"/>
      <c r="EH586" s="56"/>
      <c r="EI586" s="56"/>
      <c r="EJ586" s="56"/>
      <c r="EK586" s="56"/>
      <c r="EL586" s="76"/>
      <c r="EM586" s="61"/>
      <c r="EN586" s="61"/>
      <c r="EO586" s="61"/>
      <c r="EP586" s="61"/>
      <c r="EQ586" s="60"/>
    </row>
    <row r="587" spans="2:147" ht="11.45" customHeight="1" x14ac:dyDescent="0.2">
      <c r="B587" s="55"/>
      <c r="C587" s="56"/>
      <c r="D587" s="56"/>
      <c r="E587" s="56"/>
      <c r="F587" s="56"/>
      <c r="G587" s="56"/>
      <c r="H587" s="56"/>
      <c r="I587" s="56"/>
      <c r="J587" s="56" t="s">
        <v>9</v>
      </c>
      <c r="K587" s="56"/>
      <c r="L587" s="73"/>
      <c r="M587" s="73"/>
      <c r="N587" s="73"/>
      <c r="O587" s="56" t="s">
        <v>41</v>
      </c>
      <c r="P587" s="56"/>
      <c r="Q587" s="56" t="e">
        <f>TEXT(AG584+AR585+Q586,"#,##0")</f>
        <v>#REF!</v>
      </c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73"/>
      <c r="BT587" s="56"/>
      <c r="BU587" s="56"/>
      <c r="BV587" s="56"/>
      <c r="BW587" s="56"/>
      <c r="BX587" s="56"/>
      <c r="BY587" s="56"/>
      <c r="BZ587" s="56"/>
      <c r="CA587" s="56"/>
      <c r="CB587" s="56"/>
      <c r="CC587" s="56"/>
      <c r="CD587" s="56"/>
      <c r="CE587" s="56"/>
      <c r="CF587" s="56"/>
      <c r="CG587" s="56"/>
      <c r="CH587" s="56"/>
      <c r="CI587" s="56"/>
      <c r="CJ587" s="56"/>
      <c r="CK587" s="56"/>
      <c r="CL587" s="56"/>
      <c r="CM587" s="56"/>
      <c r="CN587" s="56"/>
      <c r="CO587" s="56"/>
      <c r="CP587" s="56"/>
      <c r="CQ587" s="56"/>
      <c r="CR587" s="56"/>
      <c r="CS587" s="56"/>
      <c r="CT587" s="56"/>
      <c r="CU587" s="56"/>
      <c r="CV587" s="56"/>
      <c r="CW587" s="56"/>
      <c r="CX587" s="56"/>
      <c r="CY587" s="56"/>
      <c r="CZ587" s="56"/>
      <c r="DA587" s="56"/>
      <c r="DB587" s="56"/>
      <c r="DC587" s="56"/>
      <c r="DD587" s="56"/>
      <c r="DE587" s="56"/>
      <c r="DF587" s="56"/>
      <c r="DG587" s="56"/>
      <c r="DH587" s="56"/>
      <c r="DI587" s="56"/>
      <c r="DJ587" s="56"/>
      <c r="DK587" s="56"/>
      <c r="DL587" s="56"/>
      <c r="DM587" s="56"/>
      <c r="DN587" s="56"/>
      <c r="DO587" s="56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  <c r="EK587" s="56"/>
      <c r="EL587" s="76"/>
      <c r="EM587" s="62" t="e">
        <f>EN587+EO587+EP587</f>
        <v>#REF!</v>
      </c>
      <c r="EN587" s="61" t="e">
        <f>TEXT(AG584,"#,##0")</f>
        <v>#REF!</v>
      </c>
      <c r="EO587" s="61" t="e">
        <f>TEXT(AR585,"#,##0")</f>
        <v>#REF!</v>
      </c>
      <c r="EP587" s="61" t="str">
        <f>TEXT(Q586,"#,##0")</f>
        <v>684</v>
      </c>
      <c r="EQ587" s="60"/>
    </row>
    <row r="588" spans="2:147" ht="11.45" customHeight="1" x14ac:dyDescent="0.2">
      <c r="B588" s="55"/>
      <c r="C588" s="56"/>
      <c r="D588" s="56"/>
      <c r="E588" s="56"/>
      <c r="F588" s="56"/>
      <c r="G588" s="56"/>
      <c r="H588" s="56"/>
      <c r="I588" s="56"/>
      <c r="J588" s="56"/>
      <c r="K588" s="56"/>
      <c r="L588" s="73"/>
      <c r="M588" s="73"/>
      <c r="N588" s="73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  <c r="BR588" s="56"/>
      <c r="BS588" s="73"/>
      <c r="BT588" s="56"/>
      <c r="BU588" s="56"/>
      <c r="BV588" s="56"/>
      <c r="BW588" s="56"/>
      <c r="BX588" s="56"/>
      <c r="BY588" s="56"/>
      <c r="BZ588" s="56"/>
      <c r="CA588" s="56"/>
      <c r="CB588" s="56"/>
      <c r="CC588" s="56"/>
      <c r="CD588" s="56"/>
      <c r="CE588" s="56"/>
      <c r="CF588" s="56"/>
      <c r="CG588" s="56"/>
      <c r="CH588" s="56"/>
      <c r="CI588" s="56"/>
      <c r="CJ588" s="56"/>
      <c r="CK588" s="56"/>
      <c r="CL588" s="56"/>
      <c r="CM588" s="56"/>
      <c r="CN588" s="56"/>
      <c r="CO588" s="56"/>
      <c r="CP588" s="56"/>
      <c r="CQ588" s="56"/>
      <c r="CR588" s="56"/>
      <c r="CS588" s="56"/>
      <c r="CT588" s="56"/>
      <c r="CU588" s="56"/>
      <c r="CV588" s="56"/>
      <c r="CW588" s="56"/>
      <c r="CX588" s="56"/>
      <c r="CY588" s="56"/>
      <c r="CZ588" s="56"/>
      <c r="DA588" s="56"/>
      <c r="DB588" s="56"/>
      <c r="DC588" s="56"/>
      <c r="DD588" s="56"/>
      <c r="DE588" s="56"/>
      <c r="DF588" s="56"/>
      <c r="DG588" s="56"/>
      <c r="DH588" s="56"/>
      <c r="DI588" s="56"/>
      <c r="DJ588" s="56"/>
      <c r="DK588" s="56"/>
      <c r="DL588" s="56"/>
      <c r="DM588" s="56"/>
      <c r="DN588" s="56"/>
      <c r="DO588" s="56"/>
      <c r="DP588" s="56"/>
      <c r="DQ588" s="56"/>
      <c r="DR588" s="56"/>
      <c r="DS588" s="56"/>
      <c r="DT588" s="56"/>
      <c r="DU588" s="56"/>
      <c r="DV588" s="56"/>
      <c r="DW588" s="56"/>
      <c r="DX588" s="56"/>
      <c r="DY588" s="56"/>
      <c r="DZ588" s="56"/>
      <c r="EA588" s="56"/>
      <c r="EB588" s="56"/>
      <c r="EC588" s="56"/>
      <c r="ED588" s="56"/>
      <c r="EE588" s="56"/>
      <c r="EF588" s="56"/>
      <c r="EG588" s="56"/>
      <c r="EH588" s="56"/>
      <c r="EI588" s="56"/>
      <c r="EJ588" s="56"/>
      <c r="EK588" s="56"/>
      <c r="EL588" s="76"/>
      <c r="EM588" s="61"/>
      <c r="EN588" s="61"/>
      <c r="EO588" s="61"/>
      <c r="EP588" s="61"/>
      <c r="EQ588" s="60"/>
    </row>
    <row r="589" spans="2:147" ht="11.45" customHeight="1" x14ac:dyDescent="0.2">
      <c r="B589" s="55"/>
      <c r="C589" s="56"/>
      <c r="D589" s="56"/>
      <c r="E589" s="56"/>
      <c r="F589" s="56"/>
      <c r="G589" s="56"/>
      <c r="H589" s="56"/>
      <c r="I589" s="56"/>
      <c r="J589" s="56"/>
      <c r="K589" s="56"/>
      <c r="L589" s="73"/>
      <c r="M589" s="73"/>
      <c r="N589" s="73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  <c r="BR589" s="56"/>
      <c r="BS589" s="73"/>
      <c r="BT589" s="56"/>
      <c r="BU589" s="56"/>
      <c r="BV589" s="56"/>
      <c r="BW589" s="56"/>
      <c r="BX589" s="56"/>
      <c r="BY589" s="56"/>
      <c r="BZ589" s="56"/>
      <c r="CA589" s="56"/>
      <c r="CB589" s="56"/>
      <c r="CC589" s="56"/>
      <c r="CD589" s="56"/>
      <c r="CE589" s="56"/>
      <c r="CF589" s="56"/>
      <c r="CG589" s="56"/>
      <c r="CH589" s="56"/>
      <c r="CI589" s="56"/>
      <c r="CJ589" s="56"/>
      <c r="CK589" s="56"/>
      <c r="CL589" s="56"/>
      <c r="CM589" s="56"/>
      <c r="CN589" s="56"/>
      <c r="CO589" s="56"/>
      <c r="CP589" s="56"/>
      <c r="CQ589" s="56"/>
      <c r="CR589" s="56"/>
      <c r="CS589" s="56"/>
      <c r="CT589" s="56"/>
      <c r="CU589" s="56"/>
      <c r="CV589" s="56"/>
      <c r="CW589" s="56"/>
      <c r="CX589" s="56"/>
      <c r="CY589" s="56"/>
      <c r="CZ589" s="56"/>
      <c r="DA589" s="56"/>
      <c r="DB589" s="56"/>
      <c r="DC589" s="56"/>
      <c r="DD589" s="56"/>
      <c r="DE589" s="56"/>
      <c r="DF589" s="56"/>
      <c r="DG589" s="56"/>
      <c r="DH589" s="56"/>
      <c r="DI589" s="56"/>
      <c r="DJ589" s="56"/>
      <c r="DK589" s="56"/>
      <c r="DL589" s="56"/>
      <c r="DM589" s="56"/>
      <c r="DN589" s="56"/>
      <c r="DO589" s="56"/>
      <c r="DP589" s="56"/>
      <c r="DQ589" s="56"/>
      <c r="DR589" s="56"/>
      <c r="DS589" s="56"/>
      <c r="DT589" s="56"/>
      <c r="DU589" s="56"/>
      <c r="DV589" s="56"/>
      <c r="DW589" s="56"/>
      <c r="DX589" s="56"/>
      <c r="DY589" s="56"/>
      <c r="DZ589" s="56"/>
      <c r="EA589" s="56"/>
      <c r="EB589" s="56"/>
      <c r="EC589" s="56"/>
      <c r="ED589" s="56"/>
      <c r="EE589" s="56"/>
      <c r="EF589" s="56"/>
      <c r="EG589" s="56"/>
      <c r="EH589" s="56"/>
      <c r="EI589" s="56"/>
      <c r="EJ589" s="56"/>
      <c r="EK589" s="56"/>
      <c r="EL589" s="76"/>
      <c r="EM589" s="61"/>
      <c r="EN589" s="61"/>
      <c r="EO589" s="61"/>
      <c r="EP589" s="61"/>
      <c r="EQ589" s="60"/>
    </row>
    <row r="590" spans="2:147" ht="11.45" customHeight="1" x14ac:dyDescent="0.2">
      <c r="B590" s="55"/>
      <c r="C590" s="56"/>
      <c r="D590" s="56"/>
      <c r="E590" s="56"/>
      <c r="F590" s="56"/>
      <c r="G590" s="56"/>
      <c r="H590" s="56"/>
      <c r="I590" s="56"/>
      <c r="J590" s="56"/>
      <c r="K590" s="56"/>
      <c r="L590" s="73"/>
      <c r="M590" s="73"/>
      <c r="N590" s="73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73"/>
      <c r="BT590" s="56"/>
      <c r="BU590" s="56"/>
      <c r="BV590" s="56"/>
      <c r="BW590" s="56"/>
      <c r="BX590" s="56"/>
      <c r="BY590" s="56"/>
      <c r="BZ590" s="56"/>
      <c r="CA590" s="56"/>
      <c r="CB590" s="56"/>
      <c r="CC590" s="56"/>
      <c r="CD590" s="56"/>
      <c r="CE590" s="56"/>
      <c r="CF590" s="56"/>
      <c r="CG590" s="56"/>
      <c r="CH590" s="56"/>
      <c r="CI590" s="56"/>
      <c r="CJ590" s="56"/>
      <c r="CK590" s="56"/>
      <c r="CL590" s="56"/>
      <c r="CM590" s="56"/>
      <c r="CN590" s="56"/>
      <c r="CO590" s="56"/>
      <c r="CP590" s="56"/>
      <c r="CQ590" s="56"/>
      <c r="CR590" s="56"/>
      <c r="CS590" s="56"/>
      <c r="CT590" s="56"/>
      <c r="CU590" s="56"/>
      <c r="CV590" s="56"/>
      <c r="CW590" s="56"/>
      <c r="CX590" s="56"/>
      <c r="CY590" s="56"/>
      <c r="CZ590" s="56"/>
      <c r="DA590" s="56"/>
      <c r="DB590" s="56"/>
      <c r="DC590" s="56"/>
      <c r="DD590" s="56"/>
      <c r="DE590" s="56"/>
      <c r="DF590" s="56"/>
      <c r="DG590" s="56"/>
      <c r="DH590" s="56"/>
      <c r="DI590" s="56"/>
      <c r="DJ590" s="56"/>
      <c r="DK590" s="56"/>
      <c r="DL590" s="56"/>
      <c r="DM590" s="56"/>
      <c r="DN590" s="56"/>
      <c r="DO590" s="56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  <c r="EK590" s="56"/>
      <c r="EL590" s="76"/>
      <c r="EM590" s="61"/>
      <c r="EN590" s="61"/>
      <c r="EO590" s="61"/>
      <c r="EP590" s="61"/>
      <c r="EQ590" s="60"/>
    </row>
    <row r="591" spans="2:147" ht="11.45" customHeight="1" x14ac:dyDescent="0.2">
      <c r="B591" s="57"/>
      <c r="C591" s="54"/>
      <c r="D591" s="54"/>
      <c r="E591" s="54"/>
      <c r="F591" s="54"/>
      <c r="G591" s="54"/>
      <c r="H591" s="54"/>
      <c r="I591" s="54"/>
      <c r="J591" s="54"/>
      <c r="K591" s="54"/>
      <c r="L591" s="74"/>
      <c r="M591" s="74"/>
      <c r="N591" s="7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  <c r="AL591" s="54"/>
      <c r="AM591" s="54"/>
      <c r="AN591" s="54"/>
      <c r="AO591" s="54"/>
      <c r="AP591" s="54"/>
      <c r="AQ591" s="54"/>
      <c r="AR591" s="54"/>
      <c r="AS591" s="54"/>
      <c r="AT591" s="54"/>
      <c r="AU591" s="54"/>
      <c r="AV591" s="54"/>
      <c r="AW591" s="54"/>
      <c r="AX591" s="54"/>
      <c r="AY591" s="54"/>
      <c r="AZ591" s="54"/>
      <c r="BA591" s="54"/>
      <c r="BB591" s="54"/>
      <c r="BC591" s="54"/>
      <c r="BD591" s="54"/>
      <c r="BE591" s="54"/>
      <c r="BF591" s="54"/>
      <c r="BG591" s="54"/>
      <c r="BH591" s="54"/>
      <c r="BI591" s="54"/>
      <c r="BJ591" s="54"/>
      <c r="BK591" s="54"/>
      <c r="BL591" s="54"/>
      <c r="BM591" s="54"/>
      <c r="BN591" s="54"/>
      <c r="BO591" s="54"/>
      <c r="BP591" s="54"/>
      <c r="BQ591" s="54"/>
      <c r="BR591" s="54"/>
      <c r="BS591" s="74"/>
      <c r="BT591" s="54"/>
      <c r="BU591" s="54"/>
      <c r="BV591" s="54"/>
      <c r="BW591" s="54"/>
      <c r="BX591" s="54"/>
      <c r="BY591" s="54"/>
      <c r="BZ591" s="54"/>
      <c r="CA591" s="54"/>
      <c r="CB591" s="54"/>
      <c r="CC591" s="54"/>
      <c r="CD591" s="54"/>
      <c r="CE591" s="54"/>
      <c r="CF591" s="54"/>
      <c r="CG591" s="54"/>
      <c r="CH591" s="54"/>
      <c r="CI591" s="54"/>
      <c r="CJ591" s="54"/>
      <c r="CK591" s="54"/>
      <c r="CL591" s="54"/>
      <c r="CM591" s="54"/>
      <c r="CN591" s="54"/>
      <c r="CO591" s="54"/>
      <c r="CP591" s="54"/>
      <c r="CQ591" s="54"/>
      <c r="CR591" s="54"/>
      <c r="CS591" s="54"/>
      <c r="CT591" s="54"/>
      <c r="CU591" s="54"/>
      <c r="CV591" s="54"/>
      <c r="CW591" s="54"/>
      <c r="CX591" s="54"/>
      <c r="CY591" s="54"/>
      <c r="CZ591" s="54"/>
      <c r="DA591" s="54"/>
      <c r="DB591" s="54"/>
      <c r="DC591" s="54"/>
      <c r="DD591" s="54"/>
      <c r="DE591" s="54"/>
      <c r="DF591" s="54"/>
      <c r="DG591" s="54"/>
      <c r="DH591" s="54"/>
      <c r="DI591" s="54"/>
      <c r="DJ591" s="54"/>
      <c r="DK591" s="54"/>
      <c r="DL591" s="54"/>
      <c r="DM591" s="54"/>
      <c r="DN591" s="54"/>
      <c r="DO591" s="54"/>
      <c r="DP591" s="54"/>
      <c r="DQ591" s="54"/>
      <c r="DR591" s="54"/>
      <c r="DS591" s="54"/>
      <c r="DT591" s="54"/>
      <c r="DU591" s="54"/>
      <c r="DV591" s="54"/>
      <c r="DW591" s="54"/>
      <c r="DX591" s="54"/>
      <c r="DY591" s="54"/>
      <c r="DZ591" s="54"/>
      <c r="EA591" s="54"/>
      <c r="EB591" s="54"/>
      <c r="EC591" s="54"/>
      <c r="ED591" s="54"/>
      <c r="EE591" s="54"/>
      <c r="EF591" s="54"/>
      <c r="EG591" s="54"/>
      <c r="EH591" s="54"/>
      <c r="EI591" s="54"/>
      <c r="EJ591" s="54"/>
      <c r="EK591" s="54"/>
      <c r="EL591" s="77"/>
      <c r="EM591" s="64"/>
      <c r="EN591" s="64"/>
      <c r="EO591" s="64"/>
      <c r="EP591" s="64"/>
      <c r="EQ591" s="65"/>
    </row>
    <row r="592" spans="2:147" s="67" customFormat="1" ht="11.25" customHeight="1" x14ac:dyDescent="0.15">
      <c r="B592" s="142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  <c r="AB592" s="134"/>
      <c r="AC592" s="134"/>
      <c r="AD592" s="134"/>
      <c r="AE592" s="134"/>
      <c r="AF592" s="134"/>
      <c r="AG592" s="134"/>
      <c r="AH592" s="134"/>
      <c r="AI592" s="134"/>
      <c r="AJ592" s="134"/>
      <c r="AK592" s="134"/>
      <c r="AL592" s="134"/>
      <c r="AM592" s="134"/>
      <c r="AN592" s="134"/>
      <c r="AO592" s="134"/>
      <c r="AP592" s="134"/>
      <c r="AQ592" s="134"/>
      <c r="AR592" s="134"/>
      <c r="AS592" s="134"/>
      <c r="AT592" s="134"/>
      <c r="AU592" s="134"/>
      <c r="AV592" s="134"/>
      <c r="AW592" s="134"/>
      <c r="AX592" s="134"/>
      <c r="AY592" s="134"/>
      <c r="AZ592" s="134"/>
      <c r="BA592" s="134"/>
      <c r="BB592" s="134"/>
      <c r="BC592" s="134"/>
      <c r="BD592" s="134"/>
      <c r="BE592" s="134"/>
      <c r="BF592" s="134"/>
      <c r="BG592" s="134"/>
      <c r="BH592" s="134"/>
      <c r="BI592" s="134"/>
      <c r="BJ592" s="134"/>
      <c r="BK592" s="134"/>
      <c r="BL592" s="134"/>
      <c r="BM592" s="134"/>
      <c r="BN592" s="134"/>
      <c r="BO592" s="134"/>
      <c r="BP592" s="134"/>
      <c r="BQ592" s="134"/>
      <c r="BR592" s="134"/>
      <c r="BS592" s="134"/>
      <c r="BT592" s="134"/>
      <c r="BU592" s="134"/>
      <c r="BV592" s="134"/>
      <c r="BW592" s="134"/>
      <c r="BX592" s="134"/>
      <c r="BY592" s="134"/>
      <c r="BZ592" s="134"/>
      <c r="CA592" s="134"/>
      <c r="CB592" s="134"/>
      <c r="CC592" s="134"/>
      <c r="CD592" s="134"/>
      <c r="CE592" s="134"/>
      <c r="CF592" s="134"/>
      <c r="CG592" s="134"/>
      <c r="CH592" s="134"/>
      <c r="CI592" s="134"/>
      <c r="CJ592" s="134"/>
      <c r="CK592" s="134"/>
      <c r="CL592" s="134"/>
      <c r="CM592" s="134"/>
      <c r="CN592" s="134"/>
      <c r="CO592" s="134"/>
      <c r="CP592" s="134"/>
      <c r="CQ592" s="134"/>
      <c r="CR592" s="134"/>
      <c r="CS592" s="134"/>
      <c r="CT592" s="134"/>
      <c r="CU592" s="134"/>
      <c r="CV592" s="134"/>
      <c r="CW592" s="134"/>
      <c r="CX592" s="134"/>
      <c r="CY592" s="135"/>
      <c r="CZ592" s="135"/>
      <c r="DA592" s="135"/>
      <c r="DB592" s="135"/>
      <c r="DC592" s="135"/>
      <c r="DD592" s="135"/>
      <c r="DE592" s="135"/>
      <c r="DF592" s="135"/>
      <c r="DG592" s="135"/>
      <c r="DH592" s="135"/>
      <c r="DI592" s="135"/>
      <c r="DJ592" s="135"/>
      <c r="DK592" s="135"/>
      <c r="DL592" s="135"/>
      <c r="DM592" s="135"/>
      <c r="DN592" s="135"/>
      <c r="DO592" s="135"/>
      <c r="DP592" s="135"/>
      <c r="DQ592" s="135"/>
      <c r="DR592" s="135"/>
      <c r="DS592" s="135"/>
      <c r="DT592" s="135"/>
      <c r="DU592" s="135"/>
      <c r="DV592" s="135"/>
      <c r="DW592" s="135"/>
      <c r="DX592" s="135"/>
      <c r="DY592" s="135"/>
      <c r="DZ592" s="135"/>
      <c r="EA592" s="135"/>
      <c r="EB592" s="135"/>
      <c r="EC592" s="135"/>
      <c r="ED592" s="135"/>
      <c r="EE592" s="135"/>
      <c r="EF592" s="135"/>
      <c r="EG592" s="135"/>
      <c r="EH592" s="135"/>
      <c r="EI592" s="135"/>
      <c r="EJ592" s="135"/>
      <c r="EK592" s="135"/>
      <c r="EL592" s="136"/>
      <c r="EM592" s="137"/>
      <c r="EN592" s="137"/>
      <c r="EO592" s="137"/>
      <c r="EP592" s="137"/>
      <c r="EQ592" s="138"/>
    </row>
    <row r="593" spans="1:149" s="67" customFormat="1" ht="11.25" customHeight="1" x14ac:dyDescent="0.2">
      <c r="A593" s="67">
        <v>16</v>
      </c>
      <c r="B593" s="288">
        <f>A593</f>
        <v>16</v>
      </c>
      <c r="C593" s="286"/>
      <c r="D593" s="286"/>
      <c r="E593" s="107" t="s">
        <v>12894</v>
      </c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U593" s="56"/>
      <c r="BV593" s="56"/>
      <c r="BW593" s="56"/>
      <c r="BX593" s="56"/>
      <c r="BY593" s="56"/>
      <c r="BZ593" s="56"/>
      <c r="CA593" s="56"/>
      <c r="CB593" s="56"/>
      <c r="CC593" s="56"/>
      <c r="CD593" s="56"/>
      <c r="CE593" s="56"/>
      <c r="CF593" s="56"/>
      <c r="CG593" s="56"/>
      <c r="CH593" s="56"/>
      <c r="CI593" s="56"/>
      <c r="CJ593" s="56"/>
      <c r="CK593" s="56"/>
      <c r="CL593" s="56"/>
      <c r="CM593" s="56"/>
      <c r="CN593" s="56"/>
      <c r="CO593" s="56"/>
      <c r="CP593" s="56"/>
      <c r="CQ593" s="56"/>
      <c r="CR593" s="56"/>
      <c r="CS593" s="56"/>
      <c r="CT593" s="56"/>
      <c r="CU593" s="56"/>
      <c r="CV593" s="56"/>
      <c r="CW593" s="56"/>
      <c r="CX593" s="56"/>
      <c r="CY593" s="66"/>
      <c r="CZ593" s="66"/>
      <c r="DA593" s="66"/>
      <c r="DB593" s="66"/>
      <c r="DC593" s="66"/>
      <c r="DD593" s="66"/>
      <c r="DE593" s="66"/>
      <c r="DF593" s="66"/>
      <c r="DG593" s="66"/>
      <c r="DH593" s="66"/>
      <c r="DI593" s="66"/>
      <c r="DJ593" s="66"/>
      <c r="DK593" s="66"/>
      <c r="DL593" s="66"/>
      <c r="DM593" s="66"/>
      <c r="DN593" s="66"/>
      <c r="DO593" s="66"/>
      <c r="DP593" s="66"/>
      <c r="DQ593" s="66"/>
      <c r="DR593" s="66"/>
      <c r="DS593" s="66"/>
      <c r="DT593" s="66"/>
      <c r="DU593" s="66"/>
      <c r="DV593" s="66"/>
      <c r="DW593" s="66"/>
      <c r="DX593" s="66"/>
      <c r="DY593" s="66"/>
      <c r="DZ593" s="66"/>
      <c r="EA593" s="66"/>
      <c r="EB593" s="66"/>
      <c r="EC593" s="66"/>
      <c r="ED593" s="66"/>
      <c r="EE593" s="66"/>
      <c r="EF593" s="66"/>
      <c r="EG593" s="66"/>
      <c r="EH593" s="66"/>
      <c r="EI593" s="66"/>
      <c r="EJ593" s="66"/>
      <c r="EK593" s="66"/>
      <c r="EL593" s="115"/>
      <c r="EM593" s="59" t="e">
        <f>EM632</f>
        <v>#REF!</v>
      </c>
      <c r="EN593" s="59" t="e">
        <f>EN632</f>
        <v>#REF!</v>
      </c>
      <c r="EO593" s="59" t="e">
        <f>EO632</f>
        <v>#REF!</v>
      </c>
      <c r="EP593" s="59" t="str">
        <f>EP632</f>
        <v>4,361</v>
      </c>
      <c r="EQ593" s="83" t="s">
        <v>12895</v>
      </c>
      <c r="ES593" s="9">
        <f>A593</f>
        <v>16</v>
      </c>
    </row>
    <row r="594" spans="1:149" s="67" customFormat="1" ht="11.25" customHeight="1" x14ac:dyDescent="0.15">
      <c r="B594" s="55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66"/>
      <c r="CZ594" s="66"/>
      <c r="DA594" s="66"/>
      <c r="DB594" s="66"/>
      <c r="DC594" s="66"/>
      <c r="DD594" s="66"/>
      <c r="DE594" s="66"/>
      <c r="DF594" s="66"/>
      <c r="DG594" s="66"/>
      <c r="DH594" s="66"/>
      <c r="DI594" s="66"/>
      <c r="DJ594" s="66"/>
      <c r="DK594" s="66"/>
      <c r="DL594" s="66"/>
      <c r="DM594" s="66"/>
      <c r="DN594" s="66"/>
      <c r="DO594" s="66"/>
      <c r="DP594" s="66"/>
      <c r="DQ594" s="66"/>
      <c r="DR594" s="66"/>
      <c r="DS594" s="66"/>
      <c r="DT594" s="66"/>
      <c r="DU594" s="66"/>
      <c r="DV594" s="66"/>
      <c r="DW594" s="66"/>
      <c r="DX594" s="66"/>
      <c r="DY594" s="66"/>
      <c r="DZ594" s="66"/>
      <c r="EA594" s="66"/>
      <c r="EB594" s="66"/>
      <c r="EC594" s="66"/>
      <c r="ED594" s="66"/>
      <c r="EE594" s="66"/>
      <c r="EF594" s="66"/>
      <c r="EG594" s="66"/>
      <c r="EH594" s="66"/>
      <c r="EI594" s="66"/>
      <c r="EJ594" s="66"/>
      <c r="EK594" s="66"/>
      <c r="EL594" s="115"/>
      <c r="EM594" s="61"/>
      <c r="EN594" s="61"/>
      <c r="EO594" s="61"/>
      <c r="EP594" s="61"/>
      <c r="EQ594" s="85"/>
    </row>
    <row r="595" spans="1:149" s="67" customFormat="1" ht="11.25" customHeight="1" x14ac:dyDescent="0.15">
      <c r="B595" s="55"/>
      <c r="C595" s="56"/>
      <c r="D595" s="56" t="s">
        <v>12599</v>
      </c>
      <c r="E595" s="56"/>
      <c r="F595" s="56"/>
      <c r="G595" s="56" t="s">
        <v>12692</v>
      </c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 t="s">
        <v>12722</v>
      </c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U595" s="56"/>
      <c r="BV595" s="56"/>
      <c r="BW595" s="56"/>
      <c r="BX595" s="56"/>
      <c r="BY595" s="56"/>
      <c r="BZ595" s="56"/>
      <c r="CA595" s="56"/>
      <c r="CB595" s="56"/>
      <c r="CC595" s="56"/>
      <c r="CD595" s="56"/>
      <c r="CE595" s="56"/>
      <c r="CF595" s="56"/>
      <c r="CG595" s="56"/>
      <c r="CH595" s="56"/>
      <c r="CI595" s="56"/>
      <c r="CJ595" s="56"/>
      <c r="CK595" s="56"/>
      <c r="CL595" s="56"/>
      <c r="CM595" s="56"/>
      <c r="CN595" s="56"/>
      <c r="CO595" s="56"/>
      <c r="CP595" s="56"/>
      <c r="CQ595" s="56"/>
      <c r="CR595" s="56"/>
      <c r="CS595" s="56"/>
      <c r="CT595" s="56"/>
      <c r="CU595" s="56"/>
      <c r="CV595" s="56"/>
      <c r="CW595" s="56"/>
      <c r="CX595" s="56"/>
      <c r="CY595" s="66"/>
      <c r="CZ595" s="66"/>
      <c r="DA595" s="66"/>
      <c r="DB595" s="66"/>
      <c r="DC595" s="66"/>
      <c r="DD595" s="66"/>
      <c r="DE595" s="66"/>
      <c r="DF595" s="66"/>
      <c r="DG595" s="66"/>
      <c r="DH595" s="66"/>
      <c r="DI595" s="66"/>
      <c r="DJ595" s="66"/>
      <c r="DK595" s="66"/>
      <c r="DL595" s="66"/>
      <c r="DM595" s="66"/>
      <c r="DN595" s="66"/>
      <c r="DO595" s="66"/>
      <c r="DP595" s="66"/>
      <c r="DQ595" s="66"/>
      <c r="DR595" s="66"/>
      <c r="DS595" s="66"/>
      <c r="DT595" s="66"/>
      <c r="DU595" s="66"/>
      <c r="DV595" s="66"/>
      <c r="DW595" s="66"/>
      <c r="DX595" s="66"/>
      <c r="DY595" s="66"/>
      <c r="DZ595" s="66"/>
      <c r="EA595" s="66"/>
      <c r="EB595" s="66"/>
      <c r="EC595" s="66"/>
      <c r="ED595" s="66"/>
      <c r="EE595" s="66"/>
      <c r="EF595" s="66"/>
      <c r="EG595" s="66"/>
      <c r="EH595" s="66"/>
      <c r="EI595" s="66"/>
      <c r="EJ595" s="66"/>
      <c r="EK595" s="66"/>
      <c r="EL595" s="115"/>
      <c r="EM595" s="61"/>
      <c r="EN595" s="61"/>
      <c r="EO595" s="61"/>
      <c r="EP595" s="61"/>
      <c r="EQ595" s="85"/>
    </row>
    <row r="596" spans="1:149" s="67" customFormat="1" ht="11.25" customHeight="1" x14ac:dyDescent="0.15">
      <c r="B596" s="55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  <c r="BR596" s="56"/>
      <c r="BS596" s="56"/>
      <c r="BT596" s="56"/>
      <c r="BU596" s="56"/>
      <c r="BV596" s="56"/>
      <c r="BW596" s="56"/>
      <c r="BX596" s="56"/>
      <c r="BY596" s="56"/>
      <c r="BZ596" s="56"/>
      <c r="CA596" s="56"/>
      <c r="CB596" s="56"/>
      <c r="CC596" s="56"/>
      <c r="CD596" s="56"/>
      <c r="CE596" s="56"/>
      <c r="CF596" s="56"/>
      <c r="CG596" s="56"/>
      <c r="CH596" s="56"/>
      <c r="CI596" s="56"/>
      <c r="CJ596" s="56"/>
      <c r="CK596" s="56"/>
      <c r="CL596" s="56"/>
      <c r="CM596" s="56"/>
      <c r="CN596" s="56"/>
      <c r="CO596" s="56"/>
      <c r="CP596" s="56"/>
      <c r="CQ596" s="56"/>
      <c r="CR596" s="56"/>
      <c r="CS596" s="56"/>
      <c r="CT596" s="56"/>
      <c r="CU596" s="56"/>
      <c r="CV596" s="56"/>
      <c r="CW596" s="56"/>
      <c r="CX596" s="56"/>
      <c r="CY596" s="66"/>
      <c r="CZ596" s="66"/>
      <c r="DA596" s="66"/>
      <c r="DB596" s="66"/>
      <c r="DC596" s="66"/>
      <c r="DD596" s="66"/>
      <c r="DE596" s="66"/>
      <c r="DF596" s="66"/>
      <c r="DG596" s="66"/>
      <c r="DH596" s="66"/>
      <c r="DI596" s="66"/>
      <c r="DJ596" s="66"/>
      <c r="DK596" s="66"/>
      <c r="DL596" s="66"/>
      <c r="DM596" s="66"/>
      <c r="DN596" s="66"/>
      <c r="DO596" s="66"/>
      <c r="DP596" s="66"/>
      <c r="DQ596" s="66"/>
      <c r="DR596" s="66"/>
      <c r="DS596" s="66"/>
      <c r="DT596" s="66"/>
      <c r="DU596" s="66"/>
      <c r="DV596" s="66"/>
      <c r="DW596" s="66"/>
      <c r="DX596" s="66"/>
      <c r="DY596" s="66"/>
      <c r="DZ596" s="66"/>
      <c r="EA596" s="66"/>
      <c r="EB596" s="66"/>
      <c r="EC596" s="66"/>
      <c r="ED596" s="66"/>
      <c r="EE596" s="66"/>
      <c r="EF596" s="66"/>
      <c r="EG596" s="66"/>
      <c r="EH596" s="66"/>
      <c r="EI596" s="66"/>
      <c r="EJ596" s="66"/>
      <c r="EK596" s="66"/>
      <c r="EL596" s="115"/>
      <c r="EM596" s="61"/>
      <c r="EN596" s="61"/>
      <c r="EO596" s="61"/>
      <c r="EP596" s="61"/>
      <c r="EQ596" s="85"/>
    </row>
    <row r="597" spans="1:149" s="67" customFormat="1" ht="11.25" customHeight="1" x14ac:dyDescent="0.15">
      <c r="B597" s="55"/>
      <c r="C597" s="56"/>
      <c r="D597" s="56"/>
      <c r="E597" s="56"/>
      <c r="F597" s="56"/>
      <c r="G597" s="56" t="s">
        <v>12613</v>
      </c>
      <c r="H597" s="56"/>
      <c r="I597" s="56" t="s">
        <v>43</v>
      </c>
      <c r="J597" s="56"/>
      <c r="K597" s="56" t="str">
        <f>TEXT(6.9,"#,##0.#######")</f>
        <v>6.9</v>
      </c>
      <c r="L597" s="56"/>
      <c r="M597" s="56" t="s">
        <v>8</v>
      </c>
      <c r="N597" s="56"/>
      <c r="O597" s="56" t="s">
        <v>45</v>
      </c>
      <c r="P597" s="56" t="s">
        <v>4481</v>
      </c>
      <c r="Q597" s="56"/>
      <c r="R597" s="56"/>
      <c r="S597" s="56" t="s">
        <v>46</v>
      </c>
      <c r="T597" s="56">
        <v>20</v>
      </c>
      <c r="U597" s="56"/>
      <c r="V597" s="56" t="s">
        <v>12694</v>
      </c>
      <c r="W597" s="56"/>
      <c r="X597" s="56"/>
      <c r="Y597" s="56"/>
      <c r="Z597" s="56" t="s">
        <v>47</v>
      </c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  <c r="BR597" s="56"/>
      <c r="BS597" s="56"/>
      <c r="BT597" s="56"/>
      <c r="BU597" s="56"/>
      <c r="BV597" s="56"/>
      <c r="BW597" s="56"/>
      <c r="BX597" s="56"/>
      <c r="BY597" s="56"/>
      <c r="BZ597" s="56"/>
      <c r="CA597" s="56"/>
      <c r="CB597" s="56"/>
      <c r="CC597" s="56"/>
      <c r="CD597" s="56"/>
      <c r="CE597" s="56"/>
      <c r="CF597" s="56"/>
      <c r="CG597" s="56"/>
      <c r="CH597" s="56"/>
      <c r="CI597" s="56"/>
      <c r="CJ597" s="56"/>
      <c r="CK597" s="56"/>
      <c r="CL597" s="56"/>
      <c r="CM597" s="56"/>
      <c r="CN597" s="56"/>
      <c r="CO597" s="56"/>
      <c r="CP597" s="56"/>
      <c r="CQ597" s="56"/>
      <c r="CR597" s="56"/>
      <c r="CS597" s="56"/>
      <c r="CT597" s="56"/>
      <c r="CU597" s="56"/>
      <c r="CV597" s="56"/>
      <c r="CW597" s="56"/>
      <c r="CX597" s="56"/>
      <c r="CY597" s="66"/>
      <c r="CZ597" s="66"/>
      <c r="DA597" s="66"/>
      <c r="DB597" s="66"/>
      <c r="DC597" s="66"/>
      <c r="DD597" s="66"/>
      <c r="DE597" s="66"/>
      <c r="DF597" s="66"/>
      <c r="DG597" s="66"/>
      <c r="DH597" s="66"/>
      <c r="DI597" s="66"/>
      <c r="DJ597" s="66"/>
      <c r="DK597" s="66"/>
      <c r="DL597" s="66"/>
      <c r="DM597" s="66"/>
      <c r="DN597" s="66"/>
      <c r="DO597" s="66"/>
      <c r="DP597" s="66"/>
      <c r="DQ597" s="66"/>
      <c r="DR597" s="66"/>
      <c r="DS597" s="66"/>
      <c r="DT597" s="66"/>
      <c r="DU597" s="66"/>
      <c r="DV597" s="66"/>
      <c r="DW597" s="66"/>
      <c r="DX597" s="66"/>
      <c r="DY597" s="66"/>
      <c r="DZ597" s="66"/>
      <c r="EA597" s="66"/>
      <c r="EB597" s="66"/>
      <c r="EC597" s="66"/>
      <c r="ED597" s="66"/>
      <c r="EE597" s="66"/>
      <c r="EF597" s="66"/>
      <c r="EG597" s="66"/>
      <c r="EH597" s="66"/>
      <c r="EI597" s="66"/>
      <c r="EJ597" s="66"/>
      <c r="EK597" s="66"/>
      <c r="EL597" s="115"/>
      <c r="EM597" s="61"/>
      <c r="EN597" s="61"/>
      <c r="EO597" s="61"/>
      <c r="EP597" s="61"/>
      <c r="EQ597" s="85"/>
    </row>
    <row r="598" spans="1:149" s="67" customFormat="1" ht="11.25" customHeight="1" x14ac:dyDescent="0.15">
      <c r="B598" s="55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  <c r="BR598" s="56"/>
      <c r="BS598" s="56"/>
      <c r="BT598" s="56"/>
      <c r="BU598" s="56"/>
      <c r="BV598" s="56"/>
      <c r="BW598" s="56"/>
      <c r="BX598" s="56"/>
      <c r="BY598" s="56"/>
      <c r="BZ598" s="56"/>
      <c r="CA598" s="56"/>
      <c r="CB598" s="56"/>
      <c r="CC598" s="56"/>
      <c r="CD598" s="56"/>
      <c r="CE598" s="56"/>
      <c r="CF598" s="56"/>
      <c r="CG598" s="56"/>
      <c r="CH598" s="56"/>
      <c r="CI598" s="56"/>
      <c r="CJ598" s="56"/>
      <c r="CK598" s="56"/>
      <c r="CL598" s="56"/>
      <c r="CM598" s="56"/>
      <c r="CN598" s="56"/>
      <c r="CO598" s="56"/>
      <c r="CP598" s="56"/>
      <c r="CQ598" s="56"/>
      <c r="CR598" s="56"/>
      <c r="CS598" s="56"/>
      <c r="CT598" s="56"/>
      <c r="CU598" s="56"/>
      <c r="CV598" s="56"/>
      <c r="CW598" s="56"/>
      <c r="CX598" s="56"/>
      <c r="CY598" s="66"/>
      <c r="CZ598" s="66"/>
      <c r="DA598" s="66"/>
      <c r="DB598" s="66"/>
      <c r="DC598" s="66"/>
      <c r="DD598" s="66"/>
      <c r="DE598" s="66"/>
      <c r="DF598" s="66"/>
      <c r="DG598" s="66"/>
      <c r="DH598" s="66"/>
      <c r="DI598" s="66"/>
      <c r="DJ598" s="66"/>
      <c r="DK598" s="66"/>
      <c r="DL598" s="66"/>
      <c r="DM598" s="66"/>
      <c r="DN598" s="66"/>
      <c r="DO598" s="66"/>
      <c r="DP598" s="66"/>
      <c r="DQ598" s="66"/>
      <c r="DR598" s="66"/>
      <c r="DS598" s="66"/>
      <c r="DT598" s="66"/>
      <c r="DU598" s="66"/>
      <c r="DV598" s="66"/>
      <c r="DW598" s="66"/>
      <c r="DX598" s="66"/>
      <c r="DY598" s="66"/>
      <c r="DZ598" s="66"/>
      <c r="EA598" s="66"/>
      <c r="EB598" s="66"/>
      <c r="EC598" s="66"/>
      <c r="ED598" s="66"/>
      <c r="EE598" s="66"/>
      <c r="EF598" s="66"/>
      <c r="EG598" s="66"/>
      <c r="EH598" s="66"/>
      <c r="EI598" s="66"/>
      <c r="EJ598" s="66"/>
      <c r="EK598" s="66"/>
      <c r="EL598" s="115"/>
      <c r="EM598" s="61"/>
      <c r="EN598" s="61"/>
      <c r="EO598" s="61"/>
      <c r="EP598" s="61"/>
      <c r="EQ598" s="85"/>
    </row>
    <row r="599" spans="1:149" s="67" customFormat="1" ht="11.25" customHeight="1" x14ac:dyDescent="0.15">
      <c r="B599" s="55"/>
      <c r="C599" s="56"/>
      <c r="D599" s="56"/>
      <c r="E599" s="56"/>
      <c r="F599" s="56"/>
      <c r="G599" s="56" t="s">
        <v>4448</v>
      </c>
      <c r="H599" s="56"/>
      <c r="I599" s="56"/>
      <c r="J599" s="56"/>
      <c r="K599" s="56"/>
      <c r="L599" s="56"/>
      <c r="M599" s="56"/>
      <c r="N599" s="56" t="s">
        <v>41</v>
      </c>
      <c r="O599" s="56"/>
      <c r="P599" s="287" t="e">
        <f>토목기계경비총괄표!$G$13</f>
        <v>#REF!</v>
      </c>
      <c r="Q599" s="287"/>
      <c r="R599" s="287"/>
      <c r="S599" s="287"/>
      <c r="T599" s="287"/>
      <c r="U599" s="56" t="s">
        <v>12609</v>
      </c>
      <c r="V599" s="56"/>
      <c r="W599" s="56"/>
      <c r="X599" s="56" t="str">
        <f>TEXT(K597,"#,##0.#######")</f>
        <v>6.9</v>
      </c>
      <c r="Y599" s="56"/>
      <c r="Z599" s="56"/>
      <c r="AA599" s="56" t="s">
        <v>43</v>
      </c>
      <c r="AB599" s="56"/>
      <c r="AC599" s="56" t="e">
        <f>TEXT(TRUNC(P599/K597,1),"#,##0.#")</f>
        <v>#REF!</v>
      </c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U599" s="56"/>
      <c r="BV599" s="56"/>
      <c r="BW599" s="56"/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  <c r="CH599" s="56"/>
      <c r="CI599" s="56"/>
      <c r="CJ599" s="56"/>
      <c r="CK599" s="56"/>
      <c r="CL599" s="56"/>
      <c r="CM599" s="56"/>
      <c r="CN599" s="56"/>
      <c r="CO599" s="56"/>
      <c r="CP599" s="56"/>
      <c r="CQ599" s="56"/>
      <c r="CR599" s="56"/>
      <c r="CS599" s="56"/>
      <c r="CT599" s="56"/>
      <c r="CU599" s="56"/>
      <c r="CV599" s="56"/>
      <c r="CW599" s="56"/>
      <c r="CX599" s="56"/>
      <c r="CY599" s="66"/>
      <c r="CZ599" s="66"/>
      <c r="DA599" s="66"/>
      <c r="DB599" s="66"/>
      <c r="DC599" s="66"/>
      <c r="DD599" s="66"/>
      <c r="DE599" s="66"/>
      <c r="DF599" s="66"/>
      <c r="DG599" s="66"/>
      <c r="DH599" s="66"/>
      <c r="DI599" s="66"/>
      <c r="DJ599" s="66"/>
      <c r="DK599" s="66"/>
      <c r="DL599" s="66"/>
      <c r="DM599" s="66"/>
      <c r="DN599" s="66"/>
      <c r="DO599" s="66"/>
      <c r="DP599" s="66"/>
      <c r="DQ599" s="66"/>
      <c r="DR599" s="66"/>
      <c r="DS599" s="66"/>
      <c r="DT599" s="66"/>
      <c r="DU599" s="66"/>
      <c r="DV599" s="66"/>
      <c r="DW599" s="66"/>
      <c r="DX599" s="66"/>
      <c r="DY599" s="66"/>
      <c r="DZ599" s="66"/>
      <c r="EA599" s="66"/>
      <c r="EB599" s="66"/>
      <c r="EC599" s="66"/>
      <c r="ED599" s="66"/>
      <c r="EE599" s="66"/>
      <c r="EF599" s="66"/>
      <c r="EG599" s="66"/>
      <c r="EH599" s="66"/>
      <c r="EI599" s="66"/>
      <c r="EJ599" s="66"/>
      <c r="EK599" s="66"/>
      <c r="EL599" s="115"/>
      <c r="EM599" s="61"/>
      <c r="EN599" s="61"/>
      <c r="EO599" s="61"/>
      <c r="EP599" s="61"/>
      <c r="EQ599" s="85"/>
    </row>
    <row r="600" spans="1:149" s="67" customFormat="1" ht="11.25" customHeight="1" x14ac:dyDescent="0.15">
      <c r="B600" s="55"/>
      <c r="C600" s="56"/>
      <c r="D600" s="56"/>
      <c r="E600" s="56"/>
      <c r="F600" s="56"/>
      <c r="G600" s="56" t="s">
        <v>4449</v>
      </c>
      <c r="H600" s="56"/>
      <c r="I600" s="56"/>
      <c r="J600" s="56"/>
      <c r="K600" s="56"/>
      <c r="L600" s="56"/>
      <c r="M600" s="56"/>
      <c r="N600" s="56" t="s">
        <v>41</v>
      </c>
      <c r="O600" s="56"/>
      <c r="P600" s="287" t="e">
        <f>토목기계경비총괄표!$H$13</f>
        <v>#REF!</v>
      </c>
      <c r="Q600" s="287"/>
      <c r="R600" s="287"/>
      <c r="S600" s="287"/>
      <c r="T600" s="287"/>
      <c r="U600" s="56" t="s">
        <v>12609</v>
      </c>
      <c r="V600" s="56"/>
      <c r="W600" s="56"/>
      <c r="X600" s="56" t="str">
        <f>TEXT(K597,"#,##0.#######")</f>
        <v>6.9</v>
      </c>
      <c r="Y600" s="56"/>
      <c r="Z600" s="56"/>
      <c r="AA600" s="56" t="s">
        <v>43</v>
      </c>
      <c r="AB600" s="56"/>
      <c r="AC600" s="56" t="e">
        <f>TEXT(TRUNC(P600/K597,1),"#,##0.#")</f>
        <v>#REF!</v>
      </c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U600" s="56"/>
      <c r="BV600" s="56"/>
      <c r="BW600" s="56"/>
      <c r="BX600" s="56"/>
      <c r="BY600" s="56"/>
      <c r="BZ600" s="56"/>
      <c r="CA600" s="56"/>
      <c r="CB600" s="56"/>
      <c r="CC600" s="56"/>
      <c r="CD600" s="56"/>
      <c r="CE600" s="56"/>
      <c r="CF600" s="56"/>
      <c r="CG600" s="56"/>
      <c r="CH600" s="56"/>
      <c r="CI600" s="56"/>
      <c r="CJ600" s="56"/>
      <c r="CK600" s="56"/>
      <c r="CL600" s="56"/>
      <c r="CM600" s="56"/>
      <c r="CN600" s="56"/>
      <c r="CO600" s="56"/>
      <c r="CP600" s="56"/>
      <c r="CQ600" s="56"/>
      <c r="CR600" s="56"/>
      <c r="CS600" s="56"/>
      <c r="CT600" s="56"/>
      <c r="CU600" s="56"/>
      <c r="CV600" s="56"/>
      <c r="CW600" s="56"/>
      <c r="CX600" s="56"/>
      <c r="CY600" s="66"/>
      <c r="CZ600" s="66"/>
      <c r="DA600" s="66"/>
      <c r="DB600" s="66"/>
      <c r="DC600" s="66"/>
      <c r="DD600" s="66"/>
      <c r="DE600" s="66"/>
      <c r="DF600" s="66"/>
      <c r="DG600" s="66"/>
      <c r="DH600" s="66"/>
      <c r="DI600" s="66"/>
      <c r="DJ600" s="66"/>
      <c r="DK600" s="66"/>
      <c r="DL600" s="66"/>
      <c r="DM600" s="66"/>
      <c r="DN600" s="66"/>
      <c r="DO600" s="66"/>
      <c r="DP600" s="66"/>
      <c r="DQ600" s="66"/>
      <c r="DR600" s="66"/>
      <c r="DS600" s="66"/>
      <c r="DT600" s="66"/>
      <c r="DU600" s="66"/>
      <c r="DV600" s="66"/>
      <c r="DW600" s="66"/>
      <c r="DX600" s="66"/>
      <c r="DY600" s="66"/>
      <c r="DZ600" s="66"/>
      <c r="EA600" s="66"/>
      <c r="EB600" s="66"/>
      <c r="EC600" s="66"/>
      <c r="ED600" s="66"/>
      <c r="EE600" s="66"/>
      <c r="EF600" s="66"/>
      <c r="EG600" s="66"/>
      <c r="EH600" s="66"/>
      <c r="EI600" s="66"/>
      <c r="EJ600" s="66"/>
      <c r="EK600" s="66"/>
      <c r="EL600" s="115"/>
      <c r="EM600" s="61"/>
      <c r="EN600" s="61"/>
      <c r="EO600" s="61"/>
      <c r="EP600" s="61"/>
      <c r="EQ600" s="85"/>
    </row>
    <row r="601" spans="1:149" s="67" customFormat="1" ht="11.25" customHeight="1" x14ac:dyDescent="0.15">
      <c r="B601" s="55"/>
      <c r="C601" s="56"/>
      <c r="D601" s="56"/>
      <c r="E601" s="56"/>
      <c r="F601" s="56"/>
      <c r="G601" s="56" t="s">
        <v>12605</v>
      </c>
      <c r="H601" s="56"/>
      <c r="I601" s="56"/>
      <c r="J601" s="56"/>
      <c r="K601" s="56" t="s">
        <v>12606</v>
      </c>
      <c r="L601" s="56"/>
      <c r="M601" s="56"/>
      <c r="N601" s="56" t="s">
        <v>41</v>
      </c>
      <c r="O601" s="56"/>
      <c r="P601" s="287">
        <f>토목기계경비총괄표!$I$13</f>
        <v>21581</v>
      </c>
      <c r="Q601" s="287"/>
      <c r="R601" s="287"/>
      <c r="S601" s="287"/>
      <c r="T601" s="287"/>
      <c r="U601" s="56" t="s">
        <v>12609</v>
      </c>
      <c r="V601" s="56"/>
      <c r="W601" s="56"/>
      <c r="X601" s="56" t="str">
        <f>TEXT(K597,"#,##0.#######")</f>
        <v>6.9</v>
      </c>
      <c r="Y601" s="56"/>
      <c r="Z601" s="56"/>
      <c r="AA601" s="56" t="s">
        <v>43</v>
      </c>
      <c r="AB601" s="56"/>
      <c r="AC601" s="56" t="str">
        <f>TEXT(TRUNC(P601/K597,1),"#,##0.#")</f>
        <v>3,127.6</v>
      </c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6"/>
      <c r="CH601" s="56"/>
      <c r="CI601" s="56"/>
      <c r="CJ601" s="56"/>
      <c r="CK601" s="56"/>
      <c r="CL601" s="56"/>
      <c r="CM601" s="56"/>
      <c r="CN601" s="56"/>
      <c r="CO601" s="56"/>
      <c r="CP601" s="56"/>
      <c r="CQ601" s="56"/>
      <c r="CR601" s="56"/>
      <c r="CS601" s="56"/>
      <c r="CT601" s="56"/>
      <c r="CU601" s="56"/>
      <c r="CV601" s="56"/>
      <c r="CW601" s="56"/>
      <c r="CX601" s="56"/>
      <c r="CY601" s="66"/>
      <c r="CZ601" s="66"/>
      <c r="DA601" s="66"/>
      <c r="DB601" s="66"/>
      <c r="DC601" s="66"/>
      <c r="DD601" s="66"/>
      <c r="DE601" s="66"/>
      <c r="DF601" s="66"/>
      <c r="DG601" s="66"/>
      <c r="DH601" s="66"/>
      <c r="DI601" s="66"/>
      <c r="DJ601" s="66"/>
      <c r="DK601" s="66"/>
      <c r="DL601" s="66"/>
      <c r="DM601" s="66"/>
      <c r="DN601" s="66"/>
      <c r="DO601" s="66"/>
      <c r="DP601" s="66"/>
      <c r="DQ601" s="66"/>
      <c r="DR601" s="66"/>
      <c r="DS601" s="66"/>
      <c r="DT601" s="66"/>
      <c r="DU601" s="66"/>
      <c r="DV601" s="66"/>
      <c r="DW601" s="66"/>
      <c r="DX601" s="66"/>
      <c r="DY601" s="66"/>
      <c r="DZ601" s="66"/>
      <c r="EA601" s="66"/>
      <c r="EB601" s="66"/>
      <c r="EC601" s="66"/>
      <c r="ED601" s="66"/>
      <c r="EE601" s="66"/>
      <c r="EF601" s="66"/>
      <c r="EG601" s="66"/>
      <c r="EH601" s="66"/>
      <c r="EI601" s="66"/>
      <c r="EJ601" s="66"/>
      <c r="EK601" s="66"/>
      <c r="EL601" s="115"/>
      <c r="EM601" s="61"/>
      <c r="EN601" s="61"/>
      <c r="EO601" s="61"/>
      <c r="EP601" s="61"/>
      <c r="EQ601" s="85"/>
    </row>
    <row r="602" spans="1:149" s="67" customFormat="1" ht="11.25" customHeight="1" x14ac:dyDescent="0.15">
      <c r="B602" s="55"/>
      <c r="C602" s="56"/>
      <c r="D602" s="56"/>
      <c r="E602" s="56"/>
      <c r="F602" s="56"/>
      <c r="G602" s="56" t="s">
        <v>12614</v>
      </c>
      <c r="H602" s="56"/>
      <c r="I602" s="56"/>
      <c r="J602" s="56"/>
      <c r="K602" s="56" t="s">
        <v>9</v>
      </c>
      <c r="L602" s="56"/>
      <c r="M602" s="56"/>
      <c r="N602" s="56" t="s">
        <v>41</v>
      </c>
      <c r="O602" s="56"/>
      <c r="P602" s="56" t="e">
        <f>TEXT(AC599+AC600+AC601,"#,##0.#######")</f>
        <v>#REF!</v>
      </c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U602" s="56"/>
      <c r="BV602" s="56"/>
      <c r="BW602" s="56"/>
      <c r="BX602" s="56"/>
      <c r="BY602" s="56"/>
      <c r="BZ602" s="56"/>
      <c r="CA602" s="56"/>
      <c r="CB602" s="56"/>
      <c r="CC602" s="56"/>
      <c r="CD602" s="56"/>
      <c r="CE602" s="56"/>
      <c r="CF602" s="56"/>
      <c r="CG602" s="56"/>
      <c r="CH602" s="56"/>
      <c r="CI602" s="56"/>
      <c r="CJ602" s="56"/>
      <c r="CK602" s="56"/>
      <c r="CL602" s="56"/>
      <c r="CM602" s="56"/>
      <c r="CN602" s="56"/>
      <c r="CO602" s="56"/>
      <c r="CP602" s="56"/>
      <c r="CQ602" s="56"/>
      <c r="CR602" s="56"/>
      <c r="CS602" s="56"/>
      <c r="CT602" s="56"/>
      <c r="CU602" s="56"/>
      <c r="CV602" s="56"/>
      <c r="CW602" s="56"/>
      <c r="CX602" s="56"/>
      <c r="CY602" s="66"/>
      <c r="CZ602" s="66"/>
      <c r="DA602" s="66"/>
      <c r="DB602" s="66"/>
      <c r="DC602" s="66"/>
      <c r="DD602" s="66"/>
      <c r="DE602" s="66"/>
      <c r="DF602" s="66"/>
      <c r="DG602" s="66"/>
      <c r="DH602" s="66"/>
      <c r="DI602" s="66"/>
      <c r="DJ602" s="66"/>
      <c r="DK602" s="66"/>
      <c r="DL602" s="66"/>
      <c r="DM602" s="66"/>
      <c r="DN602" s="66"/>
      <c r="DO602" s="66"/>
      <c r="DP602" s="66"/>
      <c r="DQ602" s="66"/>
      <c r="DR602" s="66"/>
      <c r="DS602" s="66"/>
      <c r="DT602" s="66"/>
      <c r="DU602" s="66"/>
      <c r="DV602" s="66"/>
      <c r="DW602" s="66"/>
      <c r="DX602" s="66"/>
      <c r="DY602" s="66"/>
      <c r="DZ602" s="66"/>
      <c r="EA602" s="66"/>
      <c r="EB602" s="66"/>
      <c r="EC602" s="66"/>
      <c r="ED602" s="66"/>
      <c r="EE602" s="66"/>
      <c r="EF602" s="66"/>
      <c r="EG602" s="66"/>
      <c r="EH602" s="66"/>
      <c r="EI602" s="66"/>
      <c r="EJ602" s="66"/>
      <c r="EK602" s="66"/>
      <c r="EL602" s="115"/>
      <c r="EM602" s="61" t="e">
        <f>EN602+EO602+EP602</f>
        <v>#REF!</v>
      </c>
      <c r="EN602" s="61" t="e">
        <f>TEXT(AC599,"#,###.0")</f>
        <v>#REF!</v>
      </c>
      <c r="EO602" s="61" t="e">
        <f>TEXT(AC600,"#,###.0")</f>
        <v>#REF!</v>
      </c>
      <c r="EP602" s="61" t="str">
        <f>TEXT(AC601,"#,###.0")</f>
        <v>3,127.6</v>
      </c>
      <c r="EQ602" s="85"/>
    </row>
    <row r="603" spans="1:149" s="67" customFormat="1" ht="11.25" customHeight="1" x14ac:dyDescent="0.15">
      <c r="B603" s="55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66"/>
      <c r="CZ603" s="66"/>
      <c r="DA603" s="66"/>
      <c r="DB603" s="66"/>
      <c r="DC603" s="66"/>
      <c r="DD603" s="66"/>
      <c r="DE603" s="66"/>
      <c r="DF603" s="66"/>
      <c r="DG603" s="66"/>
      <c r="DH603" s="66"/>
      <c r="DI603" s="66"/>
      <c r="DJ603" s="66"/>
      <c r="DK603" s="66"/>
      <c r="DL603" s="66"/>
      <c r="DM603" s="66"/>
      <c r="DN603" s="66"/>
      <c r="DO603" s="66"/>
      <c r="DP603" s="66"/>
      <c r="DQ603" s="66"/>
      <c r="DR603" s="66"/>
      <c r="DS603" s="66"/>
      <c r="DT603" s="66"/>
      <c r="DU603" s="66"/>
      <c r="DV603" s="66"/>
      <c r="DW603" s="66"/>
      <c r="DX603" s="66"/>
      <c r="DY603" s="66"/>
      <c r="DZ603" s="66"/>
      <c r="EA603" s="66"/>
      <c r="EB603" s="66"/>
      <c r="EC603" s="66"/>
      <c r="ED603" s="66"/>
      <c r="EE603" s="66"/>
      <c r="EF603" s="66"/>
      <c r="EG603" s="66"/>
      <c r="EH603" s="66"/>
      <c r="EI603" s="66"/>
      <c r="EJ603" s="66"/>
      <c r="EK603" s="66"/>
      <c r="EL603" s="115"/>
      <c r="EM603" s="61"/>
      <c r="EN603" s="61"/>
      <c r="EO603" s="61"/>
      <c r="EP603" s="61"/>
      <c r="EQ603" s="85"/>
    </row>
    <row r="604" spans="1:149" s="67" customFormat="1" ht="11.25" customHeight="1" x14ac:dyDescent="0.15">
      <c r="B604" s="55"/>
      <c r="C604" s="56"/>
      <c r="D604" s="56" t="s">
        <v>12600</v>
      </c>
      <c r="E604" s="56"/>
      <c r="F604" s="56"/>
      <c r="G604" s="56" t="s">
        <v>12695</v>
      </c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U604" s="56"/>
      <c r="BV604" s="56"/>
      <c r="BW604" s="56"/>
      <c r="BX604" s="56"/>
      <c r="BY604" s="56"/>
      <c r="BZ604" s="56"/>
      <c r="CA604" s="56"/>
      <c r="CB604" s="56"/>
      <c r="CC604" s="56"/>
      <c r="CD604" s="56"/>
      <c r="CE604" s="56"/>
      <c r="CF604" s="56"/>
      <c r="CG604" s="56"/>
      <c r="CH604" s="56"/>
      <c r="CI604" s="56"/>
      <c r="CJ604" s="56"/>
      <c r="CK604" s="56"/>
      <c r="CL604" s="56"/>
      <c r="CM604" s="56"/>
      <c r="CN604" s="56"/>
      <c r="CO604" s="56"/>
      <c r="CP604" s="56"/>
      <c r="CQ604" s="56"/>
      <c r="CR604" s="56"/>
      <c r="CS604" s="56"/>
      <c r="CT604" s="56"/>
      <c r="CU604" s="56"/>
      <c r="CV604" s="56"/>
      <c r="CW604" s="56"/>
      <c r="CX604" s="56"/>
      <c r="CY604" s="66"/>
      <c r="CZ604" s="66"/>
      <c r="DA604" s="66"/>
      <c r="DB604" s="66"/>
      <c r="DC604" s="66"/>
      <c r="DD604" s="66"/>
      <c r="DE604" s="66"/>
      <c r="DF604" s="66"/>
      <c r="DG604" s="66"/>
      <c r="DH604" s="66"/>
      <c r="DI604" s="66"/>
      <c r="DJ604" s="66"/>
      <c r="DK604" s="66"/>
      <c r="DL604" s="66"/>
      <c r="DM604" s="66"/>
      <c r="DN604" s="66"/>
      <c r="DO604" s="66"/>
      <c r="DP604" s="66"/>
      <c r="DQ604" s="66"/>
      <c r="DR604" s="66"/>
      <c r="DS604" s="66"/>
      <c r="DT604" s="66"/>
      <c r="DU604" s="66"/>
      <c r="DV604" s="66"/>
      <c r="DW604" s="66"/>
      <c r="DX604" s="66"/>
      <c r="DY604" s="66"/>
      <c r="DZ604" s="66"/>
      <c r="EA604" s="66"/>
      <c r="EB604" s="66"/>
      <c r="EC604" s="66"/>
      <c r="ED604" s="66"/>
      <c r="EE604" s="66"/>
      <c r="EF604" s="66"/>
      <c r="EG604" s="66"/>
      <c r="EH604" s="66"/>
      <c r="EI604" s="66"/>
      <c r="EJ604" s="66"/>
      <c r="EK604" s="66"/>
      <c r="EL604" s="115"/>
      <c r="EM604" s="61"/>
      <c r="EN604" s="61"/>
      <c r="EO604" s="61"/>
      <c r="EP604" s="61"/>
      <c r="EQ604" s="85"/>
    </row>
    <row r="605" spans="1:149" s="67" customFormat="1" ht="11.25" customHeight="1" x14ac:dyDescent="0.15">
      <c r="B605" s="55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U605" s="56"/>
      <c r="BV605" s="56"/>
      <c r="BW605" s="56"/>
      <c r="BX605" s="56"/>
      <c r="BY605" s="56"/>
      <c r="BZ605" s="56"/>
      <c r="CA605" s="56"/>
      <c r="CB605" s="56"/>
      <c r="CC605" s="56"/>
      <c r="CD605" s="56"/>
      <c r="CE605" s="56"/>
      <c r="CF605" s="56"/>
      <c r="CG605" s="56"/>
      <c r="CH605" s="56"/>
      <c r="CI605" s="56"/>
      <c r="CJ605" s="56"/>
      <c r="CK605" s="56"/>
      <c r="CL605" s="56"/>
      <c r="CM605" s="56"/>
      <c r="CN605" s="56"/>
      <c r="CO605" s="56"/>
      <c r="CP605" s="56"/>
      <c r="CQ605" s="56"/>
      <c r="CR605" s="56"/>
      <c r="CS605" s="56"/>
      <c r="CT605" s="56"/>
      <c r="CU605" s="56"/>
      <c r="CV605" s="56"/>
      <c r="CW605" s="56"/>
      <c r="CX605" s="56"/>
      <c r="CY605" s="66"/>
      <c r="CZ605" s="66"/>
      <c r="DA605" s="66"/>
      <c r="DB605" s="66"/>
      <c r="DC605" s="66"/>
      <c r="DD605" s="66"/>
      <c r="DE605" s="66"/>
      <c r="DF605" s="66"/>
      <c r="DG605" s="66"/>
      <c r="DH605" s="66"/>
      <c r="DI605" s="66"/>
      <c r="DJ605" s="66"/>
      <c r="DK605" s="66"/>
      <c r="DL605" s="66"/>
      <c r="DM605" s="66"/>
      <c r="DN605" s="66"/>
      <c r="DO605" s="66"/>
      <c r="DP605" s="66"/>
      <c r="DQ605" s="66"/>
      <c r="DR605" s="66"/>
      <c r="DS605" s="66"/>
      <c r="DT605" s="66"/>
      <c r="DU605" s="66"/>
      <c r="DV605" s="66"/>
      <c r="DW605" s="66"/>
      <c r="DX605" s="66"/>
      <c r="DY605" s="66"/>
      <c r="DZ605" s="66"/>
      <c r="EA605" s="66"/>
      <c r="EB605" s="66"/>
      <c r="EC605" s="66"/>
      <c r="ED605" s="66"/>
      <c r="EE605" s="66"/>
      <c r="EF605" s="66"/>
      <c r="EG605" s="66"/>
      <c r="EH605" s="66"/>
      <c r="EI605" s="66"/>
      <c r="EJ605" s="66"/>
      <c r="EK605" s="66"/>
      <c r="EL605" s="115"/>
      <c r="EM605" s="61"/>
      <c r="EN605" s="61"/>
      <c r="EO605" s="61"/>
      <c r="EP605" s="61"/>
      <c r="EQ605" s="85"/>
    </row>
    <row r="606" spans="1:149" s="67" customFormat="1" ht="11.25" customHeight="1" x14ac:dyDescent="0.15">
      <c r="B606" s="55"/>
      <c r="C606" s="56"/>
      <c r="D606" s="56"/>
      <c r="E606" s="56"/>
      <c r="F606" s="56"/>
      <c r="G606" s="56" t="s">
        <v>13</v>
      </c>
      <c r="H606" s="56"/>
      <c r="I606" s="56"/>
      <c r="J606" s="56"/>
      <c r="K606" s="56"/>
      <c r="L606" s="56"/>
      <c r="M606" s="56"/>
      <c r="N606" s="56" t="s">
        <v>41</v>
      </c>
      <c r="O606" s="56"/>
      <c r="P606" s="287">
        <f>VLOOKUP($G606,노임단가!$A:$B,2,FALSE)</f>
        <v>172068</v>
      </c>
      <c r="Q606" s="287"/>
      <c r="R606" s="287"/>
      <c r="S606" s="287"/>
      <c r="T606" s="287"/>
      <c r="U606" s="287"/>
      <c r="V606" s="56" t="s">
        <v>12566</v>
      </c>
      <c r="W606" s="56"/>
      <c r="X606" s="56"/>
      <c r="Y606" s="56" t="str">
        <f>TEXT(1,"#,##0.#######")</f>
        <v>1.</v>
      </c>
      <c r="Z606" s="56" t="s">
        <v>12</v>
      </c>
      <c r="AA606" s="56"/>
      <c r="AB606" s="56"/>
      <c r="AC606" s="56" t="s">
        <v>12609</v>
      </c>
      <c r="AD606" s="56"/>
      <c r="AE606" s="56"/>
      <c r="AF606" s="56" t="s">
        <v>46</v>
      </c>
      <c r="AG606" s="56" t="str">
        <f>TEXT(8,"#,##0.#######")</f>
        <v>8.</v>
      </c>
      <c r="AH606" s="56" t="s">
        <v>4481</v>
      </c>
      <c r="AI606" s="56"/>
      <c r="AJ606" s="56"/>
      <c r="AK606" s="56" t="s">
        <v>12566</v>
      </c>
      <c r="AL606" s="56"/>
      <c r="AM606" s="56"/>
      <c r="AN606" s="56" t="str">
        <f>TEXT(K597,"#,##0.#######")</f>
        <v>6.9</v>
      </c>
      <c r="AO606" s="56"/>
      <c r="AP606" s="56" t="s">
        <v>47</v>
      </c>
      <c r="AQ606" s="56"/>
      <c r="AR606" s="56" t="s">
        <v>43</v>
      </c>
      <c r="AS606" s="56"/>
      <c r="AT606" s="56" t="str">
        <f>TEXT(TRUNC(P606*Y606/(AG606*K597),1),"#,##0.#")</f>
        <v>3,117.1</v>
      </c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115"/>
      <c r="EM606" s="61">
        <f>EN606+EO606+EP606</f>
        <v>3117.1</v>
      </c>
      <c r="EN606" s="61" t="str">
        <f>AT606</f>
        <v>3,117.1</v>
      </c>
      <c r="EO606" s="61"/>
      <c r="EP606" s="61"/>
      <c r="EQ606" s="85"/>
    </row>
    <row r="607" spans="1:149" s="67" customFormat="1" ht="11.25" customHeight="1" x14ac:dyDescent="0.15">
      <c r="B607" s="55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  <c r="BR607" s="56"/>
      <c r="BS607" s="56"/>
      <c r="BT607" s="56"/>
      <c r="BU607" s="56"/>
      <c r="BV607" s="56"/>
      <c r="BW607" s="56"/>
      <c r="BX607" s="56"/>
      <c r="BY607" s="56"/>
      <c r="BZ607" s="56"/>
      <c r="CA607" s="56"/>
      <c r="CB607" s="56"/>
      <c r="CC607" s="56"/>
      <c r="CD607" s="56"/>
      <c r="CE607" s="56"/>
      <c r="CF607" s="56"/>
      <c r="CG607" s="56"/>
      <c r="CH607" s="56"/>
      <c r="CI607" s="56"/>
      <c r="CJ607" s="56"/>
      <c r="CK607" s="56"/>
      <c r="CL607" s="56"/>
      <c r="CM607" s="56"/>
      <c r="CN607" s="56"/>
      <c r="CO607" s="56"/>
      <c r="CP607" s="56"/>
      <c r="CQ607" s="56"/>
      <c r="CR607" s="56"/>
      <c r="CS607" s="56"/>
      <c r="CT607" s="56"/>
      <c r="CU607" s="56"/>
      <c r="CV607" s="56"/>
      <c r="CW607" s="56"/>
      <c r="CX607" s="56"/>
      <c r="CY607" s="66"/>
      <c r="CZ607" s="66"/>
      <c r="DA607" s="66"/>
      <c r="DB607" s="66"/>
      <c r="DC607" s="66"/>
      <c r="DD607" s="66"/>
      <c r="DE607" s="66"/>
      <c r="DF607" s="66"/>
      <c r="DG607" s="66"/>
      <c r="DH607" s="66"/>
      <c r="DI607" s="66"/>
      <c r="DJ607" s="66"/>
      <c r="DK607" s="66"/>
      <c r="DL607" s="66"/>
      <c r="DM607" s="66"/>
      <c r="DN607" s="66"/>
      <c r="DO607" s="66"/>
      <c r="DP607" s="66"/>
      <c r="DQ607" s="66"/>
      <c r="DR607" s="66"/>
      <c r="DS607" s="66"/>
      <c r="DT607" s="66"/>
      <c r="DU607" s="66"/>
      <c r="DV607" s="66"/>
      <c r="DW607" s="66"/>
      <c r="DX607" s="66"/>
      <c r="DY607" s="66"/>
      <c r="DZ607" s="66"/>
      <c r="EA607" s="66"/>
      <c r="EB607" s="66"/>
      <c r="EC607" s="66"/>
      <c r="ED607" s="66"/>
      <c r="EE607" s="66"/>
      <c r="EF607" s="66"/>
      <c r="EG607" s="66"/>
      <c r="EH607" s="66"/>
      <c r="EI607" s="66"/>
      <c r="EJ607" s="66"/>
      <c r="EK607" s="66"/>
      <c r="EL607" s="115"/>
      <c r="EM607" s="61"/>
      <c r="EN607" s="61"/>
      <c r="EO607" s="61"/>
      <c r="EP607" s="61"/>
      <c r="EQ607" s="85"/>
    </row>
    <row r="608" spans="1:149" s="67" customFormat="1" ht="11.25" customHeight="1" x14ac:dyDescent="0.15">
      <c r="B608" s="55"/>
      <c r="C608" s="56"/>
      <c r="D608" s="56" t="s">
        <v>12603</v>
      </c>
      <c r="E608" s="56"/>
      <c r="F608" s="56"/>
      <c r="G608" s="56" t="s">
        <v>12696</v>
      </c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  <c r="BR608" s="56"/>
      <c r="BS608" s="56"/>
      <c r="BT608" s="56"/>
      <c r="BU608" s="56"/>
      <c r="BV608" s="56"/>
      <c r="BW608" s="56"/>
      <c r="BX608" s="56"/>
      <c r="BY608" s="56"/>
      <c r="BZ608" s="56"/>
      <c r="CA608" s="56"/>
      <c r="CB608" s="56"/>
      <c r="CC608" s="56"/>
      <c r="CD608" s="56"/>
      <c r="CE608" s="56"/>
      <c r="CF608" s="56"/>
      <c r="CG608" s="56"/>
      <c r="CH608" s="56"/>
      <c r="CI608" s="56"/>
      <c r="CJ608" s="56"/>
      <c r="CK608" s="56"/>
      <c r="CL608" s="56"/>
      <c r="CM608" s="56"/>
      <c r="CN608" s="56"/>
      <c r="CO608" s="56"/>
      <c r="CP608" s="56"/>
      <c r="CQ608" s="56"/>
      <c r="CR608" s="56"/>
      <c r="CS608" s="56"/>
      <c r="CT608" s="56"/>
      <c r="CU608" s="56"/>
      <c r="CV608" s="56"/>
      <c r="CW608" s="56"/>
      <c r="CX608" s="56"/>
      <c r="CY608" s="66"/>
      <c r="CZ608" s="66"/>
      <c r="DA608" s="66"/>
      <c r="DB608" s="66"/>
      <c r="DC608" s="66"/>
      <c r="DD608" s="66"/>
      <c r="DE608" s="66"/>
      <c r="DF608" s="66"/>
      <c r="DG608" s="66"/>
      <c r="DH608" s="66"/>
      <c r="DI608" s="66"/>
      <c r="DJ608" s="66"/>
      <c r="DK608" s="66"/>
      <c r="DL608" s="66"/>
      <c r="DM608" s="66"/>
      <c r="DN608" s="66"/>
      <c r="DO608" s="66"/>
      <c r="DP608" s="66"/>
      <c r="DQ608" s="66"/>
      <c r="DR608" s="66"/>
      <c r="DS608" s="66"/>
      <c r="DT608" s="66"/>
      <c r="DU608" s="66"/>
      <c r="DV608" s="66"/>
      <c r="DW608" s="66"/>
      <c r="DX608" s="66"/>
      <c r="DY608" s="66"/>
      <c r="DZ608" s="66"/>
      <c r="EA608" s="66"/>
      <c r="EB608" s="66"/>
      <c r="EC608" s="66"/>
      <c r="ED608" s="66"/>
      <c r="EE608" s="66"/>
      <c r="EF608" s="66"/>
      <c r="EG608" s="66"/>
      <c r="EH608" s="66"/>
      <c r="EI608" s="66"/>
      <c r="EJ608" s="66"/>
      <c r="EK608" s="66"/>
      <c r="EL608" s="115"/>
      <c r="EM608" s="61"/>
      <c r="EN608" s="61"/>
      <c r="EO608" s="61"/>
      <c r="EP608" s="61"/>
      <c r="EQ608" s="85"/>
    </row>
    <row r="609" spans="2:175" s="67" customFormat="1" ht="11.25" customHeight="1" x14ac:dyDescent="0.15">
      <c r="B609" s="55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  <c r="BR609" s="56"/>
      <c r="BS609" s="56"/>
      <c r="BT609" s="56"/>
      <c r="BU609" s="56"/>
      <c r="BV609" s="56"/>
      <c r="BW609" s="56"/>
      <c r="BX609" s="56"/>
      <c r="BY609" s="56"/>
      <c r="BZ609" s="56"/>
      <c r="CA609" s="56"/>
      <c r="CB609" s="56"/>
      <c r="CC609" s="56"/>
      <c r="CD609" s="56"/>
      <c r="CE609" s="56"/>
      <c r="CF609" s="56"/>
      <c r="CG609" s="56"/>
      <c r="CH609" s="56"/>
      <c r="CI609" s="56"/>
      <c r="CJ609" s="56"/>
      <c r="CK609" s="56"/>
      <c r="CL609" s="56"/>
      <c r="CM609" s="56"/>
      <c r="CN609" s="56"/>
      <c r="CO609" s="56"/>
      <c r="CP609" s="56"/>
      <c r="CQ609" s="56"/>
      <c r="CR609" s="56"/>
      <c r="CS609" s="56"/>
      <c r="CT609" s="56"/>
      <c r="CU609" s="56"/>
      <c r="CV609" s="56"/>
      <c r="CW609" s="56"/>
      <c r="CX609" s="56"/>
      <c r="CY609" s="66"/>
      <c r="CZ609" s="66"/>
      <c r="DA609" s="66"/>
      <c r="DB609" s="66"/>
      <c r="DC609" s="66"/>
      <c r="DD609" s="66"/>
      <c r="DE609" s="66"/>
      <c r="DF609" s="66"/>
      <c r="DG609" s="66"/>
      <c r="DH609" s="66"/>
      <c r="DI609" s="66"/>
      <c r="DJ609" s="66"/>
      <c r="DK609" s="66"/>
      <c r="DL609" s="66"/>
      <c r="DM609" s="66"/>
      <c r="DN609" s="66"/>
      <c r="DO609" s="66"/>
      <c r="DP609" s="66"/>
      <c r="DQ609" s="66"/>
      <c r="DR609" s="66"/>
      <c r="DS609" s="66"/>
      <c r="DT609" s="66"/>
      <c r="DU609" s="66"/>
      <c r="DV609" s="66"/>
      <c r="DW609" s="66"/>
      <c r="DX609" s="66"/>
      <c r="DY609" s="66"/>
      <c r="DZ609" s="66"/>
      <c r="EA609" s="66"/>
      <c r="EB609" s="66"/>
      <c r="EC609" s="66"/>
      <c r="ED609" s="66"/>
      <c r="EE609" s="66"/>
      <c r="EF609" s="66"/>
      <c r="EG609" s="66"/>
      <c r="EH609" s="66"/>
      <c r="EI609" s="66"/>
      <c r="EJ609" s="66"/>
      <c r="EK609" s="66"/>
      <c r="EL609" s="115"/>
      <c r="EM609" s="61"/>
      <c r="EN609" s="61"/>
      <c r="EO609" s="61"/>
      <c r="EP609" s="61"/>
      <c r="EQ609" s="85"/>
    </row>
    <row r="610" spans="2:175" s="67" customFormat="1" ht="11.25" customHeight="1" x14ac:dyDescent="0.15">
      <c r="B610" s="55"/>
      <c r="C610" s="56"/>
      <c r="D610" s="56"/>
      <c r="E610" s="56"/>
      <c r="F610" s="56"/>
      <c r="G610" s="56" t="s">
        <v>12896</v>
      </c>
      <c r="H610" s="56"/>
      <c r="I610" s="56"/>
      <c r="J610" s="56"/>
      <c r="K610" s="56"/>
      <c r="L610" s="56"/>
      <c r="M610" s="56"/>
      <c r="N610" s="56"/>
      <c r="O610" s="56" t="str">
        <f>TEXT(56000,"#,##0.#######")</f>
        <v>56,000.</v>
      </c>
      <c r="P610" s="56"/>
      <c r="Q610" s="56"/>
      <c r="R610" s="56"/>
      <c r="S610" s="56"/>
      <c r="T610" s="56"/>
      <c r="U610" s="56" t="s">
        <v>12566</v>
      </c>
      <c r="V610" s="56"/>
      <c r="W610" s="56"/>
      <c r="X610" s="56" t="str">
        <f>TEXT(0.008,"#,##0.#######")</f>
        <v>0.008</v>
      </c>
      <c r="Y610" s="56"/>
      <c r="Z610" s="56"/>
      <c r="AA610" s="56"/>
      <c r="AB610" s="56" t="s">
        <v>51</v>
      </c>
      <c r="AC610" s="56"/>
      <c r="AD610" s="56"/>
      <c r="AE610" s="56" t="s">
        <v>12609</v>
      </c>
      <c r="AF610" s="56"/>
      <c r="AG610" s="56"/>
      <c r="AH610" s="56" t="str">
        <f>TEXT(K597,"#,##0.#######")</f>
        <v>6.9</v>
      </c>
      <c r="AI610" s="56"/>
      <c r="AJ610" s="56"/>
      <c r="AK610" s="56" t="s">
        <v>43</v>
      </c>
      <c r="AL610" s="56"/>
      <c r="AM610" s="56" t="str">
        <f>TEXT(TRUNC(O610*X610/K597,1),"#,##0.#")</f>
        <v>64.9</v>
      </c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U610" s="56"/>
      <c r="BV610" s="56"/>
      <c r="BW610" s="56"/>
      <c r="BX610" s="56"/>
      <c r="BY610" s="56"/>
      <c r="BZ610" s="56"/>
      <c r="CA610" s="56"/>
      <c r="CB610" s="56"/>
      <c r="CC610" s="56"/>
      <c r="CD610" s="56"/>
      <c r="CE610" s="56"/>
      <c r="CF610" s="56"/>
      <c r="CG610" s="56"/>
      <c r="CH610" s="56"/>
      <c r="CI610" s="56"/>
      <c r="CJ610" s="56"/>
      <c r="CK610" s="56"/>
      <c r="CL610" s="56"/>
      <c r="CM610" s="56"/>
      <c r="CN610" s="56"/>
      <c r="CO610" s="56"/>
      <c r="CP610" s="56"/>
      <c r="CQ610" s="56"/>
      <c r="CR610" s="56"/>
      <c r="CS610" s="56"/>
      <c r="CT610" s="56"/>
      <c r="CU610" s="56"/>
      <c r="CV610" s="56"/>
      <c r="CW610" s="56"/>
      <c r="CX610" s="56"/>
      <c r="CY610" s="66"/>
      <c r="CZ610" s="66"/>
      <c r="DA610" s="66"/>
      <c r="DB610" s="66"/>
      <c r="DC610" s="66"/>
      <c r="DD610" s="66"/>
      <c r="DE610" s="66"/>
      <c r="DF610" s="66"/>
      <c r="DG610" s="66"/>
      <c r="DH610" s="66"/>
      <c r="DI610" s="66"/>
      <c r="DJ610" s="66"/>
      <c r="DK610" s="66"/>
      <c r="DL610" s="66"/>
      <c r="DM610" s="66"/>
      <c r="DN610" s="66"/>
      <c r="DO610" s="66"/>
      <c r="DP610" s="66"/>
      <c r="DQ610" s="66"/>
      <c r="DR610" s="66"/>
      <c r="DS610" s="66"/>
      <c r="DT610" s="66"/>
      <c r="DU610" s="66"/>
      <c r="DV610" s="66"/>
      <c r="DW610" s="66"/>
      <c r="DX610" s="66"/>
      <c r="DY610" s="66"/>
      <c r="DZ610" s="66"/>
      <c r="EA610" s="66"/>
      <c r="EB610" s="66"/>
      <c r="EC610" s="66"/>
      <c r="ED610" s="66"/>
      <c r="EE610" s="66"/>
      <c r="EF610" s="66"/>
      <c r="EG610" s="66"/>
      <c r="EH610" s="66"/>
      <c r="EI610" s="66"/>
      <c r="EJ610" s="66"/>
      <c r="EK610" s="66"/>
      <c r="EL610" s="115"/>
      <c r="EM610" s="61">
        <f>EN610+EO610+EP610</f>
        <v>64.900000000000006</v>
      </c>
      <c r="EN610" s="61"/>
      <c r="EO610" s="61" t="str">
        <f>AM610</f>
        <v>64.9</v>
      </c>
      <c r="EP610" s="61"/>
      <c r="EQ610" s="85"/>
    </row>
    <row r="611" spans="2:175" s="67" customFormat="1" ht="11.25" customHeight="1" x14ac:dyDescent="0.15">
      <c r="B611" s="55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  <c r="BR611" s="56"/>
      <c r="BS611" s="56"/>
      <c r="BT611" s="56"/>
      <c r="BU611" s="56"/>
      <c r="BV611" s="56"/>
      <c r="BW611" s="56"/>
      <c r="BX611" s="56"/>
      <c r="BY611" s="56"/>
      <c r="BZ611" s="56"/>
      <c r="CA611" s="56"/>
      <c r="CB611" s="56"/>
      <c r="CC611" s="56"/>
      <c r="CD611" s="56"/>
      <c r="CE611" s="56"/>
      <c r="CF611" s="56"/>
      <c r="CG611" s="56"/>
      <c r="CH611" s="56"/>
      <c r="CI611" s="56"/>
      <c r="CJ611" s="56"/>
      <c r="CK611" s="56"/>
      <c r="CL611" s="56"/>
      <c r="CM611" s="56"/>
      <c r="CN611" s="56"/>
      <c r="CO611" s="56"/>
      <c r="CP611" s="56"/>
      <c r="CQ611" s="56"/>
      <c r="CR611" s="56"/>
      <c r="CS611" s="56"/>
      <c r="CT611" s="56"/>
      <c r="CU611" s="56"/>
      <c r="CV611" s="56"/>
      <c r="CW611" s="56"/>
      <c r="CX611" s="56"/>
      <c r="CY611" s="66"/>
      <c r="CZ611" s="66"/>
      <c r="DA611" s="66"/>
      <c r="DB611" s="66"/>
      <c r="DC611" s="66"/>
      <c r="DD611" s="66"/>
      <c r="DE611" s="66"/>
      <c r="DF611" s="66"/>
      <c r="DG611" s="66"/>
      <c r="DH611" s="66"/>
      <c r="DI611" s="66"/>
      <c r="DJ611" s="66"/>
      <c r="DK611" s="66"/>
      <c r="DL611" s="66"/>
      <c r="DM611" s="66"/>
      <c r="DN611" s="66"/>
      <c r="DO611" s="66"/>
      <c r="DP611" s="66"/>
      <c r="DQ611" s="66"/>
      <c r="DR611" s="66"/>
      <c r="DS611" s="66"/>
      <c r="DT611" s="66"/>
      <c r="DU611" s="66"/>
      <c r="DV611" s="66"/>
      <c r="DW611" s="66"/>
      <c r="DX611" s="66"/>
      <c r="DY611" s="66"/>
      <c r="DZ611" s="66"/>
      <c r="EA611" s="66"/>
      <c r="EB611" s="66"/>
      <c r="EC611" s="66"/>
      <c r="ED611" s="66"/>
      <c r="EE611" s="66"/>
      <c r="EF611" s="66"/>
      <c r="EG611" s="66"/>
      <c r="EH611" s="66"/>
      <c r="EI611" s="66"/>
      <c r="EJ611" s="66"/>
      <c r="EK611" s="66"/>
      <c r="EL611" s="115"/>
      <c r="EM611" s="61"/>
      <c r="EN611" s="61"/>
      <c r="EO611" s="61"/>
      <c r="EP611" s="61"/>
      <c r="EQ611" s="85"/>
    </row>
    <row r="612" spans="2:175" s="67" customFormat="1" ht="11.25" customHeight="1" x14ac:dyDescent="0.15">
      <c r="B612" s="55"/>
      <c r="C612" s="56"/>
      <c r="D612" s="56" t="s">
        <v>12621</v>
      </c>
      <c r="E612" s="56"/>
      <c r="F612" s="56"/>
      <c r="G612" s="56" t="s">
        <v>12697</v>
      </c>
      <c r="H612" s="56"/>
      <c r="I612" s="56"/>
      <c r="J612" s="56"/>
      <c r="K612" s="56"/>
      <c r="L612" s="56"/>
      <c r="M612" s="56"/>
      <c r="N612" s="56"/>
      <c r="O612" s="56"/>
      <c r="P612" s="56" t="s">
        <v>41</v>
      </c>
      <c r="Q612" s="56"/>
      <c r="R612" s="56" t="s">
        <v>12617</v>
      </c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 t="s">
        <v>12935</v>
      </c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U612" s="56"/>
      <c r="BV612" s="56"/>
      <c r="BW612" s="56"/>
      <c r="BX612" s="56"/>
      <c r="BY612" s="56"/>
      <c r="BZ612" s="56"/>
      <c r="CA612" s="56"/>
      <c r="CB612" s="56"/>
      <c r="CC612" s="56"/>
      <c r="CD612" s="56"/>
      <c r="CE612" s="56"/>
      <c r="CF612" s="56"/>
      <c r="CG612" s="56"/>
      <c r="CH612" s="56"/>
      <c r="CI612" s="56"/>
      <c r="CJ612" s="56"/>
      <c r="CK612" s="56"/>
      <c r="CL612" s="56"/>
      <c r="CM612" s="56"/>
      <c r="CN612" s="56"/>
      <c r="CO612" s="56"/>
      <c r="CP612" s="56"/>
      <c r="CQ612" s="56"/>
      <c r="CR612" s="56"/>
      <c r="CS612" s="56"/>
      <c r="CT612" s="56"/>
      <c r="CU612" s="56"/>
      <c r="CV612" s="56"/>
      <c r="CW612" s="56"/>
      <c r="CX612" s="56"/>
      <c r="CY612" s="66"/>
      <c r="CZ612" s="66"/>
      <c r="DA612" s="66"/>
      <c r="DB612" s="66"/>
      <c r="DC612" s="66"/>
      <c r="DD612" s="66"/>
      <c r="DE612" s="66"/>
      <c r="DF612" s="66"/>
      <c r="DG612" s="66"/>
      <c r="DH612" s="66"/>
      <c r="DI612" s="66"/>
      <c r="DJ612" s="66"/>
      <c r="DK612" s="66"/>
      <c r="DL612" s="66"/>
      <c r="DM612" s="66"/>
      <c r="DN612" s="66"/>
      <c r="DO612" s="66"/>
      <c r="DP612" s="66"/>
      <c r="DQ612" s="66"/>
      <c r="DR612" s="66"/>
      <c r="DS612" s="66"/>
      <c r="DT612" s="66"/>
      <c r="DU612" s="66"/>
      <c r="DV612" s="66"/>
      <c r="DW612" s="66"/>
      <c r="DX612" s="66"/>
      <c r="DY612" s="66"/>
      <c r="DZ612" s="66"/>
      <c r="EA612" s="66"/>
      <c r="EB612" s="66"/>
      <c r="EC612" s="66"/>
      <c r="ED612" s="66"/>
      <c r="EE612" s="66"/>
      <c r="EF612" s="66"/>
      <c r="EG612" s="66"/>
      <c r="EH612" s="66"/>
      <c r="EI612" s="66"/>
      <c r="EJ612" s="66"/>
      <c r="EK612" s="66"/>
      <c r="EL612" s="115"/>
      <c r="EM612" s="61"/>
      <c r="EN612" s="61"/>
      <c r="EO612" s="61"/>
      <c r="EP612" s="61"/>
      <c r="EQ612" s="85"/>
    </row>
    <row r="613" spans="2:175" s="67" customFormat="1" ht="11.25" customHeight="1" x14ac:dyDescent="0.15">
      <c r="B613" s="55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U613" s="56"/>
      <c r="BV613" s="56"/>
      <c r="BW613" s="56"/>
      <c r="BX613" s="56"/>
      <c r="BY613" s="56"/>
      <c r="BZ613" s="56"/>
      <c r="CA613" s="56"/>
      <c r="CB613" s="56"/>
      <c r="CC613" s="56"/>
      <c r="CD613" s="56"/>
      <c r="CE613" s="56"/>
      <c r="CF613" s="56"/>
      <c r="CG613" s="56"/>
      <c r="CH613" s="56"/>
      <c r="CI613" s="56"/>
      <c r="CJ613" s="56"/>
      <c r="CK613" s="56"/>
      <c r="CL613" s="56"/>
      <c r="CM613" s="56"/>
      <c r="CN613" s="56"/>
      <c r="CO613" s="56"/>
      <c r="CP613" s="56"/>
      <c r="CQ613" s="56"/>
      <c r="CR613" s="56"/>
      <c r="CS613" s="56"/>
      <c r="CT613" s="56"/>
      <c r="CU613" s="56"/>
      <c r="CV613" s="56"/>
      <c r="CW613" s="56"/>
      <c r="CX613" s="56"/>
      <c r="CY613" s="66"/>
      <c r="CZ613" s="66"/>
      <c r="DA613" s="66"/>
      <c r="DB613" s="66"/>
      <c r="DC613" s="66"/>
      <c r="DD613" s="66"/>
      <c r="DE613" s="66"/>
      <c r="DF613" s="66"/>
      <c r="DG613" s="66"/>
      <c r="DH613" s="66"/>
      <c r="DI613" s="66"/>
      <c r="DJ613" s="66"/>
      <c r="DK613" s="66"/>
      <c r="DL613" s="66"/>
      <c r="DM613" s="66"/>
      <c r="DN613" s="66"/>
      <c r="DO613" s="66"/>
      <c r="DP613" s="66"/>
      <c r="DQ613" s="66"/>
      <c r="DR613" s="66"/>
      <c r="DS613" s="66"/>
      <c r="DT613" s="66"/>
      <c r="DU613" s="66"/>
      <c r="DV613" s="66"/>
      <c r="DW613" s="66"/>
      <c r="DX613" s="66"/>
      <c r="DY613" s="66"/>
      <c r="DZ613" s="66"/>
      <c r="EA613" s="66"/>
      <c r="EB613" s="66"/>
      <c r="EC613" s="66"/>
      <c r="ED613" s="66"/>
      <c r="EE613" s="66"/>
      <c r="EF613" s="66"/>
      <c r="EG613" s="66"/>
      <c r="EH613" s="66"/>
      <c r="EI613" s="66"/>
      <c r="EJ613" s="66"/>
      <c r="EK613" s="66"/>
      <c r="EL613" s="115"/>
      <c r="EM613" s="61"/>
      <c r="EN613" s="61"/>
      <c r="EO613" s="61"/>
      <c r="EP613" s="61"/>
      <c r="EQ613" s="85"/>
    </row>
    <row r="614" spans="2:175" s="67" customFormat="1" ht="11.25" customHeight="1" x14ac:dyDescent="0.15">
      <c r="B614" s="55"/>
      <c r="C614" s="56"/>
      <c r="D614" s="56"/>
      <c r="E614" s="56"/>
      <c r="F614" s="56"/>
      <c r="G614" s="56" t="s">
        <v>12699</v>
      </c>
      <c r="H614" s="56"/>
      <c r="I614" s="56" t="s">
        <v>43</v>
      </c>
      <c r="J614" s="56"/>
      <c r="K614" s="56" t="str">
        <f>TEXT(0.4,"#,##0.#######")</f>
        <v>0.4</v>
      </c>
      <c r="L614" s="56"/>
      <c r="M614" s="56"/>
      <c r="N614" s="56"/>
      <c r="O614" s="56"/>
      <c r="P614" s="56"/>
      <c r="Q614" s="56"/>
      <c r="R614" s="56"/>
      <c r="S614" s="56"/>
      <c r="T614" s="56" t="s">
        <v>12700</v>
      </c>
      <c r="U614" s="56"/>
      <c r="V614" s="56" t="s">
        <v>43</v>
      </c>
      <c r="W614" s="56"/>
      <c r="X614" s="56" t="str">
        <f>TEXT(1,"#,##0.#######")</f>
        <v>1.</v>
      </c>
      <c r="Y614" s="56"/>
      <c r="Z614" s="56" t="s">
        <v>45</v>
      </c>
      <c r="AA614" s="56"/>
      <c r="AB614" s="56" t="str">
        <f>TEXT(1.5,"#,##0.#######")</f>
        <v>1.5</v>
      </c>
      <c r="AC614" s="56"/>
      <c r="AD614" s="56"/>
      <c r="AE614" s="56"/>
      <c r="AF614" s="56" t="s">
        <v>43</v>
      </c>
      <c r="AG614" s="56"/>
      <c r="AH614" s="56" t="str">
        <f>TEXT(ROUND(X614/AB614,2),"#,##0.#######")</f>
        <v>0.67</v>
      </c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 t="s">
        <v>12701</v>
      </c>
      <c r="AT614" s="56"/>
      <c r="AU614" s="56" t="s">
        <v>43</v>
      </c>
      <c r="AV614" s="56"/>
      <c r="AW614" s="56" t="str">
        <f>TEXT(0.55,"#,##0.#######")</f>
        <v>0.55</v>
      </c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  <c r="BR614" s="56"/>
      <c r="BS614" s="56"/>
      <c r="BT614" s="56"/>
      <c r="BU614" s="56"/>
      <c r="BV614" s="56"/>
      <c r="BW614" s="56"/>
      <c r="BX614" s="56"/>
      <c r="BY614" s="56"/>
      <c r="BZ614" s="56"/>
      <c r="CA614" s="56"/>
      <c r="CB614" s="56"/>
      <c r="CC614" s="56"/>
      <c r="CD614" s="56"/>
      <c r="CE614" s="56"/>
      <c r="CF614" s="56"/>
      <c r="CG614" s="56"/>
      <c r="CH614" s="56"/>
      <c r="CI614" s="56"/>
      <c r="CJ614" s="56"/>
      <c r="CK614" s="56"/>
      <c r="CL614" s="56"/>
      <c r="CM614" s="56"/>
      <c r="CN614" s="56"/>
      <c r="CO614" s="56"/>
      <c r="CP614" s="56"/>
      <c r="CQ614" s="56"/>
      <c r="CR614" s="56"/>
      <c r="CS614" s="56"/>
      <c r="CT614" s="56"/>
      <c r="CU614" s="56"/>
      <c r="CV614" s="56"/>
      <c r="CW614" s="56"/>
      <c r="CX614" s="56"/>
      <c r="CY614" s="66"/>
      <c r="CZ614" s="66"/>
      <c r="DA614" s="66"/>
      <c r="DB614" s="66"/>
      <c r="DC614" s="66"/>
      <c r="DD614" s="66"/>
      <c r="DE614" s="66"/>
      <c r="DF614" s="66"/>
      <c r="DG614" s="66"/>
      <c r="DH614" s="66"/>
      <c r="DI614" s="66"/>
      <c r="DJ614" s="66"/>
      <c r="DK614" s="66"/>
      <c r="DL614" s="66"/>
      <c r="DM614" s="66"/>
      <c r="DN614" s="66"/>
      <c r="DO614" s="66"/>
      <c r="DP614" s="66"/>
      <c r="DQ614" s="66"/>
      <c r="DR614" s="66"/>
      <c r="DS614" s="66"/>
      <c r="DT614" s="66"/>
      <c r="DU614" s="66"/>
      <c r="DV614" s="66"/>
      <c r="DW614" s="66"/>
      <c r="DX614" s="66"/>
      <c r="DY614" s="66"/>
      <c r="DZ614" s="66"/>
      <c r="EA614" s="66"/>
      <c r="EB614" s="66"/>
      <c r="EC614" s="66"/>
      <c r="ED614" s="66"/>
      <c r="EE614" s="66"/>
      <c r="EF614" s="66"/>
      <c r="EG614" s="66"/>
      <c r="EH614" s="66"/>
      <c r="EI614" s="66"/>
      <c r="EJ614" s="66"/>
      <c r="EK614" s="66"/>
      <c r="EL614" s="115"/>
      <c r="EM614" s="61"/>
      <c r="EN614" s="61"/>
      <c r="EO614" s="61"/>
      <c r="EP614" s="61"/>
      <c r="EQ614" s="85"/>
    </row>
    <row r="615" spans="2:175" s="67" customFormat="1" ht="11.25" customHeight="1" x14ac:dyDescent="0.15">
      <c r="B615" s="55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U615" s="56"/>
      <c r="BV615" s="56"/>
      <c r="BW615" s="56"/>
      <c r="BX615" s="56"/>
      <c r="BY615" s="56"/>
      <c r="BZ615" s="56"/>
      <c r="CA615" s="56"/>
      <c r="CB615" s="56"/>
      <c r="CC615" s="56"/>
      <c r="CD615" s="56"/>
      <c r="CE615" s="56"/>
      <c r="CF615" s="56"/>
      <c r="CG615" s="56"/>
      <c r="CH615" s="56"/>
      <c r="CI615" s="56"/>
      <c r="CJ615" s="56"/>
      <c r="CK615" s="56"/>
      <c r="CL615" s="56"/>
      <c r="CM615" s="56"/>
      <c r="CN615" s="56"/>
      <c r="CO615" s="56"/>
      <c r="CP615" s="56"/>
      <c r="CQ615" s="56"/>
      <c r="CR615" s="56"/>
      <c r="CS615" s="56"/>
      <c r="CT615" s="56"/>
      <c r="CU615" s="56"/>
      <c r="CV615" s="56"/>
      <c r="CW615" s="56"/>
      <c r="CX615" s="56"/>
      <c r="CY615" s="66"/>
      <c r="CZ615" s="66"/>
      <c r="DA615" s="66"/>
      <c r="DB615" s="66"/>
      <c r="DC615" s="66"/>
      <c r="DD615" s="66"/>
      <c r="DE615" s="66"/>
      <c r="DF615" s="66"/>
      <c r="DG615" s="66"/>
      <c r="DH615" s="66"/>
      <c r="DI615" s="66"/>
      <c r="DJ615" s="66"/>
      <c r="DK615" s="66"/>
      <c r="DL615" s="66"/>
      <c r="DM615" s="66"/>
      <c r="DN615" s="66"/>
      <c r="DO615" s="66"/>
      <c r="DP615" s="66"/>
      <c r="DQ615" s="66"/>
      <c r="DR615" s="66"/>
      <c r="DS615" s="66"/>
      <c r="DT615" s="66"/>
      <c r="DU615" s="66"/>
      <c r="DV615" s="66"/>
      <c r="DW615" s="66"/>
      <c r="DX615" s="66"/>
      <c r="DY615" s="66"/>
      <c r="DZ615" s="66"/>
      <c r="EA615" s="66"/>
      <c r="EB615" s="66"/>
      <c r="EC615" s="66"/>
      <c r="ED615" s="66"/>
      <c r="EE615" s="66"/>
      <c r="EF615" s="66"/>
      <c r="EG615" s="66"/>
      <c r="EH615" s="66"/>
      <c r="EI615" s="66"/>
      <c r="EJ615" s="66"/>
      <c r="EK615" s="66"/>
      <c r="EL615" s="115"/>
      <c r="EM615" s="61"/>
      <c r="EN615" s="61"/>
      <c r="EO615" s="61"/>
      <c r="EP615" s="61"/>
      <c r="EQ615" s="85"/>
    </row>
    <row r="616" spans="2:175" s="67" customFormat="1" ht="11.25" customHeight="1" x14ac:dyDescent="0.15">
      <c r="B616" s="55"/>
      <c r="C616" s="56"/>
      <c r="D616" s="56"/>
      <c r="E616" s="56"/>
      <c r="F616" s="56"/>
      <c r="G616" s="56" t="s">
        <v>12618</v>
      </c>
      <c r="H616" s="56"/>
      <c r="I616" s="56" t="s">
        <v>43</v>
      </c>
      <c r="J616" s="56"/>
      <c r="K616" s="56" t="str">
        <f>TEXT(0.45,"#,##0.#######")</f>
        <v>0.45</v>
      </c>
      <c r="L616" s="56"/>
      <c r="M616" s="56"/>
      <c r="N616" s="56"/>
      <c r="O616" s="56"/>
      <c r="P616" s="56"/>
      <c r="Q616" s="56"/>
      <c r="R616" s="56"/>
      <c r="S616" s="56"/>
      <c r="T616" s="56" t="s">
        <v>12619</v>
      </c>
      <c r="U616" s="56"/>
      <c r="V616" s="56"/>
      <c r="W616" s="56" t="s">
        <v>43</v>
      </c>
      <c r="X616" s="56"/>
      <c r="Y616" s="56" t="str">
        <f>TEXT(18,"#,##0.#######")</f>
        <v>18.</v>
      </c>
      <c r="Z616" s="56"/>
      <c r="AA616" s="56" t="s">
        <v>12702</v>
      </c>
      <c r="AB616" s="56"/>
      <c r="AC616" s="56"/>
      <c r="AD616" s="56"/>
      <c r="AE616" s="56" t="s">
        <v>46</v>
      </c>
      <c r="AF616" s="56" t="s">
        <v>210</v>
      </c>
      <c r="AG616" s="56"/>
      <c r="AH616" s="56"/>
      <c r="AI616" s="56" t="s">
        <v>12703</v>
      </c>
      <c r="AJ616" s="56"/>
      <c r="AK616" s="56" t="s">
        <v>47</v>
      </c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U616" s="56"/>
      <c r="BV616" s="56"/>
      <c r="BW616" s="56"/>
      <c r="BX616" s="56"/>
      <c r="BY616" s="56"/>
      <c r="BZ616" s="56"/>
      <c r="CA616" s="56"/>
      <c r="CB616" s="56"/>
      <c r="CC616" s="56"/>
      <c r="CD616" s="56"/>
      <c r="CE616" s="56"/>
      <c r="CF616" s="56"/>
      <c r="CG616" s="56"/>
      <c r="CH616" s="56"/>
      <c r="CI616" s="56"/>
      <c r="CJ616" s="56"/>
      <c r="CK616" s="56"/>
      <c r="CL616" s="56"/>
      <c r="CM616" s="56"/>
      <c r="CN616" s="56"/>
      <c r="CO616" s="56"/>
      <c r="CP616" s="56"/>
      <c r="CQ616" s="56"/>
      <c r="CR616" s="56"/>
      <c r="CS616" s="56"/>
      <c r="CT616" s="56"/>
      <c r="CU616" s="56"/>
      <c r="CV616" s="56"/>
      <c r="CW616" s="56"/>
      <c r="CX616" s="56"/>
      <c r="CY616" s="66"/>
      <c r="CZ616" s="66"/>
      <c r="DA616" s="66"/>
      <c r="DB616" s="66"/>
      <c r="DC616" s="66"/>
      <c r="DD616" s="66"/>
      <c r="DE616" s="66"/>
      <c r="DF616" s="66"/>
      <c r="DG616" s="66"/>
      <c r="DH616" s="66"/>
      <c r="DI616" s="66"/>
      <c r="DJ616" s="66"/>
      <c r="DK616" s="66"/>
      <c r="DL616" s="66"/>
      <c r="DM616" s="66"/>
      <c r="DN616" s="66"/>
      <c r="DO616" s="66"/>
      <c r="DP616" s="66"/>
      <c r="DQ616" s="66"/>
      <c r="DR616" s="66"/>
      <c r="DS616" s="66"/>
      <c r="DT616" s="66"/>
      <c r="DU616" s="66"/>
      <c r="DV616" s="66"/>
      <c r="DW616" s="66"/>
      <c r="DX616" s="66"/>
      <c r="DY616" s="66"/>
      <c r="DZ616" s="66"/>
      <c r="EA616" s="66"/>
      <c r="EB616" s="66"/>
      <c r="EC616" s="66"/>
      <c r="ED616" s="66"/>
      <c r="EE616" s="66"/>
      <c r="EF616" s="66"/>
      <c r="EG616" s="66"/>
      <c r="EH616" s="66"/>
      <c r="EI616" s="66"/>
      <c r="EJ616" s="66"/>
      <c r="EK616" s="66"/>
      <c r="EL616" s="115"/>
      <c r="EM616" s="61"/>
      <c r="EN616" s="61"/>
      <c r="EO616" s="61"/>
      <c r="EP616" s="61"/>
      <c r="EQ616" s="85"/>
    </row>
    <row r="617" spans="2:175" s="67" customFormat="1" ht="11.25" customHeight="1" x14ac:dyDescent="0.1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  <c r="BR617" s="56"/>
      <c r="BS617" s="56"/>
      <c r="BT617" s="56"/>
      <c r="BU617" s="56"/>
      <c r="BV617" s="56"/>
      <c r="BW617" s="56"/>
      <c r="BX617" s="56"/>
      <c r="BY617" s="56"/>
      <c r="BZ617" s="56"/>
      <c r="CA617" s="56"/>
      <c r="CB617" s="56"/>
      <c r="CC617" s="56"/>
      <c r="CD617" s="56"/>
      <c r="CE617" s="56"/>
      <c r="CF617" s="56"/>
      <c r="CG617" s="56"/>
      <c r="CH617" s="56"/>
      <c r="CI617" s="56"/>
      <c r="CJ617" s="56"/>
      <c r="CK617" s="56"/>
      <c r="CL617" s="56"/>
      <c r="CM617" s="56"/>
      <c r="CN617" s="56"/>
      <c r="CO617" s="56"/>
      <c r="CP617" s="56"/>
      <c r="CQ617" s="56"/>
      <c r="CR617" s="56"/>
      <c r="CS617" s="56"/>
      <c r="CT617" s="56"/>
      <c r="CU617" s="56"/>
      <c r="CV617" s="56"/>
      <c r="CW617" s="56"/>
      <c r="CX617" s="56"/>
      <c r="CY617" s="66"/>
      <c r="CZ617" s="66"/>
      <c r="DA617" s="66"/>
      <c r="DB617" s="66"/>
      <c r="DC617" s="66"/>
      <c r="DD617" s="66"/>
      <c r="DE617" s="66"/>
      <c r="DF617" s="66"/>
      <c r="DG617" s="66"/>
      <c r="DH617" s="66"/>
      <c r="DI617" s="66"/>
      <c r="DJ617" s="66"/>
      <c r="DK617" s="66"/>
      <c r="DL617" s="66"/>
      <c r="DM617" s="66"/>
      <c r="DN617" s="66"/>
      <c r="DO617" s="66"/>
      <c r="DP617" s="66"/>
      <c r="DQ617" s="66"/>
      <c r="DR617" s="66"/>
      <c r="DS617" s="66"/>
      <c r="DT617" s="66"/>
      <c r="DU617" s="66"/>
      <c r="DV617" s="66"/>
      <c r="DW617" s="66"/>
      <c r="DX617" s="66"/>
      <c r="DY617" s="66"/>
      <c r="DZ617" s="66"/>
      <c r="EA617" s="66"/>
      <c r="EB617" s="66"/>
      <c r="EC617" s="66"/>
      <c r="ED617" s="66"/>
      <c r="EE617" s="66"/>
      <c r="EF617" s="66"/>
      <c r="EG617" s="66"/>
      <c r="EH617" s="66"/>
      <c r="EI617" s="66"/>
      <c r="EJ617" s="66"/>
      <c r="EK617" s="66"/>
      <c r="EL617" s="115"/>
      <c r="EM617" s="61"/>
      <c r="EN617" s="61"/>
      <c r="EO617" s="61"/>
      <c r="EP617" s="61"/>
      <c r="EQ617" s="85"/>
    </row>
    <row r="618" spans="2:175" s="67" customFormat="1" ht="11.25" customHeight="1" x14ac:dyDescent="0.15">
      <c r="B618" s="55"/>
      <c r="C618" s="56"/>
      <c r="D618" s="56"/>
      <c r="E618" s="56"/>
      <c r="F618" s="56"/>
      <c r="G618" s="56"/>
      <c r="H618" s="56"/>
      <c r="I618" s="56"/>
      <c r="J618" s="56"/>
      <c r="K618" s="56"/>
      <c r="L618" s="56" t="str">
        <f>TEXT(3600,"#,##0.#######")</f>
        <v>3,600.</v>
      </c>
      <c r="M618" s="56"/>
      <c r="N618" s="56"/>
      <c r="O618" s="56"/>
      <c r="P618" s="56"/>
      <c r="Q618" s="56" t="s">
        <v>12566</v>
      </c>
      <c r="R618" s="56"/>
      <c r="S618" s="56" t="s">
        <v>12699</v>
      </c>
      <c r="T618" s="56" t="s">
        <v>12566</v>
      </c>
      <c r="U618" s="56"/>
      <c r="V618" s="56" t="s">
        <v>12701</v>
      </c>
      <c r="W618" s="56" t="s">
        <v>12566</v>
      </c>
      <c r="X618" s="56"/>
      <c r="Y618" s="56" t="s">
        <v>12700</v>
      </c>
      <c r="Z618" s="56" t="s">
        <v>12566</v>
      </c>
      <c r="AA618" s="56"/>
      <c r="AB618" s="56" t="s">
        <v>12618</v>
      </c>
      <c r="AC618" s="56"/>
      <c r="AD618" s="56"/>
      <c r="AE618" s="56"/>
      <c r="AF618" s="56"/>
      <c r="AG618" s="56" t="str">
        <f>TEXT(L618,"#,##0.#######")</f>
        <v>3,600.</v>
      </c>
      <c r="AH618" s="56"/>
      <c r="AI618" s="56"/>
      <c r="AJ618" s="56"/>
      <c r="AK618" s="56"/>
      <c r="AL618" s="56" t="s">
        <v>12566</v>
      </c>
      <c r="AM618" s="56"/>
      <c r="AN618" s="56" t="str">
        <f>TEXT(K614,"#,##0.#######")</f>
        <v>0.4</v>
      </c>
      <c r="AO618" s="56"/>
      <c r="AP618" s="56"/>
      <c r="AQ618" s="56" t="s">
        <v>12566</v>
      </c>
      <c r="AR618" s="56"/>
      <c r="AS618" s="56" t="str">
        <f>TEXT(AW614,"#,##0.#######")</f>
        <v>0.55</v>
      </c>
      <c r="AT618" s="56"/>
      <c r="AU618" s="56"/>
      <c r="AV618" s="56"/>
      <c r="AW618" s="56" t="s">
        <v>12566</v>
      </c>
      <c r="AX618" s="56"/>
      <c r="AY618" s="56" t="str">
        <f>TEXT(AH614,"#,##0.#######")</f>
        <v>0.67</v>
      </c>
      <c r="AZ618" s="56"/>
      <c r="BA618" s="56"/>
      <c r="BB618" s="56"/>
      <c r="BC618" s="56" t="s">
        <v>12566</v>
      </c>
      <c r="BD618" s="56"/>
      <c r="BE618" s="56" t="str">
        <f>TEXT(K616,"#,##0.#######")</f>
        <v>0.45</v>
      </c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  <c r="BR618" s="56"/>
      <c r="BS618" s="56"/>
      <c r="BT618" s="56"/>
      <c r="BU618" s="56"/>
      <c r="BV618" s="56"/>
      <c r="BW618" s="56"/>
      <c r="BX618" s="56"/>
      <c r="BY618" s="56"/>
      <c r="BZ618" s="56"/>
      <c r="CA618" s="56"/>
      <c r="CB618" s="56"/>
      <c r="CC618" s="56"/>
      <c r="CD618" s="56"/>
      <c r="CE618" s="56"/>
      <c r="CF618" s="56"/>
      <c r="CG618" s="56"/>
      <c r="CH618" s="56"/>
      <c r="CI618" s="56"/>
      <c r="CJ618" s="56"/>
      <c r="CK618" s="56"/>
      <c r="CL618" s="56"/>
      <c r="CM618" s="56"/>
      <c r="CN618" s="56"/>
      <c r="CO618" s="56"/>
      <c r="CP618" s="56"/>
      <c r="CQ618" s="56"/>
      <c r="CR618" s="56"/>
      <c r="CS618" s="56"/>
      <c r="CT618" s="56"/>
      <c r="CU618" s="56"/>
      <c r="CV618" s="56"/>
      <c r="CW618" s="56"/>
      <c r="CX618" s="56"/>
      <c r="CY618" s="66"/>
      <c r="CZ618" s="66"/>
      <c r="DA618" s="66"/>
      <c r="DB618" s="66"/>
      <c r="DC618" s="66"/>
      <c r="DD618" s="66"/>
      <c r="DE618" s="66"/>
      <c r="DF618" s="66"/>
      <c r="DG618" s="66"/>
      <c r="DH618" s="66"/>
      <c r="DI618" s="66"/>
      <c r="DJ618" s="66"/>
      <c r="DK618" s="66"/>
      <c r="DL618" s="66"/>
      <c r="DM618" s="66"/>
      <c r="DN618" s="66"/>
      <c r="DO618" s="66"/>
      <c r="DP618" s="66"/>
      <c r="DQ618" s="66"/>
      <c r="DR618" s="66"/>
      <c r="DS618" s="66"/>
      <c r="DT618" s="66"/>
      <c r="DU618" s="66"/>
      <c r="DV618" s="66"/>
      <c r="DW618" s="66"/>
      <c r="DX618" s="66"/>
      <c r="DY618" s="66"/>
      <c r="DZ618" s="66"/>
      <c r="EA618" s="66"/>
      <c r="EB618" s="66"/>
      <c r="EC618" s="66"/>
      <c r="ED618" s="66"/>
      <c r="EE618" s="66"/>
      <c r="EF618" s="66"/>
      <c r="EG618" s="66"/>
      <c r="EH618" s="66"/>
      <c r="EI618" s="66"/>
      <c r="EJ618" s="66"/>
      <c r="EK618" s="66"/>
      <c r="EL618" s="115"/>
      <c r="EM618" s="61"/>
      <c r="EN618" s="61"/>
      <c r="EO618" s="61"/>
      <c r="EP618" s="61"/>
      <c r="EQ618" s="85"/>
    </row>
    <row r="619" spans="2:175" s="67" customFormat="1" ht="11.25" customHeight="1" x14ac:dyDescent="0.15">
      <c r="B619" s="55"/>
      <c r="C619" s="56"/>
      <c r="D619" s="56"/>
      <c r="E619" s="56"/>
      <c r="F619" s="56"/>
      <c r="G619" s="56" t="s">
        <v>12613</v>
      </c>
      <c r="H619" s="56"/>
      <c r="I619" s="56" t="s">
        <v>43</v>
      </c>
      <c r="J619" s="56"/>
      <c r="K619" s="56" t="s">
        <v>12620</v>
      </c>
      <c r="L619" s="56"/>
      <c r="M619" s="56" t="s">
        <v>12620</v>
      </c>
      <c r="N619" s="56"/>
      <c r="O619" s="56" t="s">
        <v>12620</v>
      </c>
      <c r="P619" s="56"/>
      <c r="Q619" s="56" t="s">
        <v>12620</v>
      </c>
      <c r="R619" s="56"/>
      <c r="S619" s="56" t="s">
        <v>12620</v>
      </c>
      <c r="T619" s="56"/>
      <c r="U619" s="56" t="s">
        <v>12620</v>
      </c>
      <c r="V619" s="56"/>
      <c r="W619" s="56" t="s">
        <v>12620</v>
      </c>
      <c r="X619" s="56"/>
      <c r="Y619" s="56" t="s">
        <v>12620</v>
      </c>
      <c r="Z619" s="56"/>
      <c r="AA619" s="56" t="s">
        <v>12620</v>
      </c>
      <c r="AB619" s="56"/>
      <c r="AC619" s="56" t="s">
        <v>12620</v>
      </c>
      <c r="AD619" s="56"/>
      <c r="AE619" s="56" t="s">
        <v>43</v>
      </c>
      <c r="AF619" s="56" t="s">
        <v>12620</v>
      </c>
      <c r="AG619" s="56"/>
      <c r="AH619" s="56" t="s">
        <v>12620</v>
      </c>
      <c r="AI619" s="56"/>
      <c r="AJ619" s="56" t="s">
        <v>12620</v>
      </c>
      <c r="AK619" s="56"/>
      <c r="AL619" s="56" t="s">
        <v>12620</v>
      </c>
      <c r="AM619" s="56"/>
      <c r="AN619" s="56" t="s">
        <v>12620</v>
      </c>
      <c r="AO619" s="56"/>
      <c r="AP619" s="56" t="s">
        <v>12620</v>
      </c>
      <c r="AQ619" s="56"/>
      <c r="AR619" s="56" t="s">
        <v>12620</v>
      </c>
      <c r="AS619" s="56"/>
      <c r="AT619" s="56" t="s">
        <v>12620</v>
      </c>
      <c r="AU619" s="56"/>
      <c r="AV619" s="56" t="s">
        <v>12620</v>
      </c>
      <c r="AW619" s="56"/>
      <c r="AX619" s="56" t="s">
        <v>12620</v>
      </c>
      <c r="AY619" s="56"/>
      <c r="AZ619" s="56" t="s">
        <v>12620</v>
      </c>
      <c r="BA619" s="56"/>
      <c r="BB619" s="56" t="s">
        <v>12620</v>
      </c>
      <c r="BC619" s="56"/>
      <c r="BD619" s="56" t="s">
        <v>12620</v>
      </c>
      <c r="BE619" s="56"/>
      <c r="BF619" s="56" t="s">
        <v>12620</v>
      </c>
      <c r="BG619" s="56"/>
      <c r="BH619" s="56" t="s">
        <v>12620</v>
      </c>
      <c r="BI619" s="56"/>
      <c r="BJ619" s="56" t="s">
        <v>43</v>
      </c>
      <c r="BK619" s="56" t="str">
        <f>TEXT(ROUND((3600*K614*AW614*AH614*K616)/(Y616),2),"#,##0.#######")</f>
        <v>13.27</v>
      </c>
      <c r="BL619" s="56"/>
      <c r="BM619" s="56"/>
      <c r="BN619" s="56" t="s">
        <v>8</v>
      </c>
      <c r="BO619" s="56"/>
      <c r="BP619" s="56" t="s">
        <v>45</v>
      </c>
      <c r="BQ619" s="56" t="s">
        <v>4481</v>
      </c>
      <c r="BR619" s="56"/>
      <c r="BS619" s="56"/>
      <c r="BT619" s="56"/>
      <c r="BU619" s="56"/>
      <c r="BV619" s="56"/>
      <c r="BW619" s="56"/>
      <c r="BX619" s="56"/>
      <c r="BY619" s="56"/>
      <c r="BZ619" s="56"/>
      <c r="CA619" s="56"/>
      <c r="CB619" s="56"/>
      <c r="CC619" s="56"/>
      <c r="CD619" s="56"/>
      <c r="CE619" s="56"/>
      <c r="CF619" s="56"/>
      <c r="CG619" s="56"/>
      <c r="CH619" s="56"/>
      <c r="CI619" s="56"/>
      <c r="CJ619" s="56"/>
      <c r="CK619" s="56"/>
      <c r="CL619" s="56"/>
      <c r="CM619" s="56"/>
      <c r="CN619" s="56"/>
      <c r="CO619" s="56"/>
      <c r="CP619" s="56"/>
      <c r="CQ619" s="56"/>
      <c r="CR619" s="56"/>
      <c r="CS619" s="56"/>
      <c r="CT619" s="56"/>
      <c r="CU619" s="56"/>
      <c r="CV619" s="56"/>
      <c r="CW619" s="56"/>
      <c r="CX619" s="56"/>
      <c r="CY619" s="66"/>
      <c r="CZ619" s="66"/>
      <c r="DA619" s="66"/>
      <c r="DB619" s="66"/>
      <c r="DC619" s="66"/>
      <c r="DD619" s="66"/>
      <c r="DE619" s="66"/>
      <c r="DF619" s="66"/>
      <c r="DG619" s="66"/>
      <c r="DH619" s="66"/>
      <c r="DI619" s="66"/>
      <c r="DJ619" s="66"/>
      <c r="DK619" s="66"/>
      <c r="DL619" s="66"/>
      <c r="DM619" s="66"/>
      <c r="DN619" s="66"/>
      <c r="DO619" s="66"/>
      <c r="DP619" s="66"/>
      <c r="DQ619" s="66"/>
      <c r="DR619" s="66"/>
      <c r="DS619" s="66"/>
      <c r="DT619" s="66"/>
      <c r="DU619" s="66"/>
      <c r="DV619" s="66"/>
      <c r="DW619" s="66"/>
      <c r="DX619" s="66"/>
      <c r="DY619" s="66"/>
      <c r="DZ619" s="66"/>
      <c r="EA619" s="66"/>
      <c r="EB619" s="66"/>
      <c r="EC619" s="66"/>
      <c r="ED619" s="66"/>
      <c r="EE619" s="66"/>
      <c r="EF619" s="66"/>
      <c r="EG619" s="66"/>
      <c r="EH619" s="66"/>
      <c r="EI619" s="66"/>
      <c r="EJ619" s="66"/>
      <c r="EK619" s="66"/>
      <c r="EL619" s="115"/>
      <c r="EM619" s="61"/>
      <c r="EN619" s="61"/>
      <c r="EO619" s="61"/>
      <c r="EP619" s="61"/>
      <c r="EQ619" s="85"/>
      <c r="ES619" s="56"/>
      <c r="ET619" s="56"/>
      <c r="EU619" s="56"/>
      <c r="EV619" s="56"/>
      <c r="EW619" s="56"/>
      <c r="EX619" s="56"/>
      <c r="EY619" s="56"/>
      <c r="EZ619" s="56"/>
      <c r="FA619" s="56"/>
      <c r="FB619" s="56"/>
      <c r="FC619" s="56"/>
      <c r="FD619" s="56"/>
      <c r="FE619" s="56"/>
      <c r="FF619" s="56"/>
      <c r="FG619" s="56"/>
      <c r="FH619" s="56"/>
      <c r="FI619" s="56"/>
      <c r="FJ619" s="56"/>
      <c r="FK619" s="56"/>
      <c r="FL619" s="56"/>
      <c r="FM619" s="56"/>
      <c r="FN619" s="56"/>
      <c r="FO619" s="56"/>
      <c r="FP619" s="56"/>
      <c r="FQ619" s="56"/>
      <c r="FR619" s="56"/>
      <c r="FS619" s="56"/>
    </row>
    <row r="620" spans="2:175" s="67" customFormat="1" ht="11.25" customHeight="1" x14ac:dyDescent="0.15">
      <c r="B620" s="55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 t="s">
        <v>12619</v>
      </c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 t="str">
        <f>TEXT(Y616,"#,##0.#######")</f>
        <v>18.</v>
      </c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U620" s="56"/>
      <c r="BV620" s="56"/>
      <c r="BW620" s="56"/>
      <c r="BX620" s="56"/>
      <c r="BY620" s="56"/>
      <c r="BZ620" s="56"/>
      <c r="CA620" s="56"/>
      <c r="CB620" s="56"/>
      <c r="CC620" s="56"/>
      <c r="CD620" s="56"/>
      <c r="CE620" s="56"/>
      <c r="CF620" s="56"/>
      <c r="CG620" s="56"/>
      <c r="CH620" s="56"/>
      <c r="CI620" s="56"/>
      <c r="CJ620" s="56"/>
      <c r="CK620" s="56"/>
      <c r="CL620" s="56"/>
      <c r="CM620" s="56"/>
      <c r="CN620" s="56"/>
      <c r="CO620" s="56"/>
      <c r="CP620" s="56"/>
      <c r="CQ620" s="56"/>
      <c r="CR620" s="56"/>
      <c r="CS620" s="56"/>
      <c r="CT620" s="56"/>
      <c r="CU620" s="56"/>
      <c r="CV620" s="56"/>
      <c r="CW620" s="56"/>
      <c r="CX620" s="56"/>
      <c r="CY620" s="66"/>
      <c r="CZ620" s="66"/>
      <c r="DA620" s="66"/>
      <c r="DB620" s="66"/>
      <c r="DC620" s="66"/>
      <c r="DD620" s="66"/>
      <c r="DE620" s="66"/>
      <c r="DF620" s="66"/>
      <c r="DG620" s="66"/>
      <c r="DH620" s="66"/>
      <c r="DI620" s="66"/>
      <c r="DJ620" s="66"/>
      <c r="DK620" s="66"/>
      <c r="DL620" s="66"/>
      <c r="DM620" s="66"/>
      <c r="DN620" s="66"/>
      <c r="DO620" s="66"/>
      <c r="DP620" s="66"/>
      <c r="DQ620" s="66"/>
      <c r="DR620" s="66"/>
      <c r="DS620" s="66"/>
      <c r="DT620" s="66"/>
      <c r="DU620" s="66"/>
      <c r="DV620" s="66"/>
      <c r="DW620" s="66"/>
      <c r="DX620" s="66"/>
      <c r="DY620" s="66"/>
      <c r="DZ620" s="66"/>
      <c r="EA620" s="66"/>
      <c r="EB620" s="66"/>
      <c r="EC620" s="66"/>
      <c r="ED620" s="66"/>
      <c r="EE620" s="66"/>
      <c r="EF620" s="66"/>
      <c r="EG620" s="66"/>
      <c r="EH620" s="66"/>
      <c r="EI620" s="66"/>
      <c r="EJ620" s="66"/>
      <c r="EK620" s="66"/>
      <c r="EL620" s="115"/>
      <c r="EM620" s="61"/>
      <c r="EN620" s="61"/>
      <c r="EO620" s="61"/>
      <c r="EP620" s="61"/>
      <c r="EQ620" s="85"/>
    </row>
    <row r="621" spans="2:175" s="67" customFormat="1" ht="11.25" customHeight="1" x14ac:dyDescent="0.15">
      <c r="B621" s="55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U621" s="56"/>
      <c r="BV621" s="56"/>
      <c r="BW621" s="56"/>
      <c r="BX621" s="56"/>
      <c r="BY621" s="56"/>
      <c r="BZ621" s="56"/>
      <c r="CA621" s="56"/>
      <c r="CB621" s="56"/>
      <c r="CC621" s="56"/>
      <c r="CD621" s="56"/>
      <c r="CE621" s="56"/>
      <c r="CF621" s="56"/>
      <c r="CG621" s="56"/>
      <c r="CH621" s="56"/>
      <c r="CI621" s="56"/>
      <c r="CJ621" s="56"/>
      <c r="CK621" s="56"/>
      <c r="CL621" s="56"/>
      <c r="CM621" s="56"/>
      <c r="CN621" s="56"/>
      <c r="CO621" s="56"/>
      <c r="CP621" s="56"/>
      <c r="CQ621" s="56"/>
      <c r="CR621" s="56"/>
      <c r="CS621" s="56"/>
      <c r="CT621" s="56"/>
      <c r="CU621" s="56"/>
      <c r="CV621" s="56"/>
      <c r="CW621" s="56"/>
      <c r="CX621" s="56"/>
      <c r="CY621" s="66"/>
      <c r="CZ621" s="66"/>
      <c r="DA621" s="66"/>
      <c r="DB621" s="66"/>
      <c r="DC621" s="66"/>
      <c r="DD621" s="66"/>
      <c r="DE621" s="66"/>
      <c r="DF621" s="66"/>
      <c r="DG621" s="66"/>
      <c r="DH621" s="66"/>
      <c r="DI621" s="66"/>
      <c r="DJ621" s="66"/>
      <c r="DK621" s="66"/>
      <c r="DL621" s="66"/>
      <c r="DM621" s="66"/>
      <c r="DN621" s="66"/>
      <c r="DO621" s="66"/>
      <c r="DP621" s="66"/>
      <c r="DQ621" s="66"/>
      <c r="DR621" s="66"/>
      <c r="DS621" s="66"/>
      <c r="DT621" s="66"/>
      <c r="DU621" s="66"/>
      <c r="DV621" s="66"/>
      <c r="DW621" s="66"/>
      <c r="DX621" s="66"/>
      <c r="DY621" s="66"/>
      <c r="DZ621" s="66"/>
      <c r="EA621" s="66"/>
      <c r="EB621" s="66"/>
      <c r="EC621" s="66"/>
      <c r="ED621" s="66"/>
      <c r="EE621" s="66"/>
      <c r="EF621" s="66"/>
      <c r="EG621" s="66"/>
      <c r="EH621" s="66"/>
      <c r="EI621" s="66"/>
      <c r="EJ621" s="66"/>
      <c r="EK621" s="66"/>
      <c r="EL621" s="115"/>
      <c r="EM621" s="61"/>
      <c r="EN621" s="61"/>
      <c r="EO621" s="61"/>
      <c r="EP621" s="61"/>
      <c r="EQ621" s="85"/>
    </row>
    <row r="622" spans="2:175" s="67" customFormat="1" ht="11.25" customHeight="1" x14ac:dyDescent="0.15">
      <c r="B622" s="55"/>
      <c r="C622" s="56"/>
      <c r="D622" s="56"/>
      <c r="E622" s="56"/>
      <c r="F622" s="56"/>
      <c r="G622" s="56" t="s">
        <v>4448</v>
      </c>
      <c r="H622" s="56"/>
      <c r="I622" s="56"/>
      <c r="J622" s="56"/>
      <c r="K622" s="56"/>
      <c r="L622" s="56"/>
      <c r="M622" s="56"/>
      <c r="N622" s="56" t="s">
        <v>41</v>
      </c>
      <c r="O622" s="56"/>
      <c r="P622" s="287" t="e">
        <f>토목기계경비총괄표!G5</f>
        <v>#REF!</v>
      </c>
      <c r="Q622" s="287"/>
      <c r="R622" s="287"/>
      <c r="S622" s="287"/>
      <c r="T622" s="287"/>
      <c r="U622" s="56"/>
      <c r="V622" s="56" t="s">
        <v>12609</v>
      </c>
      <c r="W622" s="56"/>
      <c r="X622" s="56"/>
      <c r="Y622" s="56" t="str">
        <f>TEXT(BK619,"#,##0.#######")</f>
        <v>13.27</v>
      </c>
      <c r="Z622" s="56"/>
      <c r="AA622" s="56"/>
      <c r="AB622" s="56"/>
      <c r="AC622" s="56" t="s">
        <v>43</v>
      </c>
      <c r="AD622" s="56"/>
      <c r="AE622" s="56" t="e">
        <f>TEXT(TRUNC(P622/BK619,1),"#,##0.#")</f>
        <v>#REF!</v>
      </c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66"/>
      <c r="CZ622" s="66"/>
      <c r="DA622" s="66"/>
      <c r="DB622" s="66"/>
      <c r="DC622" s="66"/>
      <c r="DD622" s="66"/>
      <c r="DE622" s="66"/>
      <c r="DF622" s="66"/>
      <c r="DG622" s="66"/>
      <c r="DH622" s="66"/>
      <c r="DI622" s="66"/>
      <c r="DJ622" s="66"/>
      <c r="DK622" s="66"/>
      <c r="DL622" s="66"/>
      <c r="DM622" s="66"/>
      <c r="DN622" s="66"/>
      <c r="DO622" s="66"/>
      <c r="DP622" s="66"/>
      <c r="DQ622" s="66"/>
      <c r="DR622" s="66"/>
      <c r="DS622" s="66"/>
      <c r="DT622" s="66"/>
      <c r="DU622" s="66"/>
      <c r="DV622" s="66"/>
      <c r="DW622" s="66"/>
      <c r="DX622" s="66"/>
      <c r="DY622" s="66"/>
      <c r="DZ622" s="66"/>
      <c r="EA622" s="66"/>
      <c r="EB622" s="66"/>
      <c r="EC622" s="66"/>
      <c r="ED622" s="66"/>
      <c r="EE622" s="66"/>
      <c r="EF622" s="66"/>
      <c r="EG622" s="66"/>
      <c r="EH622" s="66"/>
      <c r="EI622" s="66"/>
      <c r="EJ622" s="66"/>
      <c r="EK622" s="66"/>
      <c r="EL622" s="115"/>
      <c r="EM622" s="61"/>
      <c r="EN622" s="61"/>
      <c r="EO622" s="61"/>
      <c r="EP622" s="61"/>
      <c r="EQ622" s="85"/>
    </row>
    <row r="623" spans="2:175" s="67" customFormat="1" ht="11.25" customHeight="1" x14ac:dyDescent="0.15">
      <c r="B623" s="55"/>
      <c r="C623" s="56"/>
      <c r="D623" s="56"/>
      <c r="E623" s="56"/>
      <c r="F623" s="56"/>
      <c r="G623" s="56" t="s">
        <v>4449</v>
      </c>
      <c r="H623" s="56"/>
      <c r="I623" s="56"/>
      <c r="J623" s="56"/>
      <c r="K623" s="56"/>
      <c r="L623" s="56"/>
      <c r="M623" s="56"/>
      <c r="N623" s="56" t="s">
        <v>41</v>
      </c>
      <c r="O623" s="56"/>
      <c r="P623" s="287" t="e">
        <f>토목기계경비총괄표!H5</f>
        <v>#REF!</v>
      </c>
      <c r="Q623" s="287"/>
      <c r="R623" s="287"/>
      <c r="S623" s="287"/>
      <c r="T623" s="287"/>
      <c r="U623" s="56"/>
      <c r="V623" s="56" t="s">
        <v>12609</v>
      </c>
      <c r="W623" s="56"/>
      <c r="X623" s="56"/>
      <c r="Y623" s="56" t="str">
        <f>TEXT(BK619,"#,##0.#######")</f>
        <v>13.27</v>
      </c>
      <c r="Z623" s="56"/>
      <c r="AA623" s="56"/>
      <c r="AB623" s="56"/>
      <c r="AC623" s="56" t="s">
        <v>43</v>
      </c>
      <c r="AD623" s="56"/>
      <c r="AE623" s="56" t="e">
        <f>TEXT(TRUNC(P623/BK619,1),"#,##0.#")</f>
        <v>#REF!</v>
      </c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U623" s="56"/>
      <c r="BV623" s="56"/>
      <c r="BW623" s="56"/>
      <c r="BX623" s="56"/>
      <c r="BY623" s="56"/>
      <c r="BZ623" s="56"/>
      <c r="CA623" s="56"/>
      <c r="CB623" s="56"/>
      <c r="CC623" s="56"/>
      <c r="CD623" s="56"/>
      <c r="CE623" s="56"/>
      <c r="CF623" s="56"/>
      <c r="CG623" s="56"/>
      <c r="CH623" s="56"/>
      <c r="CI623" s="56"/>
      <c r="CJ623" s="56"/>
      <c r="CK623" s="56"/>
      <c r="CL623" s="56"/>
      <c r="CM623" s="56"/>
      <c r="CN623" s="56"/>
      <c r="CO623" s="56"/>
      <c r="CP623" s="56"/>
      <c r="CQ623" s="56"/>
      <c r="CR623" s="56"/>
      <c r="CS623" s="56"/>
      <c r="CT623" s="56"/>
      <c r="CU623" s="56"/>
      <c r="CV623" s="56"/>
      <c r="CW623" s="56"/>
      <c r="CX623" s="56"/>
      <c r="CY623" s="66"/>
      <c r="CZ623" s="66"/>
      <c r="DA623" s="66"/>
      <c r="DB623" s="66"/>
      <c r="DC623" s="66"/>
      <c r="DD623" s="66"/>
      <c r="DE623" s="66"/>
      <c r="DF623" s="66"/>
      <c r="DG623" s="66"/>
      <c r="DH623" s="66"/>
      <c r="DI623" s="66"/>
      <c r="DJ623" s="66"/>
      <c r="DK623" s="66"/>
      <c r="DL623" s="66"/>
      <c r="DM623" s="66"/>
      <c r="DN623" s="66"/>
      <c r="DO623" s="66"/>
      <c r="DP623" s="66"/>
      <c r="DQ623" s="66"/>
      <c r="DR623" s="66"/>
      <c r="DS623" s="66"/>
      <c r="DT623" s="66"/>
      <c r="DU623" s="66"/>
      <c r="DV623" s="66"/>
      <c r="DW623" s="66"/>
      <c r="DX623" s="66"/>
      <c r="DY623" s="66"/>
      <c r="DZ623" s="66"/>
      <c r="EA623" s="66"/>
      <c r="EB623" s="66"/>
      <c r="EC623" s="66"/>
      <c r="ED623" s="66"/>
      <c r="EE623" s="66"/>
      <c r="EF623" s="66"/>
      <c r="EG623" s="66"/>
      <c r="EH623" s="66"/>
      <c r="EI623" s="66"/>
      <c r="EJ623" s="66"/>
      <c r="EK623" s="66"/>
      <c r="EL623" s="115"/>
      <c r="EM623" s="61"/>
      <c r="EN623" s="61"/>
      <c r="EO623" s="61"/>
      <c r="EP623" s="61"/>
      <c r="EQ623" s="85"/>
    </row>
    <row r="624" spans="2:175" s="67" customFormat="1" ht="11.25" customHeight="1" x14ac:dyDescent="0.15">
      <c r="B624" s="55"/>
      <c r="C624" s="56"/>
      <c r="D624" s="56"/>
      <c r="E624" s="56"/>
      <c r="F624" s="56"/>
      <c r="G624" s="56" t="s">
        <v>12605</v>
      </c>
      <c r="H624" s="56"/>
      <c r="I624" s="56"/>
      <c r="J624" s="56"/>
      <c r="K624" s="56" t="s">
        <v>12606</v>
      </c>
      <c r="L624" s="56"/>
      <c r="M624" s="56"/>
      <c r="N624" s="56" t="s">
        <v>41</v>
      </c>
      <c r="O624" s="56"/>
      <c r="P624" s="287">
        <f>토목기계경비총괄표!I5</f>
        <v>16378</v>
      </c>
      <c r="Q624" s="287"/>
      <c r="R624" s="287"/>
      <c r="S624" s="287"/>
      <c r="T624" s="287"/>
      <c r="U624" s="56"/>
      <c r="V624" s="56" t="s">
        <v>12609</v>
      </c>
      <c r="W624" s="56"/>
      <c r="X624" s="56"/>
      <c r="Y624" s="56" t="str">
        <f>TEXT(BK619,"#,##0.#######")</f>
        <v>13.27</v>
      </c>
      <c r="Z624" s="56"/>
      <c r="AA624" s="56"/>
      <c r="AB624" s="56"/>
      <c r="AC624" s="56" t="s">
        <v>43</v>
      </c>
      <c r="AD624" s="56"/>
      <c r="AE624" s="56" t="str">
        <f>TEXT(TRUNC(P624/BK619,1),"#,##0.#")</f>
        <v>1,234.2</v>
      </c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U624" s="56"/>
      <c r="BV624" s="56"/>
      <c r="BW624" s="56"/>
      <c r="BX624" s="56"/>
      <c r="BY624" s="56"/>
      <c r="BZ624" s="56"/>
      <c r="CA624" s="56"/>
      <c r="CB624" s="56"/>
      <c r="CC624" s="56"/>
      <c r="CD624" s="56"/>
      <c r="CE624" s="56"/>
      <c r="CF624" s="56"/>
      <c r="CG624" s="56"/>
      <c r="CH624" s="56"/>
      <c r="CI624" s="56"/>
      <c r="CJ624" s="56"/>
      <c r="CK624" s="56"/>
      <c r="CL624" s="56"/>
      <c r="CM624" s="56"/>
      <c r="CN624" s="56"/>
      <c r="CO624" s="56"/>
      <c r="CP624" s="56"/>
      <c r="CQ624" s="56"/>
      <c r="CR624" s="56"/>
      <c r="CS624" s="56"/>
      <c r="CT624" s="56"/>
      <c r="CU624" s="56"/>
      <c r="CV624" s="56"/>
      <c r="CW624" s="56"/>
      <c r="CX624" s="56"/>
      <c r="CY624" s="66"/>
      <c r="CZ624" s="66"/>
      <c r="DA624" s="66"/>
      <c r="DB624" s="66"/>
      <c r="DC624" s="66"/>
      <c r="DD624" s="66"/>
      <c r="DE624" s="66"/>
      <c r="DF624" s="66"/>
      <c r="DG624" s="66"/>
      <c r="DH624" s="66"/>
      <c r="DI624" s="66"/>
      <c r="DJ624" s="66"/>
      <c r="DK624" s="66"/>
      <c r="DL624" s="66"/>
      <c r="DM624" s="66"/>
      <c r="DN624" s="66"/>
      <c r="DO624" s="66"/>
      <c r="DP624" s="66"/>
      <c r="DQ624" s="66"/>
      <c r="DR624" s="66"/>
      <c r="DS624" s="66"/>
      <c r="DT624" s="66"/>
      <c r="DU624" s="66"/>
      <c r="DV624" s="66"/>
      <c r="DW624" s="66"/>
      <c r="DX624" s="66"/>
      <c r="DY624" s="66"/>
      <c r="DZ624" s="66"/>
      <c r="EA624" s="66"/>
      <c r="EB624" s="66"/>
      <c r="EC624" s="66"/>
      <c r="ED624" s="66"/>
      <c r="EE624" s="66"/>
      <c r="EF624" s="66"/>
      <c r="EG624" s="66"/>
      <c r="EH624" s="66"/>
      <c r="EI624" s="66"/>
      <c r="EJ624" s="66"/>
      <c r="EK624" s="66"/>
      <c r="EL624" s="115"/>
      <c r="EM624" s="61"/>
      <c r="EN624" s="61"/>
      <c r="EO624" s="61"/>
      <c r="EP624" s="61"/>
      <c r="EQ624" s="85"/>
    </row>
    <row r="625" spans="2:147" s="67" customFormat="1" ht="11.25" customHeight="1" x14ac:dyDescent="0.15">
      <c r="B625" s="55"/>
      <c r="C625" s="56"/>
      <c r="D625" s="56"/>
      <c r="E625" s="56"/>
      <c r="F625" s="56"/>
      <c r="G625" s="56" t="s">
        <v>12614</v>
      </c>
      <c r="H625" s="56"/>
      <c r="I625" s="56"/>
      <c r="J625" s="56"/>
      <c r="K625" s="56" t="s">
        <v>9</v>
      </c>
      <c r="L625" s="56"/>
      <c r="M625" s="56"/>
      <c r="N625" s="56" t="s">
        <v>41</v>
      </c>
      <c r="O625" s="56"/>
      <c r="P625" s="56" t="e">
        <f>TEXT(AE622+AE623+AE624,"#,##0.#######")</f>
        <v>#REF!</v>
      </c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U625" s="56"/>
      <c r="BV625" s="56"/>
      <c r="BW625" s="56"/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  <c r="CH625" s="56"/>
      <c r="CI625" s="56"/>
      <c r="CJ625" s="56"/>
      <c r="CK625" s="56"/>
      <c r="CL625" s="56"/>
      <c r="CM625" s="56"/>
      <c r="CN625" s="56"/>
      <c r="CO625" s="56"/>
      <c r="CP625" s="56"/>
      <c r="CQ625" s="56"/>
      <c r="CR625" s="56"/>
      <c r="CS625" s="56"/>
      <c r="CT625" s="56"/>
      <c r="CU625" s="56"/>
      <c r="CV625" s="56"/>
      <c r="CW625" s="56"/>
      <c r="CX625" s="56"/>
      <c r="CY625" s="66"/>
      <c r="CZ625" s="66"/>
      <c r="DA625" s="66"/>
      <c r="DB625" s="66"/>
      <c r="DC625" s="66"/>
      <c r="DD625" s="66"/>
      <c r="DE625" s="66"/>
      <c r="DF625" s="66"/>
      <c r="DG625" s="66"/>
      <c r="DH625" s="66"/>
      <c r="DI625" s="66"/>
      <c r="DJ625" s="66"/>
      <c r="DK625" s="66"/>
      <c r="DL625" s="66"/>
      <c r="DM625" s="66"/>
      <c r="DN625" s="66"/>
      <c r="DO625" s="66"/>
      <c r="DP625" s="66"/>
      <c r="DQ625" s="66"/>
      <c r="DR625" s="66"/>
      <c r="DS625" s="66"/>
      <c r="DT625" s="66"/>
      <c r="DU625" s="66"/>
      <c r="DV625" s="66"/>
      <c r="DW625" s="66"/>
      <c r="DX625" s="66"/>
      <c r="DY625" s="66"/>
      <c r="DZ625" s="66"/>
      <c r="EA625" s="66"/>
      <c r="EB625" s="66"/>
      <c r="EC625" s="66"/>
      <c r="ED625" s="66"/>
      <c r="EE625" s="66"/>
      <c r="EF625" s="66"/>
      <c r="EG625" s="66"/>
      <c r="EH625" s="66"/>
      <c r="EI625" s="66"/>
      <c r="EJ625" s="66"/>
      <c r="EK625" s="66"/>
      <c r="EL625" s="115"/>
      <c r="EM625" s="61" t="e">
        <f>EN625+EO625+EP625</f>
        <v>#REF!</v>
      </c>
      <c r="EN625" s="61" t="e">
        <f>TEXT(AE622,"#,###.0")</f>
        <v>#REF!</v>
      </c>
      <c r="EO625" s="61" t="e">
        <f>TEXT(AE623,"#,###.0")</f>
        <v>#REF!</v>
      </c>
      <c r="EP625" s="61" t="str">
        <f>TEXT(AE624,"#,###.0")</f>
        <v>1,234.2</v>
      </c>
      <c r="EQ625" s="85"/>
    </row>
    <row r="626" spans="2:147" s="67" customFormat="1" ht="11.25" customHeight="1" x14ac:dyDescent="0.15">
      <c r="B626" s="55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  <c r="BR626" s="56"/>
      <c r="BS626" s="56"/>
      <c r="BT626" s="56"/>
      <c r="BU626" s="56"/>
      <c r="BV626" s="56"/>
      <c r="BW626" s="56"/>
      <c r="BX626" s="56"/>
      <c r="BY626" s="56"/>
      <c r="BZ626" s="56"/>
      <c r="CA626" s="56"/>
      <c r="CB626" s="56"/>
      <c r="CC626" s="56"/>
      <c r="CD626" s="56"/>
      <c r="CE626" s="56"/>
      <c r="CF626" s="56"/>
      <c r="CG626" s="56"/>
      <c r="CH626" s="56"/>
      <c r="CI626" s="56"/>
      <c r="CJ626" s="56"/>
      <c r="CK626" s="56"/>
      <c r="CL626" s="56"/>
      <c r="CM626" s="56"/>
      <c r="CN626" s="56"/>
      <c r="CO626" s="56"/>
      <c r="CP626" s="56"/>
      <c r="CQ626" s="56"/>
      <c r="CR626" s="56"/>
      <c r="CS626" s="56"/>
      <c r="CT626" s="56"/>
      <c r="CU626" s="56"/>
      <c r="CV626" s="56"/>
      <c r="CW626" s="56"/>
      <c r="CX626" s="56"/>
      <c r="CY626" s="66"/>
      <c r="CZ626" s="66"/>
      <c r="DA626" s="66"/>
      <c r="DB626" s="66"/>
      <c r="DC626" s="66"/>
      <c r="DD626" s="66"/>
      <c r="DE626" s="66"/>
      <c r="DF626" s="66"/>
      <c r="DG626" s="66"/>
      <c r="DH626" s="66"/>
      <c r="DI626" s="66"/>
      <c r="DJ626" s="66"/>
      <c r="DK626" s="66"/>
      <c r="DL626" s="66"/>
      <c r="DM626" s="66"/>
      <c r="DN626" s="66"/>
      <c r="DO626" s="66"/>
      <c r="DP626" s="66"/>
      <c r="DQ626" s="66"/>
      <c r="DR626" s="66"/>
      <c r="DS626" s="66"/>
      <c r="DT626" s="66"/>
      <c r="DU626" s="66"/>
      <c r="DV626" s="66"/>
      <c r="DW626" s="66"/>
      <c r="DX626" s="66"/>
      <c r="DY626" s="66"/>
      <c r="DZ626" s="66"/>
      <c r="EA626" s="66"/>
      <c r="EB626" s="66"/>
      <c r="EC626" s="66"/>
      <c r="ED626" s="66"/>
      <c r="EE626" s="66"/>
      <c r="EF626" s="66"/>
      <c r="EG626" s="66"/>
      <c r="EH626" s="66"/>
      <c r="EI626" s="66"/>
      <c r="EJ626" s="66"/>
      <c r="EK626" s="66"/>
      <c r="EL626" s="115"/>
      <c r="EM626" s="61"/>
      <c r="EN626" s="61"/>
      <c r="EO626" s="61"/>
      <c r="EP626" s="61"/>
      <c r="EQ626" s="85"/>
    </row>
    <row r="627" spans="2:147" s="67" customFormat="1" ht="11.25" customHeight="1" x14ac:dyDescent="0.15">
      <c r="B627" s="55"/>
      <c r="C627" s="56"/>
      <c r="D627" s="56" t="s">
        <v>12622</v>
      </c>
      <c r="E627" s="56"/>
      <c r="F627" s="56"/>
      <c r="G627" s="56" t="s">
        <v>12604</v>
      </c>
      <c r="H627" s="56"/>
      <c r="I627" s="56"/>
      <c r="J627" s="56"/>
      <c r="K627" s="56"/>
      <c r="L627" s="56" t="s">
        <v>9</v>
      </c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  <c r="BR627" s="56"/>
      <c r="BS627" s="56"/>
      <c r="BT627" s="56"/>
      <c r="BU627" s="56"/>
      <c r="BV627" s="56"/>
      <c r="BW627" s="56"/>
      <c r="BX627" s="56"/>
      <c r="BY627" s="56"/>
      <c r="BZ627" s="56"/>
      <c r="CA627" s="56"/>
      <c r="CB627" s="56"/>
      <c r="CC627" s="56"/>
      <c r="CD627" s="56"/>
      <c r="CE627" s="56"/>
      <c r="CF627" s="56"/>
      <c r="CG627" s="56"/>
      <c r="CH627" s="56"/>
      <c r="CI627" s="56"/>
      <c r="CJ627" s="56"/>
      <c r="CK627" s="56"/>
      <c r="CL627" s="56"/>
      <c r="CM627" s="56"/>
      <c r="CN627" s="56"/>
      <c r="CO627" s="56"/>
      <c r="CP627" s="56"/>
      <c r="CQ627" s="56"/>
      <c r="CR627" s="56"/>
      <c r="CS627" s="56"/>
      <c r="CT627" s="56"/>
      <c r="CU627" s="56"/>
      <c r="CV627" s="56"/>
      <c r="CW627" s="56"/>
      <c r="CX627" s="56"/>
      <c r="CY627" s="66"/>
      <c r="CZ627" s="66"/>
      <c r="DA627" s="66"/>
      <c r="DB627" s="66"/>
      <c r="DC627" s="66"/>
      <c r="DD627" s="66"/>
      <c r="DE627" s="66"/>
      <c r="DF627" s="66"/>
      <c r="DG627" s="66"/>
      <c r="DH627" s="66"/>
      <c r="DI627" s="66"/>
      <c r="DJ627" s="66"/>
      <c r="DK627" s="66"/>
      <c r="DL627" s="66"/>
      <c r="DM627" s="66"/>
      <c r="DN627" s="66"/>
      <c r="DO627" s="66"/>
      <c r="DP627" s="66"/>
      <c r="DQ627" s="66"/>
      <c r="DR627" s="66"/>
      <c r="DS627" s="66"/>
      <c r="DT627" s="66"/>
      <c r="DU627" s="66"/>
      <c r="DV627" s="66"/>
      <c r="DW627" s="66"/>
      <c r="DX627" s="66"/>
      <c r="DY627" s="66"/>
      <c r="DZ627" s="66"/>
      <c r="EA627" s="66"/>
      <c r="EB627" s="66"/>
      <c r="EC627" s="66"/>
      <c r="ED627" s="66"/>
      <c r="EE627" s="66"/>
      <c r="EF627" s="66"/>
      <c r="EG627" s="66"/>
      <c r="EH627" s="66"/>
      <c r="EI627" s="66"/>
      <c r="EJ627" s="66"/>
      <c r="EK627" s="66"/>
      <c r="EL627" s="115"/>
      <c r="EM627" s="61"/>
      <c r="EN627" s="61"/>
      <c r="EO627" s="61"/>
      <c r="EP627" s="61"/>
      <c r="EQ627" s="85"/>
    </row>
    <row r="628" spans="2:147" s="67" customFormat="1" ht="11.25" customHeight="1" x14ac:dyDescent="0.15">
      <c r="B628" s="55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6"/>
      <c r="CH628" s="56"/>
      <c r="CI628" s="56"/>
      <c r="CJ628" s="56"/>
      <c r="CK628" s="56"/>
      <c r="CL628" s="56"/>
      <c r="CM628" s="56"/>
      <c r="CN628" s="56"/>
      <c r="CO628" s="56"/>
      <c r="CP628" s="56"/>
      <c r="CQ628" s="56"/>
      <c r="CR628" s="56"/>
      <c r="CS628" s="56"/>
      <c r="CT628" s="56"/>
      <c r="CU628" s="56"/>
      <c r="CV628" s="56"/>
      <c r="CW628" s="56"/>
      <c r="CX628" s="56"/>
      <c r="CY628" s="66"/>
      <c r="CZ628" s="66"/>
      <c r="DA628" s="66"/>
      <c r="DB628" s="66"/>
      <c r="DC628" s="66"/>
      <c r="DD628" s="66"/>
      <c r="DE628" s="66"/>
      <c r="DF628" s="66"/>
      <c r="DG628" s="66"/>
      <c r="DH628" s="66"/>
      <c r="DI628" s="66"/>
      <c r="DJ628" s="66"/>
      <c r="DK628" s="66"/>
      <c r="DL628" s="66"/>
      <c r="DM628" s="66"/>
      <c r="DN628" s="66"/>
      <c r="DO628" s="66"/>
      <c r="DP628" s="66"/>
      <c r="DQ628" s="66"/>
      <c r="DR628" s="66"/>
      <c r="DS628" s="66"/>
      <c r="DT628" s="66"/>
      <c r="DU628" s="66"/>
      <c r="DV628" s="66"/>
      <c r="DW628" s="66"/>
      <c r="DX628" s="66"/>
      <c r="DY628" s="66"/>
      <c r="DZ628" s="66"/>
      <c r="EA628" s="66"/>
      <c r="EB628" s="66"/>
      <c r="EC628" s="66"/>
      <c r="ED628" s="66"/>
      <c r="EE628" s="66"/>
      <c r="EF628" s="66"/>
      <c r="EG628" s="66"/>
      <c r="EH628" s="66"/>
      <c r="EI628" s="66"/>
      <c r="EJ628" s="66"/>
      <c r="EK628" s="66"/>
      <c r="EL628" s="115"/>
      <c r="EM628" s="61"/>
      <c r="EN628" s="61"/>
      <c r="EO628" s="61"/>
      <c r="EP628" s="61"/>
      <c r="EQ628" s="85"/>
    </row>
    <row r="629" spans="2:147" s="67" customFormat="1" ht="11.25" customHeight="1" x14ac:dyDescent="0.15">
      <c r="B629" s="55"/>
      <c r="C629" s="56"/>
      <c r="D629" s="56"/>
      <c r="E629" s="56"/>
      <c r="F629" s="56"/>
      <c r="G629" s="56"/>
      <c r="H629" s="56" t="s">
        <v>4448</v>
      </c>
      <c r="I629" s="56"/>
      <c r="J629" s="56"/>
      <c r="K629" s="56"/>
      <c r="L629" s="56"/>
      <c r="M629" s="56"/>
      <c r="N629" s="56"/>
      <c r="O629" s="56" t="s">
        <v>41</v>
      </c>
      <c r="P629" s="56"/>
      <c r="Q629" s="56" t="e">
        <f>TEXT(EN602,"#,###.##")</f>
        <v>#REF!</v>
      </c>
      <c r="R629" s="56"/>
      <c r="S629" s="56"/>
      <c r="T629" s="56"/>
      <c r="U629" s="56"/>
      <c r="V629" s="56" t="s">
        <v>39</v>
      </c>
      <c r="W629" s="56"/>
      <c r="X629" s="56" t="str">
        <f>TEXT(EN606,"#,###.##")</f>
        <v>3,117.1</v>
      </c>
      <c r="Y629" s="56"/>
      <c r="Z629" s="56"/>
      <c r="AA629" s="56"/>
      <c r="AB629" s="56" t="s">
        <v>39</v>
      </c>
      <c r="AC629" s="56"/>
      <c r="AD629" s="56" t="e">
        <f>TEXT(EN625,"#,###.##")</f>
        <v>#REF!</v>
      </c>
      <c r="AE629" s="56"/>
      <c r="AF629" s="56"/>
      <c r="AG629" s="56"/>
      <c r="AH629" s="56"/>
      <c r="AI629" s="56" t="s">
        <v>43</v>
      </c>
      <c r="AJ629" s="56"/>
      <c r="AK629" s="56" t="e">
        <f>TEXT(TRUNC(EN602+EN606+EN625,0),"#,##0")</f>
        <v>#REF!</v>
      </c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U629" s="56"/>
      <c r="BV629" s="56"/>
      <c r="BW629" s="56"/>
      <c r="BX629" s="56"/>
      <c r="BY629" s="56"/>
      <c r="BZ629" s="56"/>
      <c r="CA629" s="56"/>
      <c r="CB629" s="56"/>
      <c r="CC629" s="56"/>
      <c r="CD629" s="56"/>
      <c r="CE629" s="56"/>
      <c r="CF629" s="56"/>
      <c r="CG629" s="56"/>
      <c r="CH629" s="56"/>
      <c r="CI629" s="56"/>
      <c r="CJ629" s="56"/>
      <c r="CK629" s="56"/>
      <c r="CL629" s="56"/>
      <c r="CM629" s="56"/>
      <c r="CN629" s="56"/>
      <c r="CO629" s="56"/>
      <c r="CP629" s="56"/>
      <c r="CQ629" s="56"/>
      <c r="CR629" s="56"/>
      <c r="CS629" s="56"/>
      <c r="CT629" s="56"/>
      <c r="CU629" s="56"/>
      <c r="CV629" s="56"/>
      <c r="CW629" s="56"/>
      <c r="CX629" s="56"/>
      <c r="CY629" s="66"/>
      <c r="CZ629" s="66"/>
      <c r="DA629" s="66"/>
      <c r="DB629" s="66"/>
      <c r="DC629" s="66"/>
      <c r="DD629" s="66"/>
      <c r="DE629" s="66"/>
      <c r="DF629" s="66"/>
      <c r="DG629" s="66"/>
      <c r="DH629" s="66"/>
      <c r="DI629" s="66"/>
      <c r="DJ629" s="66"/>
      <c r="DK629" s="66"/>
      <c r="DL629" s="66"/>
      <c r="DM629" s="66"/>
      <c r="DN629" s="66"/>
      <c r="DO629" s="66"/>
      <c r="DP629" s="66"/>
      <c r="DQ629" s="66"/>
      <c r="DR629" s="66"/>
      <c r="DS629" s="66"/>
      <c r="DT629" s="66"/>
      <c r="DU629" s="66"/>
      <c r="DV629" s="66"/>
      <c r="DW629" s="66"/>
      <c r="DX629" s="66"/>
      <c r="DY629" s="66"/>
      <c r="DZ629" s="66"/>
      <c r="EA629" s="66"/>
      <c r="EB629" s="66"/>
      <c r="EC629" s="66"/>
      <c r="ED629" s="66"/>
      <c r="EE629" s="66"/>
      <c r="EF629" s="66"/>
      <c r="EG629" s="66"/>
      <c r="EH629" s="66"/>
      <c r="EI629" s="66"/>
      <c r="EJ629" s="66"/>
      <c r="EK629" s="66"/>
      <c r="EL629" s="115"/>
      <c r="EM629" s="61"/>
      <c r="EN629" s="61"/>
      <c r="EO629" s="61"/>
      <c r="EP629" s="61"/>
      <c r="EQ629" s="85"/>
    </row>
    <row r="630" spans="2:147" s="67" customFormat="1" ht="11.25" customHeight="1" x14ac:dyDescent="0.15">
      <c r="B630" s="55"/>
      <c r="C630" s="56"/>
      <c r="D630" s="56"/>
      <c r="E630" s="56"/>
      <c r="F630" s="56"/>
      <c r="G630" s="56"/>
      <c r="H630" s="56" t="s">
        <v>4449</v>
      </c>
      <c r="I630" s="56"/>
      <c r="J630" s="56"/>
      <c r="K630" s="56"/>
      <c r="L630" s="56"/>
      <c r="M630" s="56"/>
      <c r="N630" s="56"/>
      <c r="O630" s="56" t="s">
        <v>41</v>
      </c>
      <c r="P630" s="56"/>
      <c r="Q630" s="56" t="e">
        <f>TEXT(EO602,"#,###.##")</f>
        <v>#REF!</v>
      </c>
      <c r="R630" s="56"/>
      <c r="S630" s="56"/>
      <c r="T630" s="56"/>
      <c r="U630" s="56"/>
      <c r="V630" s="56" t="s">
        <v>39</v>
      </c>
      <c r="W630" s="56"/>
      <c r="X630" s="56" t="str">
        <f>TEXT(EO610,"#,###.##")</f>
        <v>64.9</v>
      </c>
      <c r="Y630" s="56"/>
      <c r="Z630" s="56"/>
      <c r="AA630" s="56"/>
      <c r="AB630" s="56" t="s">
        <v>39</v>
      </c>
      <c r="AC630" s="56"/>
      <c r="AD630" s="56" t="e">
        <f>TEXT(EO625,"#,###.##")</f>
        <v>#REF!</v>
      </c>
      <c r="AE630" s="56"/>
      <c r="AF630" s="56"/>
      <c r="AG630" s="56"/>
      <c r="AH630" s="56"/>
      <c r="AI630" s="56" t="s">
        <v>43</v>
      </c>
      <c r="AJ630" s="56"/>
      <c r="AK630" s="56" t="e">
        <f>TEXT(TRUNC(EO602+EO610+EO625,0),"#,##0")</f>
        <v>#REF!</v>
      </c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  <c r="BR630" s="56"/>
      <c r="BS630" s="56"/>
      <c r="BT630" s="56"/>
      <c r="BU630" s="56"/>
      <c r="BV630" s="56"/>
      <c r="BW630" s="56"/>
      <c r="BX630" s="56"/>
      <c r="BY630" s="56"/>
      <c r="BZ630" s="56"/>
      <c r="CA630" s="56"/>
      <c r="CB630" s="56"/>
      <c r="CC630" s="56"/>
      <c r="CD630" s="56"/>
      <c r="CE630" s="56"/>
      <c r="CF630" s="56"/>
      <c r="CG630" s="56"/>
      <c r="CH630" s="56"/>
      <c r="CI630" s="56"/>
      <c r="CJ630" s="56"/>
      <c r="CK630" s="56"/>
      <c r="CL630" s="56"/>
      <c r="CM630" s="56"/>
      <c r="CN630" s="56"/>
      <c r="CO630" s="56"/>
      <c r="CP630" s="56"/>
      <c r="CQ630" s="56"/>
      <c r="CR630" s="56"/>
      <c r="CS630" s="56"/>
      <c r="CT630" s="56"/>
      <c r="CU630" s="56"/>
      <c r="CV630" s="56"/>
      <c r="CW630" s="56"/>
      <c r="CX630" s="56"/>
      <c r="CY630" s="66"/>
      <c r="CZ630" s="66"/>
      <c r="DA630" s="66"/>
      <c r="DB630" s="66"/>
      <c r="DC630" s="66"/>
      <c r="DD630" s="66"/>
      <c r="DE630" s="66"/>
      <c r="DF630" s="66"/>
      <c r="DG630" s="66"/>
      <c r="DH630" s="66"/>
      <c r="DI630" s="66"/>
      <c r="DJ630" s="66"/>
      <c r="DK630" s="66"/>
      <c r="DL630" s="66"/>
      <c r="DM630" s="66"/>
      <c r="DN630" s="66"/>
      <c r="DO630" s="66"/>
      <c r="DP630" s="66"/>
      <c r="DQ630" s="66"/>
      <c r="DR630" s="66"/>
      <c r="DS630" s="66"/>
      <c r="DT630" s="66"/>
      <c r="DU630" s="66"/>
      <c r="DV630" s="66"/>
      <c r="DW630" s="66"/>
      <c r="DX630" s="66"/>
      <c r="DY630" s="66"/>
      <c r="DZ630" s="66"/>
      <c r="EA630" s="66"/>
      <c r="EB630" s="66"/>
      <c r="EC630" s="66"/>
      <c r="ED630" s="66"/>
      <c r="EE630" s="66"/>
      <c r="EF630" s="66"/>
      <c r="EG630" s="66"/>
      <c r="EH630" s="66"/>
      <c r="EI630" s="66"/>
      <c r="EJ630" s="66"/>
      <c r="EK630" s="66"/>
      <c r="EL630" s="115"/>
      <c r="EM630" s="61"/>
      <c r="EN630" s="61"/>
      <c r="EO630" s="61"/>
      <c r="EP630" s="61"/>
      <c r="EQ630" s="85"/>
    </row>
    <row r="631" spans="2:147" s="67" customFormat="1" ht="11.25" customHeight="1" x14ac:dyDescent="0.15">
      <c r="B631" s="55"/>
      <c r="C631" s="56"/>
      <c r="D631" s="56"/>
      <c r="E631" s="56"/>
      <c r="F631" s="56"/>
      <c r="G631" s="56"/>
      <c r="H631" s="56" t="s">
        <v>12605</v>
      </c>
      <c r="I631" s="56"/>
      <c r="J631" s="56" t="s">
        <v>12606</v>
      </c>
      <c r="K631" s="56"/>
      <c r="L631" s="56"/>
      <c r="M631" s="56"/>
      <c r="N631" s="56"/>
      <c r="O631" s="56" t="s">
        <v>41</v>
      </c>
      <c r="P631" s="56"/>
      <c r="Q631" s="56" t="str">
        <f>TEXT(EP602,"#,###.##")</f>
        <v>3,127.6</v>
      </c>
      <c r="R631" s="56"/>
      <c r="S631" s="56"/>
      <c r="T631" s="56"/>
      <c r="U631" s="56"/>
      <c r="V631" s="56" t="s">
        <v>39</v>
      </c>
      <c r="W631" s="56"/>
      <c r="X631" s="56" t="str">
        <f>TEXT(EP625,"#,###.##")</f>
        <v>1,234.2</v>
      </c>
      <c r="Y631" s="56"/>
      <c r="Z631" s="56"/>
      <c r="AA631" s="56"/>
      <c r="AB631" s="56" t="s">
        <v>43</v>
      </c>
      <c r="AC631" s="56"/>
      <c r="AD631" s="56" t="str">
        <f>TEXT(TRUNC(EP602+EP625,0),"#,##0")</f>
        <v>4,361</v>
      </c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U631" s="56"/>
      <c r="BV631" s="56"/>
      <c r="BW631" s="56"/>
      <c r="BX631" s="56"/>
      <c r="BY631" s="56"/>
      <c r="BZ631" s="56"/>
      <c r="CA631" s="56"/>
      <c r="CB631" s="56"/>
      <c r="CC631" s="56"/>
      <c r="CD631" s="56"/>
      <c r="CE631" s="56"/>
      <c r="CF631" s="56"/>
      <c r="CG631" s="56"/>
      <c r="CH631" s="56"/>
      <c r="CI631" s="56"/>
      <c r="CJ631" s="56"/>
      <c r="CK631" s="56"/>
      <c r="CL631" s="56"/>
      <c r="CM631" s="56"/>
      <c r="CN631" s="56"/>
      <c r="CO631" s="56"/>
      <c r="CP631" s="56"/>
      <c r="CQ631" s="56"/>
      <c r="CR631" s="56"/>
      <c r="CS631" s="56"/>
      <c r="CT631" s="56"/>
      <c r="CU631" s="56"/>
      <c r="CV631" s="56"/>
      <c r="CW631" s="56"/>
      <c r="CX631" s="56"/>
      <c r="CY631" s="66"/>
      <c r="CZ631" s="66"/>
      <c r="DA631" s="66"/>
      <c r="DB631" s="66"/>
      <c r="DC631" s="66"/>
      <c r="DD631" s="66"/>
      <c r="DE631" s="66"/>
      <c r="DF631" s="66"/>
      <c r="DG631" s="66"/>
      <c r="DH631" s="66"/>
      <c r="DI631" s="66"/>
      <c r="DJ631" s="66"/>
      <c r="DK631" s="66"/>
      <c r="DL631" s="66"/>
      <c r="DM631" s="66"/>
      <c r="DN631" s="66"/>
      <c r="DO631" s="66"/>
      <c r="DP631" s="66"/>
      <c r="DQ631" s="66"/>
      <c r="DR631" s="66"/>
      <c r="DS631" s="66"/>
      <c r="DT631" s="66"/>
      <c r="DU631" s="66"/>
      <c r="DV631" s="66"/>
      <c r="DW631" s="66"/>
      <c r="DX631" s="66"/>
      <c r="DY631" s="66"/>
      <c r="DZ631" s="66"/>
      <c r="EA631" s="66"/>
      <c r="EB631" s="66"/>
      <c r="EC631" s="66"/>
      <c r="ED631" s="66"/>
      <c r="EE631" s="66"/>
      <c r="EF631" s="66"/>
      <c r="EG631" s="66"/>
      <c r="EH631" s="66"/>
      <c r="EI631" s="66"/>
      <c r="EJ631" s="66"/>
      <c r="EK631" s="66"/>
      <c r="EL631" s="115"/>
      <c r="EM631" s="61"/>
      <c r="EN631" s="61"/>
      <c r="EO631" s="61"/>
      <c r="EP631" s="61"/>
      <c r="EQ631" s="85"/>
    </row>
    <row r="632" spans="2:147" s="67" customFormat="1" ht="11.25" customHeight="1" x14ac:dyDescent="0.15">
      <c r="B632" s="55"/>
      <c r="C632" s="56"/>
      <c r="D632" s="56"/>
      <c r="E632" s="56"/>
      <c r="F632" s="56"/>
      <c r="G632" s="56"/>
      <c r="H632" s="56"/>
      <c r="I632" s="56"/>
      <c r="J632" s="56" t="s">
        <v>9</v>
      </c>
      <c r="K632" s="56"/>
      <c r="L632" s="56"/>
      <c r="M632" s="56"/>
      <c r="N632" s="56"/>
      <c r="O632" s="56" t="s">
        <v>41</v>
      </c>
      <c r="P632" s="56"/>
      <c r="Q632" s="56" t="e">
        <f>TEXT(AK629+AK630+AD631,"#,##0")</f>
        <v>#REF!</v>
      </c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U632" s="56"/>
      <c r="BV632" s="56"/>
      <c r="BW632" s="56"/>
      <c r="BX632" s="56"/>
      <c r="BY632" s="56"/>
      <c r="BZ632" s="56"/>
      <c r="CA632" s="56"/>
      <c r="CB632" s="56"/>
      <c r="CC632" s="56"/>
      <c r="CD632" s="56"/>
      <c r="CE632" s="56"/>
      <c r="CF632" s="56"/>
      <c r="CG632" s="56"/>
      <c r="CH632" s="56"/>
      <c r="CI632" s="56"/>
      <c r="CJ632" s="56"/>
      <c r="CK632" s="56"/>
      <c r="CL632" s="56"/>
      <c r="CM632" s="56"/>
      <c r="CN632" s="56"/>
      <c r="CO632" s="56"/>
      <c r="CP632" s="56"/>
      <c r="CQ632" s="56"/>
      <c r="CR632" s="56"/>
      <c r="CS632" s="56"/>
      <c r="CT632" s="56"/>
      <c r="CU632" s="56"/>
      <c r="CV632" s="56"/>
      <c r="CW632" s="56"/>
      <c r="CX632" s="56"/>
      <c r="CY632" s="66"/>
      <c r="CZ632" s="66"/>
      <c r="DA632" s="66"/>
      <c r="DB632" s="66"/>
      <c r="DC632" s="66"/>
      <c r="DD632" s="66"/>
      <c r="DE632" s="66"/>
      <c r="DF632" s="66"/>
      <c r="DG632" s="66"/>
      <c r="DH632" s="66"/>
      <c r="DI632" s="66"/>
      <c r="DJ632" s="66"/>
      <c r="DK632" s="66"/>
      <c r="DL632" s="66"/>
      <c r="DM632" s="66"/>
      <c r="DN632" s="66"/>
      <c r="DO632" s="66"/>
      <c r="DP632" s="66"/>
      <c r="DQ632" s="66"/>
      <c r="DR632" s="66"/>
      <c r="DS632" s="66"/>
      <c r="DT632" s="66"/>
      <c r="DU632" s="66"/>
      <c r="DV632" s="66"/>
      <c r="DW632" s="66"/>
      <c r="DX632" s="66"/>
      <c r="DY632" s="66"/>
      <c r="DZ632" s="66"/>
      <c r="EA632" s="66"/>
      <c r="EB632" s="66"/>
      <c r="EC632" s="66"/>
      <c r="ED632" s="66"/>
      <c r="EE632" s="66"/>
      <c r="EF632" s="66"/>
      <c r="EG632" s="66"/>
      <c r="EH632" s="66"/>
      <c r="EI632" s="66"/>
      <c r="EJ632" s="66"/>
      <c r="EK632" s="66"/>
      <c r="EL632" s="115"/>
      <c r="EM632" s="62" t="e">
        <f>EN632+EO632+EP632</f>
        <v>#REF!</v>
      </c>
      <c r="EN632" s="61" t="e">
        <f>TEXT(AK629,"#,##0")</f>
        <v>#REF!</v>
      </c>
      <c r="EO632" s="61" t="e">
        <f>TEXT(AK630,"#,##0")</f>
        <v>#REF!</v>
      </c>
      <c r="EP632" s="61" t="str">
        <f>TEXT(AD631,"#,##0")</f>
        <v>4,361</v>
      </c>
      <c r="EQ632" s="85"/>
    </row>
    <row r="633" spans="2:147" s="67" customFormat="1" ht="11.25" customHeight="1" x14ac:dyDescent="0.15">
      <c r="B633" s="55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U633" s="56"/>
      <c r="BV633" s="56"/>
      <c r="BW633" s="56"/>
      <c r="BX633" s="56"/>
      <c r="BY633" s="56"/>
      <c r="BZ633" s="56"/>
      <c r="CA633" s="56"/>
      <c r="CB633" s="56"/>
      <c r="CC633" s="56"/>
      <c r="CD633" s="56"/>
      <c r="CE633" s="56"/>
      <c r="CF633" s="56"/>
      <c r="CG633" s="56"/>
      <c r="CH633" s="56"/>
      <c r="CI633" s="56"/>
      <c r="CJ633" s="56"/>
      <c r="CK633" s="56"/>
      <c r="CL633" s="56"/>
      <c r="CM633" s="56"/>
      <c r="CN633" s="56"/>
      <c r="CO633" s="56"/>
      <c r="CP633" s="56"/>
      <c r="CQ633" s="56"/>
      <c r="CR633" s="56"/>
      <c r="CS633" s="56"/>
      <c r="CT633" s="56"/>
      <c r="CU633" s="56"/>
      <c r="CV633" s="56"/>
      <c r="CW633" s="56"/>
      <c r="CX633" s="56"/>
      <c r="CY633" s="66"/>
      <c r="CZ633" s="66"/>
      <c r="DA633" s="66"/>
      <c r="DB633" s="66"/>
      <c r="DC633" s="66"/>
      <c r="DD633" s="66"/>
      <c r="DE633" s="66"/>
      <c r="DF633" s="66"/>
      <c r="DG633" s="66"/>
      <c r="DH633" s="66"/>
      <c r="DI633" s="66"/>
      <c r="DJ633" s="66"/>
      <c r="DK633" s="66"/>
      <c r="DL633" s="66"/>
      <c r="DM633" s="66"/>
      <c r="DN633" s="66"/>
      <c r="DO633" s="66"/>
      <c r="DP633" s="66"/>
      <c r="DQ633" s="66"/>
      <c r="DR633" s="66"/>
      <c r="DS633" s="66"/>
      <c r="DT633" s="66"/>
      <c r="DU633" s="66"/>
      <c r="DV633" s="66"/>
      <c r="DW633" s="66"/>
      <c r="DX633" s="66"/>
      <c r="DY633" s="66"/>
      <c r="DZ633" s="66"/>
      <c r="EA633" s="66"/>
      <c r="EB633" s="66"/>
      <c r="EC633" s="66"/>
      <c r="ED633" s="66"/>
      <c r="EE633" s="66"/>
      <c r="EF633" s="66"/>
      <c r="EG633" s="66"/>
      <c r="EH633" s="66"/>
      <c r="EI633" s="66"/>
      <c r="EJ633" s="66"/>
      <c r="EK633" s="66"/>
      <c r="EL633" s="115"/>
      <c r="EM633" s="62"/>
      <c r="EN633" s="61"/>
      <c r="EO633" s="61"/>
      <c r="EP633" s="61"/>
      <c r="EQ633" s="85"/>
    </row>
    <row r="634" spans="2:147" s="67" customFormat="1" ht="11.25" customHeight="1" x14ac:dyDescent="0.15">
      <c r="B634" s="55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  <c r="BR634" s="56"/>
      <c r="BS634" s="56"/>
      <c r="BT634" s="56"/>
      <c r="BU634" s="56"/>
      <c r="BV634" s="56"/>
      <c r="BW634" s="56"/>
      <c r="BX634" s="56"/>
      <c r="BY634" s="56"/>
      <c r="BZ634" s="56"/>
      <c r="CA634" s="56"/>
      <c r="CB634" s="56"/>
      <c r="CC634" s="56"/>
      <c r="CD634" s="56"/>
      <c r="CE634" s="56"/>
      <c r="CF634" s="56"/>
      <c r="CG634" s="56"/>
      <c r="CH634" s="56"/>
      <c r="CI634" s="56"/>
      <c r="CJ634" s="56"/>
      <c r="CK634" s="56"/>
      <c r="CL634" s="56"/>
      <c r="CM634" s="56"/>
      <c r="CN634" s="56"/>
      <c r="CO634" s="56"/>
      <c r="CP634" s="56"/>
      <c r="CQ634" s="56"/>
      <c r="CR634" s="56"/>
      <c r="CS634" s="56"/>
      <c r="CT634" s="56"/>
      <c r="CU634" s="56"/>
      <c r="CV634" s="56"/>
      <c r="CW634" s="56"/>
      <c r="CX634" s="56"/>
      <c r="CY634" s="66"/>
      <c r="CZ634" s="66"/>
      <c r="DA634" s="66"/>
      <c r="DB634" s="66"/>
      <c r="DC634" s="66"/>
      <c r="DD634" s="66"/>
      <c r="DE634" s="66"/>
      <c r="DF634" s="66"/>
      <c r="DG634" s="66"/>
      <c r="DH634" s="66"/>
      <c r="DI634" s="66"/>
      <c r="DJ634" s="66"/>
      <c r="DK634" s="66"/>
      <c r="DL634" s="66"/>
      <c r="DM634" s="66"/>
      <c r="DN634" s="66"/>
      <c r="DO634" s="66"/>
      <c r="DP634" s="66"/>
      <c r="DQ634" s="66"/>
      <c r="DR634" s="66"/>
      <c r="DS634" s="66"/>
      <c r="DT634" s="66"/>
      <c r="DU634" s="66"/>
      <c r="DV634" s="66"/>
      <c r="DW634" s="66"/>
      <c r="DX634" s="66"/>
      <c r="DY634" s="66"/>
      <c r="DZ634" s="66"/>
      <c r="EA634" s="66"/>
      <c r="EB634" s="66"/>
      <c r="EC634" s="66"/>
      <c r="ED634" s="66"/>
      <c r="EE634" s="66"/>
      <c r="EF634" s="66"/>
      <c r="EG634" s="66"/>
      <c r="EH634" s="66"/>
      <c r="EI634" s="66"/>
      <c r="EJ634" s="66"/>
      <c r="EK634" s="66"/>
      <c r="EL634" s="115"/>
      <c r="EM634" s="62"/>
      <c r="EN634" s="61"/>
      <c r="EO634" s="61"/>
      <c r="EP634" s="61"/>
      <c r="EQ634" s="85"/>
    </row>
    <row r="635" spans="2:147" s="67" customFormat="1" ht="11.25" customHeight="1" x14ac:dyDescent="0.15">
      <c r="B635" s="55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  <c r="BR635" s="56"/>
      <c r="BS635" s="56"/>
      <c r="BT635" s="56"/>
      <c r="BU635" s="56"/>
      <c r="BV635" s="56"/>
      <c r="BW635" s="56"/>
      <c r="BX635" s="56"/>
      <c r="BY635" s="56"/>
      <c r="BZ635" s="56"/>
      <c r="CA635" s="56"/>
      <c r="CB635" s="56"/>
      <c r="CC635" s="56"/>
      <c r="CD635" s="56"/>
      <c r="CE635" s="56"/>
      <c r="CF635" s="56"/>
      <c r="CG635" s="56"/>
      <c r="CH635" s="56"/>
      <c r="CI635" s="56"/>
      <c r="CJ635" s="56"/>
      <c r="CK635" s="56"/>
      <c r="CL635" s="56"/>
      <c r="CM635" s="56"/>
      <c r="CN635" s="56"/>
      <c r="CO635" s="56"/>
      <c r="CP635" s="56"/>
      <c r="CQ635" s="56"/>
      <c r="CR635" s="56"/>
      <c r="CS635" s="56"/>
      <c r="CT635" s="56"/>
      <c r="CU635" s="56"/>
      <c r="CV635" s="56"/>
      <c r="CW635" s="56"/>
      <c r="CX635" s="56"/>
      <c r="CY635" s="66"/>
      <c r="CZ635" s="66"/>
      <c r="DA635" s="66"/>
      <c r="DB635" s="66"/>
      <c r="DC635" s="66"/>
      <c r="DD635" s="66"/>
      <c r="DE635" s="66"/>
      <c r="DF635" s="66"/>
      <c r="DG635" s="66"/>
      <c r="DH635" s="66"/>
      <c r="DI635" s="66"/>
      <c r="DJ635" s="66"/>
      <c r="DK635" s="66"/>
      <c r="DL635" s="66"/>
      <c r="DM635" s="66"/>
      <c r="DN635" s="66"/>
      <c r="DO635" s="66"/>
      <c r="DP635" s="66"/>
      <c r="DQ635" s="66"/>
      <c r="DR635" s="66"/>
      <c r="DS635" s="66"/>
      <c r="DT635" s="66"/>
      <c r="DU635" s="66"/>
      <c r="DV635" s="66"/>
      <c r="DW635" s="66"/>
      <c r="DX635" s="66"/>
      <c r="DY635" s="66"/>
      <c r="DZ635" s="66"/>
      <c r="EA635" s="66"/>
      <c r="EB635" s="66"/>
      <c r="EC635" s="66"/>
      <c r="ED635" s="66"/>
      <c r="EE635" s="66"/>
      <c r="EF635" s="66"/>
      <c r="EG635" s="66"/>
      <c r="EH635" s="66"/>
      <c r="EI635" s="66"/>
      <c r="EJ635" s="66"/>
      <c r="EK635" s="66"/>
      <c r="EL635" s="115"/>
      <c r="EM635" s="62"/>
      <c r="EN635" s="61"/>
      <c r="EO635" s="61"/>
      <c r="EP635" s="61"/>
      <c r="EQ635" s="85"/>
    </row>
    <row r="636" spans="2:147" s="67" customFormat="1" ht="11.25" customHeight="1" x14ac:dyDescent="0.15">
      <c r="B636" s="55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  <c r="BR636" s="56"/>
      <c r="BS636" s="56"/>
      <c r="BT636" s="56"/>
      <c r="BU636" s="56"/>
      <c r="BV636" s="56"/>
      <c r="BW636" s="56"/>
      <c r="BX636" s="56"/>
      <c r="BY636" s="56"/>
      <c r="BZ636" s="56"/>
      <c r="CA636" s="56"/>
      <c r="CB636" s="56"/>
      <c r="CC636" s="56"/>
      <c r="CD636" s="56"/>
      <c r="CE636" s="56"/>
      <c r="CF636" s="56"/>
      <c r="CG636" s="56"/>
      <c r="CH636" s="56"/>
      <c r="CI636" s="56"/>
      <c r="CJ636" s="56"/>
      <c r="CK636" s="56"/>
      <c r="CL636" s="56"/>
      <c r="CM636" s="56"/>
      <c r="CN636" s="56"/>
      <c r="CO636" s="56"/>
      <c r="CP636" s="56"/>
      <c r="CQ636" s="56"/>
      <c r="CR636" s="56"/>
      <c r="CS636" s="56"/>
      <c r="CT636" s="56"/>
      <c r="CU636" s="56"/>
      <c r="CV636" s="56"/>
      <c r="CW636" s="56"/>
      <c r="CX636" s="56"/>
      <c r="CY636" s="66"/>
      <c r="CZ636" s="66"/>
      <c r="DA636" s="66"/>
      <c r="DB636" s="66"/>
      <c r="DC636" s="66"/>
      <c r="DD636" s="66"/>
      <c r="DE636" s="66"/>
      <c r="DF636" s="66"/>
      <c r="DG636" s="66"/>
      <c r="DH636" s="66"/>
      <c r="DI636" s="66"/>
      <c r="DJ636" s="66"/>
      <c r="DK636" s="66"/>
      <c r="DL636" s="66"/>
      <c r="DM636" s="66"/>
      <c r="DN636" s="66"/>
      <c r="DO636" s="66"/>
      <c r="DP636" s="66"/>
      <c r="DQ636" s="66"/>
      <c r="DR636" s="66"/>
      <c r="DS636" s="66"/>
      <c r="DT636" s="66"/>
      <c r="DU636" s="66"/>
      <c r="DV636" s="66"/>
      <c r="DW636" s="66"/>
      <c r="DX636" s="66"/>
      <c r="DY636" s="66"/>
      <c r="DZ636" s="66"/>
      <c r="EA636" s="66"/>
      <c r="EB636" s="66"/>
      <c r="EC636" s="66"/>
      <c r="ED636" s="66"/>
      <c r="EE636" s="66"/>
      <c r="EF636" s="66"/>
      <c r="EG636" s="66"/>
      <c r="EH636" s="66"/>
      <c r="EI636" s="66"/>
      <c r="EJ636" s="66"/>
      <c r="EK636" s="66"/>
      <c r="EL636" s="115"/>
      <c r="EM636" s="62"/>
      <c r="EN636" s="61"/>
      <c r="EO636" s="61"/>
      <c r="EP636" s="61"/>
      <c r="EQ636" s="85"/>
    </row>
    <row r="637" spans="2:147" s="67" customFormat="1" ht="11.25" customHeight="1" x14ac:dyDescent="0.15">
      <c r="B637" s="55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6"/>
      <c r="CH637" s="56"/>
      <c r="CI637" s="56"/>
      <c r="CJ637" s="56"/>
      <c r="CK637" s="56"/>
      <c r="CL637" s="56"/>
      <c r="CM637" s="56"/>
      <c r="CN637" s="56"/>
      <c r="CO637" s="56"/>
      <c r="CP637" s="56"/>
      <c r="CQ637" s="56"/>
      <c r="CR637" s="56"/>
      <c r="CS637" s="56"/>
      <c r="CT637" s="56"/>
      <c r="CU637" s="56"/>
      <c r="CV637" s="56"/>
      <c r="CW637" s="56"/>
      <c r="CX637" s="56"/>
      <c r="CY637" s="66"/>
      <c r="CZ637" s="66"/>
      <c r="DA637" s="66"/>
      <c r="DB637" s="66"/>
      <c r="DC637" s="66"/>
      <c r="DD637" s="66"/>
      <c r="DE637" s="66"/>
      <c r="DF637" s="66"/>
      <c r="DG637" s="66"/>
      <c r="DH637" s="66"/>
      <c r="DI637" s="66"/>
      <c r="DJ637" s="66"/>
      <c r="DK637" s="66"/>
      <c r="DL637" s="66"/>
      <c r="DM637" s="66"/>
      <c r="DN637" s="66"/>
      <c r="DO637" s="66"/>
      <c r="DP637" s="66"/>
      <c r="DQ637" s="66"/>
      <c r="DR637" s="66"/>
      <c r="DS637" s="66"/>
      <c r="DT637" s="66"/>
      <c r="DU637" s="66"/>
      <c r="DV637" s="66"/>
      <c r="DW637" s="66"/>
      <c r="DX637" s="66"/>
      <c r="DY637" s="66"/>
      <c r="DZ637" s="66"/>
      <c r="EA637" s="66"/>
      <c r="EB637" s="66"/>
      <c r="EC637" s="66"/>
      <c r="ED637" s="66"/>
      <c r="EE637" s="66"/>
      <c r="EF637" s="66"/>
      <c r="EG637" s="66"/>
      <c r="EH637" s="66"/>
      <c r="EI637" s="66"/>
      <c r="EJ637" s="66"/>
      <c r="EK637" s="66"/>
      <c r="EL637" s="115"/>
      <c r="EM637" s="62"/>
      <c r="EN637" s="61"/>
      <c r="EO637" s="61"/>
      <c r="EP637" s="61"/>
      <c r="EQ637" s="85"/>
    </row>
    <row r="638" spans="2:147" s="67" customFormat="1" ht="11.25" customHeight="1" x14ac:dyDescent="0.15">
      <c r="B638" s="55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  <c r="BR638" s="56"/>
      <c r="BS638" s="56"/>
      <c r="BT638" s="56"/>
      <c r="BU638" s="56"/>
      <c r="BV638" s="56"/>
      <c r="BW638" s="56"/>
      <c r="BX638" s="56"/>
      <c r="BY638" s="56"/>
      <c r="BZ638" s="56"/>
      <c r="CA638" s="56"/>
      <c r="CB638" s="56"/>
      <c r="CC638" s="56"/>
      <c r="CD638" s="56"/>
      <c r="CE638" s="56"/>
      <c r="CF638" s="56"/>
      <c r="CG638" s="56"/>
      <c r="CH638" s="56"/>
      <c r="CI638" s="56"/>
      <c r="CJ638" s="56"/>
      <c r="CK638" s="56"/>
      <c r="CL638" s="56"/>
      <c r="CM638" s="56"/>
      <c r="CN638" s="56"/>
      <c r="CO638" s="56"/>
      <c r="CP638" s="56"/>
      <c r="CQ638" s="56"/>
      <c r="CR638" s="56"/>
      <c r="CS638" s="56"/>
      <c r="CT638" s="56"/>
      <c r="CU638" s="56"/>
      <c r="CV638" s="56"/>
      <c r="CW638" s="56"/>
      <c r="CX638" s="56"/>
      <c r="CY638" s="66"/>
      <c r="CZ638" s="66"/>
      <c r="DA638" s="66"/>
      <c r="DB638" s="66"/>
      <c r="DC638" s="66"/>
      <c r="DD638" s="66"/>
      <c r="DE638" s="66"/>
      <c r="DF638" s="66"/>
      <c r="DG638" s="66"/>
      <c r="DH638" s="66"/>
      <c r="DI638" s="66"/>
      <c r="DJ638" s="66"/>
      <c r="DK638" s="66"/>
      <c r="DL638" s="66"/>
      <c r="DM638" s="66"/>
      <c r="DN638" s="66"/>
      <c r="DO638" s="66"/>
      <c r="DP638" s="66"/>
      <c r="DQ638" s="66"/>
      <c r="DR638" s="66"/>
      <c r="DS638" s="66"/>
      <c r="DT638" s="66"/>
      <c r="DU638" s="66"/>
      <c r="DV638" s="66"/>
      <c r="DW638" s="66"/>
      <c r="DX638" s="66"/>
      <c r="DY638" s="66"/>
      <c r="DZ638" s="66"/>
      <c r="EA638" s="66"/>
      <c r="EB638" s="66"/>
      <c r="EC638" s="66"/>
      <c r="ED638" s="66"/>
      <c r="EE638" s="66"/>
      <c r="EF638" s="66"/>
      <c r="EG638" s="66"/>
      <c r="EH638" s="66"/>
      <c r="EI638" s="66"/>
      <c r="EJ638" s="66"/>
      <c r="EK638" s="66"/>
      <c r="EL638" s="115"/>
      <c r="EM638" s="62"/>
      <c r="EN638" s="61"/>
      <c r="EO638" s="61"/>
      <c r="EP638" s="61"/>
      <c r="EQ638" s="85"/>
    </row>
    <row r="639" spans="2:147" s="67" customFormat="1" ht="11.25" customHeight="1" x14ac:dyDescent="0.15">
      <c r="B639" s="55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  <c r="BR639" s="56"/>
      <c r="BS639" s="56"/>
      <c r="BT639" s="56"/>
      <c r="BU639" s="56"/>
      <c r="BV639" s="56"/>
      <c r="BW639" s="56"/>
      <c r="BX639" s="56"/>
      <c r="BY639" s="56"/>
      <c r="BZ639" s="56"/>
      <c r="CA639" s="56"/>
      <c r="CB639" s="56"/>
      <c r="CC639" s="56"/>
      <c r="CD639" s="56"/>
      <c r="CE639" s="56"/>
      <c r="CF639" s="56"/>
      <c r="CG639" s="56"/>
      <c r="CH639" s="56"/>
      <c r="CI639" s="56"/>
      <c r="CJ639" s="56"/>
      <c r="CK639" s="56"/>
      <c r="CL639" s="56"/>
      <c r="CM639" s="56"/>
      <c r="CN639" s="56"/>
      <c r="CO639" s="56"/>
      <c r="CP639" s="56"/>
      <c r="CQ639" s="56"/>
      <c r="CR639" s="56"/>
      <c r="CS639" s="56"/>
      <c r="CT639" s="56"/>
      <c r="CU639" s="56"/>
      <c r="CV639" s="56"/>
      <c r="CW639" s="56"/>
      <c r="CX639" s="56"/>
      <c r="CY639" s="66"/>
      <c r="CZ639" s="66"/>
      <c r="DA639" s="66"/>
      <c r="DB639" s="66"/>
      <c r="DC639" s="66"/>
      <c r="DD639" s="66"/>
      <c r="DE639" s="66"/>
      <c r="DF639" s="66"/>
      <c r="DG639" s="66"/>
      <c r="DH639" s="66"/>
      <c r="DI639" s="66"/>
      <c r="DJ639" s="66"/>
      <c r="DK639" s="66"/>
      <c r="DL639" s="66"/>
      <c r="DM639" s="66"/>
      <c r="DN639" s="66"/>
      <c r="DO639" s="66"/>
      <c r="DP639" s="66"/>
      <c r="DQ639" s="66"/>
      <c r="DR639" s="66"/>
      <c r="DS639" s="66"/>
      <c r="DT639" s="66"/>
      <c r="DU639" s="66"/>
      <c r="DV639" s="66"/>
      <c r="DW639" s="66"/>
      <c r="DX639" s="66"/>
      <c r="DY639" s="66"/>
      <c r="DZ639" s="66"/>
      <c r="EA639" s="66"/>
      <c r="EB639" s="66"/>
      <c r="EC639" s="66"/>
      <c r="ED639" s="66"/>
      <c r="EE639" s="66"/>
      <c r="EF639" s="66"/>
      <c r="EG639" s="66"/>
      <c r="EH639" s="66"/>
      <c r="EI639" s="66"/>
      <c r="EJ639" s="66"/>
      <c r="EK639" s="66"/>
      <c r="EL639" s="115"/>
      <c r="EM639" s="62"/>
      <c r="EN639" s="61"/>
      <c r="EO639" s="61"/>
      <c r="EP639" s="61"/>
      <c r="EQ639" s="85"/>
    </row>
    <row r="640" spans="2:147" s="67" customFormat="1" ht="11.25" customHeight="1" x14ac:dyDescent="0.15">
      <c r="B640" s="57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  <c r="AK640" s="54"/>
      <c r="AL640" s="54"/>
      <c r="AM640" s="54"/>
      <c r="AN640" s="54"/>
      <c r="AO640" s="54"/>
      <c r="AP640" s="54"/>
      <c r="AQ640" s="54"/>
      <c r="AR640" s="54"/>
      <c r="AS640" s="54"/>
      <c r="AT640" s="54"/>
      <c r="AU640" s="54"/>
      <c r="AV640" s="54"/>
      <c r="AW640" s="54"/>
      <c r="AX640" s="54"/>
      <c r="AY640" s="54"/>
      <c r="AZ640" s="54"/>
      <c r="BA640" s="54"/>
      <c r="BB640" s="54"/>
      <c r="BC640" s="54"/>
      <c r="BD640" s="54"/>
      <c r="BE640" s="54"/>
      <c r="BF640" s="54"/>
      <c r="BG640" s="54"/>
      <c r="BH640" s="54"/>
      <c r="BI640" s="54"/>
      <c r="BJ640" s="54"/>
      <c r="BK640" s="54"/>
      <c r="BL640" s="54"/>
      <c r="BM640" s="54"/>
      <c r="BN640" s="54"/>
      <c r="BO640" s="54"/>
      <c r="BP640" s="54"/>
      <c r="BQ640" s="54"/>
      <c r="BR640" s="54"/>
      <c r="BS640" s="54"/>
      <c r="BT640" s="54"/>
      <c r="BU640" s="54"/>
      <c r="BV640" s="54"/>
      <c r="BW640" s="54"/>
      <c r="BX640" s="54"/>
      <c r="BY640" s="54"/>
      <c r="BZ640" s="54"/>
      <c r="CA640" s="54"/>
      <c r="CB640" s="54"/>
      <c r="CC640" s="54"/>
      <c r="CD640" s="54"/>
      <c r="CE640" s="54"/>
      <c r="CF640" s="54"/>
      <c r="CG640" s="54"/>
      <c r="CH640" s="54"/>
      <c r="CI640" s="54"/>
      <c r="CJ640" s="54"/>
      <c r="CK640" s="54"/>
      <c r="CL640" s="54"/>
      <c r="CM640" s="54"/>
      <c r="CN640" s="54"/>
      <c r="CO640" s="54"/>
      <c r="CP640" s="54"/>
      <c r="CQ640" s="54"/>
      <c r="CR640" s="54"/>
      <c r="CS640" s="54"/>
      <c r="CT640" s="54"/>
      <c r="CU640" s="54"/>
      <c r="CV640" s="54"/>
      <c r="CW640" s="54"/>
      <c r="CX640" s="54"/>
      <c r="CY640" s="68"/>
      <c r="CZ640" s="68"/>
      <c r="DA640" s="68"/>
      <c r="DB640" s="68"/>
      <c r="DC640" s="68"/>
      <c r="DD640" s="68"/>
      <c r="DE640" s="68"/>
      <c r="DF640" s="68"/>
      <c r="DG640" s="68"/>
      <c r="DH640" s="68"/>
      <c r="DI640" s="68"/>
      <c r="DJ640" s="68"/>
      <c r="DK640" s="68"/>
      <c r="DL640" s="68"/>
      <c r="DM640" s="68"/>
      <c r="DN640" s="68"/>
      <c r="DO640" s="68"/>
      <c r="DP640" s="68"/>
      <c r="DQ640" s="68"/>
      <c r="DR640" s="68"/>
      <c r="DS640" s="68"/>
      <c r="DT640" s="68"/>
      <c r="DU640" s="68"/>
      <c r="DV640" s="68"/>
      <c r="DW640" s="68"/>
      <c r="DX640" s="68"/>
      <c r="DY640" s="68"/>
      <c r="DZ640" s="68"/>
      <c r="EA640" s="68"/>
      <c r="EB640" s="68"/>
      <c r="EC640" s="68"/>
      <c r="ED640" s="68"/>
      <c r="EE640" s="68"/>
      <c r="EF640" s="68"/>
      <c r="EG640" s="68"/>
      <c r="EH640" s="68"/>
      <c r="EI640" s="68"/>
      <c r="EJ640" s="68"/>
      <c r="EK640" s="68"/>
      <c r="EL640" s="125"/>
      <c r="EM640" s="64"/>
      <c r="EN640" s="64"/>
      <c r="EO640" s="64"/>
      <c r="EP640" s="64"/>
      <c r="EQ640" s="86"/>
    </row>
    <row r="641" spans="1:189" ht="11.45" customHeight="1" x14ac:dyDescent="0.2">
      <c r="B641" s="142"/>
      <c r="C641" s="134"/>
      <c r="D641" s="134"/>
      <c r="E641" s="134"/>
      <c r="F641" s="134"/>
      <c r="G641" s="134"/>
      <c r="H641" s="134"/>
      <c r="I641" s="134"/>
      <c r="J641" s="134"/>
      <c r="K641" s="134"/>
      <c r="L641" s="143"/>
      <c r="M641" s="143"/>
      <c r="N641" s="143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  <c r="AA641" s="134"/>
      <c r="AB641" s="134"/>
      <c r="AC641" s="134"/>
      <c r="AD641" s="134"/>
      <c r="AE641" s="134"/>
      <c r="AF641" s="134"/>
      <c r="AG641" s="134"/>
      <c r="AH641" s="134"/>
      <c r="AI641" s="134"/>
      <c r="AJ641" s="134"/>
      <c r="AK641" s="134"/>
      <c r="AL641" s="134"/>
      <c r="AM641" s="134"/>
      <c r="AN641" s="134"/>
      <c r="AO641" s="134"/>
      <c r="AP641" s="134"/>
      <c r="AQ641" s="134"/>
      <c r="AR641" s="134"/>
      <c r="AS641" s="134"/>
      <c r="AT641" s="134"/>
      <c r="AU641" s="134"/>
      <c r="AV641" s="134"/>
      <c r="AW641" s="134"/>
      <c r="AX641" s="134"/>
      <c r="AY641" s="134"/>
      <c r="AZ641" s="134"/>
      <c r="BA641" s="134"/>
      <c r="BB641" s="134"/>
      <c r="BC641" s="134"/>
      <c r="BD641" s="134"/>
      <c r="BE641" s="134"/>
      <c r="BF641" s="134"/>
      <c r="BG641" s="134"/>
      <c r="BH641" s="134"/>
      <c r="BI641" s="134"/>
      <c r="BJ641" s="134"/>
      <c r="BK641" s="134"/>
      <c r="BL641" s="134"/>
      <c r="BM641" s="134"/>
      <c r="BN641" s="134"/>
      <c r="BO641" s="134"/>
      <c r="BP641" s="134"/>
      <c r="BQ641" s="134"/>
      <c r="BR641" s="134"/>
      <c r="BS641" s="143"/>
      <c r="BT641" s="134"/>
      <c r="BU641" s="134"/>
      <c r="BV641" s="134"/>
      <c r="BW641" s="134"/>
      <c r="BX641" s="134"/>
      <c r="BY641" s="134"/>
      <c r="BZ641" s="134"/>
      <c r="CA641" s="134"/>
      <c r="CB641" s="134"/>
      <c r="CC641" s="134"/>
      <c r="CD641" s="134"/>
      <c r="CE641" s="134"/>
      <c r="CF641" s="134"/>
      <c r="CG641" s="134"/>
      <c r="CH641" s="134"/>
      <c r="CI641" s="134"/>
      <c r="CJ641" s="134"/>
      <c r="CK641" s="134"/>
      <c r="CL641" s="134"/>
      <c r="CM641" s="134"/>
      <c r="CN641" s="134"/>
      <c r="CO641" s="134"/>
      <c r="CP641" s="134"/>
      <c r="CQ641" s="134"/>
      <c r="CR641" s="134"/>
      <c r="CS641" s="134"/>
      <c r="CT641" s="134"/>
      <c r="CU641" s="134"/>
      <c r="CV641" s="134"/>
      <c r="CW641" s="134"/>
      <c r="CX641" s="134"/>
      <c r="CY641" s="134"/>
      <c r="CZ641" s="134"/>
      <c r="DA641" s="134"/>
      <c r="DB641" s="134"/>
      <c r="DC641" s="134"/>
      <c r="DD641" s="134"/>
      <c r="DE641" s="134"/>
      <c r="DF641" s="134"/>
      <c r="DG641" s="134"/>
      <c r="DH641" s="134"/>
      <c r="DI641" s="134"/>
      <c r="DJ641" s="134"/>
      <c r="DK641" s="134"/>
      <c r="DL641" s="134"/>
      <c r="DM641" s="134"/>
      <c r="DN641" s="134"/>
      <c r="DO641" s="134"/>
      <c r="DP641" s="134"/>
      <c r="DQ641" s="134"/>
      <c r="DR641" s="134"/>
      <c r="DS641" s="134"/>
      <c r="DT641" s="134"/>
      <c r="DU641" s="134"/>
      <c r="DV641" s="134"/>
      <c r="DW641" s="134"/>
      <c r="DX641" s="134"/>
      <c r="DY641" s="134"/>
      <c r="DZ641" s="134"/>
      <c r="EA641" s="134"/>
      <c r="EB641" s="134"/>
      <c r="EC641" s="134"/>
      <c r="ED641" s="134"/>
      <c r="EE641" s="134"/>
      <c r="EF641" s="134"/>
      <c r="EG641" s="134"/>
      <c r="EH641" s="134"/>
      <c r="EI641" s="134"/>
      <c r="EJ641" s="134"/>
      <c r="EK641" s="134"/>
      <c r="EL641" s="144"/>
      <c r="EM641" s="140"/>
      <c r="EN641" s="137"/>
      <c r="EO641" s="137"/>
      <c r="EP641" s="137"/>
      <c r="EQ641" s="145"/>
    </row>
    <row r="642" spans="1:189" s="67" customFormat="1" ht="11.45" customHeight="1" x14ac:dyDescent="0.2">
      <c r="A642" s="67">
        <v>17</v>
      </c>
      <c r="B642" s="288">
        <f>A642</f>
        <v>17</v>
      </c>
      <c r="C642" s="286"/>
      <c r="D642" s="286"/>
      <c r="E642" s="107" t="s">
        <v>12897</v>
      </c>
      <c r="F642" s="56"/>
      <c r="G642" s="56"/>
      <c r="H642" s="56"/>
      <c r="I642" s="56"/>
      <c r="J642" s="56"/>
      <c r="K642" s="56"/>
      <c r="L642" s="73"/>
      <c r="M642" s="73"/>
      <c r="N642" s="73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  <c r="BR642" s="56"/>
      <c r="BS642" s="73"/>
      <c r="BT642" s="56"/>
      <c r="BU642" s="56"/>
      <c r="BV642" s="56"/>
      <c r="BW642" s="56"/>
      <c r="BX642" s="56"/>
      <c r="BY642" s="56"/>
      <c r="BZ642" s="56"/>
      <c r="CA642" s="56"/>
      <c r="CB642" s="56"/>
      <c r="CC642" s="56"/>
      <c r="CD642" s="56"/>
      <c r="CE642" s="56"/>
      <c r="CF642" s="56"/>
      <c r="CG642" s="56"/>
      <c r="CH642" s="56"/>
      <c r="CI642" s="56"/>
      <c r="CJ642" s="56"/>
      <c r="CK642" s="56"/>
      <c r="CL642" s="56"/>
      <c r="CM642" s="56"/>
      <c r="CN642" s="56"/>
      <c r="CO642" s="56"/>
      <c r="CP642" s="56"/>
      <c r="CQ642" s="56"/>
      <c r="CR642" s="56"/>
      <c r="CS642" s="56"/>
      <c r="CT642" s="56"/>
      <c r="CU642" s="56"/>
      <c r="CV642" s="56"/>
      <c r="CW642" s="56"/>
      <c r="CX642" s="56"/>
      <c r="CY642" s="56"/>
      <c r="CZ642" s="56"/>
      <c r="DA642" s="56"/>
      <c r="DB642" s="56"/>
      <c r="DC642" s="56"/>
      <c r="DD642" s="56"/>
      <c r="DE642" s="56"/>
      <c r="DF642" s="56"/>
      <c r="DG642" s="56"/>
      <c r="DH642" s="56"/>
      <c r="DI642" s="56"/>
      <c r="DJ642" s="56"/>
      <c r="DK642" s="56"/>
      <c r="DL642" s="56"/>
      <c r="DM642" s="56"/>
      <c r="DN642" s="56"/>
      <c r="DO642" s="56"/>
      <c r="DP642" s="56"/>
      <c r="DQ642" s="56"/>
      <c r="DR642" s="56"/>
      <c r="DS642" s="56"/>
      <c r="DT642" s="56"/>
      <c r="DU642" s="56"/>
      <c r="DV642" s="56"/>
      <c r="DW642" s="56"/>
      <c r="DX642" s="56"/>
      <c r="DY642" s="56"/>
      <c r="DZ642" s="56"/>
      <c r="EA642" s="56"/>
      <c r="EB642" s="56"/>
      <c r="EC642" s="56"/>
      <c r="ED642" s="56"/>
      <c r="EE642" s="56"/>
      <c r="EF642" s="56"/>
      <c r="EG642" s="56"/>
      <c r="EH642" s="56"/>
      <c r="EI642" s="56"/>
      <c r="EJ642" s="56"/>
      <c r="EK642" s="56"/>
      <c r="EL642" s="76"/>
      <c r="EM642" s="59" t="e">
        <f>EM711</f>
        <v>#REF!</v>
      </c>
      <c r="EN642" s="59" t="e">
        <f>EN711</f>
        <v>#REF!</v>
      </c>
      <c r="EO642" s="59" t="e">
        <f>EO711</f>
        <v>#REF!</v>
      </c>
      <c r="EP642" s="59" t="str">
        <f>EP711</f>
        <v>63</v>
      </c>
      <c r="EQ642" s="83" t="s">
        <v>12898</v>
      </c>
      <c r="ER642" s="56"/>
      <c r="ES642" s="9">
        <f>A642</f>
        <v>17</v>
      </c>
      <c r="ET642" s="56"/>
      <c r="EU642" s="66"/>
      <c r="EV642" s="66"/>
      <c r="EW642" s="66"/>
      <c r="EX642" s="66"/>
      <c r="EY642" s="66"/>
      <c r="EZ642" s="66"/>
      <c r="FA642" s="66"/>
      <c r="FB642" s="66"/>
      <c r="FC642" s="66"/>
      <c r="FD642" s="66"/>
      <c r="FE642" s="66"/>
      <c r="FF642" s="66"/>
      <c r="FG642" s="66"/>
      <c r="FH642" s="66"/>
      <c r="FI642" s="66"/>
      <c r="FJ642" s="66"/>
      <c r="FK642" s="66"/>
      <c r="FL642" s="66"/>
      <c r="FM642" s="66"/>
      <c r="FN642" s="66"/>
      <c r="FO642" s="66"/>
      <c r="FP642" s="66"/>
      <c r="FQ642" s="66"/>
      <c r="FR642" s="66"/>
      <c r="FS642" s="66"/>
      <c r="FT642" s="66"/>
      <c r="FU642" s="66"/>
      <c r="FV642" s="66"/>
      <c r="FW642" s="66"/>
      <c r="FX642" s="66"/>
      <c r="FY642" s="66"/>
      <c r="FZ642" s="66"/>
      <c r="GA642" s="66"/>
      <c r="GB642" s="66"/>
      <c r="GC642" s="66"/>
      <c r="GD642" s="66"/>
      <c r="GE642" s="66"/>
      <c r="GF642" s="66"/>
      <c r="GG642" s="7"/>
    </row>
    <row r="643" spans="1:189" s="67" customFormat="1" ht="11.45" customHeight="1" x14ac:dyDescent="0.1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73"/>
      <c r="M643" s="73"/>
      <c r="N643" s="73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  <c r="BR643" s="56"/>
      <c r="BS643" s="73"/>
      <c r="BT643" s="56"/>
      <c r="BU643" s="56"/>
      <c r="BV643" s="56"/>
      <c r="BW643" s="56"/>
      <c r="BX643" s="56"/>
      <c r="BY643" s="56"/>
      <c r="BZ643" s="56"/>
      <c r="CA643" s="56"/>
      <c r="CB643" s="56"/>
      <c r="CC643" s="56"/>
      <c r="CD643" s="56"/>
      <c r="CE643" s="56"/>
      <c r="CF643" s="56"/>
      <c r="CG643" s="56"/>
      <c r="CH643" s="56"/>
      <c r="CI643" s="56"/>
      <c r="CJ643" s="56"/>
      <c r="CK643" s="56"/>
      <c r="CL643" s="56"/>
      <c r="CM643" s="56"/>
      <c r="CN643" s="56"/>
      <c r="CO643" s="56"/>
      <c r="CP643" s="56"/>
      <c r="CQ643" s="56"/>
      <c r="CR643" s="56"/>
      <c r="CS643" s="56"/>
      <c r="CT643" s="56"/>
      <c r="CU643" s="56"/>
      <c r="CV643" s="56"/>
      <c r="CW643" s="56"/>
      <c r="CX643" s="56"/>
      <c r="CY643" s="56"/>
      <c r="CZ643" s="56"/>
      <c r="DA643" s="56"/>
      <c r="DB643" s="56"/>
      <c r="DC643" s="56"/>
      <c r="DD643" s="56"/>
      <c r="DE643" s="56"/>
      <c r="DF643" s="56"/>
      <c r="DG643" s="56"/>
      <c r="DH643" s="56"/>
      <c r="DI643" s="56"/>
      <c r="DJ643" s="56"/>
      <c r="DK643" s="56"/>
      <c r="DL643" s="56"/>
      <c r="DM643" s="56"/>
      <c r="DN643" s="56"/>
      <c r="DO643" s="56"/>
      <c r="DP643" s="56"/>
      <c r="DQ643" s="56"/>
      <c r="DR643" s="56"/>
      <c r="DS643" s="56"/>
      <c r="DT643" s="56"/>
      <c r="DU643" s="56"/>
      <c r="DV643" s="56"/>
      <c r="DW643" s="56"/>
      <c r="DX643" s="56"/>
      <c r="DY643" s="56"/>
      <c r="DZ643" s="56"/>
      <c r="EA643" s="56"/>
      <c r="EB643" s="56"/>
      <c r="EC643" s="56"/>
      <c r="ED643" s="56"/>
      <c r="EE643" s="56"/>
      <c r="EF643" s="56"/>
      <c r="EG643" s="56"/>
      <c r="EH643" s="56"/>
      <c r="EI643" s="56"/>
      <c r="EJ643" s="56"/>
      <c r="EK643" s="56"/>
      <c r="EL643" s="76"/>
      <c r="EM643" s="61"/>
      <c r="EN643" s="61"/>
      <c r="EO643" s="61"/>
      <c r="EP643" s="61"/>
      <c r="EQ643" s="70"/>
      <c r="ER643" s="56"/>
      <c r="ES643" s="56"/>
      <c r="ET643" s="56"/>
      <c r="EU643" s="66"/>
      <c r="EV643" s="66"/>
      <c r="EW643" s="66"/>
      <c r="EX643" s="66"/>
      <c r="EY643" s="66"/>
      <c r="EZ643" s="66"/>
      <c r="FA643" s="66"/>
      <c r="FB643" s="66"/>
      <c r="FC643" s="66"/>
      <c r="FD643" s="66"/>
      <c r="FE643" s="66"/>
      <c r="FF643" s="66"/>
      <c r="FG643" s="66"/>
      <c r="FH643" s="66"/>
      <c r="FI643" s="66"/>
      <c r="FJ643" s="66"/>
      <c r="FK643" s="66"/>
      <c r="FL643" s="66"/>
      <c r="FM643" s="66"/>
      <c r="FN643" s="66"/>
      <c r="FO643" s="66"/>
      <c r="FP643" s="66"/>
      <c r="FQ643" s="66"/>
      <c r="FR643" s="66"/>
      <c r="FS643" s="66"/>
      <c r="FT643" s="66"/>
      <c r="FU643" s="66"/>
      <c r="FV643" s="66"/>
      <c r="FW643" s="66"/>
      <c r="FX643" s="66"/>
      <c r="FY643" s="66"/>
      <c r="FZ643" s="66"/>
      <c r="GA643" s="66"/>
      <c r="GB643" s="66"/>
      <c r="GC643" s="66"/>
      <c r="GD643" s="66"/>
      <c r="GE643" s="66"/>
      <c r="GF643" s="66"/>
      <c r="GG643" s="7"/>
    </row>
    <row r="644" spans="1:189" s="67" customFormat="1" ht="11.45" customHeight="1" x14ac:dyDescent="0.15">
      <c r="B644" s="55"/>
      <c r="C644" s="56"/>
      <c r="D644" s="56" t="s">
        <v>12599</v>
      </c>
      <c r="E644" s="56"/>
      <c r="F644" s="56"/>
      <c r="G644" s="56" t="s">
        <v>12679</v>
      </c>
      <c r="H644" s="56"/>
      <c r="I644" s="56"/>
      <c r="J644" s="56"/>
      <c r="K644" s="56"/>
      <c r="L644" s="73"/>
      <c r="M644" s="73"/>
      <c r="N644" s="73"/>
      <c r="O644" s="56"/>
      <c r="P644" s="56" t="s">
        <v>12624</v>
      </c>
      <c r="Q644" s="56"/>
      <c r="R644" s="56"/>
      <c r="S644" s="56"/>
      <c r="T644" s="56"/>
      <c r="U644" s="56" t="s">
        <v>12937</v>
      </c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  <c r="BR644" s="56"/>
      <c r="BS644" s="73"/>
      <c r="BT644" s="56"/>
      <c r="BU644" s="56"/>
      <c r="BV644" s="56"/>
      <c r="BW644" s="56"/>
      <c r="BX644" s="56"/>
      <c r="BY644" s="56"/>
      <c r="BZ644" s="56"/>
      <c r="CA644" s="56"/>
      <c r="CB644" s="56"/>
      <c r="CC644" s="56"/>
      <c r="CD644" s="56"/>
      <c r="CE644" s="56"/>
      <c r="CF644" s="56"/>
      <c r="CG644" s="56"/>
      <c r="CH644" s="56"/>
      <c r="CI644" s="56"/>
      <c r="CJ644" s="56"/>
      <c r="CK644" s="56"/>
      <c r="CL644" s="56"/>
      <c r="CM644" s="56"/>
      <c r="CN644" s="56"/>
      <c r="CO644" s="56"/>
      <c r="CP644" s="56"/>
      <c r="CQ644" s="56"/>
      <c r="CR644" s="56"/>
      <c r="CS644" s="56"/>
      <c r="CT644" s="56"/>
      <c r="CU644" s="56"/>
      <c r="CV644" s="56"/>
      <c r="CW644" s="56"/>
      <c r="CX644" s="56"/>
      <c r="CY644" s="56"/>
      <c r="CZ644" s="56"/>
      <c r="DA644" s="56"/>
      <c r="DB644" s="56"/>
      <c r="DC644" s="56"/>
      <c r="DD644" s="56"/>
      <c r="DE644" s="56"/>
      <c r="DF644" s="56"/>
      <c r="DG644" s="56"/>
      <c r="DH644" s="56"/>
      <c r="DI644" s="56"/>
      <c r="DJ644" s="56"/>
      <c r="DK644" s="56"/>
      <c r="DL644" s="56"/>
      <c r="DM644" s="56"/>
      <c r="DN644" s="56"/>
      <c r="DO644" s="56"/>
      <c r="DP644" s="56"/>
      <c r="DQ644" s="56"/>
      <c r="DR644" s="56"/>
      <c r="DS644" s="56"/>
      <c r="DT644" s="56"/>
      <c r="DU644" s="56"/>
      <c r="DV644" s="56"/>
      <c r="DW644" s="56"/>
      <c r="DX644" s="56"/>
      <c r="DY644" s="56"/>
      <c r="DZ644" s="56"/>
      <c r="EA644" s="56"/>
      <c r="EB644" s="56"/>
      <c r="EC644" s="56"/>
      <c r="ED644" s="56"/>
      <c r="EE644" s="56"/>
      <c r="EF644" s="56"/>
      <c r="EG644" s="56"/>
      <c r="EH644" s="56"/>
      <c r="EI644" s="56"/>
      <c r="EJ644" s="56"/>
      <c r="EK644" s="56"/>
      <c r="EL644" s="76"/>
      <c r="EM644" s="61"/>
      <c r="EN644" s="61"/>
      <c r="EO644" s="61"/>
      <c r="EP644" s="61"/>
      <c r="EQ644" s="70"/>
      <c r="ER644" s="56"/>
      <c r="ES644" s="56"/>
      <c r="ET644" s="56"/>
      <c r="EU644" s="66"/>
      <c r="EV644" s="66"/>
      <c r="EW644" s="66"/>
      <c r="EX644" s="66"/>
      <c r="EY644" s="66"/>
      <c r="EZ644" s="66"/>
      <c r="FA644" s="66"/>
      <c r="FB644" s="66"/>
      <c r="FC644" s="66"/>
      <c r="FD644" s="66"/>
      <c r="FE644" s="66"/>
      <c r="FF644" s="66"/>
      <c r="FG644" s="66"/>
      <c r="FH644" s="66"/>
      <c r="FI644" s="66"/>
      <c r="FJ644" s="66"/>
      <c r="FK644" s="66"/>
      <c r="FL644" s="66"/>
      <c r="FM644" s="66"/>
      <c r="FN644" s="66"/>
      <c r="FO644" s="66"/>
      <c r="FP644" s="66"/>
      <c r="FQ644" s="66"/>
      <c r="FR644" s="66"/>
      <c r="FS644" s="66"/>
      <c r="FT644" s="66"/>
      <c r="FU644" s="66"/>
      <c r="FV644" s="66"/>
      <c r="FW644" s="66"/>
      <c r="FX644" s="66"/>
      <c r="FY644" s="66"/>
      <c r="FZ644" s="66"/>
      <c r="GA644" s="66"/>
      <c r="GB644" s="66"/>
      <c r="GC644" s="66"/>
      <c r="GD644" s="66"/>
      <c r="GE644" s="66"/>
      <c r="GF644" s="66"/>
      <c r="GG644" s="7"/>
    </row>
    <row r="645" spans="1:189" s="67" customFormat="1" ht="11.45" customHeight="1" x14ac:dyDescent="0.15">
      <c r="B645" s="55"/>
      <c r="C645" s="56"/>
      <c r="D645" s="56"/>
      <c r="E645" s="56" t="s">
        <v>12611</v>
      </c>
      <c r="F645" s="56"/>
      <c r="G645" s="56" t="s">
        <v>12612</v>
      </c>
      <c r="H645" s="56"/>
      <c r="I645" s="56" t="s">
        <v>12625</v>
      </c>
      <c r="J645" s="56"/>
      <c r="K645" s="56"/>
      <c r="L645" s="73" t="s">
        <v>12626</v>
      </c>
      <c r="M645" s="73"/>
      <c r="N645" s="73"/>
      <c r="O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  <c r="BR645" s="56"/>
      <c r="BS645" s="73"/>
      <c r="BT645" s="56"/>
      <c r="BU645" s="56"/>
      <c r="BV645" s="56"/>
      <c r="BW645" s="56"/>
      <c r="BX645" s="56"/>
      <c r="BY645" s="56"/>
      <c r="BZ645" s="56"/>
      <c r="CA645" s="56"/>
      <c r="CB645" s="56"/>
      <c r="CC645" s="56"/>
      <c r="CD645" s="56"/>
      <c r="CE645" s="56"/>
      <c r="CF645" s="56"/>
      <c r="CG645" s="56"/>
      <c r="CH645" s="56"/>
      <c r="CI645" s="56"/>
      <c r="CJ645" s="56"/>
      <c r="CK645" s="56"/>
      <c r="CL645" s="56"/>
      <c r="CM645" s="56"/>
      <c r="CN645" s="56"/>
      <c r="CO645" s="56"/>
      <c r="CP645" s="56"/>
      <c r="CQ645" s="56"/>
      <c r="CR645" s="56"/>
      <c r="CS645" s="56"/>
      <c r="CT645" s="56"/>
      <c r="CU645" s="56"/>
      <c r="CV645" s="56"/>
      <c r="CW645" s="56"/>
      <c r="CX645" s="56"/>
      <c r="CY645" s="56"/>
      <c r="CZ645" s="56"/>
      <c r="DA645" s="56"/>
      <c r="DB645" s="56"/>
      <c r="DC645" s="56"/>
      <c r="DD645" s="56"/>
      <c r="DE645" s="56"/>
      <c r="DF645" s="56"/>
      <c r="DG645" s="56"/>
      <c r="DH645" s="56"/>
      <c r="DI645" s="56"/>
      <c r="DJ645" s="56"/>
      <c r="DK645" s="56"/>
      <c r="DL645" s="56"/>
      <c r="DM645" s="56"/>
      <c r="DN645" s="56"/>
      <c r="DO645" s="56"/>
      <c r="DP645" s="56"/>
      <c r="DQ645" s="56"/>
      <c r="DR645" s="56"/>
      <c r="DS645" s="56"/>
      <c r="DT645" s="56"/>
      <c r="DU645" s="56"/>
      <c r="DV645" s="56"/>
      <c r="DW645" s="56"/>
      <c r="DX645" s="56"/>
      <c r="DY645" s="56"/>
      <c r="DZ645" s="56"/>
      <c r="EA645" s="56"/>
      <c r="EB645" s="56"/>
      <c r="EC645" s="56"/>
      <c r="ED645" s="56"/>
      <c r="EE645" s="56"/>
      <c r="EF645" s="56"/>
      <c r="EG645" s="56"/>
      <c r="EH645" s="56"/>
      <c r="EI645" s="56"/>
      <c r="EJ645" s="56"/>
      <c r="EK645" s="56"/>
      <c r="EL645" s="76"/>
      <c r="EM645" s="61"/>
      <c r="EN645" s="61"/>
      <c r="EO645" s="61"/>
      <c r="EP645" s="61"/>
      <c r="EQ645" s="70"/>
      <c r="ER645" s="56"/>
      <c r="ES645" s="56"/>
      <c r="ET645" s="56"/>
      <c r="EU645" s="66"/>
      <c r="EV645" s="66"/>
      <c r="EW645" s="66"/>
      <c r="EX645" s="66"/>
      <c r="EY645" s="66"/>
      <c r="EZ645" s="66"/>
      <c r="FA645" s="66"/>
      <c r="FB645" s="66"/>
      <c r="FC645" s="66"/>
      <c r="FD645" s="66"/>
      <c r="FE645" s="66"/>
      <c r="FF645" s="66"/>
      <c r="FG645" s="66"/>
      <c r="FH645" s="66"/>
      <c r="FI645" s="66"/>
      <c r="FJ645" s="66"/>
      <c r="FK645" s="66"/>
      <c r="FL645" s="66"/>
      <c r="FM645" s="66"/>
      <c r="FN645" s="66"/>
      <c r="FO645" s="66"/>
      <c r="FP645" s="66"/>
      <c r="FQ645" s="66"/>
      <c r="FR645" s="66"/>
      <c r="FS645" s="66"/>
      <c r="FT645" s="66"/>
      <c r="FU645" s="66"/>
      <c r="FV645" s="66"/>
      <c r="FW645" s="66"/>
      <c r="FX645" s="66"/>
      <c r="FY645" s="66"/>
      <c r="FZ645" s="66"/>
      <c r="GA645" s="66"/>
      <c r="GB645" s="66"/>
      <c r="GC645" s="66"/>
      <c r="GD645" s="66"/>
      <c r="GE645" s="66"/>
      <c r="GF645" s="66"/>
      <c r="GG645" s="7"/>
    </row>
    <row r="646" spans="1:189" s="67" customFormat="1" ht="11.45" customHeight="1" x14ac:dyDescent="0.15">
      <c r="B646" s="55"/>
      <c r="C646" s="56"/>
      <c r="D646" s="56"/>
      <c r="E646" s="56"/>
      <c r="F646" s="56"/>
      <c r="G646" s="56" t="s">
        <v>12627</v>
      </c>
      <c r="H646" s="56"/>
      <c r="I646" s="56"/>
      <c r="J646" s="56"/>
      <c r="K646" s="56"/>
      <c r="L646" s="73" t="s">
        <v>12628</v>
      </c>
      <c r="M646" s="73"/>
      <c r="N646" s="73"/>
      <c r="O646" s="56"/>
      <c r="P646" s="56"/>
      <c r="Q646" s="56"/>
      <c r="R646" s="56"/>
      <c r="S646" s="56" t="s">
        <v>41</v>
      </c>
      <c r="T646" s="56" t="str">
        <f>TEXT(500,"#,##0.#######")</f>
        <v>500.</v>
      </c>
      <c r="U646" s="56"/>
      <c r="V646" s="56"/>
      <c r="W646" s="56" t="s">
        <v>7</v>
      </c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73"/>
      <c r="BT646" s="56"/>
      <c r="BU646" s="56"/>
      <c r="BV646" s="56"/>
      <c r="BW646" s="56"/>
      <c r="BX646" s="56"/>
      <c r="BY646" s="56"/>
      <c r="BZ646" s="56"/>
      <c r="CA646" s="56"/>
      <c r="CB646" s="56"/>
      <c r="CC646" s="56"/>
      <c r="CD646" s="56"/>
      <c r="CE646" s="56"/>
      <c r="CF646" s="56"/>
      <c r="CG646" s="56"/>
      <c r="CH646" s="56"/>
      <c r="CI646" s="56"/>
      <c r="CJ646" s="56"/>
      <c r="CK646" s="56"/>
      <c r="CL646" s="56"/>
      <c r="CM646" s="56"/>
      <c r="CN646" s="56"/>
      <c r="CO646" s="56"/>
      <c r="CP646" s="56"/>
      <c r="CQ646" s="56"/>
      <c r="CR646" s="56"/>
      <c r="CS646" s="56"/>
      <c r="CT646" s="56"/>
      <c r="CU646" s="56"/>
      <c r="CV646" s="56"/>
      <c r="CW646" s="56"/>
      <c r="CX646" s="56"/>
      <c r="CY646" s="56"/>
      <c r="CZ646" s="56"/>
      <c r="DA646" s="56"/>
      <c r="DB646" s="56"/>
      <c r="DC646" s="56"/>
      <c r="DD646" s="56"/>
      <c r="DE646" s="56"/>
      <c r="DF646" s="56"/>
      <c r="DG646" s="56"/>
      <c r="DH646" s="56"/>
      <c r="DI646" s="56"/>
      <c r="DJ646" s="56"/>
      <c r="DK646" s="56"/>
      <c r="DL646" s="56"/>
      <c r="DM646" s="56"/>
      <c r="DN646" s="56"/>
      <c r="DO646" s="56"/>
      <c r="DP646" s="56"/>
      <c r="DQ646" s="56"/>
      <c r="DR646" s="56"/>
      <c r="DS646" s="56"/>
      <c r="DT646" s="56"/>
      <c r="DU646" s="56"/>
      <c r="DV646" s="56"/>
      <c r="DW646" s="56"/>
      <c r="DX646" s="56"/>
      <c r="DY646" s="56"/>
      <c r="DZ646" s="56"/>
      <c r="EA646" s="56"/>
      <c r="EB646" s="56"/>
      <c r="EC646" s="56"/>
      <c r="ED646" s="56"/>
      <c r="EE646" s="56"/>
      <c r="EF646" s="56"/>
      <c r="EG646" s="56"/>
      <c r="EH646" s="56"/>
      <c r="EI646" s="56"/>
      <c r="EJ646" s="56"/>
      <c r="EK646" s="56"/>
      <c r="EL646" s="76"/>
      <c r="EM646" s="61"/>
      <c r="EN646" s="61"/>
      <c r="EO646" s="61"/>
      <c r="EP646" s="61"/>
      <c r="EQ646" s="70"/>
      <c r="ER646" s="56"/>
      <c r="ES646" s="56"/>
      <c r="ET646" s="56"/>
      <c r="EU646" s="66"/>
      <c r="EV646" s="66"/>
      <c r="EW646" s="66"/>
      <c r="EX646" s="66"/>
      <c r="EY646" s="66"/>
      <c r="EZ646" s="66"/>
      <c r="FA646" s="66"/>
      <c r="FB646" s="66"/>
      <c r="FC646" s="66"/>
      <c r="FD646" s="66"/>
      <c r="FE646" s="66"/>
      <c r="FF646" s="66"/>
      <c r="FG646" s="66"/>
      <c r="FH646" s="66"/>
      <c r="FI646" s="66"/>
      <c r="FJ646" s="66"/>
      <c r="FK646" s="66"/>
      <c r="FL646" s="66"/>
      <c r="FM646" s="66"/>
      <c r="FN646" s="66"/>
      <c r="FO646" s="66"/>
      <c r="FP646" s="66"/>
      <c r="FQ646" s="66"/>
      <c r="FR646" s="66"/>
      <c r="FS646" s="66"/>
      <c r="FT646" s="66"/>
      <c r="FU646" s="66"/>
      <c r="FV646" s="66"/>
      <c r="FW646" s="66"/>
      <c r="FX646" s="66"/>
      <c r="FY646" s="66"/>
      <c r="FZ646" s="66"/>
      <c r="GA646" s="66"/>
      <c r="GB646" s="66"/>
      <c r="GC646" s="66"/>
      <c r="GD646" s="66"/>
      <c r="GE646" s="66"/>
      <c r="GF646" s="66"/>
      <c r="GG646" s="7"/>
    </row>
    <row r="647" spans="1:189" s="67" customFormat="1" ht="11.45" customHeight="1" x14ac:dyDescent="0.15">
      <c r="B647" s="55"/>
      <c r="C647" s="56"/>
      <c r="D647" s="56"/>
      <c r="E647" s="56"/>
      <c r="F647" s="56"/>
      <c r="G647" s="56"/>
      <c r="H647" s="56"/>
      <c r="I647" s="56"/>
      <c r="J647" s="56"/>
      <c r="K647" s="56"/>
      <c r="L647" s="73"/>
      <c r="M647" s="73"/>
      <c r="N647" s="73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73"/>
      <c r="BT647" s="56"/>
      <c r="BU647" s="56"/>
      <c r="BV647" s="56"/>
      <c r="BW647" s="56"/>
      <c r="BX647" s="56"/>
      <c r="BY647" s="56"/>
      <c r="BZ647" s="56"/>
      <c r="CA647" s="56"/>
      <c r="CB647" s="56"/>
      <c r="CC647" s="56"/>
      <c r="CD647" s="56"/>
      <c r="CE647" s="56"/>
      <c r="CF647" s="56"/>
      <c r="CG647" s="56"/>
      <c r="CH647" s="56"/>
      <c r="CI647" s="56"/>
      <c r="CJ647" s="56"/>
      <c r="CK647" s="56"/>
      <c r="CL647" s="56"/>
      <c r="CM647" s="56"/>
      <c r="CN647" s="56"/>
      <c r="CO647" s="56"/>
      <c r="CP647" s="56"/>
      <c r="CQ647" s="56"/>
      <c r="CR647" s="56"/>
      <c r="CS647" s="56"/>
      <c r="CT647" s="56"/>
      <c r="CU647" s="56"/>
      <c r="CV647" s="56"/>
      <c r="CW647" s="56"/>
      <c r="CX647" s="56"/>
      <c r="CY647" s="56"/>
      <c r="CZ647" s="56"/>
      <c r="DA647" s="56"/>
      <c r="DB647" s="56"/>
      <c r="DC647" s="56"/>
      <c r="DD647" s="56"/>
      <c r="DE647" s="56"/>
      <c r="DF647" s="56"/>
      <c r="DG647" s="56"/>
      <c r="DH647" s="56"/>
      <c r="DI647" s="56"/>
      <c r="DJ647" s="56"/>
      <c r="DK647" s="56"/>
      <c r="DL647" s="56"/>
      <c r="DM647" s="56"/>
      <c r="DN647" s="56"/>
      <c r="DO647" s="56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  <c r="EK647" s="56"/>
      <c r="EL647" s="76"/>
      <c r="EM647" s="61"/>
      <c r="EN647" s="61"/>
      <c r="EO647" s="61"/>
      <c r="EP647" s="61"/>
      <c r="EQ647" s="70"/>
      <c r="ER647" s="56"/>
      <c r="ES647" s="56"/>
      <c r="ET647" s="56"/>
      <c r="EU647" s="66"/>
      <c r="EV647" s="66"/>
      <c r="EW647" s="66"/>
      <c r="EX647" s="66"/>
      <c r="EY647" s="66"/>
      <c r="EZ647" s="66"/>
      <c r="FA647" s="66"/>
      <c r="FB647" s="66"/>
      <c r="FC647" s="66"/>
      <c r="FD647" s="66"/>
      <c r="FE647" s="66"/>
      <c r="FF647" s="66"/>
      <c r="FG647" s="66"/>
      <c r="FH647" s="66"/>
      <c r="FI647" s="66"/>
      <c r="FJ647" s="66"/>
      <c r="FK647" s="66"/>
      <c r="FL647" s="66"/>
      <c r="FM647" s="66"/>
      <c r="FN647" s="66"/>
      <c r="FO647" s="66"/>
      <c r="FP647" s="66"/>
      <c r="FQ647" s="66"/>
      <c r="FR647" s="66"/>
      <c r="FS647" s="66"/>
      <c r="FT647" s="66"/>
      <c r="FU647" s="66"/>
      <c r="FV647" s="66"/>
      <c r="FW647" s="66"/>
      <c r="FX647" s="66"/>
      <c r="FY647" s="66"/>
      <c r="FZ647" s="66"/>
      <c r="GA647" s="66"/>
      <c r="GB647" s="66"/>
      <c r="GC647" s="66"/>
      <c r="GD647" s="66"/>
      <c r="GE647" s="66"/>
      <c r="GF647" s="66"/>
      <c r="GG647" s="7"/>
    </row>
    <row r="648" spans="1:189" s="67" customFormat="1" ht="11.45" customHeight="1" x14ac:dyDescent="0.15">
      <c r="B648" s="55"/>
      <c r="C648" s="56"/>
      <c r="D648" s="56"/>
      <c r="E648" s="56"/>
      <c r="F648" s="56"/>
      <c r="G648" s="56" t="s">
        <v>12613</v>
      </c>
      <c r="H648" s="56"/>
      <c r="I648" s="56" t="s">
        <v>43</v>
      </c>
      <c r="J648" s="56"/>
      <c r="K648" s="56" t="str">
        <f>TEXT(T646,"#,##0.#######")</f>
        <v>500.</v>
      </c>
      <c r="L648" s="73"/>
      <c r="M648" s="73"/>
      <c r="N648" s="73" t="s">
        <v>7</v>
      </c>
      <c r="O648" s="56"/>
      <c r="P648" s="56" t="s">
        <v>12609</v>
      </c>
      <c r="Q648" s="56"/>
      <c r="R648" s="56"/>
      <c r="S648" s="56" t="str">
        <f>TEXT(8,"#,##0.#######")</f>
        <v>8.</v>
      </c>
      <c r="T648" s="56" t="s">
        <v>4481</v>
      </c>
      <c r="U648" s="56"/>
      <c r="V648" s="56"/>
      <c r="W648" s="56" t="s">
        <v>43</v>
      </c>
      <c r="X648" s="56"/>
      <c r="Y648" s="56" t="str">
        <f>TEXT(ROUND(K648/S648,2),"#,##0.#######")</f>
        <v>62.5</v>
      </c>
      <c r="Z648" s="56"/>
      <c r="AA648" s="56"/>
      <c r="AB648" s="56"/>
      <c r="AC648" s="56"/>
      <c r="AD648" s="56" t="s">
        <v>7</v>
      </c>
      <c r="AE648" s="56" t="s">
        <v>45</v>
      </c>
      <c r="AF648" s="56" t="s">
        <v>4481</v>
      </c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  <c r="BR648" s="56"/>
      <c r="BS648" s="73"/>
      <c r="BT648" s="56"/>
      <c r="BU648" s="56"/>
      <c r="BV648" s="56"/>
      <c r="BW648" s="56"/>
      <c r="BX648" s="56"/>
      <c r="BY648" s="56"/>
      <c r="BZ648" s="56"/>
      <c r="CA648" s="56"/>
      <c r="CB648" s="56"/>
      <c r="CC648" s="56"/>
      <c r="CD648" s="56"/>
      <c r="CE648" s="56"/>
      <c r="CF648" s="56"/>
      <c r="CG648" s="56"/>
      <c r="CH648" s="56"/>
      <c r="CI648" s="56"/>
      <c r="CJ648" s="56"/>
      <c r="CK648" s="56"/>
      <c r="CL648" s="56"/>
      <c r="CM648" s="56"/>
      <c r="CN648" s="56"/>
      <c r="CO648" s="56"/>
      <c r="CP648" s="56"/>
      <c r="CQ648" s="56"/>
      <c r="CR648" s="56"/>
      <c r="CS648" s="56"/>
      <c r="CT648" s="56"/>
      <c r="CU648" s="56"/>
      <c r="CV648" s="56"/>
      <c r="CW648" s="56"/>
      <c r="CX648" s="56"/>
      <c r="CY648" s="56"/>
      <c r="CZ648" s="56"/>
      <c r="DA648" s="56"/>
      <c r="DB648" s="56"/>
      <c r="DC648" s="56"/>
      <c r="DD648" s="56"/>
      <c r="DE648" s="56"/>
      <c r="DF648" s="56"/>
      <c r="DG648" s="56"/>
      <c r="DH648" s="56"/>
      <c r="DI648" s="56"/>
      <c r="DJ648" s="56"/>
      <c r="DK648" s="56"/>
      <c r="DL648" s="56"/>
      <c r="DM648" s="56"/>
      <c r="DN648" s="56"/>
      <c r="DO648" s="56"/>
      <c r="DP648" s="56"/>
      <c r="DQ648" s="56"/>
      <c r="DR648" s="56"/>
      <c r="DS648" s="56"/>
      <c r="DT648" s="56"/>
      <c r="DU648" s="56"/>
      <c r="DV648" s="56"/>
      <c r="DW648" s="56"/>
      <c r="DX648" s="56"/>
      <c r="DY648" s="56"/>
      <c r="DZ648" s="56"/>
      <c r="EA648" s="56"/>
      <c r="EB648" s="56"/>
      <c r="EC648" s="56"/>
      <c r="ED648" s="56"/>
      <c r="EE648" s="56"/>
      <c r="EF648" s="56"/>
      <c r="EG648" s="56"/>
      <c r="EH648" s="56"/>
      <c r="EI648" s="56"/>
      <c r="EJ648" s="56"/>
      <c r="EK648" s="56"/>
      <c r="EL648" s="76"/>
      <c r="EM648" s="61"/>
      <c r="EN648" s="61"/>
      <c r="EO648" s="61"/>
      <c r="EP648" s="61"/>
      <c r="EQ648" s="70"/>
      <c r="ER648" s="56"/>
      <c r="ES648" s="56"/>
      <c r="ET648" s="56"/>
      <c r="EU648" s="66"/>
      <c r="EV648" s="66"/>
      <c r="EW648" s="66"/>
      <c r="EX648" s="66"/>
      <c r="EY648" s="66"/>
      <c r="EZ648" s="66"/>
      <c r="FA648" s="66"/>
      <c r="FB648" s="66"/>
      <c r="FC648" s="66"/>
      <c r="FD648" s="66"/>
      <c r="FE648" s="66"/>
      <c r="FF648" s="66"/>
      <c r="FG648" s="66"/>
      <c r="FH648" s="66"/>
      <c r="FI648" s="66"/>
      <c r="FJ648" s="66"/>
      <c r="FK648" s="66"/>
      <c r="FL648" s="66"/>
      <c r="FM648" s="66"/>
      <c r="FN648" s="66"/>
      <c r="FO648" s="66"/>
      <c r="FP648" s="66"/>
      <c r="FQ648" s="66"/>
      <c r="FR648" s="66"/>
      <c r="FS648" s="66"/>
      <c r="FT648" s="66"/>
      <c r="FU648" s="66"/>
      <c r="FV648" s="66"/>
      <c r="FW648" s="66"/>
      <c r="FX648" s="66"/>
      <c r="FY648" s="66"/>
      <c r="FZ648" s="66"/>
      <c r="GA648" s="66"/>
      <c r="GB648" s="66"/>
      <c r="GC648" s="66"/>
      <c r="GD648" s="66"/>
      <c r="GE648" s="66"/>
      <c r="GF648" s="66"/>
      <c r="GG648" s="7"/>
    </row>
    <row r="649" spans="1:189" s="67" customFormat="1" ht="11.45" customHeight="1" x14ac:dyDescent="0.15">
      <c r="B649" s="55"/>
      <c r="C649" s="56"/>
      <c r="D649" s="56"/>
      <c r="E649" s="56"/>
      <c r="F649" s="56"/>
      <c r="G649" s="56"/>
      <c r="H649" s="56"/>
      <c r="I649" s="56"/>
      <c r="J649" s="56"/>
      <c r="K649" s="56"/>
      <c r="L649" s="73"/>
      <c r="M649" s="73"/>
      <c r="N649" s="73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  <c r="BR649" s="56"/>
      <c r="BS649" s="73"/>
      <c r="BT649" s="56"/>
      <c r="BU649" s="56"/>
      <c r="BV649" s="56"/>
      <c r="BW649" s="56"/>
      <c r="BX649" s="56"/>
      <c r="BY649" s="56"/>
      <c r="BZ649" s="56"/>
      <c r="CA649" s="56"/>
      <c r="CB649" s="56"/>
      <c r="CC649" s="56"/>
      <c r="CD649" s="56"/>
      <c r="CE649" s="56"/>
      <c r="CF649" s="56"/>
      <c r="CG649" s="56"/>
      <c r="CH649" s="56"/>
      <c r="CI649" s="56"/>
      <c r="CJ649" s="56"/>
      <c r="CK649" s="56"/>
      <c r="CL649" s="56"/>
      <c r="CM649" s="56"/>
      <c r="CN649" s="56"/>
      <c r="CO649" s="56"/>
      <c r="CP649" s="56"/>
      <c r="CQ649" s="56"/>
      <c r="CR649" s="56"/>
      <c r="CS649" s="56"/>
      <c r="CT649" s="56"/>
      <c r="CU649" s="56"/>
      <c r="CV649" s="56"/>
      <c r="CW649" s="56"/>
      <c r="CX649" s="56"/>
      <c r="CY649" s="56"/>
      <c r="CZ649" s="56"/>
      <c r="DA649" s="56"/>
      <c r="DB649" s="56"/>
      <c r="DC649" s="56"/>
      <c r="DD649" s="56"/>
      <c r="DE649" s="56"/>
      <c r="DF649" s="56"/>
      <c r="DG649" s="56"/>
      <c r="DH649" s="56"/>
      <c r="DI649" s="56"/>
      <c r="DJ649" s="56"/>
      <c r="DK649" s="56"/>
      <c r="DL649" s="56"/>
      <c r="DM649" s="56"/>
      <c r="DN649" s="56"/>
      <c r="DO649" s="56"/>
      <c r="DP649" s="56"/>
      <c r="DQ649" s="56"/>
      <c r="DR649" s="56"/>
      <c r="DS649" s="56"/>
      <c r="DT649" s="56"/>
      <c r="DU649" s="56"/>
      <c r="DV649" s="56"/>
      <c r="DW649" s="56"/>
      <c r="DX649" s="56"/>
      <c r="DY649" s="56"/>
      <c r="DZ649" s="56"/>
      <c r="EA649" s="56"/>
      <c r="EB649" s="56"/>
      <c r="EC649" s="56"/>
      <c r="ED649" s="56"/>
      <c r="EE649" s="56"/>
      <c r="EF649" s="56"/>
      <c r="EG649" s="56"/>
      <c r="EH649" s="56"/>
      <c r="EI649" s="56"/>
      <c r="EJ649" s="56"/>
      <c r="EK649" s="56"/>
      <c r="EL649" s="76"/>
      <c r="EM649" s="61"/>
      <c r="EN649" s="61"/>
      <c r="EO649" s="61"/>
      <c r="EP649" s="61"/>
      <c r="EQ649" s="70"/>
      <c r="ER649" s="56"/>
      <c r="ES649" s="56"/>
      <c r="ET649" s="56"/>
      <c r="EU649" s="66"/>
      <c r="EV649" s="66"/>
      <c r="EW649" s="66"/>
      <c r="EX649" s="66"/>
      <c r="EY649" s="66"/>
      <c r="EZ649" s="66"/>
      <c r="FA649" s="66"/>
      <c r="FB649" s="66"/>
      <c r="FC649" s="66"/>
      <c r="FD649" s="66"/>
      <c r="FE649" s="66"/>
      <c r="FF649" s="66"/>
      <c r="FG649" s="66"/>
      <c r="FH649" s="66"/>
      <c r="FI649" s="66"/>
      <c r="FJ649" s="66"/>
      <c r="FK649" s="66"/>
      <c r="FL649" s="66"/>
      <c r="FM649" s="66"/>
      <c r="FN649" s="66"/>
      <c r="FO649" s="66"/>
      <c r="FP649" s="66"/>
      <c r="FQ649" s="66"/>
      <c r="FR649" s="66"/>
      <c r="FS649" s="66"/>
      <c r="FT649" s="66"/>
      <c r="FU649" s="66"/>
      <c r="FV649" s="66"/>
      <c r="FW649" s="66"/>
      <c r="FX649" s="66"/>
      <c r="FY649" s="66"/>
      <c r="FZ649" s="66"/>
      <c r="GA649" s="66"/>
      <c r="GB649" s="66"/>
      <c r="GC649" s="66"/>
      <c r="GD649" s="66"/>
      <c r="GE649" s="66"/>
      <c r="GF649" s="66"/>
      <c r="GG649" s="7"/>
    </row>
    <row r="650" spans="1:189" s="67" customFormat="1" ht="11.45" customHeight="1" x14ac:dyDescent="0.15">
      <c r="B650" s="55"/>
      <c r="C650" s="56"/>
      <c r="D650" s="56"/>
      <c r="E650" s="56"/>
      <c r="F650" s="56"/>
      <c r="G650" s="56" t="s">
        <v>4448</v>
      </c>
      <c r="H650" s="56"/>
      <c r="I650" s="56"/>
      <c r="J650" s="56"/>
      <c r="K650" s="56"/>
      <c r="L650" s="73"/>
      <c r="M650" s="73"/>
      <c r="N650" s="73" t="s">
        <v>41</v>
      </c>
      <c r="O650" s="56"/>
      <c r="P650" s="287" t="e">
        <f>토목기계경비!$J$105</f>
        <v>#REF!</v>
      </c>
      <c r="Q650" s="287"/>
      <c r="R650" s="287"/>
      <c r="S650" s="287"/>
      <c r="T650" s="287"/>
      <c r="U650" s="56"/>
      <c r="V650" s="56" t="s">
        <v>12609</v>
      </c>
      <c r="W650" s="56"/>
      <c r="X650" s="56"/>
      <c r="Y650" s="56" t="str">
        <f>TEXT(Y648,"#,##0.#######")</f>
        <v>62.5</v>
      </c>
      <c r="Z650" s="56"/>
      <c r="AA650" s="56"/>
      <c r="AB650" s="56" t="s">
        <v>43</v>
      </c>
      <c r="AC650" s="56"/>
      <c r="AD650" s="56" t="e">
        <f>TEXT(TRUNC(P650/Y648,1),"#,##0.#")</f>
        <v>#REF!</v>
      </c>
      <c r="AE650" s="56"/>
      <c r="AF650" s="56"/>
      <c r="AG650" s="56"/>
      <c r="AH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  <c r="BR650" s="56"/>
      <c r="BS650" s="73"/>
      <c r="BT650" s="56"/>
      <c r="BU650" s="56"/>
      <c r="BV650" s="56"/>
      <c r="BW650" s="56"/>
      <c r="BX650" s="56"/>
      <c r="BY650" s="56"/>
      <c r="BZ650" s="56"/>
      <c r="CA650" s="56"/>
      <c r="CB650" s="56"/>
      <c r="CC650" s="56"/>
      <c r="CD650" s="56"/>
      <c r="CE650" s="56"/>
      <c r="CF650" s="56"/>
      <c r="CG650" s="56"/>
      <c r="CH650" s="56"/>
      <c r="CI650" s="56"/>
      <c r="CJ650" s="56"/>
      <c r="CK650" s="56"/>
      <c r="CL650" s="56"/>
      <c r="CM650" s="56"/>
      <c r="CN650" s="56"/>
      <c r="CO650" s="56"/>
      <c r="CP650" s="56"/>
      <c r="CQ650" s="56"/>
      <c r="CR650" s="56"/>
      <c r="CS650" s="56"/>
      <c r="CT650" s="56"/>
      <c r="CU650" s="56"/>
      <c r="CV650" s="56"/>
      <c r="CW650" s="56"/>
      <c r="CX650" s="56"/>
      <c r="CY650" s="56"/>
      <c r="CZ650" s="56"/>
      <c r="DA650" s="56"/>
      <c r="DB650" s="56"/>
      <c r="DC650" s="56"/>
      <c r="DD650" s="56"/>
      <c r="DE650" s="56"/>
      <c r="DF650" s="56"/>
      <c r="DG650" s="56"/>
      <c r="DH650" s="56"/>
      <c r="DI650" s="56"/>
      <c r="DJ650" s="56"/>
      <c r="DK650" s="56"/>
      <c r="DL650" s="56"/>
      <c r="DM650" s="56"/>
      <c r="DN650" s="56"/>
      <c r="DO650" s="56"/>
      <c r="DP650" s="56"/>
      <c r="DQ650" s="56"/>
      <c r="DR650" s="56"/>
      <c r="DS650" s="56"/>
      <c r="DT650" s="56"/>
      <c r="DU650" s="56"/>
      <c r="DV650" s="56"/>
      <c r="DW650" s="56"/>
      <c r="DX650" s="56"/>
      <c r="DY650" s="56"/>
      <c r="DZ650" s="56"/>
      <c r="EA650" s="56"/>
      <c r="EB650" s="56"/>
      <c r="EC650" s="56"/>
      <c r="ED650" s="56"/>
      <c r="EE650" s="56"/>
      <c r="EF650" s="56"/>
      <c r="EG650" s="56"/>
      <c r="EH650" s="56"/>
      <c r="EI650" s="56"/>
      <c r="EJ650" s="56"/>
      <c r="EK650" s="56"/>
      <c r="EL650" s="76"/>
      <c r="EM650" s="61"/>
      <c r="EN650" s="61"/>
      <c r="EO650" s="61"/>
      <c r="EP650" s="61"/>
      <c r="EQ650" s="70"/>
      <c r="ER650" s="56"/>
      <c r="ES650" s="56"/>
      <c r="ET650" s="56"/>
      <c r="EU650" s="66"/>
      <c r="EV650" s="66"/>
      <c r="EW650" s="66"/>
      <c r="EX650" s="66"/>
      <c r="EY650" s="66"/>
      <c r="EZ650" s="66"/>
      <c r="FA650" s="66"/>
      <c r="FB650" s="66"/>
      <c r="FC650" s="66"/>
      <c r="FD650" s="66"/>
      <c r="FE650" s="66"/>
      <c r="FF650" s="66"/>
      <c r="FG650" s="66"/>
      <c r="FH650" s="66"/>
      <c r="FI650" s="66"/>
      <c r="FJ650" s="66"/>
      <c r="FK650" s="66"/>
      <c r="FL650" s="66"/>
      <c r="FM650" s="66"/>
      <c r="FN650" s="66"/>
      <c r="FO650" s="66"/>
      <c r="FP650" s="66"/>
      <c r="FQ650" s="66"/>
      <c r="FR650" s="66"/>
      <c r="FS650" s="66"/>
      <c r="FT650" s="66"/>
      <c r="FU650" s="66"/>
      <c r="FV650" s="66"/>
      <c r="FW650" s="66"/>
      <c r="FX650" s="66"/>
      <c r="FY650" s="66"/>
      <c r="FZ650" s="66"/>
      <c r="GA650" s="66"/>
      <c r="GB650" s="66"/>
      <c r="GC650" s="66"/>
      <c r="GD650" s="66"/>
      <c r="GE650" s="66"/>
      <c r="GF650" s="66"/>
      <c r="GG650" s="7"/>
    </row>
    <row r="651" spans="1:189" s="67" customFormat="1" ht="11.45" customHeight="1" x14ac:dyDescent="0.15">
      <c r="B651" s="55"/>
      <c r="C651" s="56"/>
      <c r="D651" s="56"/>
      <c r="E651" s="56"/>
      <c r="F651" s="56"/>
      <c r="G651" s="56" t="s">
        <v>4449</v>
      </c>
      <c r="H651" s="56"/>
      <c r="I651" s="56"/>
      <c r="J651" s="56"/>
      <c r="K651" s="56"/>
      <c r="L651" s="73"/>
      <c r="M651" s="73"/>
      <c r="N651" s="73" t="s">
        <v>41</v>
      </c>
      <c r="O651" s="56"/>
      <c r="P651" s="287" t="e">
        <f>토목기계경비!$K$105</f>
        <v>#REF!</v>
      </c>
      <c r="Q651" s="287"/>
      <c r="R651" s="287"/>
      <c r="S651" s="287"/>
      <c r="T651" s="287"/>
      <c r="U651" s="56"/>
      <c r="V651" s="56" t="s">
        <v>12609</v>
      </c>
      <c r="W651" s="56"/>
      <c r="X651" s="56"/>
      <c r="Y651" s="56" t="str">
        <f>TEXT(Y648,"#,##0.#######")</f>
        <v>62.5</v>
      </c>
      <c r="Z651" s="56"/>
      <c r="AA651" s="56"/>
      <c r="AB651" s="56" t="s">
        <v>43</v>
      </c>
      <c r="AC651" s="56"/>
      <c r="AD651" s="56" t="e">
        <f>TEXT(TRUNC(P651/Y648,1),"#,##0.#")</f>
        <v>#REF!</v>
      </c>
      <c r="AE651" s="56"/>
      <c r="AF651" s="56"/>
      <c r="AG651" s="56"/>
      <c r="AH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  <c r="BR651" s="56"/>
      <c r="BS651" s="73"/>
      <c r="BT651" s="56"/>
      <c r="BU651" s="56"/>
      <c r="BV651" s="56"/>
      <c r="BW651" s="56"/>
      <c r="BX651" s="56"/>
      <c r="BY651" s="56"/>
      <c r="BZ651" s="56"/>
      <c r="CA651" s="56"/>
      <c r="CB651" s="56"/>
      <c r="CC651" s="56"/>
      <c r="CD651" s="56"/>
      <c r="CE651" s="56"/>
      <c r="CF651" s="56"/>
      <c r="CG651" s="56"/>
      <c r="CH651" s="56"/>
      <c r="CI651" s="56"/>
      <c r="CJ651" s="56"/>
      <c r="CK651" s="56"/>
      <c r="CL651" s="56"/>
      <c r="CM651" s="56"/>
      <c r="CN651" s="56"/>
      <c r="CO651" s="56"/>
      <c r="CP651" s="56"/>
      <c r="CQ651" s="56"/>
      <c r="CR651" s="56"/>
      <c r="CS651" s="56"/>
      <c r="CT651" s="56"/>
      <c r="CU651" s="56"/>
      <c r="CV651" s="56"/>
      <c r="CW651" s="56"/>
      <c r="CX651" s="56"/>
      <c r="CY651" s="56"/>
      <c r="CZ651" s="56"/>
      <c r="DA651" s="56"/>
      <c r="DB651" s="56"/>
      <c r="DC651" s="56"/>
      <c r="DD651" s="56"/>
      <c r="DE651" s="56"/>
      <c r="DF651" s="56"/>
      <c r="DG651" s="56"/>
      <c r="DH651" s="56"/>
      <c r="DI651" s="56"/>
      <c r="DJ651" s="56"/>
      <c r="DK651" s="56"/>
      <c r="DL651" s="56"/>
      <c r="DM651" s="56"/>
      <c r="DN651" s="56"/>
      <c r="DO651" s="56"/>
      <c r="DP651" s="56"/>
      <c r="DQ651" s="56"/>
      <c r="DR651" s="56"/>
      <c r="DS651" s="56"/>
      <c r="DT651" s="56"/>
      <c r="DU651" s="56"/>
      <c r="DV651" s="56"/>
      <c r="DW651" s="56"/>
      <c r="DX651" s="56"/>
      <c r="DY651" s="56"/>
      <c r="DZ651" s="56"/>
      <c r="EA651" s="56"/>
      <c r="EB651" s="56"/>
      <c r="EC651" s="56"/>
      <c r="ED651" s="56"/>
      <c r="EE651" s="56"/>
      <c r="EF651" s="56"/>
      <c r="EG651" s="56"/>
      <c r="EH651" s="56"/>
      <c r="EI651" s="56"/>
      <c r="EJ651" s="56"/>
      <c r="EK651" s="56"/>
      <c r="EL651" s="76"/>
      <c r="EM651" s="61"/>
      <c r="EN651" s="61"/>
      <c r="EO651" s="61"/>
      <c r="EP651" s="61"/>
      <c r="EQ651" s="70"/>
      <c r="ER651" s="56"/>
      <c r="ES651" s="56"/>
      <c r="ET651" s="56"/>
      <c r="EU651" s="66"/>
      <c r="EV651" s="66"/>
      <c r="EW651" s="66"/>
      <c r="EX651" s="66"/>
      <c r="EY651" s="66"/>
      <c r="EZ651" s="66"/>
      <c r="FA651" s="66"/>
      <c r="FB651" s="66"/>
      <c r="FC651" s="66"/>
      <c r="FD651" s="66"/>
      <c r="FE651" s="66"/>
      <c r="FF651" s="66"/>
      <c r="FG651" s="66"/>
      <c r="FH651" s="66"/>
      <c r="FI651" s="66"/>
      <c r="FJ651" s="66"/>
      <c r="FK651" s="66"/>
      <c r="FL651" s="66"/>
      <c r="FM651" s="66"/>
      <c r="FN651" s="66"/>
      <c r="FO651" s="66"/>
      <c r="FP651" s="66"/>
      <c r="FQ651" s="66"/>
      <c r="FR651" s="66"/>
      <c r="FS651" s="66"/>
      <c r="FT651" s="66"/>
      <c r="FU651" s="66"/>
      <c r="FV651" s="66"/>
      <c r="FW651" s="66"/>
      <c r="FX651" s="66"/>
      <c r="FY651" s="66"/>
      <c r="FZ651" s="66"/>
      <c r="GA651" s="66"/>
      <c r="GB651" s="66"/>
      <c r="GC651" s="66"/>
      <c r="GD651" s="66"/>
      <c r="GE651" s="66"/>
      <c r="GF651" s="66"/>
      <c r="GG651" s="7"/>
    </row>
    <row r="652" spans="1:189" s="67" customFormat="1" ht="11.45" customHeight="1" x14ac:dyDescent="0.15">
      <c r="B652" s="55"/>
      <c r="C652" s="56"/>
      <c r="D652" s="56"/>
      <c r="E652" s="56"/>
      <c r="F652" s="56"/>
      <c r="G652" s="56" t="s">
        <v>12605</v>
      </c>
      <c r="H652" s="56"/>
      <c r="I652" s="56"/>
      <c r="J652" s="56"/>
      <c r="K652" s="56" t="s">
        <v>12606</v>
      </c>
      <c r="L652" s="73"/>
      <c r="M652" s="73"/>
      <c r="N652" s="73" t="s">
        <v>41</v>
      </c>
      <c r="O652" s="56"/>
      <c r="P652" s="287">
        <f>토목기계경비!$L$105</f>
        <v>1876</v>
      </c>
      <c r="Q652" s="287"/>
      <c r="R652" s="287"/>
      <c r="S652" s="287"/>
      <c r="T652" s="287"/>
      <c r="U652" s="56"/>
      <c r="V652" s="56" t="s">
        <v>12609</v>
      </c>
      <c r="W652" s="56"/>
      <c r="X652" s="56"/>
      <c r="Y652" s="56" t="str">
        <f>TEXT(Y648,"#,##0.#######")</f>
        <v>62.5</v>
      </c>
      <c r="Z652" s="56"/>
      <c r="AA652" s="56"/>
      <c r="AB652" s="56" t="s">
        <v>43</v>
      </c>
      <c r="AC652" s="56"/>
      <c r="AD652" s="56" t="str">
        <f>TEXT(TRUNC(P652/Y648,1),"#,##0.#")</f>
        <v>30.</v>
      </c>
      <c r="AE652" s="56"/>
      <c r="AF652" s="56"/>
      <c r="AG652" s="56"/>
      <c r="AH652" s="56"/>
      <c r="AI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  <c r="BR652" s="56"/>
      <c r="BS652" s="73"/>
      <c r="BT652" s="56"/>
      <c r="BU652" s="56"/>
      <c r="BV652" s="56"/>
      <c r="BW652" s="56"/>
      <c r="BX652" s="56"/>
      <c r="BY652" s="56"/>
      <c r="BZ652" s="56"/>
      <c r="CA652" s="56"/>
      <c r="CB652" s="56"/>
      <c r="CC652" s="56"/>
      <c r="CD652" s="56"/>
      <c r="CE652" s="56"/>
      <c r="CF652" s="56"/>
      <c r="CG652" s="56"/>
      <c r="CH652" s="56"/>
      <c r="CI652" s="56"/>
      <c r="CJ652" s="56"/>
      <c r="CK652" s="56"/>
      <c r="CL652" s="56"/>
      <c r="CM652" s="56"/>
      <c r="CN652" s="56"/>
      <c r="CO652" s="56"/>
      <c r="CP652" s="56"/>
      <c r="CQ652" s="56"/>
      <c r="CR652" s="56"/>
      <c r="CS652" s="56"/>
      <c r="CT652" s="56"/>
      <c r="CU652" s="56"/>
      <c r="CV652" s="56"/>
      <c r="CW652" s="56"/>
      <c r="CX652" s="56"/>
      <c r="CY652" s="56"/>
      <c r="CZ652" s="56"/>
      <c r="DA652" s="56"/>
      <c r="DB652" s="56"/>
      <c r="DC652" s="56"/>
      <c r="DD652" s="56"/>
      <c r="DE652" s="56"/>
      <c r="DF652" s="56"/>
      <c r="DG652" s="56"/>
      <c r="DH652" s="56"/>
      <c r="DI652" s="56"/>
      <c r="DJ652" s="56"/>
      <c r="DK652" s="56"/>
      <c r="DL652" s="56"/>
      <c r="DM652" s="56"/>
      <c r="DN652" s="56"/>
      <c r="DO652" s="56"/>
      <c r="DP652" s="56"/>
      <c r="DQ652" s="56"/>
      <c r="DR652" s="56"/>
      <c r="DS652" s="56"/>
      <c r="DT652" s="56"/>
      <c r="DU652" s="56"/>
      <c r="DV652" s="56"/>
      <c r="DW652" s="56"/>
      <c r="DX652" s="56"/>
      <c r="DY652" s="56"/>
      <c r="DZ652" s="56"/>
      <c r="EA652" s="56"/>
      <c r="EB652" s="56"/>
      <c r="EC652" s="56"/>
      <c r="ED652" s="56"/>
      <c r="EE652" s="56"/>
      <c r="EF652" s="56"/>
      <c r="EG652" s="56"/>
      <c r="EH652" s="56"/>
      <c r="EI652" s="56"/>
      <c r="EJ652" s="56"/>
      <c r="EK652" s="56"/>
      <c r="EL652" s="76"/>
      <c r="EM652" s="61"/>
      <c r="EN652" s="61"/>
      <c r="EO652" s="61"/>
      <c r="EP652" s="61"/>
      <c r="EQ652" s="70"/>
      <c r="ER652" s="56"/>
      <c r="ES652" s="56"/>
      <c r="ET652" s="56"/>
      <c r="EU652" s="66"/>
      <c r="EV652" s="66"/>
      <c r="EW652" s="66"/>
      <c r="EX652" s="66"/>
      <c r="EY652" s="66"/>
      <c r="EZ652" s="66"/>
      <c r="FA652" s="66"/>
      <c r="FB652" s="66"/>
      <c r="FC652" s="66"/>
      <c r="FD652" s="66"/>
      <c r="FE652" s="66"/>
      <c r="FF652" s="66"/>
      <c r="FG652" s="66"/>
      <c r="FH652" s="66"/>
      <c r="FI652" s="66"/>
      <c r="FJ652" s="66"/>
      <c r="FK652" s="66"/>
      <c r="FL652" s="66"/>
      <c r="FM652" s="66"/>
      <c r="FN652" s="66"/>
      <c r="FO652" s="66"/>
      <c r="FP652" s="66"/>
      <c r="FQ652" s="66"/>
      <c r="FR652" s="66"/>
      <c r="FS652" s="66"/>
      <c r="FT652" s="66"/>
      <c r="FU652" s="66"/>
      <c r="FV652" s="66"/>
      <c r="FW652" s="66"/>
      <c r="FX652" s="66"/>
      <c r="FY652" s="66"/>
      <c r="FZ652" s="66"/>
      <c r="GA652" s="66"/>
      <c r="GB652" s="66"/>
      <c r="GC652" s="66"/>
      <c r="GD652" s="66"/>
      <c r="GE652" s="66"/>
      <c r="GF652" s="66"/>
      <c r="GG652" s="7"/>
    </row>
    <row r="653" spans="1:189" s="67" customFormat="1" ht="11.45" customHeight="1" x14ac:dyDescent="0.15">
      <c r="B653" s="55"/>
      <c r="C653" s="56"/>
      <c r="D653" s="56"/>
      <c r="E653" s="56"/>
      <c r="F653" s="56"/>
      <c r="G653" s="56" t="s">
        <v>12614</v>
      </c>
      <c r="H653" s="56"/>
      <c r="I653" s="56"/>
      <c r="J653" s="56"/>
      <c r="K653" s="56" t="s">
        <v>9</v>
      </c>
      <c r="L653" s="73"/>
      <c r="M653" s="73"/>
      <c r="N653" s="73" t="s">
        <v>41</v>
      </c>
      <c r="O653" s="56"/>
      <c r="P653" s="56" t="e">
        <f>TEXT(AD650+AD651+AD652,"#,##0.#######")</f>
        <v>#REF!</v>
      </c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  <c r="BR653" s="56"/>
      <c r="BS653" s="73"/>
      <c r="BT653" s="56"/>
      <c r="BU653" s="56"/>
      <c r="BV653" s="56"/>
      <c r="BW653" s="56"/>
      <c r="BX653" s="56"/>
      <c r="BY653" s="56"/>
      <c r="BZ653" s="56"/>
      <c r="CA653" s="56"/>
      <c r="CB653" s="56"/>
      <c r="CC653" s="56"/>
      <c r="CD653" s="56"/>
      <c r="CE653" s="56"/>
      <c r="CF653" s="56"/>
      <c r="CG653" s="56"/>
      <c r="CH653" s="56"/>
      <c r="CI653" s="56"/>
      <c r="CJ653" s="56"/>
      <c r="CK653" s="56"/>
      <c r="CL653" s="56"/>
      <c r="CM653" s="56"/>
      <c r="CN653" s="56"/>
      <c r="CO653" s="56"/>
      <c r="CP653" s="56"/>
      <c r="CQ653" s="56"/>
      <c r="CR653" s="56"/>
      <c r="CS653" s="56"/>
      <c r="CT653" s="56"/>
      <c r="CU653" s="56"/>
      <c r="CV653" s="56"/>
      <c r="CW653" s="56"/>
      <c r="CX653" s="56"/>
      <c r="CY653" s="56"/>
      <c r="CZ653" s="56"/>
      <c r="DA653" s="56"/>
      <c r="DB653" s="56"/>
      <c r="DC653" s="56"/>
      <c r="DD653" s="56"/>
      <c r="DE653" s="56"/>
      <c r="DF653" s="56"/>
      <c r="DG653" s="56"/>
      <c r="DH653" s="56"/>
      <c r="DI653" s="56"/>
      <c r="DJ653" s="56"/>
      <c r="DK653" s="56"/>
      <c r="DL653" s="56"/>
      <c r="DM653" s="56"/>
      <c r="DN653" s="56"/>
      <c r="DO653" s="56"/>
      <c r="DP653" s="56"/>
      <c r="DQ653" s="56"/>
      <c r="DR653" s="56"/>
      <c r="DS653" s="56"/>
      <c r="DT653" s="56"/>
      <c r="DU653" s="56"/>
      <c r="DV653" s="56"/>
      <c r="DW653" s="56"/>
      <c r="DX653" s="56"/>
      <c r="DY653" s="56"/>
      <c r="DZ653" s="56"/>
      <c r="EA653" s="56"/>
      <c r="EB653" s="56"/>
      <c r="EC653" s="56"/>
      <c r="ED653" s="56"/>
      <c r="EE653" s="56"/>
      <c r="EF653" s="56"/>
      <c r="EG653" s="56"/>
      <c r="EH653" s="56"/>
      <c r="EI653" s="56"/>
      <c r="EJ653" s="56"/>
      <c r="EK653" s="56"/>
      <c r="EL653" s="76"/>
      <c r="EM653" s="61" t="e">
        <f>EN653+EO653+EP653</f>
        <v>#REF!</v>
      </c>
      <c r="EN653" s="61" t="e">
        <f>TEXT(AD650,"#,###.0")</f>
        <v>#REF!</v>
      </c>
      <c r="EO653" s="61" t="e">
        <f>TEXT(AD651,"#,###.0")</f>
        <v>#REF!</v>
      </c>
      <c r="EP653" s="61" t="str">
        <f>TEXT(AD652,"#,###.0")</f>
        <v>30.0</v>
      </c>
      <c r="EQ653" s="70"/>
      <c r="ER653" s="56"/>
      <c r="ES653" s="56"/>
      <c r="ET653" s="56"/>
      <c r="EU653" s="66"/>
      <c r="EV653" s="66"/>
      <c r="EW653" s="66"/>
      <c r="EX653" s="66"/>
      <c r="EY653" s="66"/>
      <c r="EZ653" s="66"/>
      <c r="FA653" s="66"/>
      <c r="FB653" s="66"/>
      <c r="FC653" s="66"/>
      <c r="FD653" s="66"/>
      <c r="FE653" s="66"/>
      <c r="FF653" s="66"/>
      <c r="FG653" s="66"/>
      <c r="FH653" s="66"/>
      <c r="FI653" s="66"/>
      <c r="FJ653" s="66"/>
      <c r="FK653" s="66"/>
      <c r="FL653" s="66"/>
      <c r="FM653" s="66"/>
      <c r="FN653" s="66"/>
      <c r="FO653" s="66"/>
      <c r="FP653" s="66"/>
      <c r="FQ653" s="66"/>
      <c r="FR653" s="66"/>
      <c r="FS653" s="66"/>
      <c r="FT653" s="66"/>
      <c r="FU653" s="66"/>
      <c r="FV653" s="66"/>
      <c r="FW653" s="66"/>
      <c r="FX653" s="66"/>
      <c r="FY653" s="66"/>
      <c r="FZ653" s="66"/>
      <c r="GA653" s="66"/>
      <c r="GB653" s="66"/>
      <c r="GC653" s="66"/>
      <c r="GD653" s="66"/>
      <c r="GE653" s="66"/>
      <c r="GF653" s="66"/>
      <c r="GG653" s="7"/>
    </row>
    <row r="654" spans="1:189" s="67" customFormat="1" ht="11.45" customHeight="1" x14ac:dyDescent="0.15">
      <c r="B654" s="55"/>
      <c r="C654" s="56"/>
      <c r="D654" s="56"/>
      <c r="E654" s="56"/>
      <c r="F654" s="56"/>
      <c r="G654" s="56"/>
      <c r="H654" s="56"/>
      <c r="I654" s="56"/>
      <c r="J654" s="56"/>
      <c r="K654" s="56"/>
      <c r="L654" s="73"/>
      <c r="M654" s="73"/>
      <c r="N654" s="73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  <c r="BR654" s="56"/>
      <c r="BS654" s="73"/>
      <c r="BT654" s="56"/>
      <c r="BU654" s="56"/>
      <c r="BV654" s="56"/>
      <c r="BW654" s="56"/>
      <c r="BX654" s="56"/>
      <c r="BY654" s="56"/>
      <c r="BZ654" s="56"/>
      <c r="CA654" s="56"/>
      <c r="CB654" s="56"/>
      <c r="CC654" s="56"/>
      <c r="CD654" s="56"/>
      <c r="CE654" s="56"/>
      <c r="CF654" s="56"/>
      <c r="CG654" s="56"/>
      <c r="CH654" s="56"/>
      <c r="CI654" s="56"/>
      <c r="CJ654" s="56"/>
      <c r="CK654" s="56"/>
      <c r="CL654" s="56"/>
      <c r="CM654" s="56"/>
      <c r="CN654" s="56"/>
      <c r="CO654" s="56"/>
      <c r="CP654" s="56"/>
      <c r="CQ654" s="56"/>
      <c r="CR654" s="56"/>
      <c r="CS654" s="56"/>
      <c r="CT654" s="56"/>
      <c r="CU654" s="56"/>
      <c r="CV654" s="56"/>
      <c r="CW654" s="56"/>
      <c r="CX654" s="56"/>
      <c r="CY654" s="56"/>
      <c r="CZ654" s="56"/>
      <c r="DA654" s="56"/>
      <c r="DB654" s="56"/>
      <c r="DC654" s="56"/>
      <c r="DD654" s="56"/>
      <c r="DE654" s="56"/>
      <c r="DF654" s="56"/>
      <c r="DG654" s="56"/>
      <c r="DH654" s="56"/>
      <c r="DI654" s="56"/>
      <c r="DJ654" s="56"/>
      <c r="DK654" s="56"/>
      <c r="DL654" s="56"/>
      <c r="DM654" s="56"/>
      <c r="DN654" s="56"/>
      <c r="DO654" s="56"/>
      <c r="DP654" s="56"/>
      <c r="DQ654" s="56"/>
      <c r="DR654" s="56"/>
      <c r="DS654" s="56"/>
      <c r="DT654" s="56"/>
      <c r="DU654" s="56"/>
      <c r="DV654" s="56"/>
      <c r="DW654" s="56"/>
      <c r="DX654" s="56"/>
      <c r="DY654" s="56"/>
      <c r="DZ654" s="56"/>
      <c r="EA654" s="56"/>
      <c r="EB654" s="56"/>
      <c r="EC654" s="56"/>
      <c r="ED654" s="56"/>
      <c r="EE654" s="56"/>
      <c r="EF654" s="56"/>
      <c r="EG654" s="56"/>
      <c r="EH654" s="56"/>
      <c r="EI654" s="56"/>
      <c r="EJ654" s="56"/>
      <c r="EK654" s="56"/>
      <c r="EL654" s="76"/>
      <c r="EM654" s="61"/>
      <c r="EN654" s="61"/>
      <c r="EO654" s="61"/>
      <c r="EP654" s="61"/>
      <c r="EQ654" s="70"/>
      <c r="ER654" s="56"/>
      <c r="ES654" s="56"/>
      <c r="ET654" s="56"/>
      <c r="EU654" s="66"/>
      <c r="EV654" s="66"/>
      <c r="EW654" s="66"/>
      <c r="EX654" s="66"/>
      <c r="EY654" s="66"/>
      <c r="EZ654" s="66"/>
      <c r="FA654" s="66"/>
      <c r="FB654" s="66"/>
      <c r="FC654" s="66"/>
      <c r="FD654" s="66"/>
      <c r="FE654" s="66"/>
      <c r="FF654" s="66"/>
      <c r="FG654" s="66"/>
      <c r="FH654" s="66"/>
      <c r="FI654" s="66"/>
      <c r="FJ654" s="66"/>
      <c r="FK654" s="66"/>
      <c r="FL654" s="66"/>
      <c r="FM654" s="66"/>
      <c r="FN654" s="66"/>
      <c r="FO654" s="66"/>
      <c r="FP654" s="66"/>
      <c r="FQ654" s="66"/>
      <c r="FR654" s="66"/>
      <c r="FS654" s="66"/>
      <c r="FT654" s="66"/>
      <c r="FU654" s="66"/>
      <c r="FV654" s="66"/>
      <c r="FW654" s="66"/>
      <c r="FX654" s="66"/>
      <c r="FY654" s="66"/>
      <c r="FZ654" s="66"/>
      <c r="GA654" s="66"/>
      <c r="GB654" s="66"/>
      <c r="GC654" s="66"/>
      <c r="GD654" s="66"/>
      <c r="GE654" s="66"/>
      <c r="GF654" s="66"/>
      <c r="GG654" s="7"/>
    </row>
    <row r="655" spans="1:189" s="67" customFormat="1" ht="11.45" customHeight="1" x14ac:dyDescent="0.15">
      <c r="B655" s="114"/>
      <c r="C655" s="56"/>
      <c r="D655" s="56"/>
      <c r="E655" s="56" t="s">
        <v>12615</v>
      </c>
      <c r="F655" s="56"/>
      <c r="G655" s="56" t="s">
        <v>12612</v>
      </c>
      <c r="H655" s="56"/>
      <c r="I655" s="56" t="s">
        <v>12926</v>
      </c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 t="s">
        <v>12929</v>
      </c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  <c r="BR655" s="56"/>
      <c r="BS655" s="56"/>
      <c r="BT655" s="56"/>
      <c r="BU655" s="56"/>
      <c r="BV655" s="56"/>
      <c r="BW655" s="56"/>
      <c r="BX655" s="56"/>
      <c r="BY655" s="56"/>
      <c r="BZ655" s="56"/>
      <c r="CA655" s="56"/>
      <c r="CB655" s="56"/>
      <c r="CC655" s="56"/>
      <c r="CD655" s="56"/>
      <c r="CE655" s="56"/>
      <c r="CF655" s="56"/>
      <c r="CG655" s="56"/>
      <c r="CH655" s="56"/>
      <c r="CI655" s="56"/>
      <c r="CJ655" s="56"/>
      <c r="CK655" s="56"/>
      <c r="CL655" s="56"/>
      <c r="CM655" s="56"/>
      <c r="CN655" s="56"/>
      <c r="CO655" s="56"/>
      <c r="CP655" s="56"/>
      <c r="CQ655" s="56"/>
      <c r="CR655" s="56"/>
      <c r="CS655" s="56"/>
      <c r="CT655" s="56"/>
      <c r="CU655" s="56"/>
      <c r="CV655" s="56"/>
      <c r="CW655" s="56"/>
      <c r="CX655" s="56"/>
      <c r="CY655" s="56"/>
      <c r="CZ655" s="66"/>
      <c r="DA655" s="66"/>
      <c r="DB655" s="66"/>
      <c r="DC655" s="66"/>
      <c r="DD655" s="66"/>
      <c r="DE655" s="66"/>
      <c r="DF655" s="66"/>
      <c r="DG655" s="66"/>
      <c r="DH655" s="66"/>
      <c r="DI655" s="66"/>
      <c r="DJ655" s="66"/>
      <c r="DK655" s="66"/>
      <c r="DL655" s="66"/>
      <c r="DM655" s="66"/>
      <c r="DN655" s="66"/>
      <c r="DO655" s="66"/>
      <c r="DP655" s="66"/>
      <c r="DQ655" s="66"/>
      <c r="DR655" s="66"/>
      <c r="DS655" s="66"/>
      <c r="DT655" s="66"/>
      <c r="DU655" s="66"/>
      <c r="DV655" s="66"/>
      <c r="DW655" s="66"/>
      <c r="DX655" s="66"/>
      <c r="DY655" s="66"/>
      <c r="DZ655" s="66"/>
      <c r="EA655" s="66"/>
      <c r="EB655" s="66"/>
      <c r="EC655" s="66"/>
      <c r="ED655" s="66"/>
      <c r="EE655" s="66"/>
      <c r="EF655" s="66"/>
      <c r="EG655" s="66"/>
      <c r="EH655" s="66"/>
      <c r="EI655" s="66"/>
      <c r="EJ655" s="66"/>
      <c r="EK655" s="66"/>
      <c r="EL655" s="115"/>
      <c r="EM655" s="61"/>
      <c r="EN655" s="61"/>
      <c r="EO655" s="61"/>
      <c r="EP655" s="61"/>
      <c r="EQ655" s="70"/>
      <c r="ER655" s="54"/>
      <c r="ES655" s="54"/>
      <c r="ET655" s="68"/>
      <c r="EU655" s="68"/>
      <c r="EV655" s="68"/>
      <c r="EW655" s="68"/>
      <c r="EX655" s="68"/>
      <c r="EY655" s="68"/>
      <c r="EZ655" s="68"/>
      <c r="FA655" s="68"/>
      <c r="FB655" s="68"/>
      <c r="FC655" s="68"/>
      <c r="FD655" s="68"/>
      <c r="FE655" s="68"/>
      <c r="FF655" s="68"/>
      <c r="FG655" s="68"/>
      <c r="FH655" s="68"/>
      <c r="FI655" s="68"/>
      <c r="FJ655" s="68"/>
      <c r="FK655" s="68"/>
      <c r="FL655" s="68"/>
      <c r="FM655" s="68"/>
      <c r="FN655" s="68"/>
      <c r="FO655" s="68"/>
      <c r="FP655" s="68"/>
      <c r="FQ655" s="68"/>
      <c r="FR655" s="68"/>
      <c r="FS655" s="68"/>
      <c r="FT655" s="68"/>
      <c r="FU655" s="68"/>
      <c r="FV655" s="68"/>
      <c r="FW655" s="68"/>
      <c r="FX655" s="68"/>
      <c r="FY655" s="68"/>
      <c r="FZ655" s="68"/>
      <c r="GA655" s="68"/>
      <c r="GB655" s="68"/>
      <c r="GC655" s="68"/>
      <c r="GD655" s="68"/>
      <c r="GE655" s="68"/>
      <c r="GF655" s="68"/>
      <c r="GG655" s="7"/>
    </row>
    <row r="656" spans="1:189" s="67" customFormat="1" ht="11.45" customHeight="1" x14ac:dyDescent="0.15">
      <c r="B656" s="114"/>
      <c r="C656" s="56"/>
      <c r="D656" s="56"/>
      <c r="E656" s="56"/>
      <c r="F656" s="56"/>
      <c r="G656" s="56" t="s">
        <v>4448</v>
      </c>
      <c r="H656" s="56"/>
      <c r="I656" s="56"/>
      <c r="J656" s="56"/>
      <c r="K656" s="56"/>
      <c r="L656" s="56"/>
      <c r="M656" s="56"/>
      <c r="N656" s="56" t="s">
        <v>41</v>
      </c>
      <c r="O656" s="56"/>
      <c r="P656" s="287">
        <f>토목기계경비총괄표!$G$38</f>
        <v>0</v>
      </c>
      <c r="Q656" s="287"/>
      <c r="R656" s="287"/>
      <c r="S656" s="287"/>
      <c r="T656" s="287"/>
      <c r="U656" s="56"/>
      <c r="V656" s="56" t="s">
        <v>12609</v>
      </c>
      <c r="W656" s="56"/>
      <c r="X656" s="56"/>
      <c r="Y656" s="56" t="str">
        <f>TEXT(Y648,"#,##0.#######")</f>
        <v>62.5</v>
      </c>
      <c r="Z656" s="56"/>
      <c r="AA656" s="56"/>
      <c r="AB656" s="56"/>
      <c r="AC656" s="56" t="s">
        <v>12566</v>
      </c>
      <c r="AF656" s="56" t="str">
        <f>TEXT(0.5,"#,##0.#######")</f>
        <v>0.5</v>
      </c>
      <c r="AG656" s="56"/>
      <c r="AH656" s="56"/>
      <c r="AI656" s="56" t="s">
        <v>3916</v>
      </c>
      <c r="AJ656" s="56"/>
      <c r="AK656" s="56"/>
      <c r="AL656" s="56" t="s">
        <v>43</v>
      </c>
      <c r="AM656" s="56"/>
      <c r="AN656" s="56" t="str">
        <f>TEXT(TRUNC(P656/Y648,1),"#,##0.#")</f>
        <v>0.</v>
      </c>
      <c r="AO656" s="56"/>
      <c r="AP656" s="56"/>
      <c r="AQ656" s="56"/>
      <c r="AR656" s="56"/>
      <c r="AS656" s="56"/>
      <c r="AT656" s="56"/>
      <c r="AV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56"/>
      <c r="BM656" s="56"/>
      <c r="BN656" s="56"/>
      <c r="BO656" s="56"/>
      <c r="BP656" s="56"/>
      <c r="BQ656" s="56"/>
      <c r="BR656" s="56"/>
      <c r="BS656" s="56"/>
      <c r="BT656" s="56"/>
      <c r="BU656" s="56"/>
      <c r="BV656" s="56"/>
      <c r="BW656" s="56"/>
      <c r="BX656" s="56"/>
      <c r="BY656" s="56"/>
      <c r="BZ656" s="56"/>
      <c r="CA656" s="56"/>
      <c r="CB656" s="56"/>
      <c r="CC656" s="56"/>
      <c r="CD656" s="56"/>
      <c r="CE656" s="56"/>
      <c r="CF656" s="56"/>
      <c r="CG656" s="56"/>
      <c r="CH656" s="56"/>
      <c r="CI656" s="56"/>
      <c r="CJ656" s="56"/>
      <c r="CK656" s="56"/>
      <c r="CL656" s="56"/>
      <c r="CM656" s="56"/>
      <c r="CN656" s="56"/>
      <c r="CO656" s="56"/>
      <c r="CP656" s="56"/>
      <c r="CQ656" s="56"/>
      <c r="CR656" s="56"/>
      <c r="CS656" s="56"/>
      <c r="CT656" s="56"/>
      <c r="CU656" s="56"/>
      <c r="CV656" s="56"/>
      <c r="CW656" s="56"/>
      <c r="CX656" s="56"/>
      <c r="CY656" s="56"/>
      <c r="CZ656" s="66"/>
      <c r="DA656" s="66"/>
      <c r="DB656" s="66"/>
      <c r="DC656" s="66"/>
      <c r="DD656" s="66"/>
      <c r="DE656" s="66"/>
      <c r="DF656" s="66"/>
      <c r="DG656" s="66"/>
      <c r="DH656" s="66"/>
      <c r="DI656" s="66"/>
      <c r="DJ656" s="66"/>
      <c r="DK656" s="66"/>
      <c r="DL656" s="66"/>
      <c r="DM656" s="66"/>
      <c r="DN656" s="66"/>
      <c r="DO656" s="66"/>
      <c r="DP656" s="66"/>
      <c r="DQ656" s="66"/>
      <c r="DR656" s="66"/>
      <c r="DS656" s="66"/>
      <c r="DT656" s="66"/>
      <c r="DU656" s="66"/>
      <c r="DV656" s="66"/>
      <c r="DW656" s="66"/>
      <c r="DX656" s="66"/>
      <c r="DY656" s="66"/>
      <c r="DZ656" s="66"/>
      <c r="EA656" s="66"/>
      <c r="EB656" s="66"/>
      <c r="EC656" s="66"/>
      <c r="ED656" s="66"/>
      <c r="EE656" s="66"/>
      <c r="EF656" s="66"/>
      <c r="EG656" s="66"/>
      <c r="EH656" s="66"/>
      <c r="EI656" s="66"/>
      <c r="EJ656" s="66"/>
      <c r="EK656" s="66"/>
      <c r="EL656" s="115"/>
      <c r="EM656" s="61"/>
      <c r="EN656" s="61"/>
      <c r="EO656" s="61"/>
      <c r="EP656" s="61"/>
      <c r="EQ656" s="70"/>
      <c r="ER656" s="56"/>
      <c r="ES656" s="56"/>
      <c r="ET656" s="66"/>
      <c r="EU656" s="66"/>
      <c r="EV656" s="66"/>
      <c r="EW656" s="66"/>
      <c r="EX656" s="66"/>
      <c r="EY656" s="66"/>
      <c r="EZ656" s="66"/>
      <c r="FA656" s="66"/>
      <c r="FB656" s="66"/>
      <c r="FC656" s="66"/>
      <c r="FD656" s="66"/>
      <c r="FE656" s="66"/>
      <c r="FF656" s="66"/>
      <c r="FG656" s="66"/>
      <c r="FH656" s="66"/>
      <c r="FI656" s="66"/>
      <c r="FJ656" s="66"/>
      <c r="FK656" s="66"/>
      <c r="FL656" s="66"/>
      <c r="FM656" s="66"/>
      <c r="FN656" s="66"/>
      <c r="FO656" s="66"/>
      <c r="FP656" s="66"/>
      <c r="FQ656" s="66"/>
      <c r="FR656" s="66"/>
      <c r="FS656" s="66"/>
      <c r="FT656" s="66"/>
      <c r="FU656" s="66"/>
      <c r="FV656" s="66"/>
      <c r="FW656" s="66"/>
      <c r="FX656" s="66"/>
      <c r="FY656" s="66"/>
      <c r="FZ656" s="66"/>
      <c r="GA656" s="66"/>
      <c r="GB656" s="66"/>
      <c r="GC656" s="66"/>
      <c r="GD656" s="66"/>
      <c r="GE656" s="66"/>
      <c r="GF656" s="66"/>
      <c r="GG656" s="7"/>
    </row>
    <row r="657" spans="2:189" s="67" customFormat="1" ht="11.45" customHeight="1" x14ac:dyDescent="0.15">
      <c r="B657" s="114"/>
      <c r="C657" s="56"/>
      <c r="D657" s="56"/>
      <c r="E657" s="56"/>
      <c r="F657" s="56"/>
      <c r="G657" s="56" t="s">
        <v>4449</v>
      </c>
      <c r="H657" s="56"/>
      <c r="I657" s="56"/>
      <c r="J657" s="56"/>
      <c r="K657" s="56"/>
      <c r="L657" s="56"/>
      <c r="M657" s="56"/>
      <c r="N657" s="56" t="s">
        <v>41</v>
      </c>
      <c r="O657" s="56"/>
      <c r="P657" s="287" t="e">
        <f>토목기계경비총괄표!$H$38</f>
        <v>#REF!</v>
      </c>
      <c r="Q657" s="287"/>
      <c r="R657" s="287"/>
      <c r="S657" s="287"/>
      <c r="T657" s="287"/>
      <c r="U657" s="56"/>
      <c r="V657" s="56" t="s">
        <v>12609</v>
      </c>
      <c r="W657" s="56"/>
      <c r="X657" s="56"/>
      <c r="Y657" s="56" t="str">
        <f>TEXT(Y648,"#,##0.#######")</f>
        <v>62.5</v>
      </c>
      <c r="Z657" s="56"/>
      <c r="AA657" s="56"/>
      <c r="AB657" s="56"/>
      <c r="AC657" s="56" t="s">
        <v>12566</v>
      </c>
      <c r="AF657" s="56" t="str">
        <f>TEXT(0.5,"#,##0.#######")</f>
        <v>0.5</v>
      </c>
      <c r="AG657" s="56"/>
      <c r="AH657" s="56"/>
      <c r="AI657" s="56" t="s">
        <v>3916</v>
      </c>
      <c r="AJ657" s="56"/>
      <c r="AK657" s="56"/>
      <c r="AL657" s="56" t="s">
        <v>43</v>
      </c>
      <c r="AM657" s="56"/>
      <c r="AN657" s="56" t="e">
        <f>TEXT(TRUNC(P657/Y648,1),"#,##0.#")</f>
        <v>#REF!</v>
      </c>
      <c r="AO657" s="56"/>
      <c r="AP657" s="56"/>
      <c r="AQ657" s="56"/>
      <c r="AR657" s="56"/>
      <c r="AS657" s="56"/>
      <c r="AT657" s="56"/>
      <c r="AV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56"/>
      <c r="BM657" s="56"/>
      <c r="BN657" s="56"/>
      <c r="BO657" s="56"/>
      <c r="BP657" s="56"/>
      <c r="BQ657" s="56"/>
      <c r="BR657" s="56"/>
      <c r="BS657" s="56"/>
      <c r="BT657" s="56"/>
      <c r="BU657" s="56"/>
      <c r="BV657" s="56"/>
      <c r="BW657" s="56"/>
      <c r="BX657" s="56"/>
      <c r="BY657" s="56"/>
      <c r="BZ657" s="56"/>
      <c r="CA657" s="56"/>
      <c r="CB657" s="56"/>
      <c r="CC657" s="56"/>
      <c r="CD657" s="56"/>
      <c r="CE657" s="56"/>
      <c r="CF657" s="56"/>
      <c r="CG657" s="56"/>
      <c r="CH657" s="56"/>
      <c r="CI657" s="56"/>
      <c r="CJ657" s="56"/>
      <c r="CK657" s="56"/>
      <c r="CL657" s="56"/>
      <c r="CM657" s="56"/>
      <c r="CN657" s="56"/>
      <c r="CO657" s="56"/>
      <c r="CP657" s="56"/>
      <c r="CQ657" s="56"/>
      <c r="CR657" s="56"/>
      <c r="CS657" s="56"/>
      <c r="CT657" s="56"/>
      <c r="CU657" s="56"/>
      <c r="CV657" s="56"/>
      <c r="CW657" s="56"/>
      <c r="CX657" s="56"/>
      <c r="CY657" s="56"/>
      <c r="CZ657" s="66"/>
      <c r="DA657" s="66"/>
      <c r="DB657" s="66"/>
      <c r="DC657" s="66"/>
      <c r="DD657" s="66"/>
      <c r="DE657" s="66"/>
      <c r="DF657" s="66"/>
      <c r="DG657" s="66"/>
      <c r="DH657" s="66"/>
      <c r="DI657" s="66"/>
      <c r="DJ657" s="66"/>
      <c r="DK657" s="66"/>
      <c r="DL657" s="66"/>
      <c r="DM657" s="66"/>
      <c r="DN657" s="66"/>
      <c r="DO657" s="66"/>
      <c r="DP657" s="66"/>
      <c r="DQ657" s="66"/>
      <c r="DR657" s="66"/>
      <c r="DS657" s="66"/>
      <c r="DT657" s="66"/>
      <c r="DU657" s="66"/>
      <c r="DV657" s="66"/>
      <c r="DW657" s="66"/>
      <c r="DX657" s="66"/>
      <c r="DY657" s="66"/>
      <c r="DZ657" s="66"/>
      <c r="EA657" s="66"/>
      <c r="EB657" s="66"/>
      <c r="EC657" s="66"/>
      <c r="ED657" s="66"/>
      <c r="EE657" s="66"/>
      <c r="EF657" s="66"/>
      <c r="EG657" s="66"/>
      <c r="EH657" s="66"/>
      <c r="EI657" s="66"/>
      <c r="EJ657" s="66"/>
      <c r="EK657" s="66"/>
      <c r="EL657" s="115"/>
      <c r="EM657" s="61"/>
      <c r="EN657" s="61"/>
      <c r="EO657" s="61"/>
      <c r="EP657" s="61"/>
      <c r="EQ657" s="70"/>
      <c r="ER657" s="56"/>
      <c r="ES657" s="56"/>
      <c r="ET657" s="66"/>
      <c r="EU657" s="66"/>
      <c r="EV657" s="66"/>
      <c r="EW657" s="66"/>
      <c r="EX657" s="66"/>
      <c r="EY657" s="66"/>
      <c r="EZ657" s="66"/>
      <c r="FA657" s="66"/>
      <c r="FB657" s="66"/>
      <c r="FC657" s="66"/>
      <c r="FD657" s="66"/>
      <c r="FE657" s="66"/>
      <c r="FF657" s="66"/>
      <c r="FG657" s="66"/>
      <c r="FH657" s="66"/>
      <c r="FI657" s="66"/>
      <c r="FJ657" s="66"/>
      <c r="FK657" s="66"/>
      <c r="FL657" s="66"/>
      <c r="FM657" s="66"/>
      <c r="FN657" s="66"/>
      <c r="FO657" s="66"/>
      <c r="FP657" s="66"/>
      <c r="FQ657" s="66"/>
      <c r="FR657" s="66"/>
      <c r="FS657" s="66"/>
      <c r="FT657" s="66"/>
      <c r="FU657" s="66"/>
      <c r="FV657" s="66"/>
      <c r="FW657" s="66"/>
      <c r="FX657" s="66"/>
      <c r="FY657" s="66"/>
      <c r="FZ657" s="66"/>
      <c r="GA657" s="66"/>
      <c r="GB657" s="66"/>
      <c r="GC657" s="66"/>
      <c r="GD657" s="66"/>
      <c r="GE657" s="66"/>
      <c r="GF657" s="66"/>
      <c r="GG657" s="7"/>
    </row>
    <row r="658" spans="2:189" s="67" customFormat="1" ht="11.45" customHeight="1" x14ac:dyDescent="0.15">
      <c r="B658" s="114"/>
      <c r="C658" s="56"/>
      <c r="D658" s="56"/>
      <c r="E658" s="56"/>
      <c r="F658" s="56"/>
      <c r="G658" s="56" t="s">
        <v>12605</v>
      </c>
      <c r="H658" s="56"/>
      <c r="I658" s="56" t="s">
        <v>12606</v>
      </c>
      <c r="J658" s="56"/>
      <c r="K658" s="56"/>
      <c r="L658" s="56"/>
      <c r="M658" s="56"/>
      <c r="N658" s="56" t="s">
        <v>41</v>
      </c>
      <c r="O658" s="56"/>
      <c r="P658" s="287">
        <f>토목기계경비총괄표!$I$38</f>
        <v>244</v>
      </c>
      <c r="Q658" s="287"/>
      <c r="R658" s="287"/>
      <c r="S658" s="287"/>
      <c r="T658" s="287"/>
      <c r="U658" s="56"/>
      <c r="V658" s="56" t="s">
        <v>12609</v>
      </c>
      <c r="W658" s="56"/>
      <c r="X658" s="56"/>
      <c r="Y658" s="56" t="str">
        <f>TEXT(Y648,"#,##0.#######")</f>
        <v>62.5</v>
      </c>
      <c r="Z658" s="56"/>
      <c r="AA658" s="56"/>
      <c r="AB658" s="56"/>
      <c r="AC658" s="56" t="s">
        <v>12566</v>
      </c>
      <c r="AF658" s="56" t="str">
        <f>TEXT(0.5,"#,##0.#######")</f>
        <v>0.5</v>
      </c>
      <c r="AG658" s="56"/>
      <c r="AH658" s="56"/>
      <c r="AI658" s="56" t="s">
        <v>3916</v>
      </c>
      <c r="AJ658" s="56"/>
      <c r="AK658" s="56"/>
      <c r="AL658" s="56" t="s">
        <v>43</v>
      </c>
      <c r="AM658" s="56"/>
      <c r="AN658" s="56" t="str">
        <f>TEXT(TRUNC(P658/Y648,1),"#,##0.#")</f>
        <v>3.9</v>
      </c>
      <c r="AO658" s="56"/>
      <c r="AP658" s="56"/>
      <c r="AQ658" s="56"/>
      <c r="AR658" s="56"/>
      <c r="AS658" s="56"/>
      <c r="AT658" s="56"/>
      <c r="AV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56"/>
      <c r="BM658" s="56"/>
      <c r="BN658" s="56"/>
      <c r="BO658" s="56"/>
      <c r="BP658" s="56"/>
      <c r="BQ658" s="56"/>
      <c r="BR658" s="56"/>
      <c r="BS658" s="56"/>
      <c r="BT658" s="56"/>
      <c r="BU658" s="56"/>
      <c r="BV658" s="56"/>
      <c r="BW658" s="56"/>
      <c r="BX658" s="56"/>
      <c r="BY658" s="56"/>
      <c r="BZ658" s="56"/>
      <c r="CA658" s="56"/>
      <c r="CB658" s="56"/>
      <c r="CC658" s="56"/>
      <c r="CD658" s="56"/>
      <c r="CE658" s="56"/>
      <c r="CF658" s="56"/>
      <c r="CG658" s="56"/>
      <c r="CH658" s="56"/>
      <c r="CI658" s="56"/>
      <c r="CJ658" s="56"/>
      <c r="CK658" s="56"/>
      <c r="CL658" s="56"/>
      <c r="CM658" s="56"/>
      <c r="CN658" s="56"/>
      <c r="CO658" s="56"/>
      <c r="CP658" s="56"/>
      <c r="CQ658" s="56"/>
      <c r="CR658" s="56"/>
      <c r="CS658" s="56"/>
      <c r="CT658" s="56"/>
      <c r="CU658" s="56"/>
      <c r="CV658" s="56"/>
      <c r="CW658" s="56"/>
      <c r="CX658" s="56"/>
      <c r="CY658" s="56"/>
      <c r="CZ658" s="66"/>
      <c r="DA658" s="66"/>
      <c r="DB658" s="66"/>
      <c r="DC658" s="66"/>
      <c r="DD658" s="66"/>
      <c r="DE658" s="66"/>
      <c r="DF658" s="66"/>
      <c r="DG658" s="66"/>
      <c r="DH658" s="66"/>
      <c r="DI658" s="66"/>
      <c r="DJ658" s="66"/>
      <c r="DK658" s="66"/>
      <c r="DL658" s="66"/>
      <c r="DM658" s="66"/>
      <c r="DN658" s="66"/>
      <c r="DO658" s="66"/>
      <c r="DP658" s="66"/>
      <c r="DQ658" s="66"/>
      <c r="DR658" s="66"/>
      <c r="DS658" s="66"/>
      <c r="DT658" s="66"/>
      <c r="DU658" s="66"/>
      <c r="DV658" s="66"/>
      <c r="DW658" s="66"/>
      <c r="DX658" s="66"/>
      <c r="DY658" s="66"/>
      <c r="DZ658" s="66"/>
      <c r="EA658" s="66"/>
      <c r="EB658" s="66"/>
      <c r="EC658" s="66"/>
      <c r="ED658" s="66"/>
      <c r="EE658" s="66"/>
      <c r="EF658" s="66"/>
      <c r="EG658" s="66"/>
      <c r="EH658" s="66"/>
      <c r="EI658" s="66"/>
      <c r="EJ658" s="66"/>
      <c r="EK658" s="66"/>
      <c r="EL658" s="115"/>
      <c r="EM658" s="61"/>
      <c r="EN658" s="61"/>
      <c r="EO658" s="61"/>
      <c r="EP658" s="61"/>
      <c r="EQ658" s="70"/>
      <c r="ER658" s="56"/>
      <c r="ES658" s="56"/>
      <c r="ET658" s="66"/>
      <c r="EU658" s="66"/>
      <c r="EV658" s="66"/>
      <c r="EW658" s="66"/>
      <c r="EX658" s="66"/>
      <c r="EY658" s="66"/>
      <c r="EZ658" s="66"/>
      <c r="FA658" s="66"/>
      <c r="FB658" s="66"/>
      <c r="FC658" s="66"/>
      <c r="FD658" s="66"/>
      <c r="FE658" s="66"/>
      <c r="FF658" s="66"/>
      <c r="FG658" s="66"/>
      <c r="FH658" s="66"/>
      <c r="FI658" s="66"/>
      <c r="FJ658" s="66"/>
      <c r="FK658" s="66"/>
      <c r="FL658" s="66"/>
      <c r="FM658" s="66"/>
      <c r="FN658" s="66"/>
      <c r="FO658" s="66"/>
      <c r="FP658" s="66"/>
      <c r="FQ658" s="66"/>
      <c r="FR658" s="66"/>
      <c r="FS658" s="66"/>
      <c r="FT658" s="66"/>
      <c r="FU658" s="66"/>
      <c r="FV658" s="66"/>
      <c r="FW658" s="66"/>
      <c r="FX658" s="66"/>
      <c r="FY658" s="66"/>
      <c r="FZ658" s="66"/>
      <c r="GA658" s="66"/>
      <c r="GB658" s="66"/>
      <c r="GC658" s="66"/>
      <c r="GD658" s="66"/>
      <c r="GE658" s="66"/>
      <c r="GF658" s="66"/>
      <c r="GG658" s="7"/>
    </row>
    <row r="659" spans="2:189" s="67" customFormat="1" ht="11.45" customHeight="1" x14ac:dyDescent="0.15">
      <c r="B659" s="114"/>
      <c r="C659" s="56"/>
      <c r="D659" s="56"/>
      <c r="E659" s="56"/>
      <c r="F659" s="56"/>
      <c r="G659" s="56" t="s">
        <v>12614</v>
      </c>
      <c r="H659" s="56"/>
      <c r="I659" s="56" t="s">
        <v>9</v>
      </c>
      <c r="J659" s="56"/>
      <c r="K659" s="56"/>
      <c r="L659" s="56"/>
      <c r="M659" s="56"/>
      <c r="N659" s="56" t="s">
        <v>41</v>
      </c>
      <c r="O659" s="56"/>
      <c r="P659" s="56" t="e">
        <f>TEXT(AN656+AN657+AN658,"#,##0.#######")</f>
        <v>#REF!</v>
      </c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T659" s="56"/>
      <c r="AU659" s="56"/>
      <c r="AV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56"/>
      <c r="BM659" s="56"/>
      <c r="BN659" s="56"/>
      <c r="BO659" s="56"/>
      <c r="BP659" s="56"/>
      <c r="BQ659" s="56"/>
      <c r="BR659" s="56"/>
      <c r="BS659" s="56"/>
      <c r="BT659" s="56"/>
      <c r="BU659" s="56"/>
      <c r="BV659" s="56"/>
      <c r="BW659" s="56"/>
      <c r="BX659" s="56"/>
      <c r="BY659" s="56"/>
      <c r="BZ659" s="56"/>
      <c r="CA659" s="56"/>
      <c r="CB659" s="56"/>
      <c r="CC659" s="56"/>
      <c r="CD659" s="56"/>
      <c r="CE659" s="56"/>
      <c r="CF659" s="56"/>
      <c r="CG659" s="56"/>
      <c r="CH659" s="56"/>
      <c r="CI659" s="56"/>
      <c r="CJ659" s="56"/>
      <c r="CK659" s="56"/>
      <c r="CL659" s="56"/>
      <c r="CM659" s="56"/>
      <c r="CN659" s="56"/>
      <c r="CO659" s="56"/>
      <c r="CP659" s="56"/>
      <c r="CQ659" s="56"/>
      <c r="CR659" s="56"/>
      <c r="CS659" s="56"/>
      <c r="CT659" s="56"/>
      <c r="CU659" s="56"/>
      <c r="CV659" s="56"/>
      <c r="CW659" s="56"/>
      <c r="CX659" s="56"/>
      <c r="CY659" s="56"/>
      <c r="CZ659" s="66"/>
      <c r="DA659" s="66"/>
      <c r="DB659" s="66"/>
      <c r="DC659" s="66"/>
      <c r="DD659" s="66"/>
      <c r="DE659" s="66"/>
      <c r="DF659" s="66"/>
      <c r="DG659" s="66"/>
      <c r="DH659" s="66"/>
      <c r="DI659" s="66"/>
      <c r="DJ659" s="66"/>
      <c r="DK659" s="66"/>
      <c r="DL659" s="66"/>
      <c r="DM659" s="66"/>
      <c r="DN659" s="66"/>
      <c r="DO659" s="66"/>
      <c r="DP659" s="66"/>
      <c r="DQ659" s="66"/>
      <c r="DR659" s="66"/>
      <c r="DS659" s="66"/>
      <c r="DT659" s="66"/>
      <c r="DU659" s="66"/>
      <c r="DV659" s="66"/>
      <c r="DW659" s="66"/>
      <c r="DX659" s="66"/>
      <c r="DY659" s="66"/>
      <c r="DZ659" s="66"/>
      <c r="EA659" s="66"/>
      <c r="EB659" s="66"/>
      <c r="EC659" s="66"/>
      <c r="ED659" s="66"/>
      <c r="EE659" s="66"/>
      <c r="EF659" s="66"/>
      <c r="EG659" s="66"/>
      <c r="EH659" s="66"/>
      <c r="EI659" s="66"/>
      <c r="EJ659" s="66"/>
      <c r="EK659" s="66"/>
      <c r="EL659" s="115"/>
      <c r="EM659" s="61" t="e">
        <f>EN659+EO659+EP659</f>
        <v>#REF!</v>
      </c>
      <c r="EN659" s="61" t="str">
        <f>TEXT(AN656,"#,###.0")</f>
        <v>.0</v>
      </c>
      <c r="EO659" s="61" t="e">
        <f>TEXT(AN657,"#,###.0")</f>
        <v>#REF!</v>
      </c>
      <c r="EP659" s="61" t="str">
        <f>TEXT(AN658,"#,###.0")</f>
        <v>3.9</v>
      </c>
      <c r="EQ659" s="70"/>
      <c r="ER659" s="56"/>
      <c r="ES659" s="56"/>
      <c r="ET659" s="66"/>
      <c r="EU659" s="66"/>
      <c r="EV659" s="66"/>
      <c r="EW659" s="66"/>
      <c r="EX659" s="66"/>
      <c r="EY659" s="66"/>
      <c r="EZ659" s="66"/>
      <c r="FA659" s="66"/>
      <c r="FB659" s="66"/>
      <c r="FC659" s="66"/>
      <c r="FD659" s="66"/>
      <c r="FE659" s="66"/>
      <c r="FF659" s="66"/>
      <c r="FG659" s="66"/>
      <c r="FH659" s="66"/>
      <c r="FI659" s="66"/>
      <c r="FJ659" s="66"/>
      <c r="FK659" s="66"/>
      <c r="FL659" s="66"/>
      <c r="FM659" s="66"/>
      <c r="FN659" s="66"/>
      <c r="FO659" s="66"/>
      <c r="FP659" s="66"/>
      <c r="FQ659" s="66"/>
      <c r="FR659" s="66"/>
      <c r="FS659" s="66"/>
      <c r="FT659" s="66"/>
      <c r="FU659" s="66"/>
      <c r="FV659" s="66"/>
      <c r="FW659" s="66"/>
      <c r="FX659" s="66"/>
      <c r="FY659" s="66"/>
      <c r="FZ659" s="66"/>
      <c r="GA659" s="66"/>
      <c r="GB659" s="66"/>
      <c r="GC659" s="66"/>
      <c r="GD659" s="66"/>
      <c r="GE659" s="66"/>
      <c r="GF659" s="66"/>
      <c r="GG659" s="7"/>
    </row>
    <row r="660" spans="2:189" s="67" customFormat="1" ht="11.45" customHeight="1" x14ac:dyDescent="0.15">
      <c r="B660" s="55"/>
      <c r="C660" s="56"/>
      <c r="D660" s="56"/>
      <c r="E660" s="56"/>
      <c r="F660" s="56"/>
      <c r="G660" s="56"/>
      <c r="H660" s="56"/>
      <c r="I660" s="56"/>
      <c r="J660" s="56"/>
      <c r="K660" s="56"/>
      <c r="L660" s="73"/>
      <c r="M660" s="73"/>
      <c r="N660" s="73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56"/>
      <c r="BM660" s="56"/>
      <c r="BN660" s="56"/>
      <c r="BO660" s="56"/>
      <c r="BP660" s="56"/>
      <c r="BQ660" s="56"/>
      <c r="BR660" s="56"/>
      <c r="BS660" s="73"/>
      <c r="BT660" s="56"/>
      <c r="BU660" s="56"/>
      <c r="BV660" s="56"/>
      <c r="BW660" s="56"/>
      <c r="BX660" s="56"/>
      <c r="BY660" s="56"/>
      <c r="BZ660" s="56"/>
      <c r="CA660" s="56"/>
      <c r="CB660" s="56"/>
      <c r="CC660" s="56"/>
      <c r="CD660" s="56"/>
      <c r="CE660" s="56"/>
      <c r="CF660" s="56"/>
      <c r="CG660" s="56"/>
      <c r="CH660" s="56"/>
      <c r="CI660" s="56"/>
      <c r="CJ660" s="56"/>
      <c r="CK660" s="56"/>
      <c r="CL660" s="56"/>
      <c r="CM660" s="56"/>
      <c r="CN660" s="56"/>
      <c r="CO660" s="56"/>
      <c r="CP660" s="56"/>
      <c r="CQ660" s="56"/>
      <c r="CR660" s="56"/>
      <c r="CS660" s="56"/>
      <c r="CT660" s="56"/>
      <c r="CU660" s="56"/>
      <c r="CV660" s="56"/>
      <c r="CW660" s="56"/>
      <c r="CX660" s="56"/>
      <c r="CY660" s="56"/>
      <c r="CZ660" s="56"/>
      <c r="DA660" s="56"/>
      <c r="DB660" s="56"/>
      <c r="DC660" s="56"/>
      <c r="DD660" s="56"/>
      <c r="DE660" s="56"/>
      <c r="DF660" s="56"/>
      <c r="DG660" s="56"/>
      <c r="DH660" s="56"/>
      <c r="DI660" s="56"/>
      <c r="DJ660" s="56"/>
      <c r="DK660" s="56"/>
      <c r="DL660" s="56"/>
      <c r="DM660" s="56"/>
      <c r="DN660" s="56"/>
      <c r="DO660" s="56"/>
      <c r="DP660" s="56"/>
      <c r="DQ660" s="56"/>
      <c r="DR660" s="56"/>
      <c r="DS660" s="56"/>
      <c r="DT660" s="56"/>
      <c r="DU660" s="56"/>
      <c r="DV660" s="56"/>
      <c r="DW660" s="56"/>
      <c r="DX660" s="56"/>
      <c r="DY660" s="56"/>
      <c r="DZ660" s="56"/>
      <c r="EA660" s="56"/>
      <c r="EB660" s="56"/>
      <c r="EC660" s="56"/>
      <c r="ED660" s="56"/>
      <c r="EE660" s="56"/>
      <c r="EF660" s="56"/>
      <c r="EG660" s="56"/>
      <c r="EH660" s="56"/>
      <c r="EI660" s="56"/>
      <c r="EJ660" s="56"/>
      <c r="EK660" s="56"/>
      <c r="EL660" s="76"/>
      <c r="EM660" s="61"/>
      <c r="EN660" s="61"/>
      <c r="EO660" s="61"/>
      <c r="EP660" s="61"/>
      <c r="EQ660" s="70"/>
      <c r="ER660" s="56"/>
      <c r="ES660" s="56"/>
      <c r="ET660" s="56"/>
      <c r="EU660" s="66"/>
      <c r="EV660" s="66"/>
      <c r="EW660" s="66"/>
      <c r="EX660" s="66"/>
      <c r="EY660" s="66"/>
      <c r="EZ660" s="66"/>
      <c r="FA660" s="66"/>
      <c r="FB660" s="66"/>
      <c r="FC660" s="66"/>
      <c r="FD660" s="66"/>
      <c r="FE660" s="66"/>
      <c r="FF660" s="66"/>
      <c r="FG660" s="66"/>
      <c r="FH660" s="66"/>
      <c r="FI660" s="66"/>
      <c r="FJ660" s="66"/>
      <c r="FK660" s="66"/>
      <c r="FL660" s="66"/>
      <c r="FM660" s="66"/>
      <c r="FN660" s="66"/>
      <c r="FO660" s="66"/>
      <c r="FP660" s="66"/>
      <c r="FQ660" s="66"/>
      <c r="FR660" s="66"/>
      <c r="FS660" s="66"/>
      <c r="FT660" s="66"/>
      <c r="FU660" s="66"/>
      <c r="FV660" s="66"/>
      <c r="FW660" s="66"/>
      <c r="FX660" s="66"/>
      <c r="FY660" s="66"/>
      <c r="FZ660" s="66"/>
      <c r="GA660" s="66"/>
      <c r="GB660" s="66"/>
      <c r="GC660" s="66"/>
      <c r="GD660" s="66"/>
      <c r="GE660" s="66"/>
      <c r="GF660" s="66"/>
      <c r="GG660" s="7"/>
    </row>
    <row r="661" spans="2:189" s="67" customFormat="1" ht="11.45" customHeight="1" x14ac:dyDescent="0.15">
      <c r="B661" s="55"/>
      <c r="C661" s="56"/>
      <c r="D661" s="56"/>
      <c r="E661" s="56" t="s">
        <v>12616</v>
      </c>
      <c r="F661" s="56"/>
      <c r="G661" s="56" t="s">
        <v>12612</v>
      </c>
      <c r="H661" s="56"/>
      <c r="I661" s="56" t="s">
        <v>12919</v>
      </c>
      <c r="J661" s="56"/>
      <c r="K661" s="56"/>
      <c r="L661" s="73"/>
      <c r="M661" s="73"/>
      <c r="N661" s="73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56"/>
      <c r="BM661" s="56"/>
      <c r="BN661" s="56"/>
      <c r="BO661" s="56"/>
      <c r="BP661" s="56"/>
      <c r="BQ661" s="56"/>
      <c r="BR661" s="56"/>
      <c r="BS661" s="73"/>
      <c r="BT661" s="56"/>
      <c r="BU661" s="56"/>
      <c r="BV661" s="56"/>
      <c r="BW661" s="56"/>
      <c r="BX661" s="56"/>
      <c r="BY661" s="56"/>
      <c r="BZ661" s="56"/>
      <c r="CA661" s="56"/>
      <c r="CB661" s="56"/>
      <c r="CC661" s="56"/>
      <c r="CD661" s="56"/>
      <c r="CE661" s="56"/>
      <c r="CF661" s="56"/>
      <c r="CG661" s="56"/>
      <c r="CH661" s="56"/>
      <c r="CI661" s="56"/>
      <c r="CJ661" s="56"/>
      <c r="CK661" s="56"/>
      <c r="CL661" s="56"/>
      <c r="CM661" s="56"/>
      <c r="CN661" s="56"/>
      <c r="CO661" s="56"/>
      <c r="CP661" s="56"/>
      <c r="CQ661" s="56"/>
      <c r="CR661" s="56"/>
      <c r="CS661" s="56"/>
      <c r="CT661" s="56"/>
      <c r="CU661" s="56"/>
      <c r="CV661" s="56"/>
      <c r="CW661" s="56"/>
      <c r="CX661" s="56"/>
      <c r="CY661" s="56"/>
      <c r="CZ661" s="56"/>
      <c r="DA661" s="56"/>
      <c r="DB661" s="56"/>
      <c r="DC661" s="56"/>
      <c r="DD661" s="56"/>
      <c r="DE661" s="56"/>
      <c r="DF661" s="56"/>
      <c r="DG661" s="56"/>
      <c r="DH661" s="56"/>
      <c r="DI661" s="56"/>
      <c r="DJ661" s="56"/>
      <c r="DK661" s="56"/>
      <c r="DL661" s="56"/>
      <c r="DM661" s="56"/>
      <c r="DN661" s="56"/>
      <c r="DO661" s="56"/>
      <c r="DP661" s="56"/>
      <c r="DQ661" s="56"/>
      <c r="DR661" s="56"/>
      <c r="DS661" s="56"/>
      <c r="DT661" s="56"/>
      <c r="DU661" s="56"/>
      <c r="DV661" s="56"/>
      <c r="DW661" s="56"/>
      <c r="DX661" s="56"/>
      <c r="DY661" s="56"/>
      <c r="DZ661" s="56"/>
      <c r="EA661" s="56"/>
      <c r="EB661" s="56"/>
      <c r="EC661" s="56"/>
      <c r="ED661" s="56"/>
      <c r="EE661" s="56"/>
      <c r="EF661" s="56"/>
      <c r="EG661" s="56"/>
      <c r="EH661" s="56"/>
      <c r="EI661" s="56"/>
      <c r="EJ661" s="56"/>
      <c r="EK661" s="56"/>
      <c r="EL661" s="76"/>
      <c r="EM661" s="61"/>
      <c r="EN661" s="61"/>
      <c r="EO661" s="61"/>
      <c r="EP661" s="61"/>
      <c r="EQ661" s="70"/>
      <c r="ER661" s="56"/>
      <c r="ES661" s="56"/>
      <c r="ET661" s="56"/>
      <c r="EU661" s="66"/>
      <c r="EV661" s="66"/>
      <c r="EW661" s="66"/>
      <c r="EX661" s="66"/>
      <c r="EY661" s="66"/>
      <c r="EZ661" s="66"/>
      <c r="FA661" s="66"/>
      <c r="FB661" s="66"/>
      <c r="FC661" s="66"/>
      <c r="FD661" s="66"/>
      <c r="FE661" s="66"/>
      <c r="FF661" s="66"/>
      <c r="FG661" s="66"/>
      <c r="FH661" s="66"/>
      <c r="FI661" s="66"/>
      <c r="FJ661" s="66"/>
      <c r="FK661" s="66"/>
      <c r="FL661" s="66"/>
      <c r="FM661" s="66"/>
      <c r="FN661" s="66"/>
      <c r="FO661" s="66"/>
      <c r="FP661" s="66"/>
      <c r="FQ661" s="66"/>
      <c r="FR661" s="66"/>
      <c r="FS661" s="66"/>
      <c r="FT661" s="66"/>
      <c r="FU661" s="66"/>
      <c r="FV661" s="66"/>
      <c r="FW661" s="66"/>
      <c r="FX661" s="66"/>
      <c r="FY661" s="66"/>
      <c r="FZ661" s="66"/>
      <c r="GA661" s="66"/>
      <c r="GB661" s="66"/>
      <c r="GC661" s="66"/>
      <c r="GD661" s="66"/>
      <c r="GE661" s="66"/>
      <c r="GF661" s="66"/>
      <c r="GG661" s="7"/>
    </row>
    <row r="662" spans="2:189" s="67" customFormat="1" ht="11.45" customHeight="1" x14ac:dyDescent="0.15">
      <c r="B662" s="55"/>
      <c r="C662" s="56"/>
      <c r="D662" s="56"/>
      <c r="E662" s="56"/>
      <c r="F662" s="56"/>
      <c r="G662" s="56" t="s">
        <v>12629</v>
      </c>
      <c r="H662" s="56"/>
      <c r="I662" s="56"/>
      <c r="J662" s="56"/>
      <c r="K662" s="56"/>
      <c r="L662" s="73"/>
      <c r="M662" s="73"/>
      <c r="N662" s="73" t="s">
        <v>12630</v>
      </c>
      <c r="O662" s="56"/>
      <c r="P662" s="56"/>
      <c r="R662" s="56"/>
      <c r="S662" s="56"/>
      <c r="T662" s="56"/>
      <c r="U662" s="56"/>
      <c r="V662" s="56"/>
      <c r="W662" s="56" t="str">
        <f>TEXT(196000,"#,##0.#######")</f>
        <v>196,000.</v>
      </c>
      <c r="X662" s="56"/>
      <c r="Y662" s="56"/>
      <c r="Z662" s="56"/>
      <c r="AA662" s="56"/>
      <c r="AB662" s="56"/>
      <c r="AC662" s="56" t="s">
        <v>12566</v>
      </c>
      <c r="AD662" s="56"/>
      <c r="AE662" s="56"/>
      <c r="AF662" s="56" t="str">
        <f>TEXT(0.27,"#,##0.#######")</f>
        <v>0.27</v>
      </c>
      <c r="AG662" s="56"/>
      <c r="AH662" s="56"/>
      <c r="AI662" s="56" t="s">
        <v>6</v>
      </c>
      <c r="AJ662" s="56"/>
      <c r="AK662" s="56" t="s">
        <v>12609</v>
      </c>
      <c r="AL662" s="56"/>
      <c r="AM662" s="56" t="str">
        <f>TEXT(100,"#,##0.#######")</f>
        <v>100.</v>
      </c>
      <c r="AN662" s="56"/>
      <c r="AO662" s="56"/>
      <c r="AP662" s="56" t="s">
        <v>7</v>
      </c>
      <c r="AQ662" s="56"/>
      <c r="AR662" s="56" t="s">
        <v>43</v>
      </c>
      <c r="AS662" s="56"/>
      <c r="AT662" s="56" t="str">
        <f>TEXT(TRUNC(W662*AF662/AM662,1),"#,##0.#")</f>
        <v>529.2</v>
      </c>
      <c r="AU662" s="56"/>
      <c r="AV662" s="56"/>
      <c r="AW662" s="56"/>
      <c r="AX662" s="56"/>
      <c r="AZ662" s="56"/>
      <c r="BA662" s="56"/>
      <c r="BC662" s="56"/>
      <c r="BD662" s="56"/>
      <c r="BF662" s="56"/>
      <c r="BG662" s="56"/>
      <c r="BH662" s="56"/>
      <c r="BJ662" s="56"/>
      <c r="BK662" s="56"/>
      <c r="BL662" s="56"/>
      <c r="BM662" s="56"/>
      <c r="BN662" s="56"/>
      <c r="BO662" s="56"/>
      <c r="BP662" s="56"/>
      <c r="BQ662" s="56"/>
      <c r="BR662" s="56"/>
      <c r="BS662" s="73"/>
      <c r="BT662" s="56"/>
      <c r="BU662" s="56"/>
      <c r="BV662" s="56"/>
      <c r="BW662" s="56"/>
      <c r="BX662" s="56"/>
      <c r="BY662" s="56"/>
      <c r="BZ662" s="56"/>
      <c r="CA662" s="56"/>
      <c r="CB662" s="56"/>
      <c r="CC662" s="56"/>
      <c r="CD662" s="56"/>
      <c r="CE662" s="56"/>
      <c r="CF662" s="56"/>
      <c r="CG662" s="56"/>
      <c r="CH662" s="56"/>
      <c r="CI662" s="56"/>
      <c r="CJ662" s="56"/>
      <c r="CK662" s="56"/>
      <c r="CL662" s="56"/>
      <c r="CM662" s="56"/>
      <c r="CN662" s="56"/>
      <c r="CO662" s="56"/>
      <c r="CP662" s="56"/>
      <c r="CQ662" s="56"/>
      <c r="CR662" s="56"/>
      <c r="CS662" s="56"/>
      <c r="CT662" s="56"/>
      <c r="CU662" s="56"/>
      <c r="CV662" s="56"/>
      <c r="CW662" s="56"/>
      <c r="CX662" s="56"/>
      <c r="CY662" s="56"/>
      <c r="CZ662" s="56"/>
      <c r="DA662" s="56"/>
      <c r="DB662" s="56"/>
      <c r="DC662" s="56"/>
      <c r="DD662" s="56"/>
      <c r="DE662" s="56"/>
      <c r="DF662" s="56"/>
      <c r="DG662" s="56"/>
      <c r="DH662" s="56"/>
      <c r="DI662" s="56"/>
      <c r="DJ662" s="56"/>
      <c r="DK662" s="56"/>
      <c r="DL662" s="56"/>
      <c r="DM662" s="56"/>
      <c r="DN662" s="56"/>
      <c r="DO662" s="56"/>
      <c r="DP662" s="56"/>
      <c r="DQ662" s="56"/>
      <c r="DR662" s="56"/>
      <c r="DS662" s="56"/>
      <c r="DT662" s="56"/>
      <c r="DU662" s="56"/>
      <c r="DV662" s="56"/>
      <c r="DW662" s="56"/>
      <c r="DX662" s="56"/>
      <c r="DY662" s="56"/>
      <c r="DZ662" s="56"/>
      <c r="EA662" s="56"/>
      <c r="EB662" s="56"/>
      <c r="EC662" s="56"/>
      <c r="ED662" s="56"/>
      <c r="EE662" s="56"/>
      <c r="EF662" s="56"/>
      <c r="EG662" s="56"/>
      <c r="EH662" s="56"/>
      <c r="EI662" s="56"/>
      <c r="EJ662" s="56"/>
      <c r="EK662" s="56"/>
      <c r="EL662" s="76"/>
      <c r="EM662" s="61"/>
      <c r="EN662" s="61"/>
      <c r="EO662" s="61"/>
      <c r="EP662" s="61"/>
      <c r="EQ662" s="70"/>
      <c r="ER662" s="56"/>
      <c r="ES662" s="56"/>
      <c r="ET662" s="56"/>
      <c r="EU662" s="66"/>
      <c r="EV662" s="66"/>
      <c r="EW662" s="66"/>
      <c r="EX662" s="66"/>
      <c r="EY662" s="66"/>
      <c r="EZ662" s="66"/>
      <c r="FA662" s="66"/>
      <c r="FB662" s="66"/>
      <c r="FC662" s="66"/>
      <c r="FD662" s="66"/>
      <c r="FE662" s="66"/>
      <c r="FF662" s="66"/>
      <c r="FG662" s="66"/>
      <c r="FH662" s="66"/>
      <c r="FI662" s="66"/>
      <c r="FJ662" s="66"/>
      <c r="FK662" s="66"/>
      <c r="FL662" s="66"/>
      <c r="FM662" s="66"/>
      <c r="FN662" s="66"/>
      <c r="FO662" s="66"/>
      <c r="FP662" s="66"/>
      <c r="FQ662" s="66"/>
      <c r="FR662" s="66"/>
      <c r="FS662" s="66"/>
      <c r="FT662" s="66"/>
      <c r="FU662" s="66"/>
      <c r="FV662" s="66"/>
      <c r="FW662" s="66"/>
      <c r="FX662" s="66"/>
      <c r="FY662" s="66"/>
      <c r="FZ662" s="66"/>
      <c r="GA662" s="66"/>
      <c r="GB662" s="66"/>
      <c r="GC662" s="66"/>
      <c r="GD662" s="66"/>
      <c r="GE662" s="66"/>
      <c r="GF662" s="66"/>
      <c r="GG662" s="7"/>
    </row>
    <row r="663" spans="2:189" s="67" customFormat="1" ht="11.25" customHeight="1" x14ac:dyDescent="0.15">
      <c r="B663" s="114"/>
      <c r="C663" s="56"/>
      <c r="D663" s="56"/>
      <c r="E663" s="56"/>
      <c r="F663" s="56"/>
      <c r="G663" s="56"/>
      <c r="H663" s="56" t="s">
        <v>12632</v>
      </c>
      <c r="I663" s="56"/>
      <c r="J663" s="56"/>
      <c r="K663" s="56"/>
      <c r="L663" s="56"/>
      <c r="M663" s="285" t="e">
        <f>VLOOKUP(H663,#REF!,10,FALSE)</f>
        <v>#REF!</v>
      </c>
      <c r="N663" s="285"/>
      <c r="O663" s="285"/>
      <c r="P663" s="285"/>
      <c r="Q663" s="285"/>
      <c r="R663" s="285"/>
      <c r="S663" s="56"/>
      <c r="T663" s="56" t="s">
        <v>12566</v>
      </c>
      <c r="U663" s="56"/>
      <c r="V663" s="56"/>
      <c r="W663" s="56" t="str">
        <f>TEXT(2000,"#,##0.#######")</f>
        <v>2,000.</v>
      </c>
      <c r="X663" s="56"/>
      <c r="Y663" s="56"/>
      <c r="Z663" s="56"/>
      <c r="AA663" s="56" t="s">
        <v>50</v>
      </c>
      <c r="AB663" s="56"/>
      <c r="AC663" s="56"/>
      <c r="AD663" s="56" t="s">
        <v>12609</v>
      </c>
      <c r="AE663" s="56"/>
      <c r="AF663" s="56"/>
      <c r="AG663" s="56" t="str">
        <f>TEXT(100,"#,##0.#######")</f>
        <v>100.</v>
      </c>
      <c r="AH663" s="56"/>
      <c r="AI663" s="56"/>
      <c r="AJ663" s="56" t="s">
        <v>7</v>
      </c>
      <c r="AK663" s="56"/>
      <c r="AL663" s="56" t="s">
        <v>43</v>
      </c>
      <c r="AM663" s="56"/>
      <c r="AN663" s="56" t="e">
        <f>TEXT(TRUNC(M663*W663/AG663,1),"#,##0.#")</f>
        <v>#REF!</v>
      </c>
      <c r="AO663" s="56"/>
      <c r="AP663" s="56"/>
      <c r="AQ663" s="56"/>
      <c r="AR663" s="56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L663" s="56"/>
      <c r="BM663" s="56"/>
      <c r="BN663" s="56"/>
      <c r="BO663" s="56"/>
      <c r="BP663" s="56"/>
      <c r="BQ663" s="56"/>
      <c r="BR663" s="56"/>
      <c r="BS663" s="56"/>
      <c r="BT663" s="56"/>
      <c r="BU663" s="56"/>
      <c r="BV663" s="56"/>
      <c r="BW663" s="56"/>
      <c r="BX663" s="56"/>
      <c r="BY663" s="56"/>
      <c r="BZ663" s="56"/>
      <c r="CA663" s="56"/>
      <c r="CB663" s="56"/>
      <c r="CC663" s="56"/>
      <c r="CD663" s="56"/>
      <c r="CE663" s="56"/>
      <c r="CF663" s="56"/>
      <c r="CG663" s="56"/>
      <c r="CH663" s="56"/>
      <c r="CI663" s="56"/>
      <c r="CJ663" s="56"/>
      <c r="CK663" s="56"/>
      <c r="CL663" s="56"/>
      <c r="CM663" s="56"/>
      <c r="CN663" s="56"/>
      <c r="CO663" s="56"/>
      <c r="CP663" s="56"/>
      <c r="CQ663" s="56"/>
      <c r="CR663" s="56"/>
      <c r="CS663" s="56"/>
      <c r="CT663" s="56"/>
      <c r="CU663" s="56"/>
      <c r="CV663" s="56"/>
      <c r="CW663" s="56"/>
      <c r="CX663" s="56"/>
      <c r="CY663" s="56"/>
      <c r="CZ663" s="66"/>
      <c r="DA663" s="66"/>
      <c r="DB663" s="66"/>
      <c r="DC663" s="66"/>
      <c r="DD663" s="66"/>
      <c r="DE663" s="66"/>
      <c r="DF663" s="66"/>
      <c r="DG663" s="66"/>
      <c r="DH663" s="66"/>
      <c r="DI663" s="66"/>
      <c r="DJ663" s="66"/>
      <c r="DK663" s="66"/>
      <c r="DL663" s="66"/>
      <c r="DM663" s="66"/>
      <c r="DN663" s="66"/>
      <c r="DO663" s="66"/>
      <c r="DP663" s="66"/>
      <c r="DQ663" s="66"/>
      <c r="DR663" s="66"/>
      <c r="DS663" s="66"/>
      <c r="DT663" s="66"/>
      <c r="DU663" s="66"/>
      <c r="DV663" s="66"/>
      <c r="DW663" s="66"/>
      <c r="DX663" s="66"/>
      <c r="DY663" s="66"/>
      <c r="DZ663" s="66"/>
      <c r="EA663" s="66"/>
      <c r="EB663" s="66"/>
      <c r="EC663" s="66"/>
      <c r="ED663" s="66"/>
      <c r="EE663" s="66"/>
      <c r="EF663" s="66"/>
      <c r="EG663" s="66"/>
      <c r="EH663" s="66"/>
      <c r="EI663" s="66"/>
      <c r="EJ663" s="66"/>
      <c r="EK663" s="66"/>
      <c r="EL663" s="115"/>
      <c r="EM663" s="61"/>
      <c r="EN663" s="61"/>
      <c r="EO663" s="61"/>
      <c r="EP663" s="61"/>
      <c r="EQ663" s="121"/>
    </row>
    <row r="664" spans="2:189" s="67" customFormat="1" ht="11.45" customHeight="1" x14ac:dyDescent="0.15">
      <c r="B664" s="114"/>
      <c r="C664" s="56"/>
      <c r="D664" s="56"/>
      <c r="E664" s="56"/>
      <c r="F664" s="56"/>
      <c r="G664" s="56" t="s">
        <v>12614</v>
      </c>
      <c r="H664" s="56"/>
      <c r="I664" s="56" t="s">
        <v>9</v>
      </c>
      <c r="J664" s="56"/>
      <c r="K664" s="56"/>
      <c r="L664" s="56"/>
      <c r="M664" s="56"/>
      <c r="N664" s="56" t="s">
        <v>41</v>
      </c>
      <c r="O664" s="56"/>
      <c r="P664" s="56" t="e">
        <f>TEXT(AT662+AN663,"#,##0.#######")</f>
        <v>#REF!</v>
      </c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T664" s="56"/>
      <c r="AU664" s="56"/>
      <c r="AV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  <c r="BR664" s="56"/>
      <c r="BS664" s="56"/>
      <c r="BT664" s="56"/>
      <c r="BU664" s="56"/>
      <c r="BV664" s="56"/>
      <c r="BW664" s="56"/>
      <c r="BX664" s="56"/>
      <c r="BY664" s="56"/>
      <c r="BZ664" s="56"/>
      <c r="CA664" s="56"/>
      <c r="CB664" s="56"/>
      <c r="CC664" s="56"/>
      <c r="CD664" s="56"/>
      <c r="CE664" s="56"/>
      <c r="CF664" s="56"/>
      <c r="CG664" s="56"/>
      <c r="CH664" s="56"/>
      <c r="CI664" s="56"/>
      <c r="CJ664" s="56"/>
      <c r="CK664" s="56"/>
      <c r="CL664" s="56"/>
      <c r="CM664" s="56"/>
      <c r="CN664" s="56"/>
      <c r="CO664" s="56"/>
      <c r="CP664" s="56"/>
      <c r="CQ664" s="56"/>
      <c r="CR664" s="56"/>
      <c r="CS664" s="56"/>
      <c r="CT664" s="56"/>
      <c r="CU664" s="56"/>
      <c r="CV664" s="56"/>
      <c r="CW664" s="56"/>
      <c r="CX664" s="56"/>
      <c r="CY664" s="56"/>
      <c r="CZ664" s="66"/>
      <c r="DA664" s="66"/>
      <c r="DB664" s="66"/>
      <c r="DC664" s="66"/>
      <c r="DD664" s="66"/>
      <c r="DE664" s="66"/>
      <c r="DF664" s="66"/>
      <c r="DG664" s="66"/>
      <c r="DH664" s="66"/>
      <c r="DI664" s="66"/>
      <c r="DJ664" s="66"/>
      <c r="DK664" s="66"/>
      <c r="DL664" s="66"/>
      <c r="DM664" s="66"/>
      <c r="DN664" s="66"/>
      <c r="DO664" s="66"/>
      <c r="DP664" s="66"/>
      <c r="DQ664" s="66"/>
      <c r="DR664" s="66"/>
      <c r="DS664" s="66"/>
      <c r="DT664" s="66"/>
      <c r="DU664" s="66"/>
      <c r="DV664" s="66"/>
      <c r="DW664" s="66"/>
      <c r="DX664" s="66"/>
      <c r="DY664" s="66"/>
      <c r="DZ664" s="66"/>
      <c r="EA664" s="66"/>
      <c r="EB664" s="66"/>
      <c r="EC664" s="66"/>
      <c r="ED664" s="66"/>
      <c r="EE664" s="66"/>
      <c r="EF664" s="66"/>
      <c r="EG664" s="66"/>
      <c r="EH664" s="66"/>
      <c r="EI664" s="66"/>
      <c r="EJ664" s="66"/>
      <c r="EK664" s="66"/>
      <c r="EL664" s="115"/>
      <c r="EM664" s="61" t="e">
        <f>EN664+EO664+EP664</f>
        <v>#REF!</v>
      </c>
      <c r="EN664" s="61"/>
      <c r="EO664" s="61" t="e">
        <f>P664</f>
        <v>#REF!</v>
      </c>
      <c r="EP664" s="61"/>
      <c r="EQ664" s="70"/>
      <c r="ER664" s="56"/>
      <c r="ES664" s="56"/>
      <c r="ET664" s="66"/>
      <c r="EU664" s="66"/>
      <c r="EV664" s="66"/>
      <c r="EW664" s="66"/>
      <c r="EX664" s="66"/>
      <c r="EY664" s="66"/>
      <c r="EZ664" s="66"/>
      <c r="FA664" s="66"/>
      <c r="FB664" s="66"/>
      <c r="FC664" s="66"/>
      <c r="FD664" s="66"/>
      <c r="FE664" s="66"/>
      <c r="FF664" s="66"/>
      <c r="FG664" s="66"/>
      <c r="FH664" s="66"/>
      <c r="FI664" s="66"/>
      <c r="FJ664" s="66"/>
      <c r="FK664" s="66"/>
      <c r="FL664" s="66"/>
      <c r="FM664" s="66"/>
      <c r="FN664" s="66"/>
      <c r="FO664" s="66"/>
      <c r="FP664" s="66"/>
      <c r="FQ664" s="66"/>
      <c r="FR664" s="66"/>
      <c r="FS664" s="66"/>
      <c r="FT664" s="66"/>
      <c r="FU664" s="66"/>
      <c r="FV664" s="66"/>
      <c r="FW664" s="66"/>
      <c r="FX664" s="66"/>
      <c r="FY664" s="66"/>
      <c r="FZ664" s="66"/>
      <c r="GA664" s="66"/>
      <c r="GB664" s="66"/>
      <c r="GC664" s="66"/>
      <c r="GD664" s="66"/>
      <c r="GE664" s="66"/>
      <c r="GF664" s="66"/>
      <c r="GG664" s="7"/>
    </row>
    <row r="665" spans="2:189" s="67" customFormat="1" ht="11.45" customHeight="1" x14ac:dyDescent="0.15">
      <c r="B665" s="55"/>
      <c r="C665" s="56"/>
      <c r="D665" s="56"/>
      <c r="E665" s="56"/>
      <c r="F665" s="56"/>
      <c r="G665" s="56"/>
      <c r="H665" s="56"/>
      <c r="I665" s="56"/>
      <c r="J665" s="56"/>
      <c r="K665" s="56"/>
      <c r="L665" s="73"/>
      <c r="M665" s="73"/>
      <c r="N665" s="73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56"/>
      <c r="BM665" s="56"/>
      <c r="BN665" s="56"/>
      <c r="BO665" s="56"/>
      <c r="BP665" s="56"/>
      <c r="BQ665" s="56"/>
      <c r="BR665" s="56"/>
      <c r="BS665" s="73"/>
      <c r="BT665" s="56"/>
      <c r="BU665" s="56"/>
      <c r="BV665" s="56"/>
      <c r="BW665" s="56"/>
      <c r="BX665" s="56"/>
      <c r="BY665" s="56"/>
      <c r="BZ665" s="56"/>
      <c r="CA665" s="56"/>
      <c r="CB665" s="56"/>
      <c r="CC665" s="56"/>
      <c r="CD665" s="56"/>
      <c r="CE665" s="56"/>
      <c r="CF665" s="56"/>
      <c r="CG665" s="56"/>
      <c r="CH665" s="56"/>
      <c r="CI665" s="56"/>
      <c r="CJ665" s="56"/>
      <c r="CK665" s="56"/>
      <c r="CL665" s="56"/>
      <c r="CM665" s="56"/>
      <c r="CN665" s="56"/>
      <c r="CO665" s="56"/>
      <c r="CP665" s="56"/>
      <c r="CQ665" s="56"/>
      <c r="CR665" s="56"/>
      <c r="CS665" s="56"/>
      <c r="CT665" s="56"/>
      <c r="CU665" s="56"/>
      <c r="CV665" s="56"/>
      <c r="CW665" s="56"/>
      <c r="CX665" s="56"/>
      <c r="CY665" s="56"/>
      <c r="CZ665" s="56"/>
      <c r="DA665" s="56"/>
      <c r="DB665" s="56"/>
      <c r="DC665" s="56"/>
      <c r="DD665" s="56"/>
      <c r="DE665" s="56"/>
      <c r="DF665" s="56"/>
      <c r="DG665" s="56"/>
      <c r="DH665" s="56"/>
      <c r="DI665" s="56"/>
      <c r="DJ665" s="56"/>
      <c r="DK665" s="56"/>
      <c r="DL665" s="56"/>
      <c r="DM665" s="56"/>
      <c r="DN665" s="56"/>
      <c r="DO665" s="56"/>
      <c r="DP665" s="56"/>
      <c r="DQ665" s="56"/>
      <c r="DR665" s="56"/>
      <c r="DS665" s="56"/>
      <c r="DT665" s="56"/>
      <c r="DU665" s="56"/>
      <c r="DV665" s="56"/>
      <c r="DW665" s="56"/>
      <c r="DX665" s="56"/>
      <c r="DY665" s="56"/>
      <c r="DZ665" s="56"/>
      <c r="EA665" s="56"/>
      <c r="EB665" s="56"/>
      <c r="EC665" s="56"/>
      <c r="ED665" s="56"/>
      <c r="EE665" s="56"/>
      <c r="EF665" s="56"/>
      <c r="EG665" s="56"/>
      <c r="EH665" s="56"/>
      <c r="EI665" s="56"/>
      <c r="EJ665" s="56"/>
      <c r="EK665" s="56"/>
      <c r="EL665" s="76"/>
      <c r="EM665" s="61"/>
      <c r="EN665" s="61"/>
      <c r="EO665" s="61"/>
      <c r="EP665" s="61"/>
      <c r="EQ665" s="70"/>
      <c r="ER665" s="56"/>
      <c r="ES665" s="56"/>
      <c r="ET665" s="56"/>
      <c r="EU665" s="66"/>
      <c r="EV665" s="66"/>
      <c r="EW665" s="66"/>
      <c r="EX665" s="66"/>
      <c r="EY665" s="66"/>
      <c r="EZ665" s="66"/>
      <c r="FA665" s="66"/>
      <c r="FB665" s="66"/>
      <c r="FC665" s="66"/>
      <c r="FD665" s="66"/>
      <c r="FE665" s="66"/>
      <c r="FF665" s="66"/>
      <c r="FG665" s="66"/>
      <c r="FH665" s="66"/>
      <c r="FI665" s="66"/>
      <c r="FJ665" s="66"/>
      <c r="FK665" s="66"/>
      <c r="FL665" s="66"/>
      <c r="FM665" s="66"/>
      <c r="FN665" s="66"/>
      <c r="FO665" s="66"/>
      <c r="FP665" s="66"/>
      <c r="FQ665" s="66"/>
      <c r="FR665" s="66"/>
      <c r="FS665" s="66"/>
      <c r="FT665" s="66"/>
      <c r="FU665" s="66"/>
      <c r="FV665" s="66"/>
      <c r="FW665" s="66"/>
      <c r="FX665" s="66"/>
      <c r="FY665" s="66"/>
      <c r="FZ665" s="66"/>
      <c r="GA665" s="66"/>
      <c r="GB665" s="66"/>
      <c r="GC665" s="66"/>
      <c r="GD665" s="66"/>
      <c r="GE665" s="66"/>
      <c r="GF665" s="66"/>
      <c r="GG665" s="7"/>
    </row>
    <row r="666" spans="2:189" s="67" customFormat="1" ht="11.45" customHeight="1" x14ac:dyDescent="0.15">
      <c r="B666" s="55"/>
      <c r="C666" s="56"/>
      <c r="D666" s="56"/>
      <c r="E666" s="56" t="s">
        <v>12623</v>
      </c>
      <c r="F666" s="56"/>
      <c r="G666" s="56" t="s">
        <v>12612</v>
      </c>
      <c r="H666" s="56"/>
      <c r="I666" s="56" t="s">
        <v>4448</v>
      </c>
      <c r="J666" s="56"/>
      <c r="K666" s="56"/>
      <c r="L666" s="73"/>
      <c r="M666" s="73"/>
      <c r="N666" s="73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56"/>
      <c r="BM666" s="56"/>
      <c r="BN666" s="56"/>
      <c r="BO666" s="56"/>
      <c r="BP666" s="56"/>
      <c r="BQ666" s="56"/>
      <c r="BR666" s="56"/>
      <c r="BS666" s="73"/>
      <c r="BT666" s="56"/>
      <c r="BU666" s="56"/>
      <c r="BV666" s="56"/>
      <c r="BW666" s="56"/>
      <c r="BX666" s="56"/>
      <c r="BY666" s="56"/>
      <c r="BZ666" s="56"/>
      <c r="CA666" s="56"/>
      <c r="CB666" s="56"/>
      <c r="CC666" s="56"/>
      <c r="CD666" s="56"/>
      <c r="CE666" s="56"/>
      <c r="CF666" s="56"/>
      <c r="CG666" s="56"/>
      <c r="CH666" s="56"/>
      <c r="CI666" s="56"/>
      <c r="CJ666" s="56"/>
      <c r="CK666" s="56"/>
      <c r="CL666" s="56"/>
      <c r="CM666" s="56"/>
      <c r="CN666" s="56"/>
      <c r="CO666" s="56"/>
      <c r="CP666" s="56"/>
      <c r="CQ666" s="56"/>
      <c r="CR666" s="56"/>
      <c r="CS666" s="56"/>
      <c r="CT666" s="56"/>
      <c r="CU666" s="56"/>
      <c r="CV666" s="56"/>
      <c r="CW666" s="56"/>
      <c r="CX666" s="56"/>
      <c r="CY666" s="56"/>
      <c r="CZ666" s="56"/>
      <c r="DA666" s="56"/>
      <c r="DB666" s="56"/>
      <c r="DC666" s="56"/>
      <c r="DD666" s="56"/>
      <c r="DE666" s="56"/>
      <c r="DF666" s="56"/>
      <c r="DG666" s="56"/>
      <c r="DH666" s="56"/>
      <c r="DI666" s="56"/>
      <c r="DJ666" s="56"/>
      <c r="DK666" s="56"/>
      <c r="DL666" s="56"/>
      <c r="DM666" s="56"/>
      <c r="DN666" s="56"/>
      <c r="DO666" s="56"/>
      <c r="DP666" s="56"/>
      <c r="DQ666" s="56"/>
      <c r="DR666" s="56"/>
      <c r="DS666" s="56"/>
      <c r="DT666" s="56"/>
      <c r="DU666" s="56"/>
      <c r="DV666" s="56"/>
      <c r="DW666" s="56"/>
      <c r="DX666" s="56"/>
      <c r="DY666" s="56"/>
      <c r="DZ666" s="56"/>
      <c r="EA666" s="56"/>
      <c r="EB666" s="56"/>
      <c r="EC666" s="56"/>
      <c r="ED666" s="56"/>
      <c r="EE666" s="56"/>
      <c r="EF666" s="56"/>
      <c r="EG666" s="56"/>
      <c r="EH666" s="56"/>
      <c r="EI666" s="56"/>
      <c r="EJ666" s="56"/>
      <c r="EK666" s="56"/>
      <c r="EL666" s="76"/>
      <c r="EM666" s="61"/>
      <c r="EN666" s="61"/>
      <c r="EO666" s="61"/>
      <c r="EP666" s="61"/>
      <c r="EQ666" s="70"/>
      <c r="ER666" s="56"/>
      <c r="ES666" s="56"/>
      <c r="ET666" s="56"/>
      <c r="EU666" s="66"/>
      <c r="EV666" s="66"/>
      <c r="EW666" s="66"/>
      <c r="EX666" s="66"/>
      <c r="EY666" s="66"/>
      <c r="EZ666" s="66"/>
      <c r="FA666" s="66"/>
      <c r="FB666" s="66"/>
      <c r="FC666" s="66"/>
      <c r="FD666" s="66"/>
      <c r="FE666" s="66"/>
      <c r="FF666" s="66"/>
      <c r="FG666" s="66"/>
      <c r="FH666" s="66"/>
      <c r="FI666" s="66"/>
      <c r="FJ666" s="66"/>
      <c r="FK666" s="66"/>
      <c r="FL666" s="66"/>
      <c r="FM666" s="66"/>
      <c r="FN666" s="66"/>
      <c r="FO666" s="66"/>
      <c r="FP666" s="66"/>
      <c r="FQ666" s="66"/>
      <c r="FR666" s="66"/>
      <c r="FS666" s="66"/>
      <c r="FT666" s="66"/>
      <c r="FU666" s="66"/>
      <c r="FV666" s="66"/>
      <c r="FW666" s="66"/>
      <c r="FX666" s="66"/>
      <c r="FY666" s="66"/>
      <c r="FZ666" s="66"/>
      <c r="GA666" s="66"/>
      <c r="GB666" s="66"/>
      <c r="GC666" s="66"/>
      <c r="GD666" s="66"/>
      <c r="GE666" s="66"/>
      <c r="GF666" s="66"/>
      <c r="GG666" s="7"/>
    </row>
    <row r="667" spans="2:189" s="67" customFormat="1" ht="11.45" customHeight="1" x14ac:dyDescent="0.15">
      <c r="B667" s="55"/>
      <c r="C667" s="56"/>
      <c r="D667" s="56"/>
      <c r="E667" s="56"/>
      <c r="F667" s="56"/>
      <c r="G667" s="56" t="s">
        <v>12936</v>
      </c>
      <c r="H667" s="56"/>
      <c r="I667" s="56"/>
      <c r="J667" s="56"/>
      <c r="K667" s="56"/>
      <c r="L667" s="73"/>
      <c r="M667" s="73"/>
      <c r="N667" s="73"/>
      <c r="O667" s="56" t="s">
        <v>41</v>
      </c>
      <c r="P667" s="56"/>
      <c r="Q667" s="285">
        <f>VLOOKUP($G667,노임단가!$A:$B,2,FALSE)</f>
        <v>226122</v>
      </c>
      <c r="R667" s="285"/>
      <c r="S667" s="285"/>
      <c r="T667" s="285"/>
      <c r="U667" s="285"/>
      <c r="V667" s="285"/>
      <c r="W667" s="56" t="s">
        <v>12566</v>
      </c>
      <c r="X667" s="56"/>
      <c r="Y667" s="56" t="str">
        <f>TEXT(1,"#,##0.#######")</f>
        <v>1.</v>
      </c>
      <c r="Z667" s="56"/>
      <c r="AA667" s="56" t="s">
        <v>12</v>
      </c>
      <c r="AC667" s="56" t="s">
        <v>12609</v>
      </c>
      <c r="AE667" s="56" t="str">
        <f>TEXT(T646,"#,##0.#######")</f>
        <v>500.</v>
      </c>
      <c r="AF667" s="56"/>
      <c r="AH667" s="56" t="s">
        <v>7</v>
      </c>
      <c r="AI667" s="56"/>
      <c r="AJ667" s="56" t="s">
        <v>43</v>
      </c>
      <c r="AK667" s="56"/>
      <c r="AL667" s="56" t="str">
        <f>TEXT(TRUNC(Q667*Y667/AE667,1),"#,##0.#")</f>
        <v>452.2</v>
      </c>
      <c r="AN667" s="56"/>
      <c r="AO667" s="56"/>
      <c r="AQ667" s="56"/>
      <c r="AS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  <c r="BR667" s="56"/>
      <c r="BS667" s="73"/>
      <c r="BT667" s="56"/>
      <c r="BU667" s="56"/>
      <c r="BV667" s="56"/>
      <c r="BW667" s="56"/>
      <c r="BX667" s="56"/>
      <c r="BY667" s="56"/>
      <c r="BZ667" s="56"/>
      <c r="CA667" s="56"/>
      <c r="CB667" s="56"/>
      <c r="CC667" s="56"/>
      <c r="CD667" s="56"/>
      <c r="CE667" s="56"/>
      <c r="CF667" s="56"/>
      <c r="CG667" s="56"/>
      <c r="CH667" s="56"/>
      <c r="CI667" s="56"/>
      <c r="CJ667" s="56"/>
      <c r="CK667" s="56"/>
      <c r="CL667" s="56"/>
      <c r="CM667" s="56"/>
      <c r="CN667" s="56"/>
      <c r="CO667" s="56"/>
      <c r="CP667" s="56"/>
      <c r="CQ667" s="56"/>
      <c r="CR667" s="56"/>
      <c r="CS667" s="56"/>
      <c r="CT667" s="56"/>
      <c r="CU667" s="56"/>
      <c r="CV667" s="56"/>
      <c r="CW667" s="56"/>
      <c r="CX667" s="56"/>
      <c r="CY667" s="56"/>
      <c r="CZ667" s="56"/>
      <c r="DA667" s="56"/>
      <c r="DB667" s="56"/>
      <c r="DC667" s="56"/>
      <c r="DD667" s="56"/>
      <c r="DE667" s="56"/>
      <c r="DF667" s="56"/>
      <c r="DG667" s="56"/>
      <c r="DH667" s="56"/>
      <c r="DI667" s="56"/>
      <c r="DJ667" s="56"/>
      <c r="DK667" s="56"/>
      <c r="DL667" s="56"/>
      <c r="DM667" s="56"/>
      <c r="DN667" s="56"/>
      <c r="DO667" s="56"/>
      <c r="DP667" s="56"/>
      <c r="DQ667" s="56"/>
      <c r="DR667" s="56"/>
      <c r="DS667" s="56"/>
      <c r="DT667" s="56"/>
      <c r="DU667" s="56"/>
      <c r="DV667" s="56"/>
      <c r="DW667" s="56"/>
      <c r="DX667" s="56"/>
      <c r="DY667" s="56"/>
      <c r="DZ667" s="56"/>
      <c r="EA667" s="56"/>
      <c r="EB667" s="56"/>
      <c r="EC667" s="56"/>
      <c r="ED667" s="56"/>
      <c r="EE667" s="56"/>
      <c r="EF667" s="56"/>
      <c r="EG667" s="56"/>
      <c r="EH667" s="56"/>
      <c r="EI667" s="56"/>
      <c r="EJ667" s="56"/>
      <c r="EK667" s="56"/>
      <c r="EL667" s="76"/>
      <c r="EM667" s="61"/>
      <c r="EN667" s="61"/>
      <c r="EO667" s="61"/>
      <c r="EP667" s="61"/>
      <c r="EQ667" s="70"/>
      <c r="ER667" s="56"/>
      <c r="ES667" s="56"/>
      <c r="ET667" s="56"/>
      <c r="EU667" s="66"/>
      <c r="EV667" s="66"/>
      <c r="EW667" s="66"/>
      <c r="EX667" s="66"/>
      <c r="EY667" s="66"/>
      <c r="EZ667" s="66"/>
      <c r="FA667" s="66"/>
      <c r="FB667" s="66"/>
      <c r="FC667" s="66"/>
      <c r="FD667" s="66"/>
      <c r="FE667" s="66"/>
      <c r="FF667" s="66"/>
      <c r="FG667" s="66"/>
      <c r="FH667" s="66"/>
      <c r="FI667" s="66"/>
      <c r="FJ667" s="66"/>
      <c r="FK667" s="66"/>
      <c r="FL667" s="66"/>
      <c r="FM667" s="66"/>
      <c r="FN667" s="66"/>
      <c r="FO667" s="66"/>
      <c r="FP667" s="66"/>
      <c r="FQ667" s="66"/>
      <c r="FR667" s="66"/>
      <c r="FS667" s="66"/>
      <c r="FT667" s="66"/>
      <c r="FU667" s="66"/>
      <c r="FV667" s="66"/>
      <c r="FW667" s="66"/>
      <c r="FX667" s="66"/>
      <c r="FY667" s="66"/>
      <c r="FZ667" s="66"/>
      <c r="GA667" s="66"/>
      <c r="GB667" s="66"/>
      <c r="GC667" s="66"/>
      <c r="GD667" s="66"/>
      <c r="GE667" s="66"/>
      <c r="GF667" s="66"/>
      <c r="GG667" s="7"/>
    </row>
    <row r="668" spans="2:189" s="67" customFormat="1" ht="11.45" customHeight="1" x14ac:dyDescent="0.15">
      <c r="B668" s="55"/>
      <c r="C668" s="56"/>
      <c r="D668" s="56"/>
      <c r="E668" s="56"/>
      <c r="F668" s="56"/>
      <c r="G668" s="56" t="s">
        <v>13</v>
      </c>
      <c r="H668" s="56"/>
      <c r="I668" s="56"/>
      <c r="J668" s="56"/>
      <c r="K668" s="56"/>
      <c r="L668" s="73"/>
      <c r="M668" s="73"/>
      <c r="N668" s="73"/>
      <c r="O668" s="56" t="s">
        <v>41</v>
      </c>
      <c r="P668" s="56"/>
      <c r="Q668" s="285">
        <f>VLOOKUP($G668,노임단가!$A:$B,2,FALSE)</f>
        <v>172068</v>
      </c>
      <c r="R668" s="285"/>
      <c r="S668" s="285"/>
      <c r="T668" s="285"/>
      <c r="U668" s="285"/>
      <c r="V668" s="285"/>
      <c r="W668" s="56" t="s">
        <v>12566</v>
      </c>
      <c r="X668" s="56"/>
      <c r="Y668" s="56" t="str">
        <f>TEXT(1,"#,##0.#######")</f>
        <v>1.</v>
      </c>
      <c r="Z668" s="56"/>
      <c r="AA668" s="56" t="s">
        <v>12</v>
      </c>
      <c r="AC668" s="56" t="s">
        <v>12609</v>
      </c>
      <c r="AE668" s="56" t="str">
        <f>TEXT(T646,"#,##0.#######")</f>
        <v>500.</v>
      </c>
      <c r="AF668" s="56"/>
      <c r="AH668" s="56" t="s">
        <v>7</v>
      </c>
      <c r="AI668" s="56"/>
      <c r="AJ668" s="56" t="s">
        <v>43</v>
      </c>
      <c r="AK668" s="56"/>
      <c r="AL668" s="56" t="str">
        <f>TEXT(TRUNC(Q668*Y668/AE668,1),"#,##0.#")</f>
        <v>344.1</v>
      </c>
      <c r="AN668" s="56"/>
      <c r="AO668" s="56"/>
      <c r="AQ668" s="56"/>
      <c r="AS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56"/>
      <c r="BM668" s="56"/>
      <c r="BN668" s="56"/>
      <c r="BO668" s="56"/>
      <c r="BP668" s="56"/>
      <c r="BQ668" s="56"/>
      <c r="BR668" s="56"/>
      <c r="BS668" s="73"/>
      <c r="BT668" s="56"/>
      <c r="BU668" s="56"/>
      <c r="BV668" s="56"/>
      <c r="BW668" s="56"/>
      <c r="BX668" s="56"/>
      <c r="BY668" s="56"/>
      <c r="BZ668" s="56"/>
      <c r="CA668" s="56"/>
      <c r="CB668" s="56"/>
      <c r="CC668" s="56"/>
      <c r="CD668" s="56"/>
      <c r="CE668" s="56"/>
      <c r="CF668" s="56"/>
      <c r="CG668" s="56"/>
      <c r="CH668" s="56"/>
      <c r="CI668" s="56"/>
      <c r="CJ668" s="56"/>
      <c r="CK668" s="56"/>
      <c r="CL668" s="56"/>
      <c r="CM668" s="56"/>
      <c r="CN668" s="56"/>
      <c r="CO668" s="56"/>
      <c r="CP668" s="56"/>
      <c r="CQ668" s="56"/>
      <c r="CR668" s="56"/>
      <c r="CS668" s="56"/>
      <c r="CT668" s="56"/>
      <c r="CU668" s="56"/>
      <c r="CV668" s="56"/>
      <c r="CW668" s="56"/>
      <c r="CX668" s="56"/>
      <c r="CY668" s="56"/>
      <c r="CZ668" s="56"/>
      <c r="DA668" s="56"/>
      <c r="DB668" s="56"/>
      <c r="DC668" s="56"/>
      <c r="DD668" s="56"/>
      <c r="DE668" s="56"/>
      <c r="DF668" s="56"/>
      <c r="DG668" s="56"/>
      <c r="DH668" s="56"/>
      <c r="DI668" s="56"/>
      <c r="DJ668" s="56"/>
      <c r="DK668" s="56"/>
      <c r="DL668" s="56"/>
      <c r="DM668" s="56"/>
      <c r="DN668" s="56"/>
      <c r="DO668" s="56"/>
      <c r="DP668" s="56"/>
      <c r="DQ668" s="56"/>
      <c r="DR668" s="56"/>
      <c r="DS668" s="56"/>
      <c r="DT668" s="56"/>
      <c r="DU668" s="56"/>
      <c r="DV668" s="56"/>
      <c r="DW668" s="56"/>
      <c r="DX668" s="56"/>
      <c r="DY668" s="56"/>
      <c r="DZ668" s="56"/>
      <c r="EA668" s="56"/>
      <c r="EB668" s="56"/>
      <c r="EC668" s="56"/>
      <c r="ED668" s="56"/>
      <c r="EE668" s="56"/>
      <c r="EF668" s="56"/>
      <c r="EG668" s="56"/>
      <c r="EH668" s="56"/>
      <c r="EI668" s="56"/>
      <c r="EJ668" s="56"/>
      <c r="EK668" s="56"/>
      <c r="EL668" s="76"/>
      <c r="EM668" s="61"/>
      <c r="EN668" s="61"/>
      <c r="EO668" s="61"/>
      <c r="EP668" s="61"/>
      <c r="EQ668" s="70"/>
      <c r="ER668" s="56"/>
      <c r="ES668" s="56"/>
      <c r="ET668" s="56"/>
      <c r="EU668" s="66"/>
      <c r="EV668" s="66"/>
      <c r="EW668" s="66"/>
      <c r="EX668" s="66"/>
      <c r="EY668" s="66"/>
      <c r="EZ668" s="66"/>
      <c r="FA668" s="66"/>
      <c r="FB668" s="66"/>
      <c r="FC668" s="66"/>
      <c r="FD668" s="66"/>
      <c r="FE668" s="66"/>
      <c r="FF668" s="66"/>
      <c r="FG668" s="66"/>
      <c r="FH668" s="66"/>
      <c r="FI668" s="66"/>
      <c r="FJ668" s="66"/>
      <c r="FK668" s="66"/>
      <c r="FL668" s="66"/>
      <c r="FM668" s="66"/>
      <c r="FN668" s="66"/>
      <c r="FO668" s="66"/>
      <c r="FP668" s="66"/>
      <c r="FQ668" s="66"/>
      <c r="FR668" s="66"/>
      <c r="FS668" s="66"/>
      <c r="FT668" s="66"/>
      <c r="FU668" s="66"/>
      <c r="FV668" s="66"/>
      <c r="FW668" s="66"/>
      <c r="FX668" s="66"/>
      <c r="FY668" s="66"/>
      <c r="FZ668" s="66"/>
      <c r="GA668" s="66"/>
      <c r="GB668" s="66"/>
      <c r="GC668" s="66"/>
      <c r="GD668" s="66"/>
      <c r="GE668" s="66"/>
      <c r="GF668" s="66"/>
      <c r="GG668" s="7"/>
    </row>
    <row r="669" spans="2:189" ht="11.45" customHeight="1" x14ac:dyDescent="0.2">
      <c r="B669" s="55"/>
      <c r="C669" s="56"/>
      <c r="D669" s="56"/>
      <c r="E669" s="56"/>
      <c r="F669" s="56"/>
      <c r="G669" s="56" t="s">
        <v>12610</v>
      </c>
      <c r="H669" s="56"/>
      <c r="I669" s="56"/>
      <c r="J669" s="56"/>
      <c r="K669" s="56"/>
      <c r="L669" s="9"/>
      <c r="M669" s="9"/>
      <c r="N669" s="9"/>
      <c r="O669" s="56" t="s">
        <v>41</v>
      </c>
      <c r="P669" s="56"/>
      <c r="Q669" s="73" t="str">
        <f>TEXT(TRUNC(AL667+AL668,1),"#,##0.#######")</f>
        <v>796.3</v>
      </c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56"/>
      <c r="BM669" s="56"/>
      <c r="BN669" s="56"/>
      <c r="BO669" s="56"/>
      <c r="BP669" s="56"/>
      <c r="BQ669" s="56"/>
      <c r="BR669" s="56"/>
      <c r="BS669" s="73"/>
      <c r="BT669" s="56"/>
      <c r="BU669" s="56"/>
      <c r="BV669" s="56"/>
      <c r="BW669" s="56"/>
      <c r="BX669" s="56"/>
      <c r="BY669" s="56"/>
      <c r="BZ669" s="56"/>
      <c r="CA669" s="56"/>
      <c r="CB669" s="56"/>
      <c r="CC669" s="56"/>
      <c r="CD669" s="56"/>
      <c r="CE669" s="56"/>
      <c r="CF669" s="56"/>
      <c r="CG669" s="56"/>
      <c r="CH669" s="56"/>
      <c r="CI669" s="56"/>
      <c r="CJ669" s="56"/>
      <c r="CK669" s="56"/>
      <c r="CL669" s="56"/>
      <c r="CM669" s="56"/>
      <c r="CN669" s="56"/>
      <c r="CO669" s="56"/>
      <c r="CP669" s="56"/>
      <c r="CQ669" s="56"/>
      <c r="CR669" s="56"/>
      <c r="CS669" s="56"/>
      <c r="CT669" s="56"/>
      <c r="CU669" s="56"/>
      <c r="CV669" s="56"/>
      <c r="CW669" s="56"/>
      <c r="CX669" s="56"/>
      <c r="CY669" s="56"/>
      <c r="CZ669" s="56"/>
      <c r="DA669" s="56"/>
      <c r="DB669" s="56"/>
      <c r="DC669" s="56"/>
      <c r="DD669" s="56"/>
      <c r="DE669" s="56"/>
      <c r="DF669" s="56"/>
      <c r="DG669" s="56"/>
      <c r="DH669" s="56"/>
      <c r="DI669" s="56"/>
      <c r="DJ669" s="56"/>
      <c r="DK669" s="56"/>
      <c r="DL669" s="56"/>
      <c r="DM669" s="56"/>
      <c r="DN669" s="56"/>
      <c r="DO669" s="56"/>
      <c r="DP669" s="56"/>
      <c r="DQ669" s="56"/>
      <c r="DR669" s="56"/>
      <c r="DS669" s="56"/>
      <c r="DT669" s="56"/>
      <c r="DU669" s="56"/>
      <c r="DV669" s="56"/>
      <c r="DW669" s="56"/>
      <c r="DX669" s="56"/>
      <c r="DY669" s="56"/>
      <c r="DZ669" s="56"/>
      <c r="EA669" s="56"/>
      <c r="EB669" s="56"/>
      <c r="EC669" s="56"/>
      <c r="ED669" s="56"/>
      <c r="EE669" s="56"/>
      <c r="EF669" s="56"/>
      <c r="EG669" s="56"/>
      <c r="EH669" s="56"/>
      <c r="EI669" s="56"/>
      <c r="EJ669" s="56"/>
      <c r="EK669" s="56"/>
      <c r="EL669" s="76"/>
      <c r="EM669" s="61">
        <f>EN669+EO669+EP669</f>
        <v>796.3</v>
      </c>
      <c r="EN669" s="61" t="str">
        <f>Q669</f>
        <v>796.3</v>
      </c>
      <c r="EO669" s="61"/>
      <c r="EP669" s="61"/>
      <c r="EQ669" s="60"/>
    </row>
    <row r="670" spans="2:189" s="67" customFormat="1" ht="11.45" customHeight="1" x14ac:dyDescent="0.15">
      <c r="B670" s="55"/>
      <c r="C670" s="56"/>
      <c r="D670" s="56"/>
      <c r="E670" s="56"/>
      <c r="F670" s="56"/>
      <c r="G670" s="56"/>
      <c r="H670" s="56"/>
      <c r="I670" s="56"/>
      <c r="J670" s="56"/>
      <c r="K670" s="56"/>
      <c r="L670" s="73"/>
      <c r="M670" s="73"/>
      <c r="N670" s="73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56"/>
      <c r="BM670" s="56"/>
      <c r="BN670" s="56"/>
      <c r="BO670" s="56"/>
      <c r="BP670" s="56"/>
      <c r="BQ670" s="56"/>
      <c r="BR670" s="56"/>
      <c r="BS670" s="73"/>
      <c r="BT670" s="56"/>
      <c r="BU670" s="56"/>
      <c r="BV670" s="56"/>
      <c r="BW670" s="56"/>
      <c r="BX670" s="56"/>
      <c r="BY670" s="56"/>
      <c r="BZ670" s="56"/>
      <c r="CA670" s="56"/>
      <c r="CB670" s="56"/>
      <c r="CC670" s="56"/>
      <c r="CD670" s="56"/>
      <c r="CE670" s="56"/>
      <c r="CF670" s="56"/>
      <c r="CG670" s="56"/>
      <c r="CH670" s="56"/>
      <c r="CI670" s="56"/>
      <c r="CJ670" s="56"/>
      <c r="CK670" s="56"/>
      <c r="CL670" s="56"/>
      <c r="CM670" s="56"/>
      <c r="CN670" s="56"/>
      <c r="CO670" s="56"/>
      <c r="CP670" s="56"/>
      <c r="CQ670" s="56"/>
      <c r="CR670" s="56"/>
      <c r="CS670" s="56"/>
      <c r="CT670" s="56"/>
      <c r="CU670" s="56"/>
      <c r="CV670" s="56"/>
      <c r="CW670" s="56"/>
      <c r="CX670" s="56"/>
      <c r="CY670" s="56"/>
      <c r="CZ670" s="56"/>
      <c r="DA670" s="56"/>
      <c r="DB670" s="56"/>
      <c r="DC670" s="56"/>
      <c r="DD670" s="56"/>
      <c r="DE670" s="56"/>
      <c r="DF670" s="56"/>
      <c r="DG670" s="56"/>
      <c r="DH670" s="56"/>
      <c r="DI670" s="56"/>
      <c r="DJ670" s="56"/>
      <c r="DK670" s="56"/>
      <c r="DL670" s="56"/>
      <c r="DM670" s="56"/>
      <c r="DN670" s="56"/>
      <c r="DO670" s="56"/>
      <c r="DP670" s="56"/>
      <c r="DQ670" s="56"/>
      <c r="DR670" s="56"/>
      <c r="DS670" s="56"/>
      <c r="DT670" s="56"/>
      <c r="DU670" s="56"/>
      <c r="DV670" s="56"/>
      <c r="DW670" s="56"/>
      <c r="DX670" s="56"/>
      <c r="DY670" s="56"/>
      <c r="DZ670" s="56"/>
      <c r="EA670" s="56"/>
      <c r="EB670" s="56"/>
      <c r="EC670" s="56"/>
      <c r="ED670" s="56"/>
      <c r="EE670" s="56"/>
      <c r="EF670" s="56"/>
      <c r="EG670" s="56"/>
      <c r="EH670" s="56"/>
      <c r="EI670" s="56"/>
      <c r="EJ670" s="56"/>
      <c r="EK670" s="56"/>
      <c r="EL670" s="76"/>
      <c r="EM670" s="61"/>
      <c r="EN670" s="61"/>
      <c r="EO670" s="61"/>
      <c r="EP670" s="61"/>
      <c r="EQ670" s="70"/>
      <c r="ER670" s="54"/>
      <c r="ES670" s="54"/>
      <c r="ET670" s="54"/>
      <c r="EU670" s="68"/>
      <c r="EV670" s="68"/>
      <c r="EW670" s="68"/>
      <c r="EX670" s="68"/>
      <c r="EY670" s="68"/>
      <c r="EZ670" s="68"/>
      <c r="FA670" s="68"/>
      <c r="FB670" s="68"/>
      <c r="FC670" s="68"/>
      <c r="FD670" s="68"/>
      <c r="FE670" s="68"/>
      <c r="FF670" s="68"/>
      <c r="FG670" s="68"/>
      <c r="FH670" s="68"/>
      <c r="FI670" s="68"/>
      <c r="FJ670" s="68"/>
      <c r="FK670" s="68"/>
      <c r="FL670" s="68"/>
      <c r="FM670" s="68"/>
      <c r="FN670" s="68"/>
      <c r="FO670" s="68"/>
      <c r="FP670" s="68"/>
      <c r="FQ670" s="68"/>
      <c r="FR670" s="68"/>
      <c r="FS670" s="68"/>
      <c r="FT670" s="68"/>
      <c r="FU670" s="68"/>
      <c r="FV670" s="68"/>
      <c r="FW670" s="68"/>
      <c r="FX670" s="68"/>
      <c r="FY670" s="68"/>
      <c r="FZ670" s="68"/>
      <c r="GA670" s="68"/>
      <c r="GB670" s="68"/>
      <c r="GC670" s="68"/>
      <c r="GD670" s="68"/>
      <c r="GE670" s="68"/>
      <c r="GF670" s="68"/>
      <c r="GG670" s="7"/>
    </row>
    <row r="671" spans="2:189" s="67" customFormat="1" ht="11.45" customHeight="1" x14ac:dyDescent="0.15">
      <c r="B671" s="55"/>
      <c r="C671" s="56"/>
      <c r="D671" s="56"/>
      <c r="E671" s="56" t="s">
        <v>12932</v>
      </c>
      <c r="F671" s="56"/>
      <c r="G671" s="56" t="s">
        <v>12612</v>
      </c>
      <c r="H671" s="56"/>
      <c r="I671" s="56" t="s">
        <v>12614</v>
      </c>
      <c r="J671" s="56"/>
      <c r="K671" s="56"/>
      <c r="L671" s="73"/>
      <c r="M671" s="73" t="s">
        <v>9</v>
      </c>
      <c r="N671" s="73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56"/>
      <c r="BM671" s="56"/>
      <c r="BN671" s="56"/>
      <c r="BO671" s="56"/>
      <c r="BP671" s="56"/>
      <c r="BQ671" s="56"/>
      <c r="BR671" s="56"/>
      <c r="BS671" s="73"/>
      <c r="BT671" s="56"/>
      <c r="BU671" s="56"/>
      <c r="BV671" s="56"/>
      <c r="BW671" s="56"/>
      <c r="BX671" s="56"/>
      <c r="BY671" s="56"/>
      <c r="BZ671" s="56"/>
      <c r="CA671" s="56"/>
      <c r="CB671" s="56"/>
      <c r="CC671" s="56"/>
      <c r="CD671" s="56"/>
      <c r="CE671" s="56"/>
      <c r="CF671" s="56"/>
      <c r="CG671" s="56"/>
      <c r="CH671" s="56"/>
      <c r="CI671" s="56"/>
      <c r="CJ671" s="56"/>
      <c r="CK671" s="56"/>
      <c r="CL671" s="56"/>
      <c r="CM671" s="56"/>
      <c r="CN671" s="56"/>
      <c r="CO671" s="56"/>
      <c r="CP671" s="56"/>
      <c r="CQ671" s="56"/>
      <c r="CR671" s="56"/>
      <c r="CS671" s="56"/>
      <c r="CT671" s="56"/>
      <c r="CU671" s="56"/>
      <c r="CV671" s="56"/>
      <c r="CW671" s="56"/>
      <c r="CX671" s="56"/>
      <c r="CY671" s="56"/>
      <c r="CZ671" s="56"/>
      <c r="DA671" s="56"/>
      <c r="DB671" s="56"/>
      <c r="DC671" s="56"/>
      <c r="DD671" s="56"/>
      <c r="DE671" s="56"/>
      <c r="DF671" s="56"/>
      <c r="DG671" s="56"/>
      <c r="DH671" s="56"/>
      <c r="DI671" s="56"/>
      <c r="DJ671" s="56"/>
      <c r="DK671" s="56"/>
      <c r="DL671" s="56"/>
      <c r="DM671" s="56"/>
      <c r="DN671" s="56"/>
      <c r="DO671" s="56"/>
      <c r="DP671" s="56"/>
      <c r="DQ671" s="56"/>
      <c r="DR671" s="56"/>
      <c r="DS671" s="56"/>
      <c r="DT671" s="56"/>
      <c r="DU671" s="56"/>
      <c r="DV671" s="56"/>
      <c r="DW671" s="56"/>
      <c r="DX671" s="56"/>
      <c r="DY671" s="56"/>
      <c r="DZ671" s="56"/>
      <c r="EA671" s="56"/>
      <c r="EB671" s="56"/>
      <c r="EC671" s="56"/>
      <c r="ED671" s="56"/>
      <c r="EE671" s="56"/>
      <c r="EF671" s="56"/>
      <c r="EG671" s="56"/>
      <c r="EH671" s="56"/>
      <c r="EI671" s="56"/>
      <c r="EJ671" s="56"/>
      <c r="EK671" s="56"/>
      <c r="EL671" s="76"/>
      <c r="EM671" s="61"/>
      <c r="EN671" s="61"/>
      <c r="EO671" s="61"/>
      <c r="EP671" s="61"/>
      <c r="EQ671" s="70"/>
      <c r="ER671" s="56"/>
      <c r="ES671" s="56"/>
      <c r="ET671" s="56"/>
      <c r="EU671" s="66"/>
      <c r="EV671" s="66"/>
      <c r="EW671" s="66"/>
      <c r="EX671" s="66"/>
      <c r="EY671" s="66"/>
      <c r="EZ671" s="66"/>
      <c r="FA671" s="66"/>
      <c r="FB671" s="66"/>
      <c r="FC671" s="66"/>
      <c r="FD671" s="66"/>
      <c r="FE671" s="66"/>
      <c r="FF671" s="66"/>
      <c r="FG671" s="66"/>
      <c r="FH671" s="66"/>
      <c r="FI671" s="66"/>
      <c r="FJ671" s="66"/>
      <c r="FK671" s="66"/>
      <c r="FL671" s="66"/>
      <c r="FM671" s="66"/>
      <c r="FN671" s="66"/>
      <c r="FO671" s="66"/>
      <c r="FP671" s="66"/>
      <c r="FQ671" s="66"/>
      <c r="FR671" s="66"/>
      <c r="FS671" s="66"/>
      <c r="FT671" s="66"/>
      <c r="FU671" s="66"/>
      <c r="FV671" s="66"/>
      <c r="FW671" s="66"/>
      <c r="FX671" s="66"/>
      <c r="FY671" s="66"/>
      <c r="FZ671" s="66"/>
      <c r="GA671" s="66"/>
      <c r="GB671" s="66"/>
      <c r="GC671" s="66"/>
      <c r="GD671" s="66"/>
      <c r="GE671" s="66"/>
      <c r="GF671" s="66"/>
      <c r="GG671" s="7"/>
    </row>
    <row r="672" spans="2:189" s="67" customFormat="1" ht="11.45" customHeight="1" x14ac:dyDescent="0.15">
      <c r="B672" s="55"/>
      <c r="C672" s="56"/>
      <c r="D672" s="56"/>
      <c r="E672" s="56"/>
      <c r="F672" s="56"/>
      <c r="G672" s="56"/>
      <c r="H672" s="56" t="s">
        <v>4448</v>
      </c>
      <c r="I672" s="56"/>
      <c r="J672" s="56"/>
      <c r="K672" s="56"/>
      <c r="L672" s="73"/>
      <c r="M672" s="73"/>
      <c r="N672" s="73"/>
      <c r="O672" s="56" t="s">
        <v>41</v>
      </c>
      <c r="P672" s="56"/>
      <c r="Q672" s="56" t="e">
        <f>TEXT(EN653,"#,###.##")</f>
        <v>#REF!</v>
      </c>
      <c r="R672" s="56"/>
      <c r="S672" s="56"/>
      <c r="T672" s="56"/>
      <c r="U672" s="56"/>
      <c r="V672" s="56"/>
      <c r="W672" s="56" t="s">
        <v>39</v>
      </c>
      <c r="X672" s="56"/>
      <c r="Y672" s="56" t="str">
        <f>TEXT(EN659,"#,###.##")</f>
        <v>.</v>
      </c>
      <c r="Z672" s="56"/>
      <c r="AA672" s="56"/>
      <c r="AD672" s="56" t="s">
        <v>39</v>
      </c>
      <c r="AE672" s="56"/>
      <c r="AF672" s="56" t="str">
        <f>TEXT(EN669,"#,###.##")</f>
        <v>796.3</v>
      </c>
      <c r="AG672" s="56"/>
      <c r="AH672" s="56"/>
      <c r="AI672" s="56"/>
      <c r="AJ672" s="56"/>
      <c r="AK672" s="56"/>
      <c r="AL672" s="56" t="s">
        <v>43</v>
      </c>
      <c r="AM672" s="56"/>
      <c r="AN672" s="56"/>
      <c r="AO672" s="56" t="e">
        <f>TEXT(TRUNC(EN653+EN659+EN669,1),"#,##0.#")</f>
        <v>#REF!</v>
      </c>
      <c r="AP672" s="56"/>
      <c r="AQ672" s="56"/>
      <c r="AR672" s="56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56"/>
      <c r="BM672" s="56"/>
      <c r="BN672" s="56"/>
      <c r="BO672" s="56"/>
      <c r="BP672" s="56"/>
      <c r="BQ672" s="56"/>
      <c r="BR672" s="56"/>
      <c r="BS672" s="73"/>
      <c r="BT672" s="56"/>
      <c r="BU672" s="56"/>
      <c r="BV672" s="56"/>
      <c r="BW672" s="56"/>
      <c r="BX672" s="56"/>
      <c r="BY672" s="56"/>
      <c r="BZ672" s="56"/>
      <c r="CA672" s="56"/>
      <c r="CB672" s="56"/>
      <c r="CC672" s="56"/>
      <c r="CD672" s="56"/>
      <c r="CE672" s="56"/>
      <c r="CF672" s="56"/>
      <c r="CG672" s="56"/>
      <c r="CH672" s="56"/>
      <c r="CI672" s="56"/>
      <c r="CJ672" s="56"/>
      <c r="CK672" s="56"/>
      <c r="CL672" s="56"/>
      <c r="CM672" s="56"/>
      <c r="CN672" s="56"/>
      <c r="CO672" s="56"/>
      <c r="CP672" s="56"/>
      <c r="CQ672" s="56"/>
      <c r="CR672" s="56"/>
      <c r="CS672" s="56"/>
      <c r="CT672" s="56"/>
      <c r="CU672" s="56"/>
      <c r="CV672" s="56"/>
      <c r="CW672" s="56"/>
      <c r="CX672" s="56"/>
      <c r="CY672" s="56"/>
      <c r="CZ672" s="56"/>
      <c r="DA672" s="56"/>
      <c r="DB672" s="56"/>
      <c r="DC672" s="56"/>
      <c r="DD672" s="56"/>
      <c r="DE672" s="56"/>
      <c r="DF672" s="56"/>
      <c r="DG672" s="56"/>
      <c r="DH672" s="56"/>
      <c r="DI672" s="56"/>
      <c r="DJ672" s="56"/>
      <c r="DK672" s="56"/>
      <c r="DL672" s="56"/>
      <c r="DM672" s="56"/>
      <c r="DN672" s="56"/>
      <c r="DO672" s="56"/>
      <c r="DP672" s="56"/>
      <c r="DQ672" s="56"/>
      <c r="DR672" s="56"/>
      <c r="DS672" s="56"/>
      <c r="DT672" s="56"/>
      <c r="DU672" s="56"/>
      <c r="DV672" s="56"/>
      <c r="DW672" s="56"/>
      <c r="DX672" s="56"/>
      <c r="DY672" s="56"/>
      <c r="DZ672" s="56"/>
      <c r="EA672" s="56"/>
      <c r="EB672" s="56"/>
      <c r="EC672" s="56"/>
      <c r="ED672" s="56"/>
      <c r="EE672" s="56"/>
      <c r="EF672" s="56"/>
      <c r="EG672" s="56"/>
      <c r="EH672" s="56"/>
      <c r="EI672" s="56"/>
      <c r="EJ672" s="56"/>
      <c r="EK672" s="56"/>
      <c r="EL672" s="76"/>
      <c r="EM672" s="61"/>
      <c r="EN672" s="61"/>
      <c r="EO672" s="61"/>
      <c r="EP672" s="61"/>
      <c r="EQ672" s="70"/>
      <c r="ER672" s="56"/>
      <c r="ES672" s="56"/>
      <c r="ET672" s="56"/>
      <c r="EU672" s="66"/>
      <c r="EV672" s="66"/>
      <c r="EW672" s="66"/>
      <c r="EX672" s="66"/>
      <c r="EY672" s="66"/>
      <c r="EZ672" s="66"/>
      <c r="FA672" s="66"/>
      <c r="FB672" s="66"/>
      <c r="FC672" s="66"/>
      <c r="FD672" s="66"/>
      <c r="FE672" s="66"/>
      <c r="FF672" s="66"/>
      <c r="FG672" s="66"/>
      <c r="FH672" s="66"/>
      <c r="FI672" s="66"/>
      <c r="FJ672" s="66"/>
      <c r="FK672" s="66"/>
      <c r="FL672" s="66"/>
      <c r="FM672" s="66"/>
      <c r="FN672" s="66"/>
      <c r="FO672" s="66"/>
      <c r="FP672" s="66"/>
      <c r="FQ672" s="66"/>
      <c r="FR672" s="66"/>
      <c r="FS672" s="66"/>
      <c r="FT672" s="66"/>
      <c r="FU672" s="66"/>
      <c r="FV672" s="66"/>
      <c r="FW672" s="66"/>
      <c r="FX672" s="66"/>
      <c r="FY672" s="66"/>
      <c r="FZ672" s="66"/>
      <c r="GA672" s="66"/>
      <c r="GB672" s="66"/>
      <c r="GC672" s="66"/>
      <c r="GD672" s="66"/>
      <c r="GE672" s="66"/>
      <c r="GF672" s="66"/>
      <c r="GG672" s="7"/>
    </row>
    <row r="673" spans="2:189" s="67" customFormat="1" ht="11.45" customHeight="1" x14ac:dyDescent="0.15">
      <c r="B673" s="55"/>
      <c r="C673" s="56"/>
      <c r="D673" s="56"/>
      <c r="E673" s="56"/>
      <c r="F673" s="56"/>
      <c r="G673" s="56"/>
      <c r="H673" s="56" t="s">
        <v>4449</v>
      </c>
      <c r="I673" s="56"/>
      <c r="J673" s="56"/>
      <c r="K673" s="56"/>
      <c r="L673" s="73"/>
      <c r="M673" s="73"/>
      <c r="N673" s="73"/>
      <c r="O673" s="56" t="s">
        <v>41</v>
      </c>
      <c r="P673" s="56"/>
      <c r="Q673" s="56" t="e">
        <f>TEXT(EO653,"#,###.##")</f>
        <v>#REF!</v>
      </c>
      <c r="R673" s="56"/>
      <c r="S673" s="56"/>
      <c r="T673" s="56"/>
      <c r="U673" s="56"/>
      <c r="V673" s="56"/>
      <c r="W673" s="56" t="s">
        <v>39</v>
      </c>
      <c r="X673" s="56"/>
      <c r="Y673" s="56" t="e">
        <f>TEXT(EO659,"#,###.##")</f>
        <v>#REF!</v>
      </c>
      <c r="Z673" s="56"/>
      <c r="AA673" s="56"/>
      <c r="AB673" s="56"/>
      <c r="AC673" s="56"/>
      <c r="AD673" s="56" t="s">
        <v>39</v>
      </c>
      <c r="AE673" s="56"/>
      <c r="AF673" s="56" t="e">
        <f>TEXT(EO664,"#,###.##")</f>
        <v>#REF!</v>
      </c>
      <c r="AG673" s="56"/>
      <c r="AH673" s="56"/>
      <c r="AL673" s="56" t="s">
        <v>43</v>
      </c>
      <c r="AM673" s="56"/>
      <c r="AN673" s="56"/>
      <c r="AO673" s="56" t="e">
        <f>TEXT(TRUNC(EO653+EO659+EO664,1),"#,##0.#")</f>
        <v>#REF!</v>
      </c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  <c r="BR673" s="56"/>
      <c r="BS673" s="73"/>
      <c r="BT673" s="56"/>
      <c r="BU673" s="56"/>
      <c r="BV673" s="56"/>
      <c r="BW673" s="56"/>
      <c r="BX673" s="56"/>
      <c r="BY673" s="56"/>
      <c r="BZ673" s="56"/>
      <c r="CA673" s="56"/>
      <c r="CB673" s="56"/>
      <c r="CC673" s="56"/>
      <c r="CD673" s="56"/>
      <c r="CE673" s="56"/>
      <c r="CF673" s="56"/>
      <c r="CG673" s="56"/>
      <c r="CH673" s="56"/>
      <c r="CI673" s="56"/>
      <c r="CJ673" s="56"/>
      <c r="CK673" s="56"/>
      <c r="CL673" s="56"/>
      <c r="CM673" s="56"/>
      <c r="CN673" s="56"/>
      <c r="CO673" s="56"/>
      <c r="CP673" s="56"/>
      <c r="CQ673" s="56"/>
      <c r="CR673" s="56"/>
      <c r="CS673" s="56"/>
      <c r="CT673" s="56"/>
      <c r="CU673" s="56"/>
      <c r="CV673" s="56"/>
      <c r="CW673" s="56"/>
      <c r="CX673" s="56"/>
      <c r="CY673" s="56"/>
      <c r="CZ673" s="56"/>
      <c r="DA673" s="56"/>
      <c r="DB673" s="56"/>
      <c r="DC673" s="56"/>
      <c r="DD673" s="56"/>
      <c r="DE673" s="56"/>
      <c r="DF673" s="56"/>
      <c r="DG673" s="56"/>
      <c r="DH673" s="56"/>
      <c r="DI673" s="56"/>
      <c r="DJ673" s="56"/>
      <c r="DK673" s="56"/>
      <c r="DL673" s="56"/>
      <c r="DM673" s="56"/>
      <c r="DN673" s="56"/>
      <c r="DO673" s="56"/>
      <c r="DP673" s="56"/>
      <c r="DQ673" s="56"/>
      <c r="DR673" s="56"/>
      <c r="DS673" s="56"/>
      <c r="DT673" s="56"/>
      <c r="DU673" s="56"/>
      <c r="DV673" s="56"/>
      <c r="DW673" s="56"/>
      <c r="DX673" s="56"/>
      <c r="DY673" s="56"/>
      <c r="DZ673" s="56"/>
      <c r="EA673" s="56"/>
      <c r="EB673" s="56"/>
      <c r="EC673" s="56"/>
      <c r="ED673" s="56"/>
      <c r="EE673" s="56"/>
      <c r="EF673" s="56"/>
      <c r="EG673" s="56"/>
      <c r="EH673" s="56"/>
      <c r="EI673" s="56"/>
      <c r="EJ673" s="56"/>
      <c r="EK673" s="56"/>
      <c r="EL673" s="76"/>
      <c r="EM673" s="61"/>
      <c r="EN673" s="61"/>
      <c r="EO673" s="61"/>
      <c r="EP673" s="61"/>
      <c r="EQ673" s="70"/>
      <c r="ER673" s="56"/>
      <c r="ES673" s="56"/>
      <c r="ET673" s="56"/>
      <c r="EU673" s="66"/>
      <c r="EV673" s="66"/>
      <c r="EW673" s="66"/>
      <c r="EX673" s="66"/>
      <c r="EY673" s="66"/>
      <c r="EZ673" s="66"/>
      <c r="FA673" s="66"/>
      <c r="FB673" s="66"/>
      <c r="FC673" s="66"/>
      <c r="FD673" s="66"/>
      <c r="FE673" s="66"/>
      <c r="FF673" s="66"/>
      <c r="FG673" s="66"/>
      <c r="FH673" s="66"/>
      <c r="FI673" s="66"/>
      <c r="FJ673" s="66"/>
      <c r="FK673" s="66"/>
      <c r="FL673" s="66"/>
      <c r="FM673" s="66"/>
      <c r="FN673" s="66"/>
      <c r="FO673" s="66"/>
      <c r="FP673" s="66"/>
      <c r="FQ673" s="66"/>
      <c r="FR673" s="66"/>
      <c r="FS673" s="66"/>
      <c r="FT673" s="66"/>
      <c r="FU673" s="66"/>
      <c r="FV673" s="66"/>
      <c r="FW673" s="66"/>
      <c r="FX673" s="66"/>
      <c r="FY673" s="66"/>
      <c r="FZ673" s="66"/>
      <c r="GA673" s="66"/>
      <c r="GB673" s="66"/>
      <c r="GC673" s="66"/>
      <c r="GD673" s="66"/>
      <c r="GE673" s="66"/>
      <c r="GF673" s="66"/>
      <c r="GG673" s="7"/>
    </row>
    <row r="674" spans="2:189" s="67" customFormat="1" ht="11.45" customHeight="1" x14ac:dyDescent="0.15">
      <c r="B674" s="55"/>
      <c r="C674" s="56"/>
      <c r="D674" s="56"/>
      <c r="E674" s="56"/>
      <c r="F674" s="56"/>
      <c r="G674" s="56"/>
      <c r="H674" s="56" t="s">
        <v>12605</v>
      </c>
      <c r="I674" s="56"/>
      <c r="J674" s="56"/>
      <c r="K674" s="56"/>
      <c r="L674" s="73" t="s">
        <v>12606</v>
      </c>
      <c r="M674" s="73"/>
      <c r="N674" s="73"/>
      <c r="O674" s="56" t="s">
        <v>41</v>
      </c>
      <c r="P674" s="56"/>
      <c r="Q674" s="56" t="str">
        <f>EP653</f>
        <v>30.0</v>
      </c>
      <c r="R674" s="56"/>
      <c r="S674" s="56"/>
      <c r="T674" s="56"/>
      <c r="U674" s="56"/>
      <c r="V674" s="56" t="s">
        <v>39</v>
      </c>
      <c r="W674" s="56"/>
      <c r="X674" s="56" t="str">
        <f>TEXT(EP659,"#,###.##")</f>
        <v>3.9</v>
      </c>
      <c r="Y674" s="56"/>
      <c r="Z674" s="56"/>
      <c r="AD674" s="56" t="s">
        <v>43</v>
      </c>
      <c r="AE674" s="56"/>
      <c r="AF674" s="56"/>
      <c r="AG674" s="56" t="str">
        <f>TEXT(TRUNC(EP653+EP659,1),"#,##0.#")</f>
        <v>33.9</v>
      </c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56"/>
      <c r="BM674" s="56"/>
      <c r="BN674" s="56"/>
      <c r="BO674" s="56"/>
      <c r="BP674" s="56"/>
      <c r="BQ674" s="56"/>
      <c r="BR674" s="56"/>
      <c r="BS674" s="73"/>
      <c r="BT674" s="56"/>
      <c r="BU674" s="56"/>
      <c r="BV674" s="56"/>
      <c r="BW674" s="56"/>
      <c r="BX674" s="56"/>
      <c r="BY674" s="56"/>
      <c r="BZ674" s="56"/>
      <c r="CA674" s="56"/>
      <c r="CB674" s="56"/>
      <c r="CC674" s="56"/>
      <c r="CD674" s="56"/>
      <c r="CE674" s="56"/>
      <c r="CF674" s="56"/>
      <c r="CG674" s="56"/>
      <c r="CH674" s="56"/>
      <c r="CI674" s="56"/>
      <c r="CJ674" s="56"/>
      <c r="CK674" s="56"/>
      <c r="CL674" s="56"/>
      <c r="CM674" s="56"/>
      <c r="CN674" s="56"/>
      <c r="CO674" s="56"/>
      <c r="CP674" s="56"/>
      <c r="CQ674" s="56"/>
      <c r="CR674" s="56"/>
      <c r="CS674" s="56"/>
      <c r="CT674" s="56"/>
      <c r="CU674" s="56"/>
      <c r="CV674" s="56"/>
      <c r="CW674" s="56"/>
      <c r="CX674" s="56"/>
      <c r="CY674" s="56"/>
      <c r="CZ674" s="56"/>
      <c r="DA674" s="56"/>
      <c r="DB674" s="56"/>
      <c r="DC674" s="56"/>
      <c r="DD674" s="56"/>
      <c r="DE674" s="56"/>
      <c r="DF674" s="56"/>
      <c r="DG674" s="56"/>
      <c r="DH674" s="56"/>
      <c r="DI674" s="56"/>
      <c r="DJ674" s="56"/>
      <c r="DK674" s="56"/>
      <c r="DL674" s="56"/>
      <c r="DM674" s="56"/>
      <c r="DN674" s="56"/>
      <c r="DO674" s="56"/>
      <c r="DP674" s="56"/>
      <c r="DQ674" s="56"/>
      <c r="DR674" s="56"/>
      <c r="DS674" s="56"/>
      <c r="DT674" s="56"/>
      <c r="DU674" s="56"/>
      <c r="DV674" s="56"/>
      <c r="DW674" s="56"/>
      <c r="DX674" s="56"/>
      <c r="DY674" s="56"/>
      <c r="DZ674" s="56"/>
      <c r="EA674" s="56"/>
      <c r="EB674" s="56"/>
      <c r="EC674" s="56"/>
      <c r="ED674" s="56"/>
      <c r="EE674" s="56"/>
      <c r="EF674" s="56"/>
      <c r="EG674" s="56"/>
      <c r="EH674" s="56"/>
      <c r="EI674" s="56"/>
      <c r="EJ674" s="56"/>
      <c r="EK674" s="56"/>
      <c r="EL674" s="76"/>
      <c r="EM674" s="61"/>
      <c r="EN674" s="61"/>
      <c r="EO674" s="61"/>
      <c r="EP674" s="61"/>
      <c r="EQ674" s="70"/>
      <c r="ER674" s="56"/>
      <c r="ES674" s="56"/>
      <c r="ET674" s="56"/>
      <c r="EU674" s="66"/>
      <c r="EV674" s="66"/>
      <c r="EW674" s="66"/>
      <c r="EX674" s="66"/>
      <c r="EY674" s="66"/>
      <c r="EZ674" s="66"/>
      <c r="FA674" s="66"/>
      <c r="FB674" s="66"/>
      <c r="FC674" s="66"/>
      <c r="FD674" s="66"/>
      <c r="FE674" s="66"/>
      <c r="FF674" s="66"/>
      <c r="FG674" s="66"/>
      <c r="FH674" s="66"/>
      <c r="FI674" s="66"/>
      <c r="FJ674" s="66"/>
      <c r="FK674" s="66"/>
      <c r="FL674" s="66"/>
      <c r="FM674" s="66"/>
      <c r="FN674" s="66"/>
      <c r="FO674" s="66"/>
      <c r="FP674" s="66"/>
      <c r="FQ674" s="66"/>
      <c r="FR674" s="66"/>
      <c r="FS674" s="66"/>
      <c r="FT674" s="66"/>
      <c r="FU674" s="66"/>
      <c r="FV674" s="66"/>
      <c r="FW674" s="66"/>
      <c r="FX674" s="66"/>
      <c r="FY674" s="66"/>
      <c r="FZ674" s="66"/>
      <c r="GA674" s="66"/>
      <c r="GB674" s="66"/>
      <c r="GC674" s="66"/>
      <c r="GD674" s="66"/>
      <c r="GE674" s="66"/>
      <c r="GF674" s="66"/>
      <c r="GG674" s="7"/>
    </row>
    <row r="675" spans="2:189" s="67" customFormat="1" ht="11.25" customHeight="1" x14ac:dyDescent="0.15">
      <c r="B675" s="55"/>
      <c r="C675" s="56"/>
      <c r="D675" s="56"/>
      <c r="E675" s="56"/>
      <c r="F675" s="56"/>
      <c r="G675" s="56"/>
      <c r="H675" s="56"/>
      <c r="I675" s="56"/>
      <c r="J675" s="56" t="s">
        <v>9</v>
      </c>
      <c r="K675" s="56"/>
      <c r="L675" s="73"/>
      <c r="M675" s="73"/>
      <c r="N675" s="73"/>
      <c r="O675" s="56" t="s">
        <v>41</v>
      </c>
      <c r="P675" s="56"/>
      <c r="Q675" s="56"/>
      <c r="R675" s="56" t="e">
        <f>TEXT(AO672+AO673+AG674,"#,##0.#######")</f>
        <v>#REF!</v>
      </c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56"/>
      <c r="BM675" s="56"/>
      <c r="BN675" s="56"/>
      <c r="BO675" s="56"/>
      <c r="BP675" s="56"/>
      <c r="BQ675" s="56"/>
      <c r="BR675" s="56"/>
      <c r="BS675" s="73"/>
      <c r="BT675" s="56"/>
      <c r="BU675" s="56"/>
      <c r="BV675" s="56"/>
      <c r="BW675" s="56"/>
      <c r="BX675" s="56"/>
      <c r="BY675" s="56"/>
      <c r="BZ675" s="56"/>
      <c r="CA675" s="56"/>
      <c r="CB675" s="56"/>
      <c r="CC675" s="56"/>
      <c r="CD675" s="56"/>
      <c r="CE675" s="56"/>
      <c r="CF675" s="56"/>
      <c r="CG675" s="56"/>
      <c r="CH675" s="56"/>
      <c r="CI675" s="56"/>
      <c r="CJ675" s="56"/>
      <c r="CK675" s="56"/>
      <c r="CL675" s="56"/>
      <c r="CM675" s="56"/>
      <c r="CN675" s="56"/>
      <c r="CO675" s="56"/>
      <c r="CP675" s="56"/>
      <c r="CQ675" s="56"/>
      <c r="CR675" s="56"/>
      <c r="CS675" s="56"/>
      <c r="CT675" s="56"/>
      <c r="CU675" s="56"/>
      <c r="CV675" s="56"/>
      <c r="CW675" s="56"/>
      <c r="CX675" s="56"/>
      <c r="CY675" s="56"/>
      <c r="CZ675" s="56"/>
      <c r="DA675" s="56"/>
      <c r="DB675" s="56"/>
      <c r="DC675" s="56"/>
      <c r="DD675" s="56"/>
      <c r="DE675" s="56"/>
      <c r="DF675" s="56"/>
      <c r="DG675" s="56"/>
      <c r="DH675" s="56"/>
      <c r="DI675" s="56"/>
      <c r="DJ675" s="56"/>
      <c r="DK675" s="56"/>
      <c r="DL675" s="56"/>
      <c r="DM675" s="56"/>
      <c r="DN675" s="56"/>
      <c r="DO675" s="56"/>
      <c r="DP675" s="56"/>
      <c r="DQ675" s="56"/>
      <c r="DR675" s="56"/>
      <c r="DS675" s="56"/>
      <c r="DT675" s="56"/>
      <c r="DU675" s="56"/>
      <c r="DV675" s="56"/>
      <c r="DW675" s="56"/>
      <c r="DX675" s="56"/>
      <c r="DY675" s="56"/>
      <c r="DZ675" s="56"/>
      <c r="EA675" s="56"/>
      <c r="EB675" s="56"/>
      <c r="EC675" s="56"/>
      <c r="ED675" s="56"/>
      <c r="EE675" s="56"/>
      <c r="EF675" s="56"/>
      <c r="EG675" s="56"/>
      <c r="EH675" s="56"/>
      <c r="EI675" s="56"/>
      <c r="EJ675" s="56"/>
      <c r="EK675" s="56"/>
      <c r="EL675" s="76"/>
      <c r="EM675" s="61" t="e">
        <f>EN675+EO675+EP675</f>
        <v>#REF!</v>
      </c>
      <c r="EN675" s="61" t="e">
        <f>TEXT(AO672,"#,###.0")</f>
        <v>#REF!</v>
      </c>
      <c r="EO675" s="61" t="e">
        <f>TEXT(AO673,"#,###.0")</f>
        <v>#REF!</v>
      </c>
      <c r="EP675" s="61" t="str">
        <f>TEXT(AG674,"#,###.0")</f>
        <v>33.9</v>
      </c>
      <c r="EQ675" s="70"/>
      <c r="ER675" s="56"/>
      <c r="ES675" s="56"/>
      <c r="ET675" s="56"/>
      <c r="EU675" s="66"/>
      <c r="EV675" s="66"/>
      <c r="EW675" s="66"/>
      <c r="EX675" s="66"/>
      <c r="EY675" s="66"/>
      <c r="EZ675" s="66"/>
      <c r="FA675" s="66"/>
      <c r="FB675" s="66"/>
      <c r="FC675" s="66"/>
      <c r="FD675" s="66"/>
      <c r="FE675" s="66"/>
      <c r="FF675" s="66"/>
      <c r="FG675" s="66"/>
      <c r="FH675" s="66"/>
      <c r="FI675" s="66"/>
      <c r="FJ675" s="66"/>
      <c r="FK675" s="66"/>
      <c r="FL675" s="66"/>
      <c r="FM675" s="66"/>
      <c r="FN675" s="66"/>
      <c r="FO675" s="66"/>
      <c r="FP675" s="66"/>
      <c r="FQ675" s="66"/>
      <c r="FR675" s="66"/>
      <c r="FS675" s="66"/>
      <c r="FT675" s="66"/>
      <c r="FU675" s="66"/>
      <c r="FV675" s="66"/>
      <c r="FW675" s="66"/>
      <c r="FX675" s="66"/>
      <c r="FY675" s="66"/>
      <c r="FZ675" s="66"/>
      <c r="GA675" s="66"/>
      <c r="GB675" s="66"/>
      <c r="GC675" s="66"/>
      <c r="GD675" s="66"/>
      <c r="GE675" s="66"/>
      <c r="GF675" s="66"/>
      <c r="GG675" s="7"/>
    </row>
    <row r="676" spans="2:189" s="67" customFormat="1" ht="11.25" customHeight="1" x14ac:dyDescent="0.15">
      <c r="B676" s="55"/>
      <c r="C676" s="56"/>
      <c r="D676" s="56"/>
      <c r="E676" s="56"/>
      <c r="F676" s="56"/>
      <c r="G676" s="56"/>
      <c r="H676" s="56"/>
      <c r="I676" s="56"/>
      <c r="J676" s="56"/>
      <c r="K676" s="56"/>
      <c r="L676" s="73"/>
      <c r="M676" s="73"/>
      <c r="N676" s="73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56"/>
      <c r="BM676" s="56"/>
      <c r="BN676" s="56"/>
      <c r="BO676" s="56"/>
      <c r="BP676" s="56"/>
      <c r="BQ676" s="56"/>
      <c r="BR676" s="56"/>
      <c r="BS676" s="73"/>
      <c r="BT676" s="56"/>
      <c r="BU676" s="56"/>
      <c r="BV676" s="56"/>
      <c r="BW676" s="56"/>
      <c r="BX676" s="56"/>
      <c r="BY676" s="56"/>
      <c r="BZ676" s="56"/>
      <c r="CA676" s="56"/>
      <c r="CB676" s="56"/>
      <c r="CC676" s="56"/>
      <c r="CD676" s="56"/>
      <c r="CE676" s="56"/>
      <c r="CF676" s="56"/>
      <c r="CG676" s="56"/>
      <c r="CH676" s="56"/>
      <c r="CI676" s="56"/>
      <c r="CJ676" s="56"/>
      <c r="CK676" s="56"/>
      <c r="CL676" s="56"/>
      <c r="CM676" s="56"/>
      <c r="CN676" s="56"/>
      <c r="CO676" s="56"/>
      <c r="CP676" s="56"/>
      <c r="CQ676" s="56"/>
      <c r="CR676" s="56"/>
      <c r="CS676" s="56"/>
      <c r="CT676" s="56"/>
      <c r="CU676" s="56"/>
      <c r="CV676" s="56"/>
      <c r="CW676" s="56"/>
      <c r="CX676" s="56"/>
      <c r="CY676" s="56"/>
      <c r="CZ676" s="56"/>
      <c r="DA676" s="56"/>
      <c r="DB676" s="56"/>
      <c r="DC676" s="56"/>
      <c r="DD676" s="56"/>
      <c r="DE676" s="56"/>
      <c r="DF676" s="56"/>
      <c r="DG676" s="56"/>
      <c r="DH676" s="56"/>
      <c r="DI676" s="56"/>
      <c r="DJ676" s="56"/>
      <c r="DK676" s="56"/>
      <c r="DL676" s="56"/>
      <c r="DM676" s="56"/>
      <c r="DN676" s="56"/>
      <c r="DO676" s="56"/>
      <c r="DP676" s="56"/>
      <c r="DQ676" s="56"/>
      <c r="DR676" s="56"/>
      <c r="DS676" s="56"/>
      <c r="DT676" s="56"/>
      <c r="DU676" s="56"/>
      <c r="DV676" s="56"/>
      <c r="DW676" s="56"/>
      <c r="DX676" s="56"/>
      <c r="DY676" s="56"/>
      <c r="DZ676" s="56"/>
      <c r="EA676" s="56"/>
      <c r="EB676" s="56"/>
      <c r="EC676" s="56"/>
      <c r="ED676" s="56"/>
      <c r="EE676" s="56"/>
      <c r="EF676" s="56"/>
      <c r="EG676" s="56"/>
      <c r="EH676" s="56"/>
      <c r="EI676" s="56"/>
      <c r="EJ676" s="56"/>
      <c r="EK676" s="56"/>
      <c r="EL676" s="76"/>
      <c r="EM676" s="61"/>
      <c r="EN676" s="61"/>
      <c r="EO676" s="61"/>
      <c r="EP676" s="61"/>
      <c r="EQ676" s="70"/>
      <c r="ER676" s="56"/>
      <c r="ES676" s="56"/>
      <c r="ET676" s="56"/>
      <c r="EU676" s="66"/>
      <c r="EV676" s="66"/>
      <c r="EW676" s="66"/>
      <c r="EX676" s="66"/>
      <c r="EY676" s="66"/>
      <c r="EZ676" s="66"/>
      <c r="FA676" s="66"/>
      <c r="FB676" s="66"/>
      <c r="FC676" s="66"/>
      <c r="FD676" s="66"/>
      <c r="FE676" s="66"/>
      <c r="FF676" s="66"/>
      <c r="FG676" s="66"/>
      <c r="FH676" s="66"/>
      <c r="FI676" s="66"/>
      <c r="FJ676" s="66"/>
      <c r="FK676" s="66"/>
      <c r="FL676" s="66"/>
      <c r="FM676" s="66"/>
      <c r="FN676" s="66"/>
      <c r="FO676" s="66"/>
      <c r="FP676" s="66"/>
      <c r="FQ676" s="66"/>
      <c r="FR676" s="66"/>
      <c r="FS676" s="66"/>
      <c r="FT676" s="66"/>
      <c r="FU676" s="66"/>
      <c r="FV676" s="66"/>
      <c r="FW676" s="66"/>
      <c r="FX676" s="66"/>
      <c r="FY676" s="66"/>
      <c r="FZ676" s="66"/>
      <c r="GA676" s="66"/>
      <c r="GB676" s="66"/>
      <c r="GC676" s="66"/>
      <c r="GD676" s="66"/>
      <c r="GE676" s="66"/>
      <c r="GF676" s="66"/>
      <c r="GG676" s="7"/>
    </row>
    <row r="677" spans="2:189" s="67" customFormat="1" ht="11.25" customHeight="1" x14ac:dyDescent="0.15">
      <c r="B677" s="55"/>
      <c r="C677" s="56"/>
      <c r="D677" s="56"/>
      <c r="E677" s="56"/>
      <c r="F677" s="56"/>
      <c r="G677" s="56"/>
      <c r="H677" s="56"/>
      <c r="I677" s="56"/>
      <c r="J677" s="56"/>
      <c r="K677" s="56"/>
      <c r="L677" s="73"/>
      <c r="M677" s="73"/>
      <c r="N677" s="73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56"/>
      <c r="BM677" s="56"/>
      <c r="BN677" s="56"/>
      <c r="BO677" s="56"/>
      <c r="BP677" s="56"/>
      <c r="BQ677" s="56"/>
      <c r="BR677" s="56"/>
      <c r="BS677" s="73"/>
      <c r="BT677" s="56"/>
      <c r="BU677" s="56"/>
      <c r="BV677" s="56"/>
      <c r="BW677" s="56"/>
      <c r="BX677" s="56"/>
      <c r="BY677" s="56"/>
      <c r="BZ677" s="56"/>
      <c r="CA677" s="56"/>
      <c r="CB677" s="56"/>
      <c r="CC677" s="56"/>
      <c r="CD677" s="56"/>
      <c r="CE677" s="56"/>
      <c r="CF677" s="56"/>
      <c r="CG677" s="56"/>
      <c r="CH677" s="56"/>
      <c r="CI677" s="56"/>
      <c r="CJ677" s="56"/>
      <c r="CK677" s="56"/>
      <c r="CL677" s="56"/>
      <c r="CM677" s="56"/>
      <c r="CN677" s="56"/>
      <c r="CO677" s="56"/>
      <c r="CP677" s="56"/>
      <c r="CQ677" s="56"/>
      <c r="CR677" s="56"/>
      <c r="CS677" s="56"/>
      <c r="CT677" s="56"/>
      <c r="CU677" s="56"/>
      <c r="CV677" s="56"/>
      <c r="CW677" s="56"/>
      <c r="CX677" s="56"/>
      <c r="CY677" s="56"/>
      <c r="CZ677" s="56"/>
      <c r="DA677" s="56"/>
      <c r="DB677" s="56"/>
      <c r="DC677" s="56"/>
      <c r="DD677" s="56"/>
      <c r="DE677" s="56"/>
      <c r="DF677" s="56"/>
      <c r="DG677" s="56"/>
      <c r="DH677" s="56"/>
      <c r="DI677" s="56"/>
      <c r="DJ677" s="56"/>
      <c r="DK677" s="56"/>
      <c r="DL677" s="56"/>
      <c r="DM677" s="56"/>
      <c r="DN677" s="56"/>
      <c r="DO677" s="56"/>
      <c r="DP677" s="56"/>
      <c r="DQ677" s="56"/>
      <c r="DR677" s="56"/>
      <c r="DS677" s="56"/>
      <c r="DT677" s="56"/>
      <c r="DU677" s="56"/>
      <c r="DV677" s="56"/>
      <c r="DW677" s="56"/>
      <c r="DX677" s="56"/>
      <c r="DY677" s="56"/>
      <c r="DZ677" s="56"/>
      <c r="EA677" s="56"/>
      <c r="EB677" s="56"/>
      <c r="EC677" s="56"/>
      <c r="ED677" s="56"/>
      <c r="EE677" s="56"/>
      <c r="EF677" s="56"/>
      <c r="EG677" s="56"/>
      <c r="EH677" s="56"/>
      <c r="EI677" s="56"/>
      <c r="EJ677" s="56"/>
      <c r="EK677" s="56"/>
      <c r="EL677" s="76"/>
      <c r="EM677" s="61"/>
      <c r="EN677" s="61"/>
      <c r="EO677" s="61"/>
      <c r="EP677" s="61"/>
      <c r="EQ677" s="70"/>
      <c r="ER677" s="56"/>
      <c r="ES677" s="56"/>
      <c r="ET677" s="56"/>
      <c r="EU677" s="66"/>
      <c r="EV677" s="66"/>
      <c r="EW677" s="66"/>
      <c r="EX677" s="66"/>
      <c r="EY677" s="66"/>
      <c r="EZ677" s="66"/>
      <c r="FA677" s="66"/>
      <c r="FB677" s="66"/>
      <c r="FC677" s="66"/>
      <c r="FD677" s="66"/>
      <c r="FE677" s="66"/>
      <c r="FF677" s="66"/>
      <c r="FG677" s="66"/>
      <c r="FH677" s="66"/>
      <c r="FI677" s="66"/>
      <c r="FJ677" s="66"/>
      <c r="FK677" s="66"/>
      <c r="FL677" s="66"/>
      <c r="FM677" s="66"/>
      <c r="FN677" s="66"/>
      <c r="FO677" s="66"/>
      <c r="FP677" s="66"/>
      <c r="FQ677" s="66"/>
      <c r="FR677" s="66"/>
      <c r="FS677" s="66"/>
      <c r="FT677" s="66"/>
      <c r="FU677" s="66"/>
      <c r="FV677" s="66"/>
      <c r="FW677" s="66"/>
      <c r="FX677" s="66"/>
      <c r="FY677" s="66"/>
      <c r="FZ677" s="66"/>
      <c r="GA677" s="66"/>
      <c r="GB677" s="66"/>
      <c r="GC677" s="66"/>
      <c r="GD677" s="66"/>
      <c r="GE677" s="66"/>
      <c r="GF677" s="66"/>
      <c r="GG677" s="7"/>
    </row>
    <row r="678" spans="2:189" s="67" customFormat="1" ht="11.25" customHeight="1" x14ac:dyDescent="0.15">
      <c r="B678" s="55"/>
      <c r="C678" s="56"/>
      <c r="D678" s="56"/>
      <c r="E678" s="56"/>
      <c r="F678" s="56"/>
      <c r="G678" s="56"/>
      <c r="H678" s="56"/>
      <c r="I678" s="56"/>
      <c r="J678" s="56"/>
      <c r="K678" s="56"/>
      <c r="L678" s="73"/>
      <c r="M678" s="73"/>
      <c r="N678" s="73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  <c r="BR678" s="56"/>
      <c r="BS678" s="73"/>
      <c r="BT678" s="56"/>
      <c r="BU678" s="56"/>
      <c r="BV678" s="56"/>
      <c r="BW678" s="56"/>
      <c r="BX678" s="56"/>
      <c r="BY678" s="56"/>
      <c r="BZ678" s="56"/>
      <c r="CA678" s="56"/>
      <c r="CB678" s="56"/>
      <c r="CC678" s="56"/>
      <c r="CD678" s="56"/>
      <c r="CE678" s="56"/>
      <c r="CF678" s="56"/>
      <c r="CG678" s="56"/>
      <c r="CH678" s="56"/>
      <c r="CI678" s="56"/>
      <c r="CJ678" s="56"/>
      <c r="CK678" s="56"/>
      <c r="CL678" s="56"/>
      <c r="CM678" s="56"/>
      <c r="CN678" s="56"/>
      <c r="CO678" s="56"/>
      <c r="CP678" s="56"/>
      <c r="CQ678" s="56"/>
      <c r="CR678" s="56"/>
      <c r="CS678" s="56"/>
      <c r="CT678" s="56"/>
      <c r="CU678" s="56"/>
      <c r="CV678" s="56"/>
      <c r="CW678" s="56"/>
      <c r="CX678" s="56"/>
      <c r="CY678" s="56"/>
      <c r="CZ678" s="56"/>
      <c r="DA678" s="56"/>
      <c r="DB678" s="56"/>
      <c r="DC678" s="56"/>
      <c r="DD678" s="56"/>
      <c r="DE678" s="56"/>
      <c r="DF678" s="56"/>
      <c r="DG678" s="56"/>
      <c r="DH678" s="56"/>
      <c r="DI678" s="56"/>
      <c r="DJ678" s="56"/>
      <c r="DK678" s="56"/>
      <c r="DL678" s="56"/>
      <c r="DM678" s="56"/>
      <c r="DN678" s="56"/>
      <c r="DO678" s="56"/>
      <c r="DP678" s="56"/>
      <c r="DQ678" s="56"/>
      <c r="DR678" s="56"/>
      <c r="DS678" s="56"/>
      <c r="DT678" s="56"/>
      <c r="DU678" s="56"/>
      <c r="DV678" s="56"/>
      <c r="DW678" s="56"/>
      <c r="DX678" s="56"/>
      <c r="DY678" s="56"/>
      <c r="DZ678" s="56"/>
      <c r="EA678" s="56"/>
      <c r="EB678" s="56"/>
      <c r="EC678" s="56"/>
      <c r="ED678" s="56"/>
      <c r="EE678" s="56"/>
      <c r="EF678" s="56"/>
      <c r="EG678" s="56"/>
      <c r="EH678" s="56"/>
      <c r="EI678" s="56"/>
      <c r="EJ678" s="56"/>
      <c r="EK678" s="56"/>
      <c r="EL678" s="76"/>
      <c r="EM678" s="61"/>
      <c r="EN678" s="61"/>
      <c r="EO678" s="61"/>
      <c r="EP678" s="61"/>
      <c r="EQ678" s="70"/>
      <c r="ER678" s="56"/>
      <c r="ES678" s="56"/>
      <c r="ET678" s="56"/>
      <c r="EU678" s="66"/>
      <c r="EV678" s="66"/>
      <c r="EW678" s="66"/>
      <c r="EX678" s="66"/>
      <c r="EY678" s="66"/>
      <c r="EZ678" s="66"/>
      <c r="FA678" s="66"/>
      <c r="FB678" s="66"/>
      <c r="FC678" s="66"/>
      <c r="FD678" s="66"/>
      <c r="FE678" s="66"/>
      <c r="FF678" s="66"/>
      <c r="FG678" s="66"/>
      <c r="FH678" s="66"/>
      <c r="FI678" s="66"/>
      <c r="FJ678" s="66"/>
      <c r="FK678" s="66"/>
      <c r="FL678" s="66"/>
      <c r="FM678" s="66"/>
      <c r="FN678" s="66"/>
      <c r="FO678" s="66"/>
      <c r="FP678" s="66"/>
      <c r="FQ678" s="66"/>
      <c r="FR678" s="66"/>
      <c r="FS678" s="66"/>
      <c r="FT678" s="66"/>
      <c r="FU678" s="66"/>
      <c r="FV678" s="66"/>
      <c r="FW678" s="66"/>
      <c r="FX678" s="66"/>
      <c r="FY678" s="66"/>
      <c r="FZ678" s="66"/>
      <c r="GA678" s="66"/>
      <c r="GB678" s="66"/>
      <c r="GC678" s="66"/>
      <c r="GD678" s="66"/>
      <c r="GE678" s="66"/>
      <c r="GF678" s="66"/>
      <c r="GG678" s="7"/>
    </row>
    <row r="679" spans="2:189" s="67" customFormat="1" ht="11.25" customHeight="1" x14ac:dyDescent="0.15">
      <c r="B679" s="55"/>
      <c r="C679" s="56"/>
      <c r="D679" s="56"/>
      <c r="E679" s="56"/>
      <c r="F679" s="56"/>
      <c r="G679" s="56"/>
      <c r="H679" s="56"/>
      <c r="I679" s="56"/>
      <c r="J679" s="56"/>
      <c r="K679" s="56"/>
      <c r="L679" s="73"/>
      <c r="M679" s="73"/>
      <c r="N679" s="73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  <c r="BR679" s="56"/>
      <c r="BS679" s="73"/>
      <c r="BT679" s="56"/>
      <c r="BU679" s="56"/>
      <c r="BV679" s="56"/>
      <c r="BW679" s="56"/>
      <c r="BX679" s="56"/>
      <c r="BY679" s="56"/>
      <c r="BZ679" s="56"/>
      <c r="CA679" s="56"/>
      <c r="CB679" s="56"/>
      <c r="CC679" s="56"/>
      <c r="CD679" s="56"/>
      <c r="CE679" s="56"/>
      <c r="CF679" s="56"/>
      <c r="CG679" s="56"/>
      <c r="CH679" s="56"/>
      <c r="CI679" s="56"/>
      <c r="CJ679" s="56"/>
      <c r="CK679" s="56"/>
      <c r="CL679" s="56"/>
      <c r="CM679" s="56"/>
      <c r="CN679" s="56"/>
      <c r="CO679" s="56"/>
      <c r="CP679" s="56"/>
      <c r="CQ679" s="56"/>
      <c r="CR679" s="56"/>
      <c r="CS679" s="56"/>
      <c r="CT679" s="56"/>
      <c r="CU679" s="56"/>
      <c r="CV679" s="56"/>
      <c r="CW679" s="56"/>
      <c r="CX679" s="56"/>
      <c r="CY679" s="56"/>
      <c r="CZ679" s="56"/>
      <c r="DA679" s="56"/>
      <c r="DB679" s="56"/>
      <c r="DC679" s="56"/>
      <c r="DD679" s="56"/>
      <c r="DE679" s="56"/>
      <c r="DF679" s="56"/>
      <c r="DG679" s="56"/>
      <c r="DH679" s="56"/>
      <c r="DI679" s="56"/>
      <c r="DJ679" s="56"/>
      <c r="DK679" s="56"/>
      <c r="DL679" s="56"/>
      <c r="DM679" s="56"/>
      <c r="DN679" s="56"/>
      <c r="DO679" s="56"/>
      <c r="DP679" s="56"/>
      <c r="DQ679" s="56"/>
      <c r="DR679" s="56"/>
      <c r="DS679" s="56"/>
      <c r="DT679" s="56"/>
      <c r="DU679" s="56"/>
      <c r="DV679" s="56"/>
      <c r="DW679" s="56"/>
      <c r="DX679" s="56"/>
      <c r="DY679" s="56"/>
      <c r="DZ679" s="56"/>
      <c r="EA679" s="56"/>
      <c r="EB679" s="56"/>
      <c r="EC679" s="56"/>
      <c r="ED679" s="56"/>
      <c r="EE679" s="56"/>
      <c r="EF679" s="56"/>
      <c r="EG679" s="56"/>
      <c r="EH679" s="56"/>
      <c r="EI679" s="56"/>
      <c r="EJ679" s="56"/>
      <c r="EK679" s="56"/>
      <c r="EL679" s="76"/>
      <c r="EM679" s="61"/>
      <c r="EN679" s="61"/>
      <c r="EO679" s="61"/>
      <c r="EP679" s="61"/>
      <c r="EQ679" s="70"/>
      <c r="ER679" s="56"/>
      <c r="ES679" s="56"/>
      <c r="ET679" s="56"/>
      <c r="EU679" s="66"/>
      <c r="EV679" s="66"/>
      <c r="EW679" s="66"/>
      <c r="EX679" s="66"/>
      <c r="EY679" s="66"/>
      <c r="EZ679" s="66"/>
      <c r="FA679" s="66"/>
      <c r="FB679" s="66"/>
      <c r="FC679" s="66"/>
      <c r="FD679" s="66"/>
      <c r="FE679" s="66"/>
      <c r="FF679" s="66"/>
      <c r="FG679" s="66"/>
      <c r="FH679" s="66"/>
      <c r="FI679" s="66"/>
      <c r="FJ679" s="66"/>
      <c r="FK679" s="66"/>
      <c r="FL679" s="66"/>
      <c r="FM679" s="66"/>
      <c r="FN679" s="66"/>
      <c r="FO679" s="66"/>
      <c r="FP679" s="66"/>
      <c r="FQ679" s="66"/>
      <c r="FR679" s="66"/>
      <c r="FS679" s="66"/>
      <c r="FT679" s="66"/>
      <c r="FU679" s="66"/>
      <c r="FV679" s="66"/>
      <c r="FW679" s="66"/>
      <c r="FX679" s="66"/>
      <c r="FY679" s="66"/>
      <c r="FZ679" s="66"/>
      <c r="GA679" s="66"/>
      <c r="GB679" s="66"/>
      <c r="GC679" s="66"/>
      <c r="GD679" s="66"/>
      <c r="GE679" s="66"/>
      <c r="GF679" s="66"/>
      <c r="GG679" s="7"/>
    </row>
    <row r="680" spans="2:189" s="67" customFormat="1" ht="11.25" customHeight="1" x14ac:dyDescent="0.15">
      <c r="B680" s="55"/>
      <c r="C680" s="56"/>
      <c r="D680" s="56"/>
      <c r="E680" s="56"/>
      <c r="F680" s="56"/>
      <c r="G680" s="56"/>
      <c r="H680" s="56"/>
      <c r="I680" s="56"/>
      <c r="J680" s="56"/>
      <c r="K680" s="56"/>
      <c r="L680" s="73"/>
      <c r="M680" s="73"/>
      <c r="N680" s="73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  <c r="BR680" s="56"/>
      <c r="BS680" s="73"/>
      <c r="BT680" s="56"/>
      <c r="BU680" s="56"/>
      <c r="BV680" s="56"/>
      <c r="BW680" s="56"/>
      <c r="BX680" s="56"/>
      <c r="BY680" s="56"/>
      <c r="BZ680" s="56"/>
      <c r="CA680" s="56"/>
      <c r="CB680" s="56"/>
      <c r="CC680" s="56"/>
      <c r="CD680" s="56"/>
      <c r="CE680" s="56"/>
      <c r="CF680" s="56"/>
      <c r="CG680" s="56"/>
      <c r="CH680" s="56"/>
      <c r="CI680" s="56"/>
      <c r="CJ680" s="56"/>
      <c r="CK680" s="56"/>
      <c r="CL680" s="56"/>
      <c r="CM680" s="56"/>
      <c r="CN680" s="56"/>
      <c r="CO680" s="56"/>
      <c r="CP680" s="56"/>
      <c r="CQ680" s="56"/>
      <c r="CR680" s="56"/>
      <c r="CS680" s="56"/>
      <c r="CT680" s="56"/>
      <c r="CU680" s="56"/>
      <c r="CV680" s="56"/>
      <c r="CW680" s="56"/>
      <c r="CX680" s="56"/>
      <c r="CY680" s="56"/>
      <c r="CZ680" s="56"/>
      <c r="DA680" s="56"/>
      <c r="DB680" s="56"/>
      <c r="DC680" s="56"/>
      <c r="DD680" s="56"/>
      <c r="DE680" s="56"/>
      <c r="DF680" s="56"/>
      <c r="DG680" s="56"/>
      <c r="DH680" s="56"/>
      <c r="DI680" s="56"/>
      <c r="DJ680" s="56"/>
      <c r="DK680" s="56"/>
      <c r="DL680" s="56"/>
      <c r="DM680" s="56"/>
      <c r="DN680" s="56"/>
      <c r="DO680" s="56"/>
      <c r="DP680" s="56"/>
      <c r="DQ680" s="56"/>
      <c r="DR680" s="56"/>
      <c r="DS680" s="56"/>
      <c r="DT680" s="56"/>
      <c r="DU680" s="56"/>
      <c r="DV680" s="56"/>
      <c r="DW680" s="56"/>
      <c r="DX680" s="56"/>
      <c r="DY680" s="56"/>
      <c r="DZ680" s="56"/>
      <c r="EA680" s="56"/>
      <c r="EB680" s="56"/>
      <c r="EC680" s="56"/>
      <c r="ED680" s="56"/>
      <c r="EE680" s="56"/>
      <c r="EF680" s="56"/>
      <c r="EG680" s="56"/>
      <c r="EH680" s="56"/>
      <c r="EI680" s="56"/>
      <c r="EJ680" s="56"/>
      <c r="EK680" s="56"/>
      <c r="EL680" s="76"/>
      <c r="EM680" s="61"/>
      <c r="EN680" s="61"/>
      <c r="EO680" s="61"/>
      <c r="EP680" s="61"/>
      <c r="EQ680" s="70"/>
      <c r="ER680" s="56"/>
      <c r="ES680" s="56"/>
      <c r="ET680" s="56"/>
      <c r="EU680" s="66"/>
      <c r="EV680" s="66"/>
      <c r="EW680" s="66"/>
      <c r="EX680" s="66"/>
      <c r="EY680" s="66"/>
      <c r="EZ680" s="66"/>
      <c r="FA680" s="66"/>
      <c r="FB680" s="66"/>
      <c r="FC680" s="66"/>
      <c r="FD680" s="66"/>
      <c r="FE680" s="66"/>
      <c r="FF680" s="66"/>
      <c r="FG680" s="66"/>
      <c r="FH680" s="66"/>
      <c r="FI680" s="66"/>
      <c r="FJ680" s="66"/>
      <c r="FK680" s="66"/>
      <c r="FL680" s="66"/>
      <c r="FM680" s="66"/>
      <c r="FN680" s="66"/>
      <c r="FO680" s="66"/>
      <c r="FP680" s="66"/>
      <c r="FQ680" s="66"/>
      <c r="FR680" s="66"/>
      <c r="FS680" s="66"/>
      <c r="FT680" s="66"/>
      <c r="FU680" s="66"/>
      <c r="FV680" s="66"/>
      <c r="FW680" s="66"/>
      <c r="FX680" s="66"/>
      <c r="FY680" s="66"/>
      <c r="FZ680" s="66"/>
      <c r="GA680" s="66"/>
      <c r="GB680" s="66"/>
      <c r="GC680" s="66"/>
      <c r="GD680" s="66"/>
      <c r="GE680" s="66"/>
      <c r="GF680" s="66"/>
      <c r="GG680" s="7"/>
    </row>
    <row r="681" spans="2:189" s="67" customFormat="1" ht="11.25" customHeight="1" x14ac:dyDescent="0.15">
      <c r="B681" s="55"/>
      <c r="C681" s="56"/>
      <c r="D681" s="56"/>
      <c r="E681" s="56"/>
      <c r="F681" s="56"/>
      <c r="G681" s="56"/>
      <c r="H681" s="56"/>
      <c r="I681" s="56"/>
      <c r="J681" s="56"/>
      <c r="K681" s="56"/>
      <c r="L681" s="73"/>
      <c r="M681" s="73"/>
      <c r="N681" s="73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56"/>
      <c r="BM681" s="56"/>
      <c r="BN681" s="56"/>
      <c r="BO681" s="56"/>
      <c r="BP681" s="56"/>
      <c r="BQ681" s="56"/>
      <c r="BR681" s="56"/>
      <c r="BS681" s="73"/>
      <c r="BT681" s="56"/>
      <c r="BU681" s="56"/>
      <c r="BV681" s="56"/>
      <c r="BW681" s="56"/>
      <c r="BX681" s="56"/>
      <c r="BY681" s="56"/>
      <c r="BZ681" s="56"/>
      <c r="CA681" s="56"/>
      <c r="CB681" s="56"/>
      <c r="CC681" s="56"/>
      <c r="CD681" s="56"/>
      <c r="CE681" s="56"/>
      <c r="CF681" s="56"/>
      <c r="CG681" s="56"/>
      <c r="CH681" s="56"/>
      <c r="CI681" s="56"/>
      <c r="CJ681" s="56"/>
      <c r="CK681" s="56"/>
      <c r="CL681" s="56"/>
      <c r="CM681" s="56"/>
      <c r="CN681" s="56"/>
      <c r="CO681" s="56"/>
      <c r="CP681" s="56"/>
      <c r="CQ681" s="56"/>
      <c r="CR681" s="56"/>
      <c r="CS681" s="56"/>
      <c r="CT681" s="56"/>
      <c r="CU681" s="56"/>
      <c r="CV681" s="56"/>
      <c r="CW681" s="56"/>
      <c r="CX681" s="56"/>
      <c r="CY681" s="56"/>
      <c r="CZ681" s="56"/>
      <c r="DA681" s="56"/>
      <c r="DB681" s="56"/>
      <c r="DC681" s="56"/>
      <c r="DD681" s="56"/>
      <c r="DE681" s="56"/>
      <c r="DF681" s="56"/>
      <c r="DG681" s="56"/>
      <c r="DH681" s="56"/>
      <c r="DI681" s="56"/>
      <c r="DJ681" s="56"/>
      <c r="DK681" s="56"/>
      <c r="DL681" s="56"/>
      <c r="DM681" s="56"/>
      <c r="DN681" s="56"/>
      <c r="DO681" s="56"/>
      <c r="DP681" s="56"/>
      <c r="DQ681" s="56"/>
      <c r="DR681" s="56"/>
      <c r="DS681" s="56"/>
      <c r="DT681" s="56"/>
      <c r="DU681" s="56"/>
      <c r="DV681" s="56"/>
      <c r="DW681" s="56"/>
      <c r="DX681" s="56"/>
      <c r="DY681" s="56"/>
      <c r="DZ681" s="56"/>
      <c r="EA681" s="56"/>
      <c r="EB681" s="56"/>
      <c r="EC681" s="56"/>
      <c r="ED681" s="56"/>
      <c r="EE681" s="56"/>
      <c r="EF681" s="56"/>
      <c r="EG681" s="56"/>
      <c r="EH681" s="56"/>
      <c r="EI681" s="56"/>
      <c r="EJ681" s="56"/>
      <c r="EK681" s="56"/>
      <c r="EL681" s="76"/>
      <c r="EM681" s="61"/>
      <c r="EN681" s="61"/>
      <c r="EO681" s="61"/>
      <c r="EP681" s="61"/>
      <c r="EQ681" s="70"/>
      <c r="ER681" s="56"/>
      <c r="ES681" s="56"/>
      <c r="ET681" s="56"/>
      <c r="EU681" s="66"/>
      <c r="EV681" s="66"/>
      <c r="EW681" s="66"/>
      <c r="EX681" s="66"/>
      <c r="EY681" s="66"/>
      <c r="EZ681" s="66"/>
      <c r="FA681" s="66"/>
      <c r="FB681" s="66"/>
      <c r="FC681" s="66"/>
      <c r="FD681" s="66"/>
      <c r="FE681" s="66"/>
      <c r="FF681" s="66"/>
      <c r="FG681" s="66"/>
      <c r="FH681" s="66"/>
      <c r="FI681" s="66"/>
      <c r="FJ681" s="66"/>
      <c r="FK681" s="66"/>
      <c r="FL681" s="66"/>
      <c r="FM681" s="66"/>
      <c r="FN681" s="66"/>
      <c r="FO681" s="66"/>
      <c r="FP681" s="66"/>
      <c r="FQ681" s="66"/>
      <c r="FR681" s="66"/>
      <c r="FS681" s="66"/>
      <c r="FT681" s="66"/>
      <c r="FU681" s="66"/>
      <c r="FV681" s="66"/>
      <c r="FW681" s="66"/>
      <c r="FX681" s="66"/>
      <c r="FY681" s="66"/>
      <c r="FZ681" s="66"/>
      <c r="GA681" s="66"/>
      <c r="GB681" s="66"/>
      <c r="GC681" s="66"/>
      <c r="GD681" s="66"/>
      <c r="GE681" s="66"/>
      <c r="GF681" s="66"/>
      <c r="GG681" s="7"/>
    </row>
    <row r="682" spans="2:189" s="67" customFormat="1" ht="11.25" customHeight="1" x14ac:dyDescent="0.15">
      <c r="B682" s="55"/>
      <c r="C682" s="56"/>
      <c r="D682" s="56"/>
      <c r="E682" s="56"/>
      <c r="F682" s="56"/>
      <c r="G682" s="56"/>
      <c r="H682" s="56"/>
      <c r="I682" s="56"/>
      <c r="J682" s="56"/>
      <c r="K682" s="56"/>
      <c r="L682" s="73"/>
      <c r="M682" s="73"/>
      <c r="N682" s="73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  <c r="BR682" s="56"/>
      <c r="BS682" s="73"/>
      <c r="BT682" s="56"/>
      <c r="BU682" s="56"/>
      <c r="BV682" s="56"/>
      <c r="BW682" s="56"/>
      <c r="BX682" s="56"/>
      <c r="BY682" s="56"/>
      <c r="BZ682" s="56"/>
      <c r="CA682" s="56"/>
      <c r="CB682" s="56"/>
      <c r="CC682" s="56"/>
      <c r="CD682" s="56"/>
      <c r="CE682" s="56"/>
      <c r="CF682" s="56"/>
      <c r="CG682" s="56"/>
      <c r="CH682" s="56"/>
      <c r="CI682" s="56"/>
      <c r="CJ682" s="56"/>
      <c r="CK682" s="56"/>
      <c r="CL682" s="56"/>
      <c r="CM682" s="56"/>
      <c r="CN682" s="56"/>
      <c r="CO682" s="56"/>
      <c r="CP682" s="56"/>
      <c r="CQ682" s="56"/>
      <c r="CR682" s="56"/>
      <c r="CS682" s="56"/>
      <c r="CT682" s="56"/>
      <c r="CU682" s="56"/>
      <c r="CV682" s="56"/>
      <c r="CW682" s="56"/>
      <c r="CX682" s="56"/>
      <c r="CY682" s="56"/>
      <c r="CZ682" s="56"/>
      <c r="DA682" s="56"/>
      <c r="DB682" s="56"/>
      <c r="DC682" s="56"/>
      <c r="DD682" s="56"/>
      <c r="DE682" s="56"/>
      <c r="DF682" s="56"/>
      <c r="DG682" s="56"/>
      <c r="DH682" s="56"/>
      <c r="DI682" s="56"/>
      <c r="DJ682" s="56"/>
      <c r="DK682" s="56"/>
      <c r="DL682" s="56"/>
      <c r="DM682" s="56"/>
      <c r="DN682" s="56"/>
      <c r="DO682" s="56"/>
      <c r="DP682" s="56"/>
      <c r="DQ682" s="56"/>
      <c r="DR682" s="56"/>
      <c r="DS682" s="56"/>
      <c r="DT682" s="56"/>
      <c r="DU682" s="56"/>
      <c r="DV682" s="56"/>
      <c r="DW682" s="56"/>
      <c r="DX682" s="56"/>
      <c r="DY682" s="56"/>
      <c r="DZ682" s="56"/>
      <c r="EA682" s="56"/>
      <c r="EB682" s="56"/>
      <c r="EC682" s="56"/>
      <c r="ED682" s="56"/>
      <c r="EE682" s="56"/>
      <c r="EF682" s="56"/>
      <c r="EG682" s="56"/>
      <c r="EH682" s="56"/>
      <c r="EI682" s="56"/>
      <c r="EJ682" s="56"/>
      <c r="EK682" s="56"/>
      <c r="EL682" s="76"/>
      <c r="EM682" s="61"/>
      <c r="EN682" s="61"/>
      <c r="EO682" s="61"/>
      <c r="EP682" s="61"/>
      <c r="EQ682" s="70"/>
      <c r="ER682" s="56"/>
      <c r="ES682" s="56"/>
      <c r="ET682" s="56"/>
      <c r="EU682" s="66"/>
      <c r="EV682" s="66"/>
      <c r="EW682" s="66"/>
      <c r="EX682" s="66"/>
      <c r="EY682" s="66"/>
      <c r="EZ682" s="66"/>
      <c r="FA682" s="66"/>
      <c r="FB682" s="66"/>
      <c r="FC682" s="66"/>
      <c r="FD682" s="66"/>
      <c r="FE682" s="66"/>
      <c r="FF682" s="66"/>
      <c r="FG682" s="66"/>
      <c r="FH682" s="66"/>
      <c r="FI682" s="66"/>
      <c r="FJ682" s="66"/>
      <c r="FK682" s="66"/>
      <c r="FL682" s="66"/>
      <c r="FM682" s="66"/>
      <c r="FN682" s="66"/>
      <c r="FO682" s="66"/>
      <c r="FP682" s="66"/>
      <c r="FQ682" s="66"/>
      <c r="FR682" s="66"/>
      <c r="FS682" s="66"/>
      <c r="FT682" s="66"/>
      <c r="FU682" s="66"/>
      <c r="FV682" s="66"/>
      <c r="FW682" s="66"/>
      <c r="FX682" s="66"/>
      <c r="FY682" s="66"/>
      <c r="FZ682" s="66"/>
      <c r="GA682" s="66"/>
      <c r="GB682" s="66"/>
      <c r="GC682" s="66"/>
      <c r="GD682" s="66"/>
      <c r="GE682" s="66"/>
      <c r="GF682" s="66"/>
      <c r="GG682" s="7"/>
    </row>
    <row r="683" spans="2:189" s="67" customFormat="1" ht="11.25" customHeight="1" x14ac:dyDescent="0.15">
      <c r="B683" s="55"/>
      <c r="C683" s="56"/>
      <c r="D683" s="56"/>
      <c r="E683" s="56"/>
      <c r="F683" s="56"/>
      <c r="G683" s="56"/>
      <c r="H683" s="56"/>
      <c r="I683" s="56"/>
      <c r="J683" s="56"/>
      <c r="K683" s="56"/>
      <c r="L683" s="73"/>
      <c r="M683" s="73"/>
      <c r="N683" s="73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56"/>
      <c r="BM683" s="56"/>
      <c r="BN683" s="56"/>
      <c r="BO683" s="56"/>
      <c r="BP683" s="56"/>
      <c r="BQ683" s="56"/>
      <c r="BR683" s="56"/>
      <c r="BS683" s="73"/>
      <c r="BT683" s="56"/>
      <c r="BU683" s="56"/>
      <c r="BV683" s="56"/>
      <c r="BW683" s="56"/>
      <c r="BX683" s="56"/>
      <c r="BY683" s="56"/>
      <c r="BZ683" s="56"/>
      <c r="CA683" s="56"/>
      <c r="CB683" s="56"/>
      <c r="CC683" s="56"/>
      <c r="CD683" s="56"/>
      <c r="CE683" s="56"/>
      <c r="CF683" s="56"/>
      <c r="CG683" s="56"/>
      <c r="CH683" s="56"/>
      <c r="CI683" s="56"/>
      <c r="CJ683" s="56"/>
      <c r="CK683" s="56"/>
      <c r="CL683" s="56"/>
      <c r="CM683" s="56"/>
      <c r="CN683" s="56"/>
      <c r="CO683" s="56"/>
      <c r="CP683" s="56"/>
      <c r="CQ683" s="56"/>
      <c r="CR683" s="56"/>
      <c r="CS683" s="56"/>
      <c r="CT683" s="56"/>
      <c r="CU683" s="56"/>
      <c r="CV683" s="56"/>
      <c r="CW683" s="56"/>
      <c r="CX683" s="56"/>
      <c r="CY683" s="56"/>
      <c r="CZ683" s="56"/>
      <c r="DA683" s="56"/>
      <c r="DB683" s="56"/>
      <c r="DC683" s="56"/>
      <c r="DD683" s="56"/>
      <c r="DE683" s="56"/>
      <c r="DF683" s="56"/>
      <c r="DG683" s="56"/>
      <c r="DH683" s="56"/>
      <c r="DI683" s="56"/>
      <c r="DJ683" s="56"/>
      <c r="DK683" s="56"/>
      <c r="DL683" s="56"/>
      <c r="DM683" s="56"/>
      <c r="DN683" s="56"/>
      <c r="DO683" s="56"/>
      <c r="DP683" s="56"/>
      <c r="DQ683" s="56"/>
      <c r="DR683" s="56"/>
      <c r="DS683" s="56"/>
      <c r="DT683" s="56"/>
      <c r="DU683" s="56"/>
      <c r="DV683" s="56"/>
      <c r="DW683" s="56"/>
      <c r="DX683" s="56"/>
      <c r="DY683" s="56"/>
      <c r="DZ683" s="56"/>
      <c r="EA683" s="56"/>
      <c r="EB683" s="56"/>
      <c r="EC683" s="56"/>
      <c r="ED683" s="56"/>
      <c r="EE683" s="56"/>
      <c r="EF683" s="56"/>
      <c r="EG683" s="56"/>
      <c r="EH683" s="56"/>
      <c r="EI683" s="56"/>
      <c r="EJ683" s="56"/>
      <c r="EK683" s="56"/>
      <c r="EL683" s="76"/>
      <c r="EM683" s="61"/>
      <c r="EN683" s="61"/>
      <c r="EO683" s="61"/>
      <c r="EP683" s="61"/>
      <c r="EQ683" s="70"/>
      <c r="ER683" s="56"/>
      <c r="ES683" s="56"/>
      <c r="ET683" s="56"/>
      <c r="EU683" s="66"/>
      <c r="EV683" s="66"/>
      <c r="EW683" s="66"/>
      <c r="EX683" s="66"/>
      <c r="EY683" s="66"/>
      <c r="EZ683" s="66"/>
      <c r="FA683" s="66"/>
      <c r="FB683" s="66"/>
      <c r="FC683" s="66"/>
      <c r="FD683" s="66"/>
      <c r="FE683" s="66"/>
      <c r="FF683" s="66"/>
      <c r="FG683" s="66"/>
      <c r="FH683" s="66"/>
      <c r="FI683" s="66"/>
      <c r="FJ683" s="66"/>
      <c r="FK683" s="66"/>
      <c r="FL683" s="66"/>
      <c r="FM683" s="66"/>
      <c r="FN683" s="66"/>
      <c r="FO683" s="66"/>
      <c r="FP683" s="66"/>
      <c r="FQ683" s="66"/>
      <c r="FR683" s="66"/>
      <c r="FS683" s="66"/>
      <c r="FT683" s="66"/>
      <c r="FU683" s="66"/>
      <c r="FV683" s="66"/>
      <c r="FW683" s="66"/>
      <c r="FX683" s="66"/>
      <c r="FY683" s="66"/>
      <c r="FZ683" s="66"/>
      <c r="GA683" s="66"/>
      <c r="GB683" s="66"/>
      <c r="GC683" s="66"/>
      <c r="GD683" s="66"/>
      <c r="GE683" s="66"/>
      <c r="GF683" s="66"/>
      <c r="GG683" s="7"/>
    </row>
    <row r="684" spans="2:189" s="67" customFormat="1" ht="11.25" customHeight="1" x14ac:dyDescent="0.15">
      <c r="B684" s="55"/>
      <c r="C684" s="56"/>
      <c r="D684" s="56"/>
      <c r="E684" s="56"/>
      <c r="F684" s="56"/>
      <c r="G684" s="56"/>
      <c r="H684" s="56"/>
      <c r="I684" s="56"/>
      <c r="J684" s="56"/>
      <c r="K684" s="56"/>
      <c r="L684" s="73"/>
      <c r="M684" s="73"/>
      <c r="N684" s="73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  <c r="BR684" s="56"/>
      <c r="BS684" s="73"/>
      <c r="BT684" s="56"/>
      <c r="BU684" s="56"/>
      <c r="BV684" s="56"/>
      <c r="BW684" s="56"/>
      <c r="BX684" s="56"/>
      <c r="BY684" s="56"/>
      <c r="BZ684" s="56"/>
      <c r="CA684" s="56"/>
      <c r="CB684" s="56"/>
      <c r="CC684" s="56"/>
      <c r="CD684" s="56"/>
      <c r="CE684" s="56"/>
      <c r="CF684" s="56"/>
      <c r="CG684" s="56"/>
      <c r="CH684" s="56"/>
      <c r="CI684" s="56"/>
      <c r="CJ684" s="56"/>
      <c r="CK684" s="56"/>
      <c r="CL684" s="56"/>
      <c r="CM684" s="56"/>
      <c r="CN684" s="56"/>
      <c r="CO684" s="56"/>
      <c r="CP684" s="56"/>
      <c r="CQ684" s="56"/>
      <c r="CR684" s="56"/>
      <c r="CS684" s="56"/>
      <c r="CT684" s="56"/>
      <c r="CU684" s="56"/>
      <c r="CV684" s="56"/>
      <c r="CW684" s="56"/>
      <c r="CX684" s="56"/>
      <c r="CY684" s="56"/>
      <c r="CZ684" s="56"/>
      <c r="DA684" s="56"/>
      <c r="DB684" s="56"/>
      <c r="DC684" s="56"/>
      <c r="DD684" s="56"/>
      <c r="DE684" s="56"/>
      <c r="DF684" s="56"/>
      <c r="DG684" s="56"/>
      <c r="DH684" s="56"/>
      <c r="DI684" s="56"/>
      <c r="DJ684" s="56"/>
      <c r="DK684" s="56"/>
      <c r="DL684" s="56"/>
      <c r="DM684" s="56"/>
      <c r="DN684" s="56"/>
      <c r="DO684" s="56"/>
      <c r="DP684" s="56"/>
      <c r="DQ684" s="56"/>
      <c r="DR684" s="56"/>
      <c r="DS684" s="56"/>
      <c r="DT684" s="56"/>
      <c r="DU684" s="56"/>
      <c r="DV684" s="56"/>
      <c r="DW684" s="56"/>
      <c r="DX684" s="56"/>
      <c r="DY684" s="56"/>
      <c r="DZ684" s="56"/>
      <c r="EA684" s="56"/>
      <c r="EB684" s="56"/>
      <c r="EC684" s="56"/>
      <c r="ED684" s="56"/>
      <c r="EE684" s="56"/>
      <c r="EF684" s="56"/>
      <c r="EG684" s="56"/>
      <c r="EH684" s="56"/>
      <c r="EI684" s="56"/>
      <c r="EJ684" s="56"/>
      <c r="EK684" s="56"/>
      <c r="EL684" s="76"/>
      <c r="EM684" s="61"/>
      <c r="EN684" s="61"/>
      <c r="EO684" s="61"/>
      <c r="EP684" s="61"/>
      <c r="EQ684" s="70"/>
      <c r="ER684" s="56"/>
      <c r="ES684" s="56"/>
      <c r="ET684" s="56"/>
      <c r="EU684" s="66"/>
      <c r="EV684" s="66"/>
      <c r="EW684" s="66"/>
      <c r="EX684" s="66"/>
      <c r="EY684" s="66"/>
      <c r="EZ684" s="66"/>
      <c r="FA684" s="66"/>
      <c r="FB684" s="66"/>
      <c r="FC684" s="66"/>
      <c r="FD684" s="66"/>
      <c r="FE684" s="66"/>
      <c r="FF684" s="66"/>
      <c r="FG684" s="66"/>
      <c r="FH684" s="66"/>
      <c r="FI684" s="66"/>
      <c r="FJ684" s="66"/>
      <c r="FK684" s="66"/>
      <c r="FL684" s="66"/>
      <c r="FM684" s="66"/>
      <c r="FN684" s="66"/>
      <c r="FO684" s="66"/>
      <c r="FP684" s="66"/>
      <c r="FQ684" s="66"/>
      <c r="FR684" s="66"/>
      <c r="FS684" s="66"/>
      <c r="FT684" s="66"/>
      <c r="FU684" s="66"/>
      <c r="FV684" s="66"/>
      <c r="FW684" s="66"/>
      <c r="FX684" s="66"/>
      <c r="FY684" s="66"/>
      <c r="FZ684" s="66"/>
      <c r="GA684" s="66"/>
      <c r="GB684" s="66"/>
      <c r="GC684" s="66"/>
      <c r="GD684" s="66"/>
      <c r="GE684" s="66"/>
      <c r="GF684" s="66"/>
      <c r="GG684" s="7"/>
    </row>
    <row r="685" spans="2:189" s="67" customFormat="1" ht="11.25" customHeight="1" x14ac:dyDescent="0.15">
      <c r="B685" s="55"/>
      <c r="C685" s="56"/>
      <c r="D685" s="56"/>
      <c r="E685" s="56"/>
      <c r="F685" s="56"/>
      <c r="G685" s="56"/>
      <c r="H685" s="56"/>
      <c r="I685" s="56"/>
      <c r="J685" s="56"/>
      <c r="K685" s="56"/>
      <c r="L685" s="73"/>
      <c r="M685" s="73"/>
      <c r="N685" s="73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56"/>
      <c r="BM685" s="56"/>
      <c r="BN685" s="56"/>
      <c r="BO685" s="56"/>
      <c r="BP685" s="56"/>
      <c r="BQ685" s="56"/>
      <c r="BR685" s="56"/>
      <c r="BS685" s="73"/>
      <c r="BT685" s="56"/>
      <c r="BU685" s="56"/>
      <c r="BV685" s="56"/>
      <c r="BW685" s="56"/>
      <c r="BX685" s="56"/>
      <c r="BY685" s="56"/>
      <c r="BZ685" s="56"/>
      <c r="CA685" s="56"/>
      <c r="CB685" s="56"/>
      <c r="CC685" s="56"/>
      <c r="CD685" s="56"/>
      <c r="CE685" s="56"/>
      <c r="CF685" s="56"/>
      <c r="CG685" s="56"/>
      <c r="CH685" s="56"/>
      <c r="CI685" s="56"/>
      <c r="CJ685" s="56"/>
      <c r="CK685" s="56"/>
      <c r="CL685" s="56"/>
      <c r="CM685" s="56"/>
      <c r="CN685" s="56"/>
      <c r="CO685" s="56"/>
      <c r="CP685" s="56"/>
      <c r="CQ685" s="56"/>
      <c r="CR685" s="56"/>
      <c r="CS685" s="56"/>
      <c r="CT685" s="56"/>
      <c r="CU685" s="56"/>
      <c r="CV685" s="56"/>
      <c r="CW685" s="56"/>
      <c r="CX685" s="56"/>
      <c r="CY685" s="56"/>
      <c r="CZ685" s="56"/>
      <c r="DA685" s="56"/>
      <c r="DB685" s="56"/>
      <c r="DC685" s="56"/>
      <c r="DD685" s="56"/>
      <c r="DE685" s="56"/>
      <c r="DF685" s="56"/>
      <c r="DG685" s="56"/>
      <c r="DH685" s="56"/>
      <c r="DI685" s="56"/>
      <c r="DJ685" s="56"/>
      <c r="DK685" s="56"/>
      <c r="DL685" s="56"/>
      <c r="DM685" s="56"/>
      <c r="DN685" s="56"/>
      <c r="DO685" s="56"/>
      <c r="DP685" s="56"/>
      <c r="DQ685" s="56"/>
      <c r="DR685" s="56"/>
      <c r="DS685" s="56"/>
      <c r="DT685" s="56"/>
      <c r="DU685" s="56"/>
      <c r="DV685" s="56"/>
      <c r="DW685" s="56"/>
      <c r="DX685" s="56"/>
      <c r="DY685" s="56"/>
      <c r="DZ685" s="56"/>
      <c r="EA685" s="56"/>
      <c r="EB685" s="56"/>
      <c r="EC685" s="56"/>
      <c r="ED685" s="56"/>
      <c r="EE685" s="56"/>
      <c r="EF685" s="56"/>
      <c r="EG685" s="56"/>
      <c r="EH685" s="56"/>
      <c r="EI685" s="56"/>
      <c r="EJ685" s="56"/>
      <c r="EK685" s="56"/>
      <c r="EL685" s="76"/>
      <c r="EM685" s="61"/>
      <c r="EN685" s="61"/>
      <c r="EO685" s="61"/>
      <c r="EP685" s="61"/>
      <c r="EQ685" s="70"/>
      <c r="ER685" s="56"/>
      <c r="ES685" s="56"/>
      <c r="ET685" s="56"/>
      <c r="EU685" s="66"/>
      <c r="EV685" s="66"/>
      <c r="EW685" s="66"/>
      <c r="EX685" s="66"/>
      <c r="EY685" s="66"/>
      <c r="EZ685" s="66"/>
      <c r="FA685" s="66"/>
      <c r="FB685" s="66"/>
      <c r="FC685" s="66"/>
      <c r="FD685" s="66"/>
      <c r="FE685" s="66"/>
      <c r="FF685" s="66"/>
      <c r="FG685" s="66"/>
      <c r="FH685" s="66"/>
      <c r="FI685" s="66"/>
      <c r="FJ685" s="66"/>
      <c r="FK685" s="66"/>
      <c r="FL685" s="66"/>
      <c r="FM685" s="66"/>
      <c r="FN685" s="66"/>
      <c r="FO685" s="66"/>
      <c r="FP685" s="66"/>
      <c r="FQ685" s="66"/>
      <c r="FR685" s="66"/>
      <c r="FS685" s="66"/>
      <c r="FT685" s="66"/>
      <c r="FU685" s="66"/>
      <c r="FV685" s="66"/>
      <c r="FW685" s="66"/>
      <c r="FX685" s="66"/>
      <c r="FY685" s="66"/>
      <c r="FZ685" s="66"/>
      <c r="GA685" s="66"/>
      <c r="GB685" s="66"/>
      <c r="GC685" s="66"/>
      <c r="GD685" s="66"/>
      <c r="GE685" s="66"/>
      <c r="GF685" s="66"/>
      <c r="GG685" s="7"/>
    </row>
    <row r="686" spans="2:189" s="67" customFormat="1" ht="11.25" customHeight="1" x14ac:dyDescent="0.15">
      <c r="B686" s="55"/>
      <c r="C686" s="56"/>
      <c r="D686" s="56"/>
      <c r="E686" s="56"/>
      <c r="F686" s="56"/>
      <c r="G686" s="56"/>
      <c r="H686" s="56"/>
      <c r="I686" s="56"/>
      <c r="J686" s="56"/>
      <c r="K686" s="56"/>
      <c r="L686" s="73"/>
      <c r="M686" s="73"/>
      <c r="N686" s="73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56"/>
      <c r="BM686" s="56"/>
      <c r="BN686" s="56"/>
      <c r="BO686" s="56"/>
      <c r="BP686" s="56"/>
      <c r="BQ686" s="56"/>
      <c r="BR686" s="56"/>
      <c r="BS686" s="73"/>
      <c r="BT686" s="56"/>
      <c r="BU686" s="56"/>
      <c r="BV686" s="56"/>
      <c r="BW686" s="56"/>
      <c r="BX686" s="56"/>
      <c r="BY686" s="56"/>
      <c r="BZ686" s="56"/>
      <c r="CA686" s="56"/>
      <c r="CB686" s="56"/>
      <c r="CC686" s="56"/>
      <c r="CD686" s="56"/>
      <c r="CE686" s="56"/>
      <c r="CF686" s="56"/>
      <c r="CG686" s="56"/>
      <c r="CH686" s="56"/>
      <c r="CI686" s="56"/>
      <c r="CJ686" s="56"/>
      <c r="CK686" s="56"/>
      <c r="CL686" s="56"/>
      <c r="CM686" s="56"/>
      <c r="CN686" s="56"/>
      <c r="CO686" s="56"/>
      <c r="CP686" s="56"/>
      <c r="CQ686" s="56"/>
      <c r="CR686" s="56"/>
      <c r="CS686" s="56"/>
      <c r="CT686" s="56"/>
      <c r="CU686" s="56"/>
      <c r="CV686" s="56"/>
      <c r="CW686" s="56"/>
      <c r="CX686" s="56"/>
      <c r="CY686" s="56"/>
      <c r="CZ686" s="56"/>
      <c r="DA686" s="56"/>
      <c r="DB686" s="56"/>
      <c r="DC686" s="56"/>
      <c r="DD686" s="56"/>
      <c r="DE686" s="56"/>
      <c r="DF686" s="56"/>
      <c r="DG686" s="56"/>
      <c r="DH686" s="56"/>
      <c r="DI686" s="56"/>
      <c r="DJ686" s="56"/>
      <c r="DK686" s="56"/>
      <c r="DL686" s="56"/>
      <c r="DM686" s="56"/>
      <c r="DN686" s="56"/>
      <c r="DO686" s="56"/>
      <c r="DP686" s="56"/>
      <c r="DQ686" s="56"/>
      <c r="DR686" s="56"/>
      <c r="DS686" s="56"/>
      <c r="DT686" s="56"/>
      <c r="DU686" s="56"/>
      <c r="DV686" s="56"/>
      <c r="DW686" s="56"/>
      <c r="DX686" s="56"/>
      <c r="DY686" s="56"/>
      <c r="DZ686" s="56"/>
      <c r="EA686" s="56"/>
      <c r="EB686" s="56"/>
      <c r="EC686" s="56"/>
      <c r="ED686" s="56"/>
      <c r="EE686" s="56"/>
      <c r="EF686" s="56"/>
      <c r="EG686" s="56"/>
      <c r="EH686" s="56"/>
      <c r="EI686" s="56"/>
      <c r="EJ686" s="56"/>
      <c r="EK686" s="56"/>
      <c r="EL686" s="76"/>
      <c r="EM686" s="61"/>
      <c r="EN686" s="61"/>
      <c r="EO686" s="61"/>
      <c r="EP686" s="61"/>
      <c r="EQ686" s="70"/>
      <c r="ER686" s="56"/>
      <c r="ES686" s="56"/>
      <c r="ET686" s="56"/>
      <c r="EU686" s="66"/>
      <c r="EV686" s="66"/>
      <c r="EW686" s="66"/>
      <c r="EX686" s="66"/>
      <c r="EY686" s="66"/>
      <c r="EZ686" s="66"/>
      <c r="FA686" s="66"/>
      <c r="FB686" s="66"/>
      <c r="FC686" s="66"/>
      <c r="FD686" s="66"/>
      <c r="FE686" s="66"/>
      <c r="FF686" s="66"/>
      <c r="FG686" s="66"/>
      <c r="FH686" s="66"/>
      <c r="FI686" s="66"/>
      <c r="FJ686" s="66"/>
      <c r="FK686" s="66"/>
      <c r="FL686" s="66"/>
      <c r="FM686" s="66"/>
      <c r="FN686" s="66"/>
      <c r="FO686" s="66"/>
      <c r="FP686" s="66"/>
      <c r="FQ686" s="66"/>
      <c r="FR686" s="66"/>
      <c r="FS686" s="66"/>
      <c r="FT686" s="66"/>
      <c r="FU686" s="66"/>
      <c r="FV686" s="66"/>
      <c r="FW686" s="66"/>
      <c r="FX686" s="66"/>
      <c r="FY686" s="66"/>
      <c r="FZ686" s="66"/>
      <c r="GA686" s="66"/>
      <c r="GB686" s="66"/>
      <c r="GC686" s="66"/>
      <c r="GD686" s="66"/>
      <c r="GE686" s="66"/>
      <c r="GF686" s="66"/>
      <c r="GG686" s="7"/>
    </row>
    <row r="687" spans="2:189" s="67" customFormat="1" ht="11.25" customHeight="1" x14ac:dyDescent="0.15">
      <c r="B687" s="55"/>
      <c r="C687" s="56"/>
      <c r="D687" s="56"/>
      <c r="E687" s="56"/>
      <c r="F687" s="56"/>
      <c r="G687" s="56"/>
      <c r="H687" s="56"/>
      <c r="I687" s="56"/>
      <c r="J687" s="56"/>
      <c r="K687" s="56"/>
      <c r="L687" s="73"/>
      <c r="M687" s="73"/>
      <c r="N687" s="73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56"/>
      <c r="BM687" s="56"/>
      <c r="BN687" s="56"/>
      <c r="BO687" s="56"/>
      <c r="BP687" s="56"/>
      <c r="BQ687" s="56"/>
      <c r="BR687" s="56"/>
      <c r="BS687" s="73"/>
      <c r="BT687" s="56"/>
      <c r="BU687" s="56"/>
      <c r="BV687" s="56"/>
      <c r="BW687" s="56"/>
      <c r="BX687" s="56"/>
      <c r="BY687" s="56"/>
      <c r="BZ687" s="56"/>
      <c r="CA687" s="56"/>
      <c r="CB687" s="56"/>
      <c r="CC687" s="56"/>
      <c r="CD687" s="56"/>
      <c r="CE687" s="56"/>
      <c r="CF687" s="56"/>
      <c r="CG687" s="56"/>
      <c r="CH687" s="56"/>
      <c r="CI687" s="56"/>
      <c r="CJ687" s="56"/>
      <c r="CK687" s="56"/>
      <c r="CL687" s="56"/>
      <c r="CM687" s="56"/>
      <c r="CN687" s="56"/>
      <c r="CO687" s="56"/>
      <c r="CP687" s="56"/>
      <c r="CQ687" s="56"/>
      <c r="CR687" s="56"/>
      <c r="CS687" s="56"/>
      <c r="CT687" s="56"/>
      <c r="CU687" s="56"/>
      <c r="CV687" s="56"/>
      <c r="CW687" s="56"/>
      <c r="CX687" s="56"/>
      <c r="CY687" s="56"/>
      <c r="CZ687" s="56"/>
      <c r="DA687" s="56"/>
      <c r="DB687" s="56"/>
      <c r="DC687" s="56"/>
      <c r="DD687" s="56"/>
      <c r="DE687" s="56"/>
      <c r="DF687" s="56"/>
      <c r="DG687" s="56"/>
      <c r="DH687" s="56"/>
      <c r="DI687" s="56"/>
      <c r="DJ687" s="56"/>
      <c r="DK687" s="56"/>
      <c r="DL687" s="56"/>
      <c r="DM687" s="56"/>
      <c r="DN687" s="56"/>
      <c r="DO687" s="56"/>
      <c r="DP687" s="56"/>
      <c r="DQ687" s="56"/>
      <c r="DR687" s="56"/>
      <c r="DS687" s="56"/>
      <c r="DT687" s="56"/>
      <c r="DU687" s="56"/>
      <c r="DV687" s="56"/>
      <c r="DW687" s="56"/>
      <c r="DX687" s="56"/>
      <c r="DY687" s="56"/>
      <c r="DZ687" s="56"/>
      <c r="EA687" s="56"/>
      <c r="EB687" s="56"/>
      <c r="EC687" s="56"/>
      <c r="ED687" s="56"/>
      <c r="EE687" s="56"/>
      <c r="EF687" s="56"/>
      <c r="EG687" s="56"/>
      <c r="EH687" s="56"/>
      <c r="EI687" s="56"/>
      <c r="EJ687" s="56"/>
      <c r="EK687" s="56"/>
      <c r="EL687" s="76"/>
      <c r="EM687" s="61"/>
      <c r="EN687" s="61"/>
      <c r="EO687" s="61"/>
      <c r="EP687" s="61"/>
      <c r="EQ687" s="70"/>
      <c r="ER687" s="56"/>
      <c r="ES687" s="56"/>
      <c r="ET687" s="56"/>
      <c r="EU687" s="66"/>
      <c r="EV687" s="66"/>
      <c r="EW687" s="66"/>
      <c r="EX687" s="66"/>
      <c r="EY687" s="66"/>
      <c r="EZ687" s="66"/>
      <c r="FA687" s="66"/>
      <c r="FB687" s="66"/>
      <c r="FC687" s="66"/>
      <c r="FD687" s="66"/>
      <c r="FE687" s="66"/>
      <c r="FF687" s="66"/>
      <c r="FG687" s="66"/>
      <c r="FH687" s="66"/>
      <c r="FI687" s="66"/>
      <c r="FJ687" s="66"/>
      <c r="FK687" s="66"/>
      <c r="FL687" s="66"/>
      <c r="FM687" s="66"/>
      <c r="FN687" s="66"/>
      <c r="FO687" s="66"/>
      <c r="FP687" s="66"/>
      <c r="FQ687" s="66"/>
      <c r="FR687" s="66"/>
      <c r="FS687" s="66"/>
      <c r="FT687" s="66"/>
      <c r="FU687" s="66"/>
      <c r="FV687" s="66"/>
      <c r="FW687" s="66"/>
      <c r="FX687" s="66"/>
      <c r="FY687" s="66"/>
      <c r="FZ687" s="66"/>
      <c r="GA687" s="66"/>
      <c r="GB687" s="66"/>
      <c r="GC687" s="66"/>
      <c r="GD687" s="66"/>
      <c r="GE687" s="66"/>
      <c r="GF687" s="66"/>
      <c r="GG687" s="7"/>
    </row>
    <row r="688" spans="2:189" s="67" customFormat="1" ht="11.25" customHeight="1" x14ac:dyDescent="0.15">
      <c r="B688" s="55"/>
      <c r="C688" s="56"/>
      <c r="D688" s="56"/>
      <c r="E688" s="56"/>
      <c r="F688" s="56"/>
      <c r="G688" s="56"/>
      <c r="H688" s="56"/>
      <c r="I688" s="56"/>
      <c r="J688" s="56"/>
      <c r="K688" s="56"/>
      <c r="L688" s="73"/>
      <c r="M688" s="73"/>
      <c r="N688" s="73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  <c r="BR688" s="56"/>
      <c r="BS688" s="73"/>
      <c r="BT688" s="56"/>
      <c r="BU688" s="56"/>
      <c r="BV688" s="56"/>
      <c r="BW688" s="56"/>
      <c r="BX688" s="56"/>
      <c r="BY688" s="56"/>
      <c r="BZ688" s="56"/>
      <c r="CA688" s="56"/>
      <c r="CB688" s="56"/>
      <c r="CC688" s="56"/>
      <c r="CD688" s="56"/>
      <c r="CE688" s="56"/>
      <c r="CF688" s="56"/>
      <c r="CG688" s="56"/>
      <c r="CH688" s="56"/>
      <c r="CI688" s="56"/>
      <c r="CJ688" s="56"/>
      <c r="CK688" s="56"/>
      <c r="CL688" s="56"/>
      <c r="CM688" s="56"/>
      <c r="CN688" s="56"/>
      <c r="CO688" s="56"/>
      <c r="CP688" s="56"/>
      <c r="CQ688" s="56"/>
      <c r="CR688" s="56"/>
      <c r="CS688" s="56"/>
      <c r="CT688" s="56"/>
      <c r="CU688" s="56"/>
      <c r="CV688" s="56"/>
      <c r="CW688" s="56"/>
      <c r="CX688" s="56"/>
      <c r="CY688" s="56"/>
      <c r="CZ688" s="56"/>
      <c r="DA688" s="56"/>
      <c r="DB688" s="56"/>
      <c r="DC688" s="56"/>
      <c r="DD688" s="56"/>
      <c r="DE688" s="56"/>
      <c r="DF688" s="56"/>
      <c r="DG688" s="56"/>
      <c r="DH688" s="56"/>
      <c r="DI688" s="56"/>
      <c r="DJ688" s="56"/>
      <c r="DK688" s="56"/>
      <c r="DL688" s="56"/>
      <c r="DM688" s="56"/>
      <c r="DN688" s="56"/>
      <c r="DO688" s="56"/>
      <c r="DP688" s="56"/>
      <c r="DQ688" s="56"/>
      <c r="DR688" s="56"/>
      <c r="DS688" s="56"/>
      <c r="DT688" s="56"/>
      <c r="DU688" s="56"/>
      <c r="DV688" s="56"/>
      <c r="DW688" s="56"/>
      <c r="DX688" s="56"/>
      <c r="DY688" s="56"/>
      <c r="DZ688" s="56"/>
      <c r="EA688" s="56"/>
      <c r="EB688" s="56"/>
      <c r="EC688" s="56"/>
      <c r="ED688" s="56"/>
      <c r="EE688" s="56"/>
      <c r="EF688" s="56"/>
      <c r="EG688" s="56"/>
      <c r="EH688" s="56"/>
      <c r="EI688" s="56"/>
      <c r="EJ688" s="56"/>
      <c r="EK688" s="56"/>
      <c r="EL688" s="76"/>
      <c r="EM688" s="61"/>
      <c r="EN688" s="61"/>
      <c r="EO688" s="61"/>
      <c r="EP688" s="61"/>
      <c r="EQ688" s="70"/>
      <c r="ER688" s="56"/>
      <c r="ES688" s="56"/>
      <c r="ET688" s="56"/>
      <c r="EU688" s="66"/>
      <c r="EV688" s="66"/>
      <c r="EW688" s="66"/>
      <c r="EX688" s="66"/>
      <c r="EY688" s="66"/>
      <c r="EZ688" s="66"/>
      <c r="FA688" s="66"/>
      <c r="FB688" s="66"/>
      <c r="FC688" s="66"/>
      <c r="FD688" s="66"/>
      <c r="FE688" s="66"/>
      <c r="FF688" s="66"/>
      <c r="FG688" s="66"/>
      <c r="FH688" s="66"/>
      <c r="FI688" s="66"/>
      <c r="FJ688" s="66"/>
      <c r="FK688" s="66"/>
      <c r="FL688" s="66"/>
      <c r="FM688" s="66"/>
      <c r="FN688" s="66"/>
      <c r="FO688" s="66"/>
      <c r="FP688" s="66"/>
      <c r="FQ688" s="66"/>
      <c r="FR688" s="66"/>
      <c r="FS688" s="66"/>
      <c r="FT688" s="66"/>
      <c r="FU688" s="66"/>
      <c r="FV688" s="66"/>
      <c r="FW688" s="66"/>
      <c r="FX688" s="66"/>
      <c r="FY688" s="66"/>
      <c r="FZ688" s="66"/>
      <c r="GA688" s="66"/>
      <c r="GB688" s="66"/>
      <c r="GC688" s="66"/>
      <c r="GD688" s="66"/>
      <c r="GE688" s="66"/>
      <c r="GF688" s="66"/>
      <c r="GG688" s="7"/>
    </row>
    <row r="689" spans="2:189" s="67" customFormat="1" ht="11.45" customHeight="1" x14ac:dyDescent="0.15">
      <c r="B689" s="57"/>
      <c r="C689" s="54"/>
      <c r="D689" s="54"/>
      <c r="E689" s="54"/>
      <c r="F689" s="54"/>
      <c r="G689" s="54"/>
      <c r="H689" s="54"/>
      <c r="I689" s="54"/>
      <c r="J689" s="54"/>
      <c r="K689" s="54"/>
      <c r="L689" s="74"/>
      <c r="M689" s="74"/>
      <c r="N689" s="7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  <c r="AK689" s="54"/>
      <c r="AL689" s="54"/>
      <c r="AM689" s="54"/>
      <c r="AN689" s="54"/>
      <c r="AO689" s="54"/>
      <c r="AP689" s="54"/>
      <c r="AQ689" s="54"/>
      <c r="AR689" s="54"/>
      <c r="AS689" s="54"/>
      <c r="AT689" s="54"/>
      <c r="AU689" s="54"/>
      <c r="AV689" s="54"/>
      <c r="AW689" s="54"/>
      <c r="AX689" s="54"/>
      <c r="AY689" s="54"/>
      <c r="AZ689" s="54"/>
      <c r="BA689" s="54"/>
      <c r="BB689" s="54"/>
      <c r="BC689" s="54"/>
      <c r="BD689" s="54"/>
      <c r="BE689" s="54"/>
      <c r="BF689" s="54"/>
      <c r="BG689" s="54"/>
      <c r="BH689" s="54"/>
      <c r="BI689" s="54"/>
      <c r="BJ689" s="54"/>
      <c r="BK689" s="54"/>
      <c r="BL689" s="54"/>
      <c r="BM689" s="54"/>
      <c r="BN689" s="54"/>
      <c r="BO689" s="54"/>
      <c r="BP689" s="54"/>
      <c r="BQ689" s="54"/>
      <c r="BR689" s="54"/>
      <c r="BS689" s="74"/>
      <c r="BT689" s="54"/>
      <c r="BU689" s="54"/>
      <c r="BV689" s="54"/>
      <c r="BW689" s="54"/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  <c r="CH689" s="54"/>
      <c r="CI689" s="54"/>
      <c r="CJ689" s="54"/>
      <c r="CK689" s="54"/>
      <c r="CL689" s="54"/>
      <c r="CM689" s="54"/>
      <c r="CN689" s="54"/>
      <c r="CO689" s="54"/>
      <c r="CP689" s="54"/>
      <c r="CQ689" s="54"/>
      <c r="CR689" s="54"/>
      <c r="CS689" s="54"/>
      <c r="CT689" s="54"/>
      <c r="CU689" s="54"/>
      <c r="CV689" s="54"/>
      <c r="CW689" s="54"/>
      <c r="CX689" s="54"/>
      <c r="CY689" s="54"/>
      <c r="CZ689" s="54"/>
      <c r="DA689" s="54"/>
      <c r="DB689" s="54"/>
      <c r="DC689" s="54"/>
      <c r="DD689" s="54"/>
      <c r="DE689" s="54"/>
      <c r="DF689" s="54"/>
      <c r="DG689" s="54"/>
      <c r="DH689" s="54"/>
      <c r="DI689" s="54"/>
      <c r="DJ689" s="54"/>
      <c r="DK689" s="54"/>
      <c r="DL689" s="54"/>
      <c r="DM689" s="54"/>
      <c r="DN689" s="54"/>
      <c r="DO689" s="54"/>
      <c r="DP689" s="54"/>
      <c r="DQ689" s="54"/>
      <c r="DR689" s="54"/>
      <c r="DS689" s="54"/>
      <c r="DT689" s="54"/>
      <c r="DU689" s="54"/>
      <c r="DV689" s="54"/>
      <c r="DW689" s="54"/>
      <c r="DX689" s="54"/>
      <c r="DY689" s="54"/>
      <c r="DZ689" s="54"/>
      <c r="EA689" s="54"/>
      <c r="EB689" s="54"/>
      <c r="EC689" s="54"/>
      <c r="ED689" s="54"/>
      <c r="EE689" s="54"/>
      <c r="EF689" s="54"/>
      <c r="EG689" s="54"/>
      <c r="EH689" s="54"/>
      <c r="EI689" s="54"/>
      <c r="EJ689" s="54"/>
      <c r="EK689" s="54"/>
      <c r="EL689" s="77"/>
      <c r="EM689" s="64"/>
      <c r="EN689" s="64"/>
      <c r="EO689" s="64"/>
      <c r="EP689" s="64"/>
      <c r="EQ689" s="71"/>
      <c r="ER689" s="56"/>
      <c r="ES689" s="56"/>
      <c r="ET689" s="56"/>
      <c r="EU689" s="66"/>
      <c r="EV689" s="66"/>
      <c r="EW689" s="66"/>
      <c r="EX689" s="66"/>
      <c r="EY689" s="66"/>
      <c r="EZ689" s="66"/>
      <c r="FA689" s="66"/>
      <c r="FB689" s="66"/>
      <c r="FC689" s="66"/>
      <c r="FD689" s="66"/>
      <c r="FE689" s="66"/>
      <c r="FF689" s="66"/>
      <c r="FG689" s="66"/>
      <c r="FH689" s="66"/>
      <c r="FI689" s="66"/>
      <c r="FJ689" s="66"/>
      <c r="FK689" s="66"/>
      <c r="FL689" s="66"/>
      <c r="FM689" s="66"/>
      <c r="FN689" s="66"/>
      <c r="FO689" s="66"/>
      <c r="FP689" s="66"/>
      <c r="FQ689" s="66"/>
      <c r="FR689" s="66"/>
      <c r="FS689" s="66"/>
      <c r="FT689" s="66"/>
      <c r="FU689" s="66"/>
      <c r="FV689" s="66"/>
      <c r="FW689" s="66"/>
      <c r="FX689" s="66"/>
      <c r="FY689" s="66"/>
      <c r="FZ689" s="66"/>
      <c r="GA689" s="66"/>
      <c r="GB689" s="66"/>
      <c r="GC689" s="66"/>
      <c r="GD689" s="66"/>
      <c r="GE689" s="66"/>
      <c r="GF689" s="66"/>
      <c r="GG689" s="7"/>
    </row>
    <row r="690" spans="2:189" s="67" customFormat="1" ht="11.45" customHeight="1" x14ac:dyDescent="0.15">
      <c r="B690" s="142"/>
      <c r="C690" s="134"/>
      <c r="D690" s="134" t="s">
        <v>12600</v>
      </c>
      <c r="E690" s="134"/>
      <c r="F690" s="134"/>
      <c r="G690" s="134" t="s">
        <v>12631</v>
      </c>
      <c r="H690" s="134"/>
      <c r="I690" s="134"/>
      <c r="J690" s="134"/>
      <c r="K690" s="134"/>
      <c r="L690" s="143"/>
      <c r="M690" s="143" t="s">
        <v>46</v>
      </c>
      <c r="N690" s="143" t="s">
        <v>12632</v>
      </c>
      <c r="O690" s="134"/>
      <c r="P690" s="134"/>
      <c r="Q690" s="134" t="s">
        <v>94</v>
      </c>
      <c r="R690" s="134"/>
      <c r="S690" s="134" t="s">
        <v>12633</v>
      </c>
      <c r="T690" s="134"/>
      <c r="U690" s="134"/>
      <c r="V690" s="134"/>
      <c r="W690" s="134"/>
      <c r="X690" s="134"/>
      <c r="Y690" s="134" t="s">
        <v>47</v>
      </c>
      <c r="Z690" s="134"/>
      <c r="AA690" s="134" t="s">
        <v>41</v>
      </c>
      <c r="AB690" s="134"/>
      <c r="AC690" s="134" t="s">
        <v>12634</v>
      </c>
      <c r="AD690" s="134"/>
      <c r="AE690" s="134"/>
      <c r="AF690" s="134"/>
      <c r="AG690" s="134" t="s">
        <v>12635</v>
      </c>
      <c r="AH690" s="134"/>
      <c r="AI690" s="134"/>
      <c r="AJ690" s="134"/>
      <c r="AK690" s="134"/>
      <c r="AL690" s="184"/>
      <c r="AM690" s="134"/>
      <c r="AN690" s="134"/>
      <c r="AO690" s="134"/>
      <c r="AP690" s="134"/>
      <c r="AQ690" s="134"/>
      <c r="AR690" s="134"/>
      <c r="AS690" s="134"/>
      <c r="AT690" s="134"/>
      <c r="AU690" s="134"/>
      <c r="AV690" s="134"/>
      <c r="AW690" s="134"/>
      <c r="AX690" s="134"/>
      <c r="AY690" s="134"/>
      <c r="AZ690" s="134"/>
      <c r="BA690" s="134"/>
      <c r="BB690" s="134"/>
      <c r="BC690" s="134"/>
      <c r="BD690" s="134"/>
      <c r="BE690" s="134"/>
      <c r="BF690" s="134"/>
      <c r="BG690" s="134"/>
      <c r="BH690" s="134"/>
      <c r="BI690" s="134"/>
      <c r="BJ690" s="134"/>
      <c r="BK690" s="134"/>
      <c r="BL690" s="134"/>
      <c r="BM690" s="134"/>
      <c r="BN690" s="134"/>
      <c r="BO690" s="134"/>
      <c r="BP690" s="134"/>
      <c r="BQ690" s="134"/>
      <c r="BR690" s="134"/>
      <c r="BS690" s="143"/>
      <c r="BT690" s="134"/>
      <c r="BU690" s="134"/>
      <c r="BV690" s="134"/>
      <c r="BW690" s="134"/>
      <c r="BX690" s="134"/>
      <c r="BY690" s="134"/>
      <c r="BZ690" s="134"/>
      <c r="CA690" s="134"/>
      <c r="CB690" s="134"/>
      <c r="CC690" s="134"/>
      <c r="CD690" s="134"/>
      <c r="CE690" s="134"/>
      <c r="CF690" s="134"/>
      <c r="CG690" s="134"/>
      <c r="CH690" s="134"/>
      <c r="CI690" s="134"/>
      <c r="CJ690" s="134"/>
      <c r="CK690" s="134"/>
      <c r="CL690" s="134"/>
      <c r="CM690" s="134"/>
      <c r="CN690" s="134"/>
      <c r="CO690" s="134"/>
      <c r="CP690" s="134"/>
      <c r="CQ690" s="134"/>
      <c r="CR690" s="134"/>
      <c r="CS690" s="134"/>
      <c r="CT690" s="134"/>
      <c r="CU690" s="134"/>
      <c r="CV690" s="134"/>
      <c r="CW690" s="134"/>
      <c r="CX690" s="134"/>
      <c r="CY690" s="134"/>
      <c r="CZ690" s="134"/>
      <c r="DA690" s="134"/>
      <c r="DB690" s="134"/>
      <c r="DC690" s="134"/>
      <c r="DD690" s="134"/>
      <c r="DE690" s="134"/>
      <c r="DF690" s="134"/>
      <c r="DG690" s="134"/>
      <c r="DH690" s="134"/>
      <c r="DI690" s="134"/>
      <c r="DJ690" s="134"/>
      <c r="DK690" s="134"/>
      <c r="DL690" s="134"/>
      <c r="DM690" s="134"/>
      <c r="DN690" s="134"/>
      <c r="DO690" s="134"/>
      <c r="DP690" s="134"/>
      <c r="DQ690" s="134"/>
      <c r="DR690" s="134"/>
      <c r="DS690" s="134"/>
      <c r="DT690" s="134"/>
      <c r="DU690" s="134"/>
      <c r="DV690" s="134"/>
      <c r="DW690" s="134"/>
      <c r="DX690" s="134"/>
      <c r="DY690" s="134"/>
      <c r="DZ690" s="134"/>
      <c r="EA690" s="134"/>
      <c r="EB690" s="134"/>
      <c r="EC690" s="134"/>
      <c r="ED690" s="134"/>
      <c r="EE690" s="134"/>
      <c r="EF690" s="134"/>
      <c r="EG690" s="134"/>
      <c r="EH690" s="134"/>
      <c r="EI690" s="134"/>
      <c r="EJ690" s="134"/>
      <c r="EK690" s="134"/>
      <c r="EL690" s="144"/>
      <c r="EM690" s="137"/>
      <c r="EN690" s="137"/>
      <c r="EO690" s="137"/>
      <c r="EP690" s="137"/>
      <c r="EQ690" s="149"/>
      <c r="ER690" s="56"/>
      <c r="ES690" s="56"/>
      <c r="ET690" s="56"/>
      <c r="EU690" s="66"/>
      <c r="EV690" s="66"/>
      <c r="EW690" s="66"/>
      <c r="EX690" s="66"/>
      <c r="EY690" s="66"/>
      <c r="EZ690" s="66"/>
      <c r="FA690" s="66"/>
      <c r="FB690" s="66"/>
      <c r="FC690" s="66"/>
      <c r="FD690" s="66"/>
      <c r="FE690" s="66"/>
      <c r="FF690" s="66"/>
      <c r="FG690" s="66"/>
      <c r="FH690" s="66"/>
      <c r="FI690" s="66"/>
      <c r="FJ690" s="66"/>
      <c r="FK690" s="66"/>
      <c r="FL690" s="66"/>
      <c r="FM690" s="66"/>
      <c r="FN690" s="66"/>
      <c r="FO690" s="66"/>
      <c r="FP690" s="66"/>
      <c r="FQ690" s="66"/>
      <c r="FR690" s="66"/>
      <c r="FS690" s="66"/>
      <c r="FT690" s="66"/>
      <c r="FU690" s="66"/>
      <c r="FV690" s="66"/>
      <c r="FW690" s="66"/>
      <c r="FX690" s="66"/>
      <c r="FY690" s="66"/>
      <c r="FZ690" s="66"/>
      <c r="GA690" s="66"/>
      <c r="GB690" s="66"/>
      <c r="GC690" s="66"/>
      <c r="GD690" s="66"/>
      <c r="GE690" s="66"/>
      <c r="GF690" s="66"/>
      <c r="GG690" s="7"/>
    </row>
    <row r="691" spans="2:189" s="67" customFormat="1" ht="11.45" customHeight="1" x14ac:dyDescent="0.15">
      <c r="B691" s="55"/>
      <c r="C691" s="56"/>
      <c r="D691" s="56"/>
      <c r="E691" s="56"/>
      <c r="F691" s="56"/>
      <c r="G691" s="56" t="s">
        <v>12636</v>
      </c>
      <c r="H691" s="56"/>
      <c r="I691" s="56" t="s">
        <v>43</v>
      </c>
      <c r="J691" s="56"/>
      <c r="K691" s="56" t="str">
        <f>TEXT(1,"#,##0.#######")</f>
        <v>1.</v>
      </c>
      <c r="L691" s="73"/>
      <c r="M691" s="73"/>
      <c r="N691" s="73" t="s">
        <v>10878</v>
      </c>
      <c r="O691" s="56"/>
      <c r="P691" s="56"/>
      <c r="Q691" s="56"/>
      <c r="R691" s="56"/>
      <c r="S691" s="56"/>
      <c r="T691" s="56"/>
      <c r="U691" s="56" t="s">
        <v>12637</v>
      </c>
      <c r="V691" s="56"/>
      <c r="W691" s="56" t="s">
        <v>43</v>
      </c>
      <c r="X691" s="56"/>
      <c r="Y691" s="56" t="str">
        <f>TEXT(20,"#,##0.#######")</f>
        <v>20.</v>
      </c>
      <c r="Z691" s="56"/>
      <c r="AA691" s="56" t="s">
        <v>10878</v>
      </c>
      <c r="AB691" s="56"/>
      <c r="AC691" s="56" t="s">
        <v>45</v>
      </c>
      <c r="AD691" s="56" t="s">
        <v>4481</v>
      </c>
      <c r="AE691" s="56"/>
      <c r="AF691" s="56"/>
      <c r="AG691" s="56"/>
      <c r="AH691" s="56"/>
      <c r="AI691" s="56"/>
      <c r="AJ691" s="56"/>
      <c r="AK691" s="56"/>
      <c r="AL691" s="56" t="s">
        <v>12618</v>
      </c>
      <c r="AM691" s="56"/>
      <c r="AN691" s="56" t="s">
        <v>43</v>
      </c>
      <c r="AO691" s="56"/>
      <c r="AP691" s="56" t="str">
        <f>TEXT(0.9,"#,##0.#######")</f>
        <v>0.9</v>
      </c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  <c r="BR691" s="56"/>
      <c r="BS691" s="73"/>
      <c r="BT691" s="56"/>
      <c r="BU691" s="56"/>
      <c r="BV691" s="56"/>
      <c r="BW691" s="56"/>
      <c r="BX691" s="56"/>
      <c r="BY691" s="56"/>
      <c r="BZ691" s="56"/>
      <c r="CA691" s="56"/>
      <c r="CB691" s="56"/>
      <c r="CC691" s="56"/>
      <c r="CD691" s="56"/>
      <c r="CE691" s="56"/>
      <c r="CF691" s="56"/>
      <c r="CG691" s="56"/>
      <c r="CH691" s="56"/>
      <c r="CI691" s="56"/>
      <c r="CJ691" s="56"/>
      <c r="CK691" s="56"/>
      <c r="CL691" s="56"/>
      <c r="CM691" s="56"/>
      <c r="CN691" s="56"/>
      <c r="CO691" s="56"/>
      <c r="CP691" s="56"/>
      <c r="CQ691" s="56"/>
      <c r="CR691" s="56"/>
      <c r="CS691" s="56"/>
      <c r="CT691" s="56"/>
      <c r="CU691" s="56"/>
      <c r="CV691" s="56"/>
      <c r="CW691" s="56"/>
      <c r="CX691" s="56"/>
      <c r="CY691" s="56"/>
      <c r="CZ691" s="56"/>
      <c r="DA691" s="56"/>
      <c r="DB691" s="56"/>
      <c r="DC691" s="56"/>
      <c r="DD691" s="56"/>
      <c r="DE691" s="56"/>
      <c r="DF691" s="56"/>
      <c r="DG691" s="56"/>
      <c r="DH691" s="56"/>
      <c r="DI691" s="56"/>
      <c r="DJ691" s="56"/>
      <c r="DK691" s="56"/>
      <c r="DL691" s="56"/>
      <c r="DM691" s="56"/>
      <c r="DN691" s="56"/>
      <c r="DO691" s="56"/>
      <c r="DP691" s="56"/>
      <c r="DQ691" s="56"/>
      <c r="DR691" s="56"/>
      <c r="DS691" s="56"/>
      <c r="DT691" s="56"/>
      <c r="DU691" s="56"/>
      <c r="DV691" s="56"/>
      <c r="DW691" s="56"/>
      <c r="DX691" s="56"/>
      <c r="DY691" s="56"/>
      <c r="DZ691" s="56"/>
      <c r="EA691" s="56"/>
      <c r="EB691" s="56"/>
      <c r="EC691" s="56"/>
      <c r="ED691" s="56"/>
      <c r="EE691" s="56"/>
      <c r="EF691" s="56"/>
      <c r="EG691" s="56"/>
      <c r="EH691" s="56"/>
      <c r="EI691" s="56"/>
      <c r="EJ691" s="56"/>
      <c r="EK691" s="56"/>
      <c r="EL691" s="76"/>
      <c r="EM691" s="61"/>
      <c r="EN691" s="61"/>
      <c r="EO691" s="61"/>
      <c r="EP691" s="61"/>
      <c r="EQ691" s="70"/>
      <c r="ER691" s="56"/>
      <c r="ES691" s="56"/>
      <c r="ET691" s="56"/>
      <c r="EU691" s="66"/>
      <c r="EV691" s="66"/>
      <c r="EW691" s="66"/>
      <c r="EX691" s="66"/>
      <c r="EY691" s="66"/>
      <c r="EZ691" s="66"/>
      <c r="FA691" s="66"/>
      <c r="FB691" s="66"/>
      <c r="FC691" s="66"/>
      <c r="FD691" s="66"/>
      <c r="FE691" s="66"/>
      <c r="FF691" s="66"/>
      <c r="FG691" s="66"/>
      <c r="FH691" s="66"/>
      <c r="FI691" s="66"/>
      <c r="FJ691" s="66"/>
      <c r="FK691" s="66"/>
      <c r="FL691" s="66"/>
      <c r="FM691" s="66"/>
      <c r="FN691" s="66"/>
      <c r="FO691" s="66"/>
      <c r="FP691" s="66"/>
      <c r="FQ691" s="66"/>
      <c r="FR691" s="66"/>
      <c r="FS691" s="66"/>
      <c r="FT691" s="66"/>
      <c r="FU691" s="66"/>
      <c r="FV691" s="66"/>
      <c r="FW691" s="66"/>
      <c r="FX691" s="66"/>
      <c r="FY691" s="66"/>
      <c r="FZ691" s="66"/>
      <c r="GA691" s="66"/>
      <c r="GB691" s="66"/>
      <c r="GC691" s="66"/>
      <c r="GD691" s="66"/>
      <c r="GE691" s="66"/>
      <c r="GF691" s="66"/>
      <c r="GG691" s="7"/>
    </row>
    <row r="692" spans="2:189" s="67" customFormat="1" ht="11.45" customHeight="1" x14ac:dyDescent="0.15">
      <c r="B692" s="55"/>
      <c r="C692" s="56"/>
      <c r="D692" s="56"/>
      <c r="E692" s="56"/>
      <c r="F692" s="56"/>
      <c r="G692" s="56" t="s">
        <v>12638</v>
      </c>
      <c r="H692" s="56"/>
      <c r="I692" s="56"/>
      <c r="J692" s="56" t="s">
        <v>43</v>
      </c>
      <c r="K692" s="56"/>
      <c r="L692" s="73" t="str">
        <f>TEXT(5,"#,##0.#######")</f>
        <v>5.</v>
      </c>
      <c r="M692" s="73" t="s">
        <v>12639</v>
      </c>
      <c r="N692" s="73"/>
      <c r="O692" s="56" t="s">
        <v>46</v>
      </c>
      <c r="P692" s="56" t="s">
        <v>12640</v>
      </c>
      <c r="Q692" s="56"/>
      <c r="R692" s="56"/>
      <c r="S692" s="56"/>
      <c r="T692" s="56" t="s">
        <v>47</v>
      </c>
      <c r="U692" s="56"/>
      <c r="V692" s="56"/>
      <c r="W692" s="56"/>
      <c r="X692" s="56"/>
      <c r="Y692" s="56" t="s">
        <v>12641</v>
      </c>
      <c r="Z692" s="56"/>
      <c r="AA692" s="56"/>
      <c r="AB692" s="56" t="s">
        <v>43</v>
      </c>
      <c r="AC692" s="56"/>
      <c r="AD692" s="56" t="str">
        <f>TEXT(10,"#,##0.#######")</f>
        <v>10.</v>
      </c>
      <c r="AE692" s="56"/>
      <c r="AF692" s="56" t="s">
        <v>12639</v>
      </c>
      <c r="AG692" s="56"/>
      <c r="AH692" s="56" t="s">
        <v>46</v>
      </c>
      <c r="AI692" s="56" t="s">
        <v>12642</v>
      </c>
      <c r="AJ692" s="56"/>
      <c r="AK692" s="56"/>
      <c r="AL692" s="56"/>
      <c r="AM692" s="56" t="s">
        <v>47</v>
      </c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  <c r="BR692" s="56"/>
      <c r="BS692" s="73"/>
      <c r="BT692" s="56"/>
      <c r="BU692" s="56"/>
      <c r="BV692" s="56"/>
      <c r="BW692" s="56"/>
      <c r="BX692" s="56"/>
      <c r="BY692" s="56"/>
      <c r="BZ692" s="56"/>
      <c r="CA692" s="56"/>
      <c r="CB692" s="56"/>
      <c r="CC692" s="56"/>
      <c r="CD692" s="56"/>
      <c r="CE692" s="56"/>
      <c r="CF692" s="56"/>
      <c r="CG692" s="56"/>
      <c r="CH692" s="56"/>
      <c r="CI692" s="56"/>
      <c r="CJ692" s="56"/>
      <c r="CK692" s="56"/>
      <c r="CL692" s="56"/>
      <c r="CM692" s="56"/>
      <c r="CN692" s="56"/>
      <c r="CO692" s="56"/>
      <c r="CP692" s="56"/>
      <c r="CQ692" s="56"/>
      <c r="CR692" s="56"/>
      <c r="CS692" s="56"/>
      <c r="CT692" s="56"/>
      <c r="CU692" s="56"/>
      <c r="CV692" s="56"/>
      <c r="CW692" s="56"/>
      <c r="CX692" s="56"/>
      <c r="CY692" s="56"/>
      <c r="CZ692" s="56"/>
      <c r="DA692" s="56"/>
      <c r="DB692" s="56"/>
      <c r="DC692" s="56"/>
      <c r="DD692" s="56"/>
      <c r="DE692" s="56"/>
      <c r="DF692" s="56"/>
      <c r="DG692" s="56"/>
      <c r="DH692" s="56"/>
      <c r="DI692" s="56"/>
      <c r="DJ692" s="56"/>
      <c r="DK692" s="56"/>
      <c r="DL692" s="56"/>
      <c r="DM692" s="56"/>
      <c r="DN692" s="56"/>
      <c r="DO692" s="56"/>
      <c r="DP692" s="56"/>
      <c r="DQ692" s="56"/>
      <c r="DR692" s="56"/>
      <c r="DS692" s="56"/>
      <c r="DT692" s="56"/>
      <c r="DU692" s="56"/>
      <c r="DV692" s="56"/>
      <c r="DW692" s="56"/>
      <c r="DX692" s="56"/>
      <c r="DY692" s="56"/>
      <c r="DZ692" s="56"/>
      <c r="EA692" s="56"/>
      <c r="EB692" s="56"/>
      <c r="EC692" s="56"/>
      <c r="ED692" s="56"/>
      <c r="EE692" s="56"/>
      <c r="EF692" s="56"/>
      <c r="EG692" s="56"/>
      <c r="EH692" s="56"/>
      <c r="EI692" s="56"/>
      <c r="EJ692" s="56"/>
      <c r="EK692" s="56"/>
      <c r="EL692" s="76"/>
      <c r="EM692" s="61"/>
      <c r="EN692" s="61"/>
      <c r="EO692" s="61"/>
      <c r="EP692" s="61"/>
      <c r="EQ692" s="70"/>
      <c r="ER692" s="56"/>
      <c r="ES692" s="56"/>
      <c r="ET692" s="56"/>
      <c r="EU692" s="66"/>
      <c r="EV692" s="66"/>
      <c r="EW692" s="66"/>
      <c r="EX692" s="66"/>
      <c r="EY692" s="66"/>
      <c r="EZ692" s="66"/>
      <c r="FA692" s="66"/>
      <c r="FB692" s="66"/>
      <c r="FC692" s="66"/>
      <c r="FD692" s="66"/>
      <c r="FE692" s="66"/>
      <c r="FF692" s="66"/>
      <c r="FG692" s="66"/>
      <c r="FH692" s="66"/>
      <c r="FI692" s="66"/>
      <c r="FJ692" s="66"/>
      <c r="FK692" s="66"/>
      <c r="FL692" s="66"/>
      <c r="FM692" s="66"/>
      <c r="FN692" s="66"/>
      <c r="FO692" s="66"/>
      <c r="FP692" s="66"/>
      <c r="FQ692" s="66"/>
      <c r="FR692" s="66"/>
      <c r="FS692" s="66"/>
      <c r="FT692" s="66"/>
      <c r="FU692" s="66"/>
      <c r="FV692" s="66"/>
      <c r="FW692" s="66"/>
      <c r="FX692" s="66"/>
      <c r="FY692" s="66"/>
      <c r="FZ692" s="66"/>
      <c r="GA692" s="66"/>
      <c r="GB692" s="66"/>
      <c r="GC692" s="66"/>
      <c r="GD692" s="66"/>
      <c r="GE692" s="66"/>
      <c r="GF692" s="66"/>
      <c r="GG692" s="7"/>
    </row>
    <row r="693" spans="2:189" s="67" customFormat="1" ht="11.45" customHeight="1" x14ac:dyDescent="0.15">
      <c r="B693" s="55"/>
      <c r="C693" s="56"/>
      <c r="D693" s="56"/>
      <c r="E693" s="56"/>
      <c r="F693" s="56"/>
      <c r="G693" s="56" t="s">
        <v>12643</v>
      </c>
      <c r="H693" s="56"/>
      <c r="I693" s="56"/>
      <c r="J693" s="56" t="s">
        <v>43</v>
      </c>
      <c r="K693" s="56"/>
      <c r="L693" s="73" t="str">
        <f>TEXT(5,"#,##0.#######")</f>
        <v>5.</v>
      </c>
      <c r="M693" s="73" t="s">
        <v>12639</v>
      </c>
      <c r="N693" s="73"/>
      <c r="O693" s="56" t="s">
        <v>46</v>
      </c>
      <c r="P693" s="56" t="s">
        <v>12644</v>
      </c>
      <c r="Q693" s="56"/>
      <c r="R693" s="56"/>
      <c r="S693" s="56"/>
      <c r="T693" s="56" t="s">
        <v>47</v>
      </c>
      <c r="U693" s="56"/>
      <c r="V693" s="56"/>
      <c r="W693" s="56"/>
      <c r="X693" s="56"/>
      <c r="Y693" s="56" t="s">
        <v>12645</v>
      </c>
      <c r="Z693" s="56"/>
      <c r="AA693" s="56"/>
      <c r="AB693" s="56" t="s">
        <v>43</v>
      </c>
      <c r="AC693" s="56"/>
      <c r="AD693" s="56" t="str">
        <f>TEXT(20,"#,##0.#######")</f>
        <v>20.</v>
      </c>
      <c r="AE693" s="56"/>
      <c r="AF693" s="56" t="s">
        <v>12639</v>
      </c>
      <c r="AG693" s="56"/>
      <c r="AH693" s="56" t="s">
        <v>46</v>
      </c>
      <c r="AI693" s="56" t="s">
        <v>12646</v>
      </c>
      <c r="AJ693" s="56"/>
      <c r="AK693" s="56"/>
      <c r="AL693" s="56"/>
      <c r="AM693" s="56" t="s">
        <v>47</v>
      </c>
      <c r="AN693" s="56"/>
      <c r="AO693" s="56"/>
      <c r="AP693" s="56"/>
      <c r="AQ693" s="56"/>
      <c r="AR693" s="56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56"/>
      <c r="BM693" s="56"/>
      <c r="BN693" s="56"/>
      <c r="BO693" s="56"/>
      <c r="BP693" s="56"/>
      <c r="BQ693" s="56"/>
      <c r="BR693" s="56"/>
      <c r="BS693" s="73"/>
      <c r="BT693" s="56"/>
      <c r="BU693" s="56"/>
      <c r="BV693" s="56"/>
      <c r="BW693" s="56"/>
      <c r="BX693" s="56"/>
      <c r="BY693" s="56"/>
      <c r="BZ693" s="56"/>
      <c r="CA693" s="56"/>
      <c r="CB693" s="56"/>
      <c r="CC693" s="56"/>
      <c r="CD693" s="56"/>
      <c r="CE693" s="56"/>
      <c r="CF693" s="56"/>
      <c r="CG693" s="56"/>
      <c r="CH693" s="56"/>
      <c r="CI693" s="56"/>
      <c r="CJ693" s="56"/>
      <c r="CK693" s="56"/>
      <c r="CL693" s="56"/>
      <c r="CM693" s="56"/>
      <c r="CN693" s="56"/>
      <c r="CO693" s="56"/>
      <c r="CP693" s="56"/>
      <c r="CQ693" s="56"/>
      <c r="CR693" s="56"/>
      <c r="CS693" s="56"/>
      <c r="CT693" s="56"/>
      <c r="CU693" s="56"/>
      <c r="CV693" s="56"/>
      <c r="CW693" s="56"/>
      <c r="CX693" s="56"/>
      <c r="CY693" s="56"/>
      <c r="CZ693" s="56"/>
      <c r="DA693" s="56"/>
      <c r="DB693" s="56"/>
      <c r="DC693" s="56"/>
      <c r="DD693" s="56"/>
      <c r="DE693" s="56"/>
      <c r="DF693" s="56"/>
      <c r="DG693" s="56"/>
      <c r="DH693" s="56"/>
      <c r="DI693" s="56"/>
      <c r="DJ693" s="56"/>
      <c r="DK693" s="56"/>
      <c r="DL693" s="56"/>
      <c r="DM693" s="56"/>
      <c r="DN693" s="56"/>
      <c r="DO693" s="56"/>
      <c r="DP693" s="56"/>
      <c r="DQ693" s="56"/>
      <c r="DR693" s="56"/>
      <c r="DS693" s="56"/>
      <c r="DT693" s="56"/>
      <c r="DU693" s="56"/>
      <c r="DV693" s="56"/>
      <c r="DW693" s="56"/>
      <c r="DX693" s="56"/>
      <c r="DY693" s="56"/>
      <c r="DZ693" s="56"/>
      <c r="EA693" s="56"/>
      <c r="EB693" s="56"/>
      <c r="EC693" s="56"/>
      <c r="ED693" s="56"/>
      <c r="EE693" s="56"/>
      <c r="EF693" s="56"/>
      <c r="EG693" s="56"/>
      <c r="EH693" s="56"/>
      <c r="EI693" s="56"/>
      <c r="EJ693" s="56"/>
      <c r="EK693" s="56"/>
      <c r="EL693" s="76"/>
      <c r="EM693" s="61"/>
      <c r="EN693" s="61"/>
      <c r="EO693" s="61"/>
      <c r="EP693" s="61"/>
      <c r="EQ693" s="70"/>
      <c r="ER693" s="56"/>
      <c r="ES693" s="56"/>
      <c r="ET693" s="56"/>
      <c r="EU693" s="66"/>
      <c r="EV693" s="66"/>
      <c r="EW693" s="66"/>
      <c r="EX693" s="66"/>
      <c r="EY693" s="66"/>
      <c r="EZ693" s="66"/>
      <c r="FA693" s="66"/>
      <c r="FB693" s="66"/>
      <c r="FC693" s="66"/>
      <c r="FD693" s="66"/>
      <c r="FE693" s="66"/>
      <c r="FF693" s="66"/>
      <c r="FG693" s="66"/>
      <c r="FH693" s="66"/>
      <c r="FI693" s="66"/>
      <c r="FJ693" s="66"/>
      <c r="FK693" s="66"/>
      <c r="FL693" s="66"/>
      <c r="FM693" s="66"/>
      <c r="FN693" s="66"/>
      <c r="FO693" s="66"/>
      <c r="FP693" s="66"/>
      <c r="FQ693" s="66"/>
      <c r="FR693" s="66"/>
      <c r="FS693" s="66"/>
      <c r="FT693" s="66"/>
      <c r="FU693" s="66"/>
      <c r="FV693" s="66"/>
      <c r="FW693" s="66"/>
      <c r="FX693" s="66"/>
      <c r="FY693" s="66"/>
      <c r="FZ693" s="66"/>
      <c r="GA693" s="66"/>
      <c r="GB693" s="66"/>
      <c r="GC693" s="66"/>
      <c r="GD693" s="66"/>
      <c r="GE693" s="66"/>
      <c r="GF693" s="66"/>
      <c r="GG693" s="7"/>
    </row>
    <row r="694" spans="2:189" s="67" customFormat="1" ht="11.45" customHeight="1" x14ac:dyDescent="0.15">
      <c r="B694" s="55"/>
      <c r="C694" s="56"/>
      <c r="D694" s="56"/>
      <c r="E694" s="56"/>
      <c r="F694" s="56"/>
      <c r="G694" s="56" t="s">
        <v>12647</v>
      </c>
      <c r="H694" s="56"/>
      <c r="I694" s="56"/>
      <c r="J694" s="56" t="s">
        <v>43</v>
      </c>
      <c r="K694" s="56"/>
      <c r="L694" s="73" t="s">
        <v>46</v>
      </c>
      <c r="M694" s="73" t="s">
        <v>12636</v>
      </c>
      <c r="N694" s="73"/>
      <c r="O694" s="56" t="s">
        <v>45</v>
      </c>
      <c r="P694" s="56"/>
      <c r="Q694" s="56" t="s">
        <v>12637</v>
      </c>
      <c r="R694" s="56" t="s">
        <v>47</v>
      </c>
      <c r="S694" s="56" t="s">
        <v>12566</v>
      </c>
      <c r="T694" s="56"/>
      <c r="U694" s="56" t="str">
        <f>TEXT(2,"#,##0.#######")</f>
        <v>2.</v>
      </c>
      <c r="V694" s="56" t="s">
        <v>12566</v>
      </c>
      <c r="W694" s="56"/>
      <c r="X694" s="56" t="str">
        <f>TEXT(60,"#,##0.#######")</f>
        <v>60.</v>
      </c>
      <c r="Y694" s="56"/>
      <c r="Z694" s="56"/>
      <c r="AA694" s="56" t="s">
        <v>43</v>
      </c>
      <c r="AB694" s="56"/>
      <c r="AC694" s="56" t="s">
        <v>46</v>
      </c>
      <c r="AD694" s="56" t="str">
        <f>TEXT(K691,"#,##0.#######")</f>
        <v>1.</v>
      </c>
      <c r="AE694" s="56"/>
      <c r="AF694" s="56" t="s">
        <v>45</v>
      </c>
      <c r="AG694" s="56"/>
      <c r="AH694" s="56" t="str">
        <f>TEXT(Y691,"#,##0.#######")</f>
        <v>20.</v>
      </c>
      <c r="AI694" s="56"/>
      <c r="AJ694" s="56" t="s">
        <v>47</v>
      </c>
      <c r="AK694" s="56" t="s">
        <v>12566</v>
      </c>
      <c r="AL694" s="56"/>
      <c r="AM694" s="56" t="str">
        <f>TEXT(U694,"#,##0.#######")</f>
        <v>2.</v>
      </c>
      <c r="AN694" s="56" t="s">
        <v>12566</v>
      </c>
      <c r="AO694" s="56"/>
      <c r="AP694" s="56" t="str">
        <f>TEXT(X694,"#,##0.#######")</f>
        <v>60.</v>
      </c>
      <c r="AQ694" s="56"/>
      <c r="AR694" s="56"/>
      <c r="AS694" s="56" t="s">
        <v>43</v>
      </c>
      <c r="AT694" s="56"/>
      <c r="AU694" s="56" t="str">
        <f>TEXT(ROUND((K691/Y691)*U694*X694,2),"#,##0.#######")</f>
        <v>6.</v>
      </c>
      <c r="AV694" s="56"/>
      <c r="AW694" s="56"/>
      <c r="AX694" s="56"/>
      <c r="AY694" s="56" t="s">
        <v>12639</v>
      </c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56"/>
      <c r="BM694" s="56"/>
      <c r="BN694" s="56"/>
      <c r="BO694" s="56"/>
      <c r="BP694" s="56"/>
      <c r="BQ694" s="56"/>
      <c r="BR694" s="56"/>
      <c r="BS694" s="73"/>
      <c r="BT694" s="56"/>
      <c r="BU694" s="56"/>
      <c r="BV694" s="56"/>
      <c r="BW694" s="56"/>
      <c r="BX694" s="56"/>
      <c r="BY694" s="56"/>
      <c r="BZ694" s="56"/>
      <c r="CA694" s="56"/>
      <c r="CB694" s="56"/>
      <c r="CC694" s="56"/>
      <c r="CD694" s="56"/>
      <c r="CE694" s="56"/>
      <c r="CF694" s="56"/>
      <c r="CG694" s="56"/>
      <c r="CH694" s="56"/>
      <c r="CI694" s="56"/>
      <c r="CJ694" s="56"/>
      <c r="CK694" s="56"/>
      <c r="CL694" s="56"/>
      <c r="CM694" s="56"/>
      <c r="CN694" s="56"/>
      <c r="CO694" s="56"/>
      <c r="CP694" s="56"/>
      <c r="CQ694" s="56"/>
      <c r="CR694" s="56"/>
      <c r="CS694" s="56"/>
      <c r="CT694" s="56"/>
      <c r="CU694" s="56"/>
      <c r="CV694" s="56"/>
      <c r="CW694" s="56"/>
      <c r="CX694" s="56"/>
      <c r="CY694" s="56"/>
      <c r="CZ694" s="56"/>
      <c r="DA694" s="56"/>
      <c r="DB694" s="56"/>
      <c r="DC694" s="56"/>
      <c r="DD694" s="56"/>
      <c r="DE694" s="56"/>
      <c r="DF694" s="56"/>
      <c r="DG694" s="56"/>
      <c r="DH694" s="56"/>
      <c r="DI694" s="56"/>
      <c r="DJ694" s="56"/>
      <c r="DK694" s="56"/>
      <c r="DL694" s="56"/>
      <c r="DM694" s="56"/>
      <c r="DN694" s="56"/>
      <c r="DO694" s="56"/>
      <c r="DP694" s="56"/>
      <c r="DQ694" s="56"/>
      <c r="DR694" s="56"/>
      <c r="DS694" s="56"/>
      <c r="DT694" s="56"/>
      <c r="DU694" s="56"/>
      <c r="DV694" s="56"/>
      <c r="DW694" s="56"/>
      <c r="DX694" s="56"/>
      <c r="DY694" s="56"/>
      <c r="DZ694" s="56"/>
      <c r="EA694" s="56"/>
      <c r="EB694" s="56"/>
      <c r="EC694" s="56"/>
      <c r="ED694" s="56"/>
      <c r="EE694" s="56"/>
      <c r="EF694" s="56"/>
      <c r="EG694" s="56"/>
      <c r="EH694" s="56"/>
      <c r="EI694" s="56"/>
      <c r="EJ694" s="56"/>
      <c r="EK694" s="56"/>
      <c r="EL694" s="76"/>
      <c r="EM694" s="61"/>
      <c r="EN694" s="61"/>
      <c r="EO694" s="61"/>
      <c r="EP694" s="61"/>
      <c r="EQ694" s="70"/>
      <c r="ER694" s="56"/>
      <c r="ES694" s="56"/>
      <c r="ET694" s="56"/>
      <c r="EU694" s="66"/>
      <c r="EV694" s="66"/>
      <c r="EW694" s="66"/>
      <c r="EX694" s="66"/>
      <c r="EY694" s="66"/>
      <c r="EZ694" s="66"/>
      <c r="FA694" s="66"/>
      <c r="FB694" s="66"/>
      <c r="FC694" s="66"/>
      <c r="FD694" s="66"/>
      <c r="FE694" s="66"/>
      <c r="FF694" s="66"/>
      <c r="FG694" s="66"/>
      <c r="FH694" s="66"/>
      <c r="FI694" s="66"/>
      <c r="FJ694" s="66"/>
      <c r="FK694" s="66"/>
      <c r="FL694" s="66"/>
      <c r="FM694" s="66"/>
      <c r="FN694" s="66"/>
      <c r="FO694" s="66"/>
      <c r="FP694" s="66"/>
      <c r="FQ694" s="66"/>
      <c r="FR694" s="66"/>
      <c r="FS694" s="66"/>
      <c r="FT694" s="66"/>
      <c r="FU694" s="66"/>
      <c r="FV694" s="66"/>
      <c r="FW694" s="66"/>
      <c r="FX694" s="66"/>
      <c r="FY694" s="66"/>
      <c r="FZ694" s="66"/>
      <c r="GA694" s="66"/>
      <c r="GB694" s="66"/>
      <c r="GC694" s="66"/>
      <c r="GD694" s="66"/>
      <c r="GE694" s="66"/>
      <c r="GF694" s="66"/>
      <c r="GG694" s="7"/>
    </row>
    <row r="695" spans="2:189" s="67" customFormat="1" ht="11.45" customHeight="1" x14ac:dyDescent="0.15">
      <c r="B695" s="55"/>
      <c r="C695" s="56"/>
      <c r="D695" s="56"/>
      <c r="E695" s="56"/>
      <c r="F695" s="56"/>
      <c r="G695" s="56" t="s">
        <v>12619</v>
      </c>
      <c r="H695" s="56"/>
      <c r="I695" s="56"/>
      <c r="J695" s="56" t="s">
        <v>43</v>
      </c>
      <c r="K695" s="56"/>
      <c r="L695" s="73" t="s">
        <v>12638</v>
      </c>
      <c r="M695" s="73"/>
      <c r="N695" s="73"/>
      <c r="O695" s="56" t="s">
        <v>39</v>
      </c>
      <c r="P695" s="56"/>
      <c r="Q695" s="56" t="s">
        <v>12647</v>
      </c>
      <c r="R695" s="56"/>
      <c r="S695" s="56"/>
      <c r="T695" s="56" t="s">
        <v>39</v>
      </c>
      <c r="U695" s="56"/>
      <c r="V695" s="56" t="s">
        <v>12641</v>
      </c>
      <c r="W695" s="56"/>
      <c r="X695" s="56"/>
      <c r="Y695" s="56" t="s">
        <v>39</v>
      </c>
      <c r="Z695" s="56"/>
      <c r="AA695" s="56" t="s">
        <v>12643</v>
      </c>
      <c r="AB695" s="56"/>
      <c r="AC695" s="56"/>
      <c r="AD695" s="56" t="s">
        <v>39</v>
      </c>
      <c r="AE695" s="56"/>
      <c r="AF695" s="56" t="s">
        <v>12645</v>
      </c>
      <c r="AG695" s="56"/>
      <c r="AH695" s="56"/>
      <c r="AI695" s="56" t="s">
        <v>43</v>
      </c>
      <c r="AJ695" s="56"/>
      <c r="AK695" s="56" t="str">
        <f>TEXT(L692,"#,##0.#######")</f>
        <v>5.</v>
      </c>
      <c r="AL695" s="56"/>
      <c r="AM695" s="56" t="s">
        <v>39</v>
      </c>
      <c r="AN695" s="56"/>
      <c r="AO695" s="56" t="str">
        <f>TEXT(AU694,"#,##0.#######")</f>
        <v>6.</v>
      </c>
      <c r="AP695" s="56"/>
      <c r="AQ695" s="56" t="s">
        <v>39</v>
      </c>
      <c r="AR695" s="56"/>
      <c r="AS695" s="56" t="str">
        <f>TEXT(AD692,"#,##0.#######")</f>
        <v>10.</v>
      </c>
      <c r="AT695" s="56"/>
      <c r="AU695" s="56"/>
      <c r="AV695" s="56" t="s">
        <v>39</v>
      </c>
      <c r="AW695" s="56"/>
      <c r="AX695" s="56" t="str">
        <f>TEXT(L693,"#,##0.#######")</f>
        <v>5.</v>
      </c>
      <c r="AY695" s="56"/>
      <c r="AZ695" s="56" t="s">
        <v>39</v>
      </c>
      <c r="BA695" s="56"/>
      <c r="BB695" s="56" t="str">
        <f>TEXT(AD693,"#,##0.#######")</f>
        <v>20.</v>
      </c>
      <c r="BC695" s="56"/>
      <c r="BD695" s="56"/>
      <c r="BE695" s="56" t="s">
        <v>43</v>
      </c>
      <c r="BF695" s="56"/>
      <c r="BG695" s="56" t="str">
        <f>TEXT(ROUND(L692+AU694+AD692+L693+AD693,2),"#,##0.#######")</f>
        <v>46.</v>
      </c>
      <c r="BH695" s="56"/>
      <c r="BI695" s="56"/>
      <c r="BJ695" s="56"/>
      <c r="BK695" s="56"/>
      <c r="BL695" s="56"/>
      <c r="BM695" s="56"/>
      <c r="BN695" s="56"/>
      <c r="BO695" s="56"/>
      <c r="BP695" s="56"/>
      <c r="BQ695" s="56"/>
      <c r="BR695" s="56"/>
      <c r="BS695" s="73"/>
      <c r="BT695" s="56"/>
      <c r="BU695" s="56"/>
      <c r="BV695" s="56"/>
      <c r="BW695" s="56"/>
      <c r="BX695" s="56"/>
      <c r="BY695" s="56"/>
      <c r="BZ695" s="56"/>
      <c r="CA695" s="56"/>
      <c r="CB695" s="56"/>
      <c r="CC695" s="56"/>
      <c r="CD695" s="56"/>
      <c r="CE695" s="56"/>
      <c r="CF695" s="56"/>
      <c r="CG695" s="56"/>
      <c r="CH695" s="56"/>
      <c r="CI695" s="56"/>
      <c r="CJ695" s="56"/>
      <c r="CK695" s="56"/>
      <c r="CL695" s="56"/>
      <c r="CM695" s="56"/>
      <c r="CN695" s="56"/>
      <c r="CO695" s="56"/>
      <c r="CP695" s="56"/>
      <c r="CQ695" s="56"/>
      <c r="CR695" s="56"/>
      <c r="CS695" s="56"/>
      <c r="CT695" s="56"/>
      <c r="CU695" s="56"/>
      <c r="CV695" s="56"/>
      <c r="CW695" s="56"/>
      <c r="CX695" s="56"/>
      <c r="CY695" s="56"/>
      <c r="CZ695" s="56"/>
      <c r="DA695" s="56"/>
      <c r="DB695" s="56"/>
      <c r="DC695" s="56"/>
      <c r="DD695" s="56"/>
      <c r="DE695" s="56"/>
      <c r="DF695" s="56"/>
      <c r="DG695" s="56"/>
      <c r="DH695" s="56"/>
      <c r="DI695" s="56"/>
      <c r="DJ695" s="56"/>
      <c r="DK695" s="56"/>
      <c r="DL695" s="56"/>
      <c r="DM695" s="56"/>
      <c r="DN695" s="56"/>
      <c r="DO695" s="56"/>
      <c r="DP695" s="56"/>
      <c r="DQ695" s="56"/>
      <c r="DR695" s="56"/>
      <c r="DS695" s="56"/>
      <c r="DT695" s="56"/>
      <c r="DU695" s="56"/>
      <c r="DV695" s="56"/>
      <c r="DW695" s="56"/>
      <c r="DX695" s="56"/>
      <c r="DY695" s="56"/>
      <c r="DZ695" s="56"/>
      <c r="EA695" s="56"/>
      <c r="EB695" s="56"/>
      <c r="EC695" s="56"/>
      <c r="ED695" s="56"/>
      <c r="EE695" s="56"/>
      <c r="EF695" s="56"/>
      <c r="EG695" s="56"/>
      <c r="EH695" s="56"/>
      <c r="EI695" s="56"/>
      <c r="EJ695" s="56"/>
      <c r="EK695" s="56"/>
      <c r="EL695" s="76"/>
      <c r="EM695" s="61"/>
      <c r="EN695" s="61"/>
      <c r="EO695" s="61"/>
      <c r="EP695" s="61"/>
      <c r="EQ695" s="70"/>
      <c r="ER695" s="56"/>
      <c r="ES695" s="56"/>
      <c r="ET695" s="56"/>
      <c r="EU695" s="66"/>
      <c r="EV695" s="66"/>
      <c r="EW695" s="66"/>
      <c r="EX695" s="66"/>
      <c r="EY695" s="66"/>
      <c r="EZ695" s="66"/>
      <c r="FA695" s="66"/>
      <c r="FB695" s="66"/>
      <c r="FC695" s="66"/>
      <c r="FD695" s="66"/>
      <c r="FE695" s="66"/>
      <c r="FF695" s="66"/>
      <c r="FG695" s="66"/>
      <c r="FH695" s="66"/>
      <c r="FI695" s="66"/>
      <c r="FJ695" s="66"/>
      <c r="FK695" s="66"/>
      <c r="FL695" s="66"/>
      <c r="FM695" s="66"/>
      <c r="FN695" s="66"/>
      <c r="FO695" s="66"/>
      <c r="FP695" s="66"/>
      <c r="FQ695" s="66"/>
      <c r="FR695" s="66"/>
      <c r="FS695" s="66"/>
      <c r="FT695" s="66"/>
      <c r="FU695" s="66"/>
      <c r="FV695" s="66"/>
      <c r="FW695" s="66"/>
      <c r="FX695" s="66"/>
      <c r="FY695" s="66"/>
      <c r="FZ695" s="66"/>
      <c r="GA695" s="66"/>
      <c r="GB695" s="66"/>
      <c r="GC695" s="66"/>
      <c r="GD695" s="66"/>
      <c r="GE695" s="66"/>
      <c r="GF695" s="66"/>
      <c r="GG695" s="7"/>
    </row>
    <row r="696" spans="2:189" s="67" customFormat="1" ht="11.45" customHeight="1" x14ac:dyDescent="0.15">
      <c r="B696" s="55"/>
      <c r="C696" s="56"/>
      <c r="D696" s="56"/>
      <c r="E696" s="56"/>
      <c r="F696" s="56"/>
      <c r="G696" s="56" t="s">
        <v>12648</v>
      </c>
      <c r="H696" s="56"/>
      <c r="I696" s="56"/>
      <c r="J696" s="56" t="s">
        <v>43</v>
      </c>
      <c r="K696" s="56"/>
      <c r="L696" s="73" t="s">
        <v>46</v>
      </c>
      <c r="M696" s="73" t="s">
        <v>12619</v>
      </c>
      <c r="N696" s="73"/>
      <c r="O696" s="56" t="s">
        <v>40</v>
      </c>
      <c r="P696" s="56" t="s">
        <v>12641</v>
      </c>
      <c r="Q696" s="56"/>
      <c r="R696" s="56" t="s">
        <v>47</v>
      </c>
      <c r="S696" s="56"/>
      <c r="T696" s="56" t="s">
        <v>45</v>
      </c>
      <c r="U696" s="56"/>
      <c r="V696" s="56" t="s">
        <v>12619</v>
      </c>
      <c r="W696" s="56"/>
      <c r="X696" s="56"/>
      <c r="Y696" s="56" t="s">
        <v>43</v>
      </c>
      <c r="Z696" s="56"/>
      <c r="AA696" s="56" t="s">
        <v>46</v>
      </c>
      <c r="AB696" s="56" t="str">
        <f>TEXT(BG695,"#,##0.#######")</f>
        <v>46.</v>
      </c>
      <c r="AC696" s="56"/>
      <c r="AD696" s="56" t="s">
        <v>40</v>
      </c>
      <c r="AE696" s="56" t="str">
        <f>TEXT(AD692,"#,##0.#######")</f>
        <v>10.</v>
      </c>
      <c r="AF696" s="56"/>
      <c r="AG696" s="56" t="s">
        <v>47</v>
      </c>
      <c r="AH696" s="56"/>
      <c r="AI696" s="56" t="s">
        <v>45</v>
      </c>
      <c r="AJ696" s="56"/>
      <c r="AK696" s="56" t="str">
        <f>TEXT(BG695,"#,##0.#######")</f>
        <v>46.</v>
      </c>
      <c r="AL696" s="56"/>
      <c r="AM696" s="56"/>
      <c r="AN696" s="56" t="s">
        <v>43</v>
      </c>
      <c r="AO696" s="56"/>
      <c r="AP696" s="56" t="str">
        <f>TEXT(ROUND((BG695-AD692)/BG695,2),"#,##0.#######")</f>
        <v>0.78</v>
      </c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  <c r="BR696" s="56"/>
      <c r="BS696" s="73"/>
      <c r="BT696" s="56"/>
      <c r="BU696" s="56"/>
      <c r="BV696" s="56"/>
      <c r="BW696" s="56"/>
      <c r="BX696" s="56"/>
      <c r="BY696" s="56"/>
      <c r="BZ696" s="56"/>
      <c r="CA696" s="56"/>
      <c r="CB696" s="56"/>
      <c r="CC696" s="56"/>
      <c r="CD696" s="56"/>
      <c r="CE696" s="56"/>
      <c r="CF696" s="56"/>
      <c r="CG696" s="56"/>
      <c r="CH696" s="56"/>
      <c r="CI696" s="56"/>
      <c r="CJ696" s="56"/>
      <c r="CK696" s="56"/>
      <c r="CL696" s="56"/>
      <c r="CM696" s="56"/>
      <c r="CN696" s="56"/>
      <c r="CO696" s="56"/>
      <c r="CP696" s="56"/>
      <c r="CQ696" s="56"/>
      <c r="CR696" s="56"/>
      <c r="CS696" s="56"/>
      <c r="CT696" s="56"/>
      <c r="CU696" s="56"/>
      <c r="CV696" s="56"/>
      <c r="CW696" s="56"/>
      <c r="CX696" s="56"/>
      <c r="CY696" s="56"/>
      <c r="CZ696" s="56"/>
      <c r="DA696" s="56"/>
      <c r="DB696" s="56"/>
      <c r="DC696" s="56"/>
      <c r="DD696" s="56"/>
      <c r="DE696" s="56"/>
      <c r="DF696" s="56"/>
      <c r="DG696" s="56"/>
      <c r="DH696" s="56"/>
      <c r="DI696" s="56"/>
      <c r="DJ696" s="56"/>
      <c r="DK696" s="56"/>
      <c r="DL696" s="56"/>
      <c r="DM696" s="56"/>
      <c r="DN696" s="56"/>
      <c r="DO696" s="56"/>
      <c r="DP696" s="56"/>
      <c r="DQ696" s="56"/>
      <c r="DR696" s="56"/>
      <c r="DS696" s="56"/>
      <c r="DT696" s="56"/>
      <c r="DU696" s="56"/>
      <c r="DV696" s="56"/>
      <c r="DW696" s="56"/>
      <c r="DX696" s="56"/>
      <c r="DY696" s="56"/>
      <c r="DZ696" s="56"/>
      <c r="EA696" s="56"/>
      <c r="EB696" s="56"/>
      <c r="EC696" s="56"/>
      <c r="ED696" s="56"/>
      <c r="EE696" s="56"/>
      <c r="EF696" s="56"/>
      <c r="EG696" s="56"/>
      <c r="EH696" s="56"/>
      <c r="EI696" s="56"/>
      <c r="EJ696" s="56"/>
      <c r="EK696" s="56"/>
      <c r="EL696" s="76"/>
      <c r="EM696" s="61"/>
      <c r="EN696" s="61"/>
      <c r="EO696" s="61"/>
      <c r="EP696" s="61"/>
      <c r="EQ696" s="70"/>
      <c r="ER696" s="56"/>
      <c r="ES696" s="56"/>
      <c r="ET696" s="56"/>
      <c r="EU696" s="66"/>
      <c r="EV696" s="66"/>
      <c r="EW696" s="66"/>
      <c r="EX696" s="66"/>
      <c r="EY696" s="66"/>
      <c r="EZ696" s="66"/>
      <c r="FA696" s="66"/>
      <c r="FB696" s="66"/>
      <c r="FC696" s="66"/>
      <c r="FD696" s="66"/>
      <c r="FE696" s="66"/>
      <c r="FF696" s="66"/>
      <c r="FG696" s="66"/>
      <c r="FH696" s="66"/>
      <c r="FI696" s="66"/>
      <c r="FJ696" s="66"/>
      <c r="FK696" s="66"/>
      <c r="FL696" s="66"/>
      <c r="FM696" s="66"/>
      <c r="FN696" s="66"/>
      <c r="FO696" s="66"/>
      <c r="FP696" s="66"/>
      <c r="FQ696" s="66"/>
      <c r="FR696" s="66"/>
      <c r="FS696" s="66"/>
      <c r="FT696" s="66"/>
      <c r="FU696" s="66"/>
      <c r="FV696" s="66"/>
      <c r="FW696" s="66"/>
      <c r="FX696" s="66"/>
      <c r="FY696" s="66"/>
      <c r="FZ696" s="66"/>
      <c r="GA696" s="66"/>
      <c r="GB696" s="66"/>
      <c r="GC696" s="66"/>
      <c r="GD696" s="66"/>
      <c r="GE696" s="66"/>
      <c r="GF696" s="66"/>
      <c r="GG696" s="7"/>
    </row>
    <row r="697" spans="2:189" s="67" customFormat="1" ht="11.45" customHeight="1" x14ac:dyDescent="0.15">
      <c r="B697" s="55"/>
      <c r="C697" s="56"/>
      <c r="D697" s="56"/>
      <c r="E697" s="56"/>
      <c r="F697" s="56"/>
      <c r="G697" s="56"/>
      <c r="H697" s="56"/>
      <c r="I697" s="56"/>
      <c r="J697" s="56"/>
      <c r="K697" s="56"/>
      <c r="L697" s="73"/>
      <c r="M697" s="73"/>
      <c r="N697" s="73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56"/>
      <c r="BM697" s="56"/>
      <c r="BN697" s="56"/>
      <c r="BO697" s="56"/>
      <c r="BP697" s="56"/>
      <c r="BQ697" s="56"/>
      <c r="BR697" s="56"/>
      <c r="BS697" s="73"/>
      <c r="BT697" s="56"/>
      <c r="BU697" s="56"/>
      <c r="BV697" s="56"/>
      <c r="BW697" s="56"/>
      <c r="BX697" s="56"/>
      <c r="BY697" s="56"/>
      <c r="BZ697" s="56"/>
      <c r="CA697" s="56"/>
      <c r="CB697" s="56"/>
      <c r="CC697" s="56"/>
      <c r="CD697" s="56"/>
      <c r="CE697" s="56"/>
      <c r="CF697" s="56"/>
      <c r="CG697" s="56"/>
      <c r="CH697" s="56"/>
      <c r="CI697" s="56"/>
      <c r="CJ697" s="56"/>
      <c r="CK697" s="56"/>
      <c r="CL697" s="56"/>
      <c r="CM697" s="56"/>
      <c r="CN697" s="56"/>
      <c r="CO697" s="56"/>
      <c r="CP697" s="56"/>
      <c r="CQ697" s="56"/>
      <c r="CR697" s="56"/>
      <c r="CS697" s="56"/>
      <c r="CT697" s="56"/>
      <c r="CU697" s="56"/>
      <c r="CV697" s="56"/>
      <c r="CW697" s="56"/>
      <c r="CX697" s="56"/>
      <c r="CY697" s="56"/>
      <c r="CZ697" s="56"/>
      <c r="DA697" s="56"/>
      <c r="DB697" s="56"/>
      <c r="DC697" s="56"/>
      <c r="DD697" s="56"/>
      <c r="DE697" s="56"/>
      <c r="DF697" s="56"/>
      <c r="DG697" s="56"/>
      <c r="DH697" s="56"/>
      <c r="DI697" s="56"/>
      <c r="DJ697" s="56"/>
      <c r="DK697" s="56"/>
      <c r="DL697" s="56"/>
      <c r="DM697" s="56"/>
      <c r="DN697" s="56"/>
      <c r="DO697" s="56"/>
      <c r="DP697" s="56"/>
      <c r="DQ697" s="56"/>
      <c r="DR697" s="56"/>
      <c r="DS697" s="56"/>
      <c r="DT697" s="56"/>
      <c r="DU697" s="56"/>
      <c r="DV697" s="56"/>
      <c r="DW697" s="56"/>
      <c r="DX697" s="56"/>
      <c r="DY697" s="56"/>
      <c r="DZ697" s="56"/>
      <c r="EA697" s="56"/>
      <c r="EB697" s="56"/>
      <c r="EC697" s="56"/>
      <c r="ED697" s="56"/>
      <c r="EE697" s="56"/>
      <c r="EF697" s="56"/>
      <c r="EG697" s="56"/>
      <c r="EH697" s="56"/>
      <c r="EI697" s="56"/>
      <c r="EJ697" s="56"/>
      <c r="EK697" s="56"/>
      <c r="EL697" s="76"/>
      <c r="EM697" s="61"/>
      <c r="EN697" s="61"/>
      <c r="EO697" s="61"/>
      <c r="EP697" s="61"/>
      <c r="EQ697" s="70"/>
      <c r="ER697" s="56"/>
      <c r="ES697" s="56"/>
      <c r="ET697" s="56"/>
      <c r="EU697" s="66"/>
      <c r="EV697" s="66"/>
      <c r="EW697" s="66"/>
      <c r="EX697" s="66"/>
      <c r="EY697" s="66"/>
      <c r="EZ697" s="66"/>
      <c r="FA697" s="66"/>
      <c r="FB697" s="66"/>
      <c r="FC697" s="66"/>
      <c r="FD697" s="66"/>
      <c r="FE697" s="66"/>
      <c r="FF697" s="66"/>
      <c r="FG697" s="66"/>
      <c r="FH697" s="66"/>
      <c r="FI697" s="66"/>
      <c r="FJ697" s="66"/>
      <c r="FK697" s="66"/>
      <c r="FL697" s="66"/>
      <c r="FM697" s="66"/>
      <c r="FN697" s="66"/>
      <c r="FO697" s="66"/>
      <c r="FP697" s="66"/>
      <c r="FQ697" s="66"/>
      <c r="FR697" s="66"/>
      <c r="FS697" s="66"/>
      <c r="FT697" s="66"/>
      <c r="FU697" s="66"/>
      <c r="FV697" s="66"/>
      <c r="FW697" s="66"/>
      <c r="FX697" s="66"/>
      <c r="FY697" s="66"/>
      <c r="FZ697" s="66"/>
      <c r="GA697" s="66"/>
      <c r="GB697" s="66"/>
      <c r="GC697" s="66"/>
      <c r="GD697" s="66"/>
      <c r="GE697" s="66"/>
      <c r="GF697" s="66"/>
      <c r="GG697" s="7"/>
    </row>
    <row r="698" spans="2:189" s="67" customFormat="1" ht="11.45" customHeight="1" x14ac:dyDescent="0.15">
      <c r="B698" s="55"/>
      <c r="C698" s="56"/>
      <c r="D698" s="56"/>
      <c r="E698" s="56"/>
      <c r="F698" s="56"/>
      <c r="G698" s="56"/>
      <c r="H698" s="56"/>
      <c r="I698" s="56"/>
      <c r="J698" s="56"/>
      <c r="K698" s="56"/>
      <c r="L698" s="73" t="str">
        <f>TEXT(60,"#,##0.#######")</f>
        <v>60.</v>
      </c>
      <c r="M698" s="73"/>
      <c r="N698" s="73"/>
      <c r="O698" s="56" t="s">
        <v>12566</v>
      </c>
      <c r="P698" s="56"/>
      <c r="Q698" s="56"/>
      <c r="R698" s="56" t="str">
        <f>TEXT(5500,"#,##0.#######")</f>
        <v>5,500.</v>
      </c>
      <c r="S698" s="56"/>
      <c r="T698" s="56"/>
      <c r="U698" s="56"/>
      <c r="V698" s="56"/>
      <c r="W698" s="56"/>
      <c r="X698" s="56" t="s">
        <v>12566</v>
      </c>
      <c r="Y698" s="56"/>
      <c r="Z698" s="56"/>
      <c r="AA698" s="56" t="s">
        <v>12618</v>
      </c>
      <c r="AB698" s="56"/>
      <c r="AC698" s="56"/>
      <c r="AD698" s="56"/>
      <c r="AE698" s="56"/>
      <c r="AF698" s="56"/>
      <c r="AG698" s="56"/>
      <c r="AH698" s="56"/>
      <c r="AI698" s="56" t="str">
        <f>TEXT(L698,"#,##0.#######")</f>
        <v>60.</v>
      </c>
      <c r="AJ698" s="56"/>
      <c r="AK698" s="56"/>
      <c r="AL698" s="56" t="s">
        <v>12566</v>
      </c>
      <c r="AM698" s="56"/>
      <c r="AN698" s="56"/>
      <c r="AO698" s="56" t="str">
        <f>TEXT(R698,"#,##0.#######")</f>
        <v>5,500.</v>
      </c>
      <c r="AP698" s="56"/>
      <c r="AQ698" s="56"/>
      <c r="AR698" s="56"/>
      <c r="AS698" s="56"/>
      <c r="AT698" s="56"/>
      <c r="AU698" s="56" t="s">
        <v>12566</v>
      </c>
      <c r="AV698" s="56"/>
      <c r="AW698" s="56"/>
      <c r="AX698" s="56" t="str">
        <f>TEXT(AP691,"#,##0.#######")</f>
        <v>0.9</v>
      </c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  <c r="BR698" s="56"/>
      <c r="BS698" s="73"/>
      <c r="BT698" s="56"/>
      <c r="BU698" s="56"/>
      <c r="BV698" s="56"/>
      <c r="BW698" s="56"/>
      <c r="BX698" s="56"/>
      <c r="BY698" s="56"/>
      <c r="BZ698" s="56"/>
      <c r="CA698" s="56"/>
      <c r="CB698" s="56"/>
      <c r="CC698" s="56"/>
      <c r="CD698" s="56"/>
      <c r="CE698" s="56"/>
      <c r="CF698" s="56"/>
      <c r="CG698" s="56"/>
      <c r="CH698" s="56"/>
      <c r="CI698" s="56"/>
      <c r="CJ698" s="56"/>
      <c r="CK698" s="56"/>
      <c r="CL698" s="56"/>
      <c r="CM698" s="56"/>
      <c r="CN698" s="56"/>
      <c r="CO698" s="56"/>
      <c r="CP698" s="56"/>
      <c r="CQ698" s="56"/>
      <c r="CR698" s="56"/>
      <c r="CS698" s="56"/>
      <c r="CT698" s="56"/>
      <c r="CU698" s="56"/>
      <c r="CV698" s="56"/>
      <c r="CW698" s="56"/>
      <c r="CX698" s="56"/>
      <c r="CY698" s="56"/>
      <c r="CZ698" s="56"/>
      <c r="DA698" s="56"/>
      <c r="DB698" s="56"/>
      <c r="DC698" s="56"/>
      <c r="DD698" s="56"/>
      <c r="DE698" s="56"/>
      <c r="DF698" s="56"/>
      <c r="DG698" s="56"/>
      <c r="DH698" s="56"/>
      <c r="DI698" s="56"/>
      <c r="DJ698" s="56"/>
      <c r="DK698" s="56"/>
      <c r="DL698" s="56"/>
      <c r="DM698" s="56"/>
      <c r="DN698" s="56"/>
      <c r="DO698" s="56"/>
      <c r="DP698" s="56"/>
      <c r="DQ698" s="56"/>
      <c r="DR698" s="56"/>
      <c r="DS698" s="56"/>
      <c r="DT698" s="56"/>
      <c r="DU698" s="56"/>
      <c r="DV698" s="56"/>
      <c r="DW698" s="56"/>
      <c r="DX698" s="56"/>
      <c r="DY698" s="56"/>
      <c r="DZ698" s="56"/>
      <c r="EA698" s="56"/>
      <c r="EB698" s="56"/>
      <c r="EC698" s="56"/>
      <c r="ED698" s="56"/>
      <c r="EE698" s="56"/>
      <c r="EF698" s="56"/>
      <c r="EG698" s="56"/>
      <c r="EH698" s="56"/>
      <c r="EI698" s="56"/>
      <c r="EJ698" s="56"/>
      <c r="EK698" s="56"/>
      <c r="EL698" s="76"/>
      <c r="EM698" s="61"/>
      <c r="EN698" s="61"/>
      <c r="EO698" s="61"/>
      <c r="EP698" s="61"/>
      <c r="EQ698" s="70"/>
      <c r="ER698" s="56"/>
      <c r="ES698" s="56"/>
      <c r="ET698" s="56"/>
      <c r="EU698" s="66"/>
      <c r="EV698" s="66"/>
      <c r="EW698" s="66"/>
      <c r="EX698" s="66"/>
      <c r="EY698" s="66"/>
      <c r="EZ698" s="66"/>
      <c r="FA698" s="66"/>
      <c r="FB698" s="66"/>
      <c r="FC698" s="66"/>
      <c r="FD698" s="66"/>
      <c r="FE698" s="66"/>
      <c r="FF698" s="66"/>
      <c r="FG698" s="66"/>
      <c r="FH698" s="66"/>
      <c r="FI698" s="66"/>
      <c r="FJ698" s="66"/>
      <c r="FK698" s="66"/>
      <c r="FL698" s="66"/>
      <c r="FM698" s="66"/>
      <c r="FN698" s="66"/>
      <c r="FO698" s="66"/>
      <c r="FP698" s="66"/>
      <c r="FQ698" s="66"/>
      <c r="FR698" s="66"/>
      <c r="FS698" s="66"/>
      <c r="FT698" s="66"/>
      <c r="FU698" s="66"/>
      <c r="FV698" s="66"/>
      <c r="FW698" s="66"/>
      <c r="FX698" s="66"/>
      <c r="FY698" s="66"/>
      <c r="FZ698" s="66"/>
      <c r="GA698" s="66"/>
      <c r="GB698" s="66"/>
      <c r="GC698" s="66"/>
      <c r="GD698" s="66"/>
      <c r="GE698" s="66"/>
      <c r="GF698" s="66"/>
      <c r="GG698" s="7"/>
    </row>
    <row r="699" spans="2:189" s="67" customFormat="1" ht="11.45" customHeight="1" x14ac:dyDescent="0.15">
      <c r="B699" s="55"/>
      <c r="C699" s="56"/>
      <c r="D699" s="56"/>
      <c r="E699" s="56"/>
      <c r="F699" s="56"/>
      <c r="G699" s="56" t="s">
        <v>12613</v>
      </c>
      <c r="H699" s="56"/>
      <c r="I699" s="56" t="s">
        <v>43</v>
      </c>
      <c r="J699" s="56"/>
      <c r="K699" s="56" t="s">
        <v>12620</v>
      </c>
      <c r="L699" s="73"/>
      <c r="M699" s="73" t="s">
        <v>12620</v>
      </c>
      <c r="N699" s="73"/>
      <c r="O699" s="56" t="s">
        <v>12620</v>
      </c>
      <c r="P699" s="56"/>
      <c r="Q699" s="56" t="s">
        <v>12620</v>
      </c>
      <c r="R699" s="56"/>
      <c r="S699" s="56" t="s">
        <v>12620</v>
      </c>
      <c r="T699" s="56"/>
      <c r="U699" s="56" t="s">
        <v>12620</v>
      </c>
      <c r="V699" s="56"/>
      <c r="W699" s="56" t="s">
        <v>12620</v>
      </c>
      <c r="X699" s="56"/>
      <c r="Y699" s="56" t="s">
        <v>12620</v>
      </c>
      <c r="Z699" s="56"/>
      <c r="AA699" s="56" t="s">
        <v>12620</v>
      </c>
      <c r="AB699" s="56"/>
      <c r="AC699" s="56" t="s">
        <v>12620</v>
      </c>
      <c r="AD699" s="56"/>
      <c r="AE699" s="56"/>
      <c r="AF699" s="56" t="s">
        <v>43</v>
      </c>
      <c r="AG699" s="56"/>
      <c r="AH699" s="56" t="s">
        <v>12620</v>
      </c>
      <c r="AI699" s="56"/>
      <c r="AJ699" s="56" t="s">
        <v>12620</v>
      </c>
      <c r="AK699" s="56"/>
      <c r="AL699" s="56" t="s">
        <v>12620</v>
      </c>
      <c r="AM699" s="56"/>
      <c r="AN699" s="56" t="s">
        <v>12620</v>
      </c>
      <c r="AO699" s="56"/>
      <c r="AP699" s="56" t="s">
        <v>12620</v>
      </c>
      <c r="AQ699" s="56"/>
      <c r="AR699" s="56" t="s">
        <v>12620</v>
      </c>
      <c r="AS699" s="56"/>
      <c r="AT699" s="56" t="s">
        <v>12620</v>
      </c>
      <c r="AU699" s="56"/>
      <c r="AV699" s="56" t="s">
        <v>12620</v>
      </c>
      <c r="AW699" s="56"/>
      <c r="AX699" s="56" t="s">
        <v>12620</v>
      </c>
      <c r="AY699" s="56"/>
      <c r="AZ699" s="56" t="s">
        <v>12620</v>
      </c>
      <c r="BA699" s="56"/>
      <c r="BB699" s="56"/>
      <c r="BC699" s="56" t="s">
        <v>43</v>
      </c>
      <c r="BD699" s="56"/>
      <c r="BE699" s="56" t="str">
        <f>TEXT(ROUND((60*5500*AP691)/(BG695),2),"#,##0.#######")</f>
        <v>6,456.52</v>
      </c>
      <c r="BF699" s="56"/>
      <c r="BG699" s="56"/>
      <c r="BH699" s="56"/>
      <c r="BI699" s="56"/>
      <c r="BJ699" s="56" t="s">
        <v>50</v>
      </c>
      <c r="BK699" s="56" t="s">
        <v>45</v>
      </c>
      <c r="BL699" s="56" t="s">
        <v>4481</v>
      </c>
      <c r="BM699" s="56"/>
      <c r="BN699" s="56"/>
      <c r="BO699" s="56"/>
      <c r="BQ699" s="56"/>
      <c r="BS699" s="78"/>
      <c r="BT699" s="56"/>
      <c r="BU699" s="56"/>
      <c r="BV699" s="56"/>
      <c r="BW699" s="56"/>
      <c r="BX699" s="56"/>
      <c r="BY699" s="56"/>
      <c r="BZ699" s="56"/>
      <c r="CA699" s="56"/>
      <c r="CB699" s="56"/>
      <c r="CC699" s="56"/>
      <c r="CD699" s="56"/>
      <c r="CE699" s="56"/>
      <c r="CF699" s="56"/>
      <c r="CG699" s="56"/>
      <c r="CH699" s="56"/>
      <c r="CI699" s="56"/>
      <c r="CJ699" s="56"/>
      <c r="CK699" s="56"/>
      <c r="CL699" s="56"/>
      <c r="CM699" s="56"/>
      <c r="CN699" s="56"/>
      <c r="CO699" s="56"/>
      <c r="CP699" s="56"/>
      <c r="CQ699" s="56"/>
      <c r="CR699" s="56"/>
      <c r="CS699" s="56"/>
      <c r="CT699" s="56"/>
      <c r="CU699" s="56"/>
      <c r="CV699" s="56"/>
      <c r="CW699" s="56"/>
      <c r="CX699" s="56"/>
      <c r="CY699" s="56"/>
      <c r="CZ699" s="56"/>
      <c r="DA699" s="56"/>
      <c r="DB699" s="56"/>
      <c r="DC699" s="56"/>
      <c r="DD699" s="56"/>
      <c r="DE699" s="56"/>
      <c r="DF699" s="56"/>
      <c r="DG699" s="56"/>
      <c r="DH699" s="56"/>
      <c r="DI699" s="56"/>
      <c r="DJ699" s="56"/>
      <c r="DK699" s="56"/>
      <c r="DL699" s="56"/>
      <c r="DM699" s="56"/>
      <c r="DN699" s="56"/>
      <c r="DO699" s="56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  <c r="EK699" s="56"/>
      <c r="EL699" s="76"/>
      <c r="EM699" s="61"/>
      <c r="EN699" s="61"/>
      <c r="EO699" s="61"/>
      <c r="EP699" s="61"/>
      <c r="EQ699" s="70"/>
      <c r="ER699" s="56"/>
      <c r="ES699" s="56"/>
      <c r="ET699" s="56"/>
      <c r="EU699" s="66"/>
      <c r="EV699" s="66"/>
      <c r="EW699" s="66"/>
      <c r="EX699" s="66"/>
      <c r="EY699" s="66"/>
      <c r="EZ699" s="66"/>
      <c r="FA699" s="66"/>
      <c r="FB699" s="66"/>
      <c r="FC699" s="66"/>
      <c r="FD699" s="66"/>
      <c r="FE699" s="66"/>
      <c r="FF699" s="66"/>
      <c r="FG699" s="66"/>
      <c r="FH699" s="66"/>
      <c r="FI699" s="66"/>
      <c r="FJ699" s="66"/>
      <c r="FK699" s="66"/>
      <c r="FL699" s="66"/>
      <c r="FM699" s="66"/>
      <c r="FN699" s="66"/>
      <c r="FO699" s="66"/>
      <c r="FP699" s="66"/>
      <c r="FQ699" s="66"/>
      <c r="FR699" s="66"/>
      <c r="FS699" s="66"/>
      <c r="FT699" s="66"/>
      <c r="FU699" s="66"/>
      <c r="FV699" s="66"/>
      <c r="FW699" s="66"/>
      <c r="FX699" s="66"/>
      <c r="FY699" s="66"/>
      <c r="FZ699" s="66"/>
      <c r="GA699" s="66"/>
      <c r="GB699" s="66"/>
      <c r="GC699" s="66"/>
      <c r="GD699" s="66"/>
      <c r="GE699" s="66"/>
      <c r="GF699" s="66"/>
      <c r="GG699" s="7"/>
    </row>
    <row r="700" spans="2:189" s="67" customFormat="1" ht="11.45" customHeight="1" x14ac:dyDescent="0.15">
      <c r="B700" s="55"/>
      <c r="C700" s="56"/>
      <c r="D700" s="56"/>
      <c r="E700" s="56"/>
      <c r="F700" s="56"/>
      <c r="G700" s="56"/>
      <c r="H700" s="56"/>
      <c r="I700" s="56"/>
      <c r="J700" s="56"/>
      <c r="K700" s="56"/>
      <c r="L700" s="73"/>
      <c r="M700" s="73"/>
      <c r="N700" s="73"/>
      <c r="O700" s="56"/>
      <c r="P700" s="56"/>
      <c r="Q700" s="56" t="s">
        <v>12619</v>
      </c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 t="str">
        <f>TEXT(BG695,"#,##0.#######")</f>
        <v>46.</v>
      </c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  <c r="BR700" s="56"/>
      <c r="BS700" s="73"/>
      <c r="BT700" s="56"/>
      <c r="BU700" s="56"/>
      <c r="BV700" s="56"/>
      <c r="BW700" s="56"/>
      <c r="BX700" s="56"/>
      <c r="BY700" s="56"/>
      <c r="BZ700" s="56"/>
      <c r="CA700" s="56"/>
      <c r="CB700" s="56"/>
      <c r="CC700" s="56"/>
      <c r="CD700" s="56"/>
      <c r="CE700" s="56"/>
      <c r="CF700" s="56"/>
      <c r="CG700" s="56"/>
      <c r="CH700" s="56"/>
      <c r="CI700" s="56"/>
      <c r="CJ700" s="56"/>
      <c r="CK700" s="56"/>
      <c r="CL700" s="56"/>
      <c r="CM700" s="56"/>
      <c r="CN700" s="56"/>
      <c r="CO700" s="56"/>
      <c r="CP700" s="56"/>
      <c r="CQ700" s="56"/>
      <c r="CR700" s="56"/>
      <c r="CS700" s="56"/>
      <c r="CT700" s="56"/>
      <c r="CU700" s="56"/>
      <c r="CV700" s="56"/>
      <c r="CW700" s="56"/>
      <c r="CX700" s="56"/>
      <c r="CY700" s="56"/>
      <c r="CZ700" s="56"/>
      <c r="DA700" s="56"/>
      <c r="DB700" s="56"/>
      <c r="DC700" s="56"/>
      <c r="DD700" s="56"/>
      <c r="DE700" s="56"/>
      <c r="DF700" s="56"/>
      <c r="DG700" s="56"/>
      <c r="DH700" s="56"/>
      <c r="DI700" s="56"/>
      <c r="DJ700" s="56"/>
      <c r="DK700" s="56"/>
      <c r="DL700" s="56"/>
      <c r="DM700" s="56"/>
      <c r="DN700" s="56"/>
      <c r="DO700" s="56"/>
      <c r="DP700" s="56"/>
      <c r="DQ700" s="56"/>
      <c r="DR700" s="56"/>
      <c r="DS700" s="56"/>
      <c r="DT700" s="56"/>
      <c r="DU700" s="56"/>
      <c r="DV700" s="56"/>
      <c r="DW700" s="56"/>
      <c r="DX700" s="56"/>
      <c r="DY700" s="56"/>
      <c r="DZ700" s="56"/>
      <c r="EA700" s="56"/>
      <c r="EB700" s="56"/>
      <c r="EC700" s="56"/>
      <c r="ED700" s="56"/>
      <c r="EE700" s="56"/>
      <c r="EF700" s="56"/>
      <c r="EG700" s="56"/>
      <c r="EH700" s="56"/>
      <c r="EI700" s="56"/>
      <c r="EJ700" s="56"/>
      <c r="EK700" s="56"/>
      <c r="EL700" s="76"/>
      <c r="EM700" s="61"/>
      <c r="EN700" s="61"/>
      <c r="EO700" s="61"/>
      <c r="EP700" s="61"/>
      <c r="EQ700" s="70"/>
      <c r="ER700" s="56"/>
      <c r="ES700" s="56"/>
      <c r="ET700" s="56"/>
      <c r="EU700" s="66"/>
      <c r="EV700" s="66"/>
      <c r="EW700" s="66"/>
      <c r="EX700" s="66"/>
      <c r="EY700" s="66"/>
      <c r="EZ700" s="66"/>
      <c r="FA700" s="66"/>
      <c r="FB700" s="66"/>
      <c r="FC700" s="66"/>
      <c r="FD700" s="66"/>
      <c r="FE700" s="66"/>
      <c r="FF700" s="66"/>
      <c r="FG700" s="66"/>
      <c r="FH700" s="66"/>
      <c r="FI700" s="66"/>
      <c r="FJ700" s="66"/>
      <c r="FK700" s="66"/>
      <c r="FL700" s="66"/>
      <c r="FM700" s="66"/>
      <c r="FN700" s="66"/>
      <c r="FO700" s="66"/>
      <c r="FP700" s="66"/>
      <c r="FQ700" s="66"/>
      <c r="FR700" s="66"/>
      <c r="FS700" s="66"/>
      <c r="FT700" s="66"/>
      <c r="FU700" s="66"/>
      <c r="FV700" s="66"/>
      <c r="FW700" s="66"/>
      <c r="FX700" s="66"/>
      <c r="FY700" s="66"/>
      <c r="FZ700" s="66"/>
      <c r="GA700" s="66"/>
      <c r="GB700" s="66"/>
      <c r="GC700" s="66"/>
      <c r="GD700" s="66"/>
      <c r="GE700" s="66"/>
      <c r="GF700" s="66"/>
      <c r="GG700" s="7"/>
    </row>
    <row r="701" spans="2:189" s="67" customFormat="1" ht="11.45" customHeight="1" x14ac:dyDescent="0.15">
      <c r="B701" s="55"/>
      <c r="C701" s="56"/>
      <c r="D701" s="56"/>
      <c r="E701" s="56"/>
      <c r="F701" s="56"/>
      <c r="G701" s="56"/>
      <c r="H701" s="56"/>
      <c r="I701" s="56"/>
      <c r="J701" s="56"/>
      <c r="K701" s="56"/>
      <c r="L701" s="73"/>
      <c r="M701" s="73"/>
      <c r="N701" s="73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56"/>
      <c r="BM701" s="56"/>
      <c r="BN701" s="56"/>
      <c r="BO701" s="56"/>
      <c r="BP701" s="56"/>
      <c r="BQ701" s="56"/>
      <c r="BR701" s="56"/>
      <c r="BS701" s="73"/>
      <c r="BT701" s="56"/>
      <c r="BU701" s="56"/>
      <c r="BV701" s="56"/>
      <c r="BW701" s="56"/>
      <c r="BX701" s="56"/>
      <c r="BY701" s="56"/>
      <c r="BZ701" s="56"/>
      <c r="CA701" s="56"/>
      <c r="CB701" s="56"/>
      <c r="CC701" s="56"/>
      <c r="CD701" s="56"/>
      <c r="CE701" s="56"/>
      <c r="CF701" s="56"/>
      <c r="CG701" s="56"/>
      <c r="CH701" s="56"/>
      <c r="CI701" s="56"/>
      <c r="CJ701" s="56"/>
      <c r="CK701" s="56"/>
      <c r="CL701" s="56"/>
      <c r="CM701" s="56"/>
      <c r="CN701" s="56"/>
      <c r="CO701" s="56"/>
      <c r="CP701" s="56"/>
      <c r="CQ701" s="56"/>
      <c r="CR701" s="56"/>
      <c r="CS701" s="56"/>
      <c r="CT701" s="56"/>
      <c r="CU701" s="56"/>
      <c r="CV701" s="56"/>
      <c r="CW701" s="56"/>
      <c r="CX701" s="56"/>
      <c r="CY701" s="56"/>
      <c r="CZ701" s="56"/>
      <c r="DA701" s="56"/>
      <c r="DB701" s="56"/>
      <c r="DC701" s="56"/>
      <c r="DD701" s="56"/>
      <c r="DE701" s="56"/>
      <c r="DF701" s="56"/>
      <c r="DG701" s="56"/>
      <c r="DH701" s="56"/>
      <c r="DI701" s="56"/>
      <c r="DJ701" s="56"/>
      <c r="DK701" s="56"/>
      <c r="DL701" s="56"/>
      <c r="DM701" s="56"/>
      <c r="DN701" s="56"/>
      <c r="DO701" s="56"/>
      <c r="DP701" s="56"/>
      <c r="DQ701" s="56"/>
      <c r="DR701" s="56"/>
      <c r="DS701" s="56"/>
      <c r="DT701" s="56"/>
      <c r="DU701" s="56"/>
      <c r="DV701" s="56"/>
      <c r="DW701" s="56"/>
      <c r="DX701" s="56"/>
      <c r="DY701" s="56"/>
      <c r="DZ701" s="56"/>
      <c r="EA701" s="56"/>
      <c r="EB701" s="56"/>
      <c r="EC701" s="56"/>
      <c r="ED701" s="56"/>
      <c r="EE701" s="56"/>
      <c r="EF701" s="56"/>
      <c r="EG701" s="56"/>
      <c r="EH701" s="56"/>
      <c r="EI701" s="56"/>
      <c r="EJ701" s="56"/>
      <c r="EK701" s="56"/>
      <c r="EL701" s="76"/>
      <c r="EM701" s="61"/>
      <c r="EN701" s="61"/>
      <c r="EO701" s="61"/>
      <c r="EP701" s="61"/>
      <c r="EQ701" s="70"/>
      <c r="ER701" s="56"/>
      <c r="ES701" s="56"/>
      <c r="ET701" s="56"/>
      <c r="EU701" s="66"/>
      <c r="EV701" s="66"/>
      <c r="EW701" s="66"/>
      <c r="EX701" s="66"/>
      <c r="EY701" s="66"/>
      <c r="EZ701" s="66"/>
      <c r="FA701" s="66"/>
      <c r="FB701" s="66"/>
      <c r="FC701" s="66"/>
      <c r="FD701" s="66"/>
      <c r="FE701" s="66"/>
      <c r="FF701" s="66"/>
      <c r="FG701" s="66"/>
      <c r="FH701" s="66"/>
      <c r="FI701" s="66"/>
      <c r="FJ701" s="66"/>
      <c r="FK701" s="66"/>
      <c r="FL701" s="66"/>
      <c r="FM701" s="66"/>
      <c r="FN701" s="66"/>
      <c r="FO701" s="66"/>
      <c r="FP701" s="66"/>
      <c r="FQ701" s="66"/>
      <c r="FR701" s="66"/>
      <c r="FS701" s="66"/>
      <c r="FT701" s="66"/>
      <c r="FU701" s="66"/>
      <c r="FV701" s="66"/>
      <c r="FW701" s="66"/>
      <c r="FX701" s="66"/>
      <c r="FY701" s="66"/>
      <c r="FZ701" s="66"/>
      <c r="GA701" s="66"/>
      <c r="GB701" s="66"/>
      <c r="GC701" s="66"/>
      <c r="GD701" s="66"/>
      <c r="GE701" s="66"/>
      <c r="GF701" s="66"/>
      <c r="GG701" s="7"/>
    </row>
    <row r="702" spans="2:189" s="67" customFormat="1" ht="11.45" customHeight="1" x14ac:dyDescent="0.15">
      <c r="B702" s="55"/>
      <c r="C702" s="56"/>
      <c r="D702" s="56"/>
      <c r="E702" s="56"/>
      <c r="F702" s="56"/>
      <c r="G702" s="56" t="s">
        <v>4448</v>
      </c>
      <c r="H702" s="56"/>
      <c r="I702" s="56"/>
      <c r="J702" s="56"/>
      <c r="K702" s="56" t="s">
        <v>41</v>
      </c>
      <c r="L702" s="73"/>
      <c r="M702" s="287" t="e">
        <f>토목기계경비!$J$112</f>
        <v>#REF!</v>
      </c>
      <c r="N702" s="287"/>
      <c r="O702" s="287"/>
      <c r="P702" s="287"/>
      <c r="Q702" s="287"/>
      <c r="R702" s="56"/>
      <c r="S702" s="56" t="s">
        <v>12609</v>
      </c>
      <c r="T702" s="56"/>
      <c r="U702" s="56"/>
      <c r="V702" s="56" t="str">
        <f>TEXT(BE699,"#,##0.#######")</f>
        <v>6,456.52</v>
      </c>
      <c r="W702" s="56"/>
      <c r="X702" s="56"/>
      <c r="Y702" s="56"/>
      <c r="Z702" s="56"/>
      <c r="AA702" s="56"/>
      <c r="AB702" s="56" t="s">
        <v>12566</v>
      </c>
      <c r="AC702" s="56"/>
      <c r="AD702" s="56"/>
      <c r="AE702" s="56" t="str">
        <f>TEXT(20,"#,##0.#######")</f>
        <v>20.</v>
      </c>
      <c r="AF702" s="56"/>
      <c r="AG702" s="56" t="s">
        <v>50</v>
      </c>
      <c r="AH702" s="56"/>
      <c r="AI702" s="56"/>
      <c r="AJ702" s="56" t="s">
        <v>43</v>
      </c>
      <c r="AK702" s="56"/>
      <c r="AL702" s="56" t="e">
        <f>TEXT(TRUNC(M702/BE699*AE702,1),"#,##0.#")</f>
        <v>#REF!</v>
      </c>
      <c r="AM702" s="56"/>
      <c r="AN702" s="56"/>
      <c r="AP702" s="56"/>
      <c r="AR702" s="56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56"/>
      <c r="BM702" s="56"/>
      <c r="BN702" s="56"/>
      <c r="BO702" s="56"/>
      <c r="BP702" s="56"/>
      <c r="BQ702" s="56"/>
      <c r="BR702" s="56"/>
      <c r="BS702" s="73"/>
      <c r="BT702" s="56"/>
      <c r="BU702" s="56"/>
      <c r="BV702" s="56"/>
      <c r="BW702" s="56"/>
      <c r="BX702" s="56"/>
      <c r="BY702" s="56"/>
      <c r="BZ702" s="56"/>
      <c r="CA702" s="56"/>
      <c r="CB702" s="56"/>
      <c r="CC702" s="56"/>
      <c r="CD702" s="56"/>
      <c r="CE702" s="56"/>
      <c r="CF702" s="56"/>
      <c r="CG702" s="56"/>
      <c r="CH702" s="56"/>
      <c r="CI702" s="56"/>
      <c r="CJ702" s="56"/>
      <c r="CK702" s="56"/>
      <c r="CL702" s="56"/>
      <c r="CM702" s="56"/>
      <c r="CN702" s="56"/>
      <c r="CO702" s="56"/>
      <c r="CP702" s="56"/>
      <c r="CQ702" s="56"/>
      <c r="CR702" s="56"/>
      <c r="CS702" s="56"/>
      <c r="CT702" s="56"/>
      <c r="CU702" s="56"/>
      <c r="CV702" s="56"/>
      <c r="CW702" s="56"/>
      <c r="CX702" s="56"/>
      <c r="CY702" s="56"/>
      <c r="CZ702" s="56"/>
      <c r="DA702" s="56"/>
      <c r="DB702" s="56"/>
      <c r="DC702" s="56"/>
      <c r="DD702" s="56"/>
      <c r="DE702" s="56"/>
      <c r="DF702" s="56"/>
      <c r="DG702" s="56"/>
      <c r="DH702" s="56"/>
      <c r="DI702" s="56"/>
      <c r="DJ702" s="56"/>
      <c r="DK702" s="56"/>
      <c r="DL702" s="56"/>
      <c r="DM702" s="56"/>
      <c r="DN702" s="56"/>
      <c r="DO702" s="56"/>
      <c r="DP702" s="56"/>
      <c r="DQ702" s="56"/>
      <c r="DR702" s="56"/>
      <c r="DS702" s="56"/>
      <c r="DT702" s="56"/>
      <c r="DU702" s="56"/>
      <c r="DV702" s="56"/>
      <c r="DW702" s="56"/>
      <c r="DX702" s="56"/>
      <c r="DY702" s="56"/>
      <c r="DZ702" s="56"/>
      <c r="EA702" s="56"/>
      <c r="EB702" s="56"/>
      <c r="EC702" s="56"/>
      <c r="ED702" s="56"/>
      <c r="EE702" s="56"/>
      <c r="EF702" s="56"/>
      <c r="EG702" s="56"/>
      <c r="EH702" s="56"/>
      <c r="EI702" s="56"/>
      <c r="EJ702" s="56"/>
      <c r="EK702" s="56"/>
      <c r="EL702" s="76"/>
      <c r="EM702" s="61"/>
      <c r="EN702" s="61"/>
      <c r="EO702" s="61"/>
      <c r="EP702" s="61"/>
      <c r="EQ702" s="70"/>
      <c r="ER702" s="56"/>
      <c r="ES702" s="56"/>
      <c r="ET702" s="56"/>
      <c r="EU702" s="66"/>
      <c r="EV702" s="66"/>
      <c r="EW702" s="66"/>
      <c r="EX702" s="66"/>
      <c r="EY702" s="66"/>
      <c r="EZ702" s="66"/>
      <c r="FA702" s="66"/>
      <c r="FB702" s="66"/>
      <c r="FC702" s="66"/>
      <c r="FD702" s="66"/>
      <c r="FE702" s="66"/>
      <c r="FF702" s="66"/>
      <c r="FG702" s="66"/>
      <c r="FH702" s="66"/>
      <c r="FI702" s="66"/>
      <c r="FJ702" s="66"/>
      <c r="FK702" s="66"/>
      <c r="FL702" s="66"/>
      <c r="FM702" s="66"/>
      <c r="FN702" s="66"/>
      <c r="FO702" s="66"/>
      <c r="FP702" s="66"/>
      <c r="FQ702" s="66"/>
      <c r="FR702" s="66"/>
      <c r="FS702" s="66"/>
      <c r="FT702" s="66"/>
      <c r="FU702" s="66"/>
      <c r="FV702" s="66"/>
      <c r="FW702" s="66"/>
      <c r="FX702" s="66"/>
      <c r="FY702" s="66"/>
      <c r="FZ702" s="66"/>
      <c r="GA702" s="66"/>
      <c r="GB702" s="66"/>
      <c r="GC702" s="66"/>
      <c r="GD702" s="66"/>
      <c r="GE702" s="66"/>
      <c r="GF702" s="66"/>
      <c r="GG702" s="7"/>
    </row>
    <row r="703" spans="2:189" s="67" customFormat="1" ht="11.45" customHeight="1" x14ac:dyDescent="0.15">
      <c r="B703" s="55"/>
      <c r="C703" s="56"/>
      <c r="D703" s="56"/>
      <c r="E703" s="56"/>
      <c r="F703" s="56"/>
      <c r="G703" s="56" t="s">
        <v>4449</v>
      </c>
      <c r="H703" s="56"/>
      <c r="I703" s="56"/>
      <c r="J703" s="56"/>
      <c r="K703" s="56" t="s">
        <v>41</v>
      </c>
      <c r="L703" s="73"/>
      <c r="M703" s="287" t="e">
        <f>토목기계경비!$K$112</f>
        <v>#REF!</v>
      </c>
      <c r="N703" s="287"/>
      <c r="O703" s="287"/>
      <c r="P703" s="287"/>
      <c r="Q703" s="287"/>
      <c r="R703" s="56"/>
      <c r="S703" s="56" t="s">
        <v>12609</v>
      </c>
      <c r="T703" s="56"/>
      <c r="U703" s="56"/>
      <c r="V703" s="56" t="str">
        <f>TEXT(6456.52,"#,##0.#######")</f>
        <v>6,456.52</v>
      </c>
      <c r="W703" s="56"/>
      <c r="X703" s="56"/>
      <c r="Y703" s="56"/>
      <c r="Z703" s="56"/>
      <c r="AA703" s="56"/>
      <c r="AB703" s="56" t="s">
        <v>12566</v>
      </c>
      <c r="AC703" s="56"/>
      <c r="AD703" s="56"/>
      <c r="AE703" s="56" t="str">
        <f>TEXT(20,"#,##0.#######")</f>
        <v>20.</v>
      </c>
      <c r="AF703" s="56"/>
      <c r="AG703" s="56" t="s">
        <v>50</v>
      </c>
      <c r="AH703" s="56"/>
      <c r="AI703" s="56"/>
      <c r="AJ703" s="56" t="s">
        <v>12566</v>
      </c>
      <c r="AK703" s="56"/>
      <c r="AL703" s="56" t="s">
        <v>12648</v>
      </c>
      <c r="AM703" s="56"/>
      <c r="AN703" s="56"/>
      <c r="AO703" s="56" t="s">
        <v>43</v>
      </c>
      <c r="AQ703" s="56" t="e">
        <f>TEXT(M703,"#,##0.#######")</f>
        <v>#REF!</v>
      </c>
      <c r="AR703" s="56"/>
      <c r="AS703" s="56"/>
      <c r="AU703" s="56"/>
      <c r="AV703" s="56" t="s">
        <v>12609</v>
      </c>
      <c r="AW703" s="56"/>
      <c r="AX703" s="56" t="str">
        <f>TEXT(6456.52,"#,##0.#######")</f>
        <v>6,456.52</v>
      </c>
      <c r="AY703" s="56"/>
      <c r="AZ703" s="56"/>
      <c r="BA703" s="56"/>
      <c r="BB703" s="56"/>
      <c r="BD703" s="56" t="s">
        <v>12566</v>
      </c>
      <c r="BE703" s="56"/>
      <c r="BF703" s="73" t="str">
        <f>TEXT(AE703,"#,##0.#######")</f>
        <v>20.</v>
      </c>
      <c r="BG703" s="56"/>
      <c r="BH703" s="56" t="s">
        <v>12566</v>
      </c>
      <c r="BI703" s="56"/>
      <c r="BJ703" s="56" t="str">
        <f>TEXT(AP696,"#,##0.#######")</f>
        <v>0.78</v>
      </c>
      <c r="BK703" s="56"/>
      <c r="BL703" s="56"/>
      <c r="BM703" s="56" t="s">
        <v>43</v>
      </c>
      <c r="BN703" s="56" t="e">
        <f>TEXT(TRUNC(M703/6456.52*AE703*AP696,1),"#,##0.#")</f>
        <v>#REF!</v>
      </c>
      <c r="BO703" s="56"/>
      <c r="BP703" s="56"/>
      <c r="BQ703" s="56"/>
      <c r="BR703" s="56"/>
      <c r="BS703" s="78"/>
      <c r="BT703" s="56"/>
      <c r="BV703" s="56"/>
      <c r="BX703" s="56"/>
      <c r="BY703" s="56"/>
      <c r="BZ703" s="56"/>
      <c r="CA703" s="56"/>
      <c r="CC703" s="56"/>
      <c r="CE703" s="56"/>
      <c r="CF703" s="56"/>
      <c r="CG703" s="56"/>
      <c r="CH703" s="56"/>
      <c r="CI703" s="56"/>
      <c r="CJ703" s="56"/>
      <c r="CK703" s="56"/>
      <c r="CL703" s="56"/>
      <c r="CM703" s="56"/>
      <c r="CN703" s="56"/>
      <c r="CO703" s="56"/>
      <c r="CP703" s="56"/>
      <c r="CQ703" s="56"/>
      <c r="CR703" s="56"/>
      <c r="CS703" s="56"/>
      <c r="CT703" s="56"/>
      <c r="CU703" s="56"/>
      <c r="CV703" s="56"/>
      <c r="CW703" s="56"/>
      <c r="CX703" s="56"/>
      <c r="CY703" s="56"/>
      <c r="CZ703" s="56"/>
      <c r="DA703" s="56"/>
      <c r="DB703" s="56"/>
      <c r="DC703" s="56"/>
      <c r="DD703" s="56"/>
      <c r="DE703" s="56"/>
      <c r="DF703" s="56"/>
      <c r="DG703" s="56"/>
      <c r="DH703" s="56"/>
      <c r="DI703" s="56"/>
      <c r="DJ703" s="56"/>
      <c r="DK703" s="56"/>
      <c r="DL703" s="56"/>
      <c r="DM703" s="56"/>
      <c r="DN703" s="56"/>
      <c r="DO703" s="56"/>
      <c r="DP703" s="56"/>
      <c r="DQ703" s="56"/>
      <c r="DR703" s="56"/>
      <c r="DS703" s="56"/>
      <c r="DT703" s="56"/>
      <c r="DU703" s="56"/>
      <c r="DV703" s="56"/>
      <c r="DW703" s="56"/>
      <c r="DX703" s="56"/>
      <c r="DY703" s="56"/>
      <c r="DZ703" s="56"/>
      <c r="EA703" s="56"/>
      <c r="EB703" s="56"/>
      <c r="EC703" s="56"/>
      <c r="ED703" s="56"/>
      <c r="EE703" s="56"/>
      <c r="EF703" s="56"/>
      <c r="EG703" s="56"/>
      <c r="EH703" s="56"/>
      <c r="EI703" s="56"/>
      <c r="EJ703" s="56"/>
      <c r="EK703" s="56"/>
      <c r="EL703" s="76"/>
      <c r="EM703" s="61"/>
      <c r="EN703" s="61"/>
      <c r="EO703" s="61"/>
      <c r="EP703" s="61"/>
      <c r="EQ703" s="70"/>
      <c r="ER703" s="56"/>
      <c r="ES703" s="56"/>
      <c r="ET703" s="56"/>
      <c r="EU703" s="66"/>
      <c r="EV703" s="66"/>
      <c r="EW703" s="66"/>
      <c r="EX703" s="66"/>
      <c r="EY703" s="66"/>
      <c r="EZ703" s="66"/>
      <c r="FA703" s="66"/>
      <c r="FB703" s="66"/>
      <c r="FC703" s="66"/>
      <c r="FD703" s="66"/>
      <c r="FE703" s="66"/>
      <c r="FF703" s="66"/>
      <c r="FG703" s="66"/>
      <c r="FH703" s="66"/>
      <c r="FI703" s="66"/>
      <c r="FJ703" s="66"/>
      <c r="FK703" s="66"/>
      <c r="FL703" s="66"/>
      <c r="FM703" s="66"/>
      <c r="FN703" s="66"/>
      <c r="FO703" s="66"/>
      <c r="FP703" s="66"/>
      <c r="FQ703" s="66"/>
      <c r="FR703" s="66"/>
      <c r="FS703" s="66"/>
      <c r="FT703" s="66"/>
      <c r="FU703" s="66"/>
      <c r="FV703" s="66"/>
      <c r="FW703" s="66"/>
      <c r="FX703" s="66"/>
      <c r="FY703" s="66"/>
      <c r="FZ703" s="66"/>
      <c r="GA703" s="66"/>
      <c r="GB703" s="66"/>
      <c r="GC703" s="66"/>
      <c r="GD703" s="66"/>
      <c r="GE703" s="66"/>
      <c r="GF703" s="66"/>
      <c r="GG703" s="7"/>
    </row>
    <row r="704" spans="2:189" s="67" customFormat="1" ht="11.45" customHeight="1" x14ac:dyDescent="0.15">
      <c r="B704" s="55"/>
      <c r="C704" s="56"/>
      <c r="D704" s="56"/>
      <c r="E704" s="56"/>
      <c r="F704" s="56"/>
      <c r="G704" s="56" t="s">
        <v>12605</v>
      </c>
      <c r="H704" s="56"/>
      <c r="I704" s="56" t="s">
        <v>12606</v>
      </c>
      <c r="J704" s="56"/>
      <c r="K704" s="56" t="s">
        <v>41</v>
      </c>
      <c r="L704" s="73"/>
      <c r="M704" s="287">
        <f>토목기계경비!$L$112</f>
        <v>9470</v>
      </c>
      <c r="N704" s="287"/>
      <c r="O704" s="287"/>
      <c r="P704" s="287"/>
      <c r="Q704" s="287"/>
      <c r="R704" s="56"/>
      <c r="S704" s="56" t="s">
        <v>12609</v>
      </c>
      <c r="T704" s="56"/>
      <c r="U704" s="56"/>
      <c r="V704" s="56" t="str">
        <f>TEXT(BE699,"#,##0.#######")</f>
        <v>6,456.52</v>
      </c>
      <c r="W704" s="56"/>
      <c r="X704" s="56"/>
      <c r="Y704" s="56"/>
      <c r="Z704" s="56"/>
      <c r="AA704" s="56"/>
      <c r="AB704" s="56" t="s">
        <v>12566</v>
      </c>
      <c r="AC704" s="56"/>
      <c r="AD704" s="56"/>
      <c r="AE704" s="56" t="str">
        <f>TEXT(20,"#,##0.#######")</f>
        <v>20.</v>
      </c>
      <c r="AF704" s="56"/>
      <c r="AG704" s="56" t="s">
        <v>50</v>
      </c>
      <c r="AH704" s="56"/>
      <c r="AI704" s="56"/>
      <c r="AJ704" s="56" t="s">
        <v>43</v>
      </c>
      <c r="AK704" s="56"/>
      <c r="AL704" s="56" t="str">
        <f>TEXT(TRUNC(M704/BE699*AE704,1),"#,##0.#")</f>
        <v>29.3</v>
      </c>
      <c r="AM704" s="56"/>
      <c r="AN704" s="56"/>
      <c r="AO704" s="56"/>
      <c r="AQ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Q704" s="56"/>
      <c r="BR704" s="56"/>
      <c r="BS704" s="73"/>
      <c r="BT704" s="56"/>
      <c r="BU704" s="56"/>
      <c r="BV704" s="56"/>
      <c r="BW704" s="56"/>
      <c r="BX704" s="56"/>
      <c r="BY704" s="56"/>
      <c r="BZ704" s="56"/>
      <c r="CA704" s="56"/>
      <c r="CB704" s="56"/>
      <c r="CC704" s="56"/>
      <c r="CD704" s="56"/>
      <c r="CE704" s="56"/>
      <c r="CF704" s="56"/>
      <c r="CG704" s="56"/>
      <c r="CH704" s="56"/>
      <c r="CI704" s="56"/>
      <c r="CJ704" s="56"/>
      <c r="CK704" s="56"/>
      <c r="CL704" s="56"/>
      <c r="CM704" s="56"/>
      <c r="CN704" s="56"/>
      <c r="CO704" s="56"/>
      <c r="CP704" s="56"/>
      <c r="CQ704" s="56"/>
      <c r="CR704" s="56"/>
      <c r="CS704" s="56"/>
      <c r="CT704" s="56"/>
      <c r="CU704" s="56"/>
      <c r="CV704" s="56"/>
      <c r="CW704" s="56"/>
      <c r="CX704" s="56"/>
      <c r="CY704" s="56"/>
      <c r="CZ704" s="56"/>
      <c r="DA704" s="56"/>
      <c r="DB704" s="56"/>
      <c r="DC704" s="56"/>
      <c r="DD704" s="56"/>
      <c r="DE704" s="56"/>
      <c r="DF704" s="56"/>
      <c r="DG704" s="56"/>
      <c r="DH704" s="56"/>
      <c r="DI704" s="56"/>
      <c r="DJ704" s="56"/>
      <c r="DK704" s="56"/>
      <c r="DL704" s="56"/>
      <c r="DM704" s="56"/>
      <c r="DN704" s="56"/>
      <c r="DO704" s="56"/>
      <c r="DP704" s="56"/>
      <c r="DQ704" s="56"/>
      <c r="DR704" s="56"/>
      <c r="DS704" s="56"/>
      <c r="DT704" s="56"/>
      <c r="DU704" s="56"/>
      <c r="DV704" s="56"/>
      <c r="DW704" s="56"/>
      <c r="DX704" s="56"/>
      <c r="DY704" s="56"/>
      <c r="DZ704" s="56"/>
      <c r="EA704" s="56"/>
      <c r="EB704" s="56"/>
      <c r="EC704" s="56"/>
      <c r="ED704" s="56"/>
      <c r="EE704" s="56"/>
      <c r="EF704" s="56"/>
      <c r="EG704" s="56"/>
      <c r="EH704" s="56"/>
      <c r="EI704" s="56"/>
      <c r="EJ704" s="56"/>
      <c r="EK704" s="56"/>
      <c r="EL704" s="76"/>
      <c r="EM704" s="61"/>
      <c r="EN704" s="61"/>
      <c r="EO704" s="61"/>
      <c r="EP704" s="61"/>
      <c r="EQ704" s="70"/>
      <c r="ER704" s="56"/>
      <c r="ES704" s="56"/>
      <c r="ET704" s="56"/>
      <c r="EU704" s="66"/>
      <c r="EV704" s="66"/>
      <c r="EW704" s="66"/>
      <c r="EX704" s="66"/>
      <c r="EY704" s="66"/>
      <c r="EZ704" s="66"/>
      <c r="FA704" s="66"/>
      <c r="FB704" s="66"/>
      <c r="FC704" s="66"/>
      <c r="FD704" s="66"/>
      <c r="FE704" s="66"/>
      <c r="FF704" s="66"/>
      <c r="FG704" s="66"/>
      <c r="FH704" s="66"/>
      <c r="FI704" s="66"/>
      <c r="FJ704" s="66"/>
      <c r="FK704" s="66"/>
      <c r="FL704" s="66"/>
      <c r="FM704" s="66"/>
      <c r="FN704" s="66"/>
      <c r="FO704" s="66"/>
      <c r="FP704" s="66"/>
      <c r="FQ704" s="66"/>
      <c r="FR704" s="66"/>
      <c r="FS704" s="66"/>
      <c r="FT704" s="66"/>
      <c r="FU704" s="66"/>
      <c r="FV704" s="66"/>
      <c r="FW704" s="66"/>
      <c r="FX704" s="66"/>
      <c r="FY704" s="66"/>
      <c r="FZ704" s="66"/>
      <c r="GA704" s="66"/>
      <c r="GB704" s="66"/>
      <c r="GC704" s="66"/>
      <c r="GD704" s="66"/>
      <c r="GE704" s="66"/>
      <c r="GF704" s="66"/>
      <c r="GG704" s="7"/>
    </row>
    <row r="705" spans="2:189" s="67" customFormat="1" ht="11.45" customHeight="1" x14ac:dyDescent="0.15">
      <c r="B705" s="55"/>
      <c r="C705" s="56"/>
      <c r="D705" s="56"/>
      <c r="E705" s="56"/>
      <c r="F705" s="56"/>
      <c r="G705" s="56" t="s">
        <v>12614</v>
      </c>
      <c r="H705" s="56"/>
      <c r="I705" s="56" t="s">
        <v>9</v>
      </c>
      <c r="J705" s="56"/>
      <c r="K705" s="56" t="s">
        <v>41</v>
      </c>
      <c r="L705" s="73"/>
      <c r="M705" s="73" t="e">
        <f>TEXT(AL702+BN703+AL704,"#,##0.#######")</f>
        <v>#REF!</v>
      </c>
      <c r="N705" s="73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N705" s="56"/>
      <c r="AO705" s="56"/>
      <c r="AP705" s="56"/>
      <c r="AQ705" s="56"/>
      <c r="AR705" s="56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56"/>
      <c r="BM705" s="56"/>
      <c r="BN705" s="56"/>
      <c r="BO705" s="56"/>
      <c r="BQ705" s="56"/>
      <c r="BR705" s="56"/>
      <c r="BS705" s="73"/>
      <c r="BT705" s="56"/>
      <c r="BU705" s="56"/>
      <c r="BV705" s="56"/>
      <c r="BW705" s="56"/>
      <c r="BX705" s="56"/>
      <c r="BY705" s="56"/>
      <c r="BZ705" s="56"/>
      <c r="CA705" s="56"/>
      <c r="CB705" s="56"/>
      <c r="CC705" s="56"/>
      <c r="CD705" s="56"/>
      <c r="CE705" s="56"/>
      <c r="CF705" s="56"/>
      <c r="CG705" s="56"/>
      <c r="CH705" s="56"/>
      <c r="CI705" s="56"/>
      <c r="CJ705" s="56"/>
      <c r="CK705" s="56"/>
      <c r="CL705" s="56"/>
      <c r="CM705" s="56"/>
      <c r="CN705" s="56"/>
      <c r="CO705" s="56"/>
      <c r="CP705" s="56"/>
      <c r="CQ705" s="56"/>
      <c r="CR705" s="56"/>
      <c r="CS705" s="56"/>
      <c r="CT705" s="56"/>
      <c r="CU705" s="56"/>
      <c r="CV705" s="56"/>
      <c r="CW705" s="56"/>
      <c r="CX705" s="56"/>
      <c r="CY705" s="56"/>
      <c r="CZ705" s="56"/>
      <c r="DA705" s="56"/>
      <c r="DB705" s="56"/>
      <c r="DC705" s="56"/>
      <c r="DD705" s="56"/>
      <c r="DE705" s="56"/>
      <c r="DF705" s="56"/>
      <c r="DG705" s="56"/>
      <c r="DH705" s="56"/>
      <c r="DI705" s="56"/>
      <c r="DJ705" s="56"/>
      <c r="DK705" s="56"/>
      <c r="DL705" s="56"/>
      <c r="DM705" s="56"/>
      <c r="DN705" s="56"/>
      <c r="DO705" s="56"/>
      <c r="DP705" s="56"/>
      <c r="DQ705" s="56"/>
      <c r="DR705" s="56"/>
      <c r="DS705" s="56"/>
      <c r="DT705" s="56"/>
      <c r="DU705" s="56"/>
      <c r="DV705" s="56"/>
      <c r="DW705" s="56"/>
      <c r="DX705" s="56"/>
      <c r="DY705" s="56"/>
      <c r="DZ705" s="56"/>
      <c r="EA705" s="56"/>
      <c r="EB705" s="56"/>
      <c r="EC705" s="56"/>
      <c r="ED705" s="56"/>
      <c r="EE705" s="56"/>
      <c r="EF705" s="56"/>
      <c r="EG705" s="56"/>
      <c r="EH705" s="56"/>
      <c r="EI705" s="56"/>
      <c r="EJ705" s="56"/>
      <c r="EK705" s="56"/>
      <c r="EL705" s="76"/>
      <c r="EM705" s="61" t="e">
        <f>EN705+EO705+EP705</f>
        <v>#REF!</v>
      </c>
      <c r="EN705" s="61" t="e">
        <f>TEXT(AL702,"#,###.0")</f>
        <v>#REF!</v>
      </c>
      <c r="EO705" s="61" t="e">
        <f>TEXT(BN703,"#,###.0")</f>
        <v>#REF!</v>
      </c>
      <c r="EP705" s="61" t="str">
        <f>TEXT(AL704,"#,###.0")</f>
        <v>29.3</v>
      </c>
      <c r="EQ705" s="70"/>
      <c r="ER705" s="56"/>
      <c r="ES705" s="56"/>
      <c r="ET705" s="56"/>
      <c r="EU705" s="66"/>
      <c r="EV705" s="66"/>
      <c r="EW705" s="66"/>
      <c r="EX705" s="66"/>
      <c r="EY705" s="66"/>
      <c r="EZ705" s="66"/>
      <c r="FA705" s="66"/>
      <c r="FB705" s="66"/>
      <c r="FC705" s="66"/>
      <c r="FD705" s="66"/>
      <c r="FE705" s="66"/>
      <c r="FF705" s="66"/>
      <c r="FG705" s="66"/>
      <c r="FH705" s="66"/>
      <c r="FI705" s="66"/>
      <c r="FJ705" s="66"/>
      <c r="FK705" s="66"/>
      <c r="FL705" s="66"/>
      <c r="FM705" s="66"/>
      <c r="FN705" s="66"/>
      <c r="FO705" s="66"/>
      <c r="FP705" s="66"/>
      <c r="FQ705" s="66"/>
      <c r="FR705" s="66"/>
      <c r="FS705" s="66"/>
      <c r="FT705" s="66"/>
      <c r="FU705" s="66"/>
      <c r="FV705" s="66"/>
      <c r="FW705" s="66"/>
      <c r="FX705" s="66"/>
      <c r="FY705" s="66"/>
      <c r="FZ705" s="66"/>
      <c r="GA705" s="66"/>
      <c r="GB705" s="66"/>
      <c r="GC705" s="66"/>
      <c r="GD705" s="66"/>
      <c r="GE705" s="66"/>
      <c r="GF705" s="66"/>
      <c r="GG705" s="7"/>
    </row>
    <row r="706" spans="2:189" s="67" customFormat="1" ht="11.45" customHeight="1" x14ac:dyDescent="0.15">
      <c r="B706" s="55"/>
      <c r="C706" s="56"/>
      <c r="D706" s="56"/>
      <c r="E706" s="56"/>
      <c r="F706" s="56"/>
      <c r="G706" s="56"/>
      <c r="H706" s="56"/>
      <c r="I706" s="56"/>
      <c r="J706" s="56"/>
      <c r="K706" s="56"/>
      <c r="L706" s="73"/>
      <c r="M706" s="73"/>
      <c r="N706" s="73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56"/>
      <c r="BM706" s="56"/>
      <c r="BN706" s="56"/>
      <c r="BO706" s="56"/>
      <c r="BP706" s="56"/>
      <c r="BQ706" s="56"/>
      <c r="BR706" s="56"/>
      <c r="BS706" s="73"/>
      <c r="BT706" s="56"/>
      <c r="BU706" s="56"/>
      <c r="BV706" s="56"/>
      <c r="BW706" s="56"/>
      <c r="BX706" s="56"/>
      <c r="BY706" s="56"/>
      <c r="BZ706" s="56"/>
      <c r="CA706" s="56"/>
      <c r="CB706" s="56"/>
      <c r="CC706" s="56"/>
      <c r="CD706" s="56"/>
      <c r="CE706" s="56"/>
      <c r="CF706" s="56"/>
      <c r="CG706" s="56"/>
      <c r="CH706" s="56"/>
      <c r="CI706" s="56"/>
      <c r="CJ706" s="56"/>
      <c r="CK706" s="56"/>
      <c r="CL706" s="56"/>
      <c r="CM706" s="56"/>
      <c r="CN706" s="56"/>
      <c r="CO706" s="56"/>
      <c r="CP706" s="56"/>
      <c r="CQ706" s="56"/>
      <c r="CR706" s="56"/>
      <c r="CS706" s="56"/>
      <c r="CT706" s="56"/>
      <c r="CU706" s="56"/>
      <c r="CV706" s="56"/>
      <c r="CW706" s="56"/>
      <c r="CX706" s="56"/>
      <c r="CY706" s="56"/>
      <c r="CZ706" s="56"/>
      <c r="DA706" s="56"/>
      <c r="DB706" s="56"/>
      <c r="DC706" s="56"/>
      <c r="DD706" s="56"/>
      <c r="DE706" s="56"/>
      <c r="DF706" s="56"/>
      <c r="DG706" s="56"/>
      <c r="DH706" s="56"/>
      <c r="DI706" s="56"/>
      <c r="DJ706" s="56"/>
      <c r="DK706" s="56"/>
      <c r="DL706" s="56"/>
      <c r="DM706" s="56"/>
      <c r="DN706" s="56"/>
      <c r="DO706" s="56"/>
      <c r="DP706" s="56"/>
      <c r="DQ706" s="56"/>
      <c r="DR706" s="56"/>
      <c r="DS706" s="56"/>
      <c r="DT706" s="56"/>
      <c r="DU706" s="56"/>
      <c r="DV706" s="56"/>
      <c r="DW706" s="56"/>
      <c r="DX706" s="56"/>
      <c r="DY706" s="56"/>
      <c r="DZ706" s="56"/>
      <c r="EA706" s="56"/>
      <c r="EB706" s="56"/>
      <c r="EC706" s="56"/>
      <c r="ED706" s="56"/>
      <c r="EE706" s="56"/>
      <c r="EF706" s="56"/>
      <c r="EG706" s="56"/>
      <c r="EH706" s="56"/>
      <c r="EI706" s="56"/>
      <c r="EJ706" s="56"/>
      <c r="EK706" s="56"/>
      <c r="EL706" s="76"/>
      <c r="EM706" s="61"/>
      <c r="EN706" s="61"/>
      <c r="EO706" s="61"/>
      <c r="EP706" s="61"/>
      <c r="EQ706" s="70"/>
      <c r="ER706" s="56"/>
      <c r="ES706" s="56"/>
      <c r="ET706" s="56"/>
      <c r="EU706" s="66"/>
      <c r="EV706" s="66"/>
      <c r="EW706" s="66"/>
      <c r="EX706" s="66"/>
      <c r="EY706" s="66"/>
      <c r="EZ706" s="66"/>
      <c r="FA706" s="66"/>
      <c r="FB706" s="66"/>
      <c r="FC706" s="66"/>
      <c r="FD706" s="66"/>
      <c r="FE706" s="66"/>
      <c r="FF706" s="66"/>
      <c r="FG706" s="66"/>
      <c r="FH706" s="66"/>
      <c r="FI706" s="66"/>
      <c r="FJ706" s="66"/>
      <c r="FK706" s="66"/>
      <c r="FL706" s="66"/>
      <c r="FM706" s="66"/>
      <c r="FN706" s="66"/>
      <c r="FO706" s="66"/>
      <c r="FP706" s="66"/>
      <c r="FQ706" s="66"/>
      <c r="FR706" s="66"/>
      <c r="FS706" s="66"/>
      <c r="FT706" s="66"/>
      <c r="FU706" s="66"/>
      <c r="FV706" s="66"/>
      <c r="FW706" s="66"/>
      <c r="FX706" s="66"/>
      <c r="FY706" s="66"/>
      <c r="FZ706" s="66"/>
      <c r="GA706" s="66"/>
      <c r="GB706" s="66"/>
      <c r="GC706" s="66"/>
      <c r="GD706" s="66"/>
      <c r="GE706" s="66"/>
      <c r="GF706" s="66"/>
      <c r="GG706" s="7"/>
    </row>
    <row r="707" spans="2:189" s="67" customFormat="1" ht="11.45" customHeight="1" x14ac:dyDescent="0.15">
      <c r="B707" s="55"/>
      <c r="C707" s="56"/>
      <c r="D707" s="56" t="s">
        <v>12603</v>
      </c>
      <c r="E707" s="56"/>
      <c r="F707" s="56"/>
      <c r="G707" s="56" t="s">
        <v>12604</v>
      </c>
      <c r="H707" s="56"/>
      <c r="I707" s="56"/>
      <c r="J707" s="56"/>
      <c r="K707" s="56" t="s">
        <v>9</v>
      </c>
      <c r="L707" s="73"/>
      <c r="M707" s="73"/>
      <c r="N707" s="73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56"/>
      <c r="BM707" s="56"/>
      <c r="BN707" s="56"/>
      <c r="BO707" s="56"/>
      <c r="BP707" s="56"/>
      <c r="BQ707" s="56"/>
      <c r="BR707" s="56"/>
      <c r="BS707" s="73"/>
      <c r="BT707" s="56"/>
      <c r="BU707" s="56"/>
      <c r="BV707" s="56"/>
      <c r="BW707" s="56"/>
      <c r="BX707" s="56"/>
      <c r="BY707" s="56"/>
      <c r="BZ707" s="56"/>
      <c r="CA707" s="56"/>
      <c r="CB707" s="56"/>
      <c r="CC707" s="56"/>
      <c r="CD707" s="56"/>
      <c r="CE707" s="56"/>
      <c r="CF707" s="56"/>
      <c r="CG707" s="56"/>
      <c r="CH707" s="56"/>
      <c r="CI707" s="56"/>
      <c r="CJ707" s="56"/>
      <c r="CK707" s="56"/>
      <c r="CL707" s="56"/>
      <c r="CM707" s="56"/>
      <c r="CN707" s="56"/>
      <c r="CO707" s="56"/>
      <c r="CP707" s="56"/>
      <c r="CQ707" s="56"/>
      <c r="CR707" s="56"/>
      <c r="CS707" s="56"/>
      <c r="CT707" s="56"/>
      <c r="CU707" s="56"/>
      <c r="CV707" s="56"/>
      <c r="CW707" s="56"/>
      <c r="CX707" s="56"/>
      <c r="CY707" s="56"/>
      <c r="CZ707" s="56"/>
      <c r="DA707" s="56"/>
      <c r="DB707" s="56"/>
      <c r="DC707" s="56"/>
      <c r="DD707" s="56"/>
      <c r="DE707" s="56"/>
      <c r="DF707" s="56"/>
      <c r="DG707" s="56"/>
      <c r="DH707" s="56"/>
      <c r="DI707" s="56"/>
      <c r="DJ707" s="56"/>
      <c r="DK707" s="56"/>
      <c r="DL707" s="56"/>
      <c r="DM707" s="56"/>
      <c r="DN707" s="56"/>
      <c r="DO707" s="56"/>
      <c r="DP707" s="56"/>
      <c r="DQ707" s="56"/>
      <c r="DR707" s="56"/>
      <c r="DS707" s="56"/>
      <c r="DT707" s="56"/>
      <c r="DU707" s="56"/>
      <c r="DV707" s="56"/>
      <c r="DW707" s="56"/>
      <c r="DX707" s="56"/>
      <c r="DY707" s="56"/>
      <c r="DZ707" s="56"/>
      <c r="EA707" s="56"/>
      <c r="EB707" s="56"/>
      <c r="EC707" s="56"/>
      <c r="ED707" s="56"/>
      <c r="EE707" s="56"/>
      <c r="EF707" s="56"/>
      <c r="EG707" s="56"/>
      <c r="EH707" s="56"/>
      <c r="EI707" s="56"/>
      <c r="EJ707" s="56"/>
      <c r="EK707" s="56"/>
      <c r="EL707" s="76"/>
      <c r="EM707" s="61"/>
      <c r="EN707" s="61"/>
      <c r="EO707" s="61"/>
      <c r="EP707" s="61"/>
      <c r="EQ707" s="70"/>
      <c r="ER707" s="56"/>
      <c r="ES707" s="56"/>
      <c r="ET707" s="56"/>
      <c r="EU707" s="66"/>
      <c r="EV707" s="66"/>
      <c r="EW707" s="66"/>
      <c r="EX707" s="66"/>
      <c r="EY707" s="66"/>
      <c r="EZ707" s="66"/>
      <c r="FA707" s="66"/>
      <c r="FB707" s="66"/>
      <c r="FC707" s="66"/>
      <c r="FD707" s="66"/>
      <c r="FE707" s="66"/>
      <c r="FF707" s="66"/>
      <c r="FG707" s="66"/>
      <c r="FH707" s="66"/>
      <c r="FI707" s="66"/>
      <c r="FJ707" s="66"/>
      <c r="FK707" s="66"/>
      <c r="FL707" s="66"/>
      <c r="FM707" s="66"/>
      <c r="FN707" s="66"/>
      <c r="FO707" s="66"/>
      <c r="FP707" s="66"/>
      <c r="FQ707" s="66"/>
      <c r="FR707" s="66"/>
      <c r="FS707" s="66"/>
      <c r="FT707" s="66"/>
      <c r="FU707" s="66"/>
      <c r="FV707" s="66"/>
      <c r="FW707" s="66"/>
      <c r="FX707" s="66"/>
      <c r="FY707" s="66"/>
      <c r="FZ707" s="66"/>
      <c r="GA707" s="66"/>
      <c r="GB707" s="66"/>
      <c r="GC707" s="66"/>
      <c r="GD707" s="66"/>
      <c r="GE707" s="66"/>
      <c r="GF707" s="66"/>
      <c r="GG707" s="7"/>
    </row>
    <row r="708" spans="2:189" s="67" customFormat="1" ht="11.45" customHeight="1" x14ac:dyDescent="0.15">
      <c r="B708" s="55"/>
      <c r="C708" s="56"/>
      <c r="D708" s="56"/>
      <c r="E708" s="56"/>
      <c r="F708" s="56"/>
      <c r="G708" s="56"/>
      <c r="H708" s="56" t="s">
        <v>4448</v>
      </c>
      <c r="I708" s="56"/>
      <c r="J708" s="56"/>
      <c r="K708" s="56"/>
      <c r="L708" s="73"/>
      <c r="M708" s="73"/>
      <c r="N708" s="73"/>
      <c r="O708" s="56" t="s">
        <v>41</v>
      </c>
      <c r="P708" s="56"/>
      <c r="Q708" s="56" t="e">
        <f>TEXT(EN675,"#,###.##")</f>
        <v>#REF!</v>
      </c>
      <c r="R708" s="56"/>
      <c r="S708" s="56"/>
      <c r="T708" s="56"/>
      <c r="U708" s="56"/>
      <c r="V708" s="56" t="s">
        <v>39</v>
      </c>
      <c r="W708" s="56"/>
      <c r="X708" s="56" t="e">
        <f>TEXT(EN705,"#,###.##")</f>
        <v>#REF!</v>
      </c>
      <c r="Y708" s="56"/>
      <c r="Z708" s="56"/>
      <c r="AB708" s="56" t="s">
        <v>43</v>
      </c>
      <c r="AC708" s="56"/>
      <c r="AD708" s="56" t="e">
        <f>TEXT(TRUNC(EN675+EN705,0),"#,##0")</f>
        <v>#REF!</v>
      </c>
      <c r="AE708" s="56"/>
      <c r="AF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  <c r="BR708" s="56"/>
      <c r="BS708" s="73"/>
      <c r="BT708" s="56"/>
      <c r="BU708" s="56"/>
      <c r="BV708" s="56"/>
      <c r="BW708" s="56"/>
      <c r="BX708" s="56"/>
      <c r="BY708" s="56"/>
      <c r="BZ708" s="56"/>
      <c r="CA708" s="56"/>
      <c r="CB708" s="56"/>
      <c r="CC708" s="56"/>
      <c r="CD708" s="56"/>
      <c r="CE708" s="56"/>
      <c r="CF708" s="56"/>
      <c r="CG708" s="56"/>
      <c r="CH708" s="56"/>
      <c r="CI708" s="56"/>
      <c r="CJ708" s="56"/>
      <c r="CK708" s="56"/>
      <c r="CL708" s="56"/>
      <c r="CM708" s="56"/>
      <c r="CN708" s="56"/>
      <c r="CO708" s="56"/>
      <c r="CP708" s="56"/>
      <c r="CQ708" s="56"/>
      <c r="CR708" s="56"/>
      <c r="CS708" s="56"/>
      <c r="CT708" s="56"/>
      <c r="CU708" s="56"/>
      <c r="CV708" s="56"/>
      <c r="CW708" s="56"/>
      <c r="CX708" s="56"/>
      <c r="CY708" s="56"/>
      <c r="CZ708" s="56"/>
      <c r="DA708" s="56"/>
      <c r="DB708" s="56"/>
      <c r="DC708" s="56"/>
      <c r="DD708" s="56"/>
      <c r="DE708" s="56"/>
      <c r="DF708" s="56"/>
      <c r="DG708" s="56"/>
      <c r="DH708" s="56"/>
      <c r="DI708" s="56"/>
      <c r="DJ708" s="56"/>
      <c r="DK708" s="56"/>
      <c r="DL708" s="56"/>
      <c r="DM708" s="56"/>
      <c r="DN708" s="56"/>
      <c r="DO708" s="56"/>
      <c r="DP708" s="56"/>
      <c r="DQ708" s="56"/>
      <c r="DR708" s="56"/>
      <c r="DS708" s="56"/>
      <c r="DT708" s="56"/>
      <c r="DU708" s="56"/>
      <c r="DV708" s="56"/>
      <c r="DW708" s="56"/>
      <c r="DX708" s="56"/>
      <c r="DY708" s="56"/>
      <c r="DZ708" s="56"/>
      <c r="EA708" s="56"/>
      <c r="EB708" s="56"/>
      <c r="EC708" s="56"/>
      <c r="ED708" s="56"/>
      <c r="EE708" s="56"/>
      <c r="EF708" s="56"/>
      <c r="EG708" s="56"/>
      <c r="EH708" s="56"/>
      <c r="EI708" s="56"/>
      <c r="EJ708" s="56"/>
      <c r="EK708" s="56"/>
      <c r="EL708" s="76"/>
      <c r="EM708" s="61"/>
      <c r="EN708" s="61"/>
      <c r="EO708" s="61"/>
      <c r="EP708" s="61"/>
      <c r="EQ708" s="70"/>
      <c r="ER708" s="56"/>
      <c r="ES708" s="56"/>
      <c r="ET708" s="56"/>
      <c r="EU708" s="66"/>
      <c r="EV708" s="66"/>
      <c r="EW708" s="66"/>
      <c r="EX708" s="66"/>
      <c r="EY708" s="66"/>
      <c r="EZ708" s="66"/>
      <c r="FA708" s="66"/>
      <c r="FB708" s="66"/>
      <c r="FC708" s="66"/>
      <c r="FD708" s="66"/>
      <c r="FE708" s="66"/>
      <c r="FF708" s="66"/>
      <c r="FG708" s="66"/>
      <c r="FH708" s="66"/>
      <c r="FI708" s="66"/>
      <c r="FJ708" s="66"/>
      <c r="FK708" s="66"/>
      <c r="FL708" s="66"/>
      <c r="FM708" s="66"/>
      <c r="FN708" s="66"/>
      <c r="FO708" s="66"/>
      <c r="FP708" s="66"/>
      <c r="FQ708" s="66"/>
      <c r="FR708" s="66"/>
      <c r="FS708" s="66"/>
      <c r="FT708" s="66"/>
      <c r="FU708" s="66"/>
      <c r="FV708" s="66"/>
      <c r="FW708" s="66"/>
      <c r="FX708" s="66"/>
      <c r="FY708" s="66"/>
      <c r="FZ708" s="66"/>
      <c r="GA708" s="66"/>
      <c r="GB708" s="66"/>
      <c r="GC708" s="66"/>
      <c r="GD708" s="66"/>
      <c r="GE708" s="66"/>
      <c r="GF708" s="66"/>
      <c r="GG708" s="7"/>
    </row>
    <row r="709" spans="2:189" s="67" customFormat="1" ht="11.45" customHeight="1" x14ac:dyDescent="0.15">
      <c r="B709" s="55"/>
      <c r="C709" s="56"/>
      <c r="D709" s="56"/>
      <c r="E709" s="56"/>
      <c r="F709" s="56"/>
      <c r="G709" s="56"/>
      <c r="H709" s="56" t="s">
        <v>4449</v>
      </c>
      <c r="I709" s="56"/>
      <c r="J709" s="56"/>
      <c r="K709" s="56"/>
      <c r="L709" s="73"/>
      <c r="M709" s="73"/>
      <c r="N709" s="73"/>
      <c r="O709" s="56" t="s">
        <v>41</v>
      </c>
      <c r="P709" s="56"/>
      <c r="Q709" s="56" t="e">
        <f>TEXT(EO675,"#,###.##")</f>
        <v>#REF!</v>
      </c>
      <c r="R709" s="56"/>
      <c r="S709" s="56"/>
      <c r="T709" s="56"/>
      <c r="U709" s="56"/>
      <c r="V709" s="56" t="s">
        <v>39</v>
      </c>
      <c r="W709" s="56"/>
      <c r="X709" s="56" t="e">
        <f>TEXT(EO705,"#,###.##")</f>
        <v>#REF!</v>
      </c>
      <c r="Z709" s="56"/>
      <c r="AA709" s="56"/>
      <c r="AB709" s="56" t="s">
        <v>43</v>
      </c>
      <c r="AC709" s="56"/>
      <c r="AD709" s="56" t="e">
        <f>TEXT(TRUNC(EO675+EO705,0),"#,##0")</f>
        <v>#REF!</v>
      </c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  <c r="BR709" s="56"/>
      <c r="BS709" s="73"/>
      <c r="BT709" s="56"/>
      <c r="BU709" s="56"/>
      <c r="BV709" s="56"/>
      <c r="BW709" s="56"/>
      <c r="BX709" s="56"/>
      <c r="BY709" s="56"/>
      <c r="BZ709" s="56"/>
      <c r="CA709" s="56"/>
      <c r="CB709" s="56"/>
      <c r="CC709" s="56"/>
      <c r="CD709" s="56"/>
      <c r="CE709" s="56"/>
      <c r="CF709" s="56"/>
      <c r="CG709" s="56"/>
      <c r="CH709" s="56"/>
      <c r="CI709" s="56"/>
      <c r="CJ709" s="56"/>
      <c r="CK709" s="56"/>
      <c r="CL709" s="56"/>
      <c r="CM709" s="56"/>
      <c r="CN709" s="56"/>
      <c r="CO709" s="56"/>
      <c r="CP709" s="56"/>
      <c r="CQ709" s="56"/>
      <c r="CR709" s="56"/>
      <c r="CS709" s="56"/>
      <c r="CT709" s="56"/>
      <c r="CU709" s="56"/>
      <c r="CV709" s="56"/>
      <c r="CW709" s="56"/>
      <c r="CX709" s="56"/>
      <c r="CY709" s="56"/>
      <c r="CZ709" s="56"/>
      <c r="DA709" s="56"/>
      <c r="DB709" s="56"/>
      <c r="DC709" s="56"/>
      <c r="DD709" s="56"/>
      <c r="DE709" s="56"/>
      <c r="DF709" s="56"/>
      <c r="DG709" s="56"/>
      <c r="DH709" s="56"/>
      <c r="DI709" s="56"/>
      <c r="DJ709" s="56"/>
      <c r="DK709" s="56"/>
      <c r="DL709" s="56"/>
      <c r="DM709" s="56"/>
      <c r="DN709" s="56"/>
      <c r="DO709" s="56"/>
      <c r="DP709" s="56"/>
      <c r="DQ709" s="56"/>
      <c r="DR709" s="56"/>
      <c r="DS709" s="56"/>
      <c r="DT709" s="56"/>
      <c r="DU709" s="56"/>
      <c r="DV709" s="56"/>
      <c r="DW709" s="56"/>
      <c r="DX709" s="56"/>
      <c r="DY709" s="56"/>
      <c r="DZ709" s="56"/>
      <c r="EA709" s="56"/>
      <c r="EB709" s="56"/>
      <c r="EC709" s="56"/>
      <c r="ED709" s="56"/>
      <c r="EE709" s="56"/>
      <c r="EF709" s="56"/>
      <c r="EG709" s="56"/>
      <c r="EH709" s="56"/>
      <c r="EI709" s="56"/>
      <c r="EJ709" s="56"/>
      <c r="EK709" s="56"/>
      <c r="EL709" s="76"/>
      <c r="EM709" s="61"/>
      <c r="EN709" s="61"/>
      <c r="EO709" s="61"/>
      <c r="EP709" s="61"/>
      <c r="EQ709" s="70"/>
      <c r="ER709" s="56"/>
      <c r="ES709" s="56"/>
      <c r="ET709" s="56"/>
      <c r="EU709" s="66"/>
      <c r="EV709" s="66"/>
      <c r="EW709" s="66"/>
      <c r="EX709" s="66"/>
      <c r="EY709" s="66"/>
      <c r="EZ709" s="66"/>
      <c r="FA709" s="66"/>
      <c r="FB709" s="66"/>
      <c r="FC709" s="66"/>
      <c r="FD709" s="66"/>
      <c r="FE709" s="66"/>
      <c r="FF709" s="66"/>
      <c r="FG709" s="66"/>
      <c r="FH709" s="66"/>
      <c r="FI709" s="66"/>
      <c r="FJ709" s="66"/>
      <c r="FK709" s="66"/>
      <c r="FL709" s="66"/>
      <c r="FM709" s="66"/>
      <c r="FN709" s="66"/>
      <c r="FO709" s="66"/>
      <c r="FP709" s="66"/>
      <c r="FQ709" s="66"/>
      <c r="FR709" s="66"/>
      <c r="FS709" s="66"/>
      <c r="FT709" s="66"/>
      <c r="FU709" s="66"/>
      <c r="FV709" s="66"/>
      <c r="FW709" s="66"/>
      <c r="FX709" s="66"/>
      <c r="FY709" s="66"/>
      <c r="FZ709" s="66"/>
      <c r="GA709" s="66"/>
      <c r="GB709" s="66"/>
      <c r="GC709" s="66"/>
      <c r="GD709" s="66"/>
      <c r="GE709" s="66"/>
      <c r="GF709" s="66"/>
      <c r="GG709" s="7"/>
    </row>
    <row r="710" spans="2:189" s="67" customFormat="1" ht="11.45" customHeight="1" x14ac:dyDescent="0.15">
      <c r="B710" s="55"/>
      <c r="C710" s="56"/>
      <c r="D710" s="56"/>
      <c r="E710" s="56"/>
      <c r="F710" s="56"/>
      <c r="G710" s="56"/>
      <c r="H710" s="56" t="s">
        <v>12605</v>
      </c>
      <c r="I710" s="56"/>
      <c r="J710" s="73" t="s">
        <v>12606</v>
      </c>
      <c r="K710" s="56"/>
      <c r="L710" s="78"/>
      <c r="M710" s="73"/>
      <c r="N710" s="73"/>
      <c r="O710" s="56" t="s">
        <v>41</v>
      </c>
      <c r="P710" s="56"/>
      <c r="Q710" s="56" t="str">
        <f>TEXT(EP675,"#,###.##")</f>
        <v>33.9</v>
      </c>
      <c r="R710" s="56"/>
      <c r="S710" s="56"/>
      <c r="T710" s="56"/>
      <c r="U710" s="56"/>
      <c r="V710" s="56" t="s">
        <v>39</v>
      </c>
      <c r="W710" s="56"/>
      <c r="X710" s="56" t="str">
        <f>TEXT(EP705,"#,###.##")</f>
        <v>29.3</v>
      </c>
      <c r="Y710" s="56"/>
      <c r="Z710" s="56"/>
      <c r="AA710" s="56"/>
      <c r="AB710" s="56" t="s">
        <v>43</v>
      </c>
      <c r="AC710" s="56"/>
      <c r="AD710" s="56" t="str">
        <f>TEXT(TRUNC(EP675+EP705,0),"#,##0")</f>
        <v>63</v>
      </c>
      <c r="AE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56"/>
      <c r="BM710" s="56"/>
      <c r="BN710" s="56"/>
      <c r="BO710" s="56"/>
      <c r="BP710" s="56"/>
      <c r="BQ710" s="56"/>
      <c r="BR710" s="56"/>
      <c r="BS710" s="73"/>
      <c r="BT710" s="56"/>
      <c r="BU710" s="56"/>
      <c r="BV710" s="56"/>
      <c r="BW710" s="56"/>
      <c r="BX710" s="56"/>
      <c r="BY710" s="56"/>
      <c r="BZ710" s="56"/>
      <c r="CA710" s="56"/>
      <c r="CB710" s="56"/>
      <c r="CC710" s="56"/>
      <c r="CD710" s="56"/>
      <c r="CE710" s="56"/>
      <c r="CF710" s="56"/>
      <c r="CG710" s="56"/>
      <c r="CH710" s="56"/>
      <c r="CI710" s="56"/>
      <c r="CJ710" s="56"/>
      <c r="CK710" s="56"/>
      <c r="CL710" s="56"/>
      <c r="CM710" s="56"/>
      <c r="CN710" s="56"/>
      <c r="CO710" s="56"/>
      <c r="CP710" s="56"/>
      <c r="CQ710" s="56"/>
      <c r="CR710" s="56"/>
      <c r="CS710" s="56"/>
      <c r="CT710" s="56"/>
      <c r="CU710" s="56"/>
      <c r="CV710" s="56"/>
      <c r="CW710" s="56"/>
      <c r="CX710" s="56"/>
      <c r="CY710" s="56"/>
      <c r="CZ710" s="56"/>
      <c r="DA710" s="56"/>
      <c r="DB710" s="56"/>
      <c r="DC710" s="56"/>
      <c r="DD710" s="56"/>
      <c r="DE710" s="56"/>
      <c r="DF710" s="56"/>
      <c r="DG710" s="56"/>
      <c r="DH710" s="56"/>
      <c r="DI710" s="56"/>
      <c r="DJ710" s="56"/>
      <c r="DK710" s="56"/>
      <c r="DL710" s="56"/>
      <c r="DM710" s="56"/>
      <c r="DN710" s="56"/>
      <c r="DO710" s="56"/>
      <c r="DP710" s="56"/>
      <c r="DQ710" s="56"/>
      <c r="DR710" s="56"/>
      <c r="DS710" s="56"/>
      <c r="DT710" s="56"/>
      <c r="DU710" s="56"/>
      <c r="DV710" s="56"/>
      <c r="DW710" s="56"/>
      <c r="DX710" s="56"/>
      <c r="DY710" s="56"/>
      <c r="DZ710" s="56"/>
      <c r="EA710" s="56"/>
      <c r="EB710" s="56"/>
      <c r="EC710" s="56"/>
      <c r="ED710" s="56"/>
      <c r="EE710" s="56"/>
      <c r="EF710" s="56"/>
      <c r="EG710" s="56"/>
      <c r="EH710" s="56"/>
      <c r="EI710" s="56"/>
      <c r="EJ710" s="56"/>
      <c r="EK710" s="56"/>
      <c r="EL710" s="76"/>
      <c r="EM710" s="61"/>
      <c r="EN710" s="61"/>
      <c r="EO710" s="61"/>
      <c r="EP710" s="61"/>
      <c r="EQ710" s="70"/>
      <c r="ER710" s="56"/>
      <c r="ES710" s="56"/>
      <c r="ET710" s="56"/>
      <c r="EU710" s="66"/>
      <c r="EV710" s="66"/>
      <c r="EW710" s="66"/>
      <c r="EX710" s="66"/>
      <c r="EY710" s="66"/>
      <c r="EZ710" s="66"/>
      <c r="FA710" s="66"/>
      <c r="FB710" s="66"/>
      <c r="FC710" s="66"/>
      <c r="FD710" s="66"/>
      <c r="FE710" s="66"/>
      <c r="FF710" s="66"/>
      <c r="FG710" s="66"/>
      <c r="FH710" s="66"/>
      <c r="FI710" s="66"/>
      <c r="FJ710" s="66"/>
      <c r="FK710" s="66"/>
      <c r="FL710" s="66"/>
      <c r="FM710" s="66"/>
      <c r="FN710" s="66"/>
      <c r="FO710" s="66"/>
      <c r="FP710" s="66"/>
      <c r="FQ710" s="66"/>
      <c r="FR710" s="66"/>
      <c r="FS710" s="66"/>
      <c r="FT710" s="66"/>
      <c r="FU710" s="66"/>
      <c r="FV710" s="66"/>
      <c r="FW710" s="66"/>
      <c r="FX710" s="66"/>
      <c r="FY710" s="66"/>
      <c r="FZ710" s="66"/>
      <c r="GA710" s="66"/>
      <c r="GB710" s="66"/>
      <c r="GC710" s="66"/>
      <c r="GD710" s="66"/>
      <c r="GE710" s="66"/>
      <c r="GF710" s="66"/>
      <c r="GG710" s="7"/>
    </row>
    <row r="711" spans="2:189" s="67" customFormat="1" ht="11.45" customHeight="1" x14ac:dyDescent="0.15">
      <c r="B711" s="55"/>
      <c r="C711" s="56"/>
      <c r="D711" s="56"/>
      <c r="E711" s="56"/>
      <c r="F711" s="56"/>
      <c r="G711" s="56"/>
      <c r="H711" s="56"/>
      <c r="I711" s="56"/>
      <c r="J711" s="56" t="s">
        <v>9</v>
      </c>
      <c r="K711" s="56"/>
      <c r="L711" s="73"/>
      <c r="M711" s="73"/>
      <c r="N711" s="73"/>
      <c r="O711" s="56" t="s">
        <v>41</v>
      </c>
      <c r="P711" s="56"/>
      <c r="Q711" s="56" t="e">
        <f>TEXT(AD708+AD709+AD710,"#,##0")</f>
        <v>#REF!</v>
      </c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  <c r="BR711" s="56"/>
      <c r="BS711" s="73"/>
      <c r="BT711" s="56"/>
      <c r="BU711" s="56"/>
      <c r="BV711" s="56"/>
      <c r="BW711" s="56"/>
      <c r="BX711" s="56"/>
      <c r="BY711" s="56"/>
      <c r="BZ711" s="56"/>
      <c r="CA711" s="56"/>
      <c r="CB711" s="56"/>
      <c r="CC711" s="56"/>
      <c r="CD711" s="56"/>
      <c r="CE711" s="56"/>
      <c r="CF711" s="56"/>
      <c r="CG711" s="56"/>
      <c r="CH711" s="56"/>
      <c r="CI711" s="56"/>
      <c r="CJ711" s="56"/>
      <c r="CK711" s="56"/>
      <c r="CL711" s="56"/>
      <c r="CM711" s="56"/>
      <c r="CN711" s="56"/>
      <c r="CO711" s="56"/>
      <c r="CP711" s="56"/>
      <c r="CQ711" s="56"/>
      <c r="CR711" s="56"/>
      <c r="CS711" s="56"/>
      <c r="CT711" s="56"/>
      <c r="CU711" s="56"/>
      <c r="CV711" s="56"/>
      <c r="CW711" s="56"/>
      <c r="CX711" s="56"/>
      <c r="CY711" s="56"/>
      <c r="CZ711" s="56"/>
      <c r="DA711" s="56"/>
      <c r="DB711" s="56"/>
      <c r="DC711" s="56"/>
      <c r="DD711" s="56"/>
      <c r="DE711" s="56"/>
      <c r="DF711" s="56"/>
      <c r="DG711" s="56"/>
      <c r="DH711" s="56"/>
      <c r="DI711" s="56"/>
      <c r="DJ711" s="56"/>
      <c r="DK711" s="56"/>
      <c r="DL711" s="56"/>
      <c r="DM711" s="56"/>
      <c r="DN711" s="56"/>
      <c r="DO711" s="56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  <c r="EK711" s="56"/>
      <c r="EL711" s="76"/>
      <c r="EM711" s="62" t="e">
        <f>EN711+EO711+EP711</f>
        <v>#REF!</v>
      </c>
      <c r="EN711" s="61" t="e">
        <f>TEXT(AD708,"#,##0")</f>
        <v>#REF!</v>
      </c>
      <c r="EO711" s="61" t="e">
        <f>TEXT(AD709,"#,##0")</f>
        <v>#REF!</v>
      </c>
      <c r="EP711" s="61" t="str">
        <f>TEXT(AD710,"#,##0")</f>
        <v>63</v>
      </c>
      <c r="EQ711" s="70"/>
      <c r="ER711" s="56"/>
      <c r="ES711" s="56"/>
      <c r="ET711" s="56"/>
      <c r="EU711" s="66"/>
      <c r="EV711" s="66"/>
      <c r="EW711" s="66"/>
      <c r="EX711" s="66"/>
      <c r="EY711" s="66"/>
      <c r="EZ711" s="66"/>
      <c r="FA711" s="66"/>
      <c r="FB711" s="66"/>
      <c r="FC711" s="66"/>
      <c r="FD711" s="66"/>
      <c r="FE711" s="66"/>
      <c r="FF711" s="66"/>
      <c r="FG711" s="66"/>
      <c r="FH711" s="66"/>
      <c r="FI711" s="66"/>
      <c r="FJ711" s="66"/>
      <c r="FK711" s="66"/>
      <c r="FL711" s="66"/>
      <c r="FM711" s="66"/>
      <c r="FN711" s="66"/>
      <c r="FO711" s="66"/>
      <c r="FP711" s="66"/>
      <c r="FQ711" s="66"/>
      <c r="FR711" s="66"/>
      <c r="FS711" s="66"/>
      <c r="FT711" s="66"/>
      <c r="FU711" s="66"/>
      <c r="FV711" s="66"/>
      <c r="FW711" s="66"/>
      <c r="FX711" s="66"/>
      <c r="FY711" s="66"/>
      <c r="FZ711" s="66"/>
      <c r="GA711" s="66"/>
      <c r="GB711" s="66"/>
      <c r="GC711" s="66"/>
      <c r="GD711" s="66"/>
      <c r="GE711" s="66"/>
      <c r="GF711" s="66"/>
      <c r="GG711" s="7"/>
    </row>
    <row r="712" spans="2:189" s="67" customFormat="1" ht="11.45" customHeight="1" x14ac:dyDescent="0.15">
      <c r="B712" s="55"/>
      <c r="C712" s="56"/>
      <c r="D712" s="56"/>
      <c r="E712" s="56"/>
      <c r="F712" s="56"/>
      <c r="G712" s="56"/>
      <c r="H712" s="56"/>
      <c r="I712" s="56"/>
      <c r="J712" s="56"/>
      <c r="K712" s="56"/>
      <c r="L712" s="73"/>
      <c r="M712" s="73"/>
      <c r="N712" s="73"/>
      <c r="O712" s="56"/>
      <c r="P712" s="56"/>
      <c r="Q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73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76"/>
      <c r="EM712" s="62"/>
      <c r="EN712" s="61"/>
      <c r="EO712" s="61"/>
      <c r="EP712" s="61"/>
      <c r="EQ712" s="70"/>
      <c r="ER712" s="56"/>
      <c r="ES712" s="56"/>
      <c r="ET712" s="56"/>
      <c r="EU712" s="66"/>
      <c r="EV712" s="66"/>
      <c r="EW712" s="66"/>
      <c r="EX712" s="66"/>
      <c r="EY712" s="66"/>
      <c r="EZ712" s="66"/>
      <c r="FA712" s="66"/>
      <c r="FB712" s="66"/>
      <c r="FC712" s="66"/>
      <c r="FD712" s="66"/>
      <c r="FE712" s="66"/>
      <c r="FF712" s="66"/>
      <c r="FG712" s="66"/>
      <c r="FH712" s="66"/>
      <c r="FI712" s="66"/>
      <c r="FJ712" s="66"/>
      <c r="FK712" s="66"/>
      <c r="FL712" s="66"/>
      <c r="FM712" s="66"/>
      <c r="FN712" s="66"/>
      <c r="FO712" s="66"/>
      <c r="FP712" s="66"/>
      <c r="FQ712" s="66"/>
      <c r="FR712" s="66"/>
      <c r="FS712" s="66"/>
      <c r="FT712" s="66"/>
      <c r="FU712" s="66"/>
      <c r="FV712" s="66"/>
      <c r="FW712" s="66"/>
      <c r="FX712" s="66"/>
      <c r="FY712" s="66"/>
      <c r="FZ712" s="66"/>
      <c r="GA712" s="66"/>
      <c r="GB712" s="66"/>
      <c r="GC712" s="66"/>
      <c r="GD712" s="66"/>
      <c r="GE712" s="66"/>
      <c r="GF712" s="66"/>
      <c r="GG712" s="7"/>
    </row>
    <row r="713" spans="2:189" s="67" customFormat="1" ht="11.45" customHeight="1" x14ac:dyDescent="0.15">
      <c r="B713" s="55"/>
      <c r="C713" s="56"/>
      <c r="D713" s="56"/>
      <c r="E713" s="56"/>
      <c r="F713" s="56"/>
      <c r="G713" s="56"/>
      <c r="H713" s="56"/>
      <c r="I713" s="56"/>
      <c r="J713" s="56"/>
      <c r="K713" s="56"/>
      <c r="L713" s="73"/>
      <c r="M713" s="73"/>
      <c r="N713" s="73"/>
      <c r="O713" s="56"/>
      <c r="P713" s="56"/>
      <c r="Q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56"/>
      <c r="BM713" s="56"/>
      <c r="BN713" s="56"/>
      <c r="BO713" s="56"/>
      <c r="BP713" s="56"/>
      <c r="BQ713" s="56"/>
      <c r="BR713" s="56"/>
      <c r="BS713" s="73"/>
      <c r="BT713" s="56"/>
      <c r="BU713" s="56"/>
      <c r="BV713" s="56"/>
      <c r="BW713" s="56"/>
      <c r="BX713" s="56"/>
      <c r="BY713" s="56"/>
      <c r="BZ713" s="56"/>
      <c r="CA713" s="56"/>
      <c r="CB713" s="56"/>
      <c r="CC713" s="56"/>
      <c r="CD713" s="56"/>
      <c r="CE713" s="56"/>
      <c r="CF713" s="56"/>
      <c r="CG713" s="56"/>
      <c r="CH713" s="56"/>
      <c r="CI713" s="56"/>
      <c r="CJ713" s="56"/>
      <c r="CK713" s="56"/>
      <c r="CL713" s="56"/>
      <c r="CM713" s="56"/>
      <c r="CN713" s="56"/>
      <c r="CO713" s="56"/>
      <c r="CP713" s="56"/>
      <c r="CQ713" s="56"/>
      <c r="CR713" s="56"/>
      <c r="CS713" s="56"/>
      <c r="CT713" s="56"/>
      <c r="CU713" s="56"/>
      <c r="CV713" s="56"/>
      <c r="CW713" s="56"/>
      <c r="CX713" s="56"/>
      <c r="CY713" s="56"/>
      <c r="CZ713" s="56"/>
      <c r="DA713" s="56"/>
      <c r="DB713" s="56"/>
      <c r="DC713" s="56"/>
      <c r="DD713" s="56"/>
      <c r="DE713" s="56"/>
      <c r="DF713" s="56"/>
      <c r="DG713" s="56"/>
      <c r="DH713" s="56"/>
      <c r="DI713" s="56"/>
      <c r="DJ713" s="56"/>
      <c r="DK713" s="56"/>
      <c r="DL713" s="56"/>
      <c r="DM713" s="56"/>
      <c r="DN713" s="56"/>
      <c r="DO713" s="56"/>
      <c r="DP713" s="56"/>
      <c r="DQ713" s="56"/>
      <c r="DR713" s="56"/>
      <c r="DS713" s="56"/>
      <c r="DT713" s="56"/>
      <c r="DU713" s="56"/>
      <c r="DV713" s="56"/>
      <c r="DW713" s="56"/>
      <c r="DX713" s="56"/>
      <c r="DY713" s="56"/>
      <c r="DZ713" s="56"/>
      <c r="EA713" s="56"/>
      <c r="EB713" s="56"/>
      <c r="EC713" s="56"/>
      <c r="ED713" s="56"/>
      <c r="EE713" s="56"/>
      <c r="EF713" s="56"/>
      <c r="EG713" s="56"/>
      <c r="EH713" s="56"/>
      <c r="EI713" s="56"/>
      <c r="EJ713" s="56"/>
      <c r="EK713" s="56"/>
      <c r="EL713" s="76"/>
      <c r="EM713" s="62"/>
      <c r="EN713" s="61"/>
      <c r="EO713" s="61"/>
      <c r="EP713" s="61"/>
      <c r="EQ713" s="70"/>
      <c r="ER713" s="56"/>
      <c r="ES713" s="56"/>
      <c r="ET713" s="56"/>
      <c r="EU713" s="66"/>
      <c r="EV713" s="66"/>
      <c r="EW713" s="66"/>
      <c r="EX713" s="66"/>
      <c r="EY713" s="66"/>
      <c r="EZ713" s="66"/>
      <c r="FA713" s="66"/>
      <c r="FB713" s="66"/>
      <c r="FC713" s="66"/>
      <c r="FD713" s="66"/>
      <c r="FE713" s="66"/>
      <c r="FF713" s="66"/>
      <c r="FG713" s="66"/>
      <c r="FH713" s="66"/>
      <c r="FI713" s="66"/>
      <c r="FJ713" s="66"/>
      <c r="FK713" s="66"/>
      <c r="FL713" s="66"/>
      <c r="FM713" s="66"/>
      <c r="FN713" s="66"/>
      <c r="FO713" s="66"/>
      <c r="FP713" s="66"/>
      <c r="FQ713" s="66"/>
      <c r="FR713" s="66"/>
      <c r="FS713" s="66"/>
      <c r="FT713" s="66"/>
      <c r="FU713" s="66"/>
      <c r="FV713" s="66"/>
      <c r="FW713" s="66"/>
      <c r="FX713" s="66"/>
      <c r="FY713" s="66"/>
      <c r="FZ713" s="66"/>
      <c r="GA713" s="66"/>
      <c r="GB713" s="66"/>
      <c r="GC713" s="66"/>
      <c r="GD713" s="66"/>
      <c r="GE713" s="66"/>
      <c r="GF713" s="66"/>
      <c r="GG713" s="7"/>
    </row>
    <row r="714" spans="2:189" s="67" customFormat="1" ht="11.45" customHeight="1" x14ac:dyDescent="0.15">
      <c r="B714" s="55"/>
      <c r="C714" s="56"/>
      <c r="D714" s="56"/>
      <c r="E714" s="56"/>
      <c r="F714" s="56"/>
      <c r="G714" s="56"/>
      <c r="H714" s="56"/>
      <c r="I714" s="56"/>
      <c r="J714" s="56"/>
      <c r="K714" s="56"/>
      <c r="L714" s="73"/>
      <c r="M714" s="73"/>
      <c r="N714" s="73"/>
      <c r="O714" s="56"/>
      <c r="P714" s="56"/>
      <c r="Q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  <c r="BR714" s="56"/>
      <c r="BS714" s="73"/>
      <c r="BT714" s="56"/>
      <c r="BU714" s="56"/>
      <c r="BV714" s="56"/>
      <c r="BW714" s="56"/>
      <c r="BX714" s="56"/>
      <c r="BY714" s="56"/>
      <c r="BZ714" s="56"/>
      <c r="CA714" s="56"/>
      <c r="CB714" s="56"/>
      <c r="CC714" s="56"/>
      <c r="CD714" s="56"/>
      <c r="CE714" s="56"/>
      <c r="CF714" s="56"/>
      <c r="CG714" s="56"/>
      <c r="CH714" s="56"/>
      <c r="CI714" s="56"/>
      <c r="CJ714" s="56"/>
      <c r="CK714" s="56"/>
      <c r="CL714" s="56"/>
      <c r="CM714" s="56"/>
      <c r="CN714" s="56"/>
      <c r="CO714" s="56"/>
      <c r="CP714" s="56"/>
      <c r="CQ714" s="56"/>
      <c r="CR714" s="56"/>
      <c r="CS714" s="56"/>
      <c r="CT714" s="56"/>
      <c r="CU714" s="56"/>
      <c r="CV714" s="56"/>
      <c r="CW714" s="56"/>
      <c r="CX714" s="56"/>
      <c r="CY714" s="56"/>
      <c r="CZ714" s="56"/>
      <c r="DA714" s="56"/>
      <c r="DB714" s="56"/>
      <c r="DC714" s="56"/>
      <c r="DD714" s="56"/>
      <c r="DE714" s="56"/>
      <c r="DF714" s="56"/>
      <c r="DG714" s="56"/>
      <c r="DH714" s="56"/>
      <c r="DI714" s="56"/>
      <c r="DJ714" s="56"/>
      <c r="DK714" s="56"/>
      <c r="DL714" s="56"/>
      <c r="DM714" s="56"/>
      <c r="DN714" s="56"/>
      <c r="DO714" s="56"/>
      <c r="DP714" s="56"/>
      <c r="DQ714" s="56"/>
      <c r="DR714" s="56"/>
      <c r="DS714" s="56"/>
      <c r="DT714" s="56"/>
      <c r="DU714" s="56"/>
      <c r="DV714" s="56"/>
      <c r="DW714" s="56"/>
      <c r="DX714" s="56"/>
      <c r="DY714" s="56"/>
      <c r="DZ714" s="56"/>
      <c r="EA714" s="56"/>
      <c r="EB714" s="56"/>
      <c r="EC714" s="56"/>
      <c r="ED714" s="56"/>
      <c r="EE714" s="56"/>
      <c r="EF714" s="56"/>
      <c r="EG714" s="56"/>
      <c r="EH714" s="56"/>
      <c r="EI714" s="56"/>
      <c r="EJ714" s="56"/>
      <c r="EK714" s="56"/>
      <c r="EL714" s="76"/>
      <c r="EM714" s="62"/>
      <c r="EN714" s="61"/>
      <c r="EO714" s="61"/>
      <c r="EP714" s="61"/>
      <c r="EQ714" s="70"/>
      <c r="ER714" s="56"/>
      <c r="ES714" s="56"/>
      <c r="ET714" s="56"/>
      <c r="EU714" s="66"/>
      <c r="EV714" s="66"/>
      <c r="EW714" s="66"/>
      <c r="EX714" s="66"/>
      <c r="EY714" s="66"/>
      <c r="EZ714" s="66"/>
      <c r="FA714" s="66"/>
      <c r="FB714" s="66"/>
      <c r="FC714" s="66"/>
      <c r="FD714" s="66"/>
      <c r="FE714" s="66"/>
      <c r="FF714" s="66"/>
      <c r="FG714" s="66"/>
      <c r="FH714" s="66"/>
      <c r="FI714" s="66"/>
      <c r="FJ714" s="66"/>
      <c r="FK714" s="66"/>
      <c r="FL714" s="66"/>
      <c r="FM714" s="66"/>
      <c r="FN714" s="66"/>
      <c r="FO714" s="66"/>
      <c r="FP714" s="66"/>
      <c r="FQ714" s="66"/>
      <c r="FR714" s="66"/>
      <c r="FS714" s="66"/>
      <c r="FT714" s="66"/>
      <c r="FU714" s="66"/>
      <c r="FV714" s="66"/>
      <c r="FW714" s="66"/>
      <c r="FX714" s="66"/>
      <c r="FY714" s="66"/>
      <c r="FZ714" s="66"/>
      <c r="GA714" s="66"/>
      <c r="GB714" s="66"/>
      <c r="GC714" s="66"/>
      <c r="GD714" s="66"/>
      <c r="GE714" s="66"/>
      <c r="GF714" s="66"/>
      <c r="GG714" s="7"/>
    </row>
    <row r="715" spans="2:189" s="67" customFormat="1" ht="11.45" customHeight="1" x14ac:dyDescent="0.15">
      <c r="B715" s="55"/>
      <c r="C715" s="56"/>
      <c r="D715" s="56"/>
      <c r="E715" s="56"/>
      <c r="F715" s="56"/>
      <c r="G715" s="56"/>
      <c r="H715" s="56"/>
      <c r="I715" s="56"/>
      <c r="J715" s="56"/>
      <c r="K715" s="56"/>
      <c r="L715" s="73"/>
      <c r="M715" s="73"/>
      <c r="N715" s="73"/>
      <c r="O715" s="56"/>
      <c r="P715" s="56"/>
      <c r="Q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  <c r="BR715" s="56"/>
      <c r="BS715" s="73"/>
      <c r="BT715" s="56"/>
      <c r="BU715" s="56"/>
      <c r="BV715" s="56"/>
      <c r="BW715" s="56"/>
      <c r="BX715" s="56"/>
      <c r="BY715" s="56"/>
      <c r="BZ715" s="56"/>
      <c r="CA715" s="56"/>
      <c r="CB715" s="56"/>
      <c r="CC715" s="56"/>
      <c r="CD715" s="56"/>
      <c r="CE715" s="56"/>
      <c r="CF715" s="56"/>
      <c r="CG715" s="56"/>
      <c r="CH715" s="56"/>
      <c r="CI715" s="56"/>
      <c r="CJ715" s="56"/>
      <c r="CK715" s="56"/>
      <c r="CL715" s="56"/>
      <c r="CM715" s="56"/>
      <c r="CN715" s="56"/>
      <c r="CO715" s="56"/>
      <c r="CP715" s="56"/>
      <c r="CQ715" s="56"/>
      <c r="CR715" s="56"/>
      <c r="CS715" s="56"/>
      <c r="CT715" s="56"/>
      <c r="CU715" s="56"/>
      <c r="CV715" s="56"/>
      <c r="CW715" s="56"/>
      <c r="CX715" s="56"/>
      <c r="CY715" s="56"/>
      <c r="CZ715" s="56"/>
      <c r="DA715" s="56"/>
      <c r="DB715" s="56"/>
      <c r="DC715" s="56"/>
      <c r="DD715" s="56"/>
      <c r="DE715" s="56"/>
      <c r="DF715" s="56"/>
      <c r="DG715" s="56"/>
      <c r="DH715" s="56"/>
      <c r="DI715" s="56"/>
      <c r="DJ715" s="56"/>
      <c r="DK715" s="56"/>
      <c r="DL715" s="56"/>
      <c r="DM715" s="56"/>
      <c r="DN715" s="56"/>
      <c r="DO715" s="56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  <c r="EK715" s="56"/>
      <c r="EL715" s="76"/>
      <c r="EM715" s="62"/>
      <c r="EN715" s="61"/>
      <c r="EO715" s="61"/>
      <c r="EP715" s="61"/>
      <c r="EQ715" s="70"/>
      <c r="ER715" s="56"/>
      <c r="ES715" s="56"/>
      <c r="ET715" s="56"/>
      <c r="EU715" s="66"/>
      <c r="EV715" s="66"/>
      <c r="EW715" s="66"/>
      <c r="EX715" s="66"/>
      <c r="EY715" s="66"/>
      <c r="EZ715" s="66"/>
      <c r="FA715" s="66"/>
      <c r="FB715" s="66"/>
      <c r="FC715" s="66"/>
      <c r="FD715" s="66"/>
      <c r="FE715" s="66"/>
      <c r="FF715" s="66"/>
      <c r="FG715" s="66"/>
      <c r="FH715" s="66"/>
      <c r="FI715" s="66"/>
      <c r="FJ715" s="66"/>
      <c r="FK715" s="66"/>
      <c r="FL715" s="66"/>
      <c r="FM715" s="66"/>
      <c r="FN715" s="66"/>
      <c r="FO715" s="66"/>
      <c r="FP715" s="66"/>
      <c r="FQ715" s="66"/>
      <c r="FR715" s="66"/>
      <c r="FS715" s="66"/>
      <c r="FT715" s="66"/>
      <c r="FU715" s="66"/>
      <c r="FV715" s="66"/>
      <c r="FW715" s="66"/>
      <c r="FX715" s="66"/>
      <c r="FY715" s="66"/>
      <c r="FZ715" s="66"/>
      <c r="GA715" s="66"/>
      <c r="GB715" s="66"/>
      <c r="GC715" s="66"/>
      <c r="GD715" s="66"/>
      <c r="GE715" s="66"/>
      <c r="GF715" s="66"/>
      <c r="GG715" s="7"/>
    </row>
    <row r="716" spans="2:189" s="67" customFormat="1" ht="11.45" customHeight="1" x14ac:dyDescent="0.15">
      <c r="B716" s="55"/>
      <c r="C716" s="56"/>
      <c r="D716" s="56"/>
      <c r="E716" s="56"/>
      <c r="F716" s="56"/>
      <c r="G716" s="56"/>
      <c r="H716" s="56"/>
      <c r="I716" s="56"/>
      <c r="J716" s="56"/>
      <c r="K716" s="56"/>
      <c r="L716" s="73"/>
      <c r="M716" s="73"/>
      <c r="N716" s="73"/>
      <c r="O716" s="56"/>
      <c r="P716" s="56"/>
      <c r="Q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  <c r="BR716" s="56"/>
      <c r="BS716" s="73"/>
      <c r="BT716" s="56"/>
      <c r="BU716" s="56"/>
      <c r="BV716" s="56"/>
      <c r="BW716" s="56"/>
      <c r="BX716" s="56"/>
      <c r="BY716" s="56"/>
      <c r="BZ716" s="56"/>
      <c r="CA716" s="56"/>
      <c r="CB716" s="56"/>
      <c r="CC716" s="56"/>
      <c r="CD716" s="56"/>
      <c r="CE716" s="56"/>
      <c r="CF716" s="56"/>
      <c r="CG716" s="56"/>
      <c r="CH716" s="56"/>
      <c r="CI716" s="56"/>
      <c r="CJ716" s="56"/>
      <c r="CK716" s="56"/>
      <c r="CL716" s="56"/>
      <c r="CM716" s="56"/>
      <c r="CN716" s="56"/>
      <c r="CO716" s="56"/>
      <c r="CP716" s="56"/>
      <c r="CQ716" s="56"/>
      <c r="CR716" s="56"/>
      <c r="CS716" s="56"/>
      <c r="CT716" s="56"/>
      <c r="CU716" s="56"/>
      <c r="CV716" s="56"/>
      <c r="CW716" s="56"/>
      <c r="CX716" s="56"/>
      <c r="CY716" s="56"/>
      <c r="CZ716" s="56"/>
      <c r="DA716" s="56"/>
      <c r="DB716" s="56"/>
      <c r="DC716" s="56"/>
      <c r="DD716" s="56"/>
      <c r="DE716" s="56"/>
      <c r="DF716" s="56"/>
      <c r="DG716" s="56"/>
      <c r="DH716" s="56"/>
      <c r="DI716" s="56"/>
      <c r="DJ716" s="56"/>
      <c r="DK716" s="56"/>
      <c r="DL716" s="56"/>
      <c r="DM716" s="56"/>
      <c r="DN716" s="56"/>
      <c r="DO716" s="56"/>
      <c r="DP716" s="56"/>
      <c r="DQ716" s="56"/>
      <c r="DR716" s="56"/>
      <c r="DS716" s="56"/>
      <c r="DT716" s="56"/>
      <c r="DU716" s="56"/>
      <c r="DV716" s="56"/>
      <c r="DW716" s="56"/>
      <c r="DX716" s="56"/>
      <c r="DY716" s="56"/>
      <c r="DZ716" s="56"/>
      <c r="EA716" s="56"/>
      <c r="EB716" s="56"/>
      <c r="EC716" s="56"/>
      <c r="ED716" s="56"/>
      <c r="EE716" s="56"/>
      <c r="EF716" s="56"/>
      <c r="EG716" s="56"/>
      <c r="EH716" s="56"/>
      <c r="EI716" s="56"/>
      <c r="EJ716" s="56"/>
      <c r="EK716" s="56"/>
      <c r="EL716" s="76"/>
      <c r="EM716" s="62"/>
      <c r="EN716" s="61"/>
      <c r="EO716" s="61"/>
      <c r="EP716" s="61"/>
      <c r="EQ716" s="70"/>
      <c r="ER716" s="56"/>
      <c r="ES716" s="56"/>
      <c r="ET716" s="56"/>
      <c r="EU716" s="66"/>
      <c r="EV716" s="66"/>
      <c r="EW716" s="66"/>
      <c r="EX716" s="66"/>
      <c r="EY716" s="66"/>
      <c r="EZ716" s="66"/>
      <c r="FA716" s="66"/>
      <c r="FB716" s="66"/>
      <c r="FC716" s="66"/>
      <c r="FD716" s="66"/>
      <c r="FE716" s="66"/>
      <c r="FF716" s="66"/>
      <c r="FG716" s="66"/>
      <c r="FH716" s="66"/>
      <c r="FI716" s="66"/>
      <c r="FJ716" s="66"/>
      <c r="FK716" s="66"/>
      <c r="FL716" s="66"/>
      <c r="FM716" s="66"/>
      <c r="FN716" s="66"/>
      <c r="FO716" s="66"/>
      <c r="FP716" s="66"/>
      <c r="FQ716" s="66"/>
      <c r="FR716" s="66"/>
      <c r="FS716" s="66"/>
      <c r="FT716" s="66"/>
      <c r="FU716" s="66"/>
      <c r="FV716" s="66"/>
      <c r="FW716" s="66"/>
      <c r="FX716" s="66"/>
      <c r="FY716" s="66"/>
      <c r="FZ716" s="66"/>
      <c r="GA716" s="66"/>
      <c r="GB716" s="66"/>
      <c r="GC716" s="66"/>
      <c r="GD716" s="66"/>
      <c r="GE716" s="66"/>
      <c r="GF716" s="66"/>
      <c r="GG716" s="7"/>
    </row>
    <row r="717" spans="2:189" s="67" customFormat="1" ht="11.45" customHeight="1" x14ac:dyDescent="0.15">
      <c r="B717" s="55"/>
      <c r="C717" s="56"/>
      <c r="D717" s="56"/>
      <c r="E717" s="56"/>
      <c r="F717" s="56"/>
      <c r="G717" s="56"/>
      <c r="H717" s="56"/>
      <c r="I717" s="56"/>
      <c r="J717" s="56"/>
      <c r="K717" s="56"/>
      <c r="L717" s="73"/>
      <c r="M717" s="73"/>
      <c r="N717" s="73"/>
      <c r="O717" s="56"/>
      <c r="P717" s="56"/>
      <c r="Q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56"/>
      <c r="BM717" s="56"/>
      <c r="BN717" s="56"/>
      <c r="BO717" s="56"/>
      <c r="BP717" s="56"/>
      <c r="BQ717" s="56"/>
      <c r="BR717" s="56"/>
      <c r="BS717" s="73"/>
      <c r="BT717" s="56"/>
      <c r="BU717" s="56"/>
      <c r="BV717" s="56"/>
      <c r="BW717" s="56"/>
      <c r="BX717" s="56"/>
      <c r="BY717" s="56"/>
      <c r="BZ717" s="56"/>
      <c r="CA717" s="56"/>
      <c r="CB717" s="56"/>
      <c r="CC717" s="56"/>
      <c r="CD717" s="56"/>
      <c r="CE717" s="56"/>
      <c r="CF717" s="56"/>
      <c r="CG717" s="56"/>
      <c r="CH717" s="56"/>
      <c r="CI717" s="56"/>
      <c r="CJ717" s="56"/>
      <c r="CK717" s="56"/>
      <c r="CL717" s="56"/>
      <c r="CM717" s="56"/>
      <c r="CN717" s="56"/>
      <c r="CO717" s="56"/>
      <c r="CP717" s="56"/>
      <c r="CQ717" s="56"/>
      <c r="CR717" s="56"/>
      <c r="CS717" s="56"/>
      <c r="CT717" s="56"/>
      <c r="CU717" s="56"/>
      <c r="CV717" s="56"/>
      <c r="CW717" s="56"/>
      <c r="CX717" s="56"/>
      <c r="CY717" s="56"/>
      <c r="CZ717" s="56"/>
      <c r="DA717" s="56"/>
      <c r="DB717" s="56"/>
      <c r="DC717" s="56"/>
      <c r="DD717" s="56"/>
      <c r="DE717" s="56"/>
      <c r="DF717" s="56"/>
      <c r="DG717" s="56"/>
      <c r="DH717" s="56"/>
      <c r="DI717" s="56"/>
      <c r="DJ717" s="56"/>
      <c r="DK717" s="56"/>
      <c r="DL717" s="56"/>
      <c r="DM717" s="56"/>
      <c r="DN717" s="56"/>
      <c r="DO717" s="56"/>
      <c r="DP717" s="56"/>
      <c r="DQ717" s="56"/>
      <c r="DR717" s="56"/>
      <c r="DS717" s="56"/>
      <c r="DT717" s="56"/>
      <c r="DU717" s="56"/>
      <c r="DV717" s="56"/>
      <c r="DW717" s="56"/>
      <c r="DX717" s="56"/>
      <c r="DY717" s="56"/>
      <c r="DZ717" s="56"/>
      <c r="EA717" s="56"/>
      <c r="EB717" s="56"/>
      <c r="EC717" s="56"/>
      <c r="ED717" s="56"/>
      <c r="EE717" s="56"/>
      <c r="EF717" s="56"/>
      <c r="EG717" s="56"/>
      <c r="EH717" s="56"/>
      <c r="EI717" s="56"/>
      <c r="EJ717" s="56"/>
      <c r="EK717" s="56"/>
      <c r="EL717" s="76"/>
      <c r="EM717" s="62"/>
      <c r="EN717" s="61"/>
      <c r="EO717" s="61"/>
      <c r="EP717" s="61"/>
      <c r="EQ717" s="70"/>
      <c r="ER717" s="56"/>
      <c r="ES717" s="56"/>
      <c r="ET717" s="56"/>
      <c r="EU717" s="66"/>
      <c r="EV717" s="66"/>
      <c r="EW717" s="66"/>
      <c r="EX717" s="66"/>
      <c r="EY717" s="66"/>
      <c r="EZ717" s="66"/>
      <c r="FA717" s="66"/>
      <c r="FB717" s="66"/>
      <c r="FC717" s="66"/>
      <c r="FD717" s="66"/>
      <c r="FE717" s="66"/>
      <c r="FF717" s="66"/>
      <c r="FG717" s="66"/>
      <c r="FH717" s="66"/>
      <c r="FI717" s="66"/>
      <c r="FJ717" s="66"/>
      <c r="FK717" s="66"/>
      <c r="FL717" s="66"/>
      <c r="FM717" s="66"/>
      <c r="FN717" s="66"/>
      <c r="FO717" s="66"/>
      <c r="FP717" s="66"/>
      <c r="FQ717" s="66"/>
      <c r="FR717" s="66"/>
      <c r="FS717" s="66"/>
      <c r="FT717" s="66"/>
      <c r="FU717" s="66"/>
      <c r="FV717" s="66"/>
      <c r="FW717" s="66"/>
      <c r="FX717" s="66"/>
      <c r="FY717" s="66"/>
      <c r="FZ717" s="66"/>
      <c r="GA717" s="66"/>
      <c r="GB717" s="66"/>
      <c r="GC717" s="66"/>
      <c r="GD717" s="66"/>
      <c r="GE717" s="66"/>
      <c r="GF717" s="66"/>
      <c r="GG717" s="7"/>
    </row>
    <row r="718" spans="2:189" s="67" customFormat="1" ht="11.45" customHeight="1" x14ac:dyDescent="0.15">
      <c r="B718" s="55"/>
      <c r="C718" s="56"/>
      <c r="D718" s="56"/>
      <c r="E718" s="56"/>
      <c r="F718" s="56"/>
      <c r="G718" s="56"/>
      <c r="H718" s="56"/>
      <c r="I718" s="56"/>
      <c r="J718" s="56"/>
      <c r="K718" s="56"/>
      <c r="L718" s="73"/>
      <c r="M718" s="73"/>
      <c r="N718" s="73"/>
      <c r="O718" s="56"/>
      <c r="P718" s="56"/>
      <c r="Q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73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6"/>
      <c r="CH718" s="56"/>
      <c r="CI718" s="56"/>
      <c r="CJ718" s="56"/>
      <c r="CK718" s="56"/>
      <c r="CL718" s="56"/>
      <c r="CM718" s="56"/>
      <c r="CN718" s="56"/>
      <c r="CO718" s="56"/>
      <c r="CP718" s="56"/>
      <c r="CQ718" s="56"/>
      <c r="CR718" s="56"/>
      <c r="CS718" s="56"/>
      <c r="CT718" s="56"/>
      <c r="CU718" s="56"/>
      <c r="CV718" s="56"/>
      <c r="CW718" s="56"/>
      <c r="CX718" s="56"/>
      <c r="CY718" s="56"/>
      <c r="CZ718" s="56"/>
      <c r="DA718" s="56"/>
      <c r="DB718" s="56"/>
      <c r="DC718" s="56"/>
      <c r="DD718" s="56"/>
      <c r="DE718" s="56"/>
      <c r="DF718" s="56"/>
      <c r="DG718" s="56"/>
      <c r="DH718" s="56"/>
      <c r="DI718" s="56"/>
      <c r="DJ718" s="56"/>
      <c r="DK718" s="56"/>
      <c r="DL718" s="56"/>
      <c r="DM718" s="56"/>
      <c r="DN718" s="56"/>
      <c r="DO718" s="56"/>
      <c r="DP718" s="56"/>
      <c r="DQ718" s="56"/>
      <c r="DR718" s="56"/>
      <c r="DS718" s="56"/>
      <c r="DT718" s="56"/>
      <c r="DU718" s="56"/>
      <c r="DV718" s="56"/>
      <c r="DW718" s="56"/>
      <c r="DX718" s="56"/>
      <c r="DY718" s="56"/>
      <c r="DZ718" s="56"/>
      <c r="EA718" s="56"/>
      <c r="EB718" s="56"/>
      <c r="EC718" s="56"/>
      <c r="ED718" s="56"/>
      <c r="EE718" s="56"/>
      <c r="EF718" s="56"/>
      <c r="EG718" s="56"/>
      <c r="EH718" s="56"/>
      <c r="EI718" s="56"/>
      <c r="EJ718" s="56"/>
      <c r="EK718" s="56"/>
      <c r="EL718" s="76"/>
      <c r="EM718" s="62"/>
      <c r="EN718" s="61"/>
      <c r="EO718" s="61"/>
      <c r="EP718" s="61"/>
      <c r="EQ718" s="70"/>
      <c r="ER718" s="56"/>
      <c r="ES718" s="56"/>
      <c r="ET718" s="56"/>
      <c r="EU718" s="66"/>
      <c r="EV718" s="66"/>
      <c r="EW718" s="66"/>
      <c r="EX718" s="66"/>
      <c r="EY718" s="66"/>
      <c r="EZ718" s="66"/>
      <c r="FA718" s="66"/>
      <c r="FB718" s="66"/>
      <c r="FC718" s="66"/>
      <c r="FD718" s="66"/>
      <c r="FE718" s="66"/>
      <c r="FF718" s="66"/>
      <c r="FG718" s="66"/>
      <c r="FH718" s="66"/>
      <c r="FI718" s="66"/>
      <c r="FJ718" s="66"/>
      <c r="FK718" s="66"/>
      <c r="FL718" s="66"/>
      <c r="FM718" s="66"/>
      <c r="FN718" s="66"/>
      <c r="FO718" s="66"/>
      <c r="FP718" s="66"/>
      <c r="FQ718" s="66"/>
      <c r="FR718" s="66"/>
      <c r="FS718" s="66"/>
      <c r="FT718" s="66"/>
      <c r="FU718" s="66"/>
      <c r="FV718" s="66"/>
      <c r="FW718" s="66"/>
      <c r="FX718" s="66"/>
      <c r="FY718" s="66"/>
      <c r="FZ718" s="66"/>
      <c r="GA718" s="66"/>
      <c r="GB718" s="66"/>
      <c r="GC718" s="66"/>
      <c r="GD718" s="66"/>
      <c r="GE718" s="66"/>
      <c r="GF718" s="66"/>
      <c r="GG718" s="7"/>
    </row>
    <row r="719" spans="2:189" s="67" customFormat="1" ht="11.45" customHeight="1" x14ac:dyDescent="0.15">
      <c r="B719" s="55"/>
      <c r="C719" s="56"/>
      <c r="D719" s="56"/>
      <c r="E719" s="56"/>
      <c r="F719" s="56"/>
      <c r="G719" s="56"/>
      <c r="H719" s="56"/>
      <c r="I719" s="56"/>
      <c r="J719" s="56"/>
      <c r="K719" s="56"/>
      <c r="L719" s="73"/>
      <c r="M719" s="73"/>
      <c r="N719" s="73"/>
      <c r="O719" s="56"/>
      <c r="P719" s="56"/>
      <c r="Q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  <c r="BR719" s="56"/>
      <c r="BS719" s="73"/>
      <c r="BT719" s="56"/>
      <c r="BU719" s="56"/>
      <c r="BV719" s="56"/>
      <c r="BW719" s="56"/>
      <c r="BX719" s="56"/>
      <c r="BY719" s="56"/>
      <c r="BZ719" s="56"/>
      <c r="CA719" s="56"/>
      <c r="CB719" s="56"/>
      <c r="CC719" s="56"/>
      <c r="CD719" s="56"/>
      <c r="CE719" s="56"/>
      <c r="CF719" s="56"/>
      <c r="CG719" s="56"/>
      <c r="CH719" s="56"/>
      <c r="CI719" s="56"/>
      <c r="CJ719" s="56"/>
      <c r="CK719" s="56"/>
      <c r="CL719" s="56"/>
      <c r="CM719" s="56"/>
      <c r="CN719" s="56"/>
      <c r="CO719" s="56"/>
      <c r="CP719" s="56"/>
      <c r="CQ719" s="56"/>
      <c r="CR719" s="56"/>
      <c r="CS719" s="56"/>
      <c r="CT719" s="56"/>
      <c r="CU719" s="56"/>
      <c r="CV719" s="56"/>
      <c r="CW719" s="56"/>
      <c r="CX719" s="56"/>
      <c r="CY719" s="56"/>
      <c r="CZ719" s="56"/>
      <c r="DA719" s="56"/>
      <c r="DB719" s="56"/>
      <c r="DC719" s="56"/>
      <c r="DD719" s="56"/>
      <c r="DE719" s="56"/>
      <c r="DF719" s="56"/>
      <c r="DG719" s="56"/>
      <c r="DH719" s="56"/>
      <c r="DI719" s="56"/>
      <c r="DJ719" s="56"/>
      <c r="DK719" s="56"/>
      <c r="DL719" s="56"/>
      <c r="DM719" s="56"/>
      <c r="DN719" s="56"/>
      <c r="DO719" s="56"/>
      <c r="DP719" s="56"/>
      <c r="DQ719" s="56"/>
      <c r="DR719" s="56"/>
      <c r="DS719" s="56"/>
      <c r="DT719" s="56"/>
      <c r="DU719" s="56"/>
      <c r="DV719" s="56"/>
      <c r="DW719" s="56"/>
      <c r="DX719" s="56"/>
      <c r="DY719" s="56"/>
      <c r="DZ719" s="56"/>
      <c r="EA719" s="56"/>
      <c r="EB719" s="56"/>
      <c r="EC719" s="56"/>
      <c r="ED719" s="56"/>
      <c r="EE719" s="56"/>
      <c r="EF719" s="56"/>
      <c r="EG719" s="56"/>
      <c r="EH719" s="56"/>
      <c r="EI719" s="56"/>
      <c r="EJ719" s="56"/>
      <c r="EK719" s="56"/>
      <c r="EL719" s="76"/>
      <c r="EM719" s="62"/>
      <c r="EN719" s="61"/>
      <c r="EO719" s="61"/>
      <c r="EP719" s="61"/>
      <c r="EQ719" s="70"/>
      <c r="ER719" s="56"/>
      <c r="ES719" s="56"/>
      <c r="ET719" s="56"/>
      <c r="EU719" s="66"/>
      <c r="EV719" s="66"/>
      <c r="EW719" s="66"/>
      <c r="EX719" s="66"/>
      <c r="EY719" s="66"/>
      <c r="EZ719" s="66"/>
      <c r="FA719" s="66"/>
      <c r="FB719" s="66"/>
      <c r="FC719" s="66"/>
      <c r="FD719" s="66"/>
      <c r="FE719" s="66"/>
      <c r="FF719" s="66"/>
      <c r="FG719" s="66"/>
      <c r="FH719" s="66"/>
      <c r="FI719" s="66"/>
      <c r="FJ719" s="66"/>
      <c r="FK719" s="66"/>
      <c r="FL719" s="66"/>
      <c r="FM719" s="66"/>
      <c r="FN719" s="66"/>
      <c r="FO719" s="66"/>
      <c r="FP719" s="66"/>
      <c r="FQ719" s="66"/>
      <c r="FR719" s="66"/>
      <c r="FS719" s="66"/>
      <c r="FT719" s="66"/>
      <c r="FU719" s="66"/>
      <c r="FV719" s="66"/>
      <c r="FW719" s="66"/>
      <c r="FX719" s="66"/>
      <c r="FY719" s="66"/>
      <c r="FZ719" s="66"/>
      <c r="GA719" s="66"/>
      <c r="GB719" s="66"/>
      <c r="GC719" s="66"/>
      <c r="GD719" s="66"/>
      <c r="GE719" s="66"/>
      <c r="GF719" s="66"/>
      <c r="GG719" s="7"/>
    </row>
    <row r="720" spans="2:189" s="67" customFormat="1" ht="11.45" customHeight="1" x14ac:dyDescent="0.15">
      <c r="B720" s="55"/>
      <c r="C720" s="56"/>
      <c r="D720" s="56"/>
      <c r="E720" s="56"/>
      <c r="F720" s="56"/>
      <c r="G720" s="56"/>
      <c r="H720" s="56"/>
      <c r="I720" s="56"/>
      <c r="J720" s="56"/>
      <c r="K720" s="56"/>
      <c r="L720" s="73"/>
      <c r="M720" s="73"/>
      <c r="N720" s="73"/>
      <c r="O720" s="56"/>
      <c r="P720" s="56"/>
      <c r="Q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73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  <c r="DL720" s="56"/>
      <c r="DM720" s="56"/>
      <c r="DN720" s="56"/>
      <c r="DO720" s="56"/>
      <c r="DP720" s="56"/>
      <c r="DQ720" s="56"/>
      <c r="DR720" s="56"/>
      <c r="DS720" s="56"/>
      <c r="DT720" s="56"/>
      <c r="DU720" s="56"/>
      <c r="DV720" s="56"/>
      <c r="DW720" s="56"/>
      <c r="DX720" s="56"/>
      <c r="DY720" s="56"/>
      <c r="DZ720" s="56"/>
      <c r="EA720" s="56"/>
      <c r="EB720" s="56"/>
      <c r="EC720" s="56"/>
      <c r="ED720" s="56"/>
      <c r="EE720" s="56"/>
      <c r="EF720" s="56"/>
      <c r="EG720" s="56"/>
      <c r="EH720" s="56"/>
      <c r="EI720" s="56"/>
      <c r="EJ720" s="56"/>
      <c r="EK720" s="56"/>
      <c r="EL720" s="76"/>
      <c r="EM720" s="62"/>
      <c r="EN720" s="61"/>
      <c r="EO720" s="61"/>
      <c r="EP720" s="61"/>
      <c r="EQ720" s="70"/>
      <c r="ER720" s="56"/>
      <c r="ES720" s="56"/>
      <c r="ET720" s="56"/>
      <c r="EU720" s="66"/>
      <c r="EV720" s="66"/>
      <c r="EW720" s="66"/>
      <c r="EX720" s="66"/>
      <c r="EY720" s="66"/>
      <c r="EZ720" s="66"/>
      <c r="FA720" s="66"/>
      <c r="FB720" s="66"/>
      <c r="FC720" s="66"/>
      <c r="FD720" s="66"/>
      <c r="FE720" s="66"/>
      <c r="FF720" s="66"/>
      <c r="FG720" s="66"/>
      <c r="FH720" s="66"/>
      <c r="FI720" s="66"/>
      <c r="FJ720" s="66"/>
      <c r="FK720" s="66"/>
      <c r="FL720" s="66"/>
      <c r="FM720" s="66"/>
      <c r="FN720" s="66"/>
      <c r="FO720" s="66"/>
      <c r="FP720" s="66"/>
      <c r="FQ720" s="66"/>
      <c r="FR720" s="66"/>
      <c r="FS720" s="66"/>
      <c r="FT720" s="66"/>
      <c r="FU720" s="66"/>
      <c r="FV720" s="66"/>
      <c r="FW720" s="66"/>
      <c r="FX720" s="66"/>
      <c r="FY720" s="66"/>
      <c r="FZ720" s="66"/>
      <c r="GA720" s="66"/>
      <c r="GB720" s="66"/>
      <c r="GC720" s="66"/>
      <c r="GD720" s="66"/>
      <c r="GE720" s="66"/>
      <c r="GF720" s="66"/>
      <c r="GG720" s="7"/>
    </row>
    <row r="721" spans="2:189" s="67" customFormat="1" ht="11.45" customHeight="1" x14ac:dyDescent="0.15">
      <c r="B721" s="55"/>
      <c r="C721" s="56"/>
      <c r="D721" s="56"/>
      <c r="E721" s="56"/>
      <c r="F721" s="56"/>
      <c r="G721" s="56"/>
      <c r="H721" s="56"/>
      <c r="I721" s="56"/>
      <c r="J721" s="56"/>
      <c r="K721" s="56"/>
      <c r="L721" s="73"/>
      <c r="M721" s="73"/>
      <c r="N721" s="73"/>
      <c r="O721" s="56"/>
      <c r="P721" s="56"/>
      <c r="Q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  <c r="BR721" s="56"/>
      <c r="BS721" s="73"/>
      <c r="BT721" s="56"/>
      <c r="BU721" s="56"/>
      <c r="BV721" s="56"/>
      <c r="BW721" s="56"/>
      <c r="BX721" s="56"/>
      <c r="BY721" s="56"/>
      <c r="BZ721" s="56"/>
      <c r="CA721" s="56"/>
      <c r="CB721" s="56"/>
      <c r="CC721" s="56"/>
      <c r="CD721" s="56"/>
      <c r="CE721" s="56"/>
      <c r="CF721" s="56"/>
      <c r="CG721" s="56"/>
      <c r="CH721" s="56"/>
      <c r="CI721" s="56"/>
      <c r="CJ721" s="56"/>
      <c r="CK721" s="56"/>
      <c r="CL721" s="56"/>
      <c r="CM721" s="56"/>
      <c r="CN721" s="56"/>
      <c r="CO721" s="56"/>
      <c r="CP721" s="56"/>
      <c r="CQ721" s="56"/>
      <c r="CR721" s="56"/>
      <c r="CS721" s="56"/>
      <c r="CT721" s="56"/>
      <c r="CU721" s="56"/>
      <c r="CV721" s="56"/>
      <c r="CW721" s="56"/>
      <c r="CX721" s="56"/>
      <c r="CY721" s="56"/>
      <c r="CZ721" s="56"/>
      <c r="DA721" s="56"/>
      <c r="DB721" s="56"/>
      <c r="DC721" s="56"/>
      <c r="DD721" s="56"/>
      <c r="DE721" s="56"/>
      <c r="DF721" s="56"/>
      <c r="DG721" s="56"/>
      <c r="DH721" s="56"/>
      <c r="DI721" s="56"/>
      <c r="DJ721" s="56"/>
      <c r="DK721" s="56"/>
      <c r="DL721" s="56"/>
      <c r="DM721" s="56"/>
      <c r="DN721" s="56"/>
      <c r="DO721" s="56"/>
      <c r="DP721" s="56"/>
      <c r="DQ721" s="56"/>
      <c r="DR721" s="56"/>
      <c r="DS721" s="56"/>
      <c r="DT721" s="56"/>
      <c r="DU721" s="56"/>
      <c r="DV721" s="56"/>
      <c r="DW721" s="56"/>
      <c r="DX721" s="56"/>
      <c r="DY721" s="56"/>
      <c r="DZ721" s="56"/>
      <c r="EA721" s="56"/>
      <c r="EB721" s="56"/>
      <c r="EC721" s="56"/>
      <c r="ED721" s="56"/>
      <c r="EE721" s="56"/>
      <c r="EF721" s="56"/>
      <c r="EG721" s="56"/>
      <c r="EH721" s="56"/>
      <c r="EI721" s="56"/>
      <c r="EJ721" s="56"/>
      <c r="EK721" s="56"/>
      <c r="EL721" s="76"/>
      <c r="EM721" s="62"/>
      <c r="EN721" s="61"/>
      <c r="EO721" s="61"/>
      <c r="EP721" s="61"/>
      <c r="EQ721" s="70"/>
      <c r="ER721" s="56"/>
      <c r="ES721" s="56"/>
      <c r="ET721" s="56"/>
      <c r="EU721" s="66"/>
      <c r="EV721" s="66"/>
      <c r="EW721" s="66"/>
      <c r="EX721" s="66"/>
      <c r="EY721" s="66"/>
      <c r="EZ721" s="66"/>
      <c r="FA721" s="66"/>
      <c r="FB721" s="66"/>
      <c r="FC721" s="66"/>
      <c r="FD721" s="66"/>
      <c r="FE721" s="66"/>
      <c r="FF721" s="66"/>
      <c r="FG721" s="66"/>
      <c r="FH721" s="66"/>
      <c r="FI721" s="66"/>
      <c r="FJ721" s="66"/>
      <c r="FK721" s="66"/>
      <c r="FL721" s="66"/>
      <c r="FM721" s="66"/>
      <c r="FN721" s="66"/>
      <c r="FO721" s="66"/>
      <c r="FP721" s="66"/>
      <c r="FQ721" s="66"/>
      <c r="FR721" s="66"/>
      <c r="FS721" s="66"/>
      <c r="FT721" s="66"/>
      <c r="FU721" s="66"/>
      <c r="FV721" s="66"/>
      <c r="FW721" s="66"/>
      <c r="FX721" s="66"/>
      <c r="FY721" s="66"/>
      <c r="FZ721" s="66"/>
      <c r="GA721" s="66"/>
      <c r="GB721" s="66"/>
      <c r="GC721" s="66"/>
      <c r="GD721" s="66"/>
      <c r="GE721" s="66"/>
      <c r="GF721" s="66"/>
      <c r="GG721" s="7"/>
    </row>
    <row r="722" spans="2:189" s="67" customFormat="1" ht="11.45" customHeight="1" x14ac:dyDescent="0.15">
      <c r="B722" s="55"/>
      <c r="C722" s="56"/>
      <c r="D722" s="56"/>
      <c r="E722" s="56"/>
      <c r="F722" s="56"/>
      <c r="G722" s="56"/>
      <c r="H722" s="56"/>
      <c r="I722" s="56"/>
      <c r="J722" s="56"/>
      <c r="K722" s="56"/>
      <c r="L722" s="73"/>
      <c r="M722" s="73"/>
      <c r="N722" s="73"/>
      <c r="O722" s="56"/>
      <c r="P722" s="56"/>
      <c r="Q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56"/>
      <c r="BI722" s="56"/>
      <c r="BJ722" s="56"/>
      <c r="BK722" s="56"/>
      <c r="BL722" s="56"/>
      <c r="BM722" s="56"/>
      <c r="BN722" s="56"/>
      <c r="BO722" s="56"/>
      <c r="BP722" s="56"/>
      <c r="BQ722" s="56"/>
      <c r="BR722" s="56"/>
      <c r="BS722" s="73"/>
      <c r="BT722" s="56"/>
      <c r="BU722" s="56"/>
      <c r="BV722" s="56"/>
      <c r="BW722" s="56"/>
      <c r="BX722" s="56"/>
      <c r="BY722" s="56"/>
      <c r="BZ722" s="56"/>
      <c r="CA722" s="56"/>
      <c r="CB722" s="56"/>
      <c r="CC722" s="56"/>
      <c r="CD722" s="56"/>
      <c r="CE722" s="56"/>
      <c r="CF722" s="56"/>
      <c r="CG722" s="56"/>
      <c r="CH722" s="56"/>
      <c r="CI722" s="56"/>
      <c r="CJ722" s="56"/>
      <c r="CK722" s="56"/>
      <c r="CL722" s="56"/>
      <c r="CM722" s="56"/>
      <c r="CN722" s="56"/>
      <c r="CO722" s="56"/>
      <c r="CP722" s="56"/>
      <c r="CQ722" s="56"/>
      <c r="CR722" s="56"/>
      <c r="CS722" s="56"/>
      <c r="CT722" s="56"/>
      <c r="CU722" s="56"/>
      <c r="CV722" s="56"/>
      <c r="CW722" s="56"/>
      <c r="CX722" s="56"/>
      <c r="CY722" s="56"/>
      <c r="CZ722" s="56"/>
      <c r="DA722" s="56"/>
      <c r="DB722" s="56"/>
      <c r="DC722" s="56"/>
      <c r="DD722" s="56"/>
      <c r="DE722" s="56"/>
      <c r="DF722" s="56"/>
      <c r="DG722" s="56"/>
      <c r="DH722" s="56"/>
      <c r="DI722" s="56"/>
      <c r="DJ722" s="56"/>
      <c r="DK722" s="56"/>
      <c r="DL722" s="56"/>
      <c r="DM722" s="56"/>
      <c r="DN722" s="56"/>
      <c r="DO722" s="56"/>
      <c r="DP722" s="56"/>
      <c r="DQ722" s="56"/>
      <c r="DR722" s="56"/>
      <c r="DS722" s="56"/>
      <c r="DT722" s="56"/>
      <c r="DU722" s="56"/>
      <c r="DV722" s="56"/>
      <c r="DW722" s="56"/>
      <c r="DX722" s="56"/>
      <c r="DY722" s="56"/>
      <c r="DZ722" s="56"/>
      <c r="EA722" s="56"/>
      <c r="EB722" s="56"/>
      <c r="EC722" s="56"/>
      <c r="ED722" s="56"/>
      <c r="EE722" s="56"/>
      <c r="EF722" s="56"/>
      <c r="EG722" s="56"/>
      <c r="EH722" s="56"/>
      <c r="EI722" s="56"/>
      <c r="EJ722" s="56"/>
      <c r="EK722" s="56"/>
      <c r="EL722" s="76"/>
      <c r="EM722" s="62"/>
      <c r="EN722" s="61"/>
      <c r="EO722" s="61"/>
      <c r="EP722" s="61"/>
      <c r="EQ722" s="70"/>
      <c r="ER722" s="56"/>
      <c r="ES722" s="56"/>
      <c r="ET722" s="56"/>
      <c r="EU722" s="66"/>
      <c r="EV722" s="66"/>
      <c r="EW722" s="66"/>
      <c r="EX722" s="66"/>
      <c r="EY722" s="66"/>
      <c r="EZ722" s="66"/>
      <c r="FA722" s="66"/>
      <c r="FB722" s="66"/>
      <c r="FC722" s="66"/>
      <c r="FD722" s="66"/>
      <c r="FE722" s="66"/>
      <c r="FF722" s="66"/>
      <c r="FG722" s="66"/>
      <c r="FH722" s="66"/>
      <c r="FI722" s="66"/>
      <c r="FJ722" s="66"/>
      <c r="FK722" s="66"/>
      <c r="FL722" s="66"/>
      <c r="FM722" s="66"/>
      <c r="FN722" s="66"/>
      <c r="FO722" s="66"/>
      <c r="FP722" s="66"/>
      <c r="FQ722" s="66"/>
      <c r="FR722" s="66"/>
      <c r="FS722" s="66"/>
      <c r="FT722" s="66"/>
      <c r="FU722" s="66"/>
      <c r="FV722" s="66"/>
      <c r="FW722" s="66"/>
      <c r="FX722" s="66"/>
      <c r="FY722" s="66"/>
      <c r="FZ722" s="66"/>
      <c r="GA722" s="66"/>
      <c r="GB722" s="66"/>
      <c r="GC722" s="66"/>
      <c r="GD722" s="66"/>
      <c r="GE722" s="66"/>
      <c r="GF722" s="66"/>
      <c r="GG722" s="7"/>
    </row>
    <row r="723" spans="2:189" s="67" customFormat="1" ht="11.45" customHeight="1" x14ac:dyDescent="0.15">
      <c r="B723" s="55"/>
      <c r="C723" s="56"/>
      <c r="D723" s="56"/>
      <c r="E723" s="56"/>
      <c r="F723" s="56"/>
      <c r="G723" s="56"/>
      <c r="H723" s="56"/>
      <c r="I723" s="56"/>
      <c r="J723" s="56"/>
      <c r="K723" s="56"/>
      <c r="L723" s="73"/>
      <c r="M723" s="73"/>
      <c r="N723" s="73"/>
      <c r="O723" s="56"/>
      <c r="P723" s="56"/>
      <c r="Q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  <c r="BR723" s="56"/>
      <c r="BS723" s="73"/>
      <c r="BT723" s="56"/>
      <c r="BU723" s="56"/>
      <c r="BV723" s="56"/>
      <c r="BW723" s="56"/>
      <c r="BX723" s="56"/>
      <c r="BY723" s="56"/>
      <c r="BZ723" s="56"/>
      <c r="CA723" s="56"/>
      <c r="CB723" s="56"/>
      <c r="CC723" s="56"/>
      <c r="CD723" s="56"/>
      <c r="CE723" s="56"/>
      <c r="CF723" s="56"/>
      <c r="CG723" s="56"/>
      <c r="CH723" s="56"/>
      <c r="CI723" s="56"/>
      <c r="CJ723" s="56"/>
      <c r="CK723" s="56"/>
      <c r="CL723" s="56"/>
      <c r="CM723" s="56"/>
      <c r="CN723" s="56"/>
      <c r="CO723" s="56"/>
      <c r="CP723" s="56"/>
      <c r="CQ723" s="56"/>
      <c r="CR723" s="56"/>
      <c r="CS723" s="56"/>
      <c r="CT723" s="56"/>
      <c r="CU723" s="56"/>
      <c r="CV723" s="56"/>
      <c r="CW723" s="56"/>
      <c r="CX723" s="56"/>
      <c r="CY723" s="56"/>
      <c r="CZ723" s="56"/>
      <c r="DA723" s="56"/>
      <c r="DB723" s="56"/>
      <c r="DC723" s="56"/>
      <c r="DD723" s="56"/>
      <c r="DE723" s="56"/>
      <c r="DF723" s="56"/>
      <c r="DG723" s="56"/>
      <c r="DH723" s="56"/>
      <c r="DI723" s="56"/>
      <c r="DJ723" s="56"/>
      <c r="DK723" s="56"/>
      <c r="DL723" s="56"/>
      <c r="DM723" s="56"/>
      <c r="DN723" s="56"/>
      <c r="DO723" s="56"/>
      <c r="DP723" s="56"/>
      <c r="DQ723" s="56"/>
      <c r="DR723" s="56"/>
      <c r="DS723" s="56"/>
      <c r="DT723" s="56"/>
      <c r="DU723" s="56"/>
      <c r="DV723" s="56"/>
      <c r="DW723" s="56"/>
      <c r="DX723" s="56"/>
      <c r="DY723" s="56"/>
      <c r="DZ723" s="56"/>
      <c r="EA723" s="56"/>
      <c r="EB723" s="56"/>
      <c r="EC723" s="56"/>
      <c r="ED723" s="56"/>
      <c r="EE723" s="56"/>
      <c r="EF723" s="56"/>
      <c r="EG723" s="56"/>
      <c r="EH723" s="56"/>
      <c r="EI723" s="56"/>
      <c r="EJ723" s="56"/>
      <c r="EK723" s="56"/>
      <c r="EL723" s="76"/>
      <c r="EM723" s="62"/>
      <c r="EN723" s="61"/>
      <c r="EO723" s="61"/>
      <c r="EP723" s="61"/>
      <c r="EQ723" s="70"/>
      <c r="ER723" s="56"/>
      <c r="ES723" s="56"/>
      <c r="ET723" s="56"/>
      <c r="EU723" s="66"/>
      <c r="EV723" s="66"/>
      <c r="EW723" s="66"/>
      <c r="EX723" s="66"/>
      <c r="EY723" s="66"/>
      <c r="EZ723" s="66"/>
      <c r="FA723" s="66"/>
      <c r="FB723" s="66"/>
      <c r="FC723" s="66"/>
      <c r="FD723" s="66"/>
      <c r="FE723" s="66"/>
      <c r="FF723" s="66"/>
      <c r="FG723" s="66"/>
      <c r="FH723" s="66"/>
      <c r="FI723" s="66"/>
      <c r="FJ723" s="66"/>
      <c r="FK723" s="66"/>
      <c r="FL723" s="66"/>
      <c r="FM723" s="66"/>
      <c r="FN723" s="66"/>
      <c r="FO723" s="66"/>
      <c r="FP723" s="66"/>
      <c r="FQ723" s="66"/>
      <c r="FR723" s="66"/>
      <c r="FS723" s="66"/>
      <c r="FT723" s="66"/>
      <c r="FU723" s="66"/>
      <c r="FV723" s="66"/>
      <c r="FW723" s="66"/>
      <c r="FX723" s="66"/>
      <c r="FY723" s="66"/>
      <c r="FZ723" s="66"/>
      <c r="GA723" s="66"/>
      <c r="GB723" s="66"/>
      <c r="GC723" s="66"/>
      <c r="GD723" s="66"/>
      <c r="GE723" s="66"/>
      <c r="GF723" s="66"/>
      <c r="GG723" s="7"/>
    </row>
    <row r="724" spans="2:189" s="67" customFormat="1" ht="11.45" customHeight="1" x14ac:dyDescent="0.15">
      <c r="B724" s="55"/>
      <c r="C724" s="56"/>
      <c r="D724" s="56"/>
      <c r="E724" s="56"/>
      <c r="F724" s="56"/>
      <c r="G724" s="56"/>
      <c r="H724" s="56"/>
      <c r="I724" s="56"/>
      <c r="J724" s="56"/>
      <c r="K724" s="56"/>
      <c r="L724" s="73"/>
      <c r="M724" s="73"/>
      <c r="N724" s="73"/>
      <c r="O724" s="56"/>
      <c r="P724" s="56"/>
      <c r="Q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73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  <c r="DL724" s="56"/>
      <c r="DM724" s="56"/>
      <c r="DN724" s="56"/>
      <c r="DO724" s="56"/>
      <c r="DP724" s="56"/>
      <c r="DQ724" s="56"/>
      <c r="DR724" s="56"/>
      <c r="DS724" s="56"/>
      <c r="DT724" s="56"/>
      <c r="DU724" s="56"/>
      <c r="DV724" s="56"/>
      <c r="DW724" s="56"/>
      <c r="DX724" s="56"/>
      <c r="DY724" s="56"/>
      <c r="DZ724" s="56"/>
      <c r="EA724" s="56"/>
      <c r="EB724" s="56"/>
      <c r="EC724" s="56"/>
      <c r="ED724" s="56"/>
      <c r="EE724" s="56"/>
      <c r="EF724" s="56"/>
      <c r="EG724" s="56"/>
      <c r="EH724" s="56"/>
      <c r="EI724" s="56"/>
      <c r="EJ724" s="56"/>
      <c r="EK724" s="56"/>
      <c r="EL724" s="76"/>
      <c r="EM724" s="62"/>
      <c r="EN724" s="61"/>
      <c r="EO724" s="61"/>
      <c r="EP724" s="61"/>
      <c r="EQ724" s="70"/>
      <c r="ER724" s="56"/>
      <c r="ES724" s="56"/>
      <c r="ET724" s="56"/>
      <c r="EU724" s="66"/>
      <c r="EV724" s="66"/>
      <c r="EW724" s="66"/>
      <c r="EX724" s="66"/>
      <c r="EY724" s="66"/>
      <c r="EZ724" s="66"/>
      <c r="FA724" s="66"/>
      <c r="FB724" s="66"/>
      <c r="FC724" s="66"/>
      <c r="FD724" s="66"/>
      <c r="FE724" s="66"/>
      <c r="FF724" s="66"/>
      <c r="FG724" s="66"/>
      <c r="FH724" s="66"/>
      <c r="FI724" s="66"/>
      <c r="FJ724" s="66"/>
      <c r="FK724" s="66"/>
      <c r="FL724" s="66"/>
      <c r="FM724" s="66"/>
      <c r="FN724" s="66"/>
      <c r="FO724" s="66"/>
      <c r="FP724" s="66"/>
      <c r="FQ724" s="66"/>
      <c r="FR724" s="66"/>
      <c r="FS724" s="66"/>
      <c r="FT724" s="66"/>
      <c r="FU724" s="66"/>
      <c r="FV724" s="66"/>
      <c r="FW724" s="66"/>
      <c r="FX724" s="66"/>
      <c r="FY724" s="66"/>
      <c r="FZ724" s="66"/>
      <c r="GA724" s="66"/>
      <c r="GB724" s="66"/>
      <c r="GC724" s="66"/>
      <c r="GD724" s="66"/>
      <c r="GE724" s="66"/>
      <c r="GF724" s="66"/>
      <c r="GG724" s="7"/>
    </row>
    <row r="725" spans="2:189" s="67" customFormat="1" ht="11.45" customHeight="1" x14ac:dyDescent="0.15">
      <c r="B725" s="55"/>
      <c r="C725" s="56"/>
      <c r="D725" s="56"/>
      <c r="E725" s="56"/>
      <c r="F725" s="56"/>
      <c r="G725" s="56"/>
      <c r="H725" s="56"/>
      <c r="I725" s="56"/>
      <c r="J725" s="56"/>
      <c r="K725" s="56"/>
      <c r="L725" s="73"/>
      <c r="M725" s="73"/>
      <c r="N725" s="73"/>
      <c r="O725" s="56"/>
      <c r="P725" s="56"/>
      <c r="Q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73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  <c r="DL725" s="56"/>
      <c r="DM725" s="56"/>
      <c r="DN725" s="56"/>
      <c r="DO725" s="56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  <c r="EK725" s="56"/>
      <c r="EL725" s="76"/>
      <c r="EM725" s="62"/>
      <c r="EN725" s="61"/>
      <c r="EO725" s="61"/>
      <c r="EP725" s="61"/>
      <c r="EQ725" s="70"/>
      <c r="ER725" s="56"/>
      <c r="ES725" s="56"/>
      <c r="ET725" s="56"/>
      <c r="EU725" s="66"/>
      <c r="EV725" s="66"/>
      <c r="EW725" s="66"/>
      <c r="EX725" s="66"/>
      <c r="EY725" s="66"/>
      <c r="EZ725" s="66"/>
      <c r="FA725" s="66"/>
      <c r="FB725" s="66"/>
      <c r="FC725" s="66"/>
      <c r="FD725" s="66"/>
      <c r="FE725" s="66"/>
      <c r="FF725" s="66"/>
      <c r="FG725" s="66"/>
      <c r="FH725" s="66"/>
      <c r="FI725" s="66"/>
      <c r="FJ725" s="66"/>
      <c r="FK725" s="66"/>
      <c r="FL725" s="66"/>
      <c r="FM725" s="66"/>
      <c r="FN725" s="66"/>
      <c r="FO725" s="66"/>
      <c r="FP725" s="66"/>
      <c r="FQ725" s="66"/>
      <c r="FR725" s="66"/>
      <c r="FS725" s="66"/>
      <c r="FT725" s="66"/>
      <c r="FU725" s="66"/>
      <c r="FV725" s="66"/>
      <c r="FW725" s="66"/>
      <c r="FX725" s="66"/>
      <c r="FY725" s="66"/>
      <c r="FZ725" s="66"/>
      <c r="GA725" s="66"/>
      <c r="GB725" s="66"/>
      <c r="GC725" s="66"/>
      <c r="GD725" s="66"/>
      <c r="GE725" s="66"/>
      <c r="GF725" s="66"/>
      <c r="GG725" s="7"/>
    </row>
    <row r="726" spans="2:189" s="67" customFormat="1" ht="11.45" customHeight="1" x14ac:dyDescent="0.15">
      <c r="B726" s="55"/>
      <c r="C726" s="56"/>
      <c r="D726" s="56"/>
      <c r="E726" s="56"/>
      <c r="F726" s="56"/>
      <c r="G726" s="56"/>
      <c r="H726" s="56"/>
      <c r="I726" s="56"/>
      <c r="J726" s="56"/>
      <c r="K726" s="56"/>
      <c r="L726" s="73"/>
      <c r="M726" s="73"/>
      <c r="N726" s="73"/>
      <c r="O726" s="56"/>
      <c r="P726" s="56"/>
      <c r="Q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56"/>
      <c r="BI726" s="56"/>
      <c r="BJ726" s="56"/>
      <c r="BK726" s="56"/>
      <c r="BL726" s="56"/>
      <c r="BM726" s="56"/>
      <c r="BN726" s="56"/>
      <c r="BO726" s="56"/>
      <c r="BP726" s="56"/>
      <c r="BQ726" s="56"/>
      <c r="BR726" s="56"/>
      <c r="BS726" s="73"/>
      <c r="BT726" s="56"/>
      <c r="BU726" s="56"/>
      <c r="BV726" s="56"/>
      <c r="BW726" s="56"/>
      <c r="BX726" s="56"/>
      <c r="BY726" s="56"/>
      <c r="BZ726" s="56"/>
      <c r="CA726" s="56"/>
      <c r="CB726" s="56"/>
      <c r="CC726" s="56"/>
      <c r="CD726" s="56"/>
      <c r="CE726" s="56"/>
      <c r="CF726" s="56"/>
      <c r="CG726" s="56"/>
      <c r="CH726" s="56"/>
      <c r="CI726" s="56"/>
      <c r="CJ726" s="56"/>
      <c r="CK726" s="56"/>
      <c r="CL726" s="56"/>
      <c r="CM726" s="56"/>
      <c r="CN726" s="56"/>
      <c r="CO726" s="56"/>
      <c r="CP726" s="56"/>
      <c r="CQ726" s="56"/>
      <c r="CR726" s="56"/>
      <c r="CS726" s="56"/>
      <c r="CT726" s="56"/>
      <c r="CU726" s="56"/>
      <c r="CV726" s="56"/>
      <c r="CW726" s="56"/>
      <c r="CX726" s="56"/>
      <c r="CY726" s="56"/>
      <c r="CZ726" s="56"/>
      <c r="DA726" s="56"/>
      <c r="DB726" s="56"/>
      <c r="DC726" s="56"/>
      <c r="DD726" s="56"/>
      <c r="DE726" s="56"/>
      <c r="DF726" s="56"/>
      <c r="DG726" s="56"/>
      <c r="DH726" s="56"/>
      <c r="DI726" s="56"/>
      <c r="DJ726" s="56"/>
      <c r="DK726" s="56"/>
      <c r="DL726" s="56"/>
      <c r="DM726" s="56"/>
      <c r="DN726" s="56"/>
      <c r="DO726" s="56"/>
      <c r="DP726" s="56"/>
      <c r="DQ726" s="56"/>
      <c r="DR726" s="56"/>
      <c r="DS726" s="56"/>
      <c r="DT726" s="56"/>
      <c r="DU726" s="56"/>
      <c r="DV726" s="56"/>
      <c r="DW726" s="56"/>
      <c r="DX726" s="56"/>
      <c r="DY726" s="56"/>
      <c r="DZ726" s="56"/>
      <c r="EA726" s="56"/>
      <c r="EB726" s="56"/>
      <c r="EC726" s="56"/>
      <c r="ED726" s="56"/>
      <c r="EE726" s="56"/>
      <c r="EF726" s="56"/>
      <c r="EG726" s="56"/>
      <c r="EH726" s="56"/>
      <c r="EI726" s="56"/>
      <c r="EJ726" s="56"/>
      <c r="EK726" s="56"/>
      <c r="EL726" s="76"/>
      <c r="EM726" s="62"/>
      <c r="EN726" s="61"/>
      <c r="EO726" s="61"/>
      <c r="EP726" s="61"/>
      <c r="EQ726" s="70"/>
      <c r="ER726" s="56"/>
      <c r="ES726" s="56"/>
      <c r="ET726" s="56"/>
      <c r="EU726" s="66"/>
      <c r="EV726" s="66"/>
      <c r="EW726" s="66"/>
      <c r="EX726" s="66"/>
      <c r="EY726" s="66"/>
      <c r="EZ726" s="66"/>
      <c r="FA726" s="66"/>
      <c r="FB726" s="66"/>
      <c r="FC726" s="66"/>
      <c r="FD726" s="66"/>
      <c r="FE726" s="66"/>
      <c r="FF726" s="66"/>
      <c r="FG726" s="66"/>
      <c r="FH726" s="66"/>
      <c r="FI726" s="66"/>
      <c r="FJ726" s="66"/>
      <c r="FK726" s="66"/>
      <c r="FL726" s="66"/>
      <c r="FM726" s="66"/>
      <c r="FN726" s="66"/>
      <c r="FO726" s="66"/>
      <c r="FP726" s="66"/>
      <c r="FQ726" s="66"/>
      <c r="FR726" s="66"/>
      <c r="FS726" s="66"/>
      <c r="FT726" s="66"/>
      <c r="FU726" s="66"/>
      <c r="FV726" s="66"/>
      <c r="FW726" s="66"/>
      <c r="FX726" s="66"/>
      <c r="FY726" s="66"/>
      <c r="FZ726" s="66"/>
      <c r="GA726" s="66"/>
      <c r="GB726" s="66"/>
      <c r="GC726" s="66"/>
      <c r="GD726" s="66"/>
      <c r="GE726" s="66"/>
      <c r="GF726" s="66"/>
      <c r="GG726" s="7"/>
    </row>
    <row r="727" spans="2:189" s="67" customFormat="1" ht="11.45" customHeight="1" x14ac:dyDescent="0.15">
      <c r="B727" s="55"/>
      <c r="C727" s="56"/>
      <c r="D727" s="56"/>
      <c r="E727" s="56"/>
      <c r="F727" s="56"/>
      <c r="G727" s="56"/>
      <c r="H727" s="56"/>
      <c r="I727" s="56"/>
      <c r="J727" s="56"/>
      <c r="K727" s="56"/>
      <c r="L727" s="73"/>
      <c r="M727" s="73"/>
      <c r="N727" s="73"/>
      <c r="O727" s="56"/>
      <c r="P727" s="56"/>
      <c r="Q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73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6"/>
      <c r="CH727" s="56"/>
      <c r="CI727" s="56"/>
      <c r="CJ727" s="56"/>
      <c r="CK727" s="56"/>
      <c r="CL727" s="56"/>
      <c r="CM727" s="56"/>
      <c r="CN727" s="56"/>
      <c r="CO727" s="56"/>
      <c r="CP727" s="56"/>
      <c r="CQ727" s="56"/>
      <c r="CR727" s="56"/>
      <c r="CS727" s="56"/>
      <c r="CT727" s="56"/>
      <c r="CU727" s="56"/>
      <c r="CV727" s="56"/>
      <c r="CW727" s="56"/>
      <c r="CX727" s="56"/>
      <c r="CY727" s="56"/>
      <c r="CZ727" s="56"/>
      <c r="DA727" s="56"/>
      <c r="DB727" s="56"/>
      <c r="DC727" s="56"/>
      <c r="DD727" s="56"/>
      <c r="DE727" s="56"/>
      <c r="DF727" s="56"/>
      <c r="DG727" s="56"/>
      <c r="DH727" s="56"/>
      <c r="DI727" s="56"/>
      <c r="DJ727" s="56"/>
      <c r="DK727" s="56"/>
      <c r="DL727" s="56"/>
      <c r="DM727" s="56"/>
      <c r="DN727" s="56"/>
      <c r="DO727" s="56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  <c r="EK727" s="56"/>
      <c r="EL727" s="76"/>
      <c r="EM727" s="62"/>
      <c r="EN727" s="61"/>
      <c r="EO727" s="61"/>
      <c r="EP727" s="61"/>
      <c r="EQ727" s="70"/>
      <c r="ER727" s="56"/>
      <c r="ES727" s="56"/>
      <c r="ET727" s="56"/>
      <c r="EU727" s="66"/>
      <c r="EV727" s="66"/>
      <c r="EW727" s="66"/>
      <c r="EX727" s="66"/>
      <c r="EY727" s="66"/>
      <c r="EZ727" s="66"/>
      <c r="FA727" s="66"/>
      <c r="FB727" s="66"/>
      <c r="FC727" s="66"/>
      <c r="FD727" s="66"/>
      <c r="FE727" s="66"/>
      <c r="FF727" s="66"/>
      <c r="FG727" s="66"/>
      <c r="FH727" s="66"/>
      <c r="FI727" s="66"/>
      <c r="FJ727" s="66"/>
      <c r="FK727" s="66"/>
      <c r="FL727" s="66"/>
      <c r="FM727" s="66"/>
      <c r="FN727" s="66"/>
      <c r="FO727" s="66"/>
      <c r="FP727" s="66"/>
      <c r="FQ727" s="66"/>
      <c r="FR727" s="66"/>
      <c r="FS727" s="66"/>
      <c r="FT727" s="66"/>
      <c r="FU727" s="66"/>
      <c r="FV727" s="66"/>
      <c r="FW727" s="66"/>
      <c r="FX727" s="66"/>
      <c r="FY727" s="66"/>
      <c r="FZ727" s="66"/>
      <c r="GA727" s="66"/>
      <c r="GB727" s="66"/>
      <c r="GC727" s="66"/>
      <c r="GD727" s="66"/>
      <c r="GE727" s="66"/>
      <c r="GF727" s="66"/>
      <c r="GG727" s="7"/>
    </row>
    <row r="728" spans="2:189" s="67" customFormat="1" ht="11.45" customHeight="1" x14ac:dyDescent="0.15">
      <c r="B728" s="55"/>
      <c r="C728" s="56"/>
      <c r="D728" s="56"/>
      <c r="E728" s="56"/>
      <c r="F728" s="56"/>
      <c r="G728" s="56"/>
      <c r="H728" s="56"/>
      <c r="I728" s="56"/>
      <c r="J728" s="56"/>
      <c r="K728" s="56"/>
      <c r="L728" s="73"/>
      <c r="M728" s="73"/>
      <c r="N728" s="73"/>
      <c r="O728" s="56"/>
      <c r="P728" s="56"/>
      <c r="Q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73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  <c r="DL728" s="56"/>
      <c r="DM728" s="56"/>
      <c r="DN728" s="56"/>
      <c r="DO728" s="56"/>
      <c r="DP728" s="56"/>
      <c r="DQ728" s="56"/>
      <c r="DR728" s="56"/>
      <c r="DS728" s="56"/>
      <c r="DT728" s="56"/>
      <c r="DU728" s="56"/>
      <c r="DV728" s="56"/>
      <c r="DW728" s="56"/>
      <c r="DX728" s="56"/>
      <c r="DY728" s="56"/>
      <c r="DZ728" s="56"/>
      <c r="EA728" s="56"/>
      <c r="EB728" s="56"/>
      <c r="EC728" s="56"/>
      <c r="ED728" s="56"/>
      <c r="EE728" s="56"/>
      <c r="EF728" s="56"/>
      <c r="EG728" s="56"/>
      <c r="EH728" s="56"/>
      <c r="EI728" s="56"/>
      <c r="EJ728" s="56"/>
      <c r="EK728" s="56"/>
      <c r="EL728" s="76"/>
      <c r="EM728" s="62"/>
      <c r="EN728" s="61"/>
      <c r="EO728" s="61"/>
      <c r="EP728" s="61"/>
      <c r="EQ728" s="70"/>
      <c r="ER728" s="56"/>
      <c r="ES728" s="56"/>
      <c r="ET728" s="56"/>
      <c r="EU728" s="66"/>
      <c r="EV728" s="66"/>
      <c r="EW728" s="66"/>
      <c r="EX728" s="66"/>
      <c r="EY728" s="66"/>
      <c r="EZ728" s="66"/>
      <c r="FA728" s="66"/>
      <c r="FB728" s="66"/>
      <c r="FC728" s="66"/>
      <c r="FD728" s="66"/>
      <c r="FE728" s="66"/>
      <c r="FF728" s="66"/>
      <c r="FG728" s="66"/>
      <c r="FH728" s="66"/>
      <c r="FI728" s="66"/>
      <c r="FJ728" s="66"/>
      <c r="FK728" s="66"/>
      <c r="FL728" s="66"/>
      <c r="FM728" s="66"/>
      <c r="FN728" s="66"/>
      <c r="FO728" s="66"/>
      <c r="FP728" s="66"/>
      <c r="FQ728" s="66"/>
      <c r="FR728" s="66"/>
      <c r="FS728" s="66"/>
      <c r="FT728" s="66"/>
      <c r="FU728" s="66"/>
      <c r="FV728" s="66"/>
      <c r="FW728" s="66"/>
      <c r="FX728" s="66"/>
      <c r="FY728" s="66"/>
      <c r="FZ728" s="66"/>
      <c r="GA728" s="66"/>
      <c r="GB728" s="66"/>
      <c r="GC728" s="66"/>
      <c r="GD728" s="66"/>
      <c r="GE728" s="66"/>
      <c r="GF728" s="66"/>
      <c r="GG728" s="7"/>
    </row>
    <row r="729" spans="2:189" s="67" customFormat="1" ht="11.45" customHeight="1" x14ac:dyDescent="0.15">
      <c r="B729" s="55"/>
      <c r="C729" s="56"/>
      <c r="D729" s="56"/>
      <c r="E729" s="56"/>
      <c r="F729" s="56"/>
      <c r="G729" s="56"/>
      <c r="H729" s="56"/>
      <c r="I729" s="56"/>
      <c r="J729" s="56"/>
      <c r="K729" s="56"/>
      <c r="L729" s="73"/>
      <c r="M729" s="73"/>
      <c r="N729" s="73"/>
      <c r="O729" s="56"/>
      <c r="P729" s="56"/>
      <c r="Q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  <c r="BR729" s="56"/>
      <c r="BS729" s="73"/>
      <c r="BT729" s="56"/>
      <c r="BU729" s="56"/>
      <c r="BV729" s="56"/>
      <c r="BW729" s="56"/>
      <c r="BX729" s="56"/>
      <c r="BY729" s="56"/>
      <c r="BZ729" s="56"/>
      <c r="CA729" s="56"/>
      <c r="CB729" s="56"/>
      <c r="CC729" s="56"/>
      <c r="CD729" s="56"/>
      <c r="CE729" s="56"/>
      <c r="CF729" s="56"/>
      <c r="CG729" s="56"/>
      <c r="CH729" s="56"/>
      <c r="CI729" s="56"/>
      <c r="CJ729" s="56"/>
      <c r="CK729" s="56"/>
      <c r="CL729" s="56"/>
      <c r="CM729" s="56"/>
      <c r="CN729" s="56"/>
      <c r="CO729" s="56"/>
      <c r="CP729" s="56"/>
      <c r="CQ729" s="56"/>
      <c r="CR729" s="56"/>
      <c r="CS729" s="56"/>
      <c r="CT729" s="56"/>
      <c r="CU729" s="56"/>
      <c r="CV729" s="56"/>
      <c r="CW729" s="56"/>
      <c r="CX729" s="56"/>
      <c r="CY729" s="56"/>
      <c r="CZ729" s="56"/>
      <c r="DA729" s="56"/>
      <c r="DB729" s="56"/>
      <c r="DC729" s="56"/>
      <c r="DD729" s="56"/>
      <c r="DE729" s="56"/>
      <c r="DF729" s="56"/>
      <c r="DG729" s="56"/>
      <c r="DH729" s="56"/>
      <c r="DI729" s="56"/>
      <c r="DJ729" s="56"/>
      <c r="DK729" s="56"/>
      <c r="DL729" s="56"/>
      <c r="DM729" s="56"/>
      <c r="DN729" s="56"/>
      <c r="DO729" s="56"/>
      <c r="DP729" s="56"/>
      <c r="DQ729" s="56"/>
      <c r="DR729" s="56"/>
      <c r="DS729" s="56"/>
      <c r="DT729" s="56"/>
      <c r="DU729" s="56"/>
      <c r="DV729" s="56"/>
      <c r="DW729" s="56"/>
      <c r="DX729" s="56"/>
      <c r="DY729" s="56"/>
      <c r="DZ729" s="56"/>
      <c r="EA729" s="56"/>
      <c r="EB729" s="56"/>
      <c r="EC729" s="56"/>
      <c r="ED729" s="56"/>
      <c r="EE729" s="56"/>
      <c r="EF729" s="56"/>
      <c r="EG729" s="56"/>
      <c r="EH729" s="56"/>
      <c r="EI729" s="56"/>
      <c r="EJ729" s="56"/>
      <c r="EK729" s="56"/>
      <c r="EL729" s="76"/>
      <c r="EM729" s="62"/>
      <c r="EN729" s="61"/>
      <c r="EO729" s="61"/>
      <c r="EP729" s="61"/>
      <c r="EQ729" s="70"/>
      <c r="ER729" s="56"/>
      <c r="ES729" s="56"/>
      <c r="ET729" s="56"/>
      <c r="EU729" s="66"/>
      <c r="EV729" s="66"/>
      <c r="EW729" s="66"/>
      <c r="EX729" s="66"/>
      <c r="EY729" s="66"/>
      <c r="EZ729" s="66"/>
      <c r="FA729" s="66"/>
      <c r="FB729" s="66"/>
      <c r="FC729" s="66"/>
      <c r="FD729" s="66"/>
      <c r="FE729" s="66"/>
      <c r="FF729" s="66"/>
      <c r="FG729" s="66"/>
      <c r="FH729" s="66"/>
      <c r="FI729" s="66"/>
      <c r="FJ729" s="66"/>
      <c r="FK729" s="66"/>
      <c r="FL729" s="66"/>
      <c r="FM729" s="66"/>
      <c r="FN729" s="66"/>
      <c r="FO729" s="66"/>
      <c r="FP729" s="66"/>
      <c r="FQ729" s="66"/>
      <c r="FR729" s="66"/>
      <c r="FS729" s="66"/>
      <c r="FT729" s="66"/>
      <c r="FU729" s="66"/>
      <c r="FV729" s="66"/>
      <c r="FW729" s="66"/>
      <c r="FX729" s="66"/>
      <c r="FY729" s="66"/>
      <c r="FZ729" s="66"/>
      <c r="GA729" s="66"/>
      <c r="GB729" s="66"/>
      <c r="GC729" s="66"/>
      <c r="GD729" s="66"/>
      <c r="GE729" s="66"/>
      <c r="GF729" s="66"/>
      <c r="GG729" s="7"/>
    </row>
    <row r="730" spans="2:189" s="67" customFormat="1" ht="11.45" customHeight="1" x14ac:dyDescent="0.15">
      <c r="B730" s="55"/>
      <c r="C730" s="56"/>
      <c r="D730" s="56"/>
      <c r="E730" s="56"/>
      <c r="F730" s="56"/>
      <c r="G730" s="56"/>
      <c r="H730" s="56"/>
      <c r="I730" s="56"/>
      <c r="J730" s="56"/>
      <c r="K730" s="56"/>
      <c r="L730" s="73"/>
      <c r="M730" s="73"/>
      <c r="N730" s="73"/>
      <c r="O730" s="56"/>
      <c r="P730" s="56"/>
      <c r="Q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56"/>
      <c r="BI730" s="56"/>
      <c r="BJ730" s="56"/>
      <c r="BK730" s="56"/>
      <c r="BL730" s="56"/>
      <c r="BM730" s="56"/>
      <c r="BN730" s="56"/>
      <c r="BO730" s="56"/>
      <c r="BP730" s="56"/>
      <c r="BQ730" s="56"/>
      <c r="BR730" s="56"/>
      <c r="BS730" s="73"/>
      <c r="BT730" s="56"/>
      <c r="BU730" s="56"/>
      <c r="BV730" s="56"/>
      <c r="BW730" s="56"/>
      <c r="BX730" s="56"/>
      <c r="BY730" s="56"/>
      <c r="BZ730" s="56"/>
      <c r="CA730" s="56"/>
      <c r="CB730" s="56"/>
      <c r="CC730" s="56"/>
      <c r="CD730" s="56"/>
      <c r="CE730" s="56"/>
      <c r="CF730" s="56"/>
      <c r="CG730" s="56"/>
      <c r="CH730" s="56"/>
      <c r="CI730" s="56"/>
      <c r="CJ730" s="56"/>
      <c r="CK730" s="56"/>
      <c r="CL730" s="56"/>
      <c r="CM730" s="56"/>
      <c r="CN730" s="56"/>
      <c r="CO730" s="56"/>
      <c r="CP730" s="56"/>
      <c r="CQ730" s="56"/>
      <c r="CR730" s="56"/>
      <c r="CS730" s="56"/>
      <c r="CT730" s="56"/>
      <c r="CU730" s="56"/>
      <c r="CV730" s="56"/>
      <c r="CW730" s="56"/>
      <c r="CX730" s="56"/>
      <c r="CY730" s="56"/>
      <c r="CZ730" s="56"/>
      <c r="DA730" s="56"/>
      <c r="DB730" s="56"/>
      <c r="DC730" s="56"/>
      <c r="DD730" s="56"/>
      <c r="DE730" s="56"/>
      <c r="DF730" s="56"/>
      <c r="DG730" s="56"/>
      <c r="DH730" s="56"/>
      <c r="DI730" s="56"/>
      <c r="DJ730" s="56"/>
      <c r="DK730" s="56"/>
      <c r="DL730" s="56"/>
      <c r="DM730" s="56"/>
      <c r="DN730" s="56"/>
      <c r="DO730" s="56"/>
      <c r="DP730" s="56"/>
      <c r="DQ730" s="56"/>
      <c r="DR730" s="56"/>
      <c r="DS730" s="56"/>
      <c r="DT730" s="56"/>
      <c r="DU730" s="56"/>
      <c r="DV730" s="56"/>
      <c r="DW730" s="56"/>
      <c r="DX730" s="56"/>
      <c r="DY730" s="56"/>
      <c r="DZ730" s="56"/>
      <c r="EA730" s="56"/>
      <c r="EB730" s="56"/>
      <c r="EC730" s="56"/>
      <c r="ED730" s="56"/>
      <c r="EE730" s="56"/>
      <c r="EF730" s="56"/>
      <c r="EG730" s="56"/>
      <c r="EH730" s="56"/>
      <c r="EI730" s="56"/>
      <c r="EJ730" s="56"/>
      <c r="EK730" s="56"/>
      <c r="EL730" s="76"/>
      <c r="EM730" s="62"/>
      <c r="EN730" s="61"/>
      <c r="EO730" s="61"/>
      <c r="EP730" s="61"/>
      <c r="EQ730" s="70"/>
      <c r="ER730" s="56"/>
      <c r="ES730" s="56"/>
      <c r="ET730" s="56"/>
      <c r="EU730" s="66"/>
      <c r="EV730" s="66"/>
      <c r="EW730" s="66"/>
      <c r="EX730" s="66"/>
      <c r="EY730" s="66"/>
      <c r="EZ730" s="66"/>
      <c r="FA730" s="66"/>
      <c r="FB730" s="66"/>
      <c r="FC730" s="66"/>
      <c r="FD730" s="66"/>
      <c r="FE730" s="66"/>
      <c r="FF730" s="66"/>
      <c r="FG730" s="66"/>
      <c r="FH730" s="66"/>
      <c r="FI730" s="66"/>
      <c r="FJ730" s="66"/>
      <c r="FK730" s="66"/>
      <c r="FL730" s="66"/>
      <c r="FM730" s="66"/>
      <c r="FN730" s="66"/>
      <c r="FO730" s="66"/>
      <c r="FP730" s="66"/>
      <c r="FQ730" s="66"/>
      <c r="FR730" s="66"/>
      <c r="FS730" s="66"/>
      <c r="FT730" s="66"/>
      <c r="FU730" s="66"/>
      <c r="FV730" s="66"/>
      <c r="FW730" s="66"/>
      <c r="FX730" s="66"/>
      <c r="FY730" s="66"/>
      <c r="FZ730" s="66"/>
      <c r="GA730" s="66"/>
      <c r="GB730" s="66"/>
      <c r="GC730" s="66"/>
      <c r="GD730" s="66"/>
      <c r="GE730" s="66"/>
      <c r="GF730" s="66"/>
      <c r="GG730" s="7"/>
    </row>
    <row r="731" spans="2:189" s="67" customFormat="1" ht="11.45" customHeight="1" x14ac:dyDescent="0.15">
      <c r="B731" s="55"/>
      <c r="C731" s="56"/>
      <c r="D731" s="56"/>
      <c r="E731" s="56"/>
      <c r="F731" s="56"/>
      <c r="G731" s="56"/>
      <c r="H731" s="56"/>
      <c r="I731" s="56"/>
      <c r="J731" s="56"/>
      <c r="K731" s="56"/>
      <c r="L731" s="73"/>
      <c r="M731" s="73"/>
      <c r="N731" s="73"/>
      <c r="O731" s="56"/>
      <c r="P731" s="56"/>
      <c r="Q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  <c r="BR731" s="56"/>
      <c r="BS731" s="73"/>
      <c r="BT731" s="56"/>
      <c r="BU731" s="56"/>
      <c r="BV731" s="56"/>
      <c r="BW731" s="56"/>
      <c r="BX731" s="56"/>
      <c r="BY731" s="56"/>
      <c r="BZ731" s="56"/>
      <c r="CA731" s="56"/>
      <c r="CB731" s="56"/>
      <c r="CC731" s="56"/>
      <c r="CD731" s="56"/>
      <c r="CE731" s="56"/>
      <c r="CF731" s="56"/>
      <c r="CG731" s="56"/>
      <c r="CH731" s="56"/>
      <c r="CI731" s="56"/>
      <c r="CJ731" s="56"/>
      <c r="CK731" s="56"/>
      <c r="CL731" s="56"/>
      <c r="CM731" s="56"/>
      <c r="CN731" s="56"/>
      <c r="CO731" s="56"/>
      <c r="CP731" s="56"/>
      <c r="CQ731" s="56"/>
      <c r="CR731" s="56"/>
      <c r="CS731" s="56"/>
      <c r="CT731" s="56"/>
      <c r="CU731" s="56"/>
      <c r="CV731" s="56"/>
      <c r="CW731" s="56"/>
      <c r="CX731" s="56"/>
      <c r="CY731" s="56"/>
      <c r="CZ731" s="56"/>
      <c r="DA731" s="56"/>
      <c r="DB731" s="56"/>
      <c r="DC731" s="56"/>
      <c r="DD731" s="56"/>
      <c r="DE731" s="56"/>
      <c r="DF731" s="56"/>
      <c r="DG731" s="56"/>
      <c r="DH731" s="56"/>
      <c r="DI731" s="56"/>
      <c r="DJ731" s="56"/>
      <c r="DK731" s="56"/>
      <c r="DL731" s="56"/>
      <c r="DM731" s="56"/>
      <c r="DN731" s="56"/>
      <c r="DO731" s="56"/>
      <c r="DP731" s="56"/>
      <c r="DQ731" s="56"/>
      <c r="DR731" s="56"/>
      <c r="DS731" s="56"/>
      <c r="DT731" s="56"/>
      <c r="DU731" s="56"/>
      <c r="DV731" s="56"/>
      <c r="DW731" s="56"/>
      <c r="DX731" s="56"/>
      <c r="DY731" s="56"/>
      <c r="DZ731" s="56"/>
      <c r="EA731" s="56"/>
      <c r="EB731" s="56"/>
      <c r="EC731" s="56"/>
      <c r="ED731" s="56"/>
      <c r="EE731" s="56"/>
      <c r="EF731" s="56"/>
      <c r="EG731" s="56"/>
      <c r="EH731" s="56"/>
      <c r="EI731" s="56"/>
      <c r="EJ731" s="56"/>
      <c r="EK731" s="56"/>
      <c r="EL731" s="76"/>
      <c r="EM731" s="62"/>
      <c r="EN731" s="61"/>
      <c r="EO731" s="61"/>
      <c r="EP731" s="61"/>
      <c r="EQ731" s="70"/>
      <c r="ER731" s="56"/>
      <c r="ES731" s="56"/>
      <c r="ET731" s="56"/>
      <c r="EU731" s="66"/>
      <c r="EV731" s="66"/>
      <c r="EW731" s="66"/>
      <c r="EX731" s="66"/>
      <c r="EY731" s="66"/>
      <c r="EZ731" s="66"/>
      <c r="FA731" s="66"/>
      <c r="FB731" s="66"/>
      <c r="FC731" s="66"/>
      <c r="FD731" s="66"/>
      <c r="FE731" s="66"/>
      <c r="FF731" s="66"/>
      <c r="FG731" s="66"/>
      <c r="FH731" s="66"/>
      <c r="FI731" s="66"/>
      <c r="FJ731" s="66"/>
      <c r="FK731" s="66"/>
      <c r="FL731" s="66"/>
      <c r="FM731" s="66"/>
      <c r="FN731" s="66"/>
      <c r="FO731" s="66"/>
      <c r="FP731" s="66"/>
      <c r="FQ731" s="66"/>
      <c r="FR731" s="66"/>
      <c r="FS731" s="66"/>
      <c r="FT731" s="66"/>
      <c r="FU731" s="66"/>
      <c r="FV731" s="66"/>
      <c r="FW731" s="66"/>
      <c r="FX731" s="66"/>
      <c r="FY731" s="66"/>
      <c r="FZ731" s="66"/>
      <c r="GA731" s="66"/>
      <c r="GB731" s="66"/>
      <c r="GC731" s="66"/>
      <c r="GD731" s="66"/>
      <c r="GE731" s="66"/>
      <c r="GF731" s="66"/>
      <c r="GG731" s="7"/>
    </row>
    <row r="732" spans="2:189" s="67" customFormat="1" ht="11.45" customHeight="1" x14ac:dyDescent="0.15">
      <c r="B732" s="55"/>
      <c r="C732" s="56"/>
      <c r="D732" s="56"/>
      <c r="E732" s="56"/>
      <c r="F732" s="56"/>
      <c r="G732" s="56"/>
      <c r="H732" s="56"/>
      <c r="I732" s="56"/>
      <c r="J732" s="56"/>
      <c r="K732" s="56"/>
      <c r="L732" s="73"/>
      <c r="M732" s="73"/>
      <c r="N732" s="73"/>
      <c r="O732" s="56"/>
      <c r="P732" s="56"/>
      <c r="Q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73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  <c r="DL732" s="56"/>
      <c r="DM732" s="56"/>
      <c r="DN732" s="56"/>
      <c r="DO732" s="56"/>
      <c r="DP732" s="56"/>
      <c r="DQ732" s="56"/>
      <c r="DR732" s="56"/>
      <c r="DS732" s="56"/>
      <c r="DT732" s="56"/>
      <c r="DU732" s="56"/>
      <c r="DV732" s="56"/>
      <c r="DW732" s="56"/>
      <c r="DX732" s="56"/>
      <c r="DY732" s="56"/>
      <c r="DZ732" s="56"/>
      <c r="EA732" s="56"/>
      <c r="EB732" s="56"/>
      <c r="EC732" s="56"/>
      <c r="ED732" s="56"/>
      <c r="EE732" s="56"/>
      <c r="EF732" s="56"/>
      <c r="EG732" s="56"/>
      <c r="EH732" s="56"/>
      <c r="EI732" s="56"/>
      <c r="EJ732" s="56"/>
      <c r="EK732" s="56"/>
      <c r="EL732" s="76"/>
      <c r="EM732" s="62"/>
      <c r="EN732" s="61"/>
      <c r="EO732" s="61"/>
      <c r="EP732" s="61"/>
      <c r="EQ732" s="70"/>
      <c r="ER732" s="56"/>
      <c r="ES732" s="56"/>
      <c r="ET732" s="56"/>
      <c r="EU732" s="66"/>
      <c r="EV732" s="66"/>
      <c r="EW732" s="66"/>
      <c r="EX732" s="66"/>
      <c r="EY732" s="66"/>
      <c r="EZ732" s="66"/>
      <c r="FA732" s="66"/>
      <c r="FB732" s="66"/>
      <c r="FC732" s="66"/>
      <c r="FD732" s="66"/>
      <c r="FE732" s="66"/>
      <c r="FF732" s="66"/>
      <c r="FG732" s="66"/>
      <c r="FH732" s="66"/>
      <c r="FI732" s="66"/>
      <c r="FJ732" s="66"/>
      <c r="FK732" s="66"/>
      <c r="FL732" s="66"/>
      <c r="FM732" s="66"/>
      <c r="FN732" s="66"/>
      <c r="FO732" s="66"/>
      <c r="FP732" s="66"/>
      <c r="FQ732" s="66"/>
      <c r="FR732" s="66"/>
      <c r="FS732" s="66"/>
      <c r="FT732" s="66"/>
      <c r="FU732" s="66"/>
      <c r="FV732" s="66"/>
      <c r="FW732" s="66"/>
      <c r="FX732" s="66"/>
      <c r="FY732" s="66"/>
      <c r="FZ732" s="66"/>
      <c r="GA732" s="66"/>
      <c r="GB732" s="66"/>
      <c r="GC732" s="66"/>
      <c r="GD732" s="66"/>
      <c r="GE732" s="66"/>
      <c r="GF732" s="66"/>
      <c r="GG732" s="7"/>
    </row>
    <row r="733" spans="2:189" s="67" customFormat="1" ht="11.45" customHeight="1" x14ac:dyDescent="0.15">
      <c r="B733" s="55"/>
      <c r="C733" s="56"/>
      <c r="D733" s="56"/>
      <c r="E733" s="56"/>
      <c r="F733" s="56"/>
      <c r="G733" s="56"/>
      <c r="H733" s="56"/>
      <c r="I733" s="56"/>
      <c r="J733" s="56"/>
      <c r="K733" s="56"/>
      <c r="L733" s="73"/>
      <c r="M733" s="73"/>
      <c r="N733" s="73"/>
      <c r="O733" s="56"/>
      <c r="P733" s="56"/>
      <c r="Q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  <c r="BR733" s="56"/>
      <c r="BS733" s="73"/>
      <c r="BT733" s="56"/>
      <c r="BU733" s="56"/>
      <c r="BV733" s="56"/>
      <c r="BW733" s="56"/>
      <c r="BX733" s="56"/>
      <c r="BY733" s="56"/>
      <c r="BZ733" s="56"/>
      <c r="CA733" s="56"/>
      <c r="CB733" s="56"/>
      <c r="CC733" s="56"/>
      <c r="CD733" s="56"/>
      <c r="CE733" s="56"/>
      <c r="CF733" s="56"/>
      <c r="CG733" s="56"/>
      <c r="CH733" s="56"/>
      <c r="CI733" s="56"/>
      <c r="CJ733" s="56"/>
      <c r="CK733" s="56"/>
      <c r="CL733" s="56"/>
      <c r="CM733" s="56"/>
      <c r="CN733" s="56"/>
      <c r="CO733" s="56"/>
      <c r="CP733" s="56"/>
      <c r="CQ733" s="56"/>
      <c r="CR733" s="56"/>
      <c r="CS733" s="56"/>
      <c r="CT733" s="56"/>
      <c r="CU733" s="56"/>
      <c r="CV733" s="56"/>
      <c r="CW733" s="56"/>
      <c r="CX733" s="56"/>
      <c r="CY733" s="56"/>
      <c r="CZ733" s="56"/>
      <c r="DA733" s="56"/>
      <c r="DB733" s="56"/>
      <c r="DC733" s="56"/>
      <c r="DD733" s="56"/>
      <c r="DE733" s="56"/>
      <c r="DF733" s="56"/>
      <c r="DG733" s="56"/>
      <c r="DH733" s="56"/>
      <c r="DI733" s="56"/>
      <c r="DJ733" s="56"/>
      <c r="DK733" s="56"/>
      <c r="DL733" s="56"/>
      <c r="DM733" s="56"/>
      <c r="DN733" s="56"/>
      <c r="DO733" s="56"/>
      <c r="DP733" s="56"/>
      <c r="DQ733" s="56"/>
      <c r="DR733" s="56"/>
      <c r="DS733" s="56"/>
      <c r="DT733" s="56"/>
      <c r="DU733" s="56"/>
      <c r="DV733" s="56"/>
      <c r="DW733" s="56"/>
      <c r="DX733" s="56"/>
      <c r="DY733" s="56"/>
      <c r="DZ733" s="56"/>
      <c r="EA733" s="56"/>
      <c r="EB733" s="56"/>
      <c r="EC733" s="56"/>
      <c r="ED733" s="56"/>
      <c r="EE733" s="56"/>
      <c r="EF733" s="56"/>
      <c r="EG733" s="56"/>
      <c r="EH733" s="56"/>
      <c r="EI733" s="56"/>
      <c r="EJ733" s="56"/>
      <c r="EK733" s="56"/>
      <c r="EL733" s="76"/>
      <c r="EM733" s="62"/>
      <c r="EN733" s="61"/>
      <c r="EO733" s="61"/>
      <c r="EP733" s="61"/>
      <c r="EQ733" s="70"/>
      <c r="ER733" s="56"/>
      <c r="ES733" s="56"/>
      <c r="ET733" s="56"/>
      <c r="EU733" s="66"/>
      <c r="EV733" s="66"/>
      <c r="EW733" s="66"/>
      <c r="EX733" s="66"/>
      <c r="EY733" s="66"/>
      <c r="EZ733" s="66"/>
      <c r="FA733" s="66"/>
      <c r="FB733" s="66"/>
      <c r="FC733" s="66"/>
      <c r="FD733" s="66"/>
      <c r="FE733" s="66"/>
      <c r="FF733" s="66"/>
      <c r="FG733" s="66"/>
      <c r="FH733" s="66"/>
      <c r="FI733" s="66"/>
      <c r="FJ733" s="66"/>
      <c r="FK733" s="66"/>
      <c r="FL733" s="66"/>
      <c r="FM733" s="66"/>
      <c r="FN733" s="66"/>
      <c r="FO733" s="66"/>
      <c r="FP733" s="66"/>
      <c r="FQ733" s="66"/>
      <c r="FR733" s="66"/>
      <c r="FS733" s="66"/>
      <c r="FT733" s="66"/>
      <c r="FU733" s="66"/>
      <c r="FV733" s="66"/>
      <c r="FW733" s="66"/>
      <c r="FX733" s="66"/>
      <c r="FY733" s="66"/>
      <c r="FZ733" s="66"/>
      <c r="GA733" s="66"/>
      <c r="GB733" s="66"/>
      <c r="GC733" s="66"/>
      <c r="GD733" s="66"/>
      <c r="GE733" s="66"/>
      <c r="GF733" s="66"/>
      <c r="GG733" s="7"/>
    </row>
    <row r="734" spans="2:189" s="67" customFormat="1" ht="11.45" customHeight="1" x14ac:dyDescent="0.15">
      <c r="B734" s="55"/>
      <c r="C734" s="56"/>
      <c r="D734" s="56"/>
      <c r="E734" s="56"/>
      <c r="F734" s="56"/>
      <c r="G734" s="56"/>
      <c r="H734" s="56"/>
      <c r="I734" s="56"/>
      <c r="J734" s="56"/>
      <c r="K734" s="56"/>
      <c r="L734" s="73"/>
      <c r="M734" s="73"/>
      <c r="N734" s="73"/>
      <c r="O734" s="56"/>
      <c r="P734" s="56"/>
      <c r="Q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  <c r="BR734" s="56"/>
      <c r="BS734" s="73"/>
      <c r="BT734" s="56"/>
      <c r="BU734" s="56"/>
      <c r="BV734" s="56"/>
      <c r="BW734" s="56"/>
      <c r="BX734" s="56"/>
      <c r="BY734" s="56"/>
      <c r="BZ734" s="56"/>
      <c r="CA734" s="56"/>
      <c r="CB734" s="56"/>
      <c r="CC734" s="56"/>
      <c r="CD734" s="56"/>
      <c r="CE734" s="56"/>
      <c r="CF734" s="56"/>
      <c r="CG734" s="56"/>
      <c r="CH734" s="56"/>
      <c r="CI734" s="56"/>
      <c r="CJ734" s="56"/>
      <c r="CK734" s="56"/>
      <c r="CL734" s="56"/>
      <c r="CM734" s="56"/>
      <c r="CN734" s="56"/>
      <c r="CO734" s="56"/>
      <c r="CP734" s="56"/>
      <c r="CQ734" s="56"/>
      <c r="CR734" s="56"/>
      <c r="CS734" s="56"/>
      <c r="CT734" s="56"/>
      <c r="CU734" s="56"/>
      <c r="CV734" s="56"/>
      <c r="CW734" s="56"/>
      <c r="CX734" s="56"/>
      <c r="CY734" s="56"/>
      <c r="CZ734" s="56"/>
      <c r="DA734" s="56"/>
      <c r="DB734" s="56"/>
      <c r="DC734" s="56"/>
      <c r="DD734" s="56"/>
      <c r="DE734" s="56"/>
      <c r="DF734" s="56"/>
      <c r="DG734" s="56"/>
      <c r="DH734" s="56"/>
      <c r="DI734" s="56"/>
      <c r="DJ734" s="56"/>
      <c r="DK734" s="56"/>
      <c r="DL734" s="56"/>
      <c r="DM734" s="56"/>
      <c r="DN734" s="56"/>
      <c r="DO734" s="56"/>
      <c r="DP734" s="56"/>
      <c r="DQ734" s="56"/>
      <c r="DR734" s="56"/>
      <c r="DS734" s="56"/>
      <c r="DT734" s="56"/>
      <c r="DU734" s="56"/>
      <c r="DV734" s="56"/>
      <c r="DW734" s="56"/>
      <c r="DX734" s="56"/>
      <c r="DY734" s="56"/>
      <c r="DZ734" s="56"/>
      <c r="EA734" s="56"/>
      <c r="EB734" s="56"/>
      <c r="EC734" s="56"/>
      <c r="ED734" s="56"/>
      <c r="EE734" s="56"/>
      <c r="EF734" s="56"/>
      <c r="EG734" s="56"/>
      <c r="EH734" s="56"/>
      <c r="EI734" s="56"/>
      <c r="EJ734" s="56"/>
      <c r="EK734" s="56"/>
      <c r="EL734" s="76"/>
      <c r="EM734" s="62"/>
      <c r="EN734" s="61"/>
      <c r="EO734" s="61"/>
      <c r="EP734" s="61"/>
      <c r="EQ734" s="70"/>
      <c r="ER734" s="56"/>
      <c r="ES734" s="56"/>
      <c r="ET734" s="56"/>
      <c r="EU734" s="66"/>
      <c r="EV734" s="66"/>
      <c r="EW734" s="66"/>
      <c r="EX734" s="66"/>
      <c r="EY734" s="66"/>
      <c r="EZ734" s="66"/>
      <c r="FA734" s="66"/>
      <c r="FB734" s="66"/>
      <c r="FC734" s="66"/>
      <c r="FD734" s="66"/>
      <c r="FE734" s="66"/>
      <c r="FF734" s="66"/>
      <c r="FG734" s="66"/>
      <c r="FH734" s="66"/>
      <c r="FI734" s="66"/>
      <c r="FJ734" s="66"/>
      <c r="FK734" s="66"/>
      <c r="FL734" s="66"/>
      <c r="FM734" s="66"/>
      <c r="FN734" s="66"/>
      <c r="FO734" s="66"/>
      <c r="FP734" s="66"/>
      <c r="FQ734" s="66"/>
      <c r="FR734" s="66"/>
      <c r="FS734" s="66"/>
      <c r="FT734" s="66"/>
      <c r="FU734" s="66"/>
      <c r="FV734" s="66"/>
      <c r="FW734" s="66"/>
      <c r="FX734" s="66"/>
      <c r="FY734" s="66"/>
      <c r="FZ734" s="66"/>
      <c r="GA734" s="66"/>
      <c r="GB734" s="66"/>
      <c r="GC734" s="66"/>
      <c r="GD734" s="66"/>
      <c r="GE734" s="66"/>
      <c r="GF734" s="66"/>
      <c r="GG734" s="7"/>
    </row>
    <row r="735" spans="2:189" s="67" customFormat="1" ht="11.45" customHeight="1" x14ac:dyDescent="0.15">
      <c r="B735" s="55"/>
      <c r="C735" s="56"/>
      <c r="D735" s="56"/>
      <c r="E735" s="56"/>
      <c r="F735" s="56"/>
      <c r="G735" s="56"/>
      <c r="H735" s="56"/>
      <c r="I735" s="56"/>
      <c r="J735" s="56"/>
      <c r="K735" s="56"/>
      <c r="L735" s="73"/>
      <c r="M735" s="73"/>
      <c r="N735" s="73"/>
      <c r="O735" s="56"/>
      <c r="P735" s="56"/>
      <c r="Q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  <c r="BR735" s="56"/>
      <c r="BS735" s="73"/>
      <c r="BT735" s="56"/>
      <c r="BU735" s="56"/>
      <c r="BV735" s="56"/>
      <c r="BW735" s="56"/>
      <c r="BX735" s="56"/>
      <c r="BY735" s="56"/>
      <c r="BZ735" s="56"/>
      <c r="CA735" s="56"/>
      <c r="CB735" s="56"/>
      <c r="CC735" s="56"/>
      <c r="CD735" s="56"/>
      <c r="CE735" s="56"/>
      <c r="CF735" s="56"/>
      <c r="CG735" s="56"/>
      <c r="CH735" s="56"/>
      <c r="CI735" s="56"/>
      <c r="CJ735" s="56"/>
      <c r="CK735" s="56"/>
      <c r="CL735" s="56"/>
      <c r="CM735" s="56"/>
      <c r="CN735" s="56"/>
      <c r="CO735" s="56"/>
      <c r="CP735" s="56"/>
      <c r="CQ735" s="56"/>
      <c r="CR735" s="56"/>
      <c r="CS735" s="56"/>
      <c r="CT735" s="56"/>
      <c r="CU735" s="56"/>
      <c r="CV735" s="56"/>
      <c r="CW735" s="56"/>
      <c r="CX735" s="56"/>
      <c r="CY735" s="56"/>
      <c r="CZ735" s="56"/>
      <c r="DA735" s="56"/>
      <c r="DB735" s="56"/>
      <c r="DC735" s="56"/>
      <c r="DD735" s="56"/>
      <c r="DE735" s="56"/>
      <c r="DF735" s="56"/>
      <c r="DG735" s="56"/>
      <c r="DH735" s="56"/>
      <c r="DI735" s="56"/>
      <c r="DJ735" s="56"/>
      <c r="DK735" s="56"/>
      <c r="DL735" s="56"/>
      <c r="DM735" s="56"/>
      <c r="DN735" s="56"/>
      <c r="DO735" s="56"/>
      <c r="DP735" s="56"/>
      <c r="DQ735" s="56"/>
      <c r="DR735" s="56"/>
      <c r="DS735" s="56"/>
      <c r="DT735" s="56"/>
      <c r="DU735" s="56"/>
      <c r="DV735" s="56"/>
      <c r="DW735" s="56"/>
      <c r="DX735" s="56"/>
      <c r="DY735" s="56"/>
      <c r="DZ735" s="56"/>
      <c r="EA735" s="56"/>
      <c r="EB735" s="56"/>
      <c r="EC735" s="56"/>
      <c r="ED735" s="56"/>
      <c r="EE735" s="56"/>
      <c r="EF735" s="56"/>
      <c r="EG735" s="56"/>
      <c r="EH735" s="56"/>
      <c r="EI735" s="56"/>
      <c r="EJ735" s="56"/>
      <c r="EK735" s="56"/>
      <c r="EL735" s="76"/>
      <c r="EM735" s="62"/>
      <c r="EN735" s="61"/>
      <c r="EO735" s="61"/>
      <c r="EP735" s="61"/>
      <c r="EQ735" s="70"/>
      <c r="ER735" s="56"/>
      <c r="ES735" s="56"/>
      <c r="ET735" s="56"/>
      <c r="EU735" s="66"/>
      <c r="EV735" s="66"/>
      <c r="EW735" s="66"/>
      <c r="EX735" s="66"/>
      <c r="EY735" s="66"/>
      <c r="EZ735" s="66"/>
      <c r="FA735" s="66"/>
      <c r="FB735" s="66"/>
      <c r="FC735" s="66"/>
      <c r="FD735" s="66"/>
      <c r="FE735" s="66"/>
      <c r="FF735" s="66"/>
      <c r="FG735" s="66"/>
      <c r="FH735" s="66"/>
      <c r="FI735" s="66"/>
      <c r="FJ735" s="66"/>
      <c r="FK735" s="66"/>
      <c r="FL735" s="66"/>
      <c r="FM735" s="66"/>
      <c r="FN735" s="66"/>
      <c r="FO735" s="66"/>
      <c r="FP735" s="66"/>
      <c r="FQ735" s="66"/>
      <c r="FR735" s="66"/>
      <c r="FS735" s="66"/>
      <c r="FT735" s="66"/>
      <c r="FU735" s="66"/>
      <c r="FV735" s="66"/>
      <c r="FW735" s="66"/>
      <c r="FX735" s="66"/>
      <c r="FY735" s="66"/>
      <c r="FZ735" s="66"/>
      <c r="GA735" s="66"/>
      <c r="GB735" s="66"/>
      <c r="GC735" s="66"/>
      <c r="GD735" s="66"/>
      <c r="GE735" s="66"/>
      <c r="GF735" s="66"/>
      <c r="GG735" s="7"/>
    </row>
    <row r="736" spans="2:189" s="67" customFormat="1" ht="11.45" customHeight="1" x14ac:dyDescent="0.15">
      <c r="B736" s="55"/>
      <c r="C736" s="56"/>
      <c r="D736" s="56"/>
      <c r="E736" s="56"/>
      <c r="F736" s="56"/>
      <c r="G736" s="56"/>
      <c r="H736" s="56"/>
      <c r="I736" s="56"/>
      <c r="J736" s="56"/>
      <c r="K736" s="56"/>
      <c r="L736" s="73"/>
      <c r="M736" s="73"/>
      <c r="N736" s="73"/>
      <c r="O736" s="56"/>
      <c r="P736" s="56"/>
      <c r="Q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73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76"/>
      <c r="EM736" s="62"/>
      <c r="EN736" s="61"/>
      <c r="EO736" s="61"/>
      <c r="EP736" s="61"/>
      <c r="EQ736" s="70"/>
      <c r="ER736" s="56"/>
      <c r="ES736" s="56"/>
      <c r="ET736" s="56"/>
      <c r="EU736" s="66"/>
      <c r="EV736" s="66"/>
      <c r="EW736" s="66"/>
      <c r="EX736" s="66"/>
      <c r="EY736" s="66"/>
      <c r="EZ736" s="66"/>
      <c r="FA736" s="66"/>
      <c r="FB736" s="66"/>
      <c r="FC736" s="66"/>
      <c r="FD736" s="66"/>
      <c r="FE736" s="66"/>
      <c r="FF736" s="66"/>
      <c r="FG736" s="66"/>
      <c r="FH736" s="66"/>
      <c r="FI736" s="66"/>
      <c r="FJ736" s="66"/>
      <c r="FK736" s="66"/>
      <c r="FL736" s="66"/>
      <c r="FM736" s="66"/>
      <c r="FN736" s="66"/>
      <c r="FO736" s="66"/>
      <c r="FP736" s="66"/>
      <c r="FQ736" s="66"/>
      <c r="FR736" s="66"/>
      <c r="FS736" s="66"/>
      <c r="FT736" s="66"/>
      <c r="FU736" s="66"/>
      <c r="FV736" s="66"/>
      <c r="FW736" s="66"/>
      <c r="FX736" s="66"/>
      <c r="FY736" s="66"/>
      <c r="FZ736" s="66"/>
      <c r="GA736" s="66"/>
      <c r="GB736" s="66"/>
      <c r="GC736" s="66"/>
      <c r="GD736" s="66"/>
      <c r="GE736" s="66"/>
      <c r="GF736" s="66"/>
      <c r="GG736" s="7"/>
    </row>
    <row r="737" spans="1:189" s="67" customFormat="1" ht="11.45" customHeight="1" x14ac:dyDescent="0.15">
      <c r="B737" s="55"/>
      <c r="C737" s="56"/>
      <c r="D737" s="56"/>
      <c r="E737" s="56"/>
      <c r="F737" s="56"/>
      <c r="G737" s="56"/>
      <c r="H737" s="56"/>
      <c r="I737" s="56"/>
      <c r="J737" s="56"/>
      <c r="K737" s="56"/>
      <c r="L737" s="73"/>
      <c r="M737" s="73"/>
      <c r="N737" s="73"/>
      <c r="O737" s="56"/>
      <c r="P737" s="56"/>
      <c r="Q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  <c r="BR737" s="56"/>
      <c r="BS737" s="73"/>
      <c r="BT737" s="56"/>
      <c r="BU737" s="56"/>
      <c r="BV737" s="56"/>
      <c r="BW737" s="56"/>
      <c r="BX737" s="56"/>
      <c r="BY737" s="56"/>
      <c r="BZ737" s="56"/>
      <c r="CA737" s="56"/>
      <c r="CB737" s="56"/>
      <c r="CC737" s="56"/>
      <c r="CD737" s="56"/>
      <c r="CE737" s="56"/>
      <c r="CF737" s="56"/>
      <c r="CG737" s="56"/>
      <c r="CH737" s="56"/>
      <c r="CI737" s="56"/>
      <c r="CJ737" s="56"/>
      <c r="CK737" s="56"/>
      <c r="CL737" s="56"/>
      <c r="CM737" s="56"/>
      <c r="CN737" s="56"/>
      <c r="CO737" s="56"/>
      <c r="CP737" s="56"/>
      <c r="CQ737" s="56"/>
      <c r="CR737" s="56"/>
      <c r="CS737" s="56"/>
      <c r="CT737" s="56"/>
      <c r="CU737" s="56"/>
      <c r="CV737" s="56"/>
      <c r="CW737" s="56"/>
      <c r="CX737" s="56"/>
      <c r="CY737" s="56"/>
      <c r="CZ737" s="56"/>
      <c r="DA737" s="56"/>
      <c r="DB737" s="56"/>
      <c r="DC737" s="56"/>
      <c r="DD737" s="56"/>
      <c r="DE737" s="56"/>
      <c r="DF737" s="56"/>
      <c r="DG737" s="56"/>
      <c r="DH737" s="56"/>
      <c r="DI737" s="56"/>
      <c r="DJ737" s="56"/>
      <c r="DK737" s="56"/>
      <c r="DL737" s="56"/>
      <c r="DM737" s="56"/>
      <c r="DN737" s="56"/>
      <c r="DO737" s="56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  <c r="EK737" s="56"/>
      <c r="EL737" s="76"/>
      <c r="EM737" s="62"/>
      <c r="EN737" s="61"/>
      <c r="EO737" s="61"/>
      <c r="EP737" s="61"/>
      <c r="EQ737" s="70"/>
      <c r="ER737" s="56"/>
      <c r="ES737" s="56"/>
      <c r="ET737" s="56"/>
      <c r="EU737" s="66"/>
      <c r="EV737" s="66"/>
      <c r="EW737" s="66"/>
      <c r="EX737" s="66"/>
      <c r="EY737" s="66"/>
      <c r="EZ737" s="66"/>
      <c r="FA737" s="66"/>
      <c r="FB737" s="66"/>
      <c r="FC737" s="66"/>
      <c r="FD737" s="66"/>
      <c r="FE737" s="66"/>
      <c r="FF737" s="66"/>
      <c r="FG737" s="66"/>
      <c r="FH737" s="66"/>
      <c r="FI737" s="66"/>
      <c r="FJ737" s="66"/>
      <c r="FK737" s="66"/>
      <c r="FL737" s="66"/>
      <c r="FM737" s="66"/>
      <c r="FN737" s="66"/>
      <c r="FO737" s="66"/>
      <c r="FP737" s="66"/>
      <c r="FQ737" s="66"/>
      <c r="FR737" s="66"/>
      <c r="FS737" s="66"/>
      <c r="FT737" s="66"/>
      <c r="FU737" s="66"/>
      <c r="FV737" s="66"/>
      <c r="FW737" s="66"/>
      <c r="FX737" s="66"/>
      <c r="FY737" s="66"/>
      <c r="FZ737" s="66"/>
      <c r="GA737" s="66"/>
      <c r="GB737" s="66"/>
      <c r="GC737" s="66"/>
      <c r="GD737" s="66"/>
      <c r="GE737" s="66"/>
      <c r="GF737" s="66"/>
      <c r="GG737" s="7"/>
    </row>
    <row r="738" spans="1:189" s="67" customFormat="1" ht="11.45" customHeight="1" x14ac:dyDescent="0.15">
      <c r="B738" s="57"/>
      <c r="C738" s="54"/>
      <c r="D738" s="54"/>
      <c r="E738" s="54"/>
      <c r="F738" s="54"/>
      <c r="G738" s="54"/>
      <c r="H738" s="54"/>
      <c r="I738" s="54"/>
      <c r="J738" s="54"/>
      <c r="K738" s="54"/>
      <c r="L738" s="74"/>
      <c r="M738" s="74"/>
      <c r="N738" s="74"/>
      <c r="O738" s="54"/>
      <c r="P738" s="54"/>
      <c r="Q738" s="54"/>
      <c r="R738" s="79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  <c r="AK738" s="54"/>
      <c r="AL738" s="54"/>
      <c r="AM738" s="54"/>
      <c r="AN738" s="54"/>
      <c r="AO738" s="54"/>
      <c r="AP738" s="54"/>
      <c r="AQ738" s="54"/>
      <c r="AR738" s="54"/>
      <c r="AS738" s="54"/>
      <c r="AT738" s="54"/>
      <c r="AU738" s="54"/>
      <c r="AV738" s="54"/>
      <c r="AW738" s="54"/>
      <c r="AX738" s="54"/>
      <c r="AY738" s="54"/>
      <c r="AZ738" s="54"/>
      <c r="BA738" s="54"/>
      <c r="BB738" s="54"/>
      <c r="BC738" s="54"/>
      <c r="BD738" s="54"/>
      <c r="BE738" s="54"/>
      <c r="BF738" s="54"/>
      <c r="BG738" s="54"/>
      <c r="BH738" s="54"/>
      <c r="BI738" s="54"/>
      <c r="BJ738" s="54"/>
      <c r="BK738" s="54"/>
      <c r="BL738" s="54"/>
      <c r="BM738" s="54"/>
      <c r="BN738" s="54"/>
      <c r="BO738" s="54"/>
      <c r="BP738" s="54"/>
      <c r="BQ738" s="54"/>
      <c r="BR738" s="54"/>
      <c r="BS738" s="74"/>
      <c r="BT738" s="54"/>
      <c r="BU738" s="54"/>
      <c r="BV738" s="54"/>
      <c r="BW738" s="54"/>
      <c r="BX738" s="54"/>
      <c r="BY738" s="54"/>
      <c r="BZ738" s="54"/>
      <c r="CA738" s="54"/>
      <c r="CB738" s="54"/>
      <c r="CC738" s="54"/>
      <c r="CD738" s="54"/>
      <c r="CE738" s="54"/>
      <c r="CF738" s="54"/>
      <c r="CG738" s="54"/>
      <c r="CH738" s="54"/>
      <c r="CI738" s="54"/>
      <c r="CJ738" s="54"/>
      <c r="CK738" s="54"/>
      <c r="CL738" s="54"/>
      <c r="CM738" s="54"/>
      <c r="CN738" s="54"/>
      <c r="CO738" s="54"/>
      <c r="CP738" s="54"/>
      <c r="CQ738" s="54"/>
      <c r="CR738" s="54"/>
      <c r="CS738" s="54"/>
      <c r="CT738" s="54"/>
      <c r="CU738" s="54"/>
      <c r="CV738" s="54"/>
      <c r="CW738" s="54"/>
      <c r="CX738" s="54"/>
      <c r="CY738" s="54"/>
      <c r="CZ738" s="54"/>
      <c r="DA738" s="54"/>
      <c r="DB738" s="54"/>
      <c r="DC738" s="54"/>
      <c r="DD738" s="54"/>
      <c r="DE738" s="54"/>
      <c r="DF738" s="54"/>
      <c r="DG738" s="54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4"/>
      <c r="EK738" s="54"/>
      <c r="EL738" s="77"/>
      <c r="EM738" s="72"/>
      <c r="EN738" s="64"/>
      <c r="EO738" s="64"/>
      <c r="EP738" s="64"/>
      <c r="EQ738" s="71"/>
      <c r="ER738" s="56"/>
      <c r="ES738" s="56"/>
      <c r="ET738" s="56"/>
      <c r="EU738" s="66"/>
      <c r="EV738" s="66"/>
      <c r="EW738" s="66"/>
      <c r="EX738" s="66"/>
      <c r="EY738" s="66"/>
      <c r="EZ738" s="66"/>
      <c r="FA738" s="66"/>
      <c r="FB738" s="66"/>
      <c r="FC738" s="66"/>
      <c r="FD738" s="66"/>
      <c r="FE738" s="66"/>
      <c r="FF738" s="66"/>
      <c r="FG738" s="66"/>
      <c r="FH738" s="66"/>
      <c r="FI738" s="66"/>
      <c r="FJ738" s="66"/>
      <c r="FK738" s="66"/>
      <c r="FL738" s="66"/>
      <c r="FM738" s="66"/>
      <c r="FN738" s="66"/>
      <c r="FO738" s="66"/>
      <c r="FP738" s="66"/>
      <c r="FQ738" s="66"/>
      <c r="FR738" s="66"/>
      <c r="FS738" s="66"/>
      <c r="FT738" s="66"/>
      <c r="FU738" s="66"/>
      <c r="FV738" s="66"/>
      <c r="FW738" s="66"/>
      <c r="FX738" s="66"/>
      <c r="FY738" s="66"/>
      <c r="FZ738" s="66"/>
      <c r="GA738" s="66"/>
      <c r="GB738" s="66"/>
      <c r="GC738" s="66"/>
      <c r="GD738" s="66"/>
      <c r="GE738" s="66"/>
      <c r="GF738" s="66"/>
      <c r="GG738" s="7"/>
    </row>
    <row r="739" spans="1:189" ht="11.45" customHeight="1" x14ac:dyDescent="0.2">
      <c r="B739" s="146"/>
      <c r="C739" s="134"/>
      <c r="D739" s="134"/>
      <c r="E739" s="134"/>
      <c r="F739" s="134"/>
      <c r="G739" s="134"/>
      <c r="H739" s="134"/>
      <c r="I739" s="134"/>
      <c r="J739" s="134"/>
      <c r="K739" s="134"/>
      <c r="L739" s="143"/>
      <c r="M739" s="143"/>
      <c r="N739" s="143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  <c r="AA739" s="134"/>
      <c r="AB739" s="134"/>
      <c r="AC739" s="134"/>
      <c r="AD739" s="134"/>
      <c r="AE739" s="134"/>
      <c r="AF739" s="134"/>
      <c r="AG739" s="134"/>
      <c r="AH739" s="134"/>
      <c r="AI739" s="134"/>
      <c r="AJ739" s="134"/>
      <c r="AK739" s="134"/>
      <c r="AL739" s="134"/>
      <c r="AM739" s="134"/>
      <c r="AN739" s="134"/>
      <c r="AO739" s="134"/>
      <c r="AP739" s="134"/>
      <c r="AQ739" s="134"/>
      <c r="AR739" s="134"/>
      <c r="AS739" s="134"/>
      <c r="AT739" s="134"/>
      <c r="AU739" s="134"/>
      <c r="AV739" s="134"/>
      <c r="AW739" s="134"/>
      <c r="AX739" s="134"/>
      <c r="AY739" s="134"/>
      <c r="AZ739" s="134"/>
      <c r="BA739" s="134"/>
      <c r="BB739" s="134"/>
      <c r="BC739" s="134"/>
      <c r="BD739" s="134"/>
      <c r="BE739" s="134"/>
      <c r="BF739" s="134"/>
      <c r="BG739" s="134"/>
      <c r="BH739" s="134"/>
      <c r="BI739" s="134"/>
      <c r="BJ739" s="134"/>
      <c r="BK739" s="134"/>
      <c r="BL739" s="134"/>
      <c r="BM739" s="134"/>
      <c r="BN739" s="134"/>
      <c r="BO739" s="134"/>
      <c r="BP739" s="134"/>
      <c r="BQ739" s="134"/>
      <c r="BR739" s="134"/>
      <c r="BS739" s="143"/>
      <c r="BT739" s="134"/>
      <c r="BU739" s="134"/>
      <c r="BV739" s="134"/>
      <c r="BW739" s="134"/>
      <c r="BX739" s="134"/>
      <c r="BY739" s="134"/>
      <c r="BZ739" s="134"/>
      <c r="CA739" s="134"/>
      <c r="CB739" s="134"/>
      <c r="CC739" s="134"/>
      <c r="CD739" s="134"/>
      <c r="CE739" s="134"/>
      <c r="CF739" s="134"/>
      <c r="CG739" s="134"/>
      <c r="CH739" s="134"/>
      <c r="CI739" s="134"/>
      <c r="CJ739" s="134"/>
      <c r="CK739" s="134"/>
      <c r="CL739" s="134"/>
      <c r="CM739" s="134"/>
      <c r="CN739" s="134"/>
      <c r="CO739" s="134"/>
      <c r="CP739" s="134"/>
      <c r="CQ739" s="134"/>
      <c r="CR739" s="134"/>
      <c r="CS739" s="134"/>
      <c r="CT739" s="134"/>
      <c r="CU739" s="134"/>
      <c r="CV739" s="134"/>
      <c r="CW739" s="134"/>
      <c r="CX739" s="134"/>
      <c r="CY739" s="134"/>
      <c r="CZ739" s="134"/>
      <c r="DA739" s="134"/>
      <c r="DB739" s="134"/>
      <c r="DC739" s="134"/>
      <c r="DD739" s="134"/>
      <c r="DE739" s="134"/>
      <c r="DF739" s="134"/>
      <c r="DG739" s="134"/>
      <c r="DH739" s="134"/>
      <c r="DI739" s="134"/>
      <c r="DJ739" s="134"/>
      <c r="DK739" s="134"/>
      <c r="DL739" s="134"/>
      <c r="DM739" s="134"/>
      <c r="DN739" s="134"/>
      <c r="DO739" s="134"/>
      <c r="DP739" s="134"/>
      <c r="DQ739" s="134"/>
      <c r="DR739" s="134"/>
      <c r="DS739" s="134"/>
      <c r="DT739" s="134"/>
      <c r="DU739" s="134"/>
      <c r="DV739" s="134"/>
      <c r="DW739" s="134"/>
      <c r="DX739" s="134"/>
      <c r="DY739" s="134"/>
      <c r="DZ739" s="134"/>
      <c r="EA739" s="134"/>
      <c r="EB739" s="134"/>
      <c r="EC739" s="134"/>
      <c r="ED739" s="134"/>
      <c r="EE739" s="134"/>
      <c r="EF739" s="134"/>
      <c r="EG739" s="134"/>
      <c r="EH739" s="134"/>
      <c r="EI739" s="134"/>
      <c r="EJ739" s="134"/>
      <c r="EK739" s="134"/>
      <c r="EL739" s="144"/>
      <c r="EM739" s="147"/>
      <c r="EN739" s="147"/>
      <c r="EO739" s="147"/>
      <c r="EP739" s="147"/>
      <c r="EQ739" s="148"/>
      <c r="ER739" s="69"/>
      <c r="ES739" s="63"/>
      <c r="ET739" s="63"/>
    </row>
    <row r="740" spans="1:189" s="67" customFormat="1" ht="11.45" customHeight="1" x14ac:dyDescent="0.2">
      <c r="A740" s="67">
        <v>18</v>
      </c>
      <c r="B740" s="288">
        <f>A740</f>
        <v>18</v>
      </c>
      <c r="C740" s="286"/>
      <c r="D740" s="286"/>
      <c r="E740" s="107" t="s">
        <v>12899</v>
      </c>
      <c r="F740" s="56"/>
      <c r="G740" s="56"/>
      <c r="H740" s="56"/>
      <c r="I740" s="56"/>
      <c r="J740" s="56"/>
      <c r="K740" s="56"/>
      <c r="L740" s="73"/>
      <c r="M740" s="73"/>
      <c r="N740" s="73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73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76"/>
      <c r="EM740" s="59" t="e">
        <f>EM785</f>
        <v>#REF!</v>
      </c>
      <c r="EN740" s="59" t="e">
        <f>EN785</f>
        <v>#REF!</v>
      </c>
      <c r="EO740" s="59" t="e">
        <f>EO785</f>
        <v>#REF!</v>
      </c>
      <c r="EP740" s="59" t="str">
        <f>EP785</f>
        <v>361</v>
      </c>
      <c r="EQ740" s="83" t="s">
        <v>12915</v>
      </c>
      <c r="ER740" s="56"/>
      <c r="ES740" s="9">
        <f>A740</f>
        <v>18</v>
      </c>
      <c r="ET740" s="66"/>
      <c r="EU740" s="66"/>
      <c r="EV740" s="66"/>
      <c r="EW740" s="66"/>
      <c r="EX740" s="66"/>
      <c r="EY740" s="66"/>
      <c r="EZ740" s="66"/>
      <c r="FA740" s="66"/>
      <c r="FB740" s="66"/>
      <c r="FC740" s="66"/>
      <c r="FD740" s="66"/>
      <c r="FE740" s="66"/>
      <c r="FF740" s="66"/>
      <c r="FG740" s="66"/>
      <c r="FH740" s="66"/>
      <c r="FI740" s="66"/>
      <c r="FJ740" s="66"/>
      <c r="FK740" s="66"/>
      <c r="FL740" s="66"/>
      <c r="FM740" s="66"/>
      <c r="FN740" s="66"/>
      <c r="FO740" s="66"/>
      <c r="FP740" s="66"/>
      <c r="FQ740" s="66"/>
      <c r="FR740" s="66"/>
      <c r="FS740" s="66"/>
      <c r="FT740" s="66"/>
      <c r="FU740" s="66"/>
      <c r="FV740" s="66"/>
      <c r="FW740" s="66"/>
      <c r="FX740" s="66"/>
      <c r="FY740" s="66"/>
      <c r="FZ740" s="66"/>
      <c r="GA740" s="66"/>
      <c r="GB740" s="66"/>
      <c r="GC740" s="66"/>
      <c r="GD740" s="66"/>
      <c r="GE740" s="66"/>
      <c r="GF740" s="66"/>
      <c r="GG740" s="7"/>
    </row>
    <row r="741" spans="1:189" s="67" customFormat="1" ht="11.45" customHeight="1" x14ac:dyDescent="0.15">
      <c r="B741" s="55"/>
      <c r="C741" s="56"/>
      <c r="D741" s="56"/>
      <c r="E741" s="56" t="s">
        <v>12607</v>
      </c>
      <c r="F741" s="56"/>
      <c r="G741" s="56"/>
      <c r="H741" s="56" t="s">
        <v>71</v>
      </c>
      <c r="I741" s="56" t="s">
        <v>12650</v>
      </c>
      <c r="J741" s="56"/>
      <c r="K741" s="56"/>
      <c r="L741" s="73" t="s">
        <v>12672</v>
      </c>
      <c r="M741" s="73"/>
      <c r="N741" s="73"/>
      <c r="O741" s="56"/>
      <c r="P741" s="56"/>
      <c r="Q741" s="56"/>
      <c r="R741" s="56"/>
      <c r="S741" s="56" t="s">
        <v>41</v>
      </c>
      <c r="T741" s="56"/>
      <c r="U741" s="56" t="s">
        <v>12670</v>
      </c>
      <c r="V741" s="56"/>
      <c r="W741" s="56"/>
      <c r="X741" s="56" t="s">
        <v>43</v>
      </c>
      <c r="Y741" s="56"/>
      <c r="Z741" s="56" t="str">
        <f>TEXT(300,"#,##0.#######")</f>
        <v>300.</v>
      </c>
      <c r="AA741" s="56"/>
      <c r="AB741" s="56"/>
      <c r="AC741" s="56" t="s">
        <v>91</v>
      </c>
      <c r="AD741" s="56"/>
      <c r="AE741" s="56" t="s">
        <v>45</v>
      </c>
      <c r="AF741" s="56" t="s">
        <v>12650</v>
      </c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  <c r="BR741" s="56"/>
      <c r="BS741" s="73"/>
      <c r="BT741" s="56"/>
      <c r="BU741" s="56"/>
      <c r="BV741" s="56"/>
      <c r="BW741" s="56"/>
      <c r="BX741" s="56"/>
      <c r="BY741" s="56"/>
      <c r="BZ741" s="56"/>
      <c r="CA741" s="56"/>
      <c r="CB741" s="56"/>
      <c r="CC741" s="56"/>
      <c r="CD741" s="56"/>
      <c r="CE741" s="56"/>
      <c r="CF741" s="56"/>
      <c r="CG741" s="56"/>
      <c r="CH741" s="56"/>
      <c r="CI741" s="56"/>
      <c r="CJ741" s="56"/>
      <c r="CK741" s="56"/>
      <c r="CL741" s="56"/>
      <c r="CM741" s="56"/>
      <c r="CN741" s="56"/>
      <c r="CO741" s="56"/>
      <c r="CP741" s="56"/>
      <c r="CQ741" s="56"/>
      <c r="CR741" s="56"/>
      <c r="CS741" s="56"/>
      <c r="CT741" s="56"/>
      <c r="CU741" s="56"/>
      <c r="CV741" s="56"/>
      <c r="CW741" s="56"/>
      <c r="CX741" s="56"/>
      <c r="CY741" s="56"/>
      <c r="CZ741" s="56"/>
      <c r="DA741" s="56"/>
      <c r="DB741" s="56"/>
      <c r="DC741" s="56"/>
      <c r="DD741" s="56"/>
      <c r="DE741" s="56"/>
      <c r="DF741" s="56"/>
      <c r="DG741" s="56"/>
      <c r="DH741" s="56"/>
      <c r="DI741" s="56"/>
      <c r="DJ741" s="56"/>
      <c r="DK741" s="56"/>
      <c r="DL741" s="56"/>
      <c r="DM741" s="56"/>
      <c r="DN741" s="56"/>
      <c r="DO741" s="56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  <c r="EK741" s="56"/>
      <c r="EL741" s="76"/>
      <c r="EM741" s="61"/>
      <c r="EN741" s="61"/>
      <c r="EO741" s="61"/>
      <c r="EP741" s="61"/>
      <c r="EQ741" s="70"/>
      <c r="ER741" s="56"/>
      <c r="ES741" s="56"/>
      <c r="ET741" s="66"/>
      <c r="EU741" s="66"/>
      <c r="EV741" s="66"/>
      <c r="EW741" s="66"/>
      <c r="EX741" s="66"/>
      <c r="EY741" s="66"/>
      <c r="EZ741" s="66"/>
      <c r="FA741" s="66"/>
      <c r="FB741" s="66"/>
      <c r="FC741" s="66"/>
      <c r="FD741" s="66"/>
      <c r="FE741" s="66"/>
      <c r="FF741" s="66"/>
      <c r="FG741" s="66"/>
      <c r="FH741" s="66"/>
      <c r="FI741" s="66"/>
      <c r="FJ741" s="66"/>
      <c r="FK741" s="66"/>
      <c r="FL741" s="66"/>
      <c r="FM741" s="66"/>
      <c r="FN741" s="66"/>
      <c r="FO741" s="66"/>
      <c r="FP741" s="66"/>
      <c r="FQ741" s="66"/>
      <c r="FR741" s="66"/>
      <c r="FS741" s="66"/>
      <c r="FT741" s="66"/>
      <c r="FU741" s="66"/>
      <c r="FV741" s="66"/>
      <c r="FW741" s="66"/>
      <c r="FX741" s="66"/>
      <c r="FY741" s="66"/>
      <c r="FZ741" s="66"/>
      <c r="GA741" s="66"/>
      <c r="GB741" s="66"/>
      <c r="GC741" s="66"/>
      <c r="GD741" s="66"/>
      <c r="GE741" s="66"/>
      <c r="GF741" s="66"/>
      <c r="GG741" s="7"/>
    </row>
    <row r="742" spans="1:189" s="67" customFormat="1" ht="11.45" customHeight="1" x14ac:dyDescent="0.15">
      <c r="B742" s="55"/>
      <c r="C742" s="56"/>
      <c r="D742" s="56"/>
      <c r="E742" s="56"/>
      <c r="F742" s="56"/>
      <c r="G742" s="56"/>
      <c r="H742" s="56" t="s">
        <v>12668</v>
      </c>
      <c r="I742" s="56"/>
      <c r="J742" s="56"/>
      <c r="K742" s="56"/>
      <c r="L742" s="73"/>
      <c r="M742" s="73"/>
      <c r="N742" s="73"/>
      <c r="O742" s="56" t="s">
        <v>12672</v>
      </c>
      <c r="P742" s="56"/>
      <c r="Q742" s="56"/>
      <c r="R742" s="56"/>
      <c r="S742" s="56"/>
      <c r="T742" s="56"/>
      <c r="U742" s="56"/>
      <c r="V742" s="56" t="s">
        <v>41</v>
      </c>
      <c r="W742" s="56"/>
      <c r="X742" s="56" t="s">
        <v>12613</v>
      </c>
      <c r="Y742" s="56"/>
      <c r="Z742" s="56" t="s">
        <v>43</v>
      </c>
      <c r="AA742" s="56"/>
      <c r="AB742" s="56" t="s">
        <v>12670</v>
      </c>
      <c r="AC742" s="56"/>
      <c r="AD742" s="56"/>
      <c r="AE742" s="56" t="s">
        <v>12609</v>
      </c>
      <c r="AF742" s="56"/>
      <c r="AG742" s="56"/>
      <c r="AH742" s="56" t="str">
        <f>TEXT(8,"#,##0.#######")</f>
        <v>8.</v>
      </c>
      <c r="AI742" s="56" t="s">
        <v>4481</v>
      </c>
      <c r="AJ742" s="56"/>
      <c r="AK742" s="56"/>
      <c r="AL742" s="56" t="s">
        <v>43</v>
      </c>
      <c r="AM742" s="56"/>
      <c r="AN742" s="56" t="str">
        <f>TEXT(Z741,"#,##0.#######")</f>
        <v>300.</v>
      </c>
      <c r="AO742" s="56"/>
      <c r="AP742" s="56"/>
      <c r="AQ742" s="56"/>
      <c r="AR742" s="56" t="s">
        <v>12609</v>
      </c>
      <c r="AS742" s="56"/>
      <c r="AT742" s="56"/>
      <c r="AU742" s="56" t="str">
        <f>TEXT(AH742,"#,##0.#######")</f>
        <v>8.</v>
      </c>
      <c r="AV742" s="56"/>
      <c r="AW742" s="56" t="s">
        <v>43</v>
      </c>
      <c r="AX742" s="56"/>
      <c r="AY742" s="56"/>
      <c r="AZ742" s="56" t="str">
        <f>TEXT(ROUND(Z741/AH742,2),"#,##0.#######")</f>
        <v>37.5</v>
      </c>
      <c r="BA742" s="56"/>
      <c r="BB742" s="56"/>
      <c r="BC742" s="56" t="s">
        <v>91</v>
      </c>
      <c r="BD742" s="56"/>
      <c r="BE742" s="56" t="s">
        <v>45</v>
      </c>
      <c r="BF742" s="56" t="s">
        <v>4481</v>
      </c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  <c r="BR742" s="56"/>
      <c r="BS742" s="73"/>
      <c r="BT742" s="56"/>
      <c r="BU742" s="56"/>
      <c r="BV742" s="56"/>
      <c r="BW742" s="56"/>
      <c r="BX742" s="56"/>
      <c r="BY742" s="56"/>
      <c r="BZ742" s="56"/>
      <c r="CA742" s="56"/>
      <c r="CB742" s="56"/>
      <c r="CC742" s="56"/>
      <c r="CD742" s="56"/>
      <c r="CE742" s="56"/>
      <c r="CF742" s="56"/>
      <c r="CG742" s="56"/>
      <c r="CH742" s="56"/>
      <c r="CI742" s="56"/>
      <c r="CJ742" s="56"/>
      <c r="CK742" s="56"/>
      <c r="CL742" s="56"/>
      <c r="CM742" s="56"/>
      <c r="CN742" s="56"/>
      <c r="CO742" s="56"/>
      <c r="CP742" s="56"/>
      <c r="CQ742" s="56"/>
      <c r="CR742" s="56"/>
      <c r="CS742" s="56"/>
      <c r="CT742" s="56"/>
      <c r="CU742" s="56"/>
      <c r="CV742" s="56"/>
      <c r="CW742" s="56"/>
      <c r="CX742" s="56"/>
      <c r="CY742" s="56"/>
      <c r="CZ742" s="56"/>
      <c r="DA742" s="56"/>
      <c r="DB742" s="56"/>
      <c r="DC742" s="56"/>
      <c r="DD742" s="56"/>
      <c r="DE742" s="56"/>
      <c r="DF742" s="56"/>
      <c r="DG742" s="56"/>
      <c r="DH742" s="56"/>
      <c r="DI742" s="56"/>
      <c r="DJ742" s="56"/>
      <c r="DK742" s="56"/>
      <c r="DL742" s="56"/>
      <c r="DM742" s="56"/>
      <c r="DN742" s="56"/>
      <c r="DO742" s="56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  <c r="EK742" s="56"/>
      <c r="EL742" s="76"/>
      <c r="EM742" s="61"/>
      <c r="EN742" s="61"/>
      <c r="EO742" s="61"/>
      <c r="EP742" s="61"/>
      <c r="EQ742" s="70"/>
      <c r="ER742" s="56"/>
      <c r="ES742" s="56"/>
      <c r="ET742" s="66"/>
      <c r="EU742" s="66"/>
      <c r="EV742" s="66"/>
      <c r="EW742" s="66"/>
      <c r="EX742" s="66"/>
      <c r="EY742" s="66"/>
      <c r="EZ742" s="66"/>
      <c r="FA742" s="66"/>
      <c r="FB742" s="66"/>
      <c r="FC742" s="66"/>
      <c r="FD742" s="66"/>
      <c r="FE742" s="66"/>
      <c r="FF742" s="66"/>
      <c r="FG742" s="66"/>
      <c r="FH742" s="66"/>
      <c r="FI742" s="66"/>
      <c r="FJ742" s="66"/>
      <c r="FK742" s="66"/>
      <c r="FL742" s="66"/>
      <c r="FM742" s="66"/>
      <c r="FN742" s="66"/>
      <c r="FO742" s="66"/>
      <c r="FP742" s="66"/>
      <c r="FQ742" s="66"/>
      <c r="FR742" s="66"/>
      <c r="FS742" s="66"/>
      <c r="FT742" s="66"/>
      <c r="FU742" s="66"/>
      <c r="FV742" s="66"/>
      <c r="FW742" s="66"/>
      <c r="FX742" s="66"/>
      <c r="FY742" s="66"/>
      <c r="FZ742" s="66"/>
      <c r="GA742" s="66"/>
      <c r="GB742" s="66"/>
      <c r="GC742" s="66"/>
      <c r="GD742" s="66"/>
      <c r="GE742" s="66"/>
      <c r="GF742" s="66"/>
      <c r="GG742" s="7"/>
    </row>
    <row r="743" spans="1:189" s="67" customFormat="1" ht="11.45" customHeight="1" x14ac:dyDescent="0.15">
      <c r="B743" s="55"/>
      <c r="C743" s="56"/>
      <c r="D743" s="56"/>
      <c r="E743" s="56"/>
      <c r="F743" s="56"/>
      <c r="G743" s="56"/>
      <c r="H743" s="56"/>
      <c r="I743" s="56"/>
      <c r="J743" s="56"/>
      <c r="K743" s="56"/>
      <c r="L743" s="73"/>
      <c r="M743" s="73"/>
      <c r="N743" s="73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  <c r="BR743" s="56"/>
      <c r="BS743" s="73"/>
      <c r="BT743" s="56"/>
      <c r="BU743" s="56"/>
      <c r="BV743" s="56"/>
      <c r="BW743" s="56"/>
      <c r="BX743" s="56"/>
      <c r="BY743" s="56"/>
      <c r="BZ743" s="56"/>
      <c r="CA743" s="56"/>
      <c r="CB743" s="56"/>
      <c r="CC743" s="56"/>
      <c r="CD743" s="56"/>
      <c r="CE743" s="56"/>
      <c r="CF743" s="56"/>
      <c r="CG743" s="56"/>
      <c r="CH743" s="56"/>
      <c r="CI743" s="56"/>
      <c r="CJ743" s="56"/>
      <c r="CK743" s="56"/>
      <c r="CL743" s="56"/>
      <c r="CM743" s="56"/>
      <c r="CN743" s="56"/>
      <c r="CO743" s="56"/>
      <c r="CP743" s="56"/>
      <c r="CQ743" s="56"/>
      <c r="CR743" s="56"/>
      <c r="CS743" s="56"/>
      <c r="CT743" s="56"/>
      <c r="CU743" s="56"/>
      <c r="CV743" s="56"/>
      <c r="CW743" s="56"/>
      <c r="CX743" s="56"/>
      <c r="CY743" s="56"/>
      <c r="CZ743" s="56"/>
      <c r="DA743" s="56"/>
      <c r="DB743" s="56"/>
      <c r="DC743" s="56"/>
      <c r="DD743" s="56"/>
      <c r="DE743" s="56"/>
      <c r="DF743" s="56"/>
      <c r="DG743" s="56"/>
      <c r="DH743" s="56"/>
      <c r="DI743" s="56"/>
      <c r="DJ743" s="56"/>
      <c r="DK743" s="56"/>
      <c r="DL743" s="56"/>
      <c r="DM743" s="56"/>
      <c r="DN743" s="56"/>
      <c r="DO743" s="56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  <c r="EK743" s="56"/>
      <c r="EL743" s="76"/>
      <c r="EM743" s="61"/>
      <c r="EN743" s="61"/>
      <c r="EO743" s="61"/>
      <c r="EP743" s="61"/>
      <c r="EQ743" s="70"/>
      <c r="ER743" s="56"/>
      <c r="ES743" s="56"/>
      <c r="ET743" s="66"/>
      <c r="EU743" s="66"/>
      <c r="EV743" s="66"/>
      <c r="EW743" s="66"/>
      <c r="EX743" s="66"/>
      <c r="EY743" s="66"/>
      <c r="EZ743" s="66"/>
      <c r="FA743" s="66"/>
      <c r="FB743" s="66"/>
      <c r="FC743" s="66"/>
      <c r="FD743" s="66"/>
      <c r="FE743" s="66"/>
      <c r="FF743" s="66"/>
      <c r="FG743" s="66"/>
      <c r="FH743" s="66"/>
      <c r="FI743" s="66"/>
      <c r="FJ743" s="66"/>
      <c r="FK743" s="66"/>
      <c r="FL743" s="66"/>
      <c r="FM743" s="66"/>
      <c r="FN743" s="66"/>
      <c r="FO743" s="66"/>
      <c r="FP743" s="66"/>
      <c r="FQ743" s="66"/>
      <c r="FR743" s="66"/>
      <c r="FS743" s="66"/>
      <c r="FT743" s="66"/>
      <c r="FU743" s="66"/>
      <c r="FV743" s="66"/>
      <c r="FW743" s="66"/>
      <c r="FX743" s="66"/>
      <c r="FY743" s="66"/>
      <c r="FZ743" s="66"/>
      <c r="GA743" s="66"/>
      <c r="GB743" s="66"/>
      <c r="GC743" s="66"/>
      <c r="GD743" s="66"/>
      <c r="GE743" s="66"/>
      <c r="GF743" s="66"/>
      <c r="GG743" s="7"/>
    </row>
    <row r="744" spans="1:189" s="67" customFormat="1" ht="11.45" customHeight="1" x14ac:dyDescent="0.15">
      <c r="B744" s="55"/>
      <c r="C744" s="56"/>
      <c r="D744" s="56" t="s">
        <v>12599</v>
      </c>
      <c r="E744" s="56"/>
      <c r="F744" s="56"/>
      <c r="G744" s="56" t="s">
        <v>12669</v>
      </c>
      <c r="H744" s="56"/>
      <c r="I744" s="56"/>
      <c r="J744" s="56"/>
      <c r="K744" s="56"/>
      <c r="L744" s="73"/>
      <c r="M744" s="73"/>
      <c r="N744" s="73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73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76"/>
      <c r="EM744" s="61"/>
      <c r="EN744" s="61"/>
      <c r="EO744" s="61"/>
      <c r="EP744" s="61"/>
      <c r="EQ744" s="70"/>
      <c r="ER744" s="56"/>
      <c r="ES744" s="56"/>
      <c r="ET744" s="66"/>
      <c r="EU744" s="66"/>
      <c r="EV744" s="66"/>
      <c r="EW744" s="66"/>
      <c r="EX744" s="66"/>
      <c r="EY744" s="66"/>
      <c r="EZ744" s="66"/>
      <c r="FA744" s="66"/>
      <c r="FB744" s="66"/>
      <c r="FC744" s="66"/>
      <c r="FD744" s="66"/>
      <c r="FE744" s="66"/>
      <c r="FF744" s="66"/>
      <c r="FG744" s="66"/>
      <c r="FH744" s="66"/>
      <c r="FI744" s="66"/>
      <c r="FJ744" s="66"/>
      <c r="FK744" s="66"/>
      <c r="FL744" s="66"/>
      <c r="FM744" s="66"/>
      <c r="FN744" s="66"/>
      <c r="FO744" s="66"/>
      <c r="FP744" s="66"/>
      <c r="FQ744" s="66"/>
      <c r="FR744" s="66"/>
      <c r="FS744" s="66"/>
      <c r="FT744" s="66"/>
      <c r="FU744" s="66"/>
      <c r="FV744" s="66"/>
      <c r="FW744" s="66"/>
      <c r="FX744" s="66"/>
      <c r="FY744" s="66"/>
      <c r="FZ744" s="66"/>
      <c r="GA744" s="66"/>
      <c r="GB744" s="66"/>
      <c r="GC744" s="66"/>
      <c r="GD744" s="66"/>
      <c r="GE744" s="66"/>
      <c r="GF744" s="66"/>
      <c r="GG744" s="7"/>
    </row>
    <row r="745" spans="1:189" s="67" customFormat="1" ht="11.45" customHeight="1" x14ac:dyDescent="0.15">
      <c r="B745" s="55"/>
      <c r="C745" s="56"/>
      <c r="D745" s="56"/>
      <c r="E745" s="56"/>
      <c r="F745" s="56"/>
      <c r="G745" s="56" t="s">
        <v>13004</v>
      </c>
      <c r="H745" s="56"/>
      <c r="I745" s="56"/>
      <c r="J745" s="56"/>
      <c r="K745" s="56"/>
      <c r="L745" s="73"/>
      <c r="M745" s="73" t="s">
        <v>41</v>
      </c>
      <c r="N745" s="73"/>
      <c r="O745" s="285">
        <f>VLOOKUP($G745,노임단가!$A:$B,2,FALSE)</f>
        <v>273308</v>
      </c>
      <c r="P745" s="285"/>
      <c r="Q745" s="285"/>
      <c r="R745" s="285"/>
      <c r="S745" s="285"/>
      <c r="T745" s="285"/>
      <c r="U745" s="56" t="s">
        <v>12566</v>
      </c>
      <c r="V745" s="56"/>
      <c r="W745" s="56" t="str">
        <f>TEXT(1,"#,##0.#######")</f>
        <v>1.</v>
      </c>
      <c r="X745" s="56" t="s">
        <v>12</v>
      </c>
      <c r="Y745" s="56"/>
      <c r="Z745" s="56" t="s">
        <v>12609</v>
      </c>
      <c r="AA745" s="56"/>
      <c r="AB745" s="56" t="s">
        <v>12670</v>
      </c>
      <c r="AC745" s="56"/>
      <c r="AD745" s="56" t="s">
        <v>43</v>
      </c>
      <c r="AE745" s="56"/>
      <c r="AF745" s="56" t="str">
        <f>TEXT(O745,"#,##0.#######")</f>
        <v>273,308.</v>
      </c>
      <c r="AG745" s="56"/>
      <c r="AH745" s="56"/>
      <c r="AI745" s="56"/>
      <c r="AJ745" s="56"/>
      <c r="AK745" s="56"/>
      <c r="AL745" s="56" t="s">
        <v>12566</v>
      </c>
      <c r="AM745" s="56"/>
      <c r="AN745" s="56" t="str">
        <f>TEXT(W745,"#,##0.#######")</f>
        <v>1.</v>
      </c>
      <c r="AO745" s="56"/>
      <c r="AP745" s="56" t="s">
        <v>12609</v>
      </c>
      <c r="AQ745" s="56"/>
      <c r="AR745" s="56" t="str">
        <f>TEXT(Z741,"#,##0.#######")</f>
        <v>300.</v>
      </c>
      <c r="AS745" s="56"/>
      <c r="AU745" s="56" t="s">
        <v>43</v>
      </c>
      <c r="AV745" s="56"/>
      <c r="AW745" s="56" t="str">
        <f>TEXT(TRUNC(O745*W745/Z741,1),"#,##0.#######")</f>
        <v>911.</v>
      </c>
      <c r="AX745" s="56"/>
      <c r="AY745" s="56"/>
      <c r="AZ745" s="56"/>
      <c r="BA745" s="56"/>
      <c r="BB745" s="56"/>
      <c r="BC745" s="56"/>
      <c r="BE745" s="56"/>
      <c r="BF745" s="56"/>
      <c r="BG745" s="56"/>
      <c r="BH745" s="56"/>
      <c r="BJ745" s="56"/>
      <c r="BK745" s="56"/>
      <c r="BL745" s="56"/>
      <c r="BN745" s="56"/>
      <c r="BP745" s="56"/>
      <c r="BQ745" s="56"/>
      <c r="BR745" s="56"/>
      <c r="BS745" s="73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6"/>
      <c r="CH745" s="56"/>
      <c r="CI745" s="56"/>
      <c r="CJ745" s="56"/>
      <c r="CK745" s="56"/>
      <c r="CL745" s="56"/>
      <c r="CM745" s="56"/>
      <c r="CN745" s="56"/>
      <c r="CO745" s="56"/>
      <c r="CP745" s="56"/>
      <c r="CQ745" s="56"/>
      <c r="CR745" s="56"/>
      <c r="CS745" s="56"/>
      <c r="CT745" s="56"/>
      <c r="CU745" s="56"/>
      <c r="CV745" s="56"/>
      <c r="CW745" s="56"/>
      <c r="CX745" s="56"/>
      <c r="CY745" s="56"/>
      <c r="CZ745" s="56"/>
      <c r="DA745" s="56"/>
      <c r="DB745" s="56"/>
      <c r="DC745" s="56"/>
      <c r="DD745" s="56"/>
      <c r="DE745" s="56"/>
      <c r="DF745" s="56"/>
      <c r="DG745" s="56"/>
      <c r="DH745" s="56"/>
      <c r="DI745" s="56"/>
      <c r="DJ745" s="56"/>
      <c r="DK745" s="56"/>
      <c r="DL745" s="56"/>
      <c r="DM745" s="56"/>
      <c r="DN745" s="56"/>
      <c r="DO745" s="56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  <c r="EK745" s="56"/>
      <c r="EL745" s="76"/>
      <c r="EM745" s="61"/>
      <c r="EN745" s="61"/>
      <c r="EO745" s="61"/>
      <c r="EP745" s="61"/>
      <c r="EQ745" s="70"/>
      <c r="ER745" s="56"/>
      <c r="ES745" s="56"/>
      <c r="ET745" s="66"/>
      <c r="EU745" s="66"/>
      <c r="EV745" s="66"/>
      <c r="EW745" s="66"/>
      <c r="EX745" s="66"/>
      <c r="EY745" s="66"/>
      <c r="EZ745" s="66"/>
      <c r="FA745" s="66"/>
      <c r="FB745" s="66"/>
      <c r="FC745" s="66"/>
      <c r="FD745" s="66"/>
      <c r="FE745" s="66"/>
      <c r="FF745" s="66"/>
      <c r="FG745" s="66"/>
      <c r="FH745" s="66"/>
      <c r="FI745" s="66"/>
      <c r="FJ745" s="66"/>
      <c r="FK745" s="66"/>
      <c r="FL745" s="66"/>
      <c r="FM745" s="66"/>
      <c r="FN745" s="66"/>
      <c r="FO745" s="66"/>
      <c r="FP745" s="66"/>
      <c r="FQ745" s="66"/>
      <c r="FR745" s="66"/>
      <c r="FS745" s="66"/>
      <c r="FT745" s="66"/>
      <c r="FU745" s="66"/>
      <c r="FV745" s="66"/>
      <c r="FW745" s="66"/>
      <c r="FX745" s="66"/>
      <c r="FY745" s="66"/>
      <c r="FZ745" s="66"/>
      <c r="GA745" s="66"/>
      <c r="GB745" s="66"/>
      <c r="GC745" s="66"/>
      <c r="GD745" s="66"/>
      <c r="GE745" s="66"/>
      <c r="GF745" s="66"/>
      <c r="GG745" s="7"/>
    </row>
    <row r="746" spans="1:189" s="67" customFormat="1" ht="11.45" customHeight="1" x14ac:dyDescent="0.15">
      <c r="B746" s="55"/>
      <c r="C746" s="56"/>
      <c r="D746" s="56"/>
      <c r="E746" s="56"/>
      <c r="F746" s="56"/>
      <c r="G746" s="56" t="s">
        <v>13</v>
      </c>
      <c r="H746" s="56"/>
      <c r="I746" s="56"/>
      <c r="J746" s="56"/>
      <c r="K746" s="56"/>
      <c r="L746" s="73"/>
      <c r="M746" s="73" t="s">
        <v>41</v>
      </c>
      <c r="N746" s="73"/>
      <c r="O746" s="285">
        <f>VLOOKUP($G746,노임단가!$A:$B,2,FALSE)</f>
        <v>172068</v>
      </c>
      <c r="P746" s="285"/>
      <c r="Q746" s="285"/>
      <c r="R746" s="285"/>
      <c r="S746" s="285"/>
      <c r="T746" s="285"/>
      <c r="U746" s="56" t="s">
        <v>12566</v>
      </c>
      <c r="V746" s="56"/>
      <c r="W746" s="56" t="str">
        <f>TEXT(1,"#,##0.#######")</f>
        <v>1.</v>
      </c>
      <c r="X746" s="56" t="s">
        <v>12</v>
      </c>
      <c r="Y746" s="56"/>
      <c r="Z746" s="56" t="s">
        <v>12609</v>
      </c>
      <c r="AA746" s="56"/>
      <c r="AB746" s="56" t="s">
        <v>12670</v>
      </c>
      <c r="AC746" s="56"/>
      <c r="AD746" s="56" t="s">
        <v>43</v>
      </c>
      <c r="AF746" s="56" t="str">
        <f>TEXT(O746,"#,##0.#######")</f>
        <v>172,068.</v>
      </c>
      <c r="AG746" s="56"/>
      <c r="AH746" s="56"/>
      <c r="AI746" s="56"/>
      <c r="AJ746" s="56"/>
      <c r="AK746" s="56"/>
      <c r="AL746" s="56" t="s">
        <v>12566</v>
      </c>
      <c r="AM746" s="56"/>
      <c r="AN746" s="56" t="str">
        <f>TEXT(W746,"#,##0.#######")</f>
        <v>1.</v>
      </c>
      <c r="AO746" s="56"/>
      <c r="AP746" s="56" t="s">
        <v>12609</v>
      </c>
      <c r="AQ746" s="56"/>
      <c r="AR746" s="56" t="str">
        <f>TEXT(Z741,"#,##0.#######")</f>
        <v>300.</v>
      </c>
      <c r="AT746" s="56"/>
      <c r="AU746" s="56" t="s">
        <v>43</v>
      </c>
      <c r="AV746" s="56"/>
      <c r="AW746" s="56" t="str">
        <f>TEXT(TRUNC(O746*W746/Z741,1),"#,##0.#######")</f>
        <v>573.5</v>
      </c>
      <c r="AX746" s="56"/>
      <c r="AY746" s="56"/>
      <c r="AZ746" s="56"/>
      <c r="BA746" s="56" t="s">
        <v>46</v>
      </c>
      <c r="BB746" s="56" t="s">
        <v>12673</v>
      </c>
      <c r="BC746" s="56"/>
      <c r="BD746" s="56"/>
      <c r="BE746" s="56"/>
      <c r="BF746" s="56"/>
      <c r="BG746" s="56" t="s">
        <v>47</v>
      </c>
      <c r="BH746" s="56"/>
      <c r="BI746" s="56"/>
      <c r="BJ746" s="56"/>
      <c r="BK746" s="56"/>
      <c r="BL746" s="56"/>
      <c r="BN746" s="56"/>
      <c r="BO746" s="56"/>
      <c r="BP746" s="56"/>
      <c r="BQ746" s="56"/>
      <c r="BR746" s="56"/>
      <c r="BS746" s="73"/>
      <c r="BT746" s="56"/>
      <c r="BU746" s="56"/>
      <c r="CG746" s="56"/>
      <c r="CH746" s="56"/>
      <c r="CI746" s="56"/>
      <c r="CJ746" s="56"/>
      <c r="CK746" s="56"/>
      <c r="CL746" s="56"/>
      <c r="CM746" s="56"/>
      <c r="CN746" s="56"/>
      <c r="CO746" s="56"/>
      <c r="CP746" s="56"/>
      <c r="CQ746" s="56"/>
      <c r="CR746" s="56"/>
      <c r="CS746" s="56"/>
      <c r="CT746" s="56"/>
      <c r="CU746" s="56"/>
      <c r="CV746" s="56"/>
      <c r="CW746" s="56"/>
      <c r="CX746" s="56"/>
      <c r="CY746" s="56"/>
      <c r="CZ746" s="56"/>
      <c r="DA746" s="56"/>
      <c r="DB746" s="56"/>
      <c r="DC746" s="56"/>
      <c r="DD746" s="56"/>
      <c r="DE746" s="56"/>
      <c r="DF746" s="56"/>
      <c r="DG746" s="56"/>
      <c r="DH746" s="56"/>
      <c r="DI746" s="56"/>
      <c r="DJ746" s="56"/>
      <c r="DK746" s="56"/>
      <c r="DL746" s="56"/>
      <c r="DM746" s="56"/>
      <c r="DN746" s="56"/>
      <c r="DO746" s="56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  <c r="EK746" s="56"/>
      <c r="EL746" s="76"/>
      <c r="EM746" s="61"/>
      <c r="EN746" s="61"/>
      <c r="EO746" s="61"/>
      <c r="EP746" s="61"/>
      <c r="EQ746" s="70"/>
      <c r="ER746" s="56"/>
      <c r="ES746" s="56"/>
      <c r="ET746" s="66"/>
      <c r="EU746" s="66"/>
      <c r="EV746" s="66"/>
      <c r="EW746" s="66"/>
      <c r="EX746" s="66"/>
      <c r="EY746" s="66"/>
      <c r="EZ746" s="66"/>
      <c r="FA746" s="66"/>
      <c r="FB746" s="66"/>
      <c r="FC746" s="66"/>
      <c r="FD746" s="66"/>
      <c r="FE746" s="66"/>
      <c r="FF746" s="66"/>
      <c r="FG746" s="66"/>
      <c r="FH746" s="66"/>
      <c r="FI746" s="66"/>
      <c r="FJ746" s="66"/>
      <c r="FK746" s="66"/>
      <c r="FL746" s="66"/>
      <c r="FM746" s="66"/>
      <c r="FN746" s="66"/>
      <c r="FO746" s="66"/>
      <c r="FP746" s="66"/>
      <c r="FQ746" s="66"/>
      <c r="FR746" s="66"/>
      <c r="FS746" s="66"/>
      <c r="FT746" s="66"/>
      <c r="FU746" s="66"/>
      <c r="FV746" s="66"/>
      <c r="FW746" s="66"/>
      <c r="FX746" s="66"/>
      <c r="FY746" s="66"/>
      <c r="FZ746" s="66"/>
      <c r="GA746" s="66"/>
      <c r="GB746" s="66"/>
      <c r="GC746" s="66"/>
      <c r="GD746" s="66"/>
      <c r="GE746" s="66"/>
      <c r="GF746" s="66"/>
      <c r="GG746" s="7"/>
    </row>
    <row r="747" spans="1:189" s="67" customFormat="1" ht="11.45" customHeight="1" x14ac:dyDescent="0.15">
      <c r="B747" s="55"/>
      <c r="C747" s="56"/>
      <c r="D747" s="56"/>
      <c r="E747" s="56"/>
      <c r="F747" s="56"/>
      <c r="G747" s="56" t="s">
        <v>13</v>
      </c>
      <c r="H747" s="56"/>
      <c r="I747" s="56"/>
      <c r="J747" s="56"/>
      <c r="K747" s="56"/>
      <c r="L747" s="73"/>
      <c r="M747" s="73" t="s">
        <v>41</v>
      </c>
      <c r="N747" s="73"/>
      <c r="O747" s="285">
        <f>VLOOKUP($G747,노임단가!$A:$B,2,FALSE)</f>
        <v>172068</v>
      </c>
      <c r="P747" s="285"/>
      <c r="Q747" s="285"/>
      <c r="R747" s="285"/>
      <c r="S747" s="285"/>
      <c r="T747" s="285"/>
      <c r="U747" s="56" t="s">
        <v>12566</v>
      </c>
      <c r="V747" s="56"/>
      <c r="W747" s="56" t="str">
        <f>TEXT(1,"#,##0.#######")</f>
        <v>1.</v>
      </c>
      <c r="X747" s="56" t="s">
        <v>12</v>
      </c>
      <c r="Y747" s="56"/>
      <c r="Z747" s="56" t="s">
        <v>12609</v>
      </c>
      <c r="AA747" s="56"/>
      <c r="AB747" s="56" t="s">
        <v>12670</v>
      </c>
      <c r="AC747" s="56"/>
      <c r="AD747" s="56" t="s">
        <v>43</v>
      </c>
      <c r="AF747" s="56" t="str">
        <f>TEXT(O747,"#,##0.#######")</f>
        <v>172,068.</v>
      </c>
      <c r="AG747" s="56"/>
      <c r="AH747" s="56"/>
      <c r="AI747" s="56"/>
      <c r="AJ747" s="56"/>
      <c r="AK747" s="56"/>
      <c r="AL747" s="56" t="s">
        <v>12566</v>
      </c>
      <c r="AM747" s="56"/>
      <c r="AN747" s="56" t="str">
        <f>TEXT(W747,"#,##0.#######")</f>
        <v>1.</v>
      </c>
      <c r="AO747" s="56"/>
      <c r="AP747" s="56" t="s">
        <v>12609</v>
      </c>
      <c r="AQ747" s="56"/>
      <c r="AR747" s="56" t="str">
        <f>TEXT(Z741,"#,##0.#######")</f>
        <v>300.</v>
      </c>
      <c r="AT747" s="56"/>
      <c r="AU747" s="56" t="s">
        <v>43</v>
      </c>
      <c r="AV747" s="56"/>
      <c r="AW747" s="56" t="str">
        <f>TEXT(TRUNC(O747*W747/Z741,1),"#,##0.#######")</f>
        <v>573.5</v>
      </c>
      <c r="AX747" s="56"/>
      <c r="AY747" s="56"/>
      <c r="AZ747" s="56"/>
      <c r="BA747" s="56" t="s">
        <v>46</v>
      </c>
      <c r="BB747" s="56" t="s">
        <v>12674</v>
      </c>
      <c r="BC747" s="56"/>
      <c r="BD747" s="56"/>
      <c r="BE747" s="56"/>
      <c r="BF747" s="56"/>
      <c r="BG747" s="56" t="s">
        <v>47</v>
      </c>
      <c r="BH747" s="56"/>
      <c r="BI747" s="56"/>
      <c r="BJ747" s="56"/>
      <c r="BK747" s="56"/>
      <c r="BL747" s="56"/>
      <c r="BN747" s="56"/>
      <c r="BO747" s="56"/>
      <c r="BP747" s="56"/>
      <c r="BQ747" s="56"/>
      <c r="BR747" s="56"/>
      <c r="BS747" s="73"/>
      <c r="BT747" s="56"/>
      <c r="BU747" s="56"/>
      <c r="CG747" s="56"/>
      <c r="CH747" s="56"/>
      <c r="CI747" s="56"/>
      <c r="CJ747" s="56"/>
      <c r="CK747" s="56"/>
      <c r="CL747" s="56"/>
      <c r="CM747" s="56"/>
      <c r="CN747" s="56"/>
      <c r="CO747" s="56"/>
      <c r="CP747" s="56"/>
      <c r="CQ747" s="56"/>
      <c r="CR747" s="56"/>
      <c r="CS747" s="56"/>
      <c r="CT747" s="56"/>
      <c r="CU747" s="56"/>
      <c r="CV747" s="56"/>
      <c r="CW747" s="56"/>
      <c r="CX747" s="56"/>
      <c r="CY747" s="56"/>
      <c r="CZ747" s="56"/>
      <c r="DA747" s="56"/>
      <c r="DB747" s="56"/>
      <c r="DC747" s="56"/>
      <c r="DD747" s="56"/>
      <c r="DE747" s="56"/>
      <c r="DF747" s="56"/>
      <c r="DG747" s="56"/>
      <c r="DH747" s="56"/>
      <c r="DI747" s="56"/>
      <c r="DJ747" s="56"/>
      <c r="DK747" s="56"/>
      <c r="DL747" s="56"/>
      <c r="DM747" s="56"/>
      <c r="DN747" s="56"/>
      <c r="DO747" s="56"/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  <c r="EK747" s="56"/>
      <c r="EL747" s="76"/>
      <c r="EM747" s="61"/>
      <c r="EN747" s="61"/>
      <c r="EO747" s="61"/>
      <c r="EP747" s="61"/>
      <c r="EQ747" s="70"/>
      <c r="ER747" s="56"/>
      <c r="ES747" s="56"/>
      <c r="ET747" s="66"/>
      <c r="EU747" s="66"/>
      <c r="EV747" s="66"/>
      <c r="EW747" s="66"/>
      <c r="EX747" s="66"/>
      <c r="EY747" s="66"/>
      <c r="EZ747" s="66"/>
      <c r="FA747" s="66"/>
      <c r="FB747" s="66"/>
      <c r="FC747" s="66"/>
      <c r="FD747" s="66"/>
      <c r="FE747" s="66"/>
      <c r="FF747" s="66"/>
      <c r="FG747" s="66"/>
      <c r="FH747" s="66"/>
      <c r="FI747" s="66"/>
      <c r="FJ747" s="66"/>
      <c r="FK747" s="66"/>
      <c r="FL747" s="66"/>
      <c r="FM747" s="66"/>
      <c r="FN747" s="66"/>
      <c r="FO747" s="66"/>
      <c r="FP747" s="66"/>
      <c r="FQ747" s="66"/>
      <c r="FR747" s="66"/>
      <c r="FS747" s="66"/>
      <c r="FT747" s="66"/>
      <c r="FU747" s="66"/>
      <c r="FV747" s="66"/>
      <c r="FW747" s="66"/>
      <c r="FX747" s="66"/>
      <c r="FY747" s="66"/>
      <c r="FZ747" s="66"/>
      <c r="GA747" s="66"/>
      <c r="GB747" s="66"/>
      <c r="GC747" s="66"/>
      <c r="GD747" s="66"/>
      <c r="GE747" s="66"/>
      <c r="GF747" s="66"/>
      <c r="GG747" s="7"/>
    </row>
    <row r="748" spans="1:189" s="67" customFormat="1" ht="11.45" customHeight="1" x14ac:dyDescent="0.15">
      <c r="B748" s="55"/>
      <c r="C748" s="56"/>
      <c r="D748" s="56"/>
      <c r="E748" s="56"/>
      <c r="F748" s="56"/>
      <c r="G748" s="56" t="s">
        <v>12610</v>
      </c>
      <c r="H748" s="56"/>
      <c r="I748" s="56"/>
      <c r="J748" s="56"/>
      <c r="K748" s="56"/>
      <c r="L748" s="73"/>
      <c r="M748" s="73" t="s">
        <v>41</v>
      </c>
      <c r="N748" s="73"/>
      <c r="O748" s="56" t="str">
        <f>TEXT(TRUNC(AW745+AW746+AW747,1),"#,##0.#######")</f>
        <v>2,058.</v>
      </c>
      <c r="P748" s="56"/>
      <c r="Q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73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76"/>
      <c r="EM748" s="61"/>
      <c r="EN748" s="61" t="str">
        <f>O748</f>
        <v>2,058.</v>
      </c>
      <c r="EO748" s="61"/>
      <c r="EP748" s="61"/>
      <c r="EQ748" s="70"/>
      <c r="ER748" s="56"/>
      <c r="ES748" s="56"/>
      <c r="ET748" s="66"/>
      <c r="EU748" s="66"/>
      <c r="EV748" s="66"/>
      <c r="EW748" s="66"/>
      <c r="EX748" s="66"/>
      <c r="EY748" s="66"/>
      <c r="EZ748" s="66"/>
      <c r="FA748" s="66"/>
      <c r="FB748" s="66"/>
      <c r="FC748" s="66"/>
      <c r="FD748" s="66"/>
      <c r="FE748" s="66"/>
      <c r="FF748" s="66"/>
      <c r="FG748" s="66"/>
      <c r="FH748" s="66"/>
      <c r="FI748" s="66"/>
      <c r="FJ748" s="66"/>
      <c r="FK748" s="66"/>
      <c r="FL748" s="66"/>
      <c r="FM748" s="66"/>
      <c r="FN748" s="66"/>
      <c r="FO748" s="66"/>
      <c r="FP748" s="66"/>
      <c r="FQ748" s="66"/>
      <c r="FR748" s="66"/>
      <c r="FS748" s="66"/>
      <c r="FT748" s="66"/>
      <c r="FU748" s="66"/>
      <c r="FV748" s="66"/>
      <c r="FW748" s="66"/>
      <c r="FX748" s="66"/>
      <c r="FY748" s="66"/>
      <c r="FZ748" s="66"/>
      <c r="GA748" s="66"/>
      <c r="GB748" s="66"/>
      <c r="GC748" s="66"/>
      <c r="GD748" s="66"/>
      <c r="GE748" s="66"/>
      <c r="GF748" s="66"/>
      <c r="GG748" s="7"/>
    </row>
    <row r="749" spans="1:189" s="67" customFormat="1" ht="11.45" customHeight="1" x14ac:dyDescent="0.15">
      <c r="B749" s="55"/>
      <c r="C749" s="56"/>
      <c r="D749" s="56"/>
      <c r="E749" s="56"/>
      <c r="F749" s="56"/>
      <c r="G749" s="56"/>
      <c r="H749" s="56"/>
      <c r="I749" s="56"/>
      <c r="J749" s="56"/>
      <c r="K749" s="56"/>
      <c r="L749" s="73"/>
      <c r="M749" s="73"/>
      <c r="N749" s="73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  <c r="BR749" s="56"/>
      <c r="BS749" s="73"/>
      <c r="BT749" s="56"/>
      <c r="BU749" s="56"/>
      <c r="BV749" s="56"/>
      <c r="BW749" s="56"/>
      <c r="BX749" s="56"/>
      <c r="BY749" s="56"/>
      <c r="BZ749" s="56"/>
      <c r="CA749" s="56"/>
      <c r="CB749" s="56"/>
      <c r="CC749" s="56"/>
      <c r="CD749" s="56"/>
      <c r="CE749" s="56"/>
      <c r="CF749" s="56"/>
      <c r="CG749" s="56"/>
      <c r="CH749" s="56"/>
      <c r="CI749" s="56"/>
      <c r="CJ749" s="56"/>
      <c r="CK749" s="56"/>
      <c r="CL749" s="56"/>
      <c r="CM749" s="56"/>
      <c r="CN749" s="56"/>
      <c r="CO749" s="56"/>
      <c r="CP749" s="56"/>
      <c r="CQ749" s="56"/>
      <c r="CR749" s="56"/>
      <c r="CS749" s="56"/>
      <c r="CT749" s="56"/>
      <c r="CU749" s="56"/>
      <c r="CV749" s="56"/>
      <c r="CW749" s="56"/>
      <c r="CX749" s="56"/>
      <c r="CY749" s="56"/>
      <c r="CZ749" s="56"/>
      <c r="DA749" s="56"/>
      <c r="DB749" s="56"/>
      <c r="DC749" s="56"/>
      <c r="DD749" s="56"/>
      <c r="DE749" s="56"/>
      <c r="DF749" s="56"/>
      <c r="DG749" s="56"/>
      <c r="DH749" s="56"/>
      <c r="DI749" s="56"/>
      <c r="DJ749" s="56"/>
      <c r="DK749" s="56"/>
      <c r="DL749" s="56"/>
      <c r="DM749" s="56"/>
      <c r="DN749" s="56"/>
      <c r="DO749" s="56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  <c r="EK749" s="56"/>
      <c r="EL749" s="76"/>
      <c r="EM749" s="61"/>
      <c r="EN749" s="61"/>
      <c r="EO749" s="61"/>
      <c r="EP749" s="61"/>
      <c r="EQ749" s="70"/>
      <c r="ER749" s="56"/>
      <c r="ES749" s="56"/>
      <c r="ET749" s="66"/>
      <c r="EU749" s="66"/>
      <c r="EV749" s="66"/>
      <c r="EW749" s="66"/>
      <c r="EX749" s="66"/>
      <c r="EY749" s="66"/>
      <c r="EZ749" s="66"/>
      <c r="FA749" s="66"/>
      <c r="FB749" s="66"/>
      <c r="FC749" s="66"/>
      <c r="FD749" s="66"/>
      <c r="FE749" s="66"/>
      <c r="FF749" s="66"/>
      <c r="FG749" s="66"/>
      <c r="FH749" s="66"/>
      <c r="FI749" s="66"/>
      <c r="FJ749" s="66"/>
      <c r="FK749" s="66"/>
      <c r="FL749" s="66"/>
      <c r="FM749" s="66"/>
      <c r="FN749" s="66"/>
      <c r="FO749" s="66"/>
      <c r="FP749" s="66"/>
      <c r="FQ749" s="66"/>
      <c r="FR749" s="66"/>
      <c r="FS749" s="66"/>
      <c r="FT749" s="66"/>
      <c r="FU749" s="66"/>
      <c r="FV749" s="66"/>
      <c r="FW749" s="66"/>
      <c r="FX749" s="66"/>
      <c r="FY749" s="66"/>
      <c r="FZ749" s="66"/>
      <c r="GA749" s="66"/>
      <c r="GB749" s="66"/>
      <c r="GC749" s="66"/>
      <c r="GD749" s="66"/>
      <c r="GE749" s="66"/>
      <c r="GF749" s="66"/>
      <c r="GG749" s="7"/>
    </row>
    <row r="750" spans="1:189" s="67" customFormat="1" ht="11.45" customHeight="1" x14ac:dyDescent="0.15">
      <c r="B750" s="55"/>
      <c r="C750" s="56"/>
      <c r="D750" s="56" t="s">
        <v>12600</v>
      </c>
      <c r="E750" s="56"/>
      <c r="F750" s="56"/>
      <c r="G750" s="56" t="s">
        <v>12660</v>
      </c>
      <c r="H750" s="56"/>
      <c r="I750" s="56"/>
      <c r="J750" s="56" t="s">
        <v>12656</v>
      </c>
      <c r="K750" s="56"/>
      <c r="L750" s="73"/>
      <c r="M750" s="73" t="s">
        <v>41</v>
      </c>
      <c r="N750" s="73"/>
      <c r="O750" s="56" t="s">
        <v>12652</v>
      </c>
      <c r="P750" s="56"/>
      <c r="Q750" s="56"/>
      <c r="R750" s="56"/>
      <c r="S750" s="56"/>
      <c r="T750" s="56"/>
      <c r="U750" s="56"/>
      <c r="V750" s="56"/>
      <c r="W750" s="56"/>
      <c r="X750" s="56" t="s">
        <v>12675</v>
      </c>
      <c r="Y750" s="56"/>
      <c r="Z750" s="56"/>
      <c r="AA750" s="56"/>
      <c r="AB750" s="56"/>
      <c r="AC750" s="56"/>
      <c r="AD750" s="56"/>
      <c r="AE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  <c r="BR750" s="56"/>
      <c r="BS750" s="73"/>
      <c r="BT750" s="56"/>
      <c r="BU750" s="56"/>
      <c r="BV750" s="56"/>
      <c r="BW750" s="56"/>
      <c r="BX750" s="56"/>
      <c r="BY750" s="56"/>
      <c r="BZ750" s="56"/>
      <c r="CA750" s="56"/>
      <c r="CB750" s="56"/>
      <c r="CC750" s="56"/>
      <c r="CD750" s="56"/>
      <c r="CE750" s="56"/>
      <c r="CF750" s="56"/>
      <c r="CG750" s="56"/>
      <c r="CH750" s="56"/>
      <c r="CI750" s="56"/>
      <c r="CJ750" s="56"/>
      <c r="CK750" s="56"/>
      <c r="CL750" s="56"/>
      <c r="CM750" s="56"/>
      <c r="CN750" s="56"/>
      <c r="CO750" s="56"/>
      <c r="CP750" s="56"/>
      <c r="CQ750" s="56"/>
      <c r="CR750" s="56"/>
      <c r="CS750" s="56"/>
      <c r="CT750" s="56"/>
      <c r="CU750" s="56"/>
      <c r="CV750" s="56"/>
      <c r="CW750" s="56"/>
      <c r="CX750" s="56"/>
      <c r="CY750" s="56"/>
      <c r="CZ750" s="56"/>
      <c r="DA750" s="56"/>
      <c r="DB750" s="56"/>
      <c r="DC750" s="56"/>
      <c r="DD750" s="56"/>
      <c r="DE750" s="56"/>
      <c r="DF750" s="56"/>
      <c r="DG750" s="56"/>
      <c r="DH750" s="56"/>
      <c r="DI750" s="56"/>
      <c r="DJ750" s="56"/>
      <c r="DK750" s="56"/>
      <c r="DL750" s="56"/>
      <c r="DM750" s="56"/>
      <c r="DN750" s="56"/>
      <c r="DO750" s="56"/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  <c r="EK750" s="56"/>
      <c r="EL750" s="76"/>
      <c r="EM750" s="61"/>
      <c r="EN750" s="61"/>
      <c r="EO750" s="61"/>
      <c r="EP750" s="61"/>
      <c r="EQ750" s="70"/>
      <c r="ER750" s="56"/>
      <c r="ES750" s="56"/>
      <c r="ET750" s="66"/>
      <c r="EU750" s="66"/>
      <c r="EV750" s="66"/>
      <c r="EW750" s="66"/>
      <c r="EX750" s="66"/>
      <c r="EY750" s="66"/>
      <c r="EZ750" s="66"/>
      <c r="FA750" s="66"/>
      <c r="FB750" s="66"/>
      <c r="FC750" s="66"/>
      <c r="FD750" s="66"/>
      <c r="FE750" s="66"/>
      <c r="FF750" s="66"/>
      <c r="FG750" s="66"/>
      <c r="FH750" s="66"/>
      <c r="FI750" s="66"/>
      <c r="FJ750" s="66"/>
      <c r="FK750" s="66"/>
      <c r="FL750" s="66"/>
      <c r="FM750" s="66"/>
      <c r="FN750" s="66"/>
      <c r="FO750" s="66"/>
      <c r="FP750" s="66"/>
      <c r="FQ750" s="66"/>
      <c r="FR750" s="66"/>
      <c r="FS750" s="66"/>
      <c r="FT750" s="66"/>
      <c r="FU750" s="66"/>
      <c r="FV750" s="66"/>
      <c r="FW750" s="66"/>
      <c r="FX750" s="66"/>
      <c r="FY750" s="66"/>
      <c r="FZ750" s="66"/>
      <c r="GA750" s="66"/>
      <c r="GB750" s="66"/>
      <c r="GC750" s="66"/>
      <c r="GD750" s="66"/>
      <c r="GE750" s="66"/>
      <c r="GF750" s="66"/>
      <c r="GG750" s="7"/>
    </row>
    <row r="751" spans="1:189" s="67" customFormat="1" ht="11.45" customHeight="1" x14ac:dyDescent="0.15">
      <c r="B751" s="55"/>
      <c r="C751" s="56"/>
      <c r="D751" s="56"/>
      <c r="E751" s="56"/>
      <c r="F751" s="56"/>
      <c r="G751" s="56" t="s">
        <v>4448</v>
      </c>
      <c r="H751" s="56"/>
      <c r="I751" s="56"/>
      <c r="J751" s="56"/>
      <c r="K751" s="56"/>
      <c r="L751" s="73" t="s">
        <v>41</v>
      </c>
      <c r="M751" s="73"/>
      <c r="N751" s="287" t="e">
        <f>토목기계경비!$J$144</f>
        <v>#REF!</v>
      </c>
      <c r="O751" s="287"/>
      <c r="P751" s="287"/>
      <c r="Q751" s="287"/>
      <c r="R751" s="287"/>
      <c r="S751" s="56" t="s">
        <v>12609</v>
      </c>
      <c r="T751" s="56"/>
      <c r="U751" s="56" t="str">
        <f>TEXT(AZ742,"#,##0.#######")</f>
        <v>37.5</v>
      </c>
      <c r="V751" s="56"/>
      <c r="W751" s="56"/>
      <c r="X751" s="56"/>
      <c r="Y751" s="56" t="s">
        <v>43</v>
      </c>
      <c r="Z751" s="56"/>
      <c r="AA751" s="56" t="e">
        <f>TEXT(TRUNC(N751/AZ742,1),"#,##0.#")</f>
        <v>#REF!</v>
      </c>
      <c r="AC751" s="56"/>
      <c r="AD751" s="56"/>
      <c r="AE751" s="56"/>
      <c r="AF751" s="56"/>
      <c r="AG751" s="56"/>
      <c r="AH751" s="56"/>
      <c r="AJ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  <c r="BR751" s="56"/>
      <c r="BS751" s="73"/>
      <c r="BT751" s="56"/>
      <c r="BU751" s="56"/>
      <c r="BV751" s="56"/>
      <c r="BW751" s="56"/>
      <c r="BX751" s="56"/>
      <c r="BY751" s="56"/>
      <c r="BZ751" s="56"/>
      <c r="CA751" s="56"/>
      <c r="CB751" s="56"/>
      <c r="CC751" s="56"/>
      <c r="CD751" s="56"/>
      <c r="CE751" s="56"/>
      <c r="CF751" s="56"/>
      <c r="CG751" s="56"/>
      <c r="CH751" s="56"/>
      <c r="CI751" s="56"/>
      <c r="CJ751" s="56"/>
      <c r="CK751" s="56"/>
      <c r="CL751" s="56"/>
      <c r="CM751" s="56"/>
      <c r="CN751" s="56"/>
      <c r="CO751" s="56"/>
      <c r="CP751" s="56"/>
      <c r="CQ751" s="56"/>
      <c r="CR751" s="56"/>
      <c r="CS751" s="56"/>
      <c r="CT751" s="56"/>
      <c r="CU751" s="56"/>
      <c r="CV751" s="56"/>
      <c r="CW751" s="56"/>
      <c r="CX751" s="56"/>
      <c r="CY751" s="56"/>
      <c r="CZ751" s="56"/>
      <c r="DA751" s="56"/>
      <c r="DB751" s="56"/>
      <c r="DC751" s="56"/>
      <c r="DD751" s="56"/>
      <c r="DE751" s="56"/>
      <c r="DF751" s="56"/>
      <c r="DG751" s="56"/>
      <c r="DH751" s="56"/>
      <c r="DI751" s="56"/>
      <c r="DJ751" s="56"/>
      <c r="DK751" s="56"/>
      <c r="DL751" s="56"/>
      <c r="DM751" s="56"/>
      <c r="DN751" s="56"/>
      <c r="DO751" s="56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  <c r="EK751" s="56"/>
      <c r="EL751" s="76"/>
      <c r="EM751" s="61"/>
      <c r="EN751" s="61"/>
      <c r="EO751" s="61"/>
      <c r="EP751" s="61"/>
      <c r="EQ751" s="70"/>
      <c r="ER751" s="54"/>
      <c r="ES751" s="54"/>
      <c r="ET751" s="68"/>
      <c r="EU751" s="68"/>
      <c r="EV751" s="68"/>
      <c r="EW751" s="68"/>
      <c r="EX751" s="68"/>
      <c r="EY751" s="68"/>
      <c r="EZ751" s="68"/>
      <c r="FA751" s="68"/>
      <c r="FB751" s="68"/>
      <c r="FC751" s="68"/>
      <c r="FD751" s="68"/>
      <c r="FE751" s="68"/>
      <c r="FF751" s="68"/>
      <c r="FG751" s="68"/>
      <c r="FH751" s="68"/>
      <c r="FI751" s="68"/>
      <c r="FJ751" s="68"/>
      <c r="FK751" s="68"/>
      <c r="FL751" s="68"/>
      <c r="FM751" s="68"/>
      <c r="FN751" s="68"/>
      <c r="FO751" s="68"/>
      <c r="FP751" s="68"/>
      <c r="FQ751" s="68"/>
      <c r="FR751" s="68"/>
      <c r="FS751" s="68"/>
      <c r="FT751" s="68"/>
      <c r="FU751" s="68"/>
      <c r="FV751" s="68"/>
      <c r="FW751" s="68"/>
      <c r="FX751" s="68"/>
      <c r="FY751" s="68"/>
      <c r="FZ751" s="68"/>
      <c r="GA751" s="68"/>
      <c r="GB751" s="68"/>
      <c r="GC751" s="68"/>
      <c r="GD751" s="68"/>
      <c r="GE751" s="68"/>
      <c r="GF751" s="68"/>
      <c r="GG751" s="7"/>
    </row>
    <row r="752" spans="1:189" s="67" customFormat="1" ht="11.45" customHeight="1" x14ac:dyDescent="0.15">
      <c r="B752" s="55"/>
      <c r="C752" s="56"/>
      <c r="D752" s="56"/>
      <c r="E752" s="56"/>
      <c r="F752" s="56"/>
      <c r="G752" s="56" t="s">
        <v>4449</v>
      </c>
      <c r="H752" s="56"/>
      <c r="I752" s="56"/>
      <c r="J752" s="56"/>
      <c r="K752" s="56"/>
      <c r="L752" s="73" t="s">
        <v>41</v>
      </c>
      <c r="M752" s="73"/>
      <c r="N752" s="287" t="e">
        <f>토목기계경비!$K$144</f>
        <v>#REF!</v>
      </c>
      <c r="O752" s="287"/>
      <c r="P752" s="287"/>
      <c r="Q752" s="287"/>
      <c r="R752" s="287"/>
      <c r="S752" s="56" t="s">
        <v>12609</v>
      </c>
      <c r="T752" s="56"/>
      <c r="U752" s="56" t="str">
        <f>TEXT(AZ742,"#,##0.#######")</f>
        <v>37.5</v>
      </c>
      <c r="V752" s="56"/>
      <c r="W752" s="56"/>
      <c r="X752" s="56"/>
      <c r="Y752" s="56" t="s">
        <v>43</v>
      </c>
      <c r="Z752" s="56"/>
      <c r="AA752" s="56" t="e">
        <f>TEXT(TRUNC(N752/AZ742,1),"#,##0.#")</f>
        <v>#REF!</v>
      </c>
      <c r="AC752" s="56"/>
      <c r="AD752" s="56"/>
      <c r="AE752" s="56"/>
      <c r="AF752" s="56"/>
      <c r="AG752" s="56"/>
      <c r="AH752" s="56"/>
      <c r="AJ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73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76"/>
      <c r="EM752" s="61"/>
      <c r="EN752" s="61"/>
      <c r="EO752" s="61"/>
      <c r="EP752" s="61"/>
      <c r="EQ752" s="70"/>
      <c r="ER752" s="56"/>
      <c r="ES752" s="56"/>
      <c r="ET752" s="66"/>
      <c r="EU752" s="66"/>
      <c r="EV752" s="66"/>
      <c r="EW752" s="66"/>
      <c r="EX752" s="66"/>
      <c r="EY752" s="66"/>
      <c r="EZ752" s="66"/>
      <c r="FA752" s="66"/>
      <c r="FB752" s="66"/>
      <c r="FC752" s="66"/>
      <c r="FD752" s="66"/>
      <c r="FE752" s="66"/>
      <c r="FF752" s="66"/>
      <c r="FG752" s="66"/>
      <c r="FH752" s="66"/>
      <c r="FI752" s="66"/>
      <c r="FJ752" s="66"/>
      <c r="FK752" s="66"/>
      <c r="FL752" s="66"/>
      <c r="FM752" s="66"/>
      <c r="FN752" s="66"/>
      <c r="FO752" s="66"/>
      <c r="FP752" s="66"/>
      <c r="FQ752" s="66"/>
      <c r="FR752" s="66"/>
      <c r="FS752" s="66"/>
      <c r="FT752" s="66"/>
      <c r="FU752" s="66"/>
      <c r="FV752" s="66"/>
      <c r="FW752" s="66"/>
      <c r="FX752" s="66"/>
      <c r="FY752" s="66"/>
      <c r="FZ752" s="66"/>
      <c r="GA752" s="66"/>
      <c r="GB752" s="66"/>
      <c r="GC752" s="66"/>
      <c r="GD752" s="66"/>
      <c r="GE752" s="66"/>
      <c r="GF752" s="66"/>
      <c r="GG752" s="7"/>
    </row>
    <row r="753" spans="2:189" s="67" customFormat="1" ht="11.45" customHeight="1" x14ac:dyDescent="0.15">
      <c r="B753" s="55"/>
      <c r="C753" s="56"/>
      <c r="D753" s="56"/>
      <c r="E753" s="56"/>
      <c r="F753" s="56"/>
      <c r="G753" s="56" t="s">
        <v>12605</v>
      </c>
      <c r="H753" s="56"/>
      <c r="I753" s="56" t="s">
        <v>12606</v>
      </c>
      <c r="J753" s="56"/>
      <c r="K753" s="56"/>
      <c r="L753" s="73" t="s">
        <v>41</v>
      </c>
      <c r="M753" s="73"/>
      <c r="N753" s="287">
        <f>토목기계경비!$L$144</f>
        <v>6979</v>
      </c>
      <c r="O753" s="287"/>
      <c r="P753" s="287"/>
      <c r="Q753" s="287"/>
      <c r="R753" s="287"/>
      <c r="S753" s="56" t="s">
        <v>12609</v>
      </c>
      <c r="T753" s="56"/>
      <c r="U753" s="56" t="str">
        <f>TEXT(AZ742,"#,##0.#######")</f>
        <v>37.5</v>
      </c>
      <c r="V753" s="56"/>
      <c r="W753" s="56"/>
      <c r="X753" s="56"/>
      <c r="Y753" s="56" t="s">
        <v>43</v>
      </c>
      <c r="Z753" s="56"/>
      <c r="AA753" s="56" t="str">
        <f>TEXT(TRUNC(N753/AZ742,1),"#,##0.#")</f>
        <v>186.1</v>
      </c>
      <c r="AC753" s="56"/>
      <c r="AD753" s="56"/>
      <c r="AE753" s="56"/>
      <c r="AF753" s="56"/>
      <c r="AG753" s="56"/>
      <c r="AH753" s="56"/>
      <c r="AJ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  <c r="BR753" s="56"/>
      <c r="BS753" s="73"/>
      <c r="BT753" s="56"/>
      <c r="BU753" s="56"/>
      <c r="BV753" s="56"/>
      <c r="BW753" s="56"/>
      <c r="BX753" s="56"/>
      <c r="BY753" s="56"/>
      <c r="BZ753" s="56"/>
      <c r="CA753" s="56"/>
      <c r="CB753" s="56"/>
      <c r="CC753" s="56"/>
      <c r="CD753" s="56"/>
      <c r="CE753" s="56"/>
      <c r="CF753" s="56"/>
      <c r="CG753" s="56"/>
      <c r="CH753" s="56"/>
      <c r="CI753" s="56"/>
      <c r="CJ753" s="56"/>
      <c r="CK753" s="56"/>
      <c r="CL753" s="56"/>
      <c r="CM753" s="56"/>
      <c r="CN753" s="56"/>
      <c r="CO753" s="56"/>
      <c r="CP753" s="56"/>
      <c r="CQ753" s="56"/>
      <c r="CR753" s="56"/>
      <c r="CS753" s="56"/>
      <c r="CT753" s="56"/>
      <c r="CU753" s="56"/>
      <c r="CV753" s="56"/>
      <c r="CW753" s="56"/>
      <c r="CX753" s="56"/>
      <c r="CY753" s="56"/>
      <c r="CZ753" s="56"/>
      <c r="DA753" s="56"/>
      <c r="DB753" s="56"/>
      <c r="DC753" s="56"/>
      <c r="DD753" s="56"/>
      <c r="DE753" s="56"/>
      <c r="DF753" s="56"/>
      <c r="DG753" s="56"/>
      <c r="DH753" s="56"/>
      <c r="DI753" s="56"/>
      <c r="DJ753" s="56"/>
      <c r="DK753" s="56"/>
      <c r="DL753" s="56"/>
      <c r="DM753" s="56"/>
      <c r="DN753" s="56"/>
      <c r="DO753" s="56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  <c r="EK753" s="56"/>
      <c r="EL753" s="76"/>
      <c r="EM753" s="61"/>
      <c r="EN753" s="61"/>
      <c r="EO753" s="61"/>
      <c r="EP753" s="61"/>
      <c r="EQ753" s="70"/>
      <c r="ER753" s="56"/>
      <c r="ES753" s="56"/>
      <c r="ET753" s="66"/>
      <c r="EU753" s="66"/>
      <c r="EV753" s="66"/>
      <c r="EW753" s="66"/>
      <c r="EX753" s="66"/>
      <c r="EY753" s="66"/>
      <c r="EZ753" s="66"/>
      <c r="FA753" s="66"/>
      <c r="FB753" s="66"/>
      <c r="FC753" s="66"/>
      <c r="FD753" s="66"/>
      <c r="FE753" s="66"/>
      <c r="FF753" s="66"/>
      <c r="FG753" s="66"/>
      <c r="FH753" s="66"/>
      <c r="FI753" s="66"/>
      <c r="FJ753" s="66"/>
      <c r="FK753" s="66"/>
      <c r="FL753" s="66"/>
      <c r="FM753" s="66"/>
      <c r="FN753" s="66"/>
      <c r="FO753" s="66"/>
      <c r="FP753" s="66"/>
      <c r="FQ753" s="66"/>
      <c r="FR753" s="66"/>
      <c r="FS753" s="66"/>
      <c r="FT753" s="66"/>
      <c r="FU753" s="66"/>
      <c r="FV753" s="66"/>
      <c r="FW753" s="66"/>
      <c r="FX753" s="66"/>
      <c r="FY753" s="66"/>
      <c r="FZ753" s="66"/>
      <c r="GA753" s="66"/>
      <c r="GB753" s="66"/>
      <c r="GC753" s="66"/>
      <c r="GD753" s="66"/>
      <c r="GE753" s="66"/>
      <c r="GF753" s="66"/>
      <c r="GG753" s="7"/>
    </row>
    <row r="754" spans="2:189" s="67" customFormat="1" ht="11.45" customHeight="1" x14ac:dyDescent="0.15">
      <c r="B754" s="55"/>
      <c r="C754" s="56"/>
      <c r="D754" s="56"/>
      <c r="E754" s="56"/>
      <c r="F754" s="56"/>
      <c r="G754" s="56" t="s">
        <v>12614</v>
      </c>
      <c r="H754" s="56"/>
      <c r="I754" s="56" t="s">
        <v>9</v>
      </c>
      <c r="J754" s="56"/>
      <c r="K754" s="56"/>
      <c r="L754" s="73" t="s">
        <v>41</v>
      </c>
      <c r="M754" s="73"/>
      <c r="N754" s="73" t="e">
        <f>TEXT(AA751+AA752+AA753,"#,##0.#######")</f>
        <v>#REF!</v>
      </c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73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6"/>
      <c r="CH754" s="56"/>
      <c r="CI754" s="56"/>
      <c r="CJ754" s="56"/>
      <c r="CK754" s="56"/>
      <c r="CL754" s="56"/>
      <c r="CM754" s="56"/>
      <c r="CN754" s="56"/>
      <c r="CO754" s="56"/>
      <c r="CP754" s="56"/>
      <c r="CQ754" s="56"/>
      <c r="CR754" s="56"/>
      <c r="CS754" s="56"/>
      <c r="CT754" s="56"/>
      <c r="CU754" s="56"/>
      <c r="CV754" s="56"/>
      <c r="CW754" s="56"/>
      <c r="CX754" s="56"/>
      <c r="CY754" s="56"/>
      <c r="CZ754" s="56"/>
      <c r="DA754" s="56"/>
      <c r="DB754" s="56"/>
      <c r="DC754" s="56"/>
      <c r="DD754" s="56"/>
      <c r="DE754" s="56"/>
      <c r="DF754" s="56"/>
      <c r="DG754" s="56"/>
      <c r="DH754" s="56"/>
      <c r="DI754" s="56"/>
      <c r="DJ754" s="56"/>
      <c r="DK754" s="56"/>
      <c r="DL754" s="56"/>
      <c r="DM754" s="56"/>
      <c r="DN754" s="56"/>
      <c r="DO754" s="56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  <c r="EK754" s="56"/>
      <c r="EL754" s="76"/>
      <c r="EM754" s="61" t="e">
        <f>EN754+EO754+EP754</f>
        <v>#REF!</v>
      </c>
      <c r="EN754" s="61" t="e">
        <f>TEXT(AA751,"#,###.0")</f>
        <v>#REF!</v>
      </c>
      <c r="EO754" s="61" t="e">
        <f>TEXT(AA752,"#,###.0")</f>
        <v>#REF!</v>
      </c>
      <c r="EP754" s="61" t="str">
        <f>TEXT(AA753,"#,###.0")</f>
        <v>186.1</v>
      </c>
      <c r="EQ754" s="70"/>
      <c r="ER754" s="56"/>
      <c r="ES754" s="56"/>
      <c r="ET754" s="66"/>
      <c r="EU754" s="66"/>
      <c r="EV754" s="66"/>
      <c r="EW754" s="66"/>
      <c r="EX754" s="66"/>
      <c r="EY754" s="66"/>
      <c r="EZ754" s="66"/>
      <c r="FA754" s="66"/>
      <c r="FB754" s="66"/>
      <c r="FC754" s="66"/>
      <c r="FD754" s="66"/>
      <c r="FE754" s="66"/>
      <c r="FF754" s="66"/>
      <c r="FG754" s="66"/>
      <c r="FH754" s="66"/>
      <c r="FI754" s="66"/>
      <c r="FJ754" s="66"/>
      <c r="FK754" s="66"/>
      <c r="FL754" s="66"/>
      <c r="FM754" s="66"/>
      <c r="FN754" s="66"/>
      <c r="FO754" s="66"/>
      <c r="FP754" s="66"/>
      <c r="FQ754" s="66"/>
      <c r="FR754" s="66"/>
      <c r="FS754" s="66"/>
      <c r="FT754" s="66"/>
      <c r="FU754" s="66"/>
      <c r="FV754" s="66"/>
      <c r="FW754" s="66"/>
      <c r="FX754" s="66"/>
      <c r="FY754" s="66"/>
      <c r="FZ754" s="66"/>
      <c r="GA754" s="66"/>
      <c r="GB754" s="66"/>
      <c r="GC754" s="66"/>
      <c r="GD754" s="66"/>
      <c r="GE754" s="66"/>
      <c r="GF754" s="66"/>
      <c r="GG754" s="7"/>
    </row>
    <row r="755" spans="2:189" s="67" customFormat="1" ht="11.45" customHeight="1" x14ac:dyDescent="0.15">
      <c r="B755" s="55"/>
      <c r="C755" s="56"/>
      <c r="D755" s="56"/>
      <c r="E755" s="56"/>
      <c r="F755" s="56"/>
      <c r="G755" s="56"/>
      <c r="H755" s="56"/>
      <c r="I755" s="56"/>
      <c r="J755" s="56"/>
      <c r="K755" s="56"/>
      <c r="L755" s="73"/>
      <c r="M755" s="73"/>
      <c r="N755" s="73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  <c r="BR755" s="56"/>
      <c r="BS755" s="73"/>
      <c r="BT755" s="56"/>
      <c r="BU755" s="56"/>
      <c r="BV755" s="56"/>
      <c r="BW755" s="56"/>
      <c r="BX755" s="56"/>
      <c r="BY755" s="56"/>
      <c r="BZ755" s="56"/>
      <c r="CA755" s="56"/>
      <c r="CB755" s="56"/>
      <c r="CC755" s="56"/>
      <c r="CD755" s="56"/>
      <c r="CE755" s="56"/>
      <c r="CF755" s="56"/>
      <c r="CG755" s="56"/>
      <c r="CH755" s="56"/>
      <c r="CI755" s="56"/>
      <c r="CJ755" s="56"/>
      <c r="CK755" s="56"/>
      <c r="CL755" s="56"/>
      <c r="CM755" s="56"/>
      <c r="CN755" s="56"/>
      <c r="CO755" s="56"/>
      <c r="CP755" s="56"/>
      <c r="CQ755" s="56"/>
      <c r="CR755" s="56"/>
      <c r="CS755" s="56"/>
      <c r="CT755" s="56"/>
      <c r="CU755" s="56"/>
      <c r="CV755" s="56"/>
      <c r="CW755" s="56"/>
      <c r="CX755" s="56"/>
      <c r="CY755" s="56"/>
      <c r="CZ755" s="56"/>
      <c r="DA755" s="56"/>
      <c r="DB755" s="56"/>
      <c r="DC755" s="56"/>
      <c r="DD755" s="56"/>
      <c r="DE755" s="56"/>
      <c r="DF755" s="56"/>
      <c r="DG755" s="56"/>
      <c r="DH755" s="56"/>
      <c r="DI755" s="56"/>
      <c r="DJ755" s="56"/>
      <c r="DK755" s="56"/>
      <c r="DL755" s="56"/>
      <c r="DM755" s="56"/>
      <c r="DN755" s="56"/>
      <c r="DO755" s="56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  <c r="EK755" s="56"/>
      <c r="EL755" s="76"/>
      <c r="EM755" s="61"/>
      <c r="EN755" s="61"/>
      <c r="EO755" s="61"/>
      <c r="EP755" s="61"/>
      <c r="EQ755" s="70"/>
      <c r="ER755" s="56"/>
      <c r="ES755" s="56"/>
      <c r="ET755" s="66"/>
      <c r="EU755" s="66"/>
      <c r="EV755" s="66"/>
      <c r="EW755" s="66"/>
      <c r="EX755" s="66"/>
      <c r="EY755" s="66"/>
      <c r="EZ755" s="66"/>
      <c r="FA755" s="66"/>
      <c r="FB755" s="66"/>
      <c r="FC755" s="66"/>
      <c r="FD755" s="66"/>
      <c r="FE755" s="66"/>
      <c r="FF755" s="66"/>
      <c r="FG755" s="66"/>
      <c r="FH755" s="66"/>
      <c r="FI755" s="66"/>
      <c r="FJ755" s="66"/>
      <c r="FK755" s="66"/>
      <c r="FL755" s="66"/>
      <c r="FM755" s="66"/>
      <c r="FN755" s="66"/>
      <c r="FO755" s="66"/>
      <c r="FP755" s="66"/>
      <c r="FQ755" s="66"/>
      <c r="FR755" s="66"/>
      <c r="FS755" s="66"/>
      <c r="FT755" s="66"/>
      <c r="FU755" s="66"/>
      <c r="FV755" s="66"/>
      <c r="FW755" s="66"/>
      <c r="FX755" s="66"/>
      <c r="FY755" s="66"/>
      <c r="FZ755" s="66"/>
      <c r="GA755" s="66"/>
      <c r="GB755" s="66"/>
      <c r="GC755" s="66"/>
      <c r="GD755" s="66"/>
      <c r="GE755" s="66"/>
      <c r="GF755" s="66"/>
      <c r="GG755" s="7"/>
    </row>
    <row r="756" spans="2:189" s="67" customFormat="1" ht="11.45" customHeight="1" x14ac:dyDescent="0.15">
      <c r="B756" s="55"/>
      <c r="C756" s="56"/>
      <c r="D756" s="56" t="s">
        <v>12603</v>
      </c>
      <c r="E756" s="56"/>
      <c r="F756" s="56"/>
      <c r="G756" s="56" t="s">
        <v>12661</v>
      </c>
      <c r="H756" s="56"/>
      <c r="I756" s="56"/>
      <c r="J756" s="56" t="s">
        <v>12655</v>
      </c>
      <c r="K756" s="56"/>
      <c r="L756" s="73"/>
      <c r="M756" s="73" t="s">
        <v>41</v>
      </c>
      <c r="N756" s="73"/>
      <c r="O756" s="56" t="s">
        <v>12634</v>
      </c>
      <c r="P756" s="56"/>
      <c r="Q756" s="56"/>
      <c r="R756" s="56"/>
      <c r="S756" s="56" t="s">
        <v>12635</v>
      </c>
      <c r="T756" s="56"/>
      <c r="U756" s="56"/>
      <c r="V756" s="56"/>
      <c r="W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73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76"/>
      <c r="EM756" s="61"/>
      <c r="EN756" s="61"/>
      <c r="EO756" s="61"/>
      <c r="EP756" s="61"/>
      <c r="EQ756" s="70"/>
      <c r="ER756" s="56"/>
      <c r="ES756" s="56"/>
      <c r="ET756" s="66"/>
      <c r="EU756" s="66"/>
      <c r="EV756" s="66"/>
      <c r="EW756" s="66"/>
      <c r="EX756" s="66"/>
      <c r="EY756" s="66"/>
      <c r="EZ756" s="66"/>
      <c r="FA756" s="66"/>
      <c r="FB756" s="66"/>
      <c r="FC756" s="66"/>
      <c r="FD756" s="66"/>
      <c r="FE756" s="66"/>
      <c r="FF756" s="66"/>
      <c r="FG756" s="66"/>
      <c r="FH756" s="66"/>
      <c r="FI756" s="66"/>
      <c r="FJ756" s="66"/>
      <c r="FK756" s="66"/>
      <c r="FL756" s="66"/>
      <c r="FM756" s="66"/>
      <c r="FN756" s="66"/>
      <c r="FO756" s="66"/>
      <c r="FP756" s="66"/>
      <c r="FQ756" s="66"/>
      <c r="FR756" s="66"/>
      <c r="FS756" s="66"/>
      <c r="FT756" s="66"/>
      <c r="FU756" s="66"/>
      <c r="FV756" s="66"/>
      <c r="FW756" s="66"/>
      <c r="FX756" s="66"/>
      <c r="FY756" s="66"/>
      <c r="FZ756" s="66"/>
      <c r="GA756" s="66"/>
      <c r="GB756" s="66"/>
      <c r="GC756" s="66"/>
      <c r="GD756" s="66"/>
      <c r="GE756" s="66"/>
      <c r="GF756" s="66"/>
      <c r="GG756" s="7"/>
    </row>
    <row r="757" spans="2:189" s="67" customFormat="1" ht="11.45" customHeight="1" x14ac:dyDescent="0.15">
      <c r="B757" s="55"/>
      <c r="C757" s="56"/>
      <c r="D757" s="56"/>
      <c r="E757" s="56"/>
      <c r="F757" s="56"/>
      <c r="G757" s="56" t="s">
        <v>4448</v>
      </c>
      <c r="H757" s="56"/>
      <c r="I757" s="56"/>
      <c r="J757" s="56"/>
      <c r="K757" s="56"/>
      <c r="L757" s="73" t="s">
        <v>41</v>
      </c>
      <c r="M757" s="73"/>
      <c r="N757" s="285" t="e">
        <f>토목기계경비!$J$112</f>
        <v>#REF!</v>
      </c>
      <c r="O757" s="285"/>
      <c r="P757" s="285"/>
      <c r="Q757" s="285"/>
      <c r="R757" s="285"/>
      <c r="S757" s="56" t="s">
        <v>12609</v>
      </c>
      <c r="T757" s="56"/>
      <c r="U757" s="56" t="str">
        <f>TEXT(AZ742,"#,##0.#######")</f>
        <v>37.5</v>
      </c>
      <c r="V757" s="56"/>
      <c r="W757" s="56"/>
      <c r="X757" s="56" t="s">
        <v>12914</v>
      </c>
      <c r="Y757" s="56"/>
      <c r="Z757" s="56" t="str">
        <f>TEXT(0.5,"#,##0.#######")</f>
        <v>0.5</v>
      </c>
      <c r="AA757" s="56"/>
      <c r="AB757" s="56" t="s">
        <v>3916</v>
      </c>
      <c r="AD757" s="56" t="s">
        <v>43</v>
      </c>
      <c r="AE757" s="56"/>
      <c r="AF757" s="56" t="e">
        <f>TEXT(TRUNC(N757/AZ742*Z757,1),"#,##0.#")</f>
        <v>#REF!</v>
      </c>
      <c r="AH757" s="56"/>
      <c r="AI757" s="56"/>
      <c r="AJ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  <c r="BR757" s="56"/>
      <c r="BS757" s="73"/>
      <c r="BT757" s="56"/>
      <c r="BU757" s="56"/>
      <c r="BV757" s="56"/>
      <c r="BW757" s="56"/>
      <c r="BX757" s="56"/>
      <c r="BY757" s="56"/>
      <c r="BZ757" s="56"/>
      <c r="CA757" s="56"/>
      <c r="CB757" s="56"/>
      <c r="CC757" s="56"/>
      <c r="CD757" s="56"/>
      <c r="CE757" s="56"/>
      <c r="CF757" s="56"/>
      <c r="CG757" s="56"/>
      <c r="CH757" s="56"/>
      <c r="CI757" s="56"/>
      <c r="CJ757" s="56"/>
      <c r="CK757" s="56"/>
      <c r="CL757" s="56"/>
      <c r="CM757" s="56"/>
      <c r="CN757" s="56"/>
      <c r="CO757" s="56"/>
      <c r="CP757" s="56"/>
      <c r="CQ757" s="56"/>
      <c r="CR757" s="56"/>
      <c r="CS757" s="56"/>
      <c r="CT757" s="56"/>
      <c r="CU757" s="56"/>
      <c r="CV757" s="56"/>
      <c r="CW757" s="56"/>
      <c r="CX757" s="56"/>
      <c r="CY757" s="56"/>
      <c r="CZ757" s="56"/>
      <c r="DA757" s="56"/>
      <c r="DB757" s="56"/>
      <c r="DC757" s="56"/>
      <c r="DD757" s="56"/>
      <c r="DE757" s="56"/>
      <c r="DF757" s="56"/>
      <c r="DG757" s="56"/>
      <c r="DH757" s="56"/>
      <c r="DI757" s="56"/>
      <c r="DJ757" s="56"/>
      <c r="DK757" s="56"/>
      <c r="DL757" s="56"/>
      <c r="DM757" s="56"/>
      <c r="DN757" s="56"/>
      <c r="DO757" s="56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  <c r="EK757" s="56"/>
      <c r="EL757" s="76"/>
      <c r="EM757" s="61"/>
      <c r="EN757" s="61"/>
      <c r="EO757" s="61"/>
      <c r="EP757" s="61"/>
      <c r="EQ757" s="70"/>
      <c r="ER757" s="56"/>
      <c r="ES757" s="56"/>
      <c r="ET757" s="66"/>
      <c r="EU757" s="66"/>
      <c r="EV757" s="66"/>
      <c r="EW757" s="66"/>
      <c r="EX757" s="66"/>
      <c r="EY757" s="66"/>
      <c r="EZ757" s="66"/>
      <c r="FA757" s="66"/>
      <c r="FB757" s="66"/>
      <c r="FC757" s="66"/>
      <c r="FD757" s="66"/>
      <c r="FE757" s="66"/>
      <c r="FF757" s="66"/>
      <c r="FG757" s="66"/>
      <c r="FH757" s="66"/>
      <c r="FI757" s="66"/>
      <c r="FJ757" s="66"/>
      <c r="FK757" s="66"/>
      <c r="FL757" s="66"/>
      <c r="FM757" s="66"/>
      <c r="FN757" s="66"/>
      <c r="FO757" s="66"/>
      <c r="FP757" s="66"/>
      <c r="FQ757" s="66"/>
      <c r="FR757" s="66"/>
      <c r="FS757" s="66"/>
      <c r="FT757" s="66"/>
      <c r="FU757" s="66"/>
      <c r="FV757" s="66"/>
      <c r="FW757" s="66"/>
      <c r="FX757" s="66"/>
      <c r="FY757" s="66"/>
      <c r="FZ757" s="66"/>
      <c r="GA757" s="66"/>
      <c r="GB757" s="66"/>
      <c r="GC757" s="66"/>
      <c r="GD757" s="66"/>
      <c r="GE757" s="66"/>
      <c r="GF757" s="66"/>
      <c r="GG757" s="7"/>
    </row>
    <row r="758" spans="2:189" s="67" customFormat="1" ht="11.45" customHeight="1" x14ac:dyDescent="0.15">
      <c r="B758" s="55"/>
      <c r="C758" s="56"/>
      <c r="D758" s="56"/>
      <c r="E758" s="56"/>
      <c r="F758" s="56"/>
      <c r="G758" s="56" t="s">
        <v>4449</v>
      </c>
      <c r="H758" s="56"/>
      <c r="I758" s="56"/>
      <c r="J758" s="56"/>
      <c r="K758" s="56"/>
      <c r="L758" s="73" t="s">
        <v>41</v>
      </c>
      <c r="M758" s="73"/>
      <c r="N758" s="285" t="e">
        <f>토목기계경비!$K$112</f>
        <v>#REF!</v>
      </c>
      <c r="O758" s="285"/>
      <c r="P758" s="285"/>
      <c r="Q758" s="285"/>
      <c r="R758" s="285"/>
      <c r="S758" s="56" t="s">
        <v>12609</v>
      </c>
      <c r="T758" s="56"/>
      <c r="U758" s="56" t="str">
        <f>TEXT(AZ742,"#,##0.#######")</f>
        <v>37.5</v>
      </c>
      <c r="V758" s="56"/>
      <c r="W758" s="56"/>
      <c r="X758" s="56" t="s">
        <v>12914</v>
      </c>
      <c r="Y758" s="56"/>
      <c r="Z758" s="56" t="str">
        <f>TEXT(0.5,"#,##0.#######")</f>
        <v>0.5</v>
      </c>
      <c r="AA758" s="56"/>
      <c r="AB758" s="56" t="s">
        <v>3916</v>
      </c>
      <c r="AD758" s="56" t="s">
        <v>43</v>
      </c>
      <c r="AE758" s="56"/>
      <c r="AF758" s="56" t="e">
        <f>TEXT(TRUNC(N758/AZ742*Z758,1),"#,##0.#")</f>
        <v>#REF!</v>
      </c>
      <c r="AH758" s="56"/>
      <c r="AI758" s="56"/>
      <c r="AJ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  <c r="BR758" s="56"/>
      <c r="BS758" s="73"/>
      <c r="BT758" s="56"/>
      <c r="BU758" s="56"/>
      <c r="BV758" s="56"/>
      <c r="BW758" s="56"/>
      <c r="BX758" s="56"/>
      <c r="BY758" s="56"/>
      <c r="BZ758" s="56"/>
      <c r="CA758" s="56"/>
      <c r="CB758" s="56"/>
      <c r="CC758" s="56"/>
      <c r="CD758" s="56"/>
      <c r="CE758" s="56"/>
      <c r="CF758" s="56"/>
      <c r="CG758" s="56"/>
      <c r="CH758" s="56"/>
      <c r="CI758" s="56"/>
      <c r="CJ758" s="56"/>
      <c r="CK758" s="56"/>
      <c r="CL758" s="56"/>
      <c r="CM758" s="56"/>
      <c r="CN758" s="56"/>
      <c r="CO758" s="56"/>
      <c r="CP758" s="56"/>
      <c r="CQ758" s="56"/>
      <c r="CR758" s="56"/>
      <c r="CS758" s="56"/>
      <c r="CT758" s="56"/>
      <c r="CU758" s="56"/>
      <c r="CV758" s="56"/>
      <c r="CW758" s="56"/>
      <c r="CX758" s="56"/>
      <c r="CY758" s="56"/>
      <c r="CZ758" s="56"/>
      <c r="DA758" s="56"/>
      <c r="DB758" s="56"/>
      <c r="DC758" s="56"/>
      <c r="DD758" s="56"/>
      <c r="DE758" s="56"/>
      <c r="DF758" s="56"/>
      <c r="DG758" s="56"/>
      <c r="DH758" s="56"/>
      <c r="DI758" s="56"/>
      <c r="DJ758" s="56"/>
      <c r="DK758" s="56"/>
      <c r="DL758" s="56"/>
      <c r="DM758" s="56"/>
      <c r="DN758" s="56"/>
      <c r="DO758" s="56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  <c r="EK758" s="56"/>
      <c r="EL758" s="76"/>
      <c r="EM758" s="61"/>
      <c r="EN758" s="61"/>
      <c r="EO758" s="61"/>
      <c r="EP758" s="61"/>
      <c r="EQ758" s="70"/>
      <c r="ER758" s="56"/>
      <c r="ES758" s="56"/>
      <c r="ET758" s="66"/>
      <c r="EU758" s="66"/>
      <c r="EV758" s="66"/>
      <c r="EW758" s="66"/>
      <c r="EX758" s="66"/>
      <c r="EY758" s="66"/>
      <c r="EZ758" s="66"/>
      <c r="FA758" s="66"/>
      <c r="FB758" s="66"/>
      <c r="FC758" s="66"/>
      <c r="FD758" s="66"/>
      <c r="FE758" s="66"/>
      <c r="FF758" s="66"/>
      <c r="FG758" s="66"/>
      <c r="FH758" s="66"/>
      <c r="FI758" s="66"/>
      <c r="FJ758" s="66"/>
      <c r="FK758" s="66"/>
      <c r="FL758" s="66"/>
      <c r="FM758" s="66"/>
      <c r="FN758" s="66"/>
      <c r="FO758" s="66"/>
      <c r="FP758" s="66"/>
      <c r="FQ758" s="66"/>
      <c r="FR758" s="66"/>
      <c r="FS758" s="66"/>
      <c r="FT758" s="66"/>
      <c r="FU758" s="66"/>
      <c r="FV758" s="66"/>
      <c r="FW758" s="66"/>
      <c r="FX758" s="66"/>
      <c r="FY758" s="66"/>
      <c r="FZ758" s="66"/>
      <c r="GA758" s="66"/>
      <c r="GB758" s="66"/>
      <c r="GC758" s="66"/>
      <c r="GD758" s="66"/>
      <c r="GE758" s="66"/>
      <c r="GF758" s="66"/>
      <c r="GG758" s="7"/>
    </row>
    <row r="759" spans="2:189" s="67" customFormat="1" ht="11.45" customHeight="1" x14ac:dyDescent="0.15">
      <c r="B759" s="55"/>
      <c r="C759" s="56"/>
      <c r="D759" s="56"/>
      <c r="E759" s="56"/>
      <c r="F759" s="56"/>
      <c r="G759" s="56" t="s">
        <v>12605</v>
      </c>
      <c r="H759" s="56"/>
      <c r="I759" s="56" t="s">
        <v>12606</v>
      </c>
      <c r="J759" s="56"/>
      <c r="L759" s="73" t="s">
        <v>41</v>
      </c>
      <c r="M759" s="73"/>
      <c r="N759" s="285">
        <f>토목기계경비!$L$112</f>
        <v>9470</v>
      </c>
      <c r="O759" s="285"/>
      <c r="P759" s="285"/>
      <c r="Q759" s="285"/>
      <c r="R759" s="285"/>
      <c r="S759" s="56" t="s">
        <v>12609</v>
      </c>
      <c r="T759" s="56"/>
      <c r="U759" s="56" t="str">
        <f>TEXT(AZ742,"#,##0.#######")</f>
        <v>37.5</v>
      </c>
      <c r="V759" s="56"/>
      <c r="W759" s="56"/>
      <c r="X759" s="56" t="s">
        <v>12914</v>
      </c>
      <c r="Y759" s="56"/>
      <c r="Z759" s="56" t="str">
        <f>TEXT(0.5,"#,##0.#######")</f>
        <v>0.5</v>
      </c>
      <c r="AA759" s="56"/>
      <c r="AB759" s="56" t="s">
        <v>3916</v>
      </c>
      <c r="AD759" s="56" t="s">
        <v>43</v>
      </c>
      <c r="AE759" s="56"/>
      <c r="AF759" s="56" t="str">
        <f>TEXT(TRUNC(N759/AZ742*Z759,1),"#,##0.#")</f>
        <v>126.2</v>
      </c>
      <c r="AH759" s="56"/>
      <c r="AI759" s="56"/>
      <c r="AJ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  <c r="BR759" s="56"/>
      <c r="BS759" s="73"/>
      <c r="BT759" s="56"/>
      <c r="BU759" s="56"/>
      <c r="BV759" s="56"/>
      <c r="BW759" s="56"/>
      <c r="BX759" s="56"/>
      <c r="BY759" s="56"/>
      <c r="BZ759" s="56"/>
      <c r="CA759" s="56"/>
      <c r="CB759" s="56"/>
      <c r="CC759" s="56"/>
      <c r="CD759" s="56"/>
      <c r="CE759" s="56"/>
      <c r="CF759" s="56"/>
      <c r="CG759" s="56"/>
      <c r="CH759" s="56"/>
      <c r="CI759" s="56"/>
      <c r="CJ759" s="56"/>
      <c r="CK759" s="56"/>
      <c r="CL759" s="56"/>
      <c r="CM759" s="56"/>
      <c r="CN759" s="56"/>
      <c r="CO759" s="56"/>
      <c r="CP759" s="56"/>
      <c r="CQ759" s="56"/>
      <c r="CR759" s="56"/>
      <c r="CS759" s="56"/>
      <c r="CT759" s="56"/>
      <c r="CU759" s="56"/>
      <c r="CV759" s="56"/>
      <c r="CW759" s="56"/>
      <c r="CX759" s="56"/>
      <c r="CY759" s="56"/>
      <c r="CZ759" s="56"/>
      <c r="DA759" s="56"/>
      <c r="DB759" s="56"/>
      <c r="DC759" s="56"/>
      <c r="DD759" s="56"/>
      <c r="DE759" s="56"/>
      <c r="DF759" s="56"/>
      <c r="DG759" s="56"/>
      <c r="DH759" s="56"/>
      <c r="DI759" s="56"/>
      <c r="DJ759" s="56"/>
      <c r="DK759" s="56"/>
      <c r="DL759" s="56"/>
      <c r="DM759" s="56"/>
      <c r="DN759" s="56"/>
      <c r="DO759" s="56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  <c r="EK759" s="56"/>
      <c r="EL759" s="76"/>
      <c r="EM759" s="61"/>
      <c r="EN759" s="61"/>
      <c r="EO759" s="61"/>
      <c r="EP759" s="61"/>
      <c r="EQ759" s="70"/>
      <c r="ER759" s="56"/>
      <c r="ES759" s="56"/>
      <c r="ET759" s="66"/>
      <c r="EU759" s="66"/>
      <c r="EV759" s="66"/>
      <c r="EW759" s="66"/>
      <c r="EX759" s="66"/>
      <c r="EY759" s="66"/>
      <c r="EZ759" s="66"/>
      <c r="FA759" s="66"/>
      <c r="FB759" s="66"/>
      <c r="FC759" s="66"/>
      <c r="FD759" s="66"/>
      <c r="FE759" s="66"/>
      <c r="FF759" s="66"/>
      <c r="FG759" s="66"/>
      <c r="FH759" s="66"/>
      <c r="FI759" s="66"/>
      <c r="FJ759" s="66"/>
      <c r="FK759" s="66"/>
      <c r="FL759" s="66"/>
      <c r="FM759" s="66"/>
      <c r="FN759" s="66"/>
      <c r="FO759" s="66"/>
      <c r="FP759" s="66"/>
      <c r="FQ759" s="66"/>
      <c r="FR759" s="66"/>
      <c r="FS759" s="66"/>
      <c r="FT759" s="66"/>
      <c r="FU759" s="66"/>
      <c r="FV759" s="66"/>
      <c r="FW759" s="66"/>
      <c r="FX759" s="66"/>
      <c r="FY759" s="66"/>
      <c r="FZ759" s="66"/>
      <c r="GA759" s="66"/>
      <c r="GB759" s="66"/>
      <c r="GC759" s="66"/>
      <c r="GD759" s="66"/>
      <c r="GE759" s="66"/>
      <c r="GF759" s="66"/>
      <c r="GG759" s="7"/>
    </row>
    <row r="760" spans="2:189" s="67" customFormat="1" ht="11.45" customHeight="1" x14ac:dyDescent="0.15">
      <c r="B760" s="55"/>
      <c r="C760" s="56"/>
      <c r="D760" s="56"/>
      <c r="E760" s="56"/>
      <c r="F760" s="56"/>
      <c r="G760" s="56" t="s">
        <v>12614</v>
      </c>
      <c r="H760" s="56"/>
      <c r="I760" s="56" t="s">
        <v>9</v>
      </c>
      <c r="J760" s="56"/>
      <c r="L760" s="73" t="s">
        <v>41</v>
      </c>
      <c r="M760" s="73"/>
      <c r="N760" s="73" t="e">
        <f>TEXT(AF757+AF758+AF759,"#,##0.#######")</f>
        <v>#REF!</v>
      </c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73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76"/>
      <c r="EM760" s="61" t="e">
        <f>EN760+EO760+EP760</f>
        <v>#REF!</v>
      </c>
      <c r="EN760" s="61" t="e">
        <f>TEXT(AF757,"#,###.0")</f>
        <v>#REF!</v>
      </c>
      <c r="EO760" s="61" t="e">
        <f>TEXT(AF758,"#,###.0")</f>
        <v>#REF!</v>
      </c>
      <c r="EP760" s="61" t="str">
        <f>TEXT(AF759,"#,###.0")</f>
        <v>126.2</v>
      </c>
      <c r="EQ760" s="70"/>
      <c r="ER760" s="56"/>
      <c r="ES760" s="56"/>
      <c r="ET760" s="66"/>
      <c r="EU760" s="66"/>
      <c r="EV760" s="66"/>
      <c r="EW760" s="66"/>
      <c r="EX760" s="66"/>
      <c r="EY760" s="66"/>
      <c r="EZ760" s="66"/>
      <c r="FA760" s="66"/>
      <c r="FB760" s="66"/>
      <c r="FC760" s="66"/>
      <c r="FD760" s="66"/>
      <c r="FE760" s="66"/>
      <c r="FF760" s="66"/>
      <c r="FG760" s="66"/>
      <c r="FH760" s="66"/>
      <c r="FI760" s="66"/>
      <c r="FJ760" s="66"/>
      <c r="FK760" s="66"/>
      <c r="FL760" s="66"/>
      <c r="FM760" s="66"/>
      <c r="FN760" s="66"/>
      <c r="FO760" s="66"/>
      <c r="FP760" s="66"/>
      <c r="FQ760" s="66"/>
      <c r="FR760" s="66"/>
      <c r="FS760" s="66"/>
      <c r="FT760" s="66"/>
      <c r="FU760" s="66"/>
      <c r="FV760" s="66"/>
      <c r="FW760" s="66"/>
      <c r="FX760" s="66"/>
      <c r="FY760" s="66"/>
      <c r="FZ760" s="66"/>
      <c r="GA760" s="66"/>
      <c r="GB760" s="66"/>
      <c r="GC760" s="66"/>
      <c r="GD760" s="66"/>
      <c r="GE760" s="66"/>
      <c r="GF760" s="66"/>
      <c r="GG760" s="7"/>
    </row>
    <row r="761" spans="2:189" s="67" customFormat="1" ht="11.45" customHeight="1" x14ac:dyDescent="0.15">
      <c r="B761" s="55"/>
      <c r="C761" s="56"/>
      <c r="D761" s="56"/>
      <c r="E761" s="56"/>
      <c r="F761" s="56"/>
      <c r="G761" s="56"/>
      <c r="H761" s="56"/>
      <c r="I761" s="56"/>
      <c r="J761" s="56"/>
      <c r="K761" s="56"/>
      <c r="L761" s="73"/>
      <c r="M761" s="73"/>
      <c r="N761" s="73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  <c r="BR761" s="56"/>
      <c r="BS761" s="73"/>
      <c r="BT761" s="56"/>
      <c r="BU761" s="56"/>
      <c r="BV761" s="56"/>
      <c r="BW761" s="56"/>
      <c r="BX761" s="56"/>
      <c r="BY761" s="56"/>
      <c r="BZ761" s="56"/>
      <c r="CA761" s="56"/>
      <c r="CB761" s="56"/>
      <c r="CC761" s="56"/>
      <c r="CD761" s="56"/>
      <c r="CE761" s="56"/>
      <c r="CF761" s="56"/>
      <c r="CG761" s="56"/>
      <c r="CH761" s="56"/>
      <c r="CI761" s="56"/>
      <c r="CJ761" s="56"/>
      <c r="CK761" s="56"/>
      <c r="CL761" s="56"/>
      <c r="CM761" s="56"/>
      <c r="CN761" s="56"/>
      <c r="CO761" s="56"/>
      <c r="CP761" s="56"/>
      <c r="CQ761" s="56"/>
      <c r="CR761" s="56"/>
      <c r="CS761" s="56"/>
      <c r="CT761" s="56"/>
      <c r="CU761" s="56"/>
      <c r="CV761" s="56"/>
      <c r="CW761" s="56"/>
      <c r="CX761" s="56"/>
      <c r="CY761" s="56"/>
      <c r="CZ761" s="56"/>
      <c r="DA761" s="56"/>
      <c r="DB761" s="56"/>
      <c r="DC761" s="56"/>
      <c r="DD761" s="56"/>
      <c r="DE761" s="56"/>
      <c r="DF761" s="56"/>
      <c r="DG761" s="56"/>
      <c r="DH761" s="56"/>
      <c r="DI761" s="56"/>
      <c r="DJ761" s="56"/>
      <c r="DK761" s="56"/>
      <c r="DL761" s="56"/>
      <c r="DM761" s="56"/>
      <c r="DN761" s="56"/>
      <c r="DO761" s="56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  <c r="EK761" s="56"/>
      <c r="EL761" s="76"/>
      <c r="EM761" s="61"/>
      <c r="EN761" s="61"/>
      <c r="EO761" s="61"/>
      <c r="EP761" s="61"/>
      <c r="EQ761" s="70"/>
      <c r="ER761" s="56"/>
      <c r="ES761" s="56"/>
      <c r="ET761" s="66"/>
      <c r="EU761" s="66"/>
      <c r="EV761" s="66"/>
      <c r="EW761" s="66"/>
      <c r="EX761" s="66"/>
      <c r="EY761" s="66"/>
      <c r="EZ761" s="66"/>
      <c r="FA761" s="66"/>
      <c r="FB761" s="66"/>
      <c r="FC761" s="66"/>
      <c r="FD761" s="66"/>
      <c r="FE761" s="66"/>
      <c r="FF761" s="66"/>
      <c r="FG761" s="66"/>
      <c r="FH761" s="66"/>
      <c r="FI761" s="66"/>
      <c r="FJ761" s="66"/>
      <c r="FK761" s="66"/>
      <c r="FL761" s="66"/>
      <c r="FM761" s="66"/>
      <c r="FN761" s="66"/>
      <c r="FO761" s="66"/>
      <c r="FP761" s="66"/>
      <c r="FQ761" s="66"/>
      <c r="FR761" s="66"/>
      <c r="FS761" s="66"/>
      <c r="FT761" s="66"/>
      <c r="FU761" s="66"/>
      <c r="FV761" s="66"/>
      <c r="FW761" s="66"/>
      <c r="FX761" s="66"/>
      <c r="FY761" s="66"/>
      <c r="FZ761" s="66"/>
      <c r="GA761" s="66"/>
      <c r="GB761" s="66"/>
      <c r="GC761" s="66"/>
      <c r="GD761" s="66"/>
      <c r="GE761" s="66"/>
      <c r="GF761" s="66"/>
      <c r="GG761" s="7"/>
    </row>
    <row r="762" spans="2:189" s="67" customFormat="1" ht="11.45" customHeight="1" x14ac:dyDescent="0.15">
      <c r="B762" s="55"/>
      <c r="C762" s="56"/>
      <c r="D762" s="56" t="s">
        <v>12621</v>
      </c>
      <c r="E762" s="56"/>
      <c r="F762" s="56"/>
      <c r="G762" s="56" t="s">
        <v>12616</v>
      </c>
      <c r="H762" s="56"/>
      <c r="I762" s="56"/>
      <c r="J762" s="56" t="s">
        <v>12657</v>
      </c>
      <c r="K762" s="56"/>
      <c r="L762" s="73"/>
      <c r="M762" s="73"/>
      <c r="N762" s="73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  <c r="BR762" s="56"/>
      <c r="BS762" s="73"/>
      <c r="BT762" s="56"/>
      <c r="BU762" s="56"/>
      <c r="BV762" s="56"/>
      <c r="BW762" s="56"/>
      <c r="BX762" s="56"/>
      <c r="BY762" s="56"/>
      <c r="BZ762" s="56"/>
      <c r="CA762" s="56"/>
      <c r="CB762" s="56"/>
      <c r="CC762" s="56"/>
      <c r="CD762" s="56"/>
      <c r="CE762" s="56"/>
      <c r="CF762" s="56"/>
      <c r="CG762" s="56"/>
      <c r="CH762" s="56"/>
      <c r="CI762" s="56"/>
      <c r="CJ762" s="56"/>
      <c r="CK762" s="56"/>
      <c r="CL762" s="56"/>
      <c r="CM762" s="56"/>
      <c r="CN762" s="56"/>
      <c r="CO762" s="56"/>
      <c r="CP762" s="56"/>
      <c r="CQ762" s="56"/>
      <c r="CR762" s="56"/>
      <c r="CS762" s="56"/>
      <c r="CT762" s="56"/>
      <c r="CU762" s="56"/>
      <c r="CV762" s="56"/>
      <c r="CW762" s="56"/>
      <c r="CX762" s="56"/>
      <c r="CY762" s="56"/>
      <c r="CZ762" s="56"/>
      <c r="DA762" s="56"/>
      <c r="DB762" s="56"/>
      <c r="DC762" s="56"/>
      <c r="DD762" s="56"/>
      <c r="DE762" s="56"/>
      <c r="DF762" s="56"/>
      <c r="DG762" s="56"/>
      <c r="DH762" s="56"/>
      <c r="DI762" s="56"/>
      <c r="DJ762" s="56"/>
      <c r="DK762" s="56"/>
      <c r="DL762" s="56"/>
      <c r="DM762" s="56"/>
      <c r="DN762" s="56"/>
      <c r="DO762" s="56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  <c r="EK762" s="56"/>
      <c r="EL762" s="76"/>
      <c r="EM762" s="61"/>
      <c r="EN762" s="61"/>
      <c r="EO762" s="61"/>
      <c r="EP762" s="61"/>
      <c r="EQ762" s="70"/>
      <c r="ER762" s="56"/>
      <c r="ES762" s="56"/>
      <c r="ET762" s="66"/>
      <c r="EU762" s="66"/>
      <c r="EV762" s="66"/>
      <c r="EW762" s="66"/>
      <c r="EX762" s="66"/>
      <c r="EY762" s="66"/>
      <c r="EZ762" s="66"/>
      <c r="FA762" s="66"/>
      <c r="FB762" s="66"/>
      <c r="FC762" s="66"/>
      <c r="FD762" s="66"/>
      <c r="FE762" s="66"/>
      <c r="FF762" s="66"/>
      <c r="FG762" s="66"/>
      <c r="FH762" s="66"/>
      <c r="FI762" s="66"/>
      <c r="FJ762" s="66"/>
      <c r="FK762" s="66"/>
      <c r="FL762" s="66"/>
      <c r="FM762" s="66"/>
      <c r="FN762" s="66"/>
      <c r="FO762" s="66"/>
      <c r="FP762" s="66"/>
      <c r="FQ762" s="66"/>
      <c r="FR762" s="66"/>
      <c r="FS762" s="66"/>
      <c r="FT762" s="66"/>
      <c r="FU762" s="66"/>
      <c r="FV762" s="66"/>
      <c r="FW762" s="66"/>
      <c r="FX762" s="66"/>
      <c r="FY762" s="66"/>
      <c r="FZ762" s="66"/>
      <c r="GA762" s="66"/>
      <c r="GB762" s="66"/>
      <c r="GC762" s="66"/>
      <c r="GD762" s="66"/>
      <c r="GE762" s="66"/>
      <c r="GF762" s="66"/>
      <c r="GG762" s="7"/>
    </row>
    <row r="763" spans="2:189" s="67" customFormat="1" ht="11.45" customHeight="1" x14ac:dyDescent="0.15">
      <c r="B763" s="55"/>
      <c r="C763" s="56"/>
      <c r="D763" s="56"/>
      <c r="E763" s="56" t="s">
        <v>12611</v>
      </c>
      <c r="F763" s="56"/>
      <c r="G763" s="56" t="s">
        <v>12612</v>
      </c>
      <c r="H763" s="56"/>
      <c r="I763" s="56" t="s">
        <v>12662</v>
      </c>
      <c r="J763" s="56"/>
      <c r="K763" s="56"/>
      <c r="L763" s="73"/>
      <c r="M763" s="73"/>
      <c r="N763" s="73"/>
      <c r="O763" s="56"/>
      <c r="P763" s="56"/>
      <c r="Q763" s="56"/>
      <c r="R763" s="56" t="s">
        <v>12663</v>
      </c>
      <c r="S763" s="56"/>
      <c r="T763" s="56"/>
      <c r="U763" s="56"/>
      <c r="V763" s="56"/>
      <c r="W763" s="56"/>
      <c r="X763" s="56"/>
      <c r="Y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73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6"/>
      <c r="CH763" s="56"/>
      <c r="CI763" s="56"/>
      <c r="CJ763" s="56"/>
      <c r="CK763" s="56"/>
      <c r="CL763" s="56"/>
      <c r="CM763" s="56"/>
      <c r="CN763" s="56"/>
      <c r="CO763" s="56"/>
      <c r="CP763" s="56"/>
      <c r="CQ763" s="56"/>
      <c r="CR763" s="56"/>
      <c r="CS763" s="56"/>
      <c r="CT763" s="56"/>
      <c r="CU763" s="56"/>
      <c r="CV763" s="56"/>
      <c r="CW763" s="56"/>
      <c r="CX763" s="56"/>
      <c r="CY763" s="56"/>
      <c r="CZ763" s="56"/>
      <c r="DA763" s="56"/>
      <c r="DB763" s="56"/>
      <c r="DC763" s="56"/>
      <c r="DD763" s="56"/>
      <c r="DE763" s="56"/>
      <c r="DF763" s="56"/>
      <c r="DG763" s="56"/>
      <c r="DH763" s="56"/>
      <c r="DI763" s="56"/>
      <c r="DJ763" s="56"/>
      <c r="DK763" s="56"/>
      <c r="DL763" s="56"/>
      <c r="DM763" s="56"/>
      <c r="DN763" s="56"/>
      <c r="DO763" s="56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  <c r="EK763" s="56"/>
      <c r="EL763" s="76"/>
      <c r="EM763" s="61"/>
      <c r="EN763" s="61"/>
      <c r="EO763" s="61"/>
      <c r="EP763" s="61"/>
      <c r="EQ763" s="70"/>
      <c r="ER763" s="56"/>
      <c r="ES763" s="56"/>
      <c r="ET763" s="66"/>
      <c r="EU763" s="66"/>
      <c r="EV763" s="66"/>
      <c r="EW763" s="66"/>
      <c r="EX763" s="66"/>
      <c r="EY763" s="66"/>
      <c r="EZ763" s="66"/>
      <c r="FA763" s="66"/>
      <c r="FB763" s="66"/>
      <c r="FC763" s="66"/>
      <c r="FD763" s="66"/>
      <c r="FE763" s="66"/>
      <c r="FF763" s="66"/>
      <c r="FG763" s="66"/>
      <c r="FH763" s="66"/>
      <c r="FI763" s="66"/>
      <c r="FJ763" s="66"/>
      <c r="FK763" s="66"/>
      <c r="FL763" s="66"/>
      <c r="FM763" s="66"/>
      <c r="FN763" s="66"/>
      <c r="FO763" s="66"/>
      <c r="FP763" s="66"/>
      <c r="FQ763" s="66"/>
      <c r="FR763" s="66"/>
      <c r="FS763" s="66"/>
      <c r="FT763" s="66"/>
      <c r="FU763" s="66"/>
      <c r="FV763" s="66"/>
      <c r="FW763" s="66"/>
      <c r="FX763" s="66"/>
      <c r="FY763" s="66"/>
      <c r="FZ763" s="66"/>
      <c r="GA763" s="66"/>
      <c r="GB763" s="66"/>
      <c r="GC763" s="66"/>
      <c r="GD763" s="66"/>
      <c r="GE763" s="66"/>
      <c r="GF763" s="66"/>
      <c r="GG763" s="7"/>
    </row>
    <row r="764" spans="2:189" s="67" customFormat="1" ht="11.45" customHeight="1" x14ac:dyDescent="0.15">
      <c r="B764" s="55"/>
      <c r="C764" s="56"/>
      <c r="D764" s="56"/>
      <c r="E764" s="56"/>
      <c r="F764" s="56"/>
      <c r="G764" s="56" t="s">
        <v>4448</v>
      </c>
      <c r="H764" s="56"/>
      <c r="I764" s="56"/>
      <c r="J764" s="56"/>
      <c r="K764" s="56"/>
      <c r="L764" s="73" t="s">
        <v>41</v>
      </c>
      <c r="M764" s="73"/>
      <c r="N764" s="287" t="e">
        <f>토목기계경비!$J$96</f>
        <v>#REF!</v>
      </c>
      <c r="O764" s="287"/>
      <c r="P764" s="287"/>
      <c r="Q764" s="287"/>
      <c r="R764" s="287"/>
      <c r="S764" s="56" t="s">
        <v>12609</v>
      </c>
      <c r="T764" s="56"/>
      <c r="U764" s="56" t="str">
        <f>TEXT(AZ742,"#,##0.#######")</f>
        <v>37.5</v>
      </c>
      <c r="V764" s="56"/>
      <c r="W764" s="56"/>
      <c r="X764" s="56"/>
      <c r="Y764" s="56" t="s">
        <v>43</v>
      </c>
      <c r="Z764" s="56"/>
      <c r="AA764" s="56" t="e">
        <f>TEXT(TRUNC(N764/AZ742,1),"#,##0.#")</f>
        <v>#REF!</v>
      </c>
      <c r="AC764" s="56"/>
      <c r="AD764" s="56"/>
      <c r="AE764" s="56"/>
      <c r="AF764" s="56"/>
      <c r="AG764" s="56"/>
      <c r="AH764" s="56"/>
      <c r="AJ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73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76"/>
      <c r="EM764" s="61"/>
      <c r="EN764" s="61"/>
      <c r="EO764" s="61"/>
      <c r="EP764" s="61"/>
      <c r="EQ764" s="70"/>
      <c r="ER764" s="56"/>
      <c r="ES764" s="56"/>
      <c r="ET764" s="66"/>
      <c r="EU764" s="66"/>
      <c r="EV764" s="66"/>
      <c r="EW764" s="66"/>
      <c r="EX764" s="66"/>
      <c r="EY764" s="66"/>
      <c r="EZ764" s="66"/>
      <c r="FA764" s="66"/>
      <c r="FB764" s="66"/>
      <c r="FC764" s="66"/>
      <c r="FD764" s="66"/>
      <c r="FE764" s="66"/>
      <c r="FF764" s="66"/>
      <c r="FG764" s="66"/>
      <c r="FH764" s="66"/>
      <c r="FI764" s="66"/>
      <c r="FJ764" s="66"/>
      <c r="FK764" s="66"/>
      <c r="FL764" s="66"/>
      <c r="FM764" s="66"/>
      <c r="FN764" s="66"/>
      <c r="FO764" s="66"/>
      <c r="FP764" s="66"/>
      <c r="FQ764" s="66"/>
      <c r="FR764" s="66"/>
      <c r="FS764" s="66"/>
      <c r="FT764" s="66"/>
      <c r="FU764" s="66"/>
      <c r="FV764" s="66"/>
      <c r="FW764" s="66"/>
      <c r="FX764" s="66"/>
      <c r="FY764" s="66"/>
      <c r="FZ764" s="66"/>
      <c r="GA764" s="66"/>
      <c r="GB764" s="66"/>
      <c r="GC764" s="66"/>
      <c r="GD764" s="66"/>
      <c r="GE764" s="66"/>
      <c r="GF764" s="66"/>
      <c r="GG764" s="7"/>
    </row>
    <row r="765" spans="2:189" s="67" customFormat="1" ht="11.45" customHeight="1" x14ac:dyDescent="0.15">
      <c r="B765" s="55"/>
      <c r="C765" s="56"/>
      <c r="D765" s="56"/>
      <c r="E765" s="56"/>
      <c r="F765" s="56"/>
      <c r="G765" s="56" t="s">
        <v>4449</v>
      </c>
      <c r="H765" s="56"/>
      <c r="I765" s="56"/>
      <c r="J765" s="56"/>
      <c r="K765" s="56"/>
      <c r="L765" s="73" t="s">
        <v>41</v>
      </c>
      <c r="M765" s="73"/>
      <c r="N765" s="287" t="e">
        <f>토목기계경비!$K$96</f>
        <v>#REF!</v>
      </c>
      <c r="O765" s="287"/>
      <c r="P765" s="287"/>
      <c r="Q765" s="287"/>
      <c r="R765" s="287"/>
      <c r="S765" s="56" t="s">
        <v>12609</v>
      </c>
      <c r="T765" s="56"/>
      <c r="U765" s="56" t="str">
        <f>TEXT(AZ742,"#,##0.#######")</f>
        <v>37.5</v>
      </c>
      <c r="V765" s="56"/>
      <c r="W765" s="56"/>
      <c r="X765" s="56"/>
      <c r="Y765" s="56" t="s">
        <v>43</v>
      </c>
      <c r="Z765" s="56"/>
      <c r="AA765" s="56" t="e">
        <f>TEXT(TRUNC(N765/AZ742,1),"#,##0.#")</f>
        <v>#REF!</v>
      </c>
      <c r="AC765" s="56"/>
      <c r="AD765" s="56"/>
      <c r="AE765" s="56"/>
      <c r="AF765" s="56"/>
      <c r="AG765" s="56"/>
      <c r="AH765" s="56"/>
      <c r="AJ765" s="56"/>
      <c r="AK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  <c r="BR765" s="56"/>
      <c r="BS765" s="73"/>
      <c r="BT765" s="56"/>
      <c r="BU765" s="56"/>
      <c r="BV765" s="56"/>
      <c r="BW765" s="56"/>
      <c r="BX765" s="56"/>
      <c r="BY765" s="56"/>
      <c r="BZ765" s="56"/>
      <c r="CA765" s="56"/>
      <c r="CB765" s="56"/>
      <c r="CC765" s="56"/>
      <c r="CD765" s="56"/>
      <c r="CE765" s="56"/>
      <c r="CF765" s="56"/>
      <c r="CG765" s="56"/>
      <c r="CH765" s="56"/>
      <c r="CI765" s="56"/>
      <c r="CJ765" s="56"/>
      <c r="CK765" s="56"/>
      <c r="CL765" s="56"/>
      <c r="CM765" s="56"/>
      <c r="CN765" s="56"/>
      <c r="CO765" s="56"/>
      <c r="CP765" s="56"/>
      <c r="CQ765" s="56"/>
      <c r="CR765" s="56"/>
      <c r="CS765" s="56"/>
      <c r="CT765" s="56"/>
      <c r="CU765" s="56"/>
      <c r="CV765" s="56"/>
      <c r="CW765" s="56"/>
      <c r="CX765" s="56"/>
      <c r="CY765" s="56"/>
      <c r="CZ765" s="56"/>
      <c r="DA765" s="56"/>
      <c r="DB765" s="56"/>
      <c r="DC765" s="56"/>
      <c r="DD765" s="56"/>
      <c r="DE765" s="56"/>
      <c r="DF765" s="56"/>
      <c r="DG765" s="56"/>
      <c r="DH765" s="56"/>
      <c r="DI765" s="56"/>
      <c r="DJ765" s="56"/>
      <c r="DK765" s="56"/>
      <c r="DL765" s="56"/>
      <c r="DM765" s="56"/>
      <c r="DN765" s="56"/>
      <c r="DO765" s="56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  <c r="EK765" s="56"/>
      <c r="EL765" s="76"/>
      <c r="EM765" s="61"/>
      <c r="EN765" s="61"/>
      <c r="EO765" s="61"/>
      <c r="EP765" s="61"/>
      <c r="EQ765" s="70"/>
      <c r="ER765" s="56"/>
      <c r="ES765" s="56"/>
      <c r="ET765" s="66"/>
      <c r="EU765" s="66"/>
      <c r="EV765" s="66"/>
      <c r="EW765" s="66"/>
      <c r="EX765" s="66"/>
      <c r="EY765" s="66"/>
      <c r="EZ765" s="66"/>
      <c r="FA765" s="66"/>
      <c r="FB765" s="66"/>
      <c r="FC765" s="66"/>
      <c r="FD765" s="66"/>
      <c r="FE765" s="66"/>
      <c r="FF765" s="66"/>
      <c r="FG765" s="66"/>
      <c r="FH765" s="66"/>
      <c r="FI765" s="66"/>
      <c r="FJ765" s="66"/>
      <c r="FK765" s="66"/>
      <c r="FL765" s="66"/>
      <c r="FM765" s="66"/>
      <c r="FN765" s="66"/>
      <c r="FO765" s="66"/>
      <c r="FP765" s="66"/>
      <c r="FQ765" s="66"/>
      <c r="FR765" s="66"/>
      <c r="FS765" s="66"/>
      <c r="FT765" s="66"/>
      <c r="FU765" s="66"/>
      <c r="FV765" s="66"/>
      <c r="FW765" s="66"/>
      <c r="FX765" s="66"/>
      <c r="FY765" s="66"/>
      <c r="FZ765" s="66"/>
      <c r="GA765" s="66"/>
      <c r="GB765" s="66"/>
      <c r="GC765" s="66"/>
      <c r="GD765" s="66"/>
      <c r="GE765" s="66"/>
      <c r="GF765" s="66"/>
      <c r="GG765" s="7"/>
    </row>
    <row r="766" spans="2:189" s="67" customFormat="1" ht="11.45" customHeight="1" x14ac:dyDescent="0.15">
      <c r="B766" s="55"/>
      <c r="C766" s="56"/>
      <c r="D766" s="56"/>
      <c r="E766" s="56"/>
      <c r="F766" s="56"/>
      <c r="G766" s="56" t="s">
        <v>12605</v>
      </c>
      <c r="H766" s="56"/>
      <c r="I766" s="56" t="s">
        <v>12606</v>
      </c>
      <c r="J766" s="56"/>
      <c r="L766" s="73" t="s">
        <v>41</v>
      </c>
      <c r="M766" s="73"/>
      <c r="N766" s="287">
        <f>토목기계경비!$L$96</f>
        <v>0</v>
      </c>
      <c r="O766" s="287"/>
      <c r="P766" s="287"/>
      <c r="Q766" s="287"/>
      <c r="R766" s="287"/>
      <c r="S766" s="56" t="s">
        <v>12609</v>
      </c>
      <c r="T766" s="56"/>
      <c r="U766" s="56" t="str">
        <f>TEXT(AZ742,"#,##0.#######")</f>
        <v>37.5</v>
      </c>
      <c r="V766" s="56"/>
      <c r="W766" s="56"/>
      <c r="X766" s="56"/>
      <c r="Y766" s="56" t="s">
        <v>43</v>
      </c>
      <c r="Z766" s="56"/>
      <c r="AA766" s="56" t="str">
        <f>TEXT(TRUNC(N766/AZ742,1),"#,##0.#")</f>
        <v>0.</v>
      </c>
      <c r="AC766" s="56"/>
      <c r="AD766" s="56"/>
      <c r="AE766" s="56"/>
      <c r="AF766" s="56"/>
      <c r="AG766" s="56"/>
      <c r="AH766" s="56"/>
      <c r="AJ766" s="56"/>
      <c r="AK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  <c r="BR766" s="56"/>
      <c r="BS766" s="73"/>
      <c r="BT766" s="56"/>
      <c r="BU766" s="56"/>
      <c r="BV766" s="56"/>
      <c r="BW766" s="56"/>
      <c r="BX766" s="56"/>
      <c r="BY766" s="56"/>
      <c r="BZ766" s="56"/>
      <c r="CA766" s="56"/>
      <c r="CB766" s="56"/>
      <c r="CC766" s="56"/>
      <c r="CD766" s="56"/>
      <c r="CE766" s="56"/>
      <c r="CF766" s="56"/>
      <c r="CG766" s="56"/>
      <c r="CH766" s="56"/>
      <c r="CI766" s="56"/>
      <c r="CJ766" s="56"/>
      <c r="CK766" s="56"/>
      <c r="CL766" s="56"/>
      <c r="CM766" s="56"/>
      <c r="CN766" s="56"/>
      <c r="CO766" s="56"/>
      <c r="CP766" s="56"/>
      <c r="CQ766" s="56"/>
      <c r="CR766" s="56"/>
      <c r="CS766" s="56"/>
      <c r="CT766" s="56"/>
      <c r="CU766" s="56"/>
      <c r="CV766" s="56"/>
      <c r="CW766" s="56"/>
      <c r="CX766" s="56"/>
      <c r="CY766" s="56"/>
      <c r="CZ766" s="56"/>
      <c r="DA766" s="56"/>
      <c r="DB766" s="56"/>
      <c r="DC766" s="56"/>
      <c r="DD766" s="56"/>
      <c r="DE766" s="56"/>
      <c r="DF766" s="56"/>
      <c r="DG766" s="56"/>
      <c r="DH766" s="56"/>
      <c r="DI766" s="56"/>
      <c r="DJ766" s="56"/>
      <c r="DK766" s="56"/>
      <c r="DL766" s="56"/>
      <c r="DM766" s="56"/>
      <c r="DN766" s="56"/>
      <c r="DO766" s="56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  <c r="EK766" s="56"/>
      <c r="EL766" s="76"/>
      <c r="EM766" s="61"/>
      <c r="EN766" s="61"/>
      <c r="EO766" s="61"/>
      <c r="EP766" s="61"/>
      <c r="EQ766" s="70"/>
      <c r="ER766" s="56"/>
      <c r="ES766" s="56"/>
      <c r="ET766" s="66"/>
      <c r="EU766" s="66"/>
      <c r="EV766" s="66"/>
      <c r="EW766" s="66"/>
      <c r="EX766" s="66"/>
      <c r="EY766" s="66"/>
      <c r="EZ766" s="66"/>
      <c r="FA766" s="66"/>
      <c r="FB766" s="66"/>
      <c r="FC766" s="66"/>
      <c r="FD766" s="66"/>
      <c r="FE766" s="66"/>
      <c r="FF766" s="66"/>
      <c r="FG766" s="66"/>
      <c r="FH766" s="66"/>
      <c r="FI766" s="66"/>
      <c r="FJ766" s="66"/>
      <c r="FK766" s="66"/>
      <c r="FL766" s="66"/>
      <c r="FM766" s="66"/>
      <c r="FN766" s="66"/>
      <c r="FO766" s="66"/>
      <c r="FP766" s="66"/>
      <c r="FQ766" s="66"/>
      <c r="FR766" s="66"/>
      <c r="FS766" s="66"/>
      <c r="FT766" s="66"/>
      <c r="FU766" s="66"/>
      <c r="FV766" s="66"/>
      <c r="FW766" s="66"/>
      <c r="FX766" s="66"/>
      <c r="FY766" s="66"/>
      <c r="FZ766" s="66"/>
      <c r="GA766" s="66"/>
      <c r="GB766" s="66"/>
      <c r="GC766" s="66"/>
      <c r="GD766" s="66"/>
      <c r="GE766" s="66"/>
      <c r="GF766" s="66"/>
      <c r="GG766" s="7"/>
    </row>
    <row r="767" spans="2:189" s="67" customFormat="1" ht="11.45" customHeight="1" x14ac:dyDescent="0.15">
      <c r="B767" s="55"/>
      <c r="C767" s="56"/>
      <c r="D767" s="56"/>
      <c r="E767" s="56"/>
      <c r="F767" s="56"/>
      <c r="G767" s="56" t="s">
        <v>12614</v>
      </c>
      <c r="H767" s="56"/>
      <c r="I767" s="56" t="s">
        <v>9</v>
      </c>
      <c r="J767" s="56"/>
      <c r="L767" s="73" t="s">
        <v>41</v>
      </c>
      <c r="M767" s="73"/>
      <c r="N767" s="73" t="e">
        <f>TEXT(AA764+AA765+AA766,"#,##0.#######")</f>
        <v>#REF!</v>
      </c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  <c r="BR767" s="56"/>
      <c r="BS767" s="73"/>
      <c r="BT767" s="56"/>
      <c r="BU767" s="56"/>
      <c r="BV767" s="56"/>
      <c r="BW767" s="56"/>
      <c r="BX767" s="56"/>
      <c r="BY767" s="56"/>
      <c r="BZ767" s="56"/>
      <c r="CA767" s="56"/>
      <c r="CB767" s="56"/>
      <c r="CC767" s="56"/>
      <c r="CD767" s="56"/>
      <c r="CE767" s="56"/>
      <c r="CF767" s="56"/>
      <c r="CG767" s="56"/>
      <c r="CH767" s="56"/>
      <c r="CI767" s="56"/>
      <c r="CJ767" s="56"/>
      <c r="CK767" s="56"/>
      <c r="CL767" s="56"/>
      <c r="CM767" s="56"/>
      <c r="CN767" s="56"/>
      <c r="CO767" s="56"/>
      <c r="CP767" s="56"/>
      <c r="CQ767" s="56"/>
      <c r="CR767" s="56"/>
      <c r="CS767" s="56"/>
      <c r="CT767" s="56"/>
      <c r="CU767" s="56"/>
      <c r="CV767" s="56"/>
      <c r="CW767" s="56"/>
      <c r="CX767" s="56"/>
      <c r="CY767" s="56"/>
      <c r="CZ767" s="56"/>
      <c r="DA767" s="56"/>
      <c r="DB767" s="56"/>
      <c r="DC767" s="56"/>
      <c r="DD767" s="56"/>
      <c r="DE767" s="56"/>
      <c r="DF767" s="56"/>
      <c r="DG767" s="56"/>
      <c r="DH767" s="56"/>
      <c r="DI767" s="56"/>
      <c r="DJ767" s="56"/>
      <c r="DK767" s="56"/>
      <c r="DL767" s="56"/>
      <c r="DM767" s="56"/>
      <c r="DN767" s="56"/>
      <c r="DO767" s="56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  <c r="EK767" s="56"/>
      <c r="EL767" s="76"/>
      <c r="EM767" s="61" t="e">
        <f>EN767+EO767+EP767</f>
        <v>#REF!</v>
      </c>
      <c r="EN767" s="61" t="e">
        <f>TEXT(AA764,"#,###.0")</f>
        <v>#REF!</v>
      </c>
      <c r="EO767" s="61" t="e">
        <f>TEXT(AA765,"#,###.0")</f>
        <v>#REF!</v>
      </c>
      <c r="EP767" s="61" t="str">
        <f>TEXT(AA766,"#,###.0")</f>
        <v>.0</v>
      </c>
      <c r="EQ767" s="70"/>
      <c r="ER767" s="56"/>
      <c r="ES767" s="56"/>
      <c r="ET767" s="66"/>
      <c r="EU767" s="66"/>
      <c r="EV767" s="66"/>
      <c r="EW767" s="66"/>
      <c r="EX767" s="66"/>
      <c r="EY767" s="66"/>
      <c r="EZ767" s="66"/>
      <c r="FA767" s="66"/>
      <c r="FB767" s="66"/>
      <c r="FC767" s="66"/>
      <c r="FD767" s="66"/>
      <c r="FE767" s="66"/>
      <c r="FF767" s="66"/>
      <c r="FG767" s="66"/>
      <c r="FH767" s="66"/>
      <c r="FI767" s="66"/>
      <c r="FJ767" s="66"/>
      <c r="FK767" s="66"/>
      <c r="FL767" s="66"/>
      <c r="FM767" s="66"/>
      <c r="FN767" s="66"/>
      <c r="FO767" s="66"/>
      <c r="FP767" s="66"/>
      <c r="FQ767" s="66"/>
      <c r="FR767" s="66"/>
      <c r="FS767" s="66"/>
      <c r="FT767" s="66"/>
      <c r="FU767" s="66"/>
      <c r="FV767" s="66"/>
      <c r="FW767" s="66"/>
      <c r="FX767" s="66"/>
      <c r="FY767" s="66"/>
      <c r="FZ767" s="66"/>
      <c r="GA767" s="66"/>
      <c r="GB767" s="66"/>
      <c r="GC767" s="66"/>
      <c r="GD767" s="66"/>
      <c r="GE767" s="66"/>
      <c r="GF767" s="66"/>
      <c r="GG767" s="7"/>
    </row>
    <row r="768" spans="2:189" s="67" customFormat="1" ht="11.45" customHeight="1" x14ac:dyDescent="0.15">
      <c r="B768" s="55"/>
      <c r="C768" s="56"/>
      <c r="D768" s="56"/>
      <c r="E768" s="56"/>
      <c r="F768" s="56"/>
      <c r="G768" s="56"/>
      <c r="H768" s="56"/>
      <c r="I768" s="56"/>
      <c r="J768" s="56"/>
      <c r="K768" s="56"/>
      <c r="L768" s="73"/>
      <c r="M768" s="73"/>
      <c r="N768" s="73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73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76"/>
      <c r="EM768" s="61"/>
      <c r="EN768" s="61"/>
      <c r="EO768" s="61"/>
      <c r="EP768" s="61"/>
      <c r="EQ768" s="70"/>
      <c r="ER768" s="56"/>
      <c r="ES768" s="56"/>
      <c r="ET768" s="66"/>
      <c r="EU768" s="66"/>
      <c r="EV768" s="66"/>
      <c r="EW768" s="66"/>
      <c r="EX768" s="66"/>
      <c r="EY768" s="66"/>
      <c r="EZ768" s="66"/>
      <c r="FA768" s="66"/>
      <c r="FB768" s="66"/>
      <c r="FC768" s="66"/>
      <c r="FD768" s="66"/>
      <c r="FE768" s="66"/>
      <c r="FF768" s="66"/>
      <c r="FG768" s="66"/>
      <c r="FH768" s="66"/>
      <c r="FI768" s="66"/>
      <c r="FJ768" s="66"/>
      <c r="FK768" s="66"/>
      <c r="FL768" s="66"/>
      <c r="FM768" s="66"/>
      <c r="FN768" s="66"/>
      <c r="FO768" s="66"/>
      <c r="FP768" s="66"/>
      <c r="FQ768" s="66"/>
      <c r="FR768" s="66"/>
      <c r="FS768" s="66"/>
      <c r="FT768" s="66"/>
      <c r="FU768" s="66"/>
      <c r="FV768" s="66"/>
      <c r="FW768" s="66"/>
      <c r="FX768" s="66"/>
      <c r="FY768" s="66"/>
      <c r="FZ768" s="66"/>
      <c r="GA768" s="66"/>
      <c r="GB768" s="66"/>
      <c r="GC768" s="66"/>
      <c r="GD768" s="66"/>
      <c r="GE768" s="66"/>
      <c r="GF768" s="66"/>
      <c r="GG768" s="7"/>
    </row>
    <row r="769" spans="2:189" s="67" customFormat="1" ht="11.45" customHeight="1" x14ac:dyDescent="0.15">
      <c r="B769" s="55"/>
      <c r="C769" s="56"/>
      <c r="D769" s="56"/>
      <c r="E769" s="56" t="s">
        <v>12615</v>
      </c>
      <c r="F769" s="56"/>
      <c r="G769" s="56" t="s">
        <v>12612</v>
      </c>
      <c r="H769" s="56"/>
      <c r="I769" s="56" t="s">
        <v>12664</v>
      </c>
      <c r="J769" s="56"/>
      <c r="K769" s="56"/>
      <c r="L769" s="73"/>
      <c r="M769" s="73"/>
      <c r="N769" s="73"/>
      <c r="O769" s="56"/>
      <c r="P769" s="56"/>
      <c r="Q769" s="56"/>
      <c r="R769" s="56"/>
      <c r="S769" s="56"/>
      <c r="T769" s="56"/>
      <c r="U769" s="56"/>
      <c r="V769" s="56"/>
      <c r="W769" s="56"/>
      <c r="X769" s="56" t="s">
        <v>12665</v>
      </c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  <c r="BR769" s="56"/>
      <c r="BS769" s="73"/>
      <c r="BT769" s="56"/>
      <c r="BU769" s="56"/>
      <c r="BV769" s="56"/>
      <c r="BW769" s="56"/>
      <c r="BX769" s="56"/>
      <c r="BY769" s="56"/>
      <c r="BZ769" s="56"/>
      <c r="CA769" s="56"/>
      <c r="CB769" s="56"/>
      <c r="CC769" s="56"/>
      <c r="CD769" s="56"/>
      <c r="CE769" s="56"/>
      <c r="CF769" s="56"/>
      <c r="CG769" s="56"/>
      <c r="CH769" s="56"/>
      <c r="CI769" s="56"/>
      <c r="CJ769" s="56"/>
      <c r="CK769" s="56"/>
      <c r="CL769" s="56"/>
      <c r="CM769" s="56"/>
      <c r="CN769" s="56"/>
      <c r="CO769" s="56"/>
      <c r="CP769" s="56"/>
      <c r="CQ769" s="56"/>
      <c r="CR769" s="56"/>
      <c r="CS769" s="56"/>
      <c r="CT769" s="56"/>
      <c r="CU769" s="56"/>
      <c r="CV769" s="56"/>
      <c r="CW769" s="56"/>
      <c r="CX769" s="56"/>
      <c r="CY769" s="56"/>
      <c r="CZ769" s="56"/>
      <c r="DA769" s="56"/>
      <c r="DB769" s="56"/>
      <c r="DC769" s="56"/>
      <c r="DD769" s="56"/>
      <c r="DE769" s="56"/>
      <c r="DF769" s="56"/>
      <c r="DG769" s="56"/>
      <c r="DH769" s="56"/>
      <c r="DI769" s="56"/>
      <c r="DJ769" s="56"/>
      <c r="DK769" s="56"/>
      <c r="DL769" s="56"/>
      <c r="DM769" s="56"/>
      <c r="DN769" s="56"/>
      <c r="DO769" s="56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  <c r="EK769" s="56"/>
      <c r="EL769" s="76"/>
      <c r="EM769" s="61"/>
      <c r="EN769" s="61"/>
      <c r="EO769" s="61"/>
      <c r="EP769" s="61"/>
      <c r="EQ769" s="70"/>
      <c r="ER769" s="56"/>
      <c r="ES769" s="56"/>
      <c r="ET769" s="66"/>
      <c r="EU769" s="66"/>
      <c r="EV769" s="66"/>
      <c r="EW769" s="66"/>
      <c r="EX769" s="66"/>
      <c r="EY769" s="66"/>
      <c r="EZ769" s="66"/>
      <c r="FA769" s="66"/>
      <c r="FB769" s="66"/>
      <c r="FC769" s="66"/>
      <c r="FD769" s="66"/>
      <c r="FE769" s="66"/>
      <c r="FF769" s="66"/>
      <c r="FG769" s="66"/>
      <c r="FH769" s="66"/>
      <c r="FI769" s="66"/>
      <c r="FJ769" s="66"/>
      <c r="FK769" s="66"/>
      <c r="FL769" s="66"/>
      <c r="FM769" s="66"/>
      <c r="FN769" s="66"/>
      <c r="FO769" s="66"/>
      <c r="FP769" s="66"/>
      <c r="FQ769" s="66"/>
      <c r="FR769" s="66"/>
      <c r="FS769" s="66"/>
      <c r="FT769" s="66"/>
      <c r="FU769" s="66"/>
      <c r="FV769" s="66"/>
      <c r="FW769" s="66"/>
      <c r="FX769" s="66"/>
      <c r="FY769" s="66"/>
      <c r="FZ769" s="66"/>
      <c r="GA769" s="66"/>
      <c r="GB769" s="66"/>
      <c r="GC769" s="66"/>
      <c r="GD769" s="66"/>
      <c r="GE769" s="66"/>
      <c r="GF769" s="66"/>
      <c r="GG769" s="7"/>
    </row>
    <row r="770" spans="2:189" s="67" customFormat="1" ht="11.45" customHeight="1" x14ac:dyDescent="0.15">
      <c r="B770" s="55"/>
      <c r="C770" s="56"/>
      <c r="D770" s="56"/>
      <c r="E770" s="56"/>
      <c r="F770" s="56"/>
      <c r="G770" s="56" t="s">
        <v>4448</v>
      </c>
      <c r="H770" s="56"/>
      <c r="I770" s="56"/>
      <c r="J770" s="56"/>
      <c r="K770" s="56"/>
      <c r="L770" s="73" t="s">
        <v>41</v>
      </c>
      <c r="M770" s="73"/>
      <c r="N770" s="287" t="e">
        <f>토목기계경비!$J$130</f>
        <v>#REF!</v>
      </c>
      <c r="O770" s="287"/>
      <c r="P770" s="287"/>
      <c r="Q770" s="287"/>
      <c r="R770" s="287"/>
      <c r="S770" s="56" t="s">
        <v>12609</v>
      </c>
      <c r="T770" s="56"/>
      <c r="U770" s="56" t="str">
        <f>TEXT(AZ742,"#,##0.#######")</f>
        <v>37.5</v>
      </c>
      <c r="V770" s="56"/>
      <c r="W770" s="56"/>
      <c r="X770" s="56" t="s">
        <v>43</v>
      </c>
      <c r="Z770" s="56" t="e">
        <f>TEXT(TRUNC(N770/AZ742,1),"#,##0.#")</f>
        <v>#REF!</v>
      </c>
      <c r="AA770" s="56"/>
      <c r="AC770" s="56"/>
      <c r="AD770" s="56"/>
      <c r="AE770" s="56"/>
      <c r="AF770" s="56"/>
      <c r="AG770" s="56"/>
      <c r="AH770" s="56"/>
      <c r="AJ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56"/>
      <c r="BI770" s="56"/>
      <c r="BJ770" s="56"/>
      <c r="BK770" s="56"/>
      <c r="BL770" s="56"/>
      <c r="BM770" s="56"/>
      <c r="BN770" s="56"/>
      <c r="BO770" s="56"/>
      <c r="BP770" s="56"/>
      <c r="BQ770" s="56"/>
      <c r="BR770" s="56"/>
      <c r="BS770" s="73"/>
      <c r="BT770" s="56"/>
      <c r="BU770" s="56"/>
      <c r="BV770" s="56"/>
      <c r="BW770" s="56"/>
      <c r="BX770" s="56"/>
      <c r="BY770" s="56"/>
      <c r="BZ770" s="56"/>
      <c r="CA770" s="56"/>
      <c r="CB770" s="56"/>
      <c r="CC770" s="56"/>
      <c r="CD770" s="56"/>
      <c r="CE770" s="56"/>
      <c r="CF770" s="56"/>
      <c r="CG770" s="56"/>
      <c r="CH770" s="56"/>
      <c r="CI770" s="56"/>
      <c r="CJ770" s="56"/>
      <c r="CK770" s="56"/>
      <c r="CL770" s="56"/>
      <c r="CM770" s="56"/>
      <c r="CN770" s="56"/>
      <c r="CO770" s="56"/>
      <c r="CP770" s="56"/>
      <c r="CQ770" s="56"/>
      <c r="CR770" s="56"/>
      <c r="CS770" s="56"/>
      <c r="CT770" s="56"/>
      <c r="CU770" s="56"/>
      <c r="CV770" s="56"/>
      <c r="CW770" s="56"/>
      <c r="CX770" s="56"/>
      <c r="CY770" s="56"/>
      <c r="CZ770" s="56"/>
      <c r="DA770" s="56"/>
      <c r="DB770" s="56"/>
      <c r="DC770" s="56"/>
      <c r="DD770" s="56"/>
      <c r="DE770" s="56"/>
      <c r="DF770" s="56"/>
      <c r="DG770" s="56"/>
      <c r="DH770" s="56"/>
      <c r="DI770" s="56"/>
      <c r="DJ770" s="56"/>
      <c r="DK770" s="56"/>
      <c r="DL770" s="56"/>
      <c r="DM770" s="56"/>
      <c r="DN770" s="56"/>
      <c r="DO770" s="56"/>
      <c r="DP770" s="56"/>
      <c r="DQ770" s="56"/>
      <c r="DR770" s="56"/>
      <c r="DS770" s="56"/>
      <c r="DT770" s="56"/>
      <c r="DU770" s="56"/>
      <c r="DV770" s="56"/>
      <c r="DW770" s="56"/>
      <c r="DX770" s="56"/>
      <c r="DY770" s="56"/>
      <c r="DZ770" s="56"/>
      <c r="EA770" s="56"/>
      <c r="EB770" s="56"/>
      <c r="EC770" s="56"/>
      <c r="ED770" s="56"/>
      <c r="EE770" s="56"/>
      <c r="EF770" s="56"/>
      <c r="EG770" s="56"/>
      <c r="EH770" s="56"/>
      <c r="EI770" s="56"/>
      <c r="EJ770" s="56"/>
      <c r="EK770" s="56"/>
      <c r="EL770" s="76"/>
      <c r="EM770" s="61"/>
      <c r="EN770" s="61"/>
      <c r="EO770" s="61"/>
      <c r="EP770" s="61"/>
      <c r="EQ770" s="70"/>
      <c r="ER770" s="56"/>
      <c r="ES770" s="56"/>
      <c r="ET770" s="66"/>
      <c r="EU770" s="66"/>
      <c r="EV770" s="66"/>
      <c r="EW770" s="66"/>
      <c r="EX770" s="66"/>
      <c r="EY770" s="66"/>
      <c r="EZ770" s="66"/>
      <c r="FA770" s="66"/>
      <c r="FB770" s="66"/>
      <c r="FC770" s="66"/>
      <c r="FD770" s="66"/>
      <c r="FE770" s="66"/>
      <c r="FF770" s="66"/>
      <c r="FG770" s="66"/>
      <c r="FH770" s="66"/>
      <c r="FI770" s="66"/>
      <c r="FJ770" s="66"/>
      <c r="FK770" s="66"/>
      <c r="FL770" s="66"/>
      <c r="FM770" s="66"/>
      <c r="FN770" s="66"/>
      <c r="FO770" s="66"/>
      <c r="FP770" s="66"/>
      <c r="FQ770" s="66"/>
      <c r="FR770" s="66"/>
      <c r="FS770" s="66"/>
      <c r="FT770" s="66"/>
      <c r="FU770" s="66"/>
      <c r="FV770" s="66"/>
      <c r="FW770" s="66"/>
      <c r="FX770" s="66"/>
      <c r="FY770" s="66"/>
      <c r="FZ770" s="66"/>
      <c r="GA770" s="66"/>
      <c r="GB770" s="66"/>
      <c r="GC770" s="66"/>
      <c r="GD770" s="66"/>
      <c r="GE770" s="66"/>
      <c r="GF770" s="66"/>
      <c r="GG770" s="7"/>
    </row>
    <row r="771" spans="2:189" s="67" customFormat="1" ht="11.45" customHeight="1" x14ac:dyDescent="0.15">
      <c r="B771" s="55"/>
      <c r="C771" s="56"/>
      <c r="D771" s="56"/>
      <c r="E771" s="56"/>
      <c r="F771" s="56"/>
      <c r="G771" s="56" t="s">
        <v>4449</v>
      </c>
      <c r="H771" s="56"/>
      <c r="I771" s="56"/>
      <c r="J771" s="56"/>
      <c r="K771" s="56"/>
      <c r="L771" s="73" t="s">
        <v>41</v>
      </c>
      <c r="M771" s="73"/>
      <c r="N771" s="287" t="e">
        <f>토목기계경비!$K$130</f>
        <v>#REF!</v>
      </c>
      <c r="O771" s="287"/>
      <c r="P771" s="287"/>
      <c r="Q771" s="287"/>
      <c r="R771" s="287"/>
      <c r="S771" s="56" t="s">
        <v>12609</v>
      </c>
      <c r="T771" s="56"/>
      <c r="U771" s="56" t="str">
        <f>TEXT(AZ742,"#,##0.#######")</f>
        <v>37.5</v>
      </c>
      <c r="V771" s="56"/>
      <c r="W771" s="56"/>
      <c r="X771" s="56" t="s">
        <v>43</v>
      </c>
      <c r="Z771" s="56" t="e">
        <f>TEXT(TRUNC(N771/AZ742,1),"#,##0.#")</f>
        <v>#REF!</v>
      </c>
      <c r="AA771" s="56"/>
      <c r="AC771" s="56"/>
      <c r="AD771" s="56"/>
      <c r="AE771" s="56"/>
      <c r="AF771" s="56"/>
      <c r="AG771" s="56"/>
      <c r="AH771" s="56"/>
      <c r="AJ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  <c r="BR771" s="56"/>
      <c r="BS771" s="73"/>
      <c r="BT771" s="56"/>
      <c r="BU771" s="56"/>
      <c r="BV771" s="56"/>
      <c r="BW771" s="56"/>
      <c r="BX771" s="56"/>
      <c r="BY771" s="56"/>
      <c r="BZ771" s="56"/>
      <c r="CA771" s="56"/>
      <c r="CB771" s="56"/>
      <c r="CC771" s="56"/>
      <c r="CD771" s="56"/>
      <c r="CE771" s="56"/>
      <c r="CF771" s="56"/>
      <c r="CG771" s="56"/>
      <c r="CH771" s="56"/>
      <c r="CI771" s="56"/>
      <c r="CJ771" s="56"/>
      <c r="CK771" s="56"/>
      <c r="CL771" s="56"/>
      <c r="CM771" s="56"/>
      <c r="CN771" s="56"/>
      <c r="CO771" s="56"/>
      <c r="CP771" s="56"/>
      <c r="CQ771" s="56"/>
      <c r="CR771" s="56"/>
      <c r="CS771" s="56"/>
      <c r="CT771" s="56"/>
      <c r="CU771" s="56"/>
      <c r="CV771" s="56"/>
      <c r="CW771" s="56"/>
      <c r="CX771" s="56"/>
      <c r="CY771" s="56"/>
      <c r="CZ771" s="56"/>
      <c r="DA771" s="56"/>
      <c r="DB771" s="56"/>
      <c r="DC771" s="56"/>
      <c r="DD771" s="56"/>
      <c r="DE771" s="56"/>
      <c r="DF771" s="56"/>
      <c r="DG771" s="56"/>
      <c r="DH771" s="56"/>
      <c r="DI771" s="56"/>
      <c r="DJ771" s="56"/>
      <c r="DK771" s="56"/>
      <c r="DL771" s="56"/>
      <c r="DM771" s="56"/>
      <c r="DN771" s="56"/>
      <c r="DO771" s="56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  <c r="EK771" s="56"/>
      <c r="EL771" s="76"/>
      <c r="EM771" s="61"/>
      <c r="EN771" s="61"/>
      <c r="EO771" s="61"/>
      <c r="EP771" s="61"/>
      <c r="EQ771" s="70"/>
      <c r="ER771" s="56"/>
      <c r="ES771" s="56"/>
      <c r="ET771" s="66"/>
      <c r="EU771" s="66"/>
      <c r="EV771" s="66"/>
      <c r="EW771" s="66"/>
      <c r="EX771" s="66"/>
      <c r="EY771" s="66"/>
      <c r="EZ771" s="66"/>
      <c r="FA771" s="66"/>
      <c r="FB771" s="66"/>
      <c r="FC771" s="66"/>
      <c r="FD771" s="66"/>
      <c r="FE771" s="66"/>
      <c r="FF771" s="66"/>
      <c r="FG771" s="66"/>
      <c r="FH771" s="66"/>
      <c r="FI771" s="66"/>
      <c r="FJ771" s="66"/>
      <c r="FK771" s="66"/>
      <c r="FL771" s="66"/>
      <c r="FM771" s="66"/>
      <c r="FN771" s="66"/>
      <c r="FO771" s="66"/>
      <c r="FP771" s="66"/>
      <c r="FQ771" s="66"/>
      <c r="FR771" s="66"/>
      <c r="FS771" s="66"/>
      <c r="FT771" s="66"/>
      <c r="FU771" s="66"/>
      <c r="FV771" s="66"/>
      <c r="FW771" s="66"/>
      <c r="FX771" s="66"/>
      <c r="FY771" s="66"/>
      <c r="FZ771" s="66"/>
      <c r="GA771" s="66"/>
      <c r="GB771" s="66"/>
      <c r="GC771" s="66"/>
      <c r="GD771" s="66"/>
      <c r="GE771" s="66"/>
      <c r="GF771" s="66"/>
      <c r="GG771" s="7"/>
    </row>
    <row r="772" spans="2:189" s="67" customFormat="1" ht="11.45" customHeight="1" x14ac:dyDescent="0.15">
      <c r="B772" s="55"/>
      <c r="C772" s="56"/>
      <c r="D772" s="56"/>
      <c r="E772" s="56"/>
      <c r="F772" s="56"/>
      <c r="G772" s="56" t="s">
        <v>12605</v>
      </c>
      <c r="H772" s="56"/>
      <c r="I772" s="56" t="s">
        <v>12606</v>
      </c>
      <c r="J772" s="56"/>
      <c r="L772" s="73" t="s">
        <v>41</v>
      </c>
      <c r="M772" s="73"/>
      <c r="N772" s="287">
        <f>토목기계경비!$L$130</f>
        <v>1846</v>
      </c>
      <c r="O772" s="287"/>
      <c r="P772" s="287"/>
      <c r="Q772" s="287"/>
      <c r="R772" s="287"/>
      <c r="S772" s="56" t="s">
        <v>12609</v>
      </c>
      <c r="T772" s="56"/>
      <c r="U772" s="56" t="str">
        <f>TEXT(AZ742,"#,##0.#######")</f>
        <v>37.5</v>
      </c>
      <c r="V772" s="56"/>
      <c r="W772" s="56"/>
      <c r="X772" s="56" t="s">
        <v>43</v>
      </c>
      <c r="Z772" s="56" t="str">
        <f>TEXT(TRUNC(N772/AZ742,1),"#,##0.#")</f>
        <v>49.2</v>
      </c>
      <c r="AA772" s="56"/>
      <c r="AC772" s="56"/>
      <c r="AD772" s="56"/>
      <c r="AE772" s="56"/>
      <c r="AF772" s="56"/>
      <c r="AG772" s="56"/>
      <c r="AH772" s="56"/>
      <c r="AJ772" s="56"/>
      <c r="AK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73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76"/>
      <c r="EM772" s="61"/>
      <c r="EN772" s="61"/>
      <c r="EO772" s="61"/>
      <c r="EP772" s="61"/>
      <c r="EQ772" s="70"/>
      <c r="ER772" s="56"/>
      <c r="ES772" s="56"/>
      <c r="ET772" s="66"/>
      <c r="EU772" s="66"/>
      <c r="EV772" s="66"/>
      <c r="EW772" s="66"/>
      <c r="EX772" s="66"/>
      <c r="EY772" s="66"/>
      <c r="EZ772" s="66"/>
      <c r="FA772" s="66"/>
      <c r="FB772" s="66"/>
      <c r="FC772" s="66"/>
      <c r="FD772" s="66"/>
      <c r="FE772" s="66"/>
      <c r="FF772" s="66"/>
      <c r="FG772" s="66"/>
      <c r="FH772" s="66"/>
      <c r="FI772" s="66"/>
      <c r="FJ772" s="66"/>
      <c r="FK772" s="66"/>
      <c r="FL772" s="66"/>
      <c r="FM772" s="66"/>
      <c r="FN772" s="66"/>
      <c r="FO772" s="66"/>
      <c r="FP772" s="66"/>
      <c r="FQ772" s="66"/>
      <c r="FR772" s="66"/>
      <c r="FS772" s="66"/>
      <c r="FT772" s="66"/>
      <c r="FU772" s="66"/>
      <c r="FV772" s="66"/>
      <c r="FW772" s="66"/>
      <c r="FX772" s="66"/>
      <c r="FY772" s="66"/>
      <c r="FZ772" s="66"/>
      <c r="GA772" s="66"/>
      <c r="GB772" s="66"/>
      <c r="GC772" s="66"/>
      <c r="GD772" s="66"/>
      <c r="GE772" s="66"/>
      <c r="GF772" s="66"/>
      <c r="GG772" s="7"/>
    </row>
    <row r="773" spans="2:189" s="67" customFormat="1" ht="11.45" customHeight="1" x14ac:dyDescent="0.15">
      <c r="B773" s="55"/>
      <c r="C773" s="56"/>
      <c r="D773" s="56"/>
      <c r="E773" s="56"/>
      <c r="F773" s="56"/>
      <c r="G773" s="56" t="s">
        <v>12614</v>
      </c>
      <c r="H773" s="56"/>
      <c r="I773" s="56" t="s">
        <v>9</v>
      </c>
      <c r="J773" s="56"/>
      <c r="L773" s="73" t="s">
        <v>41</v>
      </c>
      <c r="M773" s="73"/>
      <c r="N773" s="73" t="e">
        <f>TEXT(Z770+Z771+Z772,"#,##0.#######")</f>
        <v>#REF!</v>
      </c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  <c r="BR773" s="56"/>
      <c r="BS773" s="73"/>
      <c r="BT773" s="56"/>
      <c r="BU773" s="56"/>
      <c r="BV773" s="56"/>
      <c r="BW773" s="56"/>
      <c r="BX773" s="56"/>
      <c r="BY773" s="56"/>
      <c r="BZ773" s="56"/>
      <c r="CA773" s="56"/>
      <c r="CB773" s="56"/>
      <c r="CC773" s="56"/>
      <c r="CD773" s="56"/>
      <c r="CE773" s="56"/>
      <c r="CF773" s="56"/>
      <c r="CG773" s="56"/>
      <c r="CH773" s="56"/>
      <c r="CI773" s="56"/>
      <c r="CJ773" s="56"/>
      <c r="CK773" s="56"/>
      <c r="CL773" s="56"/>
      <c r="CM773" s="56"/>
      <c r="CN773" s="56"/>
      <c r="CO773" s="56"/>
      <c r="CP773" s="56"/>
      <c r="CQ773" s="56"/>
      <c r="CR773" s="56"/>
      <c r="CS773" s="56"/>
      <c r="CT773" s="56"/>
      <c r="CU773" s="56"/>
      <c r="CV773" s="56"/>
      <c r="CW773" s="56"/>
      <c r="CX773" s="56"/>
      <c r="CY773" s="56"/>
      <c r="CZ773" s="56"/>
      <c r="DA773" s="56"/>
      <c r="DB773" s="56"/>
      <c r="DC773" s="56"/>
      <c r="DD773" s="56"/>
      <c r="DE773" s="56"/>
      <c r="DF773" s="56"/>
      <c r="DG773" s="56"/>
      <c r="DH773" s="56"/>
      <c r="DI773" s="56"/>
      <c r="DJ773" s="56"/>
      <c r="DK773" s="56"/>
      <c r="DL773" s="56"/>
      <c r="DM773" s="56"/>
      <c r="DN773" s="56"/>
      <c r="DO773" s="56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  <c r="EK773" s="56"/>
      <c r="EL773" s="76"/>
      <c r="EM773" s="61" t="e">
        <f>EN773+EO773+EP773</f>
        <v>#REF!</v>
      </c>
      <c r="EN773" s="61" t="e">
        <f>TEXT(Z770,"#,###.0")</f>
        <v>#REF!</v>
      </c>
      <c r="EO773" s="61" t="e">
        <f>TEXT(Z771,"#,###.0")</f>
        <v>#REF!</v>
      </c>
      <c r="EP773" s="61" t="str">
        <f>TEXT(Z772,"#,###.0")</f>
        <v>49.2</v>
      </c>
      <c r="EQ773" s="70"/>
      <c r="ER773" s="56"/>
      <c r="ES773" s="56"/>
      <c r="ET773" s="66"/>
      <c r="EU773" s="66"/>
      <c r="EV773" s="66"/>
      <c r="EW773" s="66"/>
      <c r="EX773" s="66"/>
      <c r="EY773" s="66"/>
      <c r="EZ773" s="66"/>
      <c r="FA773" s="66"/>
      <c r="FB773" s="66"/>
      <c r="FC773" s="66"/>
      <c r="FD773" s="66"/>
      <c r="FE773" s="66"/>
      <c r="FF773" s="66"/>
      <c r="FG773" s="66"/>
      <c r="FH773" s="66"/>
      <c r="FI773" s="66"/>
      <c r="FJ773" s="66"/>
      <c r="FK773" s="66"/>
      <c r="FL773" s="66"/>
      <c r="FM773" s="66"/>
      <c r="FN773" s="66"/>
      <c r="FO773" s="66"/>
      <c r="FP773" s="66"/>
      <c r="FQ773" s="66"/>
      <c r="FR773" s="66"/>
      <c r="FS773" s="66"/>
      <c r="FT773" s="66"/>
      <c r="FU773" s="66"/>
      <c r="FV773" s="66"/>
      <c r="FW773" s="66"/>
      <c r="FX773" s="66"/>
      <c r="FY773" s="66"/>
      <c r="FZ773" s="66"/>
      <c r="GA773" s="66"/>
      <c r="GB773" s="66"/>
      <c r="GC773" s="66"/>
      <c r="GD773" s="66"/>
      <c r="GE773" s="66"/>
      <c r="GF773" s="66"/>
      <c r="GG773" s="7"/>
    </row>
    <row r="774" spans="2:189" s="67" customFormat="1" ht="11.45" customHeight="1" x14ac:dyDescent="0.15">
      <c r="B774" s="55"/>
      <c r="C774" s="56"/>
      <c r="D774" s="56"/>
      <c r="E774" s="56"/>
      <c r="F774" s="56"/>
      <c r="G774" s="56"/>
      <c r="H774" s="56"/>
      <c r="I774" s="56"/>
      <c r="J774" s="56"/>
      <c r="K774" s="56"/>
      <c r="L774" s="73"/>
      <c r="M774" s="73"/>
      <c r="N774" s="73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  <c r="BR774" s="56"/>
      <c r="BS774" s="73"/>
      <c r="BT774" s="56"/>
      <c r="BU774" s="56"/>
      <c r="BV774" s="56"/>
      <c r="BW774" s="56"/>
      <c r="BX774" s="56"/>
      <c r="BY774" s="56"/>
      <c r="BZ774" s="56"/>
      <c r="CA774" s="56"/>
      <c r="CB774" s="56"/>
      <c r="CC774" s="56"/>
      <c r="CD774" s="56"/>
      <c r="CE774" s="56"/>
      <c r="CF774" s="56"/>
      <c r="CG774" s="56"/>
      <c r="CH774" s="56"/>
      <c r="CI774" s="56"/>
      <c r="CJ774" s="56"/>
      <c r="CK774" s="56"/>
      <c r="CL774" s="56"/>
      <c r="CM774" s="56"/>
      <c r="CN774" s="56"/>
      <c r="CO774" s="56"/>
      <c r="CP774" s="56"/>
      <c r="CQ774" s="56"/>
      <c r="CR774" s="56"/>
      <c r="CS774" s="56"/>
      <c r="CT774" s="56"/>
      <c r="CU774" s="56"/>
      <c r="CV774" s="56"/>
      <c r="CW774" s="56"/>
      <c r="CX774" s="56"/>
      <c r="CY774" s="56"/>
      <c r="CZ774" s="56"/>
      <c r="DA774" s="56"/>
      <c r="DB774" s="56"/>
      <c r="DC774" s="56"/>
      <c r="DD774" s="56"/>
      <c r="DE774" s="56"/>
      <c r="DF774" s="56"/>
      <c r="DG774" s="56"/>
      <c r="DH774" s="56"/>
      <c r="DI774" s="56"/>
      <c r="DJ774" s="56"/>
      <c r="DK774" s="56"/>
      <c r="DL774" s="56"/>
      <c r="DM774" s="56"/>
      <c r="DN774" s="56"/>
      <c r="DO774" s="56"/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  <c r="EK774" s="56"/>
      <c r="EL774" s="76"/>
      <c r="EM774" s="61"/>
      <c r="EN774" s="61"/>
      <c r="EO774" s="61"/>
      <c r="EP774" s="61"/>
      <c r="EQ774" s="70"/>
      <c r="ER774" s="56"/>
      <c r="ES774" s="56"/>
      <c r="ET774" s="66"/>
      <c r="EU774" s="66"/>
      <c r="EV774" s="66"/>
      <c r="EW774" s="66"/>
      <c r="EX774" s="66"/>
      <c r="EY774" s="66"/>
      <c r="EZ774" s="66"/>
      <c r="FA774" s="66"/>
      <c r="FB774" s="66"/>
      <c r="FC774" s="66"/>
      <c r="FD774" s="66"/>
      <c r="FE774" s="66"/>
      <c r="FF774" s="66"/>
      <c r="FG774" s="66"/>
      <c r="FH774" s="66"/>
      <c r="FI774" s="66"/>
      <c r="FJ774" s="66"/>
      <c r="FK774" s="66"/>
      <c r="FL774" s="66"/>
      <c r="FM774" s="66"/>
      <c r="FN774" s="66"/>
      <c r="FO774" s="66"/>
      <c r="FP774" s="66"/>
      <c r="FQ774" s="66"/>
      <c r="FR774" s="66"/>
      <c r="FS774" s="66"/>
      <c r="FT774" s="66"/>
      <c r="FU774" s="66"/>
      <c r="FV774" s="66"/>
      <c r="FW774" s="66"/>
      <c r="FX774" s="66"/>
      <c r="FY774" s="66"/>
      <c r="FZ774" s="66"/>
      <c r="GA774" s="66"/>
      <c r="GB774" s="66"/>
      <c r="GC774" s="66"/>
      <c r="GD774" s="66"/>
      <c r="GE774" s="66"/>
      <c r="GF774" s="66"/>
      <c r="GG774" s="7"/>
    </row>
    <row r="775" spans="2:189" s="67" customFormat="1" ht="11.45" customHeight="1" x14ac:dyDescent="0.15">
      <c r="B775" s="55"/>
      <c r="C775" s="56"/>
      <c r="D775" s="56"/>
      <c r="E775" s="56" t="s">
        <v>12616</v>
      </c>
      <c r="F775" s="56"/>
      <c r="G775" s="56" t="s">
        <v>12612</v>
      </c>
      <c r="H775" s="56"/>
      <c r="I775" s="56" t="s">
        <v>12614</v>
      </c>
      <c r="J775" s="56"/>
      <c r="K775" s="56"/>
      <c r="L775" s="73"/>
      <c r="M775" s="73" t="s">
        <v>9</v>
      </c>
      <c r="N775" s="73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  <c r="BR775" s="56"/>
      <c r="BS775" s="73"/>
      <c r="BT775" s="56"/>
      <c r="BU775" s="56"/>
      <c r="BV775" s="56"/>
      <c r="BW775" s="56"/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  <c r="CH775" s="56"/>
      <c r="CI775" s="56"/>
      <c r="CJ775" s="56"/>
      <c r="CK775" s="56"/>
      <c r="CL775" s="56"/>
      <c r="CM775" s="56"/>
      <c r="CN775" s="56"/>
      <c r="CO775" s="56"/>
      <c r="CP775" s="56"/>
      <c r="CQ775" s="56"/>
      <c r="CR775" s="56"/>
      <c r="CS775" s="56"/>
      <c r="CT775" s="56"/>
      <c r="CU775" s="56"/>
      <c r="CV775" s="56"/>
      <c r="CW775" s="56"/>
      <c r="CX775" s="56"/>
      <c r="CY775" s="56"/>
      <c r="CZ775" s="56"/>
      <c r="DA775" s="56"/>
      <c r="DB775" s="56"/>
      <c r="DC775" s="56"/>
      <c r="DD775" s="56"/>
      <c r="DE775" s="56"/>
      <c r="DF775" s="56"/>
      <c r="DG775" s="56"/>
      <c r="DH775" s="56"/>
      <c r="DI775" s="56"/>
      <c r="DJ775" s="56"/>
      <c r="DK775" s="56"/>
      <c r="DL775" s="56"/>
      <c r="DM775" s="56"/>
      <c r="DN775" s="56"/>
      <c r="DO775" s="56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  <c r="EK775" s="56"/>
      <c r="EL775" s="76"/>
      <c r="EM775" s="61"/>
      <c r="EN775" s="61"/>
      <c r="EO775" s="61"/>
      <c r="EP775" s="61"/>
      <c r="EQ775" s="70"/>
      <c r="ER775" s="56"/>
      <c r="ES775" s="56"/>
      <c r="ET775" s="66"/>
      <c r="EU775" s="66"/>
      <c r="EV775" s="66"/>
      <c r="EW775" s="66"/>
      <c r="EX775" s="66"/>
      <c r="EY775" s="66"/>
      <c r="EZ775" s="66"/>
      <c r="FA775" s="66"/>
      <c r="FB775" s="66"/>
      <c r="FC775" s="66"/>
      <c r="FD775" s="66"/>
      <c r="FE775" s="66"/>
      <c r="FF775" s="66"/>
      <c r="FG775" s="66"/>
      <c r="FH775" s="66"/>
      <c r="FI775" s="66"/>
      <c r="FJ775" s="66"/>
      <c r="FK775" s="66"/>
      <c r="FL775" s="66"/>
      <c r="FM775" s="66"/>
      <c r="FN775" s="66"/>
      <c r="FO775" s="66"/>
      <c r="FP775" s="66"/>
      <c r="FQ775" s="66"/>
      <c r="FR775" s="66"/>
      <c r="FS775" s="66"/>
      <c r="FT775" s="66"/>
      <c r="FU775" s="66"/>
      <c r="FV775" s="66"/>
      <c r="FW775" s="66"/>
      <c r="FX775" s="66"/>
      <c r="FY775" s="66"/>
      <c r="FZ775" s="66"/>
      <c r="GA775" s="66"/>
      <c r="GB775" s="66"/>
      <c r="GC775" s="66"/>
      <c r="GD775" s="66"/>
      <c r="GE775" s="66"/>
      <c r="GF775" s="66"/>
      <c r="GG775" s="7"/>
    </row>
    <row r="776" spans="2:189" s="67" customFormat="1" ht="11.45" customHeight="1" x14ac:dyDescent="0.15">
      <c r="B776" s="55"/>
      <c r="C776" s="56"/>
      <c r="D776" s="56"/>
      <c r="E776" s="56"/>
      <c r="F776" s="56"/>
      <c r="G776" s="56"/>
      <c r="H776" s="56" t="s">
        <v>4448</v>
      </c>
      <c r="I776" s="56"/>
      <c r="J776" s="56"/>
      <c r="K776" s="56"/>
      <c r="L776" s="73"/>
      <c r="M776" s="73" t="s">
        <v>41</v>
      </c>
      <c r="N776" s="73"/>
      <c r="O776" s="56" t="e">
        <f>TEXT(EN767,"#,###.##")</f>
        <v>#REF!</v>
      </c>
      <c r="P776" s="56"/>
      <c r="R776" s="56"/>
      <c r="S776" s="56" t="s">
        <v>39</v>
      </c>
      <c r="T776" s="56"/>
      <c r="U776" s="56" t="e">
        <f>TEXT(EN773,"#,###.##")</f>
        <v>#REF!</v>
      </c>
      <c r="V776" s="56"/>
      <c r="X776" s="56"/>
      <c r="Y776" s="56" t="s">
        <v>43</v>
      </c>
      <c r="Z776" s="56"/>
      <c r="AA776" s="56" t="e">
        <f>TEXT(TRUNC(EN767+EN773,1),"#,##0.#")</f>
        <v>#REF!</v>
      </c>
      <c r="AB776" s="56"/>
      <c r="AC776" s="56"/>
      <c r="AD776" s="56"/>
      <c r="AF776" s="56"/>
      <c r="AG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73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76"/>
      <c r="EM776" s="61"/>
      <c r="EN776" s="61"/>
      <c r="EO776" s="61"/>
      <c r="EP776" s="61"/>
      <c r="EQ776" s="70"/>
      <c r="ER776" s="56"/>
      <c r="ES776" s="56"/>
      <c r="ET776" s="66"/>
      <c r="EU776" s="66"/>
      <c r="EV776" s="66"/>
      <c r="EW776" s="66"/>
      <c r="EX776" s="66"/>
      <c r="EY776" s="66"/>
      <c r="EZ776" s="66"/>
      <c r="FA776" s="66"/>
      <c r="FB776" s="66"/>
      <c r="FC776" s="66"/>
      <c r="FD776" s="66"/>
      <c r="FE776" s="66"/>
      <c r="FF776" s="66"/>
      <c r="FG776" s="66"/>
      <c r="FH776" s="66"/>
      <c r="FI776" s="66"/>
      <c r="FJ776" s="66"/>
      <c r="FK776" s="66"/>
      <c r="FL776" s="66"/>
      <c r="FM776" s="66"/>
      <c r="FN776" s="66"/>
      <c r="FO776" s="66"/>
      <c r="FP776" s="66"/>
      <c r="FQ776" s="66"/>
      <c r="FR776" s="66"/>
      <c r="FS776" s="66"/>
      <c r="FT776" s="66"/>
      <c r="FU776" s="66"/>
      <c r="FV776" s="66"/>
      <c r="FW776" s="66"/>
      <c r="FX776" s="66"/>
      <c r="FY776" s="66"/>
      <c r="FZ776" s="66"/>
      <c r="GA776" s="66"/>
      <c r="GB776" s="66"/>
      <c r="GC776" s="66"/>
      <c r="GD776" s="66"/>
      <c r="GE776" s="66"/>
      <c r="GF776" s="66"/>
      <c r="GG776" s="7"/>
    </row>
    <row r="777" spans="2:189" s="67" customFormat="1" ht="11.45" customHeight="1" x14ac:dyDescent="0.15">
      <c r="B777" s="55"/>
      <c r="C777" s="56"/>
      <c r="D777" s="56"/>
      <c r="E777" s="56"/>
      <c r="F777" s="56"/>
      <c r="G777" s="56"/>
      <c r="H777" s="56" t="s">
        <v>4449</v>
      </c>
      <c r="I777" s="56"/>
      <c r="J777" s="56"/>
      <c r="K777" s="56"/>
      <c r="L777" s="73"/>
      <c r="M777" s="73" t="s">
        <v>41</v>
      </c>
      <c r="N777" s="73"/>
      <c r="O777" s="56" t="e">
        <f>TEXT(EO767,"#,###.##")</f>
        <v>#REF!</v>
      </c>
      <c r="P777" s="56"/>
      <c r="R777" s="56"/>
      <c r="S777" s="56" t="s">
        <v>39</v>
      </c>
      <c r="U777" s="56" t="e">
        <f>TEXT(EO773,"#,###.##")</f>
        <v>#REF!</v>
      </c>
      <c r="W777" s="56"/>
      <c r="X777" s="56"/>
      <c r="Y777" s="56" t="s">
        <v>43</v>
      </c>
      <c r="Z777" s="56"/>
      <c r="AA777" s="56" t="e">
        <f>TEXT(TRUNC(EO767+EO773,1),"#,##0.#")</f>
        <v>#REF!</v>
      </c>
      <c r="AB777" s="56"/>
      <c r="AC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  <c r="BR777" s="56"/>
      <c r="BS777" s="73"/>
      <c r="BT777" s="56"/>
      <c r="BU777" s="56"/>
      <c r="BV777" s="56"/>
      <c r="BW777" s="56"/>
      <c r="BX777" s="56"/>
      <c r="BY777" s="56"/>
      <c r="BZ777" s="56"/>
      <c r="CA777" s="56"/>
      <c r="CB777" s="56"/>
      <c r="CC777" s="56"/>
      <c r="CD777" s="56"/>
      <c r="CE777" s="56"/>
      <c r="CF777" s="56"/>
      <c r="CG777" s="56"/>
      <c r="CH777" s="56"/>
      <c r="CI777" s="56"/>
      <c r="CJ777" s="56"/>
      <c r="CK777" s="56"/>
      <c r="CL777" s="56"/>
      <c r="CM777" s="56"/>
      <c r="CN777" s="56"/>
      <c r="CO777" s="56"/>
      <c r="CP777" s="56"/>
      <c r="CQ777" s="56"/>
      <c r="CR777" s="56"/>
      <c r="CS777" s="56"/>
      <c r="CT777" s="56"/>
      <c r="CU777" s="56"/>
      <c r="CV777" s="56"/>
      <c r="CW777" s="56"/>
      <c r="CX777" s="56"/>
      <c r="CY777" s="56"/>
      <c r="CZ777" s="56"/>
      <c r="DA777" s="56"/>
      <c r="DB777" s="56"/>
      <c r="DC777" s="56"/>
      <c r="DD777" s="56"/>
      <c r="DE777" s="56"/>
      <c r="DF777" s="56"/>
      <c r="DG777" s="56"/>
      <c r="DH777" s="56"/>
      <c r="DI777" s="56"/>
      <c r="DJ777" s="56"/>
      <c r="DK777" s="56"/>
      <c r="DL777" s="56"/>
      <c r="DM777" s="56"/>
      <c r="DN777" s="56"/>
      <c r="DO777" s="56"/>
      <c r="DP777" s="56"/>
      <c r="DQ777" s="56"/>
      <c r="DR777" s="56"/>
      <c r="DS777" s="56"/>
      <c r="DT777" s="56"/>
      <c r="DU777" s="56"/>
      <c r="DV777" s="56"/>
      <c r="DW777" s="56"/>
      <c r="DX777" s="56"/>
      <c r="DY777" s="56"/>
      <c r="DZ777" s="56"/>
      <c r="EA777" s="56"/>
      <c r="EB777" s="56"/>
      <c r="EC777" s="56"/>
      <c r="ED777" s="56"/>
      <c r="EE777" s="56"/>
      <c r="EF777" s="56"/>
      <c r="EG777" s="56"/>
      <c r="EH777" s="56"/>
      <c r="EI777" s="56"/>
      <c r="EJ777" s="56"/>
      <c r="EK777" s="56"/>
      <c r="EL777" s="76"/>
      <c r="EM777" s="61"/>
      <c r="EN777" s="61"/>
      <c r="EO777" s="61"/>
      <c r="EP777" s="61"/>
      <c r="EQ777" s="70"/>
      <c r="ER777" s="56"/>
      <c r="ES777" s="56"/>
      <c r="ET777" s="66"/>
      <c r="EU777" s="66"/>
      <c r="EV777" s="66"/>
      <c r="EW777" s="66"/>
      <c r="EX777" s="66"/>
      <c r="EY777" s="66"/>
      <c r="EZ777" s="66"/>
      <c r="FA777" s="66"/>
      <c r="FB777" s="66"/>
      <c r="FC777" s="66"/>
      <c r="FD777" s="66"/>
      <c r="FE777" s="66"/>
      <c r="FF777" s="66"/>
      <c r="FG777" s="66"/>
      <c r="FH777" s="66"/>
      <c r="FI777" s="66"/>
      <c r="FJ777" s="66"/>
      <c r="FK777" s="66"/>
      <c r="FL777" s="66"/>
      <c r="FM777" s="66"/>
      <c r="FN777" s="66"/>
      <c r="FO777" s="66"/>
      <c r="FP777" s="66"/>
      <c r="FQ777" s="66"/>
      <c r="FR777" s="66"/>
      <c r="FS777" s="66"/>
      <c r="FT777" s="66"/>
      <c r="FU777" s="66"/>
      <c r="FV777" s="66"/>
      <c r="FW777" s="66"/>
      <c r="FX777" s="66"/>
      <c r="FY777" s="66"/>
      <c r="FZ777" s="66"/>
      <c r="GA777" s="66"/>
      <c r="GB777" s="66"/>
      <c r="GC777" s="66"/>
      <c r="GD777" s="66"/>
      <c r="GE777" s="66"/>
      <c r="GF777" s="66"/>
      <c r="GG777" s="7"/>
    </row>
    <row r="778" spans="2:189" s="67" customFormat="1" ht="11.45" customHeight="1" x14ac:dyDescent="0.15">
      <c r="B778" s="55"/>
      <c r="C778" s="56"/>
      <c r="D778" s="56"/>
      <c r="E778" s="56"/>
      <c r="F778" s="56"/>
      <c r="G778" s="56"/>
      <c r="H778" s="56" t="s">
        <v>12605</v>
      </c>
      <c r="I778" s="56"/>
      <c r="J778" s="73" t="s">
        <v>12606</v>
      </c>
      <c r="K778" s="56"/>
      <c r="L778" s="73"/>
      <c r="M778" s="73" t="s">
        <v>41</v>
      </c>
      <c r="N778" s="73"/>
      <c r="O778" s="56" t="str">
        <f>TEXT(EP767,"#,###.##")</f>
        <v>.</v>
      </c>
      <c r="P778" s="56"/>
      <c r="R778" s="56"/>
      <c r="S778" s="56" t="s">
        <v>39</v>
      </c>
      <c r="T778" s="56"/>
      <c r="U778" s="56" t="str">
        <f>TEXT(EP773,"#,###.##")</f>
        <v>49.2</v>
      </c>
      <c r="W778" s="56"/>
      <c r="Y778" s="56" t="s">
        <v>43</v>
      </c>
      <c r="Z778" s="56"/>
      <c r="AA778" s="56" t="str">
        <f>TEXT(TRUNC(EP767+EP773,1),"#,##0.#")</f>
        <v>49.2</v>
      </c>
      <c r="AB778" s="56"/>
      <c r="AD778" s="56"/>
      <c r="AE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  <c r="BR778" s="56"/>
      <c r="BS778" s="73"/>
      <c r="BT778" s="56"/>
      <c r="BU778" s="56"/>
      <c r="BV778" s="56"/>
      <c r="BW778" s="56"/>
      <c r="BX778" s="56"/>
      <c r="BY778" s="56"/>
      <c r="BZ778" s="56"/>
      <c r="CA778" s="56"/>
      <c r="CB778" s="56"/>
      <c r="CC778" s="56"/>
      <c r="CD778" s="56"/>
      <c r="CE778" s="56"/>
      <c r="CF778" s="56"/>
      <c r="CG778" s="56"/>
      <c r="CH778" s="56"/>
      <c r="CI778" s="56"/>
      <c r="CJ778" s="56"/>
      <c r="CK778" s="56"/>
      <c r="CL778" s="56"/>
      <c r="CM778" s="56"/>
      <c r="CN778" s="56"/>
      <c r="CO778" s="56"/>
      <c r="CP778" s="56"/>
      <c r="CQ778" s="56"/>
      <c r="CR778" s="56"/>
      <c r="CS778" s="56"/>
      <c r="CT778" s="56"/>
      <c r="CU778" s="56"/>
      <c r="CV778" s="56"/>
      <c r="CW778" s="56"/>
      <c r="CX778" s="56"/>
      <c r="CY778" s="56"/>
      <c r="CZ778" s="56"/>
      <c r="DA778" s="56"/>
      <c r="DB778" s="56"/>
      <c r="DC778" s="56"/>
      <c r="DD778" s="56"/>
      <c r="DE778" s="56"/>
      <c r="DF778" s="56"/>
      <c r="DG778" s="56"/>
      <c r="DH778" s="56"/>
      <c r="DI778" s="56"/>
      <c r="DJ778" s="56"/>
      <c r="DK778" s="56"/>
      <c r="DL778" s="56"/>
      <c r="DM778" s="56"/>
      <c r="DN778" s="56"/>
      <c r="DO778" s="56"/>
      <c r="DP778" s="56"/>
      <c r="DQ778" s="56"/>
      <c r="DR778" s="56"/>
      <c r="DS778" s="56"/>
      <c r="DT778" s="56"/>
      <c r="DU778" s="56"/>
      <c r="DV778" s="56"/>
      <c r="DW778" s="56"/>
      <c r="DX778" s="56"/>
      <c r="DY778" s="56"/>
      <c r="DZ778" s="56"/>
      <c r="EA778" s="56"/>
      <c r="EB778" s="56"/>
      <c r="EC778" s="56"/>
      <c r="ED778" s="56"/>
      <c r="EE778" s="56"/>
      <c r="EF778" s="56"/>
      <c r="EG778" s="56"/>
      <c r="EH778" s="56"/>
      <c r="EI778" s="56"/>
      <c r="EJ778" s="56"/>
      <c r="EK778" s="56"/>
      <c r="EL778" s="76"/>
      <c r="EM778" s="61"/>
      <c r="EN778" s="61"/>
      <c r="EO778" s="61"/>
      <c r="EP778" s="61"/>
      <c r="EQ778" s="70"/>
      <c r="ER778" s="56"/>
      <c r="ES778" s="56"/>
      <c r="ET778" s="66"/>
      <c r="EU778" s="66"/>
      <c r="EV778" s="66"/>
      <c r="EW778" s="66"/>
      <c r="EX778" s="66"/>
      <c r="EY778" s="66"/>
      <c r="EZ778" s="66"/>
      <c r="FA778" s="66"/>
      <c r="FB778" s="66"/>
      <c r="FC778" s="66"/>
      <c r="FD778" s="66"/>
      <c r="FE778" s="66"/>
      <c r="FF778" s="66"/>
      <c r="FG778" s="66"/>
      <c r="FH778" s="66"/>
      <c r="FI778" s="66"/>
      <c r="FJ778" s="66"/>
      <c r="FK778" s="66"/>
      <c r="FL778" s="66"/>
      <c r="FM778" s="66"/>
      <c r="FN778" s="66"/>
      <c r="FO778" s="66"/>
      <c r="FP778" s="66"/>
      <c r="FQ778" s="66"/>
      <c r="FR778" s="66"/>
      <c r="FS778" s="66"/>
      <c r="FT778" s="66"/>
      <c r="FU778" s="66"/>
      <c r="FV778" s="66"/>
      <c r="FW778" s="66"/>
      <c r="FX778" s="66"/>
      <c r="FY778" s="66"/>
      <c r="FZ778" s="66"/>
      <c r="GA778" s="66"/>
      <c r="GB778" s="66"/>
      <c r="GC778" s="66"/>
      <c r="GD778" s="66"/>
      <c r="GE778" s="66"/>
      <c r="GF778" s="66"/>
      <c r="GG778" s="7"/>
    </row>
    <row r="779" spans="2:189" s="67" customFormat="1" ht="11.45" customHeight="1" x14ac:dyDescent="0.15">
      <c r="B779" s="55"/>
      <c r="C779" s="56"/>
      <c r="D779" s="56"/>
      <c r="E779" s="56"/>
      <c r="F779" s="56"/>
      <c r="G779" s="56"/>
      <c r="H779" s="56"/>
      <c r="I779" s="56"/>
      <c r="J779" s="56" t="s">
        <v>9</v>
      </c>
      <c r="K779" s="56"/>
      <c r="L779" s="73"/>
      <c r="M779" s="73" t="s">
        <v>41</v>
      </c>
      <c r="N779" s="73"/>
      <c r="O779" s="56" t="e">
        <f>TEXT(AA776+AA777+AA778,"#,##0.#######")</f>
        <v>#REF!</v>
      </c>
      <c r="P779" s="56"/>
      <c r="Q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  <c r="BR779" s="56"/>
      <c r="BS779" s="73"/>
      <c r="BT779" s="56"/>
      <c r="BU779" s="56"/>
      <c r="BV779" s="56"/>
      <c r="BW779" s="56"/>
      <c r="BX779" s="56"/>
      <c r="BY779" s="56"/>
      <c r="BZ779" s="56"/>
      <c r="CA779" s="56"/>
      <c r="CB779" s="56"/>
      <c r="CC779" s="56"/>
      <c r="CD779" s="56"/>
      <c r="CE779" s="56"/>
      <c r="CF779" s="56"/>
      <c r="CG779" s="56"/>
      <c r="CH779" s="56"/>
      <c r="CI779" s="56"/>
      <c r="CJ779" s="56"/>
      <c r="CK779" s="56"/>
      <c r="CL779" s="56"/>
      <c r="CM779" s="56"/>
      <c r="CN779" s="56"/>
      <c r="CO779" s="56"/>
      <c r="CP779" s="56"/>
      <c r="CQ779" s="56"/>
      <c r="CR779" s="56"/>
      <c r="CS779" s="56"/>
      <c r="CT779" s="56"/>
      <c r="CU779" s="56"/>
      <c r="CV779" s="56"/>
      <c r="CW779" s="56"/>
      <c r="CX779" s="56"/>
      <c r="CY779" s="56"/>
      <c r="CZ779" s="56"/>
      <c r="DA779" s="56"/>
      <c r="DB779" s="56"/>
      <c r="DC779" s="56"/>
      <c r="DD779" s="56"/>
      <c r="DE779" s="56"/>
      <c r="DF779" s="56"/>
      <c r="DG779" s="56"/>
      <c r="DH779" s="56"/>
      <c r="DI779" s="56"/>
      <c r="DJ779" s="56"/>
      <c r="DK779" s="56"/>
      <c r="DL779" s="56"/>
      <c r="DM779" s="56"/>
      <c r="DN779" s="56"/>
      <c r="DO779" s="56"/>
      <c r="DP779" s="56"/>
      <c r="DQ779" s="56"/>
      <c r="DR779" s="56"/>
      <c r="DS779" s="56"/>
      <c r="DT779" s="56"/>
      <c r="DU779" s="56"/>
      <c r="DV779" s="56"/>
      <c r="DW779" s="56"/>
      <c r="DX779" s="56"/>
      <c r="DY779" s="56"/>
      <c r="DZ779" s="56"/>
      <c r="EA779" s="56"/>
      <c r="EB779" s="56"/>
      <c r="EC779" s="56"/>
      <c r="ED779" s="56"/>
      <c r="EE779" s="56"/>
      <c r="EF779" s="56"/>
      <c r="EG779" s="56"/>
      <c r="EH779" s="56"/>
      <c r="EI779" s="56"/>
      <c r="EJ779" s="56"/>
      <c r="EK779" s="56"/>
      <c r="EL779" s="76"/>
      <c r="EM779" s="61" t="e">
        <f>EN779+EO779+EP779</f>
        <v>#REF!</v>
      </c>
      <c r="EN779" s="61" t="e">
        <f>TEXT(AA776,"#,###.0")</f>
        <v>#REF!</v>
      </c>
      <c r="EO779" s="61" t="e">
        <f>TEXT(AA777,"#,###.0")</f>
        <v>#REF!</v>
      </c>
      <c r="EP779" s="61" t="str">
        <f>TEXT(AA778,"#,###.0")</f>
        <v>49.2</v>
      </c>
      <c r="EQ779" s="70"/>
      <c r="ER779" s="56"/>
      <c r="ES779" s="56"/>
      <c r="ET779" s="66"/>
      <c r="EU779" s="66"/>
      <c r="EV779" s="66"/>
      <c r="EW779" s="66"/>
      <c r="EX779" s="66"/>
      <c r="EY779" s="66"/>
      <c r="EZ779" s="66"/>
      <c r="FA779" s="66"/>
      <c r="FB779" s="66"/>
      <c r="FC779" s="66"/>
      <c r="FD779" s="66"/>
      <c r="FE779" s="66"/>
      <c r="FF779" s="66"/>
      <c r="FG779" s="66"/>
      <c r="FH779" s="66"/>
      <c r="FI779" s="66"/>
      <c r="FJ779" s="66"/>
      <c r="FK779" s="66"/>
      <c r="FL779" s="66"/>
      <c r="FM779" s="66"/>
      <c r="FN779" s="66"/>
      <c r="FO779" s="66"/>
      <c r="FP779" s="66"/>
      <c r="FQ779" s="66"/>
      <c r="FR779" s="66"/>
      <c r="FS779" s="66"/>
      <c r="FT779" s="66"/>
      <c r="FU779" s="66"/>
      <c r="FV779" s="66"/>
      <c r="FW779" s="66"/>
      <c r="FX779" s="66"/>
      <c r="FY779" s="66"/>
      <c r="FZ779" s="66"/>
      <c r="GA779" s="66"/>
      <c r="GB779" s="66"/>
      <c r="GC779" s="66"/>
      <c r="GD779" s="66"/>
      <c r="GE779" s="66"/>
      <c r="GF779" s="66"/>
      <c r="GG779" s="7"/>
    </row>
    <row r="780" spans="2:189" s="67" customFormat="1" ht="11.45" customHeight="1" x14ac:dyDescent="0.15">
      <c r="B780" s="55"/>
      <c r="C780" s="56"/>
      <c r="D780" s="56"/>
      <c r="E780" s="56"/>
      <c r="F780" s="56"/>
      <c r="G780" s="56"/>
      <c r="H780" s="56"/>
      <c r="I780" s="56"/>
      <c r="J780" s="56"/>
      <c r="K780" s="56"/>
      <c r="L780" s="73"/>
      <c r="M780" s="73"/>
      <c r="N780" s="73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73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76"/>
      <c r="EM780" s="61"/>
      <c r="EN780" s="61"/>
      <c r="EO780" s="61"/>
      <c r="EP780" s="61"/>
      <c r="EQ780" s="70"/>
      <c r="ER780" s="56"/>
      <c r="ES780" s="56"/>
      <c r="ET780" s="66"/>
      <c r="EU780" s="66"/>
      <c r="EV780" s="66"/>
      <c r="EW780" s="66"/>
      <c r="EX780" s="66"/>
      <c r="EY780" s="66"/>
      <c r="EZ780" s="66"/>
      <c r="FA780" s="66"/>
      <c r="FB780" s="66"/>
      <c r="FC780" s="66"/>
      <c r="FD780" s="66"/>
      <c r="FE780" s="66"/>
      <c r="FF780" s="66"/>
      <c r="FG780" s="66"/>
      <c r="FH780" s="66"/>
      <c r="FI780" s="66"/>
      <c r="FJ780" s="66"/>
      <c r="FK780" s="66"/>
      <c r="FL780" s="66"/>
      <c r="FM780" s="66"/>
      <c r="FN780" s="66"/>
      <c r="FO780" s="66"/>
      <c r="FP780" s="66"/>
      <c r="FQ780" s="66"/>
      <c r="FR780" s="66"/>
      <c r="FS780" s="66"/>
      <c r="FT780" s="66"/>
      <c r="FU780" s="66"/>
      <c r="FV780" s="66"/>
      <c r="FW780" s="66"/>
      <c r="FX780" s="66"/>
      <c r="FY780" s="66"/>
      <c r="FZ780" s="66"/>
      <c r="GA780" s="66"/>
      <c r="GB780" s="66"/>
      <c r="GC780" s="66"/>
      <c r="GD780" s="66"/>
      <c r="GE780" s="66"/>
      <c r="GF780" s="66"/>
      <c r="GG780" s="7"/>
    </row>
    <row r="781" spans="2:189" s="67" customFormat="1" ht="11.45" customHeight="1" x14ac:dyDescent="0.15">
      <c r="B781" s="55"/>
      <c r="C781" s="56"/>
      <c r="D781" s="56" t="s">
        <v>12622</v>
      </c>
      <c r="E781" s="56"/>
      <c r="F781" s="56"/>
      <c r="G781" s="56" t="s">
        <v>12604</v>
      </c>
      <c r="H781" s="56"/>
      <c r="I781" s="56"/>
      <c r="J781" s="56"/>
      <c r="K781" s="56" t="s">
        <v>9</v>
      </c>
      <c r="L781" s="73"/>
      <c r="M781" s="73"/>
      <c r="N781" s="73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73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6"/>
      <c r="CH781" s="56"/>
      <c r="CI781" s="56"/>
      <c r="CJ781" s="56"/>
      <c r="CK781" s="56"/>
      <c r="CL781" s="56"/>
      <c r="CM781" s="56"/>
      <c r="CN781" s="56"/>
      <c r="CO781" s="56"/>
      <c r="CP781" s="56"/>
      <c r="CQ781" s="56"/>
      <c r="CR781" s="56"/>
      <c r="CS781" s="56"/>
      <c r="CT781" s="56"/>
      <c r="CU781" s="56"/>
      <c r="CV781" s="56"/>
      <c r="CW781" s="56"/>
      <c r="CX781" s="56"/>
      <c r="CY781" s="56"/>
      <c r="CZ781" s="56"/>
      <c r="DA781" s="56"/>
      <c r="DB781" s="56"/>
      <c r="DC781" s="56"/>
      <c r="DD781" s="56"/>
      <c r="DE781" s="56"/>
      <c r="DF781" s="56"/>
      <c r="DG781" s="56"/>
      <c r="DH781" s="56"/>
      <c r="DI781" s="56"/>
      <c r="DJ781" s="56"/>
      <c r="DK781" s="56"/>
      <c r="DL781" s="56"/>
      <c r="DM781" s="56"/>
      <c r="DN781" s="56"/>
      <c r="DO781" s="56"/>
      <c r="DP781" s="56"/>
      <c r="DQ781" s="56"/>
      <c r="DR781" s="56"/>
      <c r="DS781" s="56"/>
      <c r="DT781" s="56"/>
      <c r="DU781" s="56"/>
      <c r="DV781" s="56"/>
      <c r="DW781" s="56"/>
      <c r="DX781" s="56"/>
      <c r="DY781" s="56"/>
      <c r="DZ781" s="56"/>
      <c r="EA781" s="56"/>
      <c r="EB781" s="56"/>
      <c r="EC781" s="56"/>
      <c r="ED781" s="56"/>
      <c r="EE781" s="56"/>
      <c r="EF781" s="56"/>
      <c r="EG781" s="56"/>
      <c r="EH781" s="56"/>
      <c r="EI781" s="56"/>
      <c r="EJ781" s="56"/>
      <c r="EK781" s="56"/>
      <c r="EL781" s="76"/>
      <c r="EM781" s="61"/>
      <c r="EN781" s="61"/>
      <c r="EO781" s="61"/>
      <c r="EP781" s="61"/>
      <c r="EQ781" s="70"/>
      <c r="ER781" s="56"/>
      <c r="ES781" s="56"/>
      <c r="ET781" s="66"/>
      <c r="EU781" s="66"/>
      <c r="EV781" s="66"/>
      <c r="EW781" s="66"/>
      <c r="EX781" s="66"/>
      <c r="EY781" s="66"/>
      <c r="EZ781" s="66"/>
      <c r="FA781" s="66"/>
      <c r="FB781" s="66"/>
      <c r="FC781" s="66"/>
      <c r="FD781" s="66"/>
      <c r="FE781" s="66"/>
      <c r="FF781" s="66"/>
      <c r="FG781" s="66"/>
      <c r="FH781" s="66"/>
      <c r="FI781" s="66"/>
      <c r="FJ781" s="66"/>
      <c r="FK781" s="66"/>
      <c r="FL781" s="66"/>
      <c r="FM781" s="66"/>
      <c r="FN781" s="66"/>
      <c r="FO781" s="66"/>
      <c r="FP781" s="66"/>
      <c r="FQ781" s="66"/>
      <c r="FR781" s="66"/>
      <c r="FS781" s="66"/>
      <c r="FT781" s="66"/>
      <c r="FU781" s="66"/>
      <c r="FV781" s="66"/>
      <c r="FW781" s="66"/>
      <c r="FX781" s="66"/>
      <c r="FY781" s="66"/>
      <c r="FZ781" s="66"/>
      <c r="GA781" s="66"/>
      <c r="GB781" s="66"/>
      <c r="GC781" s="66"/>
      <c r="GD781" s="66"/>
      <c r="GE781" s="66"/>
      <c r="GF781" s="66"/>
      <c r="GG781" s="7"/>
    </row>
    <row r="782" spans="2:189" s="67" customFormat="1" ht="11.45" customHeight="1" x14ac:dyDescent="0.15">
      <c r="B782" s="55"/>
      <c r="C782" s="56"/>
      <c r="D782" s="56"/>
      <c r="E782" s="56"/>
      <c r="F782" s="56"/>
      <c r="G782" s="56"/>
      <c r="H782" s="56" t="s">
        <v>4448</v>
      </c>
      <c r="I782" s="56"/>
      <c r="J782" s="56"/>
      <c r="K782" s="56"/>
      <c r="L782" s="73"/>
      <c r="M782" s="73" t="s">
        <v>41</v>
      </c>
      <c r="N782" s="73"/>
      <c r="O782" s="56" t="str">
        <f>TEXT(EN748,"#,###.##")</f>
        <v>2,058.</v>
      </c>
      <c r="P782" s="56"/>
      <c r="R782" s="56"/>
      <c r="S782" s="56"/>
      <c r="T782" s="56" t="s">
        <v>39</v>
      </c>
      <c r="U782" s="56"/>
      <c r="V782" s="56" t="e">
        <f>TEXT(EN754,"#,###.##")</f>
        <v>#REF!</v>
      </c>
      <c r="W782" s="56"/>
      <c r="X782" s="56"/>
      <c r="AA782" s="56" t="s">
        <v>39</v>
      </c>
      <c r="AB782" s="56"/>
      <c r="AC782" s="56" t="e">
        <f>TEXT(EN760,"#,###.##")</f>
        <v>#REF!</v>
      </c>
      <c r="AD782" s="56"/>
      <c r="AE782" s="56"/>
      <c r="AF782" s="56"/>
      <c r="AG782" s="56" t="s">
        <v>39</v>
      </c>
      <c r="AI782" s="56" t="e">
        <f>TEXT(EN779,"#,###.##")</f>
        <v>#REF!</v>
      </c>
      <c r="AJ782" s="56"/>
      <c r="AK782" s="56"/>
      <c r="AL782" s="56"/>
      <c r="AM782" s="56"/>
      <c r="AN782" s="56"/>
      <c r="AO782" s="56" t="s">
        <v>43</v>
      </c>
      <c r="AP782" s="56"/>
      <c r="AQ782" s="56" t="e">
        <f>TEXT(TRUNC(EN748+EN754+EN760+EN779,0),"#,##0")</f>
        <v>#REF!</v>
      </c>
      <c r="AR782" s="56"/>
      <c r="AS782" s="56"/>
      <c r="AT782" s="56"/>
      <c r="AU782" s="56"/>
      <c r="AV782" s="56"/>
      <c r="AW782" s="56"/>
      <c r="AX782" s="56"/>
      <c r="AZ782" s="56"/>
      <c r="BA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  <c r="BR782" s="56"/>
      <c r="BS782" s="73"/>
      <c r="BT782" s="56"/>
      <c r="BU782" s="56"/>
      <c r="BV782" s="56"/>
      <c r="BW782" s="56"/>
      <c r="BX782" s="56"/>
      <c r="BY782" s="56"/>
      <c r="BZ782" s="56"/>
      <c r="CA782" s="56"/>
      <c r="CB782" s="56"/>
      <c r="CC782" s="56"/>
      <c r="CD782" s="56"/>
      <c r="CE782" s="56"/>
      <c r="CF782" s="56"/>
      <c r="CG782" s="56"/>
      <c r="CH782" s="56"/>
      <c r="CI782" s="56"/>
      <c r="CJ782" s="56"/>
      <c r="CK782" s="56"/>
      <c r="CL782" s="56"/>
      <c r="CM782" s="56"/>
      <c r="CN782" s="56"/>
      <c r="CO782" s="56"/>
      <c r="CP782" s="56"/>
      <c r="CQ782" s="56"/>
      <c r="CR782" s="56"/>
      <c r="CS782" s="56"/>
      <c r="CT782" s="56"/>
      <c r="CU782" s="56"/>
      <c r="CV782" s="56"/>
      <c r="CW782" s="56"/>
      <c r="CX782" s="56"/>
      <c r="CY782" s="56"/>
      <c r="CZ782" s="56"/>
      <c r="DA782" s="56"/>
      <c r="DB782" s="56"/>
      <c r="DC782" s="56"/>
      <c r="DD782" s="56"/>
      <c r="DE782" s="56"/>
      <c r="DF782" s="56"/>
      <c r="DG782" s="56"/>
      <c r="DH782" s="56"/>
      <c r="DI782" s="56"/>
      <c r="DJ782" s="56"/>
      <c r="DK782" s="56"/>
      <c r="DL782" s="56"/>
      <c r="DM782" s="56"/>
      <c r="DN782" s="56"/>
      <c r="DO782" s="56"/>
      <c r="DP782" s="56"/>
      <c r="DQ782" s="56"/>
      <c r="DR782" s="56"/>
      <c r="DS782" s="56"/>
      <c r="DT782" s="56"/>
      <c r="DU782" s="56"/>
      <c r="DV782" s="56"/>
      <c r="DW782" s="56"/>
      <c r="DX782" s="56"/>
      <c r="DY782" s="56"/>
      <c r="DZ782" s="56"/>
      <c r="EA782" s="56"/>
      <c r="EB782" s="56"/>
      <c r="EC782" s="56"/>
      <c r="ED782" s="56"/>
      <c r="EE782" s="56"/>
      <c r="EF782" s="56"/>
      <c r="EG782" s="56"/>
      <c r="EH782" s="56"/>
      <c r="EI782" s="56"/>
      <c r="EJ782" s="56"/>
      <c r="EK782" s="56"/>
      <c r="EL782" s="76"/>
      <c r="EM782" s="61"/>
      <c r="EN782" s="61"/>
      <c r="EO782" s="61"/>
      <c r="EP782" s="61"/>
      <c r="EQ782" s="70"/>
      <c r="ER782" s="56"/>
      <c r="ES782" s="56"/>
      <c r="ET782" s="66"/>
      <c r="EU782" s="66"/>
      <c r="EV782" s="66"/>
      <c r="EW782" s="66"/>
      <c r="EX782" s="66"/>
      <c r="EY782" s="66"/>
      <c r="EZ782" s="66"/>
      <c r="FA782" s="66"/>
      <c r="FB782" s="66"/>
      <c r="FC782" s="66"/>
      <c r="FD782" s="66"/>
      <c r="FE782" s="66"/>
      <c r="FF782" s="66"/>
      <c r="FG782" s="66"/>
      <c r="FH782" s="66"/>
      <c r="FI782" s="66"/>
      <c r="FJ782" s="66"/>
      <c r="FK782" s="66"/>
      <c r="FL782" s="66"/>
      <c r="FM782" s="66"/>
      <c r="FN782" s="66"/>
      <c r="FO782" s="66"/>
      <c r="FP782" s="66"/>
      <c r="FQ782" s="66"/>
      <c r="FR782" s="66"/>
      <c r="FS782" s="66"/>
      <c r="FT782" s="66"/>
      <c r="FU782" s="66"/>
      <c r="FV782" s="66"/>
      <c r="FW782" s="66"/>
      <c r="FX782" s="66"/>
      <c r="FY782" s="66"/>
      <c r="FZ782" s="66"/>
      <c r="GA782" s="66"/>
      <c r="GB782" s="66"/>
      <c r="GC782" s="66"/>
      <c r="GD782" s="66"/>
      <c r="GE782" s="66"/>
      <c r="GF782" s="66"/>
      <c r="GG782" s="7"/>
    </row>
    <row r="783" spans="2:189" s="67" customFormat="1" ht="11.45" customHeight="1" x14ac:dyDescent="0.15">
      <c r="B783" s="55"/>
      <c r="C783" s="56"/>
      <c r="D783" s="56"/>
      <c r="E783" s="56"/>
      <c r="F783" s="56"/>
      <c r="G783" s="56"/>
      <c r="H783" s="56" t="s">
        <v>4449</v>
      </c>
      <c r="I783" s="56"/>
      <c r="J783" s="56"/>
      <c r="K783" s="56"/>
      <c r="L783" s="73"/>
      <c r="M783" s="73" t="s">
        <v>41</v>
      </c>
      <c r="N783" s="73"/>
      <c r="O783" s="56" t="e">
        <f>TEXT(EO754,"#,###.##")</f>
        <v>#REF!</v>
      </c>
      <c r="P783" s="56"/>
      <c r="R783" s="56"/>
      <c r="S783" s="56"/>
      <c r="T783" s="56" t="s">
        <v>39</v>
      </c>
      <c r="U783" s="56"/>
      <c r="V783" s="56" t="e">
        <f>TEXT(EO760,"#,###.##")</f>
        <v>#REF!</v>
      </c>
      <c r="Z783" s="56"/>
      <c r="AA783" s="56" t="s">
        <v>39</v>
      </c>
      <c r="AB783" s="56"/>
      <c r="AC783" s="56" t="e">
        <f>TEXT(EO779,"#,###.##")</f>
        <v>#REF!</v>
      </c>
      <c r="AD783" s="56"/>
      <c r="AG783" s="56" t="s">
        <v>43</v>
      </c>
      <c r="AH783" s="56"/>
      <c r="AI783" s="56" t="e">
        <f>TEXT(TRUNC(EO754+EO760+EO779,0),"#,##0")</f>
        <v>#REF!</v>
      </c>
      <c r="AJ783" s="56"/>
      <c r="AK783" s="56"/>
      <c r="AL783" s="56"/>
      <c r="AN783" s="56"/>
      <c r="AO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  <c r="BR783" s="56"/>
      <c r="BS783" s="73"/>
      <c r="BT783" s="56"/>
      <c r="BU783" s="56"/>
      <c r="BV783" s="56"/>
      <c r="BW783" s="56"/>
      <c r="BX783" s="56"/>
      <c r="BY783" s="56"/>
      <c r="BZ783" s="56"/>
      <c r="CA783" s="56"/>
      <c r="CB783" s="56"/>
      <c r="CC783" s="56"/>
      <c r="CD783" s="56"/>
      <c r="CE783" s="56"/>
      <c r="CF783" s="56"/>
      <c r="CG783" s="56"/>
      <c r="CH783" s="56"/>
      <c r="CI783" s="56"/>
      <c r="CJ783" s="56"/>
      <c r="CK783" s="56"/>
      <c r="CL783" s="56"/>
      <c r="CM783" s="56"/>
      <c r="CN783" s="56"/>
      <c r="CO783" s="56"/>
      <c r="CP783" s="56"/>
      <c r="CQ783" s="56"/>
      <c r="CR783" s="56"/>
      <c r="CS783" s="56"/>
      <c r="CT783" s="56"/>
      <c r="CU783" s="56"/>
      <c r="CV783" s="56"/>
      <c r="CW783" s="56"/>
      <c r="CX783" s="56"/>
      <c r="CY783" s="56"/>
      <c r="CZ783" s="56"/>
      <c r="DA783" s="56"/>
      <c r="DB783" s="56"/>
      <c r="DC783" s="56"/>
      <c r="DD783" s="56"/>
      <c r="DE783" s="56"/>
      <c r="DF783" s="56"/>
      <c r="DG783" s="56"/>
      <c r="DH783" s="56"/>
      <c r="DI783" s="56"/>
      <c r="DJ783" s="56"/>
      <c r="DK783" s="56"/>
      <c r="DL783" s="56"/>
      <c r="DM783" s="56"/>
      <c r="DN783" s="56"/>
      <c r="DO783" s="56"/>
      <c r="DP783" s="56"/>
      <c r="DQ783" s="56"/>
      <c r="DR783" s="56"/>
      <c r="DS783" s="56"/>
      <c r="DT783" s="56"/>
      <c r="DU783" s="56"/>
      <c r="DV783" s="56"/>
      <c r="DW783" s="56"/>
      <c r="DX783" s="56"/>
      <c r="DY783" s="56"/>
      <c r="DZ783" s="56"/>
      <c r="EA783" s="56"/>
      <c r="EB783" s="56"/>
      <c r="EC783" s="56"/>
      <c r="ED783" s="56"/>
      <c r="EE783" s="56"/>
      <c r="EF783" s="56"/>
      <c r="EG783" s="56"/>
      <c r="EH783" s="56"/>
      <c r="EI783" s="56"/>
      <c r="EJ783" s="56"/>
      <c r="EK783" s="56"/>
      <c r="EL783" s="76"/>
      <c r="EM783" s="61"/>
      <c r="EN783" s="61"/>
      <c r="EO783" s="61"/>
      <c r="EP783" s="61"/>
      <c r="EQ783" s="70"/>
      <c r="ER783" s="56"/>
      <c r="ES783" s="56"/>
      <c r="ET783" s="66"/>
      <c r="EU783" s="66"/>
      <c r="EV783" s="66"/>
      <c r="EW783" s="66"/>
      <c r="EX783" s="66"/>
      <c r="EY783" s="66"/>
      <c r="EZ783" s="66"/>
      <c r="FA783" s="66"/>
      <c r="FB783" s="66"/>
      <c r="FC783" s="66"/>
      <c r="FD783" s="66"/>
      <c r="FE783" s="66"/>
      <c r="FF783" s="66"/>
      <c r="FG783" s="66"/>
      <c r="FH783" s="66"/>
      <c r="FI783" s="66"/>
      <c r="FJ783" s="66"/>
      <c r="FK783" s="66"/>
      <c r="FL783" s="66"/>
      <c r="FM783" s="66"/>
      <c r="FN783" s="66"/>
      <c r="FO783" s="66"/>
      <c r="FP783" s="66"/>
      <c r="FQ783" s="66"/>
      <c r="FR783" s="66"/>
      <c r="FS783" s="66"/>
      <c r="FT783" s="66"/>
      <c r="FU783" s="66"/>
      <c r="FV783" s="66"/>
      <c r="FW783" s="66"/>
      <c r="FX783" s="66"/>
      <c r="FY783" s="66"/>
      <c r="FZ783" s="66"/>
      <c r="GA783" s="66"/>
      <c r="GB783" s="66"/>
      <c r="GC783" s="66"/>
      <c r="GD783" s="66"/>
      <c r="GE783" s="66"/>
      <c r="GF783" s="66"/>
      <c r="GG783" s="7"/>
    </row>
    <row r="784" spans="2:189" s="67" customFormat="1" ht="11.45" customHeight="1" x14ac:dyDescent="0.15">
      <c r="B784" s="55"/>
      <c r="C784" s="56"/>
      <c r="D784" s="56"/>
      <c r="E784" s="56"/>
      <c r="F784" s="56"/>
      <c r="G784" s="56"/>
      <c r="H784" s="56" t="s">
        <v>12605</v>
      </c>
      <c r="I784" s="56"/>
      <c r="J784" s="73" t="s">
        <v>12606</v>
      </c>
      <c r="K784" s="56"/>
      <c r="L784" s="78"/>
      <c r="M784" s="73" t="s">
        <v>41</v>
      </c>
      <c r="N784" s="73"/>
      <c r="O784" s="56" t="str">
        <f>TEXT(EP754,"#,###.##")</f>
        <v>186.1</v>
      </c>
      <c r="P784" s="56"/>
      <c r="R784" s="56"/>
      <c r="S784" s="56"/>
      <c r="T784" s="56" t="s">
        <v>39</v>
      </c>
      <c r="U784" s="56"/>
      <c r="V784" s="56" t="str">
        <f>TEXT(EP760,"#,###.##")</f>
        <v>126.2</v>
      </c>
      <c r="Z784" s="56"/>
      <c r="AA784" s="56" t="s">
        <v>39</v>
      </c>
      <c r="AB784" s="56"/>
      <c r="AC784" s="56" t="str">
        <f>TEXT(EP779,"#,###.##")</f>
        <v>49.2</v>
      </c>
      <c r="AD784" s="56"/>
      <c r="AG784" s="56" t="s">
        <v>43</v>
      </c>
      <c r="AH784" s="56"/>
      <c r="AI784" s="56" t="str">
        <f>TEXT(TRUNC(EP754+EP760+EP779,0),"#,##0")</f>
        <v>361</v>
      </c>
      <c r="AJ784" s="56"/>
      <c r="AK784" s="56"/>
      <c r="AM784" s="56"/>
      <c r="AN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73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76"/>
      <c r="EM784" s="61"/>
      <c r="EN784" s="61"/>
      <c r="EO784" s="61"/>
      <c r="EP784" s="61"/>
      <c r="EQ784" s="70"/>
      <c r="ER784" s="56"/>
      <c r="ES784" s="56"/>
      <c r="ET784" s="66"/>
      <c r="EU784" s="66"/>
      <c r="EV784" s="66"/>
      <c r="EW784" s="66"/>
      <c r="EX784" s="66"/>
      <c r="EY784" s="66"/>
      <c r="EZ784" s="66"/>
      <c r="FA784" s="66"/>
      <c r="FB784" s="66"/>
      <c r="FC784" s="66"/>
      <c r="FD784" s="66"/>
      <c r="FE784" s="66"/>
      <c r="FF784" s="66"/>
      <c r="FG784" s="66"/>
      <c r="FH784" s="66"/>
      <c r="FI784" s="66"/>
      <c r="FJ784" s="66"/>
      <c r="FK784" s="66"/>
      <c r="FL784" s="66"/>
      <c r="FM784" s="66"/>
      <c r="FN784" s="66"/>
      <c r="FO784" s="66"/>
      <c r="FP784" s="66"/>
      <c r="FQ784" s="66"/>
      <c r="FR784" s="66"/>
      <c r="FS784" s="66"/>
      <c r="FT784" s="66"/>
      <c r="FU784" s="66"/>
      <c r="FV784" s="66"/>
      <c r="FW784" s="66"/>
      <c r="FX784" s="66"/>
      <c r="FY784" s="66"/>
      <c r="FZ784" s="66"/>
      <c r="GA784" s="66"/>
      <c r="GB784" s="66"/>
      <c r="GC784" s="66"/>
      <c r="GD784" s="66"/>
      <c r="GE784" s="66"/>
      <c r="GF784" s="66"/>
      <c r="GG784" s="7"/>
    </row>
    <row r="785" spans="1:189" s="67" customFormat="1" ht="11.45" customHeight="1" x14ac:dyDescent="0.15">
      <c r="B785" s="55"/>
      <c r="C785" s="56"/>
      <c r="D785" s="56"/>
      <c r="E785" s="56"/>
      <c r="F785" s="56"/>
      <c r="G785" s="56"/>
      <c r="H785" s="56"/>
      <c r="I785" s="56"/>
      <c r="J785" s="56" t="s">
        <v>9</v>
      </c>
      <c r="K785" s="56"/>
      <c r="L785" s="73"/>
      <c r="M785" s="73" t="s">
        <v>41</v>
      </c>
      <c r="N785" s="73"/>
      <c r="O785" s="56" t="e">
        <f>TEXT(AQ782+AI783+AI784,"#,##0")</f>
        <v>#REF!</v>
      </c>
      <c r="P785" s="56"/>
      <c r="Q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  <c r="BR785" s="56"/>
      <c r="BS785" s="73"/>
      <c r="BT785" s="56"/>
      <c r="BU785" s="56"/>
      <c r="BV785" s="56"/>
      <c r="BW785" s="56"/>
      <c r="BX785" s="56"/>
      <c r="BY785" s="56"/>
      <c r="BZ785" s="56"/>
      <c r="CA785" s="56"/>
      <c r="CB785" s="56"/>
      <c r="CC785" s="56"/>
      <c r="CD785" s="56"/>
      <c r="CE785" s="56"/>
      <c r="CF785" s="56"/>
      <c r="CG785" s="56"/>
      <c r="CH785" s="56"/>
      <c r="CI785" s="56"/>
      <c r="CJ785" s="56"/>
      <c r="CK785" s="56"/>
      <c r="CL785" s="56"/>
      <c r="CM785" s="56"/>
      <c r="CN785" s="56"/>
      <c r="CO785" s="56"/>
      <c r="CP785" s="56"/>
      <c r="CQ785" s="56"/>
      <c r="CR785" s="56"/>
      <c r="CS785" s="56"/>
      <c r="CT785" s="56"/>
      <c r="CU785" s="56"/>
      <c r="CV785" s="56"/>
      <c r="CW785" s="56"/>
      <c r="CX785" s="56"/>
      <c r="CY785" s="56"/>
      <c r="CZ785" s="56"/>
      <c r="DA785" s="56"/>
      <c r="DB785" s="56"/>
      <c r="DC785" s="56"/>
      <c r="DD785" s="56"/>
      <c r="DE785" s="56"/>
      <c r="DF785" s="56"/>
      <c r="DG785" s="56"/>
      <c r="DH785" s="56"/>
      <c r="DI785" s="56"/>
      <c r="DJ785" s="56"/>
      <c r="DK785" s="56"/>
      <c r="DL785" s="56"/>
      <c r="DM785" s="56"/>
      <c r="DN785" s="56"/>
      <c r="DO785" s="56"/>
      <c r="DP785" s="56"/>
      <c r="DQ785" s="56"/>
      <c r="DR785" s="56"/>
      <c r="DS785" s="56"/>
      <c r="DT785" s="56"/>
      <c r="DU785" s="56"/>
      <c r="DV785" s="56"/>
      <c r="DW785" s="56"/>
      <c r="DX785" s="56"/>
      <c r="DY785" s="56"/>
      <c r="DZ785" s="56"/>
      <c r="EA785" s="56"/>
      <c r="EB785" s="56"/>
      <c r="EC785" s="56"/>
      <c r="ED785" s="56"/>
      <c r="EE785" s="56"/>
      <c r="EF785" s="56"/>
      <c r="EG785" s="56"/>
      <c r="EH785" s="56"/>
      <c r="EI785" s="56"/>
      <c r="EJ785" s="56"/>
      <c r="EK785" s="56"/>
      <c r="EL785" s="76"/>
      <c r="EM785" s="62" t="e">
        <f>EN785+EO785+EP785</f>
        <v>#REF!</v>
      </c>
      <c r="EN785" s="61" t="e">
        <f>TEXT(AQ782,"#,##0")</f>
        <v>#REF!</v>
      </c>
      <c r="EO785" s="61" t="e">
        <f>TEXT(AI783,"#,##0")</f>
        <v>#REF!</v>
      </c>
      <c r="EP785" s="61" t="str">
        <f>TEXT(AI784,"#,##0")</f>
        <v>361</v>
      </c>
      <c r="EQ785" s="70"/>
      <c r="ER785" s="56"/>
      <c r="ES785" s="56"/>
      <c r="ET785" s="66"/>
      <c r="EU785" s="66"/>
      <c r="EV785" s="66"/>
      <c r="EW785" s="66"/>
      <c r="EX785" s="66"/>
      <c r="EY785" s="66"/>
      <c r="EZ785" s="66"/>
      <c r="FA785" s="66"/>
      <c r="FB785" s="66"/>
      <c r="FC785" s="66"/>
      <c r="FD785" s="66"/>
      <c r="FE785" s="66"/>
      <c r="FF785" s="66"/>
      <c r="FG785" s="66"/>
      <c r="FH785" s="66"/>
      <c r="FI785" s="66"/>
      <c r="FJ785" s="66"/>
      <c r="FK785" s="66"/>
      <c r="FL785" s="66"/>
      <c r="FM785" s="66"/>
      <c r="FN785" s="66"/>
      <c r="FO785" s="66"/>
      <c r="FP785" s="66"/>
      <c r="FQ785" s="66"/>
      <c r="FR785" s="66"/>
      <c r="FS785" s="66"/>
      <c r="FT785" s="66"/>
      <c r="FU785" s="66"/>
      <c r="FV785" s="66"/>
      <c r="FW785" s="66"/>
      <c r="FX785" s="66"/>
      <c r="FY785" s="66"/>
      <c r="FZ785" s="66"/>
      <c r="GA785" s="66"/>
      <c r="GB785" s="66"/>
      <c r="GC785" s="66"/>
      <c r="GD785" s="66"/>
      <c r="GE785" s="66"/>
      <c r="GF785" s="66"/>
      <c r="GG785" s="7"/>
    </row>
    <row r="786" spans="1:189" s="67" customFormat="1" ht="11.45" customHeight="1" x14ac:dyDescent="0.15">
      <c r="B786" s="55"/>
      <c r="C786" s="56"/>
      <c r="D786" s="56"/>
      <c r="E786" s="56"/>
      <c r="F786" s="56"/>
      <c r="G786" s="56"/>
      <c r="H786" s="56"/>
      <c r="I786" s="56"/>
      <c r="J786" s="56"/>
      <c r="K786" s="56"/>
      <c r="L786" s="73"/>
      <c r="M786" s="73"/>
      <c r="N786" s="73"/>
      <c r="O786" s="56"/>
      <c r="P786" s="56"/>
      <c r="Q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  <c r="BR786" s="56"/>
      <c r="BS786" s="73"/>
      <c r="BT786" s="56"/>
      <c r="BU786" s="56"/>
      <c r="BV786" s="56"/>
      <c r="BW786" s="56"/>
      <c r="BX786" s="56"/>
      <c r="BY786" s="56"/>
      <c r="BZ786" s="56"/>
      <c r="CA786" s="56"/>
      <c r="CB786" s="56"/>
      <c r="CC786" s="56"/>
      <c r="CD786" s="56"/>
      <c r="CE786" s="56"/>
      <c r="CF786" s="56"/>
      <c r="CG786" s="56"/>
      <c r="CH786" s="56"/>
      <c r="CI786" s="56"/>
      <c r="CJ786" s="56"/>
      <c r="CK786" s="56"/>
      <c r="CL786" s="56"/>
      <c r="CM786" s="56"/>
      <c r="CN786" s="56"/>
      <c r="CO786" s="56"/>
      <c r="CP786" s="56"/>
      <c r="CQ786" s="56"/>
      <c r="CR786" s="56"/>
      <c r="CS786" s="56"/>
      <c r="CT786" s="56"/>
      <c r="CU786" s="56"/>
      <c r="CV786" s="56"/>
      <c r="CW786" s="56"/>
      <c r="CX786" s="56"/>
      <c r="CY786" s="56"/>
      <c r="CZ786" s="56"/>
      <c r="DA786" s="56"/>
      <c r="DB786" s="56"/>
      <c r="DC786" s="56"/>
      <c r="DD786" s="56"/>
      <c r="DE786" s="56"/>
      <c r="DF786" s="56"/>
      <c r="DG786" s="56"/>
      <c r="DH786" s="56"/>
      <c r="DI786" s="56"/>
      <c r="DJ786" s="56"/>
      <c r="DK786" s="56"/>
      <c r="DL786" s="56"/>
      <c r="DM786" s="56"/>
      <c r="DN786" s="56"/>
      <c r="DO786" s="56"/>
      <c r="DP786" s="56"/>
      <c r="DQ786" s="56"/>
      <c r="DR786" s="56"/>
      <c r="DS786" s="56"/>
      <c r="DT786" s="56"/>
      <c r="DU786" s="56"/>
      <c r="DV786" s="56"/>
      <c r="DW786" s="56"/>
      <c r="DX786" s="56"/>
      <c r="DY786" s="56"/>
      <c r="DZ786" s="56"/>
      <c r="EA786" s="56"/>
      <c r="EB786" s="56"/>
      <c r="EC786" s="56"/>
      <c r="ED786" s="56"/>
      <c r="EE786" s="56"/>
      <c r="EF786" s="56"/>
      <c r="EG786" s="56"/>
      <c r="EH786" s="56"/>
      <c r="EI786" s="56"/>
      <c r="EJ786" s="56"/>
      <c r="EK786" s="56"/>
      <c r="EL786" s="76"/>
      <c r="EM786" s="62"/>
      <c r="EN786" s="61"/>
      <c r="EO786" s="61"/>
      <c r="EP786" s="61"/>
      <c r="EQ786" s="70"/>
      <c r="ER786" s="56"/>
      <c r="ES786" s="56"/>
      <c r="ET786" s="66"/>
      <c r="EU786" s="66"/>
      <c r="EV786" s="66"/>
      <c r="EW786" s="66"/>
      <c r="EX786" s="66"/>
      <c r="EY786" s="66"/>
      <c r="EZ786" s="66"/>
      <c r="FA786" s="66"/>
      <c r="FB786" s="66"/>
      <c r="FC786" s="66"/>
      <c r="FD786" s="66"/>
      <c r="FE786" s="66"/>
      <c r="FF786" s="66"/>
      <c r="FG786" s="66"/>
      <c r="FH786" s="66"/>
      <c r="FI786" s="66"/>
      <c r="FJ786" s="66"/>
      <c r="FK786" s="66"/>
      <c r="FL786" s="66"/>
      <c r="FM786" s="66"/>
      <c r="FN786" s="66"/>
      <c r="FO786" s="66"/>
      <c r="FP786" s="66"/>
      <c r="FQ786" s="66"/>
      <c r="FR786" s="66"/>
      <c r="FS786" s="66"/>
      <c r="FT786" s="66"/>
      <c r="FU786" s="66"/>
      <c r="FV786" s="66"/>
      <c r="FW786" s="66"/>
      <c r="FX786" s="66"/>
      <c r="FY786" s="66"/>
      <c r="FZ786" s="66"/>
      <c r="GA786" s="66"/>
      <c r="GB786" s="66"/>
      <c r="GC786" s="66"/>
      <c r="GD786" s="66"/>
      <c r="GE786" s="66"/>
      <c r="GF786" s="66"/>
      <c r="GG786" s="7"/>
    </row>
    <row r="787" spans="1:189" s="67" customFormat="1" ht="11.45" customHeight="1" x14ac:dyDescent="0.15">
      <c r="B787" s="57"/>
      <c r="C787" s="54"/>
      <c r="D787" s="54"/>
      <c r="E787" s="54"/>
      <c r="F787" s="54"/>
      <c r="G787" s="54"/>
      <c r="H787" s="54"/>
      <c r="I787" s="54"/>
      <c r="J787" s="54"/>
      <c r="K787" s="54"/>
      <c r="L787" s="74"/>
      <c r="M787" s="74"/>
      <c r="N787" s="7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  <c r="AK787" s="54"/>
      <c r="AL787" s="54"/>
      <c r="AM787" s="54"/>
      <c r="AN787" s="54"/>
      <c r="AO787" s="54"/>
      <c r="AP787" s="54"/>
      <c r="AQ787" s="54"/>
      <c r="AR787" s="54"/>
      <c r="AS787" s="54"/>
      <c r="AT787" s="54"/>
      <c r="AU787" s="54"/>
      <c r="AV787" s="54"/>
      <c r="AW787" s="54"/>
      <c r="AX787" s="54"/>
      <c r="AY787" s="54"/>
      <c r="AZ787" s="54"/>
      <c r="BA787" s="54"/>
      <c r="BB787" s="54"/>
      <c r="BC787" s="54"/>
      <c r="BD787" s="54"/>
      <c r="BE787" s="54"/>
      <c r="BF787" s="54"/>
      <c r="BG787" s="54"/>
      <c r="BH787" s="54"/>
      <c r="BI787" s="54"/>
      <c r="BJ787" s="54"/>
      <c r="BK787" s="54"/>
      <c r="BL787" s="54"/>
      <c r="BM787" s="54"/>
      <c r="BN787" s="54"/>
      <c r="BO787" s="54"/>
      <c r="BP787" s="54"/>
      <c r="BQ787" s="54"/>
      <c r="BR787" s="54"/>
      <c r="BS787" s="74"/>
      <c r="BT787" s="54"/>
      <c r="BU787" s="54"/>
      <c r="BV787" s="54"/>
      <c r="BW787" s="54"/>
      <c r="BX787" s="54"/>
      <c r="BY787" s="54"/>
      <c r="BZ787" s="54"/>
      <c r="CA787" s="54"/>
      <c r="CB787" s="54"/>
      <c r="CC787" s="54"/>
      <c r="CD787" s="54"/>
      <c r="CE787" s="54"/>
      <c r="CF787" s="54"/>
      <c r="CG787" s="54"/>
      <c r="CH787" s="54"/>
      <c r="CI787" s="54"/>
      <c r="CJ787" s="54"/>
      <c r="CK787" s="54"/>
      <c r="CL787" s="54"/>
      <c r="CM787" s="54"/>
      <c r="CN787" s="54"/>
      <c r="CO787" s="54"/>
      <c r="CP787" s="54"/>
      <c r="CQ787" s="54"/>
      <c r="CR787" s="54"/>
      <c r="CS787" s="54"/>
      <c r="CT787" s="54"/>
      <c r="CU787" s="54"/>
      <c r="CV787" s="54"/>
      <c r="CW787" s="54"/>
      <c r="CX787" s="54"/>
      <c r="CY787" s="54"/>
      <c r="CZ787" s="54"/>
      <c r="DA787" s="54"/>
      <c r="DB787" s="54"/>
      <c r="DC787" s="54"/>
      <c r="DD787" s="54"/>
      <c r="DE787" s="54"/>
      <c r="DF787" s="54"/>
      <c r="DG787" s="54"/>
      <c r="DH787" s="54"/>
      <c r="DI787" s="54"/>
      <c r="DJ787" s="54"/>
      <c r="DK787" s="54"/>
      <c r="DL787" s="54"/>
      <c r="DM787" s="54"/>
      <c r="DN787" s="54"/>
      <c r="DO787" s="54"/>
      <c r="DP787" s="54"/>
      <c r="DQ787" s="54"/>
      <c r="DR787" s="54"/>
      <c r="DS787" s="54"/>
      <c r="DT787" s="54"/>
      <c r="DU787" s="54"/>
      <c r="DV787" s="54"/>
      <c r="DW787" s="54"/>
      <c r="DX787" s="54"/>
      <c r="DY787" s="54"/>
      <c r="DZ787" s="54"/>
      <c r="EA787" s="54"/>
      <c r="EB787" s="54"/>
      <c r="EC787" s="54"/>
      <c r="ED787" s="54"/>
      <c r="EE787" s="54"/>
      <c r="EF787" s="54"/>
      <c r="EG787" s="54"/>
      <c r="EH787" s="54"/>
      <c r="EI787" s="54"/>
      <c r="EJ787" s="54"/>
      <c r="EK787" s="54"/>
      <c r="EL787" s="77"/>
      <c r="EM787" s="72"/>
      <c r="EN787" s="64"/>
      <c r="EO787" s="64"/>
      <c r="EP787" s="64"/>
      <c r="EQ787" s="71"/>
      <c r="ER787" s="56"/>
      <c r="ES787" s="56"/>
      <c r="ET787" s="66"/>
      <c r="EU787" s="66"/>
      <c r="EV787" s="66"/>
      <c r="EW787" s="66"/>
      <c r="EX787" s="66"/>
      <c r="EY787" s="66"/>
      <c r="EZ787" s="66"/>
      <c r="FA787" s="66"/>
      <c r="FB787" s="66"/>
      <c r="FC787" s="66"/>
      <c r="FD787" s="66"/>
      <c r="FE787" s="66"/>
      <c r="FF787" s="66"/>
      <c r="FG787" s="66"/>
      <c r="FH787" s="66"/>
      <c r="FI787" s="66"/>
      <c r="FJ787" s="66"/>
      <c r="FK787" s="66"/>
      <c r="FL787" s="66"/>
      <c r="FM787" s="66"/>
      <c r="FN787" s="66"/>
      <c r="FO787" s="66"/>
      <c r="FP787" s="66"/>
      <c r="FQ787" s="66"/>
      <c r="FR787" s="66"/>
      <c r="FS787" s="66"/>
      <c r="FT787" s="66"/>
      <c r="FU787" s="66"/>
      <c r="FV787" s="66"/>
      <c r="FW787" s="66"/>
      <c r="FX787" s="66"/>
      <c r="FY787" s="66"/>
      <c r="FZ787" s="66"/>
      <c r="GA787" s="66"/>
      <c r="GB787" s="66"/>
      <c r="GC787" s="66"/>
      <c r="GD787" s="66"/>
      <c r="GE787" s="66"/>
      <c r="GF787" s="66"/>
      <c r="GG787" s="7"/>
    </row>
    <row r="788" spans="1:189" s="67" customFormat="1" ht="11.45" customHeight="1" x14ac:dyDescent="0.15">
      <c r="B788" s="142"/>
      <c r="C788" s="134"/>
      <c r="D788" s="134"/>
      <c r="E788" s="134"/>
      <c r="F788" s="134"/>
      <c r="G788" s="134"/>
      <c r="H788" s="134"/>
      <c r="I788" s="134"/>
      <c r="J788" s="134"/>
      <c r="K788" s="134"/>
      <c r="L788" s="143"/>
      <c r="M788" s="143"/>
      <c r="N788" s="143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  <c r="AA788" s="134"/>
      <c r="AB788" s="134"/>
      <c r="AC788" s="134"/>
      <c r="AD788" s="134"/>
      <c r="AE788" s="134"/>
      <c r="AF788" s="134"/>
      <c r="AG788" s="134"/>
      <c r="AH788" s="134"/>
      <c r="AI788" s="134"/>
      <c r="AJ788" s="134"/>
      <c r="AK788" s="134"/>
      <c r="AL788" s="134"/>
      <c r="AM788" s="134"/>
      <c r="AN788" s="134"/>
      <c r="AO788" s="134"/>
      <c r="AP788" s="134"/>
      <c r="AQ788" s="134"/>
      <c r="AR788" s="134"/>
      <c r="AS788" s="134"/>
      <c r="AT788" s="134"/>
      <c r="AU788" s="134"/>
      <c r="AV788" s="134"/>
      <c r="AW788" s="134"/>
      <c r="AX788" s="134"/>
      <c r="AY788" s="134"/>
      <c r="AZ788" s="134"/>
      <c r="BA788" s="134"/>
      <c r="BB788" s="134"/>
      <c r="BC788" s="134"/>
      <c r="BD788" s="134"/>
      <c r="BE788" s="134"/>
      <c r="BF788" s="134"/>
      <c r="BG788" s="134"/>
      <c r="BH788" s="134"/>
      <c r="BI788" s="134"/>
      <c r="BJ788" s="134"/>
      <c r="BK788" s="134"/>
      <c r="BL788" s="134"/>
      <c r="BM788" s="134"/>
      <c r="BN788" s="134"/>
      <c r="BO788" s="134"/>
      <c r="BP788" s="134"/>
      <c r="BQ788" s="134"/>
      <c r="BR788" s="134"/>
      <c r="BS788" s="143"/>
      <c r="BT788" s="134"/>
      <c r="BU788" s="134"/>
      <c r="BV788" s="134"/>
      <c r="BW788" s="134"/>
      <c r="BX788" s="134"/>
      <c r="BY788" s="134"/>
      <c r="BZ788" s="134"/>
      <c r="CA788" s="134"/>
      <c r="CB788" s="134"/>
      <c r="CC788" s="134"/>
      <c r="CD788" s="134"/>
      <c r="CE788" s="134"/>
      <c r="CF788" s="134"/>
      <c r="CG788" s="134"/>
      <c r="CH788" s="134"/>
      <c r="CI788" s="134"/>
      <c r="CJ788" s="134"/>
      <c r="CK788" s="134"/>
      <c r="CL788" s="134"/>
      <c r="CM788" s="134"/>
      <c r="CN788" s="134"/>
      <c r="CO788" s="134"/>
      <c r="CP788" s="134"/>
      <c r="CQ788" s="134"/>
      <c r="CR788" s="134"/>
      <c r="CS788" s="134"/>
      <c r="CT788" s="134"/>
      <c r="CU788" s="134"/>
      <c r="CV788" s="134"/>
      <c r="CW788" s="134"/>
      <c r="CX788" s="134"/>
      <c r="CY788" s="134"/>
      <c r="CZ788" s="134"/>
      <c r="DA788" s="134"/>
      <c r="DB788" s="134"/>
      <c r="DC788" s="134"/>
      <c r="DD788" s="134"/>
      <c r="DE788" s="134"/>
      <c r="DF788" s="134"/>
      <c r="DG788" s="134"/>
      <c r="DH788" s="134"/>
      <c r="DI788" s="134"/>
      <c r="DJ788" s="134"/>
      <c r="DK788" s="134"/>
      <c r="DL788" s="134"/>
      <c r="DM788" s="134"/>
      <c r="DN788" s="134"/>
      <c r="DO788" s="134"/>
      <c r="DP788" s="134"/>
      <c r="DQ788" s="134"/>
      <c r="DR788" s="134"/>
      <c r="DS788" s="134"/>
      <c r="DT788" s="134"/>
      <c r="DU788" s="134"/>
      <c r="DV788" s="134"/>
      <c r="DW788" s="134"/>
      <c r="DX788" s="134"/>
      <c r="DY788" s="134"/>
      <c r="DZ788" s="134"/>
      <c r="EA788" s="134"/>
      <c r="EB788" s="134"/>
      <c r="EC788" s="134"/>
      <c r="ED788" s="134"/>
      <c r="EE788" s="134"/>
      <c r="EF788" s="134"/>
      <c r="EG788" s="134"/>
      <c r="EH788" s="134"/>
      <c r="EI788" s="134"/>
      <c r="EJ788" s="134"/>
      <c r="EK788" s="134"/>
      <c r="EL788" s="144"/>
      <c r="EM788" s="140"/>
      <c r="EN788" s="137"/>
      <c r="EO788" s="137"/>
      <c r="EP788" s="137"/>
      <c r="EQ788" s="149"/>
      <c r="ER788" s="56"/>
      <c r="ES788" s="56"/>
      <c r="ET788" s="66"/>
      <c r="EU788" s="66"/>
      <c r="EV788" s="66"/>
      <c r="EW788" s="66"/>
      <c r="EX788" s="66"/>
      <c r="EY788" s="66"/>
      <c r="EZ788" s="66"/>
      <c r="FA788" s="66"/>
      <c r="FB788" s="66"/>
      <c r="FC788" s="66"/>
      <c r="FD788" s="66"/>
      <c r="FE788" s="66"/>
      <c r="FF788" s="66"/>
      <c r="FG788" s="66"/>
      <c r="FH788" s="66"/>
      <c r="FI788" s="66"/>
      <c r="FJ788" s="66"/>
      <c r="FK788" s="66"/>
      <c r="FL788" s="66"/>
      <c r="FM788" s="66"/>
      <c r="FN788" s="66"/>
      <c r="FO788" s="66"/>
      <c r="FP788" s="66"/>
      <c r="FQ788" s="66"/>
      <c r="FR788" s="66"/>
      <c r="FS788" s="66"/>
      <c r="FT788" s="66"/>
      <c r="FU788" s="66"/>
      <c r="FV788" s="66"/>
      <c r="FW788" s="66"/>
      <c r="FX788" s="66"/>
      <c r="FY788" s="66"/>
      <c r="FZ788" s="66"/>
      <c r="GA788" s="66"/>
      <c r="GB788" s="66"/>
      <c r="GC788" s="66"/>
      <c r="GD788" s="66"/>
      <c r="GE788" s="66"/>
      <c r="GF788" s="66"/>
      <c r="GG788" s="7"/>
    </row>
    <row r="789" spans="1:189" s="67" customFormat="1" ht="11.45" customHeight="1" x14ac:dyDescent="0.2">
      <c r="A789" s="67">
        <v>19</v>
      </c>
      <c r="B789" s="288">
        <f>A789</f>
        <v>19</v>
      </c>
      <c r="C789" s="286"/>
      <c r="D789" s="286"/>
      <c r="E789" s="107" t="s">
        <v>13006</v>
      </c>
      <c r="F789" s="56"/>
      <c r="G789" s="56"/>
      <c r="H789" s="56"/>
      <c r="I789" s="56"/>
      <c r="J789" s="56"/>
      <c r="K789" s="56"/>
      <c r="L789" s="73"/>
      <c r="M789" s="73"/>
      <c r="N789" s="73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  <c r="BR789" s="56"/>
      <c r="BS789" s="73"/>
      <c r="BT789" s="56"/>
      <c r="BU789" s="56"/>
      <c r="BV789" s="56"/>
      <c r="BW789" s="56"/>
      <c r="BX789" s="56"/>
      <c r="BY789" s="56"/>
      <c r="BZ789" s="56"/>
      <c r="CA789" s="56"/>
      <c r="CB789" s="56"/>
      <c r="CC789" s="56"/>
      <c r="CD789" s="56"/>
      <c r="CE789" s="56"/>
      <c r="CF789" s="56"/>
      <c r="CG789" s="56"/>
      <c r="CH789" s="56"/>
      <c r="CI789" s="56"/>
      <c r="CJ789" s="56"/>
      <c r="CK789" s="56"/>
      <c r="CL789" s="56"/>
      <c r="CM789" s="56"/>
      <c r="CN789" s="56"/>
      <c r="CO789" s="56"/>
      <c r="CP789" s="56"/>
      <c r="CQ789" s="56"/>
      <c r="CR789" s="56"/>
      <c r="CS789" s="56"/>
      <c r="CT789" s="56"/>
      <c r="CU789" s="56"/>
      <c r="CV789" s="56"/>
      <c r="CW789" s="56"/>
      <c r="CX789" s="56"/>
      <c r="CY789" s="56"/>
      <c r="CZ789" s="56"/>
      <c r="DA789" s="56"/>
      <c r="DB789" s="56"/>
      <c r="DC789" s="56"/>
      <c r="DD789" s="56"/>
      <c r="DE789" s="56"/>
      <c r="DF789" s="56"/>
      <c r="DG789" s="56"/>
      <c r="DH789" s="56"/>
      <c r="DI789" s="56"/>
      <c r="DJ789" s="56"/>
      <c r="DK789" s="56"/>
      <c r="DL789" s="56"/>
      <c r="DM789" s="56"/>
      <c r="DN789" s="56"/>
      <c r="DO789" s="56"/>
      <c r="DP789" s="56"/>
      <c r="DQ789" s="56"/>
      <c r="DR789" s="56"/>
      <c r="DS789" s="56"/>
      <c r="DT789" s="56"/>
      <c r="DU789" s="56"/>
      <c r="DV789" s="56"/>
      <c r="DW789" s="56"/>
      <c r="DX789" s="56"/>
      <c r="DY789" s="56"/>
      <c r="DZ789" s="56"/>
      <c r="EA789" s="56"/>
      <c r="EB789" s="56"/>
      <c r="EC789" s="56"/>
      <c r="ED789" s="56"/>
      <c r="EE789" s="56"/>
      <c r="EF789" s="56"/>
      <c r="EG789" s="56"/>
      <c r="EH789" s="56"/>
      <c r="EI789" s="56"/>
      <c r="EJ789" s="56"/>
      <c r="EK789" s="56"/>
      <c r="EL789" s="76"/>
      <c r="EM789" s="59" t="e">
        <f>EM806</f>
        <v>#REF!</v>
      </c>
      <c r="EN789" s="59" t="e">
        <f>EN806</f>
        <v>#REF!</v>
      </c>
      <c r="EO789" s="59" t="e">
        <f>EO806</f>
        <v>#REF!</v>
      </c>
      <c r="EP789" s="59" t="str">
        <f>EP806</f>
        <v>0</v>
      </c>
      <c r="EQ789" s="83" t="s">
        <v>12917</v>
      </c>
      <c r="ER789" s="56"/>
      <c r="ES789" s="9">
        <f>A789</f>
        <v>19</v>
      </c>
      <c r="ET789" s="66"/>
      <c r="EU789" s="66"/>
      <c r="EV789" s="66"/>
      <c r="EW789" s="66"/>
      <c r="EX789" s="66"/>
      <c r="EY789" s="66"/>
      <c r="EZ789" s="66"/>
      <c r="FA789" s="66"/>
      <c r="FB789" s="66"/>
      <c r="FC789" s="66"/>
      <c r="FD789" s="66"/>
      <c r="FE789" s="66"/>
      <c r="FF789" s="66"/>
      <c r="FG789" s="66"/>
      <c r="FH789" s="66"/>
      <c r="FI789" s="66"/>
      <c r="FJ789" s="66"/>
      <c r="FK789" s="66"/>
      <c r="FL789" s="66"/>
      <c r="FM789" s="66"/>
      <c r="FN789" s="66"/>
      <c r="FO789" s="66"/>
      <c r="FP789" s="66"/>
      <c r="FQ789" s="66"/>
      <c r="FR789" s="66"/>
      <c r="FS789" s="66"/>
      <c r="FT789" s="66"/>
      <c r="FU789" s="66"/>
      <c r="FV789" s="66"/>
      <c r="FW789" s="66"/>
      <c r="FX789" s="66"/>
      <c r="FY789" s="66"/>
      <c r="FZ789" s="66"/>
      <c r="GA789" s="66"/>
      <c r="GB789" s="66"/>
      <c r="GC789" s="66"/>
      <c r="GD789" s="66"/>
      <c r="GE789" s="66"/>
      <c r="GF789" s="66"/>
      <c r="GG789" s="7"/>
    </row>
    <row r="790" spans="1:189" s="67" customFormat="1" ht="11.45" customHeight="1" x14ac:dyDescent="0.15">
      <c r="B790" s="55"/>
      <c r="C790" s="56"/>
      <c r="D790" s="56"/>
      <c r="E790" s="56" t="s">
        <v>12607</v>
      </c>
      <c r="F790" s="56"/>
      <c r="G790" s="56"/>
      <c r="H790" s="56" t="s">
        <v>71</v>
      </c>
      <c r="I790" s="56" t="s">
        <v>12650</v>
      </c>
      <c r="J790" s="56"/>
      <c r="K790" s="56"/>
      <c r="L790" s="73" t="s">
        <v>12672</v>
      </c>
      <c r="M790" s="73"/>
      <c r="N790" s="73"/>
      <c r="O790" s="56"/>
      <c r="P790" s="56"/>
      <c r="Q790" s="56"/>
      <c r="R790" s="56"/>
      <c r="S790" s="56" t="s">
        <v>41</v>
      </c>
      <c r="T790" s="56"/>
      <c r="U790" s="56" t="s">
        <v>12670</v>
      </c>
      <c r="V790" s="56"/>
      <c r="W790" s="56"/>
      <c r="X790" s="56" t="s">
        <v>43</v>
      </c>
      <c r="Y790" s="56"/>
      <c r="Z790" s="56" t="str">
        <f>TEXT(80,"#,##0.#######")</f>
        <v>80.</v>
      </c>
      <c r="AA790" s="56"/>
      <c r="AB790" s="56" t="s">
        <v>12654</v>
      </c>
      <c r="AC790" s="56" t="s">
        <v>45</v>
      </c>
      <c r="AD790" s="56" t="s">
        <v>12650</v>
      </c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73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6"/>
      <c r="CH790" s="56"/>
      <c r="CI790" s="56"/>
      <c r="CJ790" s="56"/>
      <c r="CK790" s="56"/>
      <c r="CL790" s="56"/>
      <c r="CM790" s="56"/>
      <c r="CN790" s="56"/>
      <c r="CO790" s="56"/>
      <c r="CP790" s="56"/>
      <c r="CQ790" s="56"/>
      <c r="CR790" s="56"/>
      <c r="CS790" s="56"/>
      <c r="CT790" s="56"/>
      <c r="CU790" s="56"/>
      <c r="CV790" s="56"/>
      <c r="CW790" s="56"/>
      <c r="CX790" s="56"/>
      <c r="CY790" s="56"/>
      <c r="CZ790" s="56"/>
      <c r="DA790" s="56"/>
      <c r="DB790" s="56"/>
      <c r="DC790" s="56"/>
      <c r="DD790" s="56"/>
      <c r="DE790" s="56"/>
      <c r="DF790" s="56"/>
      <c r="DG790" s="56"/>
      <c r="DH790" s="56"/>
      <c r="DI790" s="56"/>
      <c r="DJ790" s="56"/>
      <c r="DK790" s="56"/>
      <c r="DL790" s="56"/>
      <c r="DM790" s="56"/>
      <c r="DN790" s="56"/>
      <c r="DO790" s="56"/>
      <c r="DP790" s="56"/>
      <c r="DQ790" s="56"/>
      <c r="DR790" s="56"/>
      <c r="DS790" s="56"/>
      <c r="DT790" s="56"/>
      <c r="DU790" s="56"/>
      <c r="DV790" s="56"/>
      <c r="DW790" s="56"/>
      <c r="DX790" s="56"/>
      <c r="DY790" s="56"/>
      <c r="DZ790" s="56"/>
      <c r="EA790" s="56"/>
      <c r="EB790" s="56"/>
      <c r="EC790" s="56"/>
      <c r="ED790" s="56"/>
      <c r="EE790" s="56"/>
      <c r="EF790" s="56"/>
      <c r="EG790" s="56"/>
      <c r="EH790" s="56"/>
      <c r="EI790" s="56"/>
      <c r="EJ790" s="56"/>
      <c r="EK790" s="56"/>
      <c r="EL790" s="76"/>
      <c r="EM790" s="61"/>
      <c r="EN790" s="61"/>
      <c r="EO790" s="61"/>
      <c r="EP790" s="61"/>
      <c r="EQ790" s="70"/>
      <c r="ER790" s="56"/>
      <c r="ES790" s="56"/>
      <c r="ET790" s="66"/>
      <c r="EU790" s="66"/>
      <c r="EV790" s="66"/>
      <c r="EW790" s="66"/>
      <c r="EX790" s="66"/>
      <c r="EY790" s="66"/>
      <c r="EZ790" s="66"/>
      <c r="FA790" s="66"/>
      <c r="FB790" s="66"/>
      <c r="FC790" s="66"/>
      <c r="FD790" s="66"/>
      <c r="FE790" s="66"/>
      <c r="FF790" s="66"/>
      <c r="FG790" s="66"/>
      <c r="FH790" s="66"/>
      <c r="FI790" s="66"/>
      <c r="FJ790" s="66"/>
      <c r="FK790" s="66"/>
      <c r="FL790" s="66"/>
      <c r="FM790" s="66"/>
      <c r="FN790" s="66"/>
      <c r="FO790" s="66"/>
      <c r="FP790" s="66"/>
      <c r="FQ790" s="66"/>
      <c r="FR790" s="66"/>
      <c r="FS790" s="66"/>
      <c r="FT790" s="66"/>
      <c r="FU790" s="66"/>
      <c r="FV790" s="66"/>
      <c r="FW790" s="66"/>
      <c r="FX790" s="66"/>
      <c r="FY790" s="66"/>
      <c r="FZ790" s="66"/>
      <c r="GA790" s="66"/>
      <c r="GB790" s="66"/>
      <c r="GC790" s="66"/>
      <c r="GD790" s="66"/>
      <c r="GE790" s="66"/>
      <c r="GF790" s="66"/>
      <c r="GG790" s="7"/>
    </row>
    <row r="791" spans="1:189" s="67" customFormat="1" ht="11.45" customHeight="1" x14ac:dyDescent="0.15">
      <c r="B791" s="55"/>
      <c r="C791" s="56"/>
      <c r="D791" s="56"/>
      <c r="E791" s="56"/>
      <c r="F791" s="56"/>
      <c r="G791" s="56"/>
      <c r="H791" s="56" t="s">
        <v>12668</v>
      </c>
      <c r="I791" s="56"/>
      <c r="J791" s="56"/>
      <c r="K791" s="56"/>
      <c r="L791" s="73"/>
      <c r="M791" s="73"/>
      <c r="N791" s="73"/>
      <c r="O791" s="56" t="s">
        <v>12672</v>
      </c>
      <c r="P791" s="56"/>
      <c r="Q791" s="56"/>
      <c r="R791" s="56"/>
      <c r="S791" s="56"/>
      <c r="T791" s="56"/>
      <c r="U791" s="56"/>
      <c r="V791" s="56" t="s">
        <v>41</v>
      </c>
      <c r="W791" s="56"/>
      <c r="X791" s="56" t="s">
        <v>12613</v>
      </c>
      <c r="Y791" s="56"/>
      <c r="Z791" s="56" t="s">
        <v>43</v>
      </c>
      <c r="AA791" s="56"/>
      <c r="AB791" s="56" t="s">
        <v>12670</v>
      </c>
      <c r="AC791" s="56"/>
      <c r="AD791" s="56"/>
      <c r="AE791" s="56" t="s">
        <v>12609</v>
      </c>
      <c r="AF791" s="56"/>
      <c r="AG791" s="56"/>
      <c r="AH791" s="56" t="str">
        <f>TEXT(8,"#,##0.#######")</f>
        <v>8.</v>
      </c>
      <c r="AI791" s="56" t="s">
        <v>4481</v>
      </c>
      <c r="AJ791" s="56"/>
      <c r="AK791" s="56"/>
      <c r="AL791" s="56" t="s">
        <v>43</v>
      </c>
      <c r="AM791" s="56"/>
      <c r="AN791" s="56" t="str">
        <f>TEXT(Z790,"#,##0.#######")</f>
        <v>80.</v>
      </c>
      <c r="AO791" s="56"/>
      <c r="AP791" s="56"/>
      <c r="AQ791" s="56" t="s">
        <v>12609</v>
      </c>
      <c r="AR791" s="56"/>
      <c r="AS791" s="56"/>
      <c r="AT791" s="56" t="str">
        <f>TEXT(AH791,"#,##0.#######")</f>
        <v>8.</v>
      </c>
      <c r="AU791" s="56"/>
      <c r="AV791" s="56" t="s">
        <v>43</v>
      </c>
      <c r="AW791" s="56"/>
      <c r="AX791" s="56" t="str">
        <f>TEXT(ROUND(Z790/AH791,2),"#,##0.#######")</f>
        <v>10.</v>
      </c>
      <c r="AY791" s="56"/>
      <c r="AZ791" s="56"/>
      <c r="BA791" s="56" t="s">
        <v>12654</v>
      </c>
      <c r="BB791" s="56" t="s">
        <v>45</v>
      </c>
      <c r="BC791" s="56" t="s">
        <v>4481</v>
      </c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  <c r="BR791" s="56"/>
      <c r="BS791" s="73"/>
      <c r="BT791" s="56"/>
      <c r="BU791" s="56"/>
      <c r="BV791" s="56"/>
      <c r="BW791" s="56"/>
      <c r="BX791" s="56"/>
      <c r="BY791" s="56"/>
      <c r="BZ791" s="56"/>
      <c r="CA791" s="56"/>
      <c r="CB791" s="56"/>
      <c r="CC791" s="56"/>
      <c r="CD791" s="56"/>
      <c r="CE791" s="56"/>
      <c r="CF791" s="56"/>
      <c r="CG791" s="56"/>
      <c r="CH791" s="56"/>
      <c r="CI791" s="56"/>
      <c r="CJ791" s="56"/>
      <c r="CK791" s="56"/>
      <c r="CL791" s="56"/>
      <c r="CM791" s="56"/>
      <c r="CN791" s="56"/>
      <c r="CO791" s="56"/>
      <c r="CP791" s="56"/>
      <c r="CQ791" s="56"/>
      <c r="CR791" s="56"/>
      <c r="CS791" s="56"/>
      <c r="CT791" s="56"/>
      <c r="CU791" s="56"/>
      <c r="CV791" s="56"/>
      <c r="CW791" s="56"/>
      <c r="CX791" s="56"/>
      <c r="CY791" s="56"/>
      <c r="CZ791" s="56"/>
      <c r="DA791" s="56"/>
      <c r="DB791" s="56"/>
      <c r="DC791" s="56"/>
      <c r="DD791" s="56"/>
      <c r="DE791" s="56"/>
      <c r="DF791" s="56"/>
      <c r="DG791" s="56"/>
      <c r="DH791" s="56"/>
      <c r="DI791" s="56"/>
      <c r="DJ791" s="56"/>
      <c r="DK791" s="56"/>
      <c r="DL791" s="56"/>
      <c r="DM791" s="56"/>
      <c r="DN791" s="56"/>
      <c r="DO791" s="56"/>
      <c r="DP791" s="56"/>
      <c r="DQ791" s="56"/>
      <c r="DR791" s="56"/>
      <c r="DS791" s="56"/>
      <c r="DT791" s="56"/>
      <c r="DU791" s="56"/>
      <c r="DV791" s="56"/>
      <c r="DW791" s="56"/>
      <c r="DX791" s="56"/>
      <c r="DY791" s="56"/>
      <c r="DZ791" s="56"/>
      <c r="EA791" s="56"/>
      <c r="EB791" s="56"/>
      <c r="EC791" s="56"/>
      <c r="ED791" s="56"/>
      <c r="EE791" s="56"/>
      <c r="EF791" s="56"/>
      <c r="EG791" s="56"/>
      <c r="EH791" s="56"/>
      <c r="EI791" s="56"/>
      <c r="EJ791" s="56"/>
      <c r="EK791" s="56"/>
      <c r="EL791" s="76"/>
      <c r="EM791" s="61"/>
      <c r="EN791" s="61"/>
      <c r="EO791" s="61"/>
      <c r="EP791" s="61"/>
      <c r="EQ791" s="70"/>
      <c r="ER791" s="56"/>
      <c r="ES791" s="56"/>
      <c r="ET791" s="66"/>
      <c r="EU791" s="66"/>
      <c r="EV791" s="66"/>
      <c r="EW791" s="66"/>
      <c r="EX791" s="66"/>
      <c r="EY791" s="66"/>
      <c r="EZ791" s="66"/>
      <c r="FA791" s="66"/>
      <c r="FB791" s="66"/>
      <c r="FC791" s="66"/>
      <c r="FD791" s="66"/>
      <c r="FE791" s="66"/>
      <c r="FF791" s="66"/>
      <c r="FG791" s="66"/>
      <c r="FH791" s="66"/>
      <c r="FI791" s="66"/>
      <c r="FJ791" s="66"/>
      <c r="FK791" s="66"/>
      <c r="FL791" s="66"/>
      <c r="FM791" s="66"/>
      <c r="FN791" s="66"/>
      <c r="FO791" s="66"/>
      <c r="FP791" s="66"/>
      <c r="FQ791" s="66"/>
      <c r="FR791" s="66"/>
      <c r="FS791" s="66"/>
      <c r="FT791" s="66"/>
      <c r="FU791" s="66"/>
      <c r="FV791" s="66"/>
      <c r="FW791" s="66"/>
      <c r="FX791" s="66"/>
      <c r="FY791" s="66"/>
      <c r="FZ791" s="66"/>
      <c r="GA791" s="66"/>
      <c r="GB791" s="66"/>
      <c r="GC791" s="66"/>
      <c r="GD791" s="66"/>
      <c r="GE791" s="66"/>
      <c r="GF791" s="66"/>
      <c r="GG791" s="7"/>
    </row>
    <row r="792" spans="1:189" s="67" customFormat="1" ht="11.45" customHeight="1" x14ac:dyDescent="0.15">
      <c r="B792" s="55"/>
      <c r="C792" s="56"/>
      <c r="D792" s="56"/>
      <c r="E792" s="56"/>
      <c r="F792" s="56"/>
      <c r="G792" s="56"/>
      <c r="H792" s="56"/>
      <c r="I792" s="56"/>
      <c r="J792" s="56"/>
      <c r="K792" s="56"/>
      <c r="L792" s="73"/>
      <c r="M792" s="73"/>
      <c r="N792" s="73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73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76"/>
      <c r="EM792" s="61"/>
      <c r="EN792" s="61"/>
      <c r="EO792" s="61"/>
      <c r="EP792" s="61"/>
      <c r="EQ792" s="70"/>
      <c r="ER792" s="56"/>
      <c r="ES792" s="56"/>
      <c r="ET792" s="66"/>
      <c r="EU792" s="66"/>
      <c r="EV792" s="66"/>
      <c r="EW792" s="66"/>
      <c r="EX792" s="66"/>
      <c r="EY792" s="66"/>
      <c r="EZ792" s="66"/>
      <c r="FA792" s="66"/>
      <c r="FB792" s="66"/>
      <c r="FC792" s="66"/>
      <c r="FD792" s="66"/>
      <c r="FE792" s="66"/>
      <c r="FF792" s="66"/>
      <c r="FG792" s="66"/>
      <c r="FH792" s="66"/>
      <c r="FI792" s="66"/>
      <c r="FJ792" s="66"/>
      <c r="FK792" s="66"/>
      <c r="FL792" s="66"/>
      <c r="FM792" s="66"/>
      <c r="FN792" s="66"/>
      <c r="FO792" s="66"/>
      <c r="FP792" s="66"/>
      <c r="FQ792" s="66"/>
      <c r="FR792" s="66"/>
      <c r="FS792" s="66"/>
      <c r="FT792" s="66"/>
      <c r="FU792" s="66"/>
      <c r="FV792" s="66"/>
      <c r="FW792" s="66"/>
      <c r="FX792" s="66"/>
      <c r="FY792" s="66"/>
      <c r="FZ792" s="66"/>
      <c r="GA792" s="66"/>
      <c r="GB792" s="66"/>
      <c r="GC792" s="66"/>
      <c r="GD792" s="66"/>
      <c r="GE792" s="66"/>
      <c r="GF792" s="66"/>
      <c r="GG792" s="7"/>
    </row>
    <row r="793" spans="1:189" s="67" customFormat="1" ht="11.45" customHeight="1" x14ac:dyDescent="0.15">
      <c r="B793" s="55"/>
      <c r="C793" s="56"/>
      <c r="D793" s="56" t="s">
        <v>12599</v>
      </c>
      <c r="E793" s="56"/>
      <c r="F793" s="56"/>
      <c r="G793" s="56" t="s">
        <v>12669</v>
      </c>
      <c r="H793" s="56"/>
      <c r="I793" s="56"/>
      <c r="J793" s="56"/>
      <c r="K793" s="56"/>
      <c r="L793" s="73"/>
      <c r="M793" s="73"/>
      <c r="N793" s="73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73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76"/>
      <c r="EM793" s="61"/>
      <c r="EN793" s="61"/>
      <c r="EO793" s="61"/>
      <c r="EP793" s="61"/>
      <c r="EQ793" s="70"/>
      <c r="ER793" s="56"/>
      <c r="ES793" s="56"/>
      <c r="ET793" s="66"/>
      <c r="EU793" s="66"/>
      <c r="EV793" s="66"/>
      <c r="EW793" s="66"/>
      <c r="EX793" s="66"/>
      <c r="EY793" s="66"/>
      <c r="EZ793" s="66"/>
      <c r="FA793" s="66"/>
      <c r="FB793" s="66"/>
      <c r="FC793" s="66"/>
      <c r="FD793" s="66"/>
      <c r="FE793" s="66"/>
      <c r="FF793" s="66"/>
      <c r="FG793" s="66"/>
      <c r="FH793" s="66"/>
      <c r="FI793" s="66"/>
      <c r="FJ793" s="66"/>
      <c r="FK793" s="66"/>
      <c r="FL793" s="66"/>
      <c r="FM793" s="66"/>
      <c r="FN793" s="66"/>
      <c r="FO793" s="66"/>
      <c r="FP793" s="66"/>
      <c r="FQ793" s="66"/>
      <c r="FR793" s="66"/>
      <c r="FS793" s="66"/>
      <c r="FT793" s="66"/>
      <c r="FU793" s="66"/>
      <c r="FV793" s="66"/>
      <c r="FW793" s="66"/>
      <c r="FX793" s="66"/>
      <c r="FY793" s="66"/>
      <c r="FZ793" s="66"/>
      <c r="GA793" s="66"/>
      <c r="GB793" s="66"/>
      <c r="GC793" s="66"/>
      <c r="GD793" s="66"/>
      <c r="GE793" s="66"/>
      <c r="GF793" s="66"/>
      <c r="GG793" s="7"/>
    </row>
    <row r="794" spans="1:189" s="67" customFormat="1" ht="11.45" customHeight="1" x14ac:dyDescent="0.15">
      <c r="B794" s="55"/>
      <c r="C794" s="56"/>
      <c r="D794" s="56"/>
      <c r="E794" s="56"/>
      <c r="F794" s="56"/>
      <c r="G794" s="56" t="s">
        <v>13</v>
      </c>
      <c r="H794" s="56"/>
      <c r="I794" s="56"/>
      <c r="J794" s="56"/>
      <c r="K794" s="56"/>
      <c r="L794" s="73"/>
      <c r="M794" s="73" t="s">
        <v>41</v>
      </c>
      <c r="N794" s="73"/>
      <c r="O794" s="287">
        <f>VLOOKUP($G794,노임단가!$A:$B,2,FALSE)</f>
        <v>172068</v>
      </c>
      <c r="P794" s="287"/>
      <c r="Q794" s="287"/>
      <c r="R794" s="287"/>
      <c r="S794" s="287"/>
      <c r="T794" s="287"/>
      <c r="U794" s="56" t="s">
        <v>12566</v>
      </c>
      <c r="V794" s="56"/>
      <c r="W794" s="56" t="str">
        <f>TEXT(2,"#,##0.#######")</f>
        <v>2.</v>
      </c>
      <c r="X794" s="56"/>
      <c r="Y794" s="56" t="s">
        <v>12</v>
      </c>
      <c r="Z794" s="56"/>
      <c r="AA794" s="56" t="s">
        <v>12609</v>
      </c>
      <c r="AB794" s="56"/>
      <c r="AC794" s="56" t="s">
        <v>12670</v>
      </c>
      <c r="AD794" s="56"/>
      <c r="AE794" s="56" t="s">
        <v>43</v>
      </c>
      <c r="AG794" s="56" t="str">
        <f>TEXT(O794,"#,##0.#######")</f>
        <v>172,068.</v>
      </c>
      <c r="AH794" s="56"/>
      <c r="AJ794" s="56"/>
      <c r="AK794" s="56"/>
      <c r="AL794" s="56" t="s">
        <v>12566</v>
      </c>
      <c r="AM794" s="56"/>
      <c r="AN794" s="56" t="str">
        <f>TEXT(W794,"#,##0.#######")</f>
        <v>2.</v>
      </c>
      <c r="AP794" s="56" t="s">
        <v>12609</v>
      </c>
      <c r="AQ794" s="56"/>
      <c r="AR794" s="56" t="str">
        <f>TEXT(Z790,"#,##0.#######")</f>
        <v>80.</v>
      </c>
      <c r="AS794" s="56"/>
      <c r="AU794" s="56" t="s">
        <v>43</v>
      </c>
      <c r="AV794" s="56"/>
      <c r="AW794" s="56" t="str">
        <f>TEXT(TRUNC(O794*W794/Z790,1),"#,##0.#")</f>
        <v>4,301.7</v>
      </c>
      <c r="AX794" s="56"/>
      <c r="AY794" s="56"/>
      <c r="AZ794" s="56"/>
      <c r="BB794" s="56"/>
      <c r="BC794" s="56"/>
      <c r="BE794" s="56"/>
      <c r="BG794" s="56"/>
      <c r="BH794" s="56"/>
      <c r="BJ794" s="56"/>
      <c r="BK794" s="56"/>
      <c r="BM794" s="56"/>
      <c r="BO794" s="56"/>
      <c r="BP794" s="56"/>
      <c r="BQ794" s="56"/>
      <c r="BR794" s="56"/>
      <c r="BS794" s="73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  <c r="DS794" s="56"/>
      <c r="DT794" s="56"/>
      <c r="DU794" s="56"/>
      <c r="DV794" s="56"/>
      <c r="DW794" s="56"/>
      <c r="DX794" s="56"/>
      <c r="DY794" s="56"/>
      <c r="DZ794" s="56"/>
      <c r="EA794" s="56"/>
      <c r="EB794" s="56"/>
      <c r="EC794" s="56"/>
      <c r="ED794" s="56"/>
      <c r="EE794" s="56"/>
      <c r="EF794" s="56"/>
      <c r="EG794" s="56"/>
      <c r="EH794" s="56"/>
      <c r="EI794" s="56"/>
      <c r="EJ794" s="56"/>
      <c r="EK794" s="56"/>
      <c r="EL794" s="76"/>
      <c r="EM794" s="61">
        <f>EN794+EO794+EP794</f>
        <v>4301.7</v>
      </c>
      <c r="EN794" s="61" t="str">
        <f>AW794</f>
        <v>4,301.7</v>
      </c>
      <c r="EO794" s="61"/>
      <c r="EP794" s="61"/>
      <c r="EQ794" s="70"/>
      <c r="ER794" s="56"/>
      <c r="ES794" s="56"/>
      <c r="ET794" s="66"/>
      <c r="EU794" s="66"/>
      <c r="EV794" s="66"/>
      <c r="EW794" s="66"/>
      <c r="EX794" s="66"/>
      <c r="EY794" s="66"/>
      <c r="EZ794" s="66"/>
      <c r="FA794" s="66"/>
      <c r="FB794" s="66"/>
      <c r="FC794" s="66"/>
      <c r="FD794" s="66"/>
      <c r="FE794" s="66"/>
      <c r="FF794" s="66"/>
      <c r="FG794" s="66"/>
      <c r="FH794" s="66"/>
      <c r="FI794" s="66"/>
      <c r="FJ794" s="66"/>
      <c r="FK794" s="66"/>
      <c r="FL794" s="66"/>
      <c r="FM794" s="66"/>
      <c r="FN794" s="66"/>
      <c r="FO794" s="66"/>
      <c r="FP794" s="66"/>
      <c r="FQ794" s="66"/>
      <c r="FR794" s="66"/>
      <c r="FS794" s="66"/>
      <c r="FT794" s="66"/>
      <c r="FU794" s="66"/>
      <c r="FV794" s="66"/>
      <c r="FW794" s="66"/>
      <c r="FX794" s="66"/>
      <c r="FY794" s="66"/>
      <c r="FZ794" s="66"/>
      <c r="GA794" s="66"/>
      <c r="GB794" s="66"/>
      <c r="GC794" s="66"/>
      <c r="GD794" s="66"/>
      <c r="GE794" s="66"/>
      <c r="GF794" s="66"/>
      <c r="GG794" s="7"/>
    </row>
    <row r="795" spans="1:189" s="67" customFormat="1" ht="11.45" customHeight="1" x14ac:dyDescent="0.15">
      <c r="B795" s="55"/>
      <c r="C795" s="56"/>
      <c r="D795" s="56"/>
      <c r="E795" s="56"/>
      <c r="F795" s="56"/>
      <c r="G795" s="56"/>
      <c r="H795" s="56"/>
      <c r="I795" s="56"/>
      <c r="J795" s="56"/>
      <c r="K795" s="56"/>
      <c r="L795" s="73"/>
      <c r="M795" s="73"/>
      <c r="N795" s="73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56"/>
      <c r="BM795" s="56"/>
      <c r="BN795" s="56"/>
      <c r="BO795" s="56"/>
      <c r="BP795" s="56"/>
      <c r="BQ795" s="56"/>
      <c r="BR795" s="56"/>
      <c r="BS795" s="73"/>
      <c r="BT795" s="56"/>
      <c r="BU795" s="56"/>
      <c r="BV795" s="56"/>
      <c r="BW795" s="56"/>
      <c r="BX795" s="56"/>
      <c r="BY795" s="56"/>
      <c r="BZ795" s="56"/>
      <c r="CA795" s="56"/>
      <c r="CB795" s="56"/>
      <c r="CC795" s="56"/>
      <c r="CD795" s="56"/>
      <c r="CE795" s="56"/>
      <c r="CF795" s="56"/>
      <c r="CG795" s="56"/>
      <c r="CH795" s="56"/>
      <c r="CI795" s="56"/>
      <c r="CJ795" s="56"/>
      <c r="CK795" s="56"/>
      <c r="CL795" s="56"/>
      <c r="CM795" s="56"/>
      <c r="CN795" s="56"/>
      <c r="CO795" s="56"/>
      <c r="CP795" s="56"/>
      <c r="CQ795" s="56"/>
      <c r="CR795" s="56"/>
      <c r="CS795" s="56"/>
      <c r="CT795" s="56"/>
      <c r="CU795" s="56"/>
      <c r="CV795" s="56"/>
      <c r="CW795" s="56"/>
      <c r="CX795" s="56"/>
      <c r="CY795" s="56"/>
      <c r="CZ795" s="56"/>
      <c r="DA795" s="56"/>
      <c r="DB795" s="56"/>
      <c r="DC795" s="56"/>
      <c r="DD795" s="56"/>
      <c r="DE795" s="56"/>
      <c r="DF795" s="56"/>
      <c r="DG795" s="56"/>
      <c r="DH795" s="56"/>
      <c r="DI795" s="56"/>
      <c r="DJ795" s="56"/>
      <c r="DK795" s="56"/>
      <c r="DL795" s="56"/>
      <c r="DM795" s="56"/>
      <c r="DN795" s="56"/>
      <c r="DO795" s="56"/>
      <c r="DP795" s="56"/>
      <c r="DQ795" s="56"/>
      <c r="DR795" s="56"/>
      <c r="DS795" s="56"/>
      <c r="DT795" s="56"/>
      <c r="DU795" s="56"/>
      <c r="DV795" s="56"/>
      <c r="DW795" s="56"/>
      <c r="DX795" s="56"/>
      <c r="DY795" s="56"/>
      <c r="DZ795" s="56"/>
      <c r="EA795" s="56"/>
      <c r="EB795" s="56"/>
      <c r="EC795" s="56"/>
      <c r="ED795" s="56"/>
      <c r="EE795" s="56"/>
      <c r="EF795" s="56"/>
      <c r="EG795" s="56"/>
      <c r="EH795" s="56"/>
      <c r="EI795" s="56"/>
      <c r="EJ795" s="56"/>
      <c r="EK795" s="56"/>
      <c r="EL795" s="76"/>
      <c r="EM795" s="61"/>
      <c r="EN795" s="61"/>
      <c r="EO795" s="61"/>
      <c r="EP795" s="61"/>
      <c r="EQ795" s="70"/>
      <c r="ER795" s="56"/>
      <c r="ES795" s="56"/>
      <c r="ET795" s="66"/>
      <c r="EU795" s="66"/>
      <c r="EV795" s="66"/>
      <c r="EW795" s="66"/>
      <c r="EX795" s="66"/>
      <c r="EY795" s="66"/>
      <c r="EZ795" s="66"/>
      <c r="FA795" s="66"/>
      <c r="FB795" s="66"/>
      <c r="FC795" s="66"/>
      <c r="FD795" s="66"/>
      <c r="FE795" s="66"/>
      <c r="FF795" s="66"/>
      <c r="FG795" s="66"/>
      <c r="FH795" s="66"/>
      <c r="FI795" s="66"/>
      <c r="FJ795" s="66"/>
      <c r="FK795" s="66"/>
      <c r="FL795" s="66"/>
      <c r="FM795" s="66"/>
      <c r="FN795" s="66"/>
      <c r="FO795" s="66"/>
      <c r="FP795" s="66"/>
      <c r="FQ795" s="66"/>
      <c r="FR795" s="66"/>
      <c r="FS795" s="66"/>
      <c r="FT795" s="66"/>
      <c r="FU795" s="66"/>
      <c r="FV795" s="66"/>
      <c r="FW795" s="66"/>
      <c r="FX795" s="66"/>
      <c r="FY795" s="66"/>
      <c r="FZ795" s="66"/>
      <c r="GA795" s="66"/>
      <c r="GB795" s="66"/>
      <c r="GC795" s="66"/>
      <c r="GD795" s="66"/>
      <c r="GE795" s="66"/>
      <c r="GF795" s="66"/>
      <c r="GG795" s="7"/>
    </row>
    <row r="796" spans="1:189" s="67" customFormat="1" ht="11.45" customHeight="1" x14ac:dyDescent="0.15">
      <c r="B796" s="55"/>
      <c r="C796" s="56"/>
      <c r="D796" s="56" t="s">
        <v>12600</v>
      </c>
      <c r="E796" s="56"/>
      <c r="F796" s="56"/>
      <c r="G796" s="56" t="s">
        <v>12661</v>
      </c>
      <c r="H796" s="56"/>
      <c r="I796" s="56"/>
      <c r="J796" s="56" t="s">
        <v>12660</v>
      </c>
      <c r="K796" s="56"/>
      <c r="L796" s="73"/>
      <c r="M796" s="73" t="s">
        <v>41</v>
      </c>
      <c r="N796" s="73"/>
      <c r="O796" s="56" t="s">
        <v>12677</v>
      </c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 t="s">
        <v>12678</v>
      </c>
      <c r="AB796" s="56"/>
      <c r="AC796" s="56"/>
      <c r="AD796" s="56"/>
      <c r="AE796" s="56"/>
      <c r="AF796" s="56"/>
      <c r="AG796" s="56"/>
      <c r="AH796" s="56"/>
      <c r="AI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73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76"/>
      <c r="EM796" s="61"/>
      <c r="EN796" s="61"/>
      <c r="EO796" s="61"/>
      <c r="EP796" s="61"/>
      <c r="EQ796" s="70"/>
      <c r="ER796" s="56"/>
      <c r="ES796" s="56"/>
      <c r="ET796" s="66"/>
      <c r="EU796" s="66"/>
      <c r="EV796" s="66"/>
      <c r="EW796" s="66"/>
      <c r="EX796" s="66"/>
      <c r="EY796" s="66"/>
      <c r="EZ796" s="66"/>
      <c r="FA796" s="66"/>
      <c r="FB796" s="66"/>
      <c r="FC796" s="66"/>
      <c r="FD796" s="66"/>
      <c r="FE796" s="66"/>
      <c r="FF796" s="66"/>
      <c r="FG796" s="66"/>
      <c r="FH796" s="66"/>
      <c r="FI796" s="66"/>
      <c r="FJ796" s="66"/>
      <c r="FK796" s="66"/>
      <c r="FL796" s="66"/>
      <c r="FM796" s="66"/>
      <c r="FN796" s="66"/>
      <c r="FO796" s="66"/>
      <c r="FP796" s="66"/>
      <c r="FQ796" s="66"/>
      <c r="FR796" s="66"/>
      <c r="FS796" s="66"/>
      <c r="FT796" s="66"/>
      <c r="FU796" s="66"/>
      <c r="FV796" s="66"/>
      <c r="FW796" s="66"/>
      <c r="FX796" s="66"/>
      <c r="FY796" s="66"/>
      <c r="FZ796" s="66"/>
      <c r="GA796" s="66"/>
      <c r="GB796" s="66"/>
      <c r="GC796" s="66"/>
      <c r="GD796" s="66"/>
      <c r="GE796" s="66"/>
      <c r="GF796" s="66"/>
      <c r="GG796" s="7"/>
    </row>
    <row r="797" spans="1:189" s="67" customFormat="1" ht="11.45" customHeight="1" x14ac:dyDescent="0.15">
      <c r="B797" s="55"/>
      <c r="C797" s="56"/>
      <c r="D797" s="56"/>
      <c r="E797" s="56"/>
      <c r="F797" s="56"/>
      <c r="G797" s="56" t="s">
        <v>4448</v>
      </c>
      <c r="H797" s="56"/>
      <c r="I797" s="56"/>
      <c r="J797" s="56"/>
      <c r="K797" s="56"/>
      <c r="L797" s="73"/>
      <c r="M797" s="73" t="s">
        <v>41</v>
      </c>
      <c r="N797" s="78"/>
      <c r="O797" s="56"/>
      <c r="P797" s="287" t="e">
        <f>토목기계경비!$J$162</f>
        <v>#REF!</v>
      </c>
      <c r="Q797" s="287"/>
      <c r="R797" s="287"/>
      <c r="S797" s="287"/>
      <c r="T797" s="287"/>
      <c r="U797" s="56" t="s">
        <v>12609</v>
      </c>
      <c r="V797" s="56"/>
      <c r="W797" s="56"/>
      <c r="X797" s="56" t="str">
        <f>TEXT(AX791,"#,##0.#######")</f>
        <v>10.</v>
      </c>
      <c r="Z797" s="56"/>
      <c r="AA797" s="56" t="s">
        <v>43</v>
      </c>
      <c r="AC797" s="56" t="e">
        <f>TEXT(TRUNC(P797/AX791,1),"#,##0.#")</f>
        <v>#REF!</v>
      </c>
      <c r="AD797" s="56"/>
      <c r="AE797" s="56"/>
      <c r="AF797" s="56"/>
      <c r="AH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73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  <c r="DS797" s="56"/>
      <c r="DT797" s="56"/>
      <c r="DU797" s="56"/>
      <c r="DV797" s="56"/>
      <c r="DW797" s="56"/>
      <c r="DX797" s="56"/>
      <c r="DY797" s="56"/>
      <c r="DZ797" s="56"/>
      <c r="EA797" s="56"/>
      <c r="EB797" s="56"/>
      <c r="EC797" s="56"/>
      <c r="ED797" s="56"/>
      <c r="EE797" s="56"/>
      <c r="EF797" s="56"/>
      <c r="EG797" s="56"/>
      <c r="EH797" s="56"/>
      <c r="EI797" s="56"/>
      <c r="EJ797" s="56"/>
      <c r="EK797" s="56"/>
      <c r="EL797" s="76"/>
      <c r="EM797" s="61"/>
      <c r="EN797" s="61"/>
      <c r="EO797" s="61"/>
      <c r="EP797" s="61"/>
      <c r="EQ797" s="70"/>
      <c r="ER797" s="56"/>
      <c r="ES797" s="56"/>
      <c r="ET797" s="66"/>
      <c r="EU797" s="66"/>
      <c r="EV797" s="66"/>
      <c r="EW797" s="66"/>
      <c r="EX797" s="66"/>
      <c r="EY797" s="66"/>
      <c r="EZ797" s="66"/>
      <c r="FA797" s="66"/>
      <c r="FB797" s="66"/>
      <c r="FC797" s="66"/>
      <c r="FD797" s="66"/>
      <c r="FE797" s="66"/>
      <c r="FF797" s="66"/>
      <c r="FG797" s="66"/>
      <c r="FH797" s="66"/>
      <c r="FI797" s="66"/>
      <c r="FJ797" s="66"/>
      <c r="FK797" s="66"/>
      <c r="FL797" s="66"/>
      <c r="FM797" s="66"/>
      <c r="FN797" s="66"/>
      <c r="FO797" s="66"/>
      <c r="FP797" s="66"/>
      <c r="FQ797" s="66"/>
      <c r="FR797" s="66"/>
      <c r="FS797" s="66"/>
      <c r="FT797" s="66"/>
      <c r="FU797" s="66"/>
      <c r="FV797" s="66"/>
      <c r="FW797" s="66"/>
      <c r="FX797" s="66"/>
      <c r="FY797" s="66"/>
      <c r="FZ797" s="66"/>
      <c r="GA797" s="66"/>
      <c r="GB797" s="66"/>
      <c r="GC797" s="66"/>
      <c r="GD797" s="66"/>
      <c r="GE797" s="66"/>
      <c r="GF797" s="66"/>
      <c r="GG797" s="7"/>
    </row>
    <row r="798" spans="1:189" s="67" customFormat="1" ht="11.45" customHeight="1" x14ac:dyDescent="0.15">
      <c r="B798" s="55"/>
      <c r="C798" s="56"/>
      <c r="D798" s="56"/>
      <c r="E798" s="56"/>
      <c r="F798" s="56"/>
      <c r="G798" s="56" t="s">
        <v>4449</v>
      </c>
      <c r="H798" s="56"/>
      <c r="I798" s="56"/>
      <c r="J798" s="56"/>
      <c r="K798" s="56"/>
      <c r="L798" s="73"/>
      <c r="M798" s="73" t="s">
        <v>41</v>
      </c>
      <c r="N798" s="78"/>
      <c r="O798" s="56"/>
      <c r="P798" s="287" t="e">
        <f>토목기계경비!$K$162</f>
        <v>#REF!</v>
      </c>
      <c r="Q798" s="287"/>
      <c r="R798" s="287"/>
      <c r="S798" s="287"/>
      <c r="T798" s="287"/>
      <c r="U798" s="56" t="s">
        <v>12609</v>
      </c>
      <c r="V798" s="56"/>
      <c r="W798" s="56"/>
      <c r="X798" s="56" t="str">
        <f>TEXT(AX791,"#,##0.#######")</f>
        <v>10.</v>
      </c>
      <c r="Z798" s="56"/>
      <c r="AA798" s="56" t="s">
        <v>43</v>
      </c>
      <c r="AC798" s="56" t="e">
        <f>TEXT(TRUNC(P798/AX791,1),"#,##0.#")</f>
        <v>#REF!</v>
      </c>
      <c r="AD798" s="56"/>
      <c r="AE798" s="56"/>
      <c r="AF798" s="56"/>
      <c r="AH798" s="56"/>
      <c r="AI798" s="56"/>
      <c r="AJ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  <c r="BR798" s="56"/>
      <c r="BS798" s="73"/>
      <c r="BT798" s="56"/>
      <c r="BU798" s="56"/>
      <c r="BV798" s="56"/>
      <c r="BW798" s="56"/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  <c r="CH798" s="56"/>
      <c r="CI798" s="56"/>
      <c r="CJ798" s="56"/>
      <c r="CK798" s="56"/>
      <c r="CL798" s="56"/>
      <c r="CM798" s="56"/>
      <c r="CN798" s="56"/>
      <c r="CO798" s="56"/>
      <c r="CP798" s="56"/>
      <c r="CQ798" s="56"/>
      <c r="CR798" s="56"/>
      <c r="CS798" s="56"/>
      <c r="CT798" s="56"/>
      <c r="CU798" s="56"/>
      <c r="CV798" s="56"/>
      <c r="CW798" s="56"/>
      <c r="CX798" s="56"/>
      <c r="CY798" s="56"/>
      <c r="CZ798" s="56"/>
      <c r="DA798" s="56"/>
      <c r="DB798" s="56"/>
      <c r="DC798" s="56"/>
      <c r="DD798" s="56"/>
      <c r="DE798" s="56"/>
      <c r="DF798" s="56"/>
      <c r="DG798" s="56"/>
      <c r="DH798" s="56"/>
      <c r="DI798" s="56"/>
      <c r="DJ798" s="56"/>
      <c r="DK798" s="56"/>
      <c r="DL798" s="56"/>
      <c r="DM798" s="56"/>
      <c r="DN798" s="56"/>
      <c r="DO798" s="56"/>
      <c r="DP798" s="56"/>
      <c r="DQ798" s="56"/>
      <c r="DR798" s="56"/>
      <c r="DS798" s="56"/>
      <c r="DT798" s="56"/>
      <c r="DU798" s="56"/>
      <c r="DV798" s="56"/>
      <c r="DW798" s="56"/>
      <c r="DX798" s="56"/>
      <c r="DY798" s="56"/>
      <c r="DZ798" s="56"/>
      <c r="EA798" s="56"/>
      <c r="EB798" s="56"/>
      <c r="EC798" s="56"/>
      <c r="ED798" s="56"/>
      <c r="EE798" s="56"/>
      <c r="EF798" s="56"/>
      <c r="EG798" s="56"/>
      <c r="EH798" s="56"/>
      <c r="EI798" s="56"/>
      <c r="EJ798" s="56"/>
      <c r="EK798" s="56"/>
      <c r="EL798" s="76"/>
      <c r="EM798" s="61"/>
      <c r="EN798" s="61"/>
      <c r="EO798" s="61"/>
      <c r="EP798" s="61"/>
      <c r="EQ798" s="70"/>
      <c r="ER798" s="56"/>
      <c r="ES798" s="56"/>
      <c r="ET798" s="66"/>
      <c r="EU798" s="66"/>
      <c r="EV798" s="66"/>
      <c r="EW798" s="66"/>
      <c r="EX798" s="66"/>
      <c r="EY798" s="66"/>
      <c r="EZ798" s="66"/>
      <c r="FA798" s="66"/>
      <c r="FB798" s="66"/>
      <c r="FC798" s="66"/>
      <c r="FD798" s="66"/>
      <c r="FE798" s="66"/>
      <c r="FF798" s="66"/>
      <c r="FG798" s="66"/>
      <c r="FH798" s="66"/>
      <c r="FI798" s="66"/>
      <c r="FJ798" s="66"/>
      <c r="FK798" s="66"/>
      <c r="FL798" s="66"/>
      <c r="FM798" s="66"/>
      <c r="FN798" s="66"/>
      <c r="FO798" s="66"/>
      <c r="FP798" s="66"/>
      <c r="FQ798" s="66"/>
      <c r="FR798" s="66"/>
      <c r="FS798" s="66"/>
      <c r="FT798" s="66"/>
      <c r="FU798" s="66"/>
      <c r="FV798" s="66"/>
      <c r="FW798" s="66"/>
      <c r="FX798" s="66"/>
      <c r="FY798" s="66"/>
      <c r="FZ798" s="66"/>
      <c r="GA798" s="66"/>
      <c r="GB798" s="66"/>
      <c r="GC798" s="66"/>
      <c r="GD798" s="66"/>
      <c r="GE798" s="66"/>
      <c r="GF798" s="66"/>
      <c r="GG798" s="7"/>
    </row>
    <row r="799" spans="1:189" s="67" customFormat="1" ht="11.45" customHeight="1" x14ac:dyDescent="0.15">
      <c r="B799" s="55"/>
      <c r="C799" s="56"/>
      <c r="D799" s="56"/>
      <c r="E799" s="56"/>
      <c r="F799" s="56"/>
      <c r="G799" s="56" t="s">
        <v>12605</v>
      </c>
      <c r="H799" s="56"/>
      <c r="I799" s="56" t="s">
        <v>12606</v>
      </c>
      <c r="J799" s="56"/>
      <c r="L799" s="73"/>
      <c r="M799" s="73" t="s">
        <v>41</v>
      </c>
      <c r="N799" s="78"/>
      <c r="O799" s="56"/>
      <c r="P799" s="287">
        <f>토목기계경비!$L$162</f>
        <v>0</v>
      </c>
      <c r="Q799" s="287"/>
      <c r="R799" s="287"/>
      <c r="S799" s="287"/>
      <c r="T799" s="287"/>
      <c r="U799" s="56" t="s">
        <v>12609</v>
      </c>
      <c r="V799" s="56"/>
      <c r="W799" s="56"/>
      <c r="X799" s="56" t="str">
        <f>TEXT(AX791,"#,##0.#######")</f>
        <v>10.</v>
      </c>
      <c r="Z799" s="56"/>
      <c r="AA799" s="56" t="s">
        <v>43</v>
      </c>
      <c r="AC799" s="56" t="str">
        <f>TEXT(TRUNC(P799/AX791,1),"#,##0.#")</f>
        <v>0.</v>
      </c>
      <c r="AD799" s="56"/>
      <c r="AE799" s="56"/>
      <c r="AF799" s="56"/>
      <c r="AH799" s="56"/>
      <c r="AI799" s="56"/>
      <c r="AJ799" s="56"/>
      <c r="AK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73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6"/>
      <c r="CH799" s="56"/>
      <c r="CI799" s="56"/>
      <c r="CJ799" s="56"/>
      <c r="CK799" s="56"/>
      <c r="CL799" s="56"/>
      <c r="CM799" s="56"/>
      <c r="CN799" s="56"/>
      <c r="CO799" s="56"/>
      <c r="CP799" s="56"/>
      <c r="CQ799" s="56"/>
      <c r="CR799" s="56"/>
      <c r="CS799" s="56"/>
      <c r="CT799" s="56"/>
      <c r="CU799" s="56"/>
      <c r="CV799" s="56"/>
      <c r="CW799" s="56"/>
      <c r="CX799" s="56"/>
      <c r="CY799" s="56"/>
      <c r="CZ799" s="56"/>
      <c r="DA799" s="56"/>
      <c r="DB799" s="56"/>
      <c r="DC799" s="56"/>
      <c r="DD799" s="56"/>
      <c r="DE799" s="56"/>
      <c r="DF799" s="56"/>
      <c r="DG799" s="56"/>
      <c r="DH799" s="56"/>
      <c r="DI799" s="56"/>
      <c r="DJ799" s="56"/>
      <c r="DK799" s="56"/>
      <c r="DL799" s="56"/>
      <c r="DM799" s="56"/>
      <c r="DN799" s="56"/>
      <c r="DO799" s="56"/>
      <c r="DP799" s="56"/>
      <c r="DQ799" s="56"/>
      <c r="DR799" s="56"/>
      <c r="DS799" s="56"/>
      <c r="DT799" s="56"/>
      <c r="DU799" s="56"/>
      <c r="DV799" s="56"/>
      <c r="DW799" s="56"/>
      <c r="DX799" s="56"/>
      <c r="DY799" s="56"/>
      <c r="DZ799" s="56"/>
      <c r="EA799" s="56"/>
      <c r="EB799" s="56"/>
      <c r="EC799" s="56"/>
      <c r="ED799" s="56"/>
      <c r="EE799" s="56"/>
      <c r="EF799" s="56"/>
      <c r="EG799" s="56"/>
      <c r="EH799" s="56"/>
      <c r="EI799" s="56"/>
      <c r="EJ799" s="56"/>
      <c r="EK799" s="56"/>
      <c r="EL799" s="76"/>
      <c r="EM799" s="61"/>
      <c r="EN799" s="61"/>
      <c r="EO799" s="61"/>
      <c r="EP799" s="61"/>
      <c r="EQ799" s="70"/>
      <c r="ER799" s="56"/>
      <c r="ES799" s="56"/>
      <c r="ET799" s="66"/>
      <c r="EU799" s="66"/>
      <c r="EV799" s="66"/>
      <c r="EW799" s="66"/>
      <c r="EX799" s="66"/>
      <c r="EY799" s="66"/>
      <c r="EZ799" s="66"/>
      <c r="FA799" s="66"/>
      <c r="FB799" s="66"/>
      <c r="FC799" s="66"/>
      <c r="FD799" s="66"/>
      <c r="FE799" s="66"/>
      <c r="FF799" s="66"/>
      <c r="FG799" s="66"/>
      <c r="FH799" s="66"/>
      <c r="FI799" s="66"/>
      <c r="FJ799" s="66"/>
      <c r="FK799" s="66"/>
      <c r="FL799" s="66"/>
      <c r="FM799" s="66"/>
      <c r="FN799" s="66"/>
      <c r="FO799" s="66"/>
      <c r="FP799" s="66"/>
      <c r="FQ799" s="66"/>
      <c r="FR799" s="66"/>
      <c r="FS799" s="66"/>
      <c r="FT799" s="66"/>
      <c r="FU799" s="66"/>
      <c r="FV799" s="66"/>
      <c r="FW799" s="66"/>
      <c r="FX799" s="66"/>
      <c r="FY799" s="66"/>
      <c r="FZ799" s="66"/>
      <c r="GA799" s="66"/>
      <c r="GB799" s="66"/>
      <c r="GC799" s="66"/>
      <c r="GD799" s="66"/>
      <c r="GE799" s="66"/>
      <c r="GF799" s="66"/>
      <c r="GG799" s="7"/>
    </row>
    <row r="800" spans="1:189" s="67" customFormat="1" ht="11.45" customHeight="1" x14ac:dyDescent="0.15">
      <c r="B800" s="55"/>
      <c r="C800" s="56"/>
      <c r="D800" s="56"/>
      <c r="E800" s="56"/>
      <c r="F800" s="56"/>
      <c r="G800" s="56" t="s">
        <v>12614</v>
      </c>
      <c r="H800" s="56"/>
      <c r="I800" s="56" t="s">
        <v>9</v>
      </c>
      <c r="J800" s="56"/>
      <c r="L800" s="73"/>
      <c r="M800" s="73" t="s">
        <v>41</v>
      </c>
      <c r="N800" s="78"/>
      <c r="O800" s="56"/>
      <c r="P800" s="56" t="e">
        <f>TEXT(AC797+AC798+AC799,"#,##0.#######")</f>
        <v>#REF!</v>
      </c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56"/>
      <c r="BM800" s="56"/>
      <c r="BN800" s="56"/>
      <c r="BO800" s="56"/>
      <c r="BP800" s="56"/>
      <c r="BQ800" s="56"/>
      <c r="BR800" s="56"/>
      <c r="BS800" s="73"/>
      <c r="BT800" s="56"/>
      <c r="BU800" s="56"/>
      <c r="BV800" s="56"/>
      <c r="BW800" s="56"/>
      <c r="BX800" s="56"/>
      <c r="BY800" s="56"/>
      <c r="BZ800" s="56"/>
      <c r="CA800" s="56"/>
      <c r="CB800" s="56"/>
      <c r="CC800" s="56"/>
      <c r="CD800" s="56"/>
      <c r="CE800" s="56"/>
      <c r="CF800" s="56"/>
      <c r="CG800" s="56"/>
      <c r="CH800" s="56"/>
      <c r="CI800" s="56"/>
      <c r="CJ800" s="56"/>
      <c r="CK800" s="56"/>
      <c r="CL800" s="56"/>
      <c r="CM800" s="56"/>
      <c r="CN800" s="56"/>
      <c r="CO800" s="56"/>
      <c r="CP800" s="56"/>
      <c r="CQ800" s="56"/>
      <c r="CR800" s="56"/>
      <c r="CS800" s="56"/>
      <c r="CT800" s="56"/>
      <c r="CU800" s="56"/>
      <c r="CV800" s="56"/>
      <c r="CW800" s="56"/>
      <c r="CX800" s="56"/>
      <c r="CY800" s="56"/>
      <c r="CZ800" s="56"/>
      <c r="DA800" s="56"/>
      <c r="DB800" s="56"/>
      <c r="DC800" s="56"/>
      <c r="DD800" s="56"/>
      <c r="DE800" s="56"/>
      <c r="DF800" s="56"/>
      <c r="DG800" s="56"/>
      <c r="DH800" s="56"/>
      <c r="DI800" s="56"/>
      <c r="DJ800" s="56"/>
      <c r="DK800" s="56"/>
      <c r="DL800" s="56"/>
      <c r="DM800" s="56"/>
      <c r="DN800" s="56"/>
      <c r="DO800" s="56"/>
      <c r="DP800" s="56"/>
      <c r="DQ800" s="56"/>
      <c r="DR800" s="56"/>
      <c r="DS800" s="56"/>
      <c r="DT800" s="56"/>
      <c r="DU800" s="56"/>
      <c r="DV800" s="56"/>
      <c r="DW800" s="56"/>
      <c r="DX800" s="56"/>
      <c r="DY800" s="56"/>
      <c r="DZ800" s="56"/>
      <c r="EA800" s="56"/>
      <c r="EB800" s="56"/>
      <c r="EC800" s="56"/>
      <c r="ED800" s="56"/>
      <c r="EE800" s="56"/>
      <c r="EF800" s="56"/>
      <c r="EG800" s="56"/>
      <c r="EH800" s="56"/>
      <c r="EI800" s="56"/>
      <c r="EJ800" s="56"/>
      <c r="EK800" s="56"/>
      <c r="EL800" s="76"/>
      <c r="EM800" s="61" t="e">
        <f>EN800+EO800+EP800</f>
        <v>#REF!</v>
      </c>
      <c r="EN800" s="61" t="e">
        <f>TEXT(AC797,"#,###.0")</f>
        <v>#REF!</v>
      </c>
      <c r="EO800" s="61" t="e">
        <f>TEXT(AC798,"#,###.0")</f>
        <v>#REF!</v>
      </c>
      <c r="EP800" s="61" t="str">
        <f>TEXT(AC799,"#,###.0")</f>
        <v>.0</v>
      </c>
      <c r="EQ800" s="70"/>
      <c r="ER800" s="56"/>
      <c r="ES800" s="56"/>
      <c r="ET800" s="66"/>
      <c r="EU800" s="66"/>
      <c r="EV800" s="66"/>
      <c r="EW800" s="66"/>
      <c r="EX800" s="66"/>
      <c r="EY800" s="66"/>
      <c r="EZ800" s="66"/>
      <c r="FA800" s="66"/>
      <c r="FB800" s="66"/>
      <c r="FC800" s="66"/>
      <c r="FD800" s="66"/>
      <c r="FE800" s="66"/>
      <c r="FF800" s="66"/>
      <c r="FG800" s="66"/>
      <c r="FH800" s="66"/>
      <c r="FI800" s="66"/>
      <c r="FJ800" s="66"/>
      <c r="FK800" s="66"/>
      <c r="FL800" s="66"/>
      <c r="FM800" s="66"/>
      <c r="FN800" s="66"/>
      <c r="FO800" s="66"/>
      <c r="FP800" s="66"/>
      <c r="FQ800" s="66"/>
      <c r="FR800" s="66"/>
      <c r="FS800" s="66"/>
      <c r="FT800" s="66"/>
      <c r="FU800" s="66"/>
      <c r="FV800" s="66"/>
      <c r="FW800" s="66"/>
      <c r="FX800" s="66"/>
      <c r="FY800" s="66"/>
      <c r="FZ800" s="66"/>
      <c r="GA800" s="66"/>
      <c r="GB800" s="66"/>
      <c r="GC800" s="66"/>
      <c r="GD800" s="66"/>
      <c r="GE800" s="66"/>
      <c r="GF800" s="66"/>
      <c r="GG800" s="7"/>
    </row>
    <row r="801" spans="2:189" s="67" customFormat="1" ht="11.45" customHeight="1" x14ac:dyDescent="0.15">
      <c r="B801" s="55"/>
      <c r="C801" s="56"/>
      <c r="D801" s="56"/>
      <c r="E801" s="56"/>
      <c r="F801" s="56"/>
      <c r="G801" s="56"/>
      <c r="H801" s="56"/>
      <c r="I801" s="56"/>
      <c r="J801" s="56"/>
      <c r="K801" s="56"/>
      <c r="L801" s="73"/>
      <c r="M801" s="73"/>
      <c r="N801" s="73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  <c r="BR801" s="56"/>
      <c r="BS801" s="73"/>
      <c r="BT801" s="56"/>
      <c r="BU801" s="56"/>
      <c r="BV801" s="56"/>
      <c r="BW801" s="56"/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  <c r="CH801" s="56"/>
      <c r="CI801" s="56"/>
      <c r="CJ801" s="56"/>
      <c r="CK801" s="56"/>
      <c r="CL801" s="56"/>
      <c r="CM801" s="56"/>
      <c r="CN801" s="56"/>
      <c r="CO801" s="56"/>
      <c r="CP801" s="56"/>
      <c r="CQ801" s="56"/>
      <c r="CR801" s="56"/>
      <c r="CS801" s="56"/>
      <c r="CT801" s="56"/>
      <c r="CU801" s="56"/>
      <c r="CV801" s="56"/>
      <c r="CW801" s="56"/>
      <c r="CX801" s="56"/>
      <c r="CY801" s="56"/>
      <c r="CZ801" s="56"/>
      <c r="DA801" s="56"/>
      <c r="DB801" s="56"/>
      <c r="DC801" s="56"/>
      <c r="DD801" s="56"/>
      <c r="DE801" s="56"/>
      <c r="DF801" s="56"/>
      <c r="DG801" s="56"/>
      <c r="DH801" s="56"/>
      <c r="DI801" s="56"/>
      <c r="DJ801" s="56"/>
      <c r="DK801" s="56"/>
      <c r="DL801" s="56"/>
      <c r="DM801" s="56"/>
      <c r="DN801" s="56"/>
      <c r="DO801" s="56"/>
      <c r="DP801" s="56"/>
      <c r="DQ801" s="56"/>
      <c r="DR801" s="56"/>
      <c r="DS801" s="56"/>
      <c r="DT801" s="56"/>
      <c r="DU801" s="56"/>
      <c r="DV801" s="56"/>
      <c r="DW801" s="56"/>
      <c r="DX801" s="56"/>
      <c r="DY801" s="56"/>
      <c r="DZ801" s="56"/>
      <c r="EA801" s="56"/>
      <c r="EB801" s="56"/>
      <c r="EC801" s="56"/>
      <c r="ED801" s="56"/>
      <c r="EE801" s="56"/>
      <c r="EF801" s="56"/>
      <c r="EG801" s="56"/>
      <c r="EH801" s="56"/>
      <c r="EI801" s="56"/>
      <c r="EJ801" s="56"/>
      <c r="EK801" s="56"/>
      <c r="EL801" s="76"/>
      <c r="EM801" s="61"/>
      <c r="EN801" s="61"/>
      <c r="EO801" s="61"/>
      <c r="EP801" s="61"/>
      <c r="EQ801" s="70"/>
      <c r="ER801" s="56"/>
      <c r="ES801" s="56"/>
      <c r="ET801" s="66"/>
      <c r="EU801" s="66"/>
      <c r="EV801" s="66"/>
      <c r="EW801" s="66"/>
      <c r="EX801" s="66"/>
      <c r="EY801" s="66"/>
      <c r="EZ801" s="66"/>
      <c r="FA801" s="66"/>
      <c r="FB801" s="66"/>
      <c r="FC801" s="66"/>
      <c r="FD801" s="66"/>
      <c r="FE801" s="66"/>
      <c r="FF801" s="66"/>
      <c r="FG801" s="66"/>
      <c r="FH801" s="66"/>
      <c r="FI801" s="66"/>
      <c r="FJ801" s="66"/>
      <c r="FK801" s="66"/>
      <c r="FL801" s="66"/>
      <c r="FM801" s="66"/>
      <c r="FN801" s="66"/>
      <c r="FO801" s="66"/>
      <c r="FP801" s="66"/>
      <c r="FQ801" s="66"/>
      <c r="FR801" s="66"/>
      <c r="FS801" s="66"/>
      <c r="FT801" s="66"/>
      <c r="FU801" s="66"/>
      <c r="FV801" s="66"/>
      <c r="FW801" s="66"/>
      <c r="FX801" s="66"/>
      <c r="FY801" s="66"/>
      <c r="FZ801" s="66"/>
      <c r="GA801" s="66"/>
      <c r="GB801" s="66"/>
      <c r="GC801" s="66"/>
      <c r="GD801" s="66"/>
      <c r="GE801" s="66"/>
      <c r="GF801" s="66"/>
      <c r="GG801" s="7"/>
    </row>
    <row r="802" spans="2:189" s="67" customFormat="1" ht="11.45" customHeight="1" x14ac:dyDescent="0.15">
      <c r="B802" s="55"/>
      <c r="C802" s="56"/>
      <c r="D802" s="56" t="s">
        <v>12603</v>
      </c>
      <c r="E802" s="56"/>
      <c r="F802" s="56"/>
      <c r="G802" s="56" t="s">
        <v>12604</v>
      </c>
      <c r="H802" s="56"/>
      <c r="I802" s="56"/>
      <c r="J802" s="56"/>
      <c r="K802" s="56" t="s">
        <v>9</v>
      </c>
      <c r="L802" s="73"/>
      <c r="M802" s="73"/>
      <c r="N802" s="73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56"/>
      <c r="BI802" s="56"/>
      <c r="BJ802" s="56"/>
      <c r="BK802" s="56"/>
      <c r="BL802" s="56"/>
      <c r="BM802" s="56"/>
      <c r="BN802" s="56"/>
      <c r="BO802" s="56"/>
      <c r="BP802" s="56"/>
      <c r="BQ802" s="56"/>
      <c r="BR802" s="56"/>
      <c r="BS802" s="73"/>
      <c r="BT802" s="56"/>
      <c r="BU802" s="56"/>
      <c r="BV802" s="56"/>
      <c r="BW802" s="56"/>
      <c r="BX802" s="56"/>
      <c r="BY802" s="56"/>
      <c r="BZ802" s="56"/>
      <c r="CA802" s="56"/>
      <c r="CB802" s="56"/>
      <c r="CC802" s="56"/>
      <c r="CD802" s="56"/>
      <c r="CE802" s="56"/>
      <c r="CF802" s="56"/>
      <c r="CG802" s="56"/>
      <c r="CH802" s="56"/>
      <c r="CI802" s="56"/>
      <c r="CJ802" s="56"/>
      <c r="CK802" s="56"/>
      <c r="CL802" s="56"/>
      <c r="CM802" s="56"/>
      <c r="CN802" s="56"/>
      <c r="CO802" s="56"/>
      <c r="CP802" s="56"/>
      <c r="CQ802" s="56"/>
      <c r="CR802" s="56"/>
      <c r="CS802" s="56"/>
      <c r="CT802" s="56"/>
      <c r="CU802" s="56"/>
      <c r="CV802" s="56"/>
      <c r="CW802" s="56"/>
      <c r="CX802" s="56"/>
      <c r="CY802" s="56"/>
      <c r="CZ802" s="56"/>
      <c r="DA802" s="56"/>
      <c r="DB802" s="56"/>
      <c r="DC802" s="56"/>
      <c r="DD802" s="56"/>
      <c r="DE802" s="56"/>
      <c r="DF802" s="56"/>
      <c r="DG802" s="56"/>
      <c r="DH802" s="56"/>
      <c r="DI802" s="56"/>
      <c r="DJ802" s="56"/>
      <c r="DK802" s="56"/>
      <c r="DL802" s="56"/>
      <c r="DM802" s="56"/>
      <c r="DN802" s="56"/>
      <c r="DO802" s="56"/>
      <c r="DP802" s="56"/>
      <c r="DQ802" s="56"/>
      <c r="DR802" s="56"/>
      <c r="DS802" s="56"/>
      <c r="DT802" s="56"/>
      <c r="DU802" s="56"/>
      <c r="DV802" s="56"/>
      <c r="DW802" s="56"/>
      <c r="DX802" s="56"/>
      <c r="DY802" s="56"/>
      <c r="DZ802" s="56"/>
      <c r="EA802" s="56"/>
      <c r="EB802" s="56"/>
      <c r="EC802" s="56"/>
      <c r="ED802" s="56"/>
      <c r="EE802" s="56"/>
      <c r="EF802" s="56"/>
      <c r="EG802" s="56"/>
      <c r="EH802" s="56"/>
      <c r="EI802" s="56"/>
      <c r="EJ802" s="56"/>
      <c r="EK802" s="56"/>
      <c r="EL802" s="76"/>
      <c r="EM802" s="61"/>
      <c r="EN802" s="61"/>
      <c r="EO802" s="61"/>
      <c r="EP802" s="61"/>
      <c r="EQ802" s="70"/>
      <c r="ER802" s="56"/>
      <c r="ES802" s="56"/>
      <c r="ET802" s="66"/>
      <c r="EU802" s="66"/>
      <c r="EV802" s="66"/>
      <c r="EW802" s="66"/>
      <c r="EX802" s="66"/>
      <c r="EY802" s="66"/>
      <c r="EZ802" s="66"/>
      <c r="FA802" s="66"/>
      <c r="FB802" s="66"/>
      <c r="FC802" s="66"/>
      <c r="FD802" s="66"/>
      <c r="FE802" s="66"/>
      <c r="FF802" s="66"/>
      <c r="FG802" s="66"/>
      <c r="FH802" s="66"/>
      <c r="FI802" s="66"/>
      <c r="FJ802" s="66"/>
      <c r="FK802" s="66"/>
      <c r="FL802" s="66"/>
      <c r="FM802" s="66"/>
      <c r="FN802" s="66"/>
      <c r="FO802" s="66"/>
      <c r="FP802" s="66"/>
      <c r="FQ802" s="66"/>
      <c r="FR802" s="66"/>
      <c r="FS802" s="66"/>
      <c r="FT802" s="66"/>
      <c r="FU802" s="66"/>
      <c r="FV802" s="66"/>
      <c r="FW802" s="66"/>
      <c r="FX802" s="66"/>
      <c r="FY802" s="66"/>
      <c r="FZ802" s="66"/>
      <c r="GA802" s="66"/>
      <c r="GB802" s="66"/>
      <c r="GC802" s="66"/>
      <c r="GD802" s="66"/>
      <c r="GE802" s="66"/>
      <c r="GF802" s="66"/>
      <c r="GG802" s="7"/>
    </row>
    <row r="803" spans="2:189" s="67" customFormat="1" ht="11.45" customHeight="1" x14ac:dyDescent="0.15">
      <c r="B803" s="55"/>
      <c r="C803" s="56"/>
      <c r="D803" s="56"/>
      <c r="E803" s="56"/>
      <c r="F803" s="56"/>
      <c r="G803" s="56"/>
      <c r="H803" s="56" t="s">
        <v>4448</v>
      </c>
      <c r="I803" s="56"/>
      <c r="J803" s="56"/>
      <c r="K803" s="56"/>
      <c r="L803" s="73"/>
      <c r="M803" s="73" t="s">
        <v>41</v>
      </c>
      <c r="N803" s="73"/>
      <c r="O803" s="56"/>
      <c r="P803" s="56" t="str">
        <f>TEXT(EN794,"#,###.##")</f>
        <v>4,301.7</v>
      </c>
      <c r="R803" s="56"/>
      <c r="S803" s="56"/>
      <c r="T803" s="56"/>
      <c r="U803" s="56"/>
      <c r="V803" s="56" t="s">
        <v>39</v>
      </c>
      <c r="W803" s="56"/>
      <c r="X803" s="56" t="e">
        <f>TEXT(EN800,"#,###.##")</f>
        <v>#REF!</v>
      </c>
      <c r="Z803" s="56"/>
      <c r="AB803" s="56"/>
      <c r="AC803" s="56"/>
      <c r="AD803" s="56" t="s">
        <v>43</v>
      </c>
      <c r="AE803" s="56"/>
      <c r="AF803" s="56" t="e">
        <f>TEXT(TRUNC(EN794+EN800,0),"#,##0")</f>
        <v>#REF!</v>
      </c>
      <c r="AG803" s="56"/>
      <c r="AH803" s="56"/>
      <c r="AJ803" s="56"/>
      <c r="AK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  <c r="BR803" s="56"/>
      <c r="BS803" s="73"/>
      <c r="BT803" s="56"/>
      <c r="BU803" s="56"/>
      <c r="BV803" s="56"/>
      <c r="BW803" s="56"/>
      <c r="BX803" s="56"/>
      <c r="BY803" s="56"/>
      <c r="BZ803" s="56"/>
      <c r="CA803" s="56"/>
      <c r="CB803" s="56"/>
      <c r="CC803" s="56"/>
      <c r="CD803" s="56"/>
      <c r="CE803" s="56"/>
      <c r="CF803" s="56"/>
      <c r="CG803" s="56"/>
      <c r="CH803" s="56"/>
      <c r="CI803" s="56"/>
      <c r="CJ803" s="56"/>
      <c r="CK803" s="56"/>
      <c r="CL803" s="56"/>
      <c r="CM803" s="56"/>
      <c r="CN803" s="56"/>
      <c r="CO803" s="56"/>
      <c r="CP803" s="56"/>
      <c r="CQ803" s="56"/>
      <c r="CR803" s="56"/>
      <c r="CS803" s="56"/>
      <c r="CT803" s="56"/>
      <c r="CU803" s="56"/>
      <c r="CV803" s="56"/>
      <c r="CW803" s="56"/>
      <c r="CX803" s="56"/>
      <c r="CY803" s="56"/>
      <c r="CZ803" s="56"/>
      <c r="DA803" s="56"/>
      <c r="DB803" s="56"/>
      <c r="DC803" s="56"/>
      <c r="DD803" s="56"/>
      <c r="DE803" s="56"/>
      <c r="DF803" s="56"/>
      <c r="DG803" s="56"/>
      <c r="DH803" s="56"/>
      <c r="DI803" s="56"/>
      <c r="DJ803" s="56"/>
      <c r="DK803" s="56"/>
      <c r="DL803" s="56"/>
      <c r="DM803" s="56"/>
      <c r="DN803" s="56"/>
      <c r="DO803" s="56"/>
      <c r="DP803" s="56"/>
      <c r="DQ803" s="56"/>
      <c r="DR803" s="56"/>
      <c r="DS803" s="56"/>
      <c r="DT803" s="56"/>
      <c r="DU803" s="56"/>
      <c r="DV803" s="56"/>
      <c r="DW803" s="56"/>
      <c r="DX803" s="56"/>
      <c r="DY803" s="56"/>
      <c r="DZ803" s="56"/>
      <c r="EA803" s="56"/>
      <c r="EB803" s="56"/>
      <c r="EC803" s="56"/>
      <c r="ED803" s="56"/>
      <c r="EE803" s="56"/>
      <c r="EF803" s="56"/>
      <c r="EG803" s="56"/>
      <c r="EH803" s="56"/>
      <c r="EI803" s="56"/>
      <c r="EJ803" s="56"/>
      <c r="EK803" s="56"/>
      <c r="EL803" s="76"/>
      <c r="EM803" s="61"/>
      <c r="EN803" s="61"/>
      <c r="EO803" s="61"/>
      <c r="EP803" s="61"/>
      <c r="EQ803" s="70"/>
      <c r="ER803" s="56"/>
      <c r="ES803" s="56"/>
      <c r="ET803" s="66"/>
      <c r="EU803" s="66"/>
      <c r="EV803" s="66"/>
      <c r="EW803" s="66"/>
      <c r="EX803" s="66"/>
      <c r="EY803" s="66"/>
      <c r="EZ803" s="66"/>
      <c r="FA803" s="66"/>
      <c r="FB803" s="66"/>
      <c r="FC803" s="66"/>
      <c r="FD803" s="66"/>
      <c r="FE803" s="66"/>
      <c r="FF803" s="66"/>
      <c r="FG803" s="66"/>
      <c r="FH803" s="66"/>
      <c r="FI803" s="66"/>
      <c r="FJ803" s="66"/>
      <c r="FK803" s="66"/>
      <c r="FL803" s="66"/>
      <c r="FM803" s="66"/>
      <c r="FN803" s="66"/>
      <c r="FO803" s="66"/>
      <c r="FP803" s="66"/>
      <c r="FQ803" s="66"/>
      <c r="FR803" s="66"/>
      <c r="FS803" s="66"/>
      <c r="FT803" s="66"/>
      <c r="FU803" s="66"/>
      <c r="FV803" s="66"/>
      <c r="FW803" s="66"/>
      <c r="FX803" s="66"/>
      <c r="FY803" s="66"/>
      <c r="FZ803" s="66"/>
      <c r="GA803" s="66"/>
      <c r="GB803" s="66"/>
      <c r="GC803" s="66"/>
      <c r="GD803" s="66"/>
      <c r="GE803" s="66"/>
      <c r="GF803" s="66"/>
      <c r="GG803" s="7"/>
    </row>
    <row r="804" spans="2:189" s="67" customFormat="1" ht="11.45" customHeight="1" x14ac:dyDescent="0.15">
      <c r="B804" s="55"/>
      <c r="C804" s="56"/>
      <c r="D804" s="56"/>
      <c r="E804" s="56"/>
      <c r="F804" s="56"/>
      <c r="G804" s="56"/>
      <c r="H804" s="56" t="s">
        <v>4449</v>
      </c>
      <c r="I804" s="56"/>
      <c r="J804" s="56"/>
      <c r="K804" s="56"/>
      <c r="L804" s="73"/>
      <c r="M804" s="73" t="s">
        <v>41</v>
      </c>
      <c r="N804" s="73"/>
      <c r="O804" s="56"/>
      <c r="P804" s="56" t="e">
        <f>TEXT(TRUNC(EO800,0),"#,##0")</f>
        <v>#REF!</v>
      </c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73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76"/>
      <c r="EM804" s="61"/>
      <c r="EN804" s="61"/>
      <c r="EO804" s="61"/>
      <c r="EP804" s="61"/>
      <c r="EQ804" s="70"/>
      <c r="ER804" s="56"/>
      <c r="ES804" s="56"/>
      <c r="ET804" s="66"/>
      <c r="EU804" s="66"/>
      <c r="EV804" s="66"/>
      <c r="EW804" s="66"/>
      <c r="EX804" s="66"/>
      <c r="EY804" s="66"/>
      <c r="EZ804" s="66"/>
      <c r="FA804" s="66"/>
      <c r="FB804" s="66"/>
      <c r="FC804" s="66"/>
      <c r="FD804" s="66"/>
      <c r="FE804" s="66"/>
      <c r="FF804" s="66"/>
      <c r="FG804" s="66"/>
      <c r="FH804" s="66"/>
      <c r="FI804" s="66"/>
      <c r="FJ804" s="66"/>
      <c r="FK804" s="66"/>
      <c r="FL804" s="66"/>
      <c r="FM804" s="66"/>
      <c r="FN804" s="66"/>
      <c r="FO804" s="66"/>
      <c r="FP804" s="66"/>
      <c r="FQ804" s="66"/>
      <c r="FR804" s="66"/>
      <c r="FS804" s="66"/>
      <c r="FT804" s="66"/>
      <c r="FU804" s="66"/>
      <c r="FV804" s="66"/>
      <c r="FW804" s="66"/>
      <c r="FX804" s="66"/>
      <c r="FY804" s="66"/>
      <c r="FZ804" s="66"/>
      <c r="GA804" s="66"/>
      <c r="GB804" s="66"/>
      <c r="GC804" s="66"/>
      <c r="GD804" s="66"/>
      <c r="GE804" s="66"/>
      <c r="GF804" s="66"/>
      <c r="GG804" s="7"/>
    </row>
    <row r="805" spans="2:189" s="67" customFormat="1" ht="11.45" customHeight="1" x14ac:dyDescent="0.15">
      <c r="B805" s="55"/>
      <c r="C805" s="56"/>
      <c r="D805" s="56"/>
      <c r="E805" s="56"/>
      <c r="F805" s="56"/>
      <c r="G805" s="56"/>
      <c r="H805" s="56" t="s">
        <v>12605</v>
      </c>
      <c r="I805" s="56"/>
      <c r="J805" s="73" t="s">
        <v>12606</v>
      </c>
      <c r="K805" s="56"/>
      <c r="L805" s="73"/>
      <c r="M805" s="73" t="s">
        <v>41</v>
      </c>
      <c r="N805" s="73"/>
      <c r="O805" s="56"/>
      <c r="P805" s="56" t="str">
        <f>TEXT(TRUNC(EP800,0),"#,##0")</f>
        <v>0</v>
      </c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56"/>
      <c r="BI805" s="56"/>
      <c r="BJ805" s="56"/>
      <c r="BK805" s="56"/>
      <c r="BL805" s="56"/>
      <c r="BM805" s="56"/>
      <c r="BN805" s="56"/>
      <c r="BO805" s="56"/>
      <c r="BP805" s="56"/>
      <c r="BQ805" s="56"/>
      <c r="BR805" s="56"/>
      <c r="BS805" s="73"/>
      <c r="BT805" s="56"/>
      <c r="BU805" s="56"/>
      <c r="BV805" s="56"/>
      <c r="BW805" s="56"/>
      <c r="BX805" s="56"/>
      <c r="BY805" s="56"/>
      <c r="BZ805" s="56"/>
      <c r="CA805" s="56"/>
      <c r="CB805" s="56"/>
      <c r="CC805" s="56"/>
      <c r="CD805" s="56"/>
      <c r="CE805" s="56"/>
      <c r="CF805" s="56"/>
      <c r="CG805" s="56"/>
      <c r="CH805" s="56"/>
      <c r="CI805" s="56"/>
      <c r="CJ805" s="56"/>
      <c r="CK805" s="56"/>
      <c r="CL805" s="56"/>
      <c r="CM805" s="56"/>
      <c r="CN805" s="56"/>
      <c r="CO805" s="56"/>
      <c r="CP805" s="56"/>
      <c r="CQ805" s="56"/>
      <c r="CR805" s="56"/>
      <c r="CS805" s="56"/>
      <c r="CT805" s="56"/>
      <c r="CU805" s="56"/>
      <c r="CV805" s="56"/>
      <c r="CW805" s="56"/>
      <c r="CX805" s="56"/>
      <c r="CY805" s="56"/>
      <c r="CZ805" s="56"/>
      <c r="DA805" s="56"/>
      <c r="DB805" s="56"/>
      <c r="DC805" s="56"/>
      <c r="DD805" s="56"/>
      <c r="DE805" s="56"/>
      <c r="DF805" s="56"/>
      <c r="DG805" s="56"/>
      <c r="DH805" s="56"/>
      <c r="DI805" s="56"/>
      <c r="DJ805" s="56"/>
      <c r="DK805" s="56"/>
      <c r="DL805" s="56"/>
      <c r="DM805" s="56"/>
      <c r="DN805" s="56"/>
      <c r="DO805" s="56"/>
      <c r="DP805" s="56"/>
      <c r="DQ805" s="56"/>
      <c r="DR805" s="56"/>
      <c r="DS805" s="56"/>
      <c r="DT805" s="56"/>
      <c r="DU805" s="56"/>
      <c r="DV805" s="56"/>
      <c r="DW805" s="56"/>
      <c r="DX805" s="56"/>
      <c r="DY805" s="56"/>
      <c r="DZ805" s="56"/>
      <c r="EA805" s="56"/>
      <c r="EB805" s="56"/>
      <c r="EC805" s="56"/>
      <c r="ED805" s="56"/>
      <c r="EE805" s="56"/>
      <c r="EF805" s="56"/>
      <c r="EG805" s="56"/>
      <c r="EH805" s="56"/>
      <c r="EI805" s="56"/>
      <c r="EJ805" s="56"/>
      <c r="EK805" s="56"/>
      <c r="EL805" s="76"/>
      <c r="EM805" s="61"/>
      <c r="EN805" s="61"/>
      <c r="EO805" s="61"/>
      <c r="EP805" s="61"/>
      <c r="EQ805" s="70"/>
      <c r="ER805" s="56"/>
      <c r="ES805" s="56"/>
      <c r="ET805" s="66"/>
      <c r="EU805" s="66"/>
      <c r="EV805" s="66"/>
      <c r="EW805" s="66"/>
      <c r="EX805" s="66"/>
      <c r="EY805" s="66"/>
      <c r="EZ805" s="66"/>
      <c r="FA805" s="66"/>
      <c r="FB805" s="66"/>
      <c r="FC805" s="66"/>
      <c r="FD805" s="66"/>
      <c r="FE805" s="66"/>
      <c r="FF805" s="66"/>
      <c r="FG805" s="66"/>
      <c r="FH805" s="66"/>
      <c r="FI805" s="66"/>
      <c r="FJ805" s="66"/>
      <c r="FK805" s="66"/>
      <c r="FL805" s="66"/>
      <c r="FM805" s="66"/>
      <c r="FN805" s="66"/>
      <c r="FO805" s="66"/>
      <c r="FP805" s="66"/>
      <c r="FQ805" s="66"/>
      <c r="FR805" s="66"/>
      <c r="FS805" s="66"/>
      <c r="FT805" s="66"/>
      <c r="FU805" s="66"/>
      <c r="FV805" s="66"/>
      <c r="FW805" s="66"/>
      <c r="FX805" s="66"/>
      <c r="FY805" s="66"/>
      <c r="FZ805" s="66"/>
      <c r="GA805" s="66"/>
      <c r="GB805" s="66"/>
      <c r="GC805" s="66"/>
      <c r="GD805" s="66"/>
      <c r="GE805" s="66"/>
      <c r="GF805" s="66"/>
      <c r="GG805" s="7"/>
    </row>
    <row r="806" spans="2:189" s="67" customFormat="1" ht="11.45" customHeight="1" x14ac:dyDescent="0.15">
      <c r="B806" s="55"/>
      <c r="C806" s="56"/>
      <c r="D806" s="56"/>
      <c r="E806" s="56"/>
      <c r="F806" s="56"/>
      <c r="G806" s="56"/>
      <c r="H806" s="56"/>
      <c r="I806" s="56"/>
      <c r="J806" s="56" t="s">
        <v>9</v>
      </c>
      <c r="K806" s="56"/>
      <c r="L806" s="73"/>
      <c r="M806" s="73" t="s">
        <v>41</v>
      </c>
      <c r="N806" s="73"/>
      <c r="O806" s="56"/>
      <c r="P806" s="56" t="e">
        <f>TEXT(AF803+P804+P805,"#,##0")</f>
        <v>#REF!</v>
      </c>
      <c r="Q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  <c r="BR806" s="56"/>
      <c r="BS806" s="73"/>
      <c r="BT806" s="56"/>
      <c r="BU806" s="56"/>
      <c r="BV806" s="56"/>
      <c r="BW806" s="56"/>
      <c r="BX806" s="56"/>
      <c r="BY806" s="56"/>
      <c r="BZ806" s="56"/>
      <c r="CA806" s="56"/>
      <c r="CB806" s="56"/>
      <c r="CC806" s="56"/>
      <c r="CD806" s="56"/>
      <c r="CE806" s="56"/>
      <c r="CF806" s="56"/>
      <c r="CG806" s="56"/>
      <c r="CH806" s="56"/>
      <c r="CI806" s="56"/>
      <c r="CJ806" s="56"/>
      <c r="CK806" s="56"/>
      <c r="CL806" s="56"/>
      <c r="CM806" s="56"/>
      <c r="CN806" s="56"/>
      <c r="CO806" s="56"/>
      <c r="CP806" s="56"/>
      <c r="CQ806" s="56"/>
      <c r="CR806" s="56"/>
      <c r="CS806" s="56"/>
      <c r="CT806" s="56"/>
      <c r="CU806" s="56"/>
      <c r="CV806" s="56"/>
      <c r="CW806" s="56"/>
      <c r="CX806" s="56"/>
      <c r="CY806" s="56"/>
      <c r="CZ806" s="56"/>
      <c r="DA806" s="56"/>
      <c r="DB806" s="56"/>
      <c r="DC806" s="56"/>
      <c r="DD806" s="56"/>
      <c r="DE806" s="56"/>
      <c r="DF806" s="56"/>
      <c r="DG806" s="56"/>
      <c r="DH806" s="56"/>
      <c r="DI806" s="56"/>
      <c r="DJ806" s="56"/>
      <c r="DK806" s="56"/>
      <c r="DL806" s="56"/>
      <c r="DM806" s="56"/>
      <c r="DN806" s="56"/>
      <c r="DO806" s="56"/>
      <c r="DP806" s="56"/>
      <c r="DQ806" s="56"/>
      <c r="DR806" s="56"/>
      <c r="DS806" s="56"/>
      <c r="DT806" s="56"/>
      <c r="DU806" s="56"/>
      <c r="DV806" s="56"/>
      <c r="DW806" s="56"/>
      <c r="DX806" s="56"/>
      <c r="DY806" s="56"/>
      <c r="DZ806" s="56"/>
      <c r="EA806" s="56"/>
      <c r="EB806" s="56"/>
      <c r="EC806" s="56"/>
      <c r="ED806" s="56"/>
      <c r="EE806" s="56"/>
      <c r="EF806" s="56"/>
      <c r="EG806" s="56"/>
      <c r="EH806" s="56"/>
      <c r="EI806" s="56"/>
      <c r="EJ806" s="56"/>
      <c r="EK806" s="56"/>
      <c r="EL806" s="76"/>
      <c r="EM806" s="62" t="e">
        <f>EN806+EO806+EP806</f>
        <v>#REF!</v>
      </c>
      <c r="EN806" s="61" t="e">
        <f>TEXT(AF803,"#,##0")</f>
        <v>#REF!</v>
      </c>
      <c r="EO806" s="61" t="e">
        <f>TEXT(P804,"#,##0")</f>
        <v>#REF!</v>
      </c>
      <c r="EP806" s="61" t="str">
        <f>TEXT(P805,"#,##0")</f>
        <v>0</v>
      </c>
      <c r="EQ806" s="70"/>
      <c r="ER806" s="56"/>
      <c r="ES806" s="56"/>
      <c r="ET806" s="66"/>
      <c r="EU806" s="66"/>
      <c r="EV806" s="66"/>
      <c r="EW806" s="66"/>
      <c r="EX806" s="66"/>
      <c r="EY806" s="66"/>
      <c r="EZ806" s="66"/>
      <c r="FA806" s="66"/>
      <c r="FB806" s="66"/>
      <c r="FC806" s="66"/>
      <c r="FD806" s="66"/>
      <c r="FE806" s="66"/>
      <c r="FF806" s="66"/>
      <c r="FG806" s="66"/>
      <c r="FH806" s="66"/>
      <c r="FI806" s="66"/>
      <c r="FJ806" s="66"/>
      <c r="FK806" s="66"/>
      <c r="FL806" s="66"/>
      <c r="FM806" s="66"/>
      <c r="FN806" s="66"/>
      <c r="FO806" s="66"/>
      <c r="FP806" s="66"/>
      <c r="FQ806" s="66"/>
      <c r="FR806" s="66"/>
      <c r="FS806" s="66"/>
      <c r="FT806" s="66"/>
      <c r="FU806" s="66"/>
      <c r="FV806" s="66"/>
      <c r="FW806" s="66"/>
      <c r="FX806" s="66"/>
      <c r="FY806" s="66"/>
      <c r="FZ806" s="66"/>
      <c r="GA806" s="66"/>
      <c r="GB806" s="66"/>
      <c r="GC806" s="66"/>
      <c r="GD806" s="66"/>
      <c r="GE806" s="66"/>
      <c r="GF806" s="66"/>
      <c r="GG806" s="7"/>
    </row>
    <row r="807" spans="2:189" s="67" customFormat="1" ht="11.45" customHeight="1" x14ac:dyDescent="0.15">
      <c r="B807" s="55"/>
      <c r="C807" s="56"/>
      <c r="D807" s="56"/>
      <c r="E807" s="56"/>
      <c r="F807" s="56"/>
      <c r="G807" s="56"/>
      <c r="H807" s="56"/>
      <c r="I807" s="56"/>
      <c r="J807" s="56"/>
      <c r="K807" s="56"/>
      <c r="L807" s="73"/>
      <c r="M807" s="73"/>
      <c r="N807" s="73"/>
      <c r="O807" s="56"/>
      <c r="P807" s="56"/>
      <c r="Q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56"/>
      <c r="BI807" s="56"/>
      <c r="BJ807" s="56"/>
      <c r="BK807" s="56"/>
      <c r="BL807" s="56"/>
      <c r="BM807" s="56"/>
      <c r="BN807" s="56"/>
      <c r="BO807" s="56"/>
      <c r="BP807" s="56"/>
      <c r="BQ807" s="56"/>
      <c r="BR807" s="56"/>
      <c r="BS807" s="73"/>
      <c r="BT807" s="56"/>
      <c r="BU807" s="56"/>
      <c r="BV807" s="56"/>
      <c r="BW807" s="56"/>
      <c r="BX807" s="56"/>
      <c r="BY807" s="56"/>
      <c r="BZ807" s="56"/>
      <c r="CA807" s="56"/>
      <c r="CB807" s="56"/>
      <c r="CC807" s="56"/>
      <c r="CD807" s="56"/>
      <c r="CE807" s="56"/>
      <c r="CF807" s="56"/>
      <c r="CG807" s="56"/>
      <c r="CH807" s="56"/>
      <c r="CI807" s="56"/>
      <c r="CJ807" s="56"/>
      <c r="CK807" s="56"/>
      <c r="CL807" s="56"/>
      <c r="CM807" s="56"/>
      <c r="CN807" s="56"/>
      <c r="CO807" s="56"/>
      <c r="CP807" s="56"/>
      <c r="CQ807" s="56"/>
      <c r="CR807" s="56"/>
      <c r="CS807" s="56"/>
      <c r="CT807" s="56"/>
      <c r="CU807" s="56"/>
      <c r="CV807" s="56"/>
      <c r="CW807" s="56"/>
      <c r="CX807" s="56"/>
      <c r="CY807" s="56"/>
      <c r="CZ807" s="56"/>
      <c r="DA807" s="56"/>
      <c r="DB807" s="56"/>
      <c r="DC807" s="56"/>
      <c r="DD807" s="56"/>
      <c r="DE807" s="56"/>
      <c r="DF807" s="56"/>
      <c r="DG807" s="56"/>
      <c r="DH807" s="56"/>
      <c r="DI807" s="56"/>
      <c r="DJ807" s="56"/>
      <c r="DK807" s="56"/>
      <c r="DL807" s="56"/>
      <c r="DM807" s="56"/>
      <c r="DN807" s="56"/>
      <c r="DO807" s="56"/>
      <c r="DP807" s="56"/>
      <c r="DQ807" s="56"/>
      <c r="DR807" s="56"/>
      <c r="DS807" s="56"/>
      <c r="DT807" s="56"/>
      <c r="DU807" s="56"/>
      <c r="DV807" s="56"/>
      <c r="DW807" s="56"/>
      <c r="DX807" s="56"/>
      <c r="DY807" s="56"/>
      <c r="DZ807" s="56"/>
      <c r="EA807" s="56"/>
      <c r="EB807" s="56"/>
      <c r="EC807" s="56"/>
      <c r="ED807" s="56"/>
      <c r="EE807" s="56"/>
      <c r="EF807" s="56"/>
      <c r="EG807" s="56"/>
      <c r="EH807" s="56"/>
      <c r="EI807" s="56"/>
      <c r="EJ807" s="56"/>
      <c r="EK807" s="56"/>
      <c r="EL807" s="76"/>
      <c r="EM807" s="62"/>
      <c r="EN807" s="61"/>
      <c r="EO807" s="61"/>
      <c r="EP807" s="61"/>
      <c r="EQ807" s="70"/>
      <c r="ER807" s="56"/>
      <c r="ES807" s="56"/>
      <c r="ET807" s="66"/>
      <c r="EU807" s="66"/>
      <c r="EV807" s="66"/>
      <c r="EW807" s="66"/>
      <c r="EX807" s="66"/>
      <c r="EY807" s="66"/>
      <c r="EZ807" s="66"/>
      <c r="FA807" s="66"/>
      <c r="FB807" s="66"/>
      <c r="FC807" s="66"/>
      <c r="FD807" s="66"/>
      <c r="FE807" s="66"/>
      <c r="FF807" s="66"/>
      <c r="FG807" s="66"/>
      <c r="FH807" s="66"/>
      <c r="FI807" s="66"/>
      <c r="FJ807" s="66"/>
      <c r="FK807" s="66"/>
      <c r="FL807" s="66"/>
      <c r="FM807" s="66"/>
      <c r="FN807" s="66"/>
      <c r="FO807" s="66"/>
      <c r="FP807" s="66"/>
      <c r="FQ807" s="66"/>
      <c r="FR807" s="66"/>
      <c r="FS807" s="66"/>
      <c r="FT807" s="66"/>
      <c r="FU807" s="66"/>
      <c r="FV807" s="66"/>
      <c r="FW807" s="66"/>
      <c r="FX807" s="66"/>
      <c r="FY807" s="66"/>
      <c r="FZ807" s="66"/>
      <c r="GA807" s="66"/>
      <c r="GB807" s="66"/>
      <c r="GC807" s="66"/>
      <c r="GD807" s="66"/>
      <c r="GE807" s="66"/>
      <c r="GF807" s="66"/>
      <c r="GG807" s="7"/>
    </row>
    <row r="808" spans="2:189" s="67" customFormat="1" ht="11.45" customHeight="1" x14ac:dyDescent="0.15">
      <c r="B808" s="55"/>
      <c r="C808" s="56"/>
      <c r="D808" s="56"/>
      <c r="E808" s="56"/>
      <c r="F808" s="56"/>
      <c r="G808" s="56"/>
      <c r="H808" s="56"/>
      <c r="I808" s="56"/>
      <c r="J808" s="56"/>
      <c r="K808" s="56"/>
      <c r="L808" s="73"/>
      <c r="M808" s="73"/>
      <c r="N808" s="73"/>
      <c r="O808" s="56"/>
      <c r="P808" s="56"/>
      <c r="Q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73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76"/>
      <c r="EM808" s="62"/>
      <c r="EN808" s="61"/>
      <c r="EO808" s="61"/>
      <c r="EP808" s="61"/>
      <c r="EQ808" s="70"/>
      <c r="ER808" s="56"/>
      <c r="ES808" s="56"/>
      <c r="ET808" s="66"/>
      <c r="EU808" s="66"/>
      <c r="EV808" s="66"/>
      <c r="EW808" s="66"/>
      <c r="EX808" s="66"/>
      <c r="EY808" s="66"/>
      <c r="EZ808" s="66"/>
      <c r="FA808" s="66"/>
      <c r="FB808" s="66"/>
      <c r="FC808" s="66"/>
      <c r="FD808" s="66"/>
      <c r="FE808" s="66"/>
      <c r="FF808" s="66"/>
      <c r="FG808" s="66"/>
      <c r="FH808" s="66"/>
      <c r="FI808" s="66"/>
      <c r="FJ808" s="66"/>
      <c r="FK808" s="66"/>
      <c r="FL808" s="66"/>
      <c r="FM808" s="66"/>
      <c r="FN808" s="66"/>
      <c r="FO808" s="66"/>
      <c r="FP808" s="66"/>
      <c r="FQ808" s="66"/>
      <c r="FR808" s="66"/>
      <c r="FS808" s="66"/>
      <c r="FT808" s="66"/>
      <c r="FU808" s="66"/>
      <c r="FV808" s="66"/>
      <c r="FW808" s="66"/>
      <c r="FX808" s="66"/>
      <c r="FY808" s="66"/>
      <c r="FZ808" s="66"/>
      <c r="GA808" s="66"/>
      <c r="GB808" s="66"/>
      <c r="GC808" s="66"/>
      <c r="GD808" s="66"/>
      <c r="GE808" s="66"/>
      <c r="GF808" s="66"/>
      <c r="GG808" s="7"/>
    </row>
    <row r="809" spans="2:189" s="67" customFormat="1" ht="11.45" customHeight="1" x14ac:dyDescent="0.15">
      <c r="B809" s="55"/>
      <c r="C809" s="56"/>
      <c r="D809" s="56"/>
      <c r="E809" s="56"/>
      <c r="F809" s="56"/>
      <c r="G809" s="56"/>
      <c r="H809" s="56"/>
      <c r="I809" s="56"/>
      <c r="J809" s="56"/>
      <c r="K809" s="56"/>
      <c r="L809" s="73"/>
      <c r="M809" s="73"/>
      <c r="N809" s="73"/>
      <c r="O809" s="56"/>
      <c r="P809" s="56"/>
      <c r="Q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  <c r="BR809" s="56"/>
      <c r="BS809" s="73"/>
      <c r="BT809" s="56"/>
      <c r="BU809" s="56"/>
      <c r="BV809" s="56"/>
      <c r="BW809" s="56"/>
      <c r="BX809" s="56"/>
      <c r="BY809" s="56"/>
      <c r="BZ809" s="56"/>
      <c r="CA809" s="56"/>
      <c r="CB809" s="56"/>
      <c r="CC809" s="56"/>
      <c r="CD809" s="56"/>
      <c r="CE809" s="56"/>
      <c r="CF809" s="56"/>
      <c r="CG809" s="56"/>
      <c r="CH809" s="56"/>
      <c r="CI809" s="56"/>
      <c r="CJ809" s="56"/>
      <c r="CK809" s="56"/>
      <c r="CL809" s="56"/>
      <c r="CM809" s="56"/>
      <c r="CN809" s="56"/>
      <c r="CO809" s="56"/>
      <c r="CP809" s="56"/>
      <c r="CQ809" s="56"/>
      <c r="CR809" s="56"/>
      <c r="CS809" s="56"/>
      <c r="CT809" s="56"/>
      <c r="CU809" s="56"/>
      <c r="CV809" s="56"/>
      <c r="CW809" s="56"/>
      <c r="CX809" s="56"/>
      <c r="CY809" s="56"/>
      <c r="CZ809" s="56"/>
      <c r="DA809" s="56"/>
      <c r="DB809" s="56"/>
      <c r="DC809" s="56"/>
      <c r="DD809" s="56"/>
      <c r="DE809" s="56"/>
      <c r="DF809" s="56"/>
      <c r="DG809" s="56"/>
      <c r="DH809" s="56"/>
      <c r="DI809" s="56"/>
      <c r="DJ809" s="56"/>
      <c r="DK809" s="56"/>
      <c r="DL809" s="56"/>
      <c r="DM809" s="56"/>
      <c r="DN809" s="56"/>
      <c r="DO809" s="56"/>
      <c r="DP809" s="56"/>
      <c r="DQ809" s="56"/>
      <c r="DR809" s="56"/>
      <c r="DS809" s="56"/>
      <c r="DT809" s="56"/>
      <c r="DU809" s="56"/>
      <c r="DV809" s="56"/>
      <c r="DW809" s="56"/>
      <c r="DX809" s="56"/>
      <c r="DY809" s="56"/>
      <c r="DZ809" s="56"/>
      <c r="EA809" s="56"/>
      <c r="EB809" s="56"/>
      <c r="EC809" s="56"/>
      <c r="ED809" s="56"/>
      <c r="EE809" s="56"/>
      <c r="EF809" s="56"/>
      <c r="EG809" s="56"/>
      <c r="EH809" s="56"/>
      <c r="EI809" s="56"/>
      <c r="EJ809" s="56"/>
      <c r="EK809" s="56"/>
      <c r="EL809" s="76"/>
      <c r="EM809" s="62"/>
      <c r="EN809" s="61"/>
      <c r="EO809" s="61"/>
      <c r="EP809" s="61"/>
      <c r="EQ809" s="70"/>
      <c r="ER809" s="56"/>
      <c r="ES809" s="56"/>
      <c r="ET809" s="66"/>
      <c r="EU809" s="66"/>
      <c r="EV809" s="66"/>
      <c r="EW809" s="66"/>
      <c r="EX809" s="66"/>
      <c r="EY809" s="66"/>
      <c r="EZ809" s="66"/>
      <c r="FA809" s="66"/>
      <c r="FB809" s="66"/>
      <c r="FC809" s="66"/>
      <c r="FD809" s="66"/>
      <c r="FE809" s="66"/>
      <c r="FF809" s="66"/>
      <c r="FG809" s="66"/>
      <c r="FH809" s="66"/>
      <c r="FI809" s="66"/>
      <c r="FJ809" s="66"/>
      <c r="FK809" s="66"/>
      <c r="FL809" s="66"/>
      <c r="FM809" s="66"/>
      <c r="FN809" s="66"/>
      <c r="FO809" s="66"/>
      <c r="FP809" s="66"/>
      <c r="FQ809" s="66"/>
      <c r="FR809" s="66"/>
      <c r="FS809" s="66"/>
      <c r="FT809" s="66"/>
      <c r="FU809" s="66"/>
      <c r="FV809" s="66"/>
      <c r="FW809" s="66"/>
      <c r="FX809" s="66"/>
      <c r="FY809" s="66"/>
      <c r="FZ809" s="66"/>
      <c r="GA809" s="66"/>
      <c r="GB809" s="66"/>
      <c r="GC809" s="66"/>
      <c r="GD809" s="66"/>
      <c r="GE809" s="66"/>
      <c r="GF809" s="66"/>
      <c r="GG809" s="7"/>
    </row>
    <row r="810" spans="2:189" s="67" customFormat="1" ht="11.45" customHeight="1" x14ac:dyDescent="0.15">
      <c r="B810" s="55"/>
      <c r="C810" s="56"/>
      <c r="D810" s="56"/>
      <c r="E810" s="56"/>
      <c r="F810" s="56"/>
      <c r="G810" s="56"/>
      <c r="H810" s="56"/>
      <c r="I810" s="56"/>
      <c r="J810" s="56"/>
      <c r="K810" s="56"/>
      <c r="L810" s="73"/>
      <c r="M810" s="73"/>
      <c r="N810" s="73"/>
      <c r="O810" s="56"/>
      <c r="P810" s="56"/>
      <c r="Q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  <c r="BR810" s="56"/>
      <c r="BS810" s="73"/>
      <c r="BT810" s="56"/>
      <c r="BU810" s="56"/>
      <c r="BV810" s="56"/>
      <c r="BW810" s="56"/>
      <c r="BX810" s="56"/>
      <c r="BY810" s="56"/>
      <c r="BZ810" s="56"/>
      <c r="CA810" s="56"/>
      <c r="CB810" s="56"/>
      <c r="CC810" s="56"/>
      <c r="CD810" s="56"/>
      <c r="CE810" s="56"/>
      <c r="CF810" s="56"/>
      <c r="CG810" s="56"/>
      <c r="CH810" s="56"/>
      <c r="CI810" s="56"/>
      <c r="CJ810" s="56"/>
      <c r="CK810" s="56"/>
      <c r="CL810" s="56"/>
      <c r="CM810" s="56"/>
      <c r="CN810" s="56"/>
      <c r="CO810" s="56"/>
      <c r="CP810" s="56"/>
      <c r="CQ810" s="56"/>
      <c r="CR810" s="56"/>
      <c r="CS810" s="56"/>
      <c r="CT810" s="56"/>
      <c r="CU810" s="56"/>
      <c r="CV810" s="56"/>
      <c r="CW810" s="56"/>
      <c r="CX810" s="56"/>
      <c r="CY810" s="56"/>
      <c r="CZ810" s="56"/>
      <c r="DA810" s="56"/>
      <c r="DB810" s="56"/>
      <c r="DC810" s="56"/>
      <c r="DD810" s="56"/>
      <c r="DE810" s="56"/>
      <c r="DF810" s="56"/>
      <c r="DG810" s="56"/>
      <c r="DH810" s="56"/>
      <c r="DI810" s="56"/>
      <c r="DJ810" s="56"/>
      <c r="DK810" s="56"/>
      <c r="DL810" s="56"/>
      <c r="DM810" s="56"/>
      <c r="DN810" s="56"/>
      <c r="DO810" s="56"/>
      <c r="DP810" s="56"/>
      <c r="DQ810" s="56"/>
      <c r="DR810" s="56"/>
      <c r="DS810" s="56"/>
      <c r="DT810" s="56"/>
      <c r="DU810" s="56"/>
      <c r="DV810" s="56"/>
      <c r="DW810" s="56"/>
      <c r="DX810" s="56"/>
      <c r="DY810" s="56"/>
      <c r="DZ810" s="56"/>
      <c r="EA810" s="56"/>
      <c r="EB810" s="56"/>
      <c r="EC810" s="56"/>
      <c r="ED810" s="56"/>
      <c r="EE810" s="56"/>
      <c r="EF810" s="56"/>
      <c r="EG810" s="56"/>
      <c r="EH810" s="56"/>
      <c r="EI810" s="56"/>
      <c r="EJ810" s="56"/>
      <c r="EK810" s="56"/>
      <c r="EL810" s="76"/>
      <c r="EM810" s="62"/>
      <c r="EN810" s="61"/>
      <c r="EO810" s="61"/>
      <c r="EP810" s="61"/>
      <c r="EQ810" s="70"/>
      <c r="ER810" s="56"/>
      <c r="ES810" s="56"/>
      <c r="ET810" s="66"/>
      <c r="EU810" s="66"/>
      <c r="EV810" s="66"/>
      <c r="EW810" s="66"/>
      <c r="EX810" s="66"/>
      <c r="EY810" s="66"/>
      <c r="EZ810" s="66"/>
      <c r="FA810" s="66"/>
      <c r="FB810" s="66"/>
      <c r="FC810" s="66"/>
      <c r="FD810" s="66"/>
      <c r="FE810" s="66"/>
      <c r="FF810" s="66"/>
      <c r="FG810" s="66"/>
      <c r="FH810" s="66"/>
      <c r="FI810" s="66"/>
      <c r="FJ810" s="66"/>
      <c r="FK810" s="66"/>
      <c r="FL810" s="66"/>
      <c r="FM810" s="66"/>
      <c r="FN810" s="66"/>
      <c r="FO810" s="66"/>
      <c r="FP810" s="66"/>
      <c r="FQ810" s="66"/>
      <c r="FR810" s="66"/>
      <c r="FS810" s="66"/>
      <c r="FT810" s="66"/>
      <c r="FU810" s="66"/>
      <c r="FV810" s="66"/>
      <c r="FW810" s="66"/>
      <c r="FX810" s="66"/>
      <c r="FY810" s="66"/>
      <c r="FZ810" s="66"/>
      <c r="GA810" s="66"/>
      <c r="GB810" s="66"/>
      <c r="GC810" s="66"/>
      <c r="GD810" s="66"/>
      <c r="GE810" s="66"/>
      <c r="GF810" s="66"/>
      <c r="GG810" s="7"/>
    </row>
    <row r="811" spans="2:189" s="67" customFormat="1" ht="11.45" customHeight="1" x14ac:dyDescent="0.15">
      <c r="B811" s="55"/>
      <c r="C811" s="56"/>
      <c r="D811" s="56"/>
      <c r="E811" s="56"/>
      <c r="F811" s="56"/>
      <c r="G811" s="56"/>
      <c r="H811" s="56"/>
      <c r="I811" s="56"/>
      <c r="J811" s="56"/>
      <c r="K811" s="56"/>
      <c r="L811" s="73"/>
      <c r="M811" s="73"/>
      <c r="N811" s="73"/>
      <c r="O811" s="56"/>
      <c r="P811" s="56"/>
      <c r="Q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  <c r="BR811" s="56"/>
      <c r="BS811" s="73"/>
      <c r="BT811" s="56"/>
      <c r="BU811" s="56"/>
      <c r="BV811" s="56"/>
      <c r="BW811" s="56"/>
      <c r="BX811" s="56"/>
      <c r="BY811" s="56"/>
      <c r="BZ811" s="56"/>
      <c r="CA811" s="56"/>
      <c r="CB811" s="56"/>
      <c r="CC811" s="56"/>
      <c r="CD811" s="56"/>
      <c r="CE811" s="56"/>
      <c r="CF811" s="56"/>
      <c r="CG811" s="56"/>
      <c r="CH811" s="56"/>
      <c r="CI811" s="56"/>
      <c r="CJ811" s="56"/>
      <c r="CK811" s="56"/>
      <c r="CL811" s="56"/>
      <c r="CM811" s="56"/>
      <c r="CN811" s="56"/>
      <c r="CO811" s="56"/>
      <c r="CP811" s="56"/>
      <c r="CQ811" s="56"/>
      <c r="CR811" s="56"/>
      <c r="CS811" s="56"/>
      <c r="CT811" s="56"/>
      <c r="CU811" s="56"/>
      <c r="CV811" s="56"/>
      <c r="CW811" s="56"/>
      <c r="CX811" s="56"/>
      <c r="CY811" s="56"/>
      <c r="CZ811" s="56"/>
      <c r="DA811" s="56"/>
      <c r="DB811" s="56"/>
      <c r="DC811" s="56"/>
      <c r="DD811" s="56"/>
      <c r="DE811" s="56"/>
      <c r="DF811" s="56"/>
      <c r="DG811" s="56"/>
      <c r="DH811" s="56"/>
      <c r="DI811" s="56"/>
      <c r="DJ811" s="56"/>
      <c r="DK811" s="56"/>
      <c r="DL811" s="56"/>
      <c r="DM811" s="56"/>
      <c r="DN811" s="56"/>
      <c r="DO811" s="56"/>
      <c r="DP811" s="56"/>
      <c r="DQ811" s="56"/>
      <c r="DR811" s="56"/>
      <c r="DS811" s="56"/>
      <c r="DT811" s="56"/>
      <c r="DU811" s="56"/>
      <c r="DV811" s="56"/>
      <c r="DW811" s="56"/>
      <c r="DX811" s="56"/>
      <c r="DY811" s="56"/>
      <c r="DZ811" s="56"/>
      <c r="EA811" s="56"/>
      <c r="EB811" s="56"/>
      <c r="EC811" s="56"/>
      <c r="ED811" s="56"/>
      <c r="EE811" s="56"/>
      <c r="EF811" s="56"/>
      <c r="EG811" s="56"/>
      <c r="EH811" s="56"/>
      <c r="EI811" s="56"/>
      <c r="EJ811" s="56"/>
      <c r="EK811" s="56"/>
      <c r="EL811" s="76"/>
      <c r="EM811" s="62"/>
      <c r="EN811" s="61"/>
      <c r="EO811" s="61"/>
      <c r="EP811" s="61"/>
      <c r="EQ811" s="70"/>
      <c r="ER811" s="56"/>
      <c r="ES811" s="56"/>
      <c r="ET811" s="66"/>
      <c r="EU811" s="66"/>
      <c r="EV811" s="66"/>
      <c r="EW811" s="66"/>
      <c r="EX811" s="66"/>
      <c r="EY811" s="66"/>
      <c r="EZ811" s="66"/>
      <c r="FA811" s="66"/>
      <c r="FB811" s="66"/>
      <c r="FC811" s="66"/>
      <c r="FD811" s="66"/>
      <c r="FE811" s="66"/>
      <c r="FF811" s="66"/>
      <c r="FG811" s="66"/>
      <c r="FH811" s="66"/>
      <c r="FI811" s="66"/>
      <c r="FJ811" s="66"/>
      <c r="FK811" s="66"/>
      <c r="FL811" s="66"/>
      <c r="FM811" s="66"/>
      <c r="FN811" s="66"/>
      <c r="FO811" s="66"/>
      <c r="FP811" s="66"/>
      <c r="FQ811" s="66"/>
      <c r="FR811" s="66"/>
      <c r="FS811" s="66"/>
      <c r="FT811" s="66"/>
      <c r="FU811" s="66"/>
      <c r="FV811" s="66"/>
      <c r="FW811" s="66"/>
      <c r="FX811" s="66"/>
      <c r="FY811" s="66"/>
      <c r="FZ811" s="66"/>
      <c r="GA811" s="66"/>
      <c r="GB811" s="66"/>
      <c r="GC811" s="66"/>
      <c r="GD811" s="66"/>
      <c r="GE811" s="66"/>
      <c r="GF811" s="66"/>
      <c r="GG811" s="7"/>
    </row>
    <row r="812" spans="2:189" s="67" customFormat="1" ht="11.45" customHeight="1" x14ac:dyDescent="0.15">
      <c r="B812" s="55"/>
      <c r="C812" s="56"/>
      <c r="D812" s="56"/>
      <c r="E812" s="56"/>
      <c r="F812" s="56"/>
      <c r="G812" s="56"/>
      <c r="H812" s="56"/>
      <c r="I812" s="56"/>
      <c r="J812" s="56"/>
      <c r="K812" s="56"/>
      <c r="L812" s="73"/>
      <c r="M812" s="73"/>
      <c r="N812" s="73"/>
      <c r="O812" s="56"/>
      <c r="P812" s="56"/>
      <c r="Q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73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76"/>
      <c r="EM812" s="62"/>
      <c r="EN812" s="61"/>
      <c r="EO812" s="61"/>
      <c r="EP812" s="61"/>
      <c r="EQ812" s="70"/>
      <c r="ER812" s="56"/>
      <c r="ES812" s="56"/>
      <c r="ET812" s="66"/>
      <c r="EU812" s="66"/>
      <c r="EV812" s="66"/>
      <c r="EW812" s="66"/>
      <c r="EX812" s="66"/>
      <c r="EY812" s="66"/>
      <c r="EZ812" s="66"/>
      <c r="FA812" s="66"/>
      <c r="FB812" s="66"/>
      <c r="FC812" s="66"/>
      <c r="FD812" s="66"/>
      <c r="FE812" s="66"/>
      <c r="FF812" s="66"/>
      <c r="FG812" s="66"/>
      <c r="FH812" s="66"/>
      <c r="FI812" s="66"/>
      <c r="FJ812" s="66"/>
      <c r="FK812" s="66"/>
      <c r="FL812" s="66"/>
      <c r="FM812" s="66"/>
      <c r="FN812" s="66"/>
      <c r="FO812" s="66"/>
      <c r="FP812" s="66"/>
      <c r="FQ812" s="66"/>
      <c r="FR812" s="66"/>
      <c r="FS812" s="66"/>
      <c r="FT812" s="66"/>
      <c r="FU812" s="66"/>
      <c r="FV812" s="66"/>
      <c r="FW812" s="66"/>
      <c r="FX812" s="66"/>
      <c r="FY812" s="66"/>
      <c r="FZ812" s="66"/>
      <c r="GA812" s="66"/>
      <c r="GB812" s="66"/>
      <c r="GC812" s="66"/>
      <c r="GD812" s="66"/>
      <c r="GE812" s="66"/>
      <c r="GF812" s="66"/>
      <c r="GG812" s="7"/>
    </row>
    <row r="813" spans="2:189" s="67" customFormat="1" ht="11.45" customHeight="1" x14ac:dyDescent="0.15">
      <c r="B813" s="55"/>
      <c r="C813" s="56"/>
      <c r="D813" s="56"/>
      <c r="E813" s="56"/>
      <c r="F813" s="56"/>
      <c r="G813" s="56"/>
      <c r="H813" s="56"/>
      <c r="I813" s="56"/>
      <c r="J813" s="56"/>
      <c r="K813" s="56"/>
      <c r="L813" s="73"/>
      <c r="M813" s="73"/>
      <c r="N813" s="73"/>
      <c r="O813" s="56"/>
      <c r="P813" s="56"/>
      <c r="Q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  <c r="BR813" s="56"/>
      <c r="BS813" s="73"/>
      <c r="BT813" s="56"/>
      <c r="BU813" s="56"/>
      <c r="BV813" s="56"/>
      <c r="BW813" s="56"/>
      <c r="BX813" s="56"/>
      <c r="BY813" s="56"/>
      <c r="BZ813" s="56"/>
      <c r="CA813" s="56"/>
      <c r="CB813" s="56"/>
      <c r="CC813" s="56"/>
      <c r="CD813" s="56"/>
      <c r="CE813" s="56"/>
      <c r="CF813" s="56"/>
      <c r="CG813" s="56"/>
      <c r="CH813" s="56"/>
      <c r="CI813" s="56"/>
      <c r="CJ813" s="56"/>
      <c r="CK813" s="56"/>
      <c r="CL813" s="56"/>
      <c r="CM813" s="56"/>
      <c r="CN813" s="56"/>
      <c r="CO813" s="56"/>
      <c r="CP813" s="56"/>
      <c r="CQ813" s="56"/>
      <c r="CR813" s="56"/>
      <c r="CS813" s="56"/>
      <c r="CT813" s="56"/>
      <c r="CU813" s="56"/>
      <c r="CV813" s="56"/>
      <c r="CW813" s="56"/>
      <c r="CX813" s="56"/>
      <c r="CY813" s="56"/>
      <c r="CZ813" s="56"/>
      <c r="DA813" s="56"/>
      <c r="DB813" s="56"/>
      <c r="DC813" s="56"/>
      <c r="DD813" s="56"/>
      <c r="DE813" s="56"/>
      <c r="DF813" s="56"/>
      <c r="DG813" s="56"/>
      <c r="DH813" s="56"/>
      <c r="DI813" s="56"/>
      <c r="DJ813" s="56"/>
      <c r="DK813" s="56"/>
      <c r="DL813" s="56"/>
      <c r="DM813" s="56"/>
      <c r="DN813" s="56"/>
      <c r="DO813" s="56"/>
      <c r="DP813" s="56"/>
      <c r="DQ813" s="56"/>
      <c r="DR813" s="56"/>
      <c r="DS813" s="56"/>
      <c r="DT813" s="56"/>
      <c r="DU813" s="56"/>
      <c r="DV813" s="56"/>
      <c r="DW813" s="56"/>
      <c r="DX813" s="56"/>
      <c r="DY813" s="56"/>
      <c r="DZ813" s="56"/>
      <c r="EA813" s="56"/>
      <c r="EB813" s="56"/>
      <c r="EC813" s="56"/>
      <c r="ED813" s="56"/>
      <c r="EE813" s="56"/>
      <c r="EF813" s="56"/>
      <c r="EG813" s="56"/>
      <c r="EH813" s="56"/>
      <c r="EI813" s="56"/>
      <c r="EJ813" s="56"/>
      <c r="EK813" s="56"/>
      <c r="EL813" s="76"/>
      <c r="EM813" s="62"/>
      <c r="EN813" s="61"/>
      <c r="EO813" s="61"/>
      <c r="EP813" s="61"/>
      <c r="EQ813" s="70"/>
      <c r="ER813" s="56"/>
      <c r="ES813" s="56"/>
      <c r="ET813" s="66"/>
      <c r="EU813" s="66"/>
      <c r="EV813" s="66"/>
      <c r="EW813" s="66"/>
      <c r="EX813" s="66"/>
      <c r="EY813" s="66"/>
      <c r="EZ813" s="66"/>
      <c r="FA813" s="66"/>
      <c r="FB813" s="66"/>
      <c r="FC813" s="66"/>
      <c r="FD813" s="66"/>
      <c r="FE813" s="66"/>
      <c r="FF813" s="66"/>
      <c r="FG813" s="66"/>
      <c r="FH813" s="66"/>
      <c r="FI813" s="66"/>
      <c r="FJ813" s="66"/>
      <c r="FK813" s="66"/>
      <c r="FL813" s="66"/>
      <c r="FM813" s="66"/>
      <c r="FN813" s="66"/>
      <c r="FO813" s="66"/>
      <c r="FP813" s="66"/>
      <c r="FQ813" s="66"/>
      <c r="FR813" s="66"/>
      <c r="FS813" s="66"/>
      <c r="FT813" s="66"/>
      <c r="FU813" s="66"/>
      <c r="FV813" s="66"/>
      <c r="FW813" s="66"/>
      <c r="FX813" s="66"/>
      <c r="FY813" s="66"/>
      <c r="FZ813" s="66"/>
      <c r="GA813" s="66"/>
      <c r="GB813" s="66"/>
      <c r="GC813" s="66"/>
      <c r="GD813" s="66"/>
      <c r="GE813" s="66"/>
      <c r="GF813" s="66"/>
      <c r="GG813" s="7"/>
    </row>
    <row r="814" spans="2:189" s="67" customFormat="1" ht="11.45" customHeight="1" x14ac:dyDescent="0.15">
      <c r="B814" s="55"/>
      <c r="C814" s="56"/>
      <c r="D814" s="56"/>
      <c r="E814" s="56"/>
      <c r="F814" s="56"/>
      <c r="G814" s="56"/>
      <c r="H814" s="56"/>
      <c r="I814" s="56"/>
      <c r="J814" s="56"/>
      <c r="K814" s="56"/>
      <c r="L814" s="73"/>
      <c r="M814" s="73"/>
      <c r="N814" s="73"/>
      <c r="O814" s="56"/>
      <c r="P814" s="56"/>
      <c r="Q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  <c r="BR814" s="56"/>
      <c r="BS814" s="73"/>
      <c r="BT814" s="56"/>
      <c r="BU814" s="56"/>
      <c r="BV814" s="56"/>
      <c r="BW814" s="56"/>
      <c r="BX814" s="56"/>
      <c r="BY814" s="56"/>
      <c r="BZ814" s="56"/>
      <c r="CA814" s="56"/>
      <c r="CB814" s="56"/>
      <c r="CC814" s="56"/>
      <c r="CD814" s="56"/>
      <c r="CE814" s="56"/>
      <c r="CF814" s="56"/>
      <c r="CG814" s="56"/>
      <c r="CH814" s="56"/>
      <c r="CI814" s="56"/>
      <c r="CJ814" s="56"/>
      <c r="CK814" s="56"/>
      <c r="CL814" s="56"/>
      <c r="CM814" s="56"/>
      <c r="CN814" s="56"/>
      <c r="CO814" s="56"/>
      <c r="CP814" s="56"/>
      <c r="CQ814" s="56"/>
      <c r="CR814" s="56"/>
      <c r="CS814" s="56"/>
      <c r="CT814" s="56"/>
      <c r="CU814" s="56"/>
      <c r="CV814" s="56"/>
      <c r="CW814" s="56"/>
      <c r="CX814" s="56"/>
      <c r="CY814" s="56"/>
      <c r="CZ814" s="56"/>
      <c r="DA814" s="56"/>
      <c r="DB814" s="56"/>
      <c r="DC814" s="56"/>
      <c r="DD814" s="56"/>
      <c r="DE814" s="56"/>
      <c r="DF814" s="56"/>
      <c r="DG814" s="56"/>
      <c r="DH814" s="56"/>
      <c r="DI814" s="56"/>
      <c r="DJ814" s="56"/>
      <c r="DK814" s="56"/>
      <c r="DL814" s="56"/>
      <c r="DM814" s="56"/>
      <c r="DN814" s="56"/>
      <c r="DO814" s="56"/>
      <c r="DP814" s="56"/>
      <c r="DQ814" s="56"/>
      <c r="DR814" s="56"/>
      <c r="DS814" s="56"/>
      <c r="DT814" s="56"/>
      <c r="DU814" s="56"/>
      <c r="DV814" s="56"/>
      <c r="DW814" s="56"/>
      <c r="DX814" s="56"/>
      <c r="DY814" s="56"/>
      <c r="DZ814" s="56"/>
      <c r="EA814" s="56"/>
      <c r="EB814" s="56"/>
      <c r="EC814" s="56"/>
      <c r="ED814" s="56"/>
      <c r="EE814" s="56"/>
      <c r="EF814" s="56"/>
      <c r="EG814" s="56"/>
      <c r="EH814" s="56"/>
      <c r="EI814" s="56"/>
      <c r="EJ814" s="56"/>
      <c r="EK814" s="56"/>
      <c r="EL814" s="76"/>
      <c r="EM814" s="62"/>
      <c r="EN814" s="61"/>
      <c r="EO814" s="61"/>
      <c r="EP814" s="61"/>
      <c r="EQ814" s="70"/>
      <c r="ER814" s="56"/>
      <c r="ES814" s="56"/>
      <c r="ET814" s="66"/>
      <c r="EU814" s="66"/>
      <c r="EV814" s="66"/>
      <c r="EW814" s="66"/>
      <c r="EX814" s="66"/>
      <c r="EY814" s="66"/>
      <c r="EZ814" s="66"/>
      <c r="FA814" s="66"/>
      <c r="FB814" s="66"/>
      <c r="FC814" s="66"/>
      <c r="FD814" s="66"/>
      <c r="FE814" s="66"/>
      <c r="FF814" s="66"/>
      <c r="FG814" s="66"/>
      <c r="FH814" s="66"/>
      <c r="FI814" s="66"/>
      <c r="FJ814" s="66"/>
      <c r="FK814" s="66"/>
      <c r="FL814" s="66"/>
      <c r="FM814" s="66"/>
      <c r="FN814" s="66"/>
      <c r="FO814" s="66"/>
      <c r="FP814" s="66"/>
      <c r="FQ814" s="66"/>
      <c r="FR814" s="66"/>
      <c r="FS814" s="66"/>
      <c r="FT814" s="66"/>
      <c r="FU814" s="66"/>
      <c r="FV814" s="66"/>
      <c r="FW814" s="66"/>
      <c r="FX814" s="66"/>
      <c r="FY814" s="66"/>
      <c r="FZ814" s="66"/>
      <c r="GA814" s="66"/>
      <c r="GB814" s="66"/>
      <c r="GC814" s="66"/>
      <c r="GD814" s="66"/>
      <c r="GE814" s="66"/>
      <c r="GF814" s="66"/>
      <c r="GG814" s="7"/>
    </row>
    <row r="815" spans="2:189" s="67" customFormat="1" ht="11.45" customHeight="1" x14ac:dyDescent="0.15">
      <c r="B815" s="55"/>
      <c r="C815" s="56"/>
      <c r="D815" s="56"/>
      <c r="E815" s="56"/>
      <c r="F815" s="56"/>
      <c r="G815" s="56"/>
      <c r="H815" s="56"/>
      <c r="I815" s="56"/>
      <c r="J815" s="56"/>
      <c r="K815" s="56"/>
      <c r="L815" s="73"/>
      <c r="M815" s="73"/>
      <c r="N815" s="73"/>
      <c r="O815" s="56"/>
      <c r="P815" s="56"/>
      <c r="Q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  <c r="BR815" s="56"/>
      <c r="BS815" s="73"/>
      <c r="BT815" s="56"/>
      <c r="BU815" s="56"/>
      <c r="BV815" s="56"/>
      <c r="BW815" s="56"/>
      <c r="BX815" s="56"/>
      <c r="BY815" s="56"/>
      <c r="BZ815" s="56"/>
      <c r="CA815" s="56"/>
      <c r="CB815" s="56"/>
      <c r="CC815" s="56"/>
      <c r="CD815" s="56"/>
      <c r="CE815" s="56"/>
      <c r="CF815" s="56"/>
      <c r="CG815" s="56"/>
      <c r="CH815" s="56"/>
      <c r="CI815" s="56"/>
      <c r="CJ815" s="56"/>
      <c r="CK815" s="56"/>
      <c r="CL815" s="56"/>
      <c r="CM815" s="56"/>
      <c r="CN815" s="56"/>
      <c r="CO815" s="56"/>
      <c r="CP815" s="56"/>
      <c r="CQ815" s="56"/>
      <c r="CR815" s="56"/>
      <c r="CS815" s="56"/>
      <c r="CT815" s="56"/>
      <c r="CU815" s="56"/>
      <c r="CV815" s="56"/>
      <c r="CW815" s="56"/>
      <c r="CX815" s="56"/>
      <c r="CY815" s="56"/>
      <c r="CZ815" s="56"/>
      <c r="DA815" s="56"/>
      <c r="DB815" s="56"/>
      <c r="DC815" s="56"/>
      <c r="DD815" s="56"/>
      <c r="DE815" s="56"/>
      <c r="DF815" s="56"/>
      <c r="DG815" s="56"/>
      <c r="DH815" s="56"/>
      <c r="DI815" s="56"/>
      <c r="DJ815" s="56"/>
      <c r="DK815" s="56"/>
      <c r="DL815" s="56"/>
      <c r="DM815" s="56"/>
      <c r="DN815" s="56"/>
      <c r="DO815" s="56"/>
      <c r="DP815" s="56"/>
      <c r="DQ815" s="56"/>
      <c r="DR815" s="56"/>
      <c r="DS815" s="56"/>
      <c r="DT815" s="56"/>
      <c r="DU815" s="56"/>
      <c r="DV815" s="56"/>
      <c r="DW815" s="56"/>
      <c r="DX815" s="56"/>
      <c r="DY815" s="56"/>
      <c r="DZ815" s="56"/>
      <c r="EA815" s="56"/>
      <c r="EB815" s="56"/>
      <c r="EC815" s="56"/>
      <c r="ED815" s="56"/>
      <c r="EE815" s="56"/>
      <c r="EF815" s="56"/>
      <c r="EG815" s="56"/>
      <c r="EH815" s="56"/>
      <c r="EI815" s="56"/>
      <c r="EJ815" s="56"/>
      <c r="EK815" s="56"/>
      <c r="EL815" s="76"/>
      <c r="EM815" s="62"/>
      <c r="EN815" s="61"/>
      <c r="EO815" s="61"/>
      <c r="EP815" s="61"/>
      <c r="EQ815" s="70"/>
      <c r="ER815" s="56"/>
      <c r="ES815" s="56"/>
      <c r="ET815" s="66"/>
      <c r="EU815" s="66"/>
      <c r="EV815" s="66"/>
      <c r="EW815" s="66"/>
      <c r="EX815" s="66"/>
      <c r="EY815" s="66"/>
      <c r="EZ815" s="66"/>
      <c r="FA815" s="66"/>
      <c r="FB815" s="66"/>
      <c r="FC815" s="66"/>
      <c r="FD815" s="66"/>
      <c r="FE815" s="66"/>
      <c r="FF815" s="66"/>
      <c r="FG815" s="66"/>
      <c r="FH815" s="66"/>
      <c r="FI815" s="66"/>
      <c r="FJ815" s="66"/>
      <c r="FK815" s="66"/>
      <c r="FL815" s="66"/>
      <c r="FM815" s="66"/>
      <c r="FN815" s="66"/>
      <c r="FO815" s="66"/>
      <c r="FP815" s="66"/>
      <c r="FQ815" s="66"/>
      <c r="FR815" s="66"/>
      <c r="FS815" s="66"/>
      <c r="FT815" s="66"/>
      <c r="FU815" s="66"/>
      <c r="FV815" s="66"/>
      <c r="FW815" s="66"/>
      <c r="FX815" s="66"/>
      <c r="FY815" s="66"/>
      <c r="FZ815" s="66"/>
      <c r="GA815" s="66"/>
      <c r="GB815" s="66"/>
      <c r="GC815" s="66"/>
      <c r="GD815" s="66"/>
      <c r="GE815" s="66"/>
      <c r="GF815" s="66"/>
      <c r="GG815" s="7"/>
    </row>
    <row r="816" spans="2:189" s="67" customFormat="1" ht="11.45" customHeight="1" x14ac:dyDescent="0.15">
      <c r="B816" s="55"/>
      <c r="C816" s="56"/>
      <c r="D816" s="56"/>
      <c r="E816" s="56"/>
      <c r="F816" s="56"/>
      <c r="G816" s="56"/>
      <c r="H816" s="56"/>
      <c r="I816" s="56"/>
      <c r="J816" s="56"/>
      <c r="K816" s="56"/>
      <c r="L816" s="73"/>
      <c r="M816" s="73"/>
      <c r="N816" s="73"/>
      <c r="O816" s="56"/>
      <c r="P816" s="56"/>
      <c r="Q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73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76"/>
      <c r="EM816" s="62"/>
      <c r="EN816" s="61"/>
      <c r="EO816" s="61"/>
      <c r="EP816" s="61"/>
      <c r="EQ816" s="70"/>
      <c r="ER816" s="56"/>
      <c r="ES816" s="56"/>
      <c r="ET816" s="66"/>
      <c r="EU816" s="66"/>
      <c r="EV816" s="66"/>
      <c r="EW816" s="66"/>
      <c r="EX816" s="66"/>
      <c r="EY816" s="66"/>
      <c r="EZ816" s="66"/>
      <c r="FA816" s="66"/>
      <c r="FB816" s="66"/>
      <c r="FC816" s="66"/>
      <c r="FD816" s="66"/>
      <c r="FE816" s="66"/>
      <c r="FF816" s="66"/>
      <c r="FG816" s="66"/>
      <c r="FH816" s="66"/>
      <c r="FI816" s="66"/>
      <c r="FJ816" s="66"/>
      <c r="FK816" s="66"/>
      <c r="FL816" s="66"/>
      <c r="FM816" s="66"/>
      <c r="FN816" s="66"/>
      <c r="FO816" s="66"/>
      <c r="FP816" s="66"/>
      <c r="FQ816" s="66"/>
      <c r="FR816" s="66"/>
      <c r="FS816" s="66"/>
      <c r="FT816" s="66"/>
      <c r="FU816" s="66"/>
      <c r="FV816" s="66"/>
      <c r="FW816" s="66"/>
      <c r="FX816" s="66"/>
      <c r="FY816" s="66"/>
      <c r="FZ816" s="66"/>
      <c r="GA816" s="66"/>
      <c r="GB816" s="66"/>
      <c r="GC816" s="66"/>
      <c r="GD816" s="66"/>
      <c r="GE816" s="66"/>
      <c r="GF816" s="66"/>
      <c r="GG816" s="7"/>
    </row>
    <row r="817" spans="2:189" s="67" customFormat="1" ht="11.45" customHeight="1" x14ac:dyDescent="0.15">
      <c r="B817" s="55"/>
      <c r="C817" s="56"/>
      <c r="D817" s="56"/>
      <c r="E817" s="56"/>
      <c r="F817" s="56"/>
      <c r="G817" s="56"/>
      <c r="H817" s="56"/>
      <c r="I817" s="56"/>
      <c r="J817" s="56"/>
      <c r="K817" s="56"/>
      <c r="L817" s="73"/>
      <c r="M817" s="73"/>
      <c r="N817" s="73"/>
      <c r="O817" s="56"/>
      <c r="P817" s="56"/>
      <c r="Q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56"/>
      <c r="BM817" s="56"/>
      <c r="BN817" s="56"/>
      <c r="BO817" s="56"/>
      <c r="BP817" s="56"/>
      <c r="BQ817" s="56"/>
      <c r="BR817" s="56"/>
      <c r="BS817" s="73"/>
      <c r="BT817" s="56"/>
      <c r="BU817" s="56"/>
      <c r="BV817" s="56"/>
      <c r="BW817" s="56"/>
      <c r="BX817" s="56"/>
      <c r="BY817" s="56"/>
      <c r="BZ817" s="56"/>
      <c r="CA817" s="56"/>
      <c r="CB817" s="56"/>
      <c r="CC817" s="56"/>
      <c r="CD817" s="56"/>
      <c r="CE817" s="56"/>
      <c r="CF817" s="56"/>
      <c r="CG817" s="56"/>
      <c r="CH817" s="56"/>
      <c r="CI817" s="56"/>
      <c r="CJ817" s="56"/>
      <c r="CK817" s="56"/>
      <c r="CL817" s="56"/>
      <c r="CM817" s="56"/>
      <c r="CN817" s="56"/>
      <c r="CO817" s="56"/>
      <c r="CP817" s="56"/>
      <c r="CQ817" s="56"/>
      <c r="CR817" s="56"/>
      <c r="CS817" s="56"/>
      <c r="CT817" s="56"/>
      <c r="CU817" s="56"/>
      <c r="CV817" s="56"/>
      <c r="CW817" s="56"/>
      <c r="CX817" s="56"/>
      <c r="CY817" s="56"/>
      <c r="CZ817" s="56"/>
      <c r="DA817" s="56"/>
      <c r="DB817" s="56"/>
      <c r="DC817" s="56"/>
      <c r="DD817" s="56"/>
      <c r="DE817" s="56"/>
      <c r="DF817" s="56"/>
      <c r="DG817" s="56"/>
      <c r="DH817" s="56"/>
      <c r="DI817" s="56"/>
      <c r="DJ817" s="56"/>
      <c r="DK817" s="56"/>
      <c r="DL817" s="56"/>
      <c r="DM817" s="56"/>
      <c r="DN817" s="56"/>
      <c r="DO817" s="56"/>
      <c r="DP817" s="56"/>
      <c r="DQ817" s="56"/>
      <c r="DR817" s="56"/>
      <c r="DS817" s="56"/>
      <c r="DT817" s="56"/>
      <c r="DU817" s="56"/>
      <c r="DV817" s="56"/>
      <c r="DW817" s="56"/>
      <c r="DX817" s="56"/>
      <c r="DY817" s="56"/>
      <c r="DZ817" s="56"/>
      <c r="EA817" s="56"/>
      <c r="EB817" s="56"/>
      <c r="EC817" s="56"/>
      <c r="ED817" s="56"/>
      <c r="EE817" s="56"/>
      <c r="EF817" s="56"/>
      <c r="EG817" s="56"/>
      <c r="EH817" s="56"/>
      <c r="EI817" s="56"/>
      <c r="EJ817" s="56"/>
      <c r="EK817" s="56"/>
      <c r="EL817" s="76"/>
      <c r="EM817" s="62"/>
      <c r="EN817" s="61"/>
      <c r="EO817" s="61"/>
      <c r="EP817" s="61"/>
      <c r="EQ817" s="70"/>
      <c r="ER817" s="56"/>
      <c r="ES817" s="56"/>
      <c r="ET817" s="66"/>
      <c r="EU817" s="66"/>
      <c r="EV817" s="66"/>
      <c r="EW817" s="66"/>
      <c r="EX817" s="66"/>
      <c r="EY817" s="66"/>
      <c r="EZ817" s="66"/>
      <c r="FA817" s="66"/>
      <c r="FB817" s="66"/>
      <c r="FC817" s="66"/>
      <c r="FD817" s="66"/>
      <c r="FE817" s="66"/>
      <c r="FF817" s="66"/>
      <c r="FG817" s="66"/>
      <c r="FH817" s="66"/>
      <c r="FI817" s="66"/>
      <c r="FJ817" s="66"/>
      <c r="FK817" s="66"/>
      <c r="FL817" s="66"/>
      <c r="FM817" s="66"/>
      <c r="FN817" s="66"/>
      <c r="FO817" s="66"/>
      <c r="FP817" s="66"/>
      <c r="FQ817" s="66"/>
      <c r="FR817" s="66"/>
      <c r="FS817" s="66"/>
      <c r="FT817" s="66"/>
      <c r="FU817" s="66"/>
      <c r="FV817" s="66"/>
      <c r="FW817" s="66"/>
      <c r="FX817" s="66"/>
      <c r="FY817" s="66"/>
      <c r="FZ817" s="66"/>
      <c r="GA817" s="66"/>
      <c r="GB817" s="66"/>
      <c r="GC817" s="66"/>
      <c r="GD817" s="66"/>
      <c r="GE817" s="66"/>
      <c r="GF817" s="66"/>
      <c r="GG817" s="7"/>
    </row>
    <row r="818" spans="2:189" s="67" customFormat="1" ht="11.45" customHeight="1" x14ac:dyDescent="0.15">
      <c r="B818" s="55"/>
      <c r="C818" s="56"/>
      <c r="D818" s="56"/>
      <c r="E818" s="56"/>
      <c r="F818" s="56"/>
      <c r="G818" s="56"/>
      <c r="H818" s="56"/>
      <c r="I818" s="56"/>
      <c r="J818" s="56"/>
      <c r="K818" s="56"/>
      <c r="L818" s="73"/>
      <c r="M818" s="73"/>
      <c r="N818" s="73"/>
      <c r="O818" s="56"/>
      <c r="P818" s="56"/>
      <c r="Q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  <c r="BR818" s="56"/>
      <c r="BS818" s="73"/>
      <c r="BT818" s="56"/>
      <c r="BU818" s="56"/>
      <c r="BV818" s="56"/>
      <c r="BW818" s="56"/>
      <c r="BX818" s="56"/>
      <c r="BY818" s="56"/>
      <c r="BZ818" s="56"/>
      <c r="CA818" s="56"/>
      <c r="CB818" s="56"/>
      <c r="CC818" s="56"/>
      <c r="CD818" s="56"/>
      <c r="CE818" s="56"/>
      <c r="CF818" s="56"/>
      <c r="CG818" s="56"/>
      <c r="CH818" s="56"/>
      <c r="CI818" s="56"/>
      <c r="CJ818" s="56"/>
      <c r="CK818" s="56"/>
      <c r="CL818" s="56"/>
      <c r="CM818" s="56"/>
      <c r="CN818" s="56"/>
      <c r="CO818" s="56"/>
      <c r="CP818" s="56"/>
      <c r="CQ818" s="56"/>
      <c r="CR818" s="56"/>
      <c r="CS818" s="56"/>
      <c r="CT818" s="56"/>
      <c r="CU818" s="56"/>
      <c r="CV818" s="56"/>
      <c r="CW818" s="56"/>
      <c r="CX818" s="56"/>
      <c r="CY818" s="56"/>
      <c r="CZ818" s="56"/>
      <c r="DA818" s="56"/>
      <c r="DB818" s="56"/>
      <c r="DC818" s="56"/>
      <c r="DD818" s="56"/>
      <c r="DE818" s="56"/>
      <c r="DF818" s="56"/>
      <c r="DG818" s="56"/>
      <c r="DH818" s="56"/>
      <c r="DI818" s="56"/>
      <c r="DJ818" s="56"/>
      <c r="DK818" s="56"/>
      <c r="DL818" s="56"/>
      <c r="DM818" s="56"/>
      <c r="DN818" s="56"/>
      <c r="DO818" s="56"/>
      <c r="DP818" s="56"/>
      <c r="DQ818" s="56"/>
      <c r="DR818" s="56"/>
      <c r="DS818" s="56"/>
      <c r="DT818" s="56"/>
      <c r="DU818" s="56"/>
      <c r="DV818" s="56"/>
      <c r="DW818" s="56"/>
      <c r="DX818" s="56"/>
      <c r="DY818" s="56"/>
      <c r="DZ818" s="56"/>
      <c r="EA818" s="56"/>
      <c r="EB818" s="56"/>
      <c r="EC818" s="56"/>
      <c r="ED818" s="56"/>
      <c r="EE818" s="56"/>
      <c r="EF818" s="56"/>
      <c r="EG818" s="56"/>
      <c r="EH818" s="56"/>
      <c r="EI818" s="56"/>
      <c r="EJ818" s="56"/>
      <c r="EK818" s="56"/>
      <c r="EL818" s="76"/>
      <c r="EM818" s="62"/>
      <c r="EN818" s="61"/>
      <c r="EO818" s="61"/>
      <c r="EP818" s="61"/>
      <c r="EQ818" s="70"/>
      <c r="ER818" s="56"/>
      <c r="ES818" s="56"/>
      <c r="ET818" s="66"/>
      <c r="EU818" s="66"/>
      <c r="EV818" s="66"/>
      <c r="EW818" s="66"/>
      <c r="EX818" s="66"/>
      <c r="EY818" s="66"/>
      <c r="EZ818" s="66"/>
      <c r="FA818" s="66"/>
      <c r="FB818" s="66"/>
      <c r="FC818" s="66"/>
      <c r="FD818" s="66"/>
      <c r="FE818" s="66"/>
      <c r="FF818" s="66"/>
      <c r="FG818" s="66"/>
      <c r="FH818" s="66"/>
      <c r="FI818" s="66"/>
      <c r="FJ818" s="66"/>
      <c r="FK818" s="66"/>
      <c r="FL818" s="66"/>
      <c r="FM818" s="66"/>
      <c r="FN818" s="66"/>
      <c r="FO818" s="66"/>
      <c r="FP818" s="66"/>
      <c r="FQ818" s="66"/>
      <c r="FR818" s="66"/>
      <c r="FS818" s="66"/>
      <c r="FT818" s="66"/>
      <c r="FU818" s="66"/>
      <c r="FV818" s="66"/>
      <c r="FW818" s="66"/>
      <c r="FX818" s="66"/>
      <c r="FY818" s="66"/>
      <c r="FZ818" s="66"/>
      <c r="GA818" s="66"/>
      <c r="GB818" s="66"/>
      <c r="GC818" s="66"/>
      <c r="GD818" s="66"/>
      <c r="GE818" s="66"/>
      <c r="GF818" s="66"/>
      <c r="GG818" s="7"/>
    </row>
    <row r="819" spans="2:189" s="67" customFormat="1" ht="11.45" customHeight="1" x14ac:dyDescent="0.15">
      <c r="B819" s="55"/>
      <c r="C819" s="56"/>
      <c r="D819" s="56"/>
      <c r="E819" s="56"/>
      <c r="F819" s="56"/>
      <c r="G819" s="56"/>
      <c r="H819" s="56"/>
      <c r="I819" s="56"/>
      <c r="J819" s="56"/>
      <c r="K819" s="56"/>
      <c r="L819" s="73"/>
      <c r="M819" s="73"/>
      <c r="N819" s="73"/>
      <c r="O819" s="56"/>
      <c r="P819" s="56"/>
      <c r="Q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  <c r="BR819" s="56"/>
      <c r="BS819" s="73"/>
      <c r="BT819" s="56"/>
      <c r="BU819" s="56"/>
      <c r="BV819" s="56"/>
      <c r="BW819" s="56"/>
      <c r="BX819" s="56"/>
      <c r="BY819" s="56"/>
      <c r="BZ819" s="56"/>
      <c r="CA819" s="56"/>
      <c r="CB819" s="56"/>
      <c r="CC819" s="56"/>
      <c r="CD819" s="56"/>
      <c r="CE819" s="56"/>
      <c r="CF819" s="56"/>
      <c r="CG819" s="56"/>
      <c r="CH819" s="56"/>
      <c r="CI819" s="56"/>
      <c r="CJ819" s="56"/>
      <c r="CK819" s="56"/>
      <c r="CL819" s="56"/>
      <c r="CM819" s="56"/>
      <c r="CN819" s="56"/>
      <c r="CO819" s="56"/>
      <c r="CP819" s="56"/>
      <c r="CQ819" s="56"/>
      <c r="CR819" s="56"/>
      <c r="CS819" s="56"/>
      <c r="CT819" s="56"/>
      <c r="CU819" s="56"/>
      <c r="CV819" s="56"/>
      <c r="CW819" s="56"/>
      <c r="CX819" s="56"/>
      <c r="CY819" s="56"/>
      <c r="CZ819" s="56"/>
      <c r="DA819" s="56"/>
      <c r="DB819" s="56"/>
      <c r="DC819" s="56"/>
      <c r="DD819" s="56"/>
      <c r="DE819" s="56"/>
      <c r="DF819" s="56"/>
      <c r="DG819" s="56"/>
      <c r="DH819" s="56"/>
      <c r="DI819" s="56"/>
      <c r="DJ819" s="56"/>
      <c r="DK819" s="56"/>
      <c r="DL819" s="56"/>
      <c r="DM819" s="56"/>
      <c r="DN819" s="56"/>
      <c r="DO819" s="56"/>
      <c r="DP819" s="56"/>
      <c r="DQ819" s="56"/>
      <c r="DR819" s="56"/>
      <c r="DS819" s="56"/>
      <c r="DT819" s="56"/>
      <c r="DU819" s="56"/>
      <c r="DV819" s="56"/>
      <c r="DW819" s="56"/>
      <c r="DX819" s="56"/>
      <c r="DY819" s="56"/>
      <c r="DZ819" s="56"/>
      <c r="EA819" s="56"/>
      <c r="EB819" s="56"/>
      <c r="EC819" s="56"/>
      <c r="ED819" s="56"/>
      <c r="EE819" s="56"/>
      <c r="EF819" s="56"/>
      <c r="EG819" s="56"/>
      <c r="EH819" s="56"/>
      <c r="EI819" s="56"/>
      <c r="EJ819" s="56"/>
      <c r="EK819" s="56"/>
      <c r="EL819" s="76"/>
      <c r="EM819" s="62"/>
      <c r="EN819" s="61"/>
      <c r="EO819" s="61"/>
      <c r="EP819" s="61"/>
      <c r="EQ819" s="70"/>
      <c r="ER819" s="56"/>
      <c r="ES819" s="56"/>
      <c r="ET819" s="66"/>
      <c r="EU819" s="66"/>
      <c r="EV819" s="66"/>
      <c r="EW819" s="66"/>
      <c r="EX819" s="66"/>
      <c r="EY819" s="66"/>
      <c r="EZ819" s="66"/>
      <c r="FA819" s="66"/>
      <c r="FB819" s="66"/>
      <c r="FC819" s="66"/>
      <c r="FD819" s="66"/>
      <c r="FE819" s="66"/>
      <c r="FF819" s="66"/>
      <c r="FG819" s="66"/>
      <c r="FH819" s="66"/>
      <c r="FI819" s="66"/>
      <c r="FJ819" s="66"/>
      <c r="FK819" s="66"/>
      <c r="FL819" s="66"/>
      <c r="FM819" s="66"/>
      <c r="FN819" s="66"/>
      <c r="FO819" s="66"/>
      <c r="FP819" s="66"/>
      <c r="FQ819" s="66"/>
      <c r="FR819" s="66"/>
      <c r="FS819" s="66"/>
      <c r="FT819" s="66"/>
      <c r="FU819" s="66"/>
      <c r="FV819" s="66"/>
      <c r="FW819" s="66"/>
      <c r="FX819" s="66"/>
      <c r="FY819" s="66"/>
      <c r="FZ819" s="66"/>
      <c r="GA819" s="66"/>
      <c r="GB819" s="66"/>
      <c r="GC819" s="66"/>
      <c r="GD819" s="66"/>
      <c r="GE819" s="66"/>
      <c r="GF819" s="66"/>
      <c r="GG819" s="7"/>
    </row>
    <row r="820" spans="2:189" s="67" customFormat="1" ht="11.45" customHeight="1" x14ac:dyDescent="0.15">
      <c r="B820" s="55"/>
      <c r="C820" s="56"/>
      <c r="D820" s="56"/>
      <c r="E820" s="56"/>
      <c r="F820" s="56"/>
      <c r="G820" s="56"/>
      <c r="H820" s="56"/>
      <c r="I820" s="56"/>
      <c r="J820" s="56"/>
      <c r="K820" s="56"/>
      <c r="L820" s="73"/>
      <c r="M820" s="73"/>
      <c r="N820" s="73"/>
      <c r="O820" s="56"/>
      <c r="P820" s="56"/>
      <c r="Q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73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76"/>
      <c r="EM820" s="62"/>
      <c r="EN820" s="61"/>
      <c r="EO820" s="61"/>
      <c r="EP820" s="61"/>
      <c r="EQ820" s="70"/>
      <c r="ER820" s="56"/>
      <c r="ES820" s="56"/>
      <c r="ET820" s="66"/>
      <c r="EU820" s="66"/>
      <c r="EV820" s="66"/>
      <c r="EW820" s="66"/>
      <c r="EX820" s="66"/>
      <c r="EY820" s="66"/>
      <c r="EZ820" s="66"/>
      <c r="FA820" s="66"/>
      <c r="FB820" s="66"/>
      <c r="FC820" s="66"/>
      <c r="FD820" s="66"/>
      <c r="FE820" s="66"/>
      <c r="FF820" s="66"/>
      <c r="FG820" s="66"/>
      <c r="FH820" s="66"/>
      <c r="FI820" s="66"/>
      <c r="FJ820" s="66"/>
      <c r="FK820" s="66"/>
      <c r="FL820" s="66"/>
      <c r="FM820" s="66"/>
      <c r="FN820" s="66"/>
      <c r="FO820" s="66"/>
      <c r="FP820" s="66"/>
      <c r="FQ820" s="66"/>
      <c r="FR820" s="66"/>
      <c r="FS820" s="66"/>
      <c r="FT820" s="66"/>
      <c r="FU820" s="66"/>
      <c r="FV820" s="66"/>
      <c r="FW820" s="66"/>
      <c r="FX820" s="66"/>
      <c r="FY820" s="66"/>
      <c r="FZ820" s="66"/>
      <c r="GA820" s="66"/>
      <c r="GB820" s="66"/>
      <c r="GC820" s="66"/>
      <c r="GD820" s="66"/>
      <c r="GE820" s="66"/>
      <c r="GF820" s="66"/>
      <c r="GG820" s="7"/>
    </row>
    <row r="821" spans="2:189" s="67" customFormat="1" ht="11.45" customHeight="1" x14ac:dyDescent="0.15">
      <c r="B821" s="55"/>
      <c r="C821" s="56"/>
      <c r="D821" s="56"/>
      <c r="E821" s="56"/>
      <c r="F821" s="56"/>
      <c r="G821" s="56"/>
      <c r="H821" s="56"/>
      <c r="I821" s="56"/>
      <c r="J821" s="56"/>
      <c r="K821" s="56"/>
      <c r="L821" s="73"/>
      <c r="M821" s="73"/>
      <c r="N821" s="73"/>
      <c r="O821" s="56"/>
      <c r="P821" s="56"/>
      <c r="Q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  <c r="BR821" s="56"/>
      <c r="BS821" s="73"/>
      <c r="BT821" s="56"/>
      <c r="BU821" s="56"/>
      <c r="BV821" s="56"/>
      <c r="BW821" s="56"/>
      <c r="BX821" s="56"/>
      <c r="BY821" s="56"/>
      <c r="BZ821" s="56"/>
      <c r="CA821" s="56"/>
      <c r="CB821" s="56"/>
      <c r="CC821" s="56"/>
      <c r="CD821" s="56"/>
      <c r="CE821" s="56"/>
      <c r="CF821" s="56"/>
      <c r="CG821" s="56"/>
      <c r="CH821" s="56"/>
      <c r="CI821" s="56"/>
      <c r="CJ821" s="56"/>
      <c r="CK821" s="56"/>
      <c r="CL821" s="56"/>
      <c r="CM821" s="56"/>
      <c r="CN821" s="56"/>
      <c r="CO821" s="56"/>
      <c r="CP821" s="56"/>
      <c r="CQ821" s="56"/>
      <c r="CR821" s="56"/>
      <c r="CS821" s="56"/>
      <c r="CT821" s="56"/>
      <c r="CU821" s="56"/>
      <c r="CV821" s="56"/>
      <c r="CW821" s="56"/>
      <c r="CX821" s="56"/>
      <c r="CY821" s="56"/>
      <c r="CZ821" s="56"/>
      <c r="DA821" s="56"/>
      <c r="DB821" s="56"/>
      <c r="DC821" s="56"/>
      <c r="DD821" s="56"/>
      <c r="DE821" s="56"/>
      <c r="DF821" s="56"/>
      <c r="DG821" s="56"/>
      <c r="DH821" s="56"/>
      <c r="DI821" s="56"/>
      <c r="DJ821" s="56"/>
      <c r="DK821" s="56"/>
      <c r="DL821" s="56"/>
      <c r="DM821" s="56"/>
      <c r="DN821" s="56"/>
      <c r="DO821" s="56"/>
      <c r="DP821" s="56"/>
      <c r="DQ821" s="56"/>
      <c r="DR821" s="56"/>
      <c r="DS821" s="56"/>
      <c r="DT821" s="56"/>
      <c r="DU821" s="56"/>
      <c r="DV821" s="56"/>
      <c r="DW821" s="56"/>
      <c r="DX821" s="56"/>
      <c r="DY821" s="56"/>
      <c r="DZ821" s="56"/>
      <c r="EA821" s="56"/>
      <c r="EB821" s="56"/>
      <c r="EC821" s="56"/>
      <c r="ED821" s="56"/>
      <c r="EE821" s="56"/>
      <c r="EF821" s="56"/>
      <c r="EG821" s="56"/>
      <c r="EH821" s="56"/>
      <c r="EI821" s="56"/>
      <c r="EJ821" s="56"/>
      <c r="EK821" s="56"/>
      <c r="EL821" s="76"/>
      <c r="EM821" s="62"/>
      <c r="EN821" s="61"/>
      <c r="EO821" s="61"/>
      <c r="EP821" s="61"/>
      <c r="EQ821" s="70"/>
      <c r="ER821" s="56"/>
      <c r="ES821" s="56"/>
      <c r="ET821" s="66"/>
      <c r="EU821" s="66"/>
      <c r="EV821" s="66"/>
      <c r="EW821" s="66"/>
      <c r="EX821" s="66"/>
      <c r="EY821" s="66"/>
      <c r="EZ821" s="66"/>
      <c r="FA821" s="66"/>
      <c r="FB821" s="66"/>
      <c r="FC821" s="66"/>
      <c r="FD821" s="66"/>
      <c r="FE821" s="66"/>
      <c r="FF821" s="66"/>
      <c r="FG821" s="66"/>
      <c r="FH821" s="66"/>
      <c r="FI821" s="66"/>
      <c r="FJ821" s="66"/>
      <c r="FK821" s="66"/>
      <c r="FL821" s="66"/>
      <c r="FM821" s="66"/>
      <c r="FN821" s="66"/>
      <c r="FO821" s="66"/>
      <c r="FP821" s="66"/>
      <c r="FQ821" s="66"/>
      <c r="FR821" s="66"/>
      <c r="FS821" s="66"/>
      <c r="FT821" s="66"/>
      <c r="FU821" s="66"/>
      <c r="FV821" s="66"/>
      <c r="FW821" s="66"/>
      <c r="FX821" s="66"/>
      <c r="FY821" s="66"/>
      <c r="FZ821" s="66"/>
      <c r="GA821" s="66"/>
      <c r="GB821" s="66"/>
      <c r="GC821" s="66"/>
      <c r="GD821" s="66"/>
      <c r="GE821" s="66"/>
      <c r="GF821" s="66"/>
      <c r="GG821" s="7"/>
    </row>
    <row r="822" spans="2:189" s="67" customFormat="1" ht="11.45" customHeight="1" x14ac:dyDescent="0.15">
      <c r="B822" s="55"/>
      <c r="C822" s="56"/>
      <c r="D822" s="56"/>
      <c r="E822" s="56"/>
      <c r="F822" s="56"/>
      <c r="G822" s="56"/>
      <c r="H822" s="56"/>
      <c r="I822" s="56"/>
      <c r="J822" s="56"/>
      <c r="K822" s="56"/>
      <c r="L822" s="73"/>
      <c r="M822" s="73"/>
      <c r="N822" s="73"/>
      <c r="O822" s="56"/>
      <c r="P822" s="56"/>
      <c r="Q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  <c r="BR822" s="56"/>
      <c r="BS822" s="73"/>
      <c r="BT822" s="56"/>
      <c r="BU822" s="56"/>
      <c r="BV822" s="56"/>
      <c r="BW822" s="56"/>
      <c r="BX822" s="56"/>
      <c r="BY822" s="56"/>
      <c r="BZ822" s="56"/>
      <c r="CA822" s="56"/>
      <c r="CB822" s="56"/>
      <c r="CC822" s="56"/>
      <c r="CD822" s="56"/>
      <c r="CE822" s="56"/>
      <c r="CF822" s="56"/>
      <c r="CG822" s="56"/>
      <c r="CH822" s="56"/>
      <c r="CI822" s="56"/>
      <c r="CJ822" s="56"/>
      <c r="CK822" s="56"/>
      <c r="CL822" s="56"/>
      <c r="CM822" s="56"/>
      <c r="CN822" s="56"/>
      <c r="CO822" s="56"/>
      <c r="CP822" s="56"/>
      <c r="CQ822" s="56"/>
      <c r="CR822" s="56"/>
      <c r="CS822" s="56"/>
      <c r="CT822" s="56"/>
      <c r="CU822" s="56"/>
      <c r="CV822" s="56"/>
      <c r="CW822" s="56"/>
      <c r="CX822" s="56"/>
      <c r="CY822" s="56"/>
      <c r="CZ822" s="56"/>
      <c r="DA822" s="56"/>
      <c r="DB822" s="56"/>
      <c r="DC822" s="56"/>
      <c r="DD822" s="56"/>
      <c r="DE822" s="56"/>
      <c r="DF822" s="56"/>
      <c r="DG822" s="56"/>
      <c r="DH822" s="56"/>
      <c r="DI822" s="56"/>
      <c r="DJ822" s="56"/>
      <c r="DK822" s="56"/>
      <c r="DL822" s="56"/>
      <c r="DM822" s="56"/>
      <c r="DN822" s="56"/>
      <c r="DO822" s="56"/>
      <c r="DP822" s="56"/>
      <c r="DQ822" s="56"/>
      <c r="DR822" s="56"/>
      <c r="DS822" s="56"/>
      <c r="DT822" s="56"/>
      <c r="DU822" s="56"/>
      <c r="DV822" s="56"/>
      <c r="DW822" s="56"/>
      <c r="DX822" s="56"/>
      <c r="DY822" s="56"/>
      <c r="DZ822" s="56"/>
      <c r="EA822" s="56"/>
      <c r="EB822" s="56"/>
      <c r="EC822" s="56"/>
      <c r="ED822" s="56"/>
      <c r="EE822" s="56"/>
      <c r="EF822" s="56"/>
      <c r="EG822" s="56"/>
      <c r="EH822" s="56"/>
      <c r="EI822" s="56"/>
      <c r="EJ822" s="56"/>
      <c r="EK822" s="56"/>
      <c r="EL822" s="76"/>
      <c r="EM822" s="62"/>
      <c r="EN822" s="61"/>
      <c r="EO822" s="61"/>
      <c r="EP822" s="61"/>
      <c r="EQ822" s="70"/>
      <c r="ER822" s="56"/>
      <c r="ES822" s="56"/>
      <c r="ET822" s="66"/>
      <c r="EU822" s="66"/>
      <c r="EV822" s="66"/>
      <c r="EW822" s="66"/>
      <c r="EX822" s="66"/>
      <c r="EY822" s="66"/>
      <c r="EZ822" s="66"/>
      <c r="FA822" s="66"/>
      <c r="FB822" s="66"/>
      <c r="FC822" s="66"/>
      <c r="FD822" s="66"/>
      <c r="FE822" s="66"/>
      <c r="FF822" s="66"/>
      <c r="FG822" s="66"/>
      <c r="FH822" s="66"/>
      <c r="FI822" s="66"/>
      <c r="FJ822" s="66"/>
      <c r="FK822" s="66"/>
      <c r="FL822" s="66"/>
      <c r="FM822" s="66"/>
      <c r="FN822" s="66"/>
      <c r="FO822" s="66"/>
      <c r="FP822" s="66"/>
      <c r="FQ822" s="66"/>
      <c r="FR822" s="66"/>
      <c r="FS822" s="66"/>
      <c r="FT822" s="66"/>
      <c r="FU822" s="66"/>
      <c r="FV822" s="66"/>
      <c r="FW822" s="66"/>
      <c r="FX822" s="66"/>
      <c r="FY822" s="66"/>
      <c r="FZ822" s="66"/>
      <c r="GA822" s="66"/>
      <c r="GB822" s="66"/>
      <c r="GC822" s="66"/>
      <c r="GD822" s="66"/>
      <c r="GE822" s="66"/>
      <c r="GF822" s="66"/>
      <c r="GG822" s="7"/>
    </row>
    <row r="823" spans="2:189" s="67" customFormat="1" ht="11.45" customHeight="1" x14ac:dyDescent="0.15">
      <c r="B823" s="55"/>
      <c r="C823" s="56"/>
      <c r="D823" s="56"/>
      <c r="E823" s="56"/>
      <c r="F823" s="56"/>
      <c r="G823" s="56"/>
      <c r="H823" s="56"/>
      <c r="I823" s="56"/>
      <c r="J823" s="56"/>
      <c r="K823" s="56"/>
      <c r="L823" s="73"/>
      <c r="M823" s="73"/>
      <c r="N823" s="73"/>
      <c r="O823" s="56"/>
      <c r="P823" s="56"/>
      <c r="Q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  <c r="BR823" s="56"/>
      <c r="BS823" s="73"/>
      <c r="BT823" s="56"/>
      <c r="BU823" s="56"/>
      <c r="BV823" s="56"/>
      <c r="BW823" s="56"/>
      <c r="BX823" s="56"/>
      <c r="BY823" s="56"/>
      <c r="BZ823" s="56"/>
      <c r="CA823" s="56"/>
      <c r="CB823" s="56"/>
      <c r="CC823" s="56"/>
      <c r="CD823" s="56"/>
      <c r="CE823" s="56"/>
      <c r="CF823" s="56"/>
      <c r="CG823" s="56"/>
      <c r="CH823" s="56"/>
      <c r="CI823" s="56"/>
      <c r="CJ823" s="56"/>
      <c r="CK823" s="56"/>
      <c r="CL823" s="56"/>
      <c r="CM823" s="56"/>
      <c r="CN823" s="56"/>
      <c r="CO823" s="56"/>
      <c r="CP823" s="56"/>
      <c r="CQ823" s="56"/>
      <c r="CR823" s="56"/>
      <c r="CS823" s="56"/>
      <c r="CT823" s="56"/>
      <c r="CU823" s="56"/>
      <c r="CV823" s="56"/>
      <c r="CW823" s="56"/>
      <c r="CX823" s="56"/>
      <c r="CY823" s="56"/>
      <c r="CZ823" s="56"/>
      <c r="DA823" s="56"/>
      <c r="DB823" s="56"/>
      <c r="DC823" s="56"/>
      <c r="DD823" s="56"/>
      <c r="DE823" s="56"/>
      <c r="DF823" s="56"/>
      <c r="DG823" s="56"/>
      <c r="DH823" s="56"/>
      <c r="DI823" s="56"/>
      <c r="DJ823" s="56"/>
      <c r="DK823" s="56"/>
      <c r="DL823" s="56"/>
      <c r="DM823" s="56"/>
      <c r="DN823" s="56"/>
      <c r="DO823" s="56"/>
      <c r="DP823" s="56"/>
      <c r="DQ823" s="56"/>
      <c r="DR823" s="56"/>
      <c r="DS823" s="56"/>
      <c r="DT823" s="56"/>
      <c r="DU823" s="56"/>
      <c r="DV823" s="56"/>
      <c r="DW823" s="56"/>
      <c r="DX823" s="56"/>
      <c r="DY823" s="56"/>
      <c r="DZ823" s="56"/>
      <c r="EA823" s="56"/>
      <c r="EB823" s="56"/>
      <c r="EC823" s="56"/>
      <c r="ED823" s="56"/>
      <c r="EE823" s="56"/>
      <c r="EF823" s="56"/>
      <c r="EG823" s="56"/>
      <c r="EH823" s="56"/>
      <c r="EI823" s="56"/>
      <c r="EJ823" s="56"/>
      <c r="EK823" s="56"/>
      <c r="EL823" s="76"/>
      <c r="EM823" s="62"/>
      <c r="EN823" s="61"/>
      <c r="EO823" s="61"/>
      <c r="EP823" s="61"/>
      <c r="EQ823" s="70"/>
      <c r="ER823" s="56"/>
      <c r="ES823" s="56"/>
      <c r="ET823" s="66"/>
      <c r="EU823" s="66"/>
      <c r="EV823" s="66"/>
      <c r="EW823" s="66"/>
      <c r="EX823" s="66"/>
      <c r="EY823" s="66"/>
      <c r="EZ823" s="66"/>
      <c r="FA823" s="66"/>
      <c r="FB823" s="66"/>
      <c r="FC823" s="66"/>
      <c r="FD823" s="66"/>
      <c r="FE823" s="66"/>
      <c r="FF823" s="66"/>
      <c r="FG823" s="66"/>
      <c r="FH823" s="66"/>
      <c r="FI823" s="66"/>
      <c r="FJ823" s="66"/>
      <c r="FK823" s="66"/>
      <c r="FL823" s="66"/>
      <c r="FM823" s="66"/>
      <c r="FN823" s="66"/>
      <c r="FO823" s="66"/>
      <c r="FP823" s="66"/>
      <c r="FQ823" s="66"/>
      <c r="FR823" s="66"/>
      <c r="FS823" s="66"/>
      <c r="FT823" s="66"/>
      <c r="FU823" s="66"/>
      <c r="FV823" s="66"/>
      <c r="FW823" s="66"/>
      <c r="FX823" s="66"/>
      <c r="FY823" s="66"/>
      <c r="FZ823" s="66"/>
      <c r="GA823" s="66"/>
      <c r="GB823" s="66"/>
      <c r="GC823" s="66"/>
      <c r="GD823" s="66"/>
      <c r="GE823" s="66"/>
      <c r="GF823" s="66"/>
      <c r="GG823" s="7"/>
    </row>
    <row r="824" spans="2:189" s="67" customFormat="1" ht="11.45" customHeight="1" x14ac:dyDescent="0.15">
      <c r="B824" s="55"/>
      <c r="C824" s="56"/>
      <c r="D824" s="56"/>
      <c r="E824" s="56"/>
      <c r="F824" s="56"/>
      <c r="G824" s="56"/>
      <c r="H824" s="56"/>
      <c r="I824" s="56"/>
      <c r="J824" s="56"/>
      <c r="K824" s="56"/>
      <c r="L824" s="73"/>
      <c r="M824" s="73"/>
      <c r="N824" s="73"/>
      <c r="O824" s="56"/>
      <c r="P824" s="56"/>
      <c r="Q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73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76"/>
      <c r="EM824" s="62"/>
      <c r="EN824" s="61"/>
      <c r="EO824" s="61"/>
      <c r="EP824" s="61"/>
      <c r="EQ824" s="70"/>
      <c r="ER824" s="56"/>
      <c r="ES824" s="56"/>
      <c r="ET824" s="66"/>
      <c r="EU824" s="66"/>
      <c r="EV824" s="66"/>
      <c r="EW824" s="66"/>
      <c r="EX824" s="66"/>
      <c r="EY824" s="66"/>
      <c r="EZ824" s="66"/>
      <c r="FA824" s="66"/>
      <c r="FB824" s="66"/>
      <c r="FC824" s="66"/>
      <c r="FD824" s="66"/>
      <c r="FE824" s="66"/>
      <c r="FF824" s="66"/>
      <c r="FG824" s="66"/>
      <c r="FH824" s="66"/>
      <c r="FI824" s="66"/>
      <c r="FJ824" s="66"/>
      <c r="FK824" s="66"/>
      <c r="FL824" s="66"/>
      <c r="FM824" s="66"/>
      <c r="FN824" s="66"/>
      <c r="FO824" s="66"/>
      <c r="FP824" s="66"/>
      <c r="FQ824" s="66"/>
      <c r="FR824" s="66"/>
      <c r="FS824" s="66"/>
      <c r="FT824" s="66"/>
      <c r="FU824" s="66"/>
      <c r="FV824" s="66"/>
      <c r="FW824" s="66"/>
      <c r="FX824" s="66"/>
      <c r="FY824" s="66"/>
      <c r="FZ824" s="66"/>
      <c r="GA824" s="66"/>
      <c r="GB824" s="66"/>
      <c r="GC824" s="66"/>
      <c r="GD824" s="66"/>
      <c r="GE824" s="66"/>
      <c r="GF824" s="66"/>
      <c r="GG824" s="7"/>
    </row>
    <row r="825" spans="2:189" s="67" customFormat="1" ht="11.45" customHeight="1" x14ac:dyDescent="0.15">
      <c r="B825" s="55"/>
      <c r="C825" s="56"/>
      <c r="D825" s="56"/>
      <c r="E825" s="56"/>
      <c r="F825" s="56"/>
      <c r="G825" s="56"/>
      <c r="H825" s="56"/>
      <c r="I825" s="56"/>
      <c r="J825" s="56"/>
      <c r="K825" s="56"/>
      <c r="L825" s="73"/>
      <c r="M825" s="73"/>
      <c r="N825" s="73"/>
      <c r="O825" s="56"/>
      <c r="P825" s="56"/>
      <c r="Q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  <c r="BR825" s="56"/>
      <c r="BS825" s="73"/>
      <c r="BT825" s="56"/>
      <c r="BU825" s="56"/>
      <c r="BV825" s="56"/>
      <c r="BW825" s="56"/>
      <c r="BX825" s="56"/>
      <c r="BY825" s="56"/>
      <c r="BZ825" s="56"/>
      <c r="CA825" s="56"/>
      <c r="CB825" s="56"/>
      <c r="CC825" s="56"/>
      <c r="CD825" s="56"/>
      <c r="CE825" s="56"/>
      <c r="CF825" s="56"/>
      <c r="CG825" s="56"/>
      <c r="CH825" s="56"/>
      <c r="CI825" s="56"/>
      <c r="CJ825" s="56"/>
      <c r="CK825" s="56"/>
      <c r="CL825" s="56"/>
      <c r="CM825" s="56"/>
      <c r="CN825" s="56"/>
      <c r="CO825" s="56"/>
      <c r="CP825" s="56"/>
      <c r="CQ825" s="56"/>
      <c r="CR825" s="56"/>
      <c r="CS825" s="56"/>
      <c r="CT825" s="56"/>
      <c r="CU825" s="56"/>
      <c r="CV825" s="56"/>
      <c r="CW825" s="56"/>
      <c r="CX825" s="56"/>
      <c r="CY825" s="56"/>
      <c r="CZ825" s="56"/>
      <c r="DA825" s="56"/>
      <c r="DB825" s="56"/>
      <c r="DC825" s="56"/>
      <c r="DD825" s="56"/>
      <c r="DE825" s="56"/>
      <c r="DF825" s="56"/>
      <c r="DG825" s="56"/>
      <c r="DH825" s="56"/>
      <c r="DI825" s="56"/>
      <c r="DJ825" s="56"/>
      <c r="DK825" s="56"/>
      <c r="DL825" s="56"/>
      <c r="DM825" s="56"/>
      <c r="DN825" s="56"/>
      <c r="DO825" s="56"/>
      <c r="DP825" s="56"/>
      <c r="DQ825" s="56"/>
      <c r="DR825" s="56"/>
      <c r="DS825" s="56"/>
      <c r="DT825" s="56"/>
      <c r="DU825" s="56"/>
      <c r="DV825" s="56"/>
      <c r="DW825" s="56"/>
      <c r="DX825" s="56"/>
      <c r="DY825" s="56"/>
      <c r="DZ825" s="56"/>
      <c r="EA825" s="56"/>
      <c r="EB825" s="56"/>
      <c r="EC825" s="56"/>
      <c r="ED825" s="56"/>
      <c r="EE825" s="56"/>
      <c r="EF825" s="56"/>
      <c r="EG825" s="56"/>
      <c r="EH825" s="56"/>
      <c r="EI825" s="56"/>
      <c r="EJ825" s="56"/>
      <c r="EK825" s="56"/>
      <c r="EL825" s="76"/>
      <c r="EM825" s="62"/>
      <c r="EN825" s="61"/>
      <c r="EO825" s="61"/>
      <c r="EP825" s="61"/>
      <c r="EQ825" s="70"/>
      <c r="ER825" s="56"/>
      <c r="ES825" s="56"/>
      <c r="ET825" s="66"/>
      <c r="EU825" s="66"/>
      <c r="EV825" s="66"/>
      <c r="EW825" s="66"/>
      <c r="EX825" s="66"/>
      <c r="EY825" s="66"/>
      <c r="EZ825" s="66"/>
      <c r="FA825" s="66"/>
      <c r="FB825" s="66"/>
      <c r="FC825" s="66"/>
      <c r="FD825" s="66"/>
      <c r="FE825" s="66"/>
      <c r="FF825" s="66"/>
      <c r="FG825" s="66"/>
      <c r="FH825" s="66"/>
      <c r="FI825" s="66"/>
      <c r="FJ825" s="66"/>
      <c r="FK825" s="66"/>
      <c r="FL825" s="66"/>
      <c r="FM825" s="66"/>
      <c r="FN825" s="66"/>
      <c r="FO825" s="66"/>
      <c r="FP825" s="66"/>
      <c r="FQ825" s="66"/>
      <c r="FR825" s="66"/>
      <c r="FS825" s="66"/>
      <c r="FT825" s="66"/>
      <c r="FU825" s="66"/>
      <c r="FV825" s="66"/>
      <c r="FW825" s="66"/>
      <c r="FX825" s="66"/>
      <c r="FY825" s="66"/>
      <c r="FZ825" s="66"/>
      <c r="GA825" s="66"/>
      <c r="GB825" s="66"/>
      <c r="GC825" s="66"/>
      <c r="GD825" s="66"/>
      <c r="GE825" s="66"/>
      <c r="GF825" s="66"/>
      <c r="GG825" s="7"/>
    </row>
    <row r="826" spans="2:189" s="67" customFormat="1" ht="11.45" customHeight="1" x14ac:dyDescent="0.15">
      <c r="B826" s="55"/>
      <c r="C826" s="56"/>
      <c r="D826" s="56"/>
      <c r="E826" s="56"/>
      <c r="F826" s="56"/>
      <c r="G826" s="56"/>
      <c r="H826" s="56"/>
      <c r="I826" s="56"/>
      <c r="J826" s="56"/>
      <c r="K826" s="56"/>
      <c r="L826" s="73"/>
      <c r="M826" s="73"/>
      <c r="N826" s="73"/>
      <c r="O826" s="56"/>
      <c r="P826" s="56"/>
      <c r="Q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73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6"/>
      <c r="CH826" s="56"/>
      <c r="CI826" s="56"/>
      <c r="CJ826" s="56"/>
      <c r="CK826" s="56"/>
      <c r="CL826" s="56"/>
      <c r="CM826" s="56"/>
      <c r="CN826" s="56"/>
      <c r="CO826" s="56"/>
      <c r="CP826" s="56"/>
      <c r="CQ826" s="56"/>
      <c r="CR826" s="56"/>
      <c r="CS826" s="56"/>
      <c r="CT826" s="56"/>
      <c r="CU826" s="56"/>
      <c r="CV826" s="56"/>
      <c r="CW826" s="56"/>
      <c r="CX826" s="56"/>
      <c r="CY826" s="56"/>
      <c r="CZ826" s="56"/>
      <c r="DA826" s="56"/>
      <c r="DB826" s="56"/>
      <c r="DC826" s="56"/>
      <c r="DD826" s="56"/>
      <c r="DE826" s="56"/>
      <c r="DF826" s="56"/>
      <c r="DG826" s="56"/>
      <c r="DH826" s="56"/>
      <c r="DI826" s="56"/>
      <c r="DJ826" s="56"/>
      <c r="DK826" s="56"/>
      <c r="DL826" s="56"/>
      <c r="DM826" s="56"/>
      <c r="DN826" s="56"/>
      <c r="DO826" s="56"/>
      <c r="DP826" s="56"/>
      <c r="DQ826" s="56"/>
      <c r="DR826" s="56"/>
      <c r="DS826" s="56"/>
      <c r="DT826" s="56"/>
      <c r="DU826" s="56"/>
      <c r="DV826" s="56"/>
      <c r="DW826" s="56"/>
      <c r="DX826" s="56"/>
      <c r="DY826" s="56"/>
      <c r="DZ826" s="56"/>
      <c r="EA826" s="56"/>
      <c r="EB826" s="56"/>
      <c r="EC826" s="56"/>
      <c r="ED826" s="56"/>
      <c r="EE826" s="56"/>
      <c r="EF826" s="56"/>
      <c r="EG826" s="56"/>
      <c r="EH826" s="56"/>
      <c r="EI826" s="56"/>
      <c r="EJ826" s="56"/>
      <c r="EK826" s="56"/>
      <c r="EL826" s="76"/>
      <c r="EM826" s="62"/>
      <c r="EN826" s="61"/>
      <c r="EO826" s="61"/>
      <c r="EP826" s="61"/>
      <c r="EQ826" s="70"/>
      <c r="ER826" s="56"/>
      <c r="ES826" s="56"/>
      <c r="ET826" s="66"/>
      <c r="EU826" s="66"/>
      <c r="EV826" s="66"/>
      <c r="EW826" s="66"/>
      <c r="EX826" s="66"/>
      <c r="EY826" s="66"/>
      <c r="EZ826" s="66"/>
      <c r="FA826" s="66"/>
      <c r="FB826" s="66"/>
      <c r="FC826" s="66"/>
      <c r="FD826" s="66"/>
      <c r="FE826" s="66"/>
      <c r="FF826" s="66"/>
      <c r="FG826" s="66"/>
      <c r="FH826" s="66"/>
      <c r="FI826" s="66"/>
      <c r="FJ826" s="66"/>
      <c r="FK826" s="66"/>
      <c r="FL826" s="66"/>
      <c r="FM826" s="66"/>
      <c r="FN826" s="66"/>
      <c r="FO826" s="66"/>
      <c r="FP826" s="66"/>
      <c r="FQ826" s="66"/>
      <c r="FR826" s="66"/>
      <c r="FS826" s="66"/>
      <c r="FT826" s="66"/>
      <c r="FU826" s="66"/>
      <c r="FV826" s="66"/>
      <c r="FW826" s="66"/>
      <c r="FX826" s="66"/>
      <c r="FY826" s="66"/>
      <c r="FZ826" s="66"/>
      <c r="GA826" s="66"/>
      <c r="GB826" s="66"/>
      <c r="GC826" s="66"/>
      <c r="GD826" s="66"/>
      <c r="GE826" s="66"/>
      <c r="GF826" s="66"/>
      <c r="GG826" s="7"/>
    </row>
    <row r="827" spans="2:189" s="67" customFormat="1" ht="11.45" customHeight="1" x14ac:dyDescent="0.15">
      <c r="B827" s="55"/>
      <c r="C827" s="56"/>
      <c r="D827" s="56"/>
      <c r="E827" s="56"/>
      <c r="F827" s="56"/>
      <c r="G827" s="56"/>
      <c r="H827" s="56"/>
      <c r="I827" s="56"/>
      <c r="J827" s="56"/>
      <c r="K827" s="56"/>
      <c r="L827" s="73"/>
      <c r="M827" s="73"/>
      <c r="N827" s="73"/>
      <c r="O827" s="56"/>
      <c r="P827" s="56"/>
      <c r="Q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56"/>
      <c r="BI827" s="56"/>
      <c r="BJ827" s="56"/>
      <c r="BK827" s="56"/>
      <c r="BL827" s="56"/>
      <c r="BM827" s="56"/>
      <c r="BN827" s="56"/>
      <c r="BO827" s="56"/>
      <c r="BP827" s="56"/>
      <c r="BQ827" s="56"/>
      <c r="BR827" s="56"/>
      <c r="BS827" s="73"/>
      <c r="BT827" s="56"/>
      <c r="BU827" s="56"/>
      <c r="BV827" s="56"/>
      <c r="BW827" s="56"/>
      <c r="BX827" s="56"/>
      <c r="BY827" s="56"/>
      <c r="BZ827" s="56"/>
      <c r="CA827" s="56"/>
      <c r="CB827" s="56"/>
      <c r="CC827" s="56"/>
      <c r="CD827" s="56"/>
      <c r="CE827" s="56"/>
      <c r="CF827" s="56"/>
      <c r="CG827" s="56"/>
      <c r="CH827" s="56"/>
      <c r="CI827" s="56"/>
      <c r="CJ827" s="56"/>
      <c r="CK827" s="56"/>
      <c r="CL827" s="56"/>
      <c r="CM827" s="56"/>
      <c r="CN827" s="56"/>
      <c r="CO827" s="56"/>
      <c r="CP827" s="56"/>
      <c r="CQ827" s="56"/>
      <c r="CR827" s="56"/>
      <c r="CS827" s="56"/>
      <c r="CT827" s="56"/>
      <c r="CU827" s="56"/>
      <c r="CV827" s="56"/>
      <c r="CW827" s="56"/>
      <c r="CX827" s="56"/>
      <c r="CY827" s="56"/>
      <c r="CZ827" s="56"/>
      <c r="DA827" s="56"/>
      <c r="DB827" s="56"/>
      <c r="DC827" s="56"/>
      <c r="DD827" s="56"/>
      <c r="DE827" s="56"/>
      <c r="DF827" s="56"/>
      <c r="DG827" s="56"/>
      <c r="DH827" s="56"/>
      <c r="DI827" s="56"/>
      <c r="DJ827" s="56"/>
      <c r="DK827" s="56"/>
      <c r="DL827" s="56"/>
      <c r="DM827" s="56"/>
      <c r="DN827" s="56"/>
      <c r="DO827" s="56"/>
      <c r="DP827" s="56"/>
      <c r="DQ827" s="56"/>
      <c r="DR827" s="56"/>
      <c r="DS827" s="56"/>
      <c r="DT827" s="56"/>
      <c r="DU827" s="56"/>
      <c r="DV827" s="56"/>
      <c r="DW827" s="56"/>
      <c r="DX827" s="56"/>
      <c r="DY827" s="56"/>
      <c r="DZ827" s="56"/>
      <c r="EA827" s="56"/>
      <c r="EB827" s="56"/>
      <c r="EC827" s="56"/>
      <c r="ED827" s="56"/>
      <c r="EE827" s="56"/>
      <c r="EF827" s="56"/>
      <c r="EG827" s="56"/>
      <c r="EH827" s="56"/>
      <c r="EI827" s="56"/>
      <c r="EJ827" s="56"/>
      <c r="EK827" s="56"/>
      <c r="EL827" s="76"/>
      <c r="EM827" s="62"/>
      <c r="EN827" s="61"/>
      <c r="EO827" s="61"/>
      <c r="EP827" s="61"/>
      <c r="EQ827" s="70"/>
      <c r="ER827" s="56"/>
      <c r="ES827" s="56"/>
      <c r="ET827" s="66"/>
      <c r="EU827" s="66"/>
      <c r="EV827" s="66"/>
      <c r="EW827" s="66"/>
      <c r="EX827" s="66"/>
      <c r="EY827" s="66"/>
      <c r="EZ827" s="66"/>
      <c r="FA827" s="66"/>
      <c r="FB827" s="66"/>
      <c r="FC827" s="66"/>
      <c r="FD827" s="66"/>
      <c r="FE827" s="66"/>
      <c r="FF827" s="66"/>
      <c r="FG827" s="66"/>
      <c r="FH827" s="66"/>
      <c r="FI827" s="66"/>
      <c r="FJ827" s="66"/>
      <c r="FK827" s="66"/>
      <c r="FL827" s="66"/>
      <c r="FM827" s="66"/>
      <c r="FN827" s="66"/>
      <c r="FO827" s="66"/>
      <c r="FP827" s="66"/>
      <c r="FQ827" s="66"/>
      <c r="FR827" s="66"/>
      <c r="FS827" s="66"/>
      <c r="FT827" s="66"/>
      <c r="FU827" s="66"/>
      <c r="FV827" s="66"/>
      <c r="FW827" s="66"/>
      <c r="FX827" s="66"/>
      <c r="FY827" s="66"/>
      <c r="FZ827" s="66"/>
      <c r="GA827" s="66"/>
      <c r="GB827" s="66"/>
      <c r="GC827" s="66"/>
      <c r="GD827" s="66"/>
      <c r="GE827" s="66"/>
      <c r="GF827" s="66"/>
      <c r="GG827" s="7"/>
    </row>
    <row r="828" spans="2:189" s="67" customFormat="1" ht="11.45" customHeight="1" x14ac:dyDescent="0.15">
      <c r="B828" s="55"/>
      <c r="C828" s="56"/>
      <c r="D828" s="56"/>
      <c r="E828" s="56"/>
      <c r="F828" s="56"/>
      <c r="G828" s="56"/>
      <c r="H828" s="56"/>
      <c r="I828" s="56"/>
      <c r="J828" s="56"/>
      <c r="K828" s="56"/>
      <c r="L828" s="73"/>
      <c r="M828" s="73"/>
      <c r="N828" s="73"/>
      <c r="O828" s="56"/>
      <c r="P828" s="56"/>
      <c r="Q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56"/>
      <c r="BM828" s="56"/>
      <c r="BN828" s="56"/>
      <c r="BO828" s="56"/>
      <c r="BP828" s="56"/>
      <c r="BQ828" s="56"/>
      <c r="BR828" s="56"/>
      <c r="BS828" s="73"/>
      <c r="BT828" s="56"/>
      <c r="BU828" s="56"/>
      <c r="BV828" s="56"/>
      <c r="BW828" s="56"/>
      <c r="BX828" s="56"/>
      <c r="BY828" s="56"/>
      <c r="BZ828" s="56"/>
      <c r="CA828" s="56"/>
      <c r="CB828" s="56"/>
      <c r="CC828" s="56"/>
      <c r="CD828" s="56"/>
      <c r="CE828" s="56"/>
      <c r="CF828" s="56"/>
      <c r="CG828" s="56"/>
      <c r="CH828" s="56"/>
      <c r="CI828" s="56"/>
      <c r="CJ828" s="56"/>
      <c r="CK828" s="56"/>
      <c r="CL828" s="56"/>
      <c r="CM828" s="56"/>
      <c r="CN828" s="56"/>
      <c r="CO828" s="56"/>
      <c r="CP828" s="56"/>
      <c r="CQ828" s="56"/>
      <c r="CR828" s="56"/>
      <c r="CS828" s="56"/>
      <c r="CT828" s="56"/>
      <c r="CU828" s="56"/>
      <c r="CV828" s="56"/>
      <c r="CW828" s="56"/>
      <c r="CX828" s="56"/>
      <c r="CY828" s="56"/>
      <c r="CZ828" s="56"/>
      <c r="DA828" s="56"/>
      <c r="DB828" s="56"/>
      <c r="DC828" s="56"/>
      <c r="DD828" s="56"/>
      <c r="DE828" s="56"/>
      <c r="DF828" s="56"/>
      <c r="DG828" s="56"/>
      <c r="DH828" s="56"/>
      <c r="DI828" s="56"/>
      <c r="DJ828" s="56"/>
      <c r="DK828" s="56"/>
      <c r="DL828" s="56"/>
      <c r="DM828" s="56"/>
      <c r="DN828" s="56"/>
      <c r="DO828" s="56"/>
      <c r="DP828" s="56"/>
      <c r="DQ828" s="56"/>
      <c r="DR828" s="56"/>
      <c r="DS828" s="56"/>
      <c r="DT828" s="56"/>
      <c r="DU828" s="56"/>
      <c r="DV828" s="56"/>
      <c r="DW828" s="56"/>
      <c r="DX828" s="56"/>
      <c r="DY828" s="56"/>
      <c r="DZ828" s="56"/>
      <c r="EA828" s="56"/>
      <c r="EB828" s="56"/>
      <c r="EC828" s="56"/>
      <c r="ED828" s="56"/>
      <c r="EE828" s="56"/>
      <c r="EF828" s="56"/>
      <c r="EG828" s="56"/>
      <c r="EH828" s="56"/>
      <c r="EI828" s="56"/>
      <c r="EJ828" s="56"/>
      <c r="EK828" s="56"/>
      <c r="EL828" s="76"/>
      <c r="EM828" s="62"/>
      <c r="EN828" s="61"/>
      <c r="EO828" s="61"/>
      <c r="EP828" s="61"/>
      <c r="EQ828" s="70"/>
      <c r="ER828" s="56"/>
      <c r="ES828" s="56"/>
      <c r="ET828" s="66"/>
      <c r="EU828" s="66"/>
      <c r="EV828" s="66"/>
      <c r="EW828" s="66"/>
      <c r="EX828" s="66"/>
      <c r="EY828" s="66"/>
      <c r="EZ828" s="66"/>
      <c r="FA828" s="66"/>
      <c r="FB828" s="66"/>
      <c r="FC828" s="66"/>
      <c r="FD828" s="66"/>
      <c r="FE828" s="66"/>
      <c r="FF828" s="66"/>
      <c r="FG828" s="66"/>
      <c r="FH828" s="66"/>
      <c r="FI828" s="66"/>
      <c r="FJ828" s="66"/>
      <c r="FK828" s="66"/>
      <c r="FL828" s="66"/>
      <c r="FM828" s="66"/>
      <c r="FN828" s="66"/>
      <c r="FO828" s="66"/>
      <c r="FP828" s="66"/>
      <c r="FQ828" s="66"/>
      <c r="FR828" s="66"/>
      <c r="FS828" s="66"/>
      <c r="FT828" s="66"/>
      <c r="FU828" s="66"/>
      <c r="FV828" s="66"/>
      <c r="FW828" s="66"/>
      <c r="FX828" s="66"/>
      <c r="FY828" s="66"/>
      <c r="FZ828" s="66"/>
      <c r="GA828" s="66"/>
      <c r="GB828" s="66"/>
      <c r="GC828" s="66"/>
      <c r="GD828" s="66"/>
      <c r="GE828" s="66"/>
      <c r="GF828" s="66"/>
      <c r="GG828" s="7"/>
    </row>
    <row r="829" spans="2:189" s="67" customFormat="1" ht="11.45" customHeight="1" x14ac:dyDescent="0.15">
      <c r="B829" s="55"/>
      <c r="C829" s="56"/>
      <c r="D829" s="56"/>
      <c r="E829" s="56"/>
      <c r="F829" s="56"/>
      <c r="G829" s="56"/>
      <c r="H829" s="56"/>
      <c r="I829" s="56"/>
      <c r="J829" s="56"/>
      <c r="K829" s="56"/>
      <c r="L829" s="73"/>
      <c r="M829" s="73"/>
      <c r="N829" s="73"/>
      <c r="O829" s="56"/>
      <c r="P829" s="56"/>
      <c r="Q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  <c r="BR829" s="56"/>
      <c r="BS829" s="73"/>
      <c r="BT829" s="56"/>
      <c r="BU829" s="56"/>
      <c r="BV829" s="56"/>
      <c r="BW829" s="56"/>
      <c r="BX829" s="56"/>
      <c r="BY829" s="56"/>
      <c r="BZ829" s="56"/>
      <c r="CA829" s="56"/>
      <c r="CB829" s="56"/>
      <c r="CC829" s="56"/>
      <c r="CD829" s="56"/>
      <c r="CE829" s="56"/>
      <c r="CF829" s="56"/>
      <c r="CG829" s="56"/>
      <c r="CH829" s="56"/>
      <c r="CI829" s="56"/>
      <c r="CJ829" s="56"/>
      <c r="CK829" s="56"/>
      <c r="CL829" s="56"/>
      <c r="CM829" s="56"/>
      <c r="CN829" s="56"/>
      <c r="CO829" s="56"/>
      <c r="CP829" s="56"/>
      <c r="CQ829" s="56"/>
      <c r="CR829" s="56"/>
      <c r="CS829" s="56"/>
      <c r="CT829" s="56"/>
      <c r="CU829" s="56"/>
      <c r="CV829" s="56"/>
      <c r="CW829" s="56"/>
      <c r="CX829" s="56"/>
      <c r="CY829" s="56"/>
      <c r="CZ829" s="56"/>
      <c r="DA829" s="56"/>
      <c r="DB829" s="56"/>
      <c r="DC829" s="56"/>
      <c r="DD829" s="56"/>
      <c r="DE829" s="56"/>
      <c r="DF829" s="56"/>
      <c r="DG829" s="56"/>
      <c r="DH829" s="56"/>
      <c r="DI829" s="56"/>
      <c r="DJ829" s="56"/>
      <c r="DK829" s="56"/>
      <c r="DL829" s="56"/>
      <c r="DM829" s="56"/>
      <c r="DN829" s="56"/>
      <c r="DO829" s="56"/>
      <c r="DP829" s="56"/>
      <c r="DQ829" s="56"/>
      <c r="DR829" s="56"/>
      <c r="DS829" s="56"/>
      <c r="DT829" s="56"/>
      <c r="DU829" s="56"/>
      <c r="DV829" s="56"/>
      <c r="DW829" s="56"/>
      <c r="DX829" s="56"/>
      <c r="DY829" s="56"/>
      <c r="DZ829" s="56"/>
      <c r="EA829" s="56"/>
      <c r="EB829" s="56"/>
      <c r="EC829" s="56"/>
      <c r="ED829" s="56"/>
      <c r="EE829" s="56"/>
      <c r="EF829" s="56"/>
      <c r="EG829" s="56"/>
      <c r="EH829" s="56"/>
      <c r="EI829" s="56"/>
      <c r="EJ829" s="56"/>
      <c r="EK829" s="56"/>
      <c r="EL829" s="76"/>
      <c r="EM829" s="62"/>
      <c r="EN829" s="61"/>
      <c r="EO829" s="61"/>
      <c r="EP829" s="61"/>
      <c r="EQ829" s="70"/>
      <c r="ER829" s="56"/>
      <c r="ES829" s="56"/>
      <c r="ET829" s="66"/>
      <c r="EU829" s="66"/>
      <c r="EV829" s="66"/>
      <c r="EW829" s="66"/>
      <c r="EX829" s="66"/>
      <c r="EY829" s="66"/>
      <c r="EZ829" s="66"/>
      <c r="FA829" s="66"/>
      <c r="FB829" s="66"/>
      <c r="FC829" s="66"/>
      <c r="FD829" s="66"/>
      <c r="FE829" s="66"/>
      <c r="FF829" s="66"/>
      <c r="FG829" s="66"/>
      <c r="FH829" s="66"/>
      <c r="FI829" s="66"/>
      <c r="FJ829" s="66"/>
      <c r="FK829" s="66"/>
      <c r="FL829" s="66"/>
      <c r="FM829" s="66"/>
      <c r="FN829" s="66"/>
      <c r="FO829" s="66"/>
      <c r="FP829" s="66"/>
      <c r="FQ829" s="66"/>
      <c r="FR829" s="66"/>
      <c r="FS829" s="66"/>
      <c r="FT829" s="66"/>
      <c r="FU829" s="66"/>
      <c r="FV829" s="66"/>
      <c r="FW829" s="66"/>
      <c r="FX829" s="66"/>
      <c r="FY829" s="66"/>
      <c r="FZ829" s="66"/>
      <c r="GA829" s="66"/>
      <c r="GB829" s="66"/>
      <c r="GC829" s="66"/>
      <c r="GD829" s="66"/>
      <c r="GE829" s="66"/>
      <c r="GF829" s="66"/>
      <c r="GG829" s="7"/>
    </row>
    <row r="830" spans="2:189" s="67" customFormat="1" ht="11.45" customHeight="1" x14ac:dyDescent="0.15">
      <c r="B830" s="55"/>
      <c r="C830" s="56"/>
      <c r="D830" s="56"/>
      <c r="E830" s="56"/>
      <c r="F830" s="56"/>
      <c r="G830" s="56"/>
      <c r="H830" s="56"/>
      <c r="I830" s="56"/>
      <c r="J830" s="56"/>
      <c r="K830" s="56"/>
      <c r="L830" s="73"/>
      <c r="M830" s="73"/>
      <c r="N830" s="73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56"/>
      <c r="BI830" s="56"/>
      <c r="BJ830" s="56"/>
      <c r="BK830" s="56"/>
      <c r="BL830" s="56"/>
      <c r="BM830" s="56"/>
      <c r="BN830" s="56"/>
      <c r="BO830" s="56"/>
      <c r="BP830" s="56"/>
      <c r="BQ830" s="56"/>
      <c r="BR830" s="56"/>
      <c r="BS830" s="73"/>
      <c r="BT830" s="56"/>
      <c r="BU830" s="56"/>
      <c r="BV830" s="56"/>
      <c r="BW830" s="56"/>
      <c r="BX830" s="56"/>
      <c r="BY830" s="56"/>
      <c r="BZ830" s="56"/>
      <c r="CA830" s="56"/>
      <c r="CB830" s="56"/>
      <c r="CC830" s="56"/>
      <c r="CD830" s="56"/>
      <c r="CE830" s="56"/>
      <c r="CF830" s="56"/>
      <c r="CG830" s="56"/>
      <c r="CH830" s="56"/>
      <c r="CI830" s="56"/>
      <c r="CJ830" s="56"/>
      <c r="CK830" s="56"/>
      <c r="CL830" s="56"/>
      <c r="CM830" s="56"/>
      <c r="CN830" s="56"/>
      <c r="CO830" s="56"/>
      <c r="CP830" s="56"/>
      <c r="CQ830" s="56"/>
      <c r="CR830" s="56"/>
      <c r="CS830" s="56"/>
      <c r="CT830" s="56"/>
      <c r="CU830" s="56"/>
      <c r="CV830" s="56"/>
      <c r="CW830" s="56"/>
      <c r="CX830" s="56"/>
      <c r="CY830" s="56"/>
      <c r="CZ830" s="56"/>
      <c r="DA830" s="56"/>
      <c r="DB830" s="56"/>
      <c r="DC830" s="56"/>
      <c r="DD830" s="56"/>
      <c r="DE830" s="56"/>
      <c r="DF830" s="56"/>
      <c r="DG830" s="56"/>
      <c r="DH830" s="56"/>
      <c r="DI830" s="56"/>
      <c r="DJ830" s="56"/>
      <c r="DK830" s="56"/>
      <c r="DL830" s="56"/>
      <c r="DM830" s="56"/>
      <c r="DN830" s="56"/>
      <c r="DO830" s="56"/>
      <c r="DP830" s="56"/>
      <c r="DQ830" s="56"/>
      <c r="DR830" s="56"/>
      <c r="DS830" s="56"/>
      <c r="DT830" s="56"/>
      <c r="DU830" s="56"/>
      <c r="DV830" s="56"/>
      <c r="DW830" s="56"/>
      <c r="DX830" s="56"/>
      <c r="DY830" s="56"/>
      <c r="DZ830" s="56"/>
      <c r="EA830" s="56"/>
      <c r="EB830" s="56"/>
      <c r="EC830" s="56"/>
      <c r="ED830" s="56"/>
      <c r="EE830" s="56"/>
      <c r="EF830" s="56"/>
      <c r="EG830" s="56"/>
      <c r="EH830" s="56"/>
      <c r="EI830" s="56"/>
      <c r="EJ830" s="56"/>
      <c r="EK830" s="56"/>
      <c r="EL830" s="76"/>
      <c r="EM830" s="62"/>
      <c r="EN830" s="61"/>
      <c r="EO830" s="61"/>
      <c r="EP830" s="61"/>
      <c r="EQ830" s="70"/>
      <c r="ER830" s="56"/>
      <c r="ES830" s="56"/>
      <c r="ET830" s="66"/>
      <c r="EU830" s="66"/>
      <c r="EV830" s="66"/>
      <c r="EW830" s="66"/>
      <c r="EX830" s="66"/>
      <c r="EY830" s="66"/>
      <c r="EZ830" s="66"/>
      <c r="FA830" s="66"/>
      <c r="FB830" s="66"/>
      <c r="FC830" s="66"/>
      <c r="FD830" s="66"/>
      <c r="FE830" s="66"/>
      <c r="FF830" s="66"/>
      <c r="FG830" s="66"/>
      <c r="FH830" s="66"/>
      <c r="FI830" s="66"/>
      <c r="FJ830" s="66"/>
      <c r="FK830" s="66"/>
      <c r="FL830" s="66"/>
      <c r="FM830" s="66"/>
      <c r="FN830" s="66"/>
      <c r="FO830" s="66"/>
      <c r="FP830" s="66"/>
      <c r="FQ830" s="66"/>
      <c r="FR830" s="66"/>
      <c r="FS830" s="66"/>
      <c r="FT830" s="66"/>
      <c r="FU830" s="66"/>
      <c r="FV830" s="66"/>
      <c r="FW830" s="66"/>
      <c r="FX830" s="66"/>
      <c r="FY830" s="66"/>
      <c r="FZ830" s="66"/>
      <c r="GA830" s="66"/>
      <c r="GB830" s="66"/>
      <c r="GC830" s="66"/>
      <c r="GD830" s="66"/>
      <c r="GE830" s="66"/>
      <c r="GF830" s="66"/>
      <c r="GG830" s="7"/>
    </row>
    <row r="831" spans="2:189" s="67" customFormat="1" ht="11.45" customHeight="1" x14ac:dyDescent="0.15">
      <c r="B831" s="55"/>
      <c r="C831" s="56"/>
      <c r="D831" s="56"/>
      <c r="E831" s="56"/>
      <c r="F831" s="56"/>
      <c r="G831" s="56"/>
      <c r="H831" s="56"/>
      <c r="I831" s="56"/>
      <c r="J831" s="56"/>
      <c r="K831" s="56"/>
      <c r="L831" s="73"/>
      <c r="M831" s="73"/>
      <c r="N831" s="73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56"/>
      <c r="BI831" s="56"/>
      <c r="BJ831" s="56"/>
      <c r="BK831" s="56"/>
      <c r="BL831" s="56"/>
      <c r="BM831" s="56"/>
      <c r="BN831" s="56"/>
      <c r="BO831" s="56"/>
      <c r="BP831" s="56"/>
      <c r="BQ831" s="56"/>
      <c r="BR831" s="56"/>
      <c r="BS831" s="73"/>
      <c r="BT831" s="56"/>
      <c r="BU831" s="56"/>
      <c r="BV831" s="56"/>
      <c r="BW831" s="56"/>
      <c r="BX831" s="56"/>
      <c r="BY831" s="56"/>
      <c r="BZ831" s="56"/>
      <c r="CA831" s="56"/>
      <c r="CB831" s="56"/>
      <c r="CC831" s="56"/>
      <c r="CD831" s="56"/>
      <c r="CE831" s="56"/>
      <c r="CF831" s="56"/>
      <c r="CG831" s="56"/>
      <c r="CH831" s="56"/>
      <c r="CI831" s="56"/>
      <c r="CJ831" s="56"/>
      <c r="CK831" s="56"/>
      <c r="CL831" s="56"/>
      <c r="CM831" s="56"/>
      <c r="CN831" s="56"/>
      <c r="CO831" s="56"/>
      <c r="CP831" s="56"/>
      <c r="CQ831" s="56"/>
      <c r="CR831" s="56"/>
      <c r="CS831" s="56"/>
      <c r="CT831" s="56"/>
      <c r="CU831" s="56"/>
      <c r="CV831" s="56"/>
      <c r="CW831" s="56"/>
      <c r="CX831" s="56"/>
      <c r="CY831" s="56"/>
      <c r="CZ831" s="56"/>
      <c r="DA831" s="56"/>
      <c r="DB831" s="56"/>
      <c r="DC831" s="56"/>
      <c r="DD831" s="56"/>
      <c r="DE831" s="56"/>
      <c r="DF831" s="56"/>
      <c r="DG831" s="56"/>
      <c r="DH831" s="56"/>
      <c r="DI831" s="56"/>
      <c r="DJ831" s="56"/>
      <c r="DK831" s="56"/>
      <c r="DL831" s="56"/>
      <c r="DM831" s="56"/>
      <c r="DN831" s="56"/>
      <c r="DO831" s="56"/>
      <c r="DP831" s="56"/>
      <c r="DQ831" s="56"/>
      <c r="DR831" s="56"/>
      <c r="DS831" s="56"/>
      <c r="DT831" s="56"/>
      <c r="DU831" s="56"/>
      <c r="DV831" s="56"/>
      <c r="DW831" s="56"/>
      <c r="DX831" s="56"/>
      <c r="DY831" s="56"/>
      <c r="DZ831" s="56"/>
      <c r="EA831" s="56"/>
      <c r="EB831" s="56"/>
      <c r="EC831" s="56"/>
      <c r="ED831" s="56"/>
      <c r="EE831" s="56"/>
      <c r="EF831" s="56"/>
      <c r="EG831" s="56"/>
      <c r="EH831" s="56"/>
      <c r="EI831" s="56"/>
      <c r="EJ831" s="56"/>
      <c r="EK831" s="56"/>
      <c r="EL831" s="76"/>
      <c r="EM831" s="62"/>
      <c r="EN831" s="61"/>
      <c r="EO831" s="61"/>
      <c r="EP831" s="61"/>
      <c r="EQ831" s="70"/>
      <c r="ER831" s="56"/>
      <c r="ES831" s="56"/>
      <c r="ET831" s="66"/>
      <c r="EU831" s="66"/>
      <c r="EV831" s="66"/>
      <c r="EW831" s="66"/>
      <c r="EX831" s="66"/>
      <c r="EY831" s="66"/>
      <c r="EZ831" s="66"/>
      <c r="FA831" s="66"/>
      <c r="FB831" s="66"/>
      <c r="FC831" s="66"/>
      <c r="FD831" s="66"/>
      <c r="FE831" s="66"/>
      <c r="FF831" s="66"/>
      <c r="FG831" s="66"/>
      <c r="FH831" s="66"/>
      <c r="FI831" s="66"/>
      <c r="FJ831" s="66"/>
      <c r="FK831" s="66"/>
      <c r="FL831" s="66"/>
      <c r="FM831" s="66"/>
      <c r="FN831" s="66"/>
      <c r="FO831" s="66"/>
      <c r="FP831" s="66"/>
      <c r="FQ831" s="66"/>
      <c r="FR831" s="66"/>
      <c r="FS831" s="66"/>
      <c r="FT831" s="66"/>
      <c r="FU831" s="66"/>
      <c r="FV831" s="66"/>
      <c r="FW831" s="66"/>
      <c r="FX831" s="66"/>
      <c r="FY831" s="66"/>
      <c r="FZ831" s="66"/>
      <c r="GA831" s="66"/>
      <c r="GB831" s="66"/>
      <c r="GC831" s="66"/>
      <c r="GD831" s="66"/>
      <c r="GE831" s="66"/>
      <c r="GF831" s="66"/>
      <c r="GG831" s="7"/>
    </row>
    <row r="832" spans="2:189" s="67" customFormat="1" ht="11.45" customHeight="1" x14ac:dyDescent="0.15">
      <c r="B832" s="55"/>
      <c r="C832" s="56"/>
      <c r="D832" s="56"/>
      <c r="E832" s="56"/>
      <c r="F832" s="56"/>
      <c r="G832" s="56"/>
      <c r="H832" s="56"/>
      <c r="I832" s="56"/>
      <c r="J832" s="56"/>
      <c r="K832" s="56"/>
      <c r="L832" s="73"/>
      <c r="M832" s="73"/>
      <c r="N832" s="73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73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76"/>
      <c r="EM832" s="62"/>
      <c r="EN832" s="61"/>
      <c r="EO832" s="61"/>
      <c r="EP832" s="61"/>
      <c r="EQ832" s="70"/>
      <c r="ER832" s="56"/>
      <c r="ES832" s="56"/>
      <c r="ET832" s="66"/>
      <c r="EU832" s="66"/>
      <c r="EV832" s="66"/>
      <c r="EW832" s="66"/>
      <c r="EX832" s="66"/>
      <c r="EY832" s="66"/>
      <c r="EZ832" s="66"/>
      <c r="FA832" s="66"/>
      <c r="FB832" s="66"/>
      <c r="FC832" s="66"/>
      <c r="FD832" s="66"/>
      <c r="FE832" s="66"/>
      <c r="FF832" s="66"/>
      <c r="FG832" s="66"/>
      <c r="FH832" s="66"/>
      <c r="FI832" s="66"/>
      <c r="FJ832" s="66"/>
      <c r="FK832" s="66"/>
      <c r="FL832" s="66"/>
      <c r="FM832" s="66"/>
      <c r="FN832" s="66"/>
      <c r="FO832" s="66"/>
      <c r="FP832" s="66"/>
      <c r="FQ832" s="66"/>
      <c r="FR832" s="66"/>
      <c r="FS832" s="66"/>
      <c r="FT832" s="66"/>
      <c r="FU832" s="66"/>
      <c r="FV832" s="66"/>
      <c r="FW832" s="66"/>
      <c r="FX832" s="66"/>
      <c r="FY832" s="66"/>
      <c r="FZ832" s="66"/>
      <c r="GA832" s="66"/>
      <c r="GB832" s="66"/>
      <c r="GC832" s="66"/>
      <c r="GD832" s="66"/>
      <c r="GE832" s="66"/>
      <c r="GF832" s="66"/>
      <c r="GG832" s="7"/>
    </row>
    <row r="833" spans="1:189" s="67" customFormat="1" ht="11.45" customHeight="1" x14ac:dyDescent="0.15">
      <c r="B833" s="55"/>
      <c r="C833" s="56"/>
      <c r="D833" s="56"/>
      <c r="E833" s="56"/>
      <c r="F833" s="56"/>
      <c r="G833" s="56"/>
      <c r="H833" s="56"/>
      <c r="I833" s="56"/>
      <c r="J833" s="56"/>
      <c r="K833" s="56"/>
      <c r="L833" s="73"/>
      <c r="M833" s="73"/>
      <c r="N833" s="73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  <c r="BR833" s="56"/>
      <c r="BS833" s="73"/>
      <c r="BT833" s="56"/>
      <c r="BU833" s="56"/>
      <c r="BV833" s="56"/>
      <c r="BW833" s="56"/>
      <c r="BX833" s="56"/>
      <c r="BY833" s="56"/>
      <c r="BZ833" s="56"/>
      <c r="CA833" s="56"/>
      <c r="CB833" s="56"/>
      <c r="CC833" s="56"/>
      <c r="CD833" s="56"/>
      <c r="CE833" s="56"/>
      <c r="CF833" s="56"/>
      <c r="CG833" s="56"/>
      <c r="CH833" s="56"/>
      <c r="CI833" s="56"/>
      <c r="CJ833" s="56"/>
      <c r="CK833" s="56"/>
      <c r="CL833" s="56"/>
      <c r="CM833" s="56"/>
      <c r="CN833" s="56"/>
      <c r="CO833" s="56"/>
      <c r="CP833" s="56"/>
      <c r="CQ833" s="56"/>
      <c r="CR833" s="56"/>
      <c r="CS833" s="56"/>
      <c r="CT833" s="56"/>
      <c r="CU833" s="56"/>
      <c r="CV833" s="56"/>
      <c r="CW833" s="56"/>
      <c r="CX833" s="56"/>
      <c r="CY833" s="56"/>
      <c r="CZ833" s="56"/>
      <c r="DA833" s="56"/>
      <c r="DB833" s="56"/>
      <c r="DC833" s="56"/>
      <c r="DD833" s="56"/>
      <c r="DE833" s="56"/>
      <c r="DF833" s="56"/>
      <c r="DG833" s="56"/>
      <c r="DH833" s="56"/>
      <c r="DI833" s="56"/>
      <c r="DJ833" s="56"/>
      <c r="DK833" s="56"/>
      <c r="DL833" s="56"/>
      <c r="DM833" s="56"/>
      <c r="DN833" s="56"/>
      <c r="DO833" s="56"/>
      <c r="DP833" s="56"/>
      <c r="DQ833" s="56"/>
      <c r="DR833" s="56"/>
      <c r="DS833" s="56"/>
      <c r="DT833" s="56"/>
      <c r="DU833" s="56"/>
      <c r="DV833" s="56"/>
      <c r="DW833" s="56"/>
      <c r="DX833" s="56"/>
      <c r="DY833" s="56"/>
      <c r="DZ833" s="56"/>
      <c r="EA833" s="56"/>
      <c r="EB833" s="56"/>
      <c r="EC833" s="56"/>
      <c r="ED833" s="56"/>
      <c r="EE833" s="56"/>
      <c r="EF833" s="56"/>
      <c r="EG833" s="56"/>
      <c r="EH833" s="56"/>
      <c r="EI833" s="56"/>
      <c r="EJ833" s="56"/>
      <c r="EK833" s="56"/>
      <c r="EL833" s="76"/>
      <c r="EM833" s="62"/>
      <c r="EN833" s="61"/>
      <c r="EO833" s="61"/>
      <c r="EP833" s="61"/>
      <c r="EQ833" s="70"/>
      <c r="ER833" s="56"/>
      <c r="ES833" s="56"/>
      <c r="ET833" s="66"/>
      <c r="EU833" s="66"/>
      <c r="EV833" s="66"/>
      <c r="EW833" s="66"/>
      <c r="EX833" s="66"/>
      <c r="EY833" s="66"/>
      <c r="EZ833" s="66"/>
      <c r="FA833" s="66"/>
      <c r="FB833" s="66"/>
      <c r="FC833" s="66"/>
      <c r="FD833" s="66"/>
      <c r="FE833" s="66"/>
      <c r="FF833" s="66"/>
      <c r="FG833" s="66"/>
      <c r="FH833" s="66"/>
      <c r="FI833" s="66"/>
      <c r="FJ833" s="66"/>
      <c r="FK833" s="66"/>
      <c r="FL833" s="66"/>
      <c r="FM833" s="66"/>
      <c r="FN833" s="66"/>
      <c r="FO833" s="66"/>
      <c r="FP833" s="66"/>
      <c r="FQ833" s="66"/>
      <c r="FR833" s="66"/>
      <c r="FS833" s="66"/>
      <c r="FT833" s="66"/>
      <c r="FU833" s="66"/>
      <c r="FV833" s="66"/>
      <c r="FW833" s="66"/>
      <c r="FX833" s="66"/>
      <c r="FY833" s="66"/>
      <c r="FZ833" s="66"/>
      <c r="GA833" s="66"/>
      <c r="GB833" s="66"/>
      <c r="GC833" s="66"/>
      <c r="GD833" s="66"/>
      <c r="GE833" s="66"/>
      <c r="GF833" s="66"/>
      <c r="GG833" s="7"/>
    </row>
    <row r="834" spans="1:189" s="67" customFormat="1" ht="11.45" customHeight="1" x14ac:dyDescent="0.15">
      <c r="B834" s="55"/>
      <c r="C834" s="56"/>
      <c r="D834" s="56"/>
      <c r="E834" s="56"/>
      <c r="F834" s="56"/>
      <c r="G834" s="56"/>
      <c r="H834" s="56"/>
      <c r="I834" s="56"/>
      <c r="J834" s="56"/>
      <c r="K834" s="56"/>
      <c r="L834" s="73"/>
      <c r="M834" s="73"/>
      <c r="N834" s="73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  <c r="BR834" s="56"/>
      <c r="BS834" s="73"/>
      <c r="BT834" s="56"/>
      <c r="BU834" s="56"/>
      <c r="BV834" s="56"/>
      <c r="BW834" s="56"/>
      <c r="BX834" s="56"/>
      <c r="BY834" s="56"/>
      <c r="BZ834" s="56"/>
      <c r="CA834" s="56"/>
      <c r="CB834" s="56"/>
      <c r="CC834" s="56"/>
      <c r="CD834" s="56"/>
      <c r="CE834" s="56"/>
      <c r="CF834" s="56"/>
      <c r="CG834" s="56"/>
      <c r="CH834" s="56"/>
      <c r="CI834" s="56"/>
      <c r="CJ834" s="56"/>
      <c r="CK834" s="56"/>
      <c r="CL834" s="56"/>
      <c r="CM834" s="56"/>
      <c r="CN834" s="56"/>
      <c r="CO834" s="56"/>
      <c r="CP834" s="56"/>
      <c r="CQ834" s="56"/>
      <c r="CR834" s="56"/>
      <c r="CS834" s="56"/>
      <c r="CT834" s="56"/>
      <c r="CU834" s="56"/>
      <c r="CV834" s="56"/>
      <c r="CW834" s="56"/>
      <c r="CX834" s="56"/>
      <c r="CY834" s="56"/>
      <c r="CZ834" s="56"/>
      <c r="DA834" s="56"/>
      <c r="DB834" s="56"/>
      <c r="DC834" s="56"/>
      <c r="DD834" s="56"/>
      <c r="DE834" s="56"/>
      <c r="DF834" s="56"/>
      <c r="DG834" s="56"/>
      <c r="DH834" s="56"/>
      <c r="DI834" s="56"/>
      <c r="DJ834" s="56"/>
      <c r="DK834" s="56"/>
      <c r="DL834" s="56"/>
      <c r="DM834" s="56"/>
      <c r="DN834" s="56"/>
      <c r="DO834" s="56"/>
      <c r="DP834" s="56"/>
      <c r="DQ834" s="56"/>
      <c r="DR834" s="56"/>
      <c r="DS834" s="56"/>
      <c r="DT834" s="56"/>
      <c r="DU834" s="56"/>
      <c r="DV834" s="56"/>
      <c r="DW834" s="56"/>
      <c r="DX834" s="56"/>
      <c r="DY834" s="56"/>
      <c r="DZ834" s="56"/>
      <c r="EA834" s="56"/>
      <c r="EB834" s="56"/>
      <c r="EC834" s="56"/>
      <c r="ED834" s="56"/>
      <c r="EE834" s="56"/>
      <c r="EF834" s="56"/>
      <c r="EG834" s="56"/>
      <c r="EH834" s="56"/>
      <c r="EI834" s="56"/>
      <c r="EJ834" s="56"/>
      <c r="EK834" s="56"/>
      <c r="EL834" s="76"/>
      <c r="EM834" s="62"/>
      <c r="EN834" s="61"/>
      <c r="EO834" s="61"/>
      <c r="EP834" s="61"/>
      <c r="EQ834" s="70"/>
      <c r="ER834" s="56"/>
      <c r="ES834" s="56"/>
      <c r="ET834" s="66"/>
      <c r="EU834" s="66"/>
      <c r="EV834" s="66"/>
      <c r="EW834" s="66"/>
      <c r="EX834" s="66"/>
      <c r="EY834" s="66"/>
      <c r="EZ834" s="66"/>
      <c r="FA834" s="66"/>
      <c r="FB834" s="66"/>
      <c r="FC834" s="66"/>
      <c r="FD834" s="66"/>
      <c r="FE834" s="66"/>
      <c r="FF834" s="66"/>
      <c r="FG834" s="66"/>
      <c r="FH834" s="66"/>
      <c r="FI834" s="66"/>
      <c r="FJ834" s="66"/>
      <c r="FK834" s="66"/>
      <c r="FL834" s="66"/>
      <c r="FM834" s="66"/>
      <c r="FN834" s="66"/>
      <c r="FO834" s="66"/>
      <c r="FP834" s="66"/>
      <c r="FQ834" s="66"/>
      <c r="FR834" s="66"/>
      <c r="FS834" s="66"/>
      <c r="FT834" s="66"/>
      <c r="FU834" s="66"/>
      <c r="FV834" s="66"/>
      <c r="FW834" s="66"/>
      <c r="FX834" s="66"/>
      <c r="FY834" s="66"/>
      <c r="FZ834" s="66"/>
      <c r="GA834" s="66"/>
      <c r="GB834" s="66"/>
      <c r="GC834" s="66"/>
      <c r="GD834" s="66"/>
      <c r="GE834" s="66"/>
      <c r="GF834" s="66"/>
      <c r="GG834" s="7"/>
    </row>
    <row r="835" spans="1:189" s="67" customFormat="1" ht="11.45" customHeight="1" x14ac:dyDescent="0.15">
      <c r="B835" s="55"/>
      <c r="C835" s="56"/>
      <c r="D835" s="56"/>
      <c r="E835" s="56"/>
      <c r="F835" s="56"/>
      <c r="G835" s="56"/>
      <c r="H835" s="56"/>
      <c r="I835" s="56"/>
      <c r="J835" s="56"/>
      <c r="K835" s="56"/>
      <c r="L835" s="73"/>
      <c r="M835" s="73"/>
      <c r="N835" s="73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73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  <c r="CH835" s="56"/>
      <c r="CI835" s="56"/>
      <c r="CJ835" s="56"/>
      <c r="CK835" s="56"/>
      <c r="CL835" s="56"/>
      <c r="CM835" s="56"/>
      <c r="CN835" s="56"/>
      <c r="CO835" s="56"/>
      <c r="CP835" s="56"/>
      <c r="CQ835" s="56"/>
      <c r="CR835" s="56"/>
      <c r="CS835" s="56"/>
      <c r="CT835" s="56"/>
      <c r="CU835" s="56"/>
      <c r="CV835" s="56"/>
      <c r="CW835" s="56"/>
      <c r="CX835" s="56"/>
      <c r="CY835" s="56"/>
      <c r="CZ835" s="56"/>
      <c r="DA835" s="56"/>
      <c r="DB835" s="56"/>
      <c r="DC835" s="56"/>
      <c r="DD835" s="56"/>
      <c r="DE835" s="56"/>
      <c r="DF835" s="56"/>
      <c r="DG835" s="56"/>
      <c r="DH835" s="56"/>
      <c r="DI835" s="56"/>
      <c r="DJ835" s="56"/>
      <c r="DK835" s="56"/>
      <c r="DL835" s="56"/>
      <c r="DM835" s="56"/>
      <c r="DN835" s="56"/>
      <c r="DO835" s="56"/>
      <c r="DP835" s="56"/>
      <c r="DQ835" s="56"/>
      <c r="DR835" s="56"/>
      <c r="DS835" s="56"/>
      <c r="DT835" s="56"/>
      <c r="DU835" s="56"/>
      <c r="DV835" s="56"/>
      <c r="DW835" s="56"/>
      <c r="DX835" s="56"/>
      <c r="DY835" s="56"/>
      <c r="DZ835" s="56"/>
      <c r="EA835" s="56"/>
      <c r="EB835" s="56"/>
      <c r="EC835" s="56"/>
      <c r="ED835" s="56"/>
      <c r="EE835" s="56"/>
      <c r="EF835" s="56"/>
      <c r="EG835" s="56"/>
      <c r="EH835" s="56"/>
      <c r="EI835" s="56"/>
      <c r="EJ835" s="56"/>
      <c r="EK835" s="56"/>
      <c r="EL835" s="76"/>
      <c r="EM835" s="62"/>
      <c r="EN835" s="61"/>
      <c r="EO835" s="61"/>
      <c r="EP835" s="61"/>
      <c r="EQ835" s="70"/>
      <c r="ER835" s="56"/>
      <c r="ES835" s="56"/>
      <c r="ET835" s="66"/>
      <c r="EU835" s="66"/>
      <c r="EV835" s="66"/>
      <c r="EW835" s="66"/>
      <c r="EX835" s="66"/>
      <c r="EY835" s="66"/>
      <c r="EZ835" s="66"/>
      <c r="FA835" s="66"/>
      <c r="FB835" s="66"/>
      <c r="FC835" s="66"/>
      <c r="FD835" s="66"/>
      <c r="FE835" s="66"/>
      <c r="FF835" s="66"/>
      <c r="FG835" s="66"/>
      <c r="FH835" s="66"/>
      <c r="FI835" s="66"/>
      <c r="FJ835" s="66"/>
      <c r="FK835" s="66"/>
      <c r="FL835" s="66"/>
      <c r="FM835" s="66"/>
      <c r="FN835" s="66"/>
      <c r="FO835" s="66"/>
      <c r="FP835" s="66"/>
      <c r="FQ835" s="66"/>
      <c r="FR835" s="66"/>
      <c r="FS835" s="66"/>
      <c r="FT835" s="66"/>
      <c r="FU835" s="66"/>
      <c r="FV835" s="66"/>
      <c r="FW835" s="66"/>
      <c r="FX835" s="66"/>
      <c r="FY835" s="66"/>
      <c r="FZ835" s="66"/>
      <c r="GA835" s="66"/>
      <c r="GB835" s="66"/>
      <c r="GC835" s="66"/>
      <c r="GD835" s="66"/>
      <c r="GE835" s="66"/>
      <c r="GF835" s="66"/>
      <c r="GG835" s="7"/>
    </row>
    <row r="836" spans="1:189" s="67" customFormat="1" ht="11.45" customHeight="1" x14ac:dyDescent="0.15">
      <c r="B836" s="57"/>
      <c r="C836" s="54"/>
      <c r="D836" s="54"/>
      <c r="E836" s="54"/>
      <c r="F836" s="54"/>
      <c r="G836" s="54"/>
      <c r="H836" s="54"/>
      <c r="I836" s="54"/>
      <c r="J836" s="54"/>
      <c r="K836" s="54"/>
      <c r="L836" s="74"/>
      <c r="M836" s="74"/>
      <c r="N836" s="7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  <c r="AK836" s="54"/>
      <c r="AL836" s="54"/>
      <c r="AM836" s="54"/>
      <c r="AN836" s="54"/>
      <c r="AO836" s="54"/>
      <c r="AP836" s="54"/>
      <c r="AQ836" s="54"/>
      <c r="AR836" s="54"/>
      <c r="AS836" s="54"/>
      <c r="AT836" s="54"/>
      <c r="AU836" s="54"/>
      <c r="AV836" s="54"/>
      <c r="AW836" s="54"/>
      <c r="AX836" s="54"/>
      <c r="AY836" s="54"/>
      <c r="AZ836" s="54"/>
      <c r="BA836" s="54"/>
      <c r="BB836" s="54"/>
      <c r="BC836" s="54"/>
      <c r="BD836" s="54"/>
      <c r="BE836" s="54"/>
      <c r="BF836" s="54"/>
      <c r="BG836" s="54"/>
      <c r="BH836" s="54"/>
      <c r="BI836" s="54"/>
      <c r="BJ836" s="54"/>
      <c r="BK836" s="54"/>
      <c r="BL836" s="54"/>
      <c r="BM836" s="54"/>
      <c r="BN836" s="54"/>
      <c r="BO836" s="54"/>
      <c r="BP836" s="54"/>
      <c r="BQ836" s="54"/>
      <c r="BR836" s="54"/>
      <c r="BS836" s="74"/>
      <c r="BT836" s="54"/>
      <c r="BU836" s="54"/>
      <c r="BV836" s="54"/>
      <c r="BW836" s="54"/>
      <c r="BX836" s="54"/>
      <c r="BY836" s="54"/>
      <c r="BZ836" s="54"/>
      <c r="CA836" s="54"/>
      <c r="CB836" s="54"/>
      <c r="CC836" s="54"/>
      <c r="CD836" s="54"/>
      <c r="CE836" s="54"/>
      <c r="CF836" s="54"/>
      <c r="CG836" s="54"/>
      <c r="CH836" s="54"/>
      <c r="CI836" s="54"/>
      <c r="CJ836" s="54"/>
      <c r="CK836" s="54"/>
      <c r="CL836" s="54"/>
      <c r="CM836" s="54"/>
      <c r="CN836" s="54"/>
      <c r="CO836" s="54"/>
      <c r="CP836" s="54"/>
      <c r="CQ836" s="54"/>
      <c r="CR836" s="54"/>
      <c r="CS836" s="54"/>
      <c r="CT836" s="54"/>
      <c r="CU836" s="54"/>
      <c r="CV836" s="54"/>
      <c r="CW836" s="54"/>
      <c r="CX836" s="54"/>
      <c r="CY836" s="54"/>
      <c r="CZ836" s="54"/>
      <c r="DA836" s="54"/>
      <c r="DB836" s="54"/>
      <c r="DC836" s="54"/>
      <c r="DD836" s="54"/>
      <c r="DE836" s="54"/>
      <c r="DF836" s="54"/>
      <c r="DG836" s="54"/>
      <c r="DH836" s="54"/>
      <c r="DI836" s="54"/>
      <c r="DJ836" s="54"/>
      <c r="DK836" s="54"/>
      <c r="DL836" s="54"/>
      <c r="DM836" s="54"/>
      <c r="DN836" s="54"/>
      <c r="DO836" s="54"/>
      <c r="DP836" s="54"/>
      <c r="DQ836" s="54"/>
      <c r="DR836" s="54"/>
      <c r="DS836" s="54"/>
      <c r="DT836" s="54"/>
      <c r="DU836" s="54"/>
      <c r="DV836" s="54"/>
      <c r="DW836" s="54"/>
      <c r="DX836" s="54"/>
      <c r="DY836" s="54"/>
      <c r="DZ836" s="54"/>
      <c r="EA836" s="54"/>
      <c r="EB836" s="54"/>
      <c r="EC836" s="54"/>
      <c r="ED836" s="54"/>
      <c r="EE836" s="54"/>
      <c r="EF836" s="54"/>
      <c r="EG836" s="54"/>
      <c r="EH836" s="54"/>
      <c r="EI836" s="54"/>
      <c r="EJ836" s="54"/>
      <c r="EK836" s="54"/>
      <c r="EL836" s="77"/>
      <c r="EM836" s="72"/>
      <c r="EN836" s="64"/>
      <c r="EO836" s="64"/>
      <c r="EP836" s="64"/>
      <c r="EQ836" s="71"/>
      <c r="ER836" s="56"/>
      <c r="ES836" s="56"/>
      <c r="ET836" s="66"/>
      <c r="EU836" s="66"/>
      <c r="EV836" s="66"/>
      <c r="EW836" s="66"/>
      <c r="EX836" s="66"/>
      <c r="EY836" s="66"/>
      <c r="EZ836" s="66"/>
      <c r="FA836" s="66"/>
      <c r="FB836" s="66"/>
      <c r="FC836" s="66"/>
      <c r="FD836" s="66"/>
      <c r="FE836" s="66"/>
      <c r="FF836" s="66"/>
      <c r="FG836" s="66"/>
      <c r="FH836" s="66"/>
      <c r="FI836" s="66"/>
      <c r="FJ836" s="66"/>
      <c r="FK836" s="66"/>
      <c r="FL836" s="66"/>
      <c r="FM836" s="66"/>
      <c r="FN836" s="66"/>
      <c r="FO836" s="66"/>
      <c r="FP836" s="66"/>
      <c r="FQ836" s="66"/>
      <c r="FR836" s="66"/>
      <c r="FS836" s="66"/>
      <c r="FT836" s="66"/>
      <c r="FU836" s="66"/>
      <c r="FV836" s="66"/>
      <c r="FW836" s="66"/>
      <c r="FX836" s="66"/>
      <c r="FY836" s="66"/>
      <c r="FZ836" s="66"/>
      <c r="GA836" s="66"/>
      <c r="GB836" s="66"/>
      <c r="GC836" s="66"/>
      <c r="GD836" s="66"/>
      <c r="GE836" s="66"/>
      <c r="GF836" s="66"/>
      <c r="GG836" s="7"/>
    </row>
    <row r="837" spans="1:189" s="67" customFormat="1" ht="11.45" customHeight="1" x14ac:dyDescent="0.2">
      <c r="B837" s="133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  <c r="AA837" s="134"/>
      <c r="AB837" s="134"/>
      <c r="AC837" s="134"/>
      <c r="AD837" s="134"/>
      <c r="AE837" s="134"/>
      <c r="AF837" s="134"/>
      <c r="AG837" s="134"/>
      <c r="AH837" s="134"/>
      <c r="AI837" s="134"/>
      <c r="AJ837" s="134"/>
      <c r="AK837" s="134"/>
      <c r="AL837" s="134"/>
      <c r="AM837" s="134"/>
      <c r="AN837" s="134"/>
      <c r="AO837" s="134"/>
      <c r="AP837" s="134"/>
      <c r="AQ837" s="134"/>
      <c r="AR837" s="134"/>
      <c r="AS837" s="134"/>
      <c r="AT837" s="134"/>
      <c r="AU837" s="134"/>
      <c r="AV837" s="134"/>
      <c r="AW837" s="134"/>
      <c r="AX837" s="134"/>
      <c r="AY837" s="134"/>
      <c r="AZ837" s="134"/>
      <c r="BA837" s="134"/>
      <c r="BB837" s="134"/>
      <c r="BC837" s="134"/>
      <c r="BD837" s="134"/>
      <c r="BE837" s="134"/>
      <c r="BF837" s="134"/>
      <c r="BG837" s="134"/>
      <c r="BH837" s="134"/>
      <c r="BI837" s="134"/>
      <c r="BJ837" s="134"/>
      <c r="BK837" s="134"/>
      <c r="BL837" s="134"/>
      <c r="BM837" s="134"/>
      <c r="BN837" s="134"/>
      <c r="BO837" s="134"/>
      <c r="BP837" s="134"/>
      <c r="BQ837" s="134"/>
      <c r="BR837" s="134"/>
      <c r="BS837" s="134"/>
      <c r="BT837" s="134"/>
      <c r="BU837" s="134"/>
      <c r="BV837" s="134"/>
      <c r="BW837" s="134"/>
      <c r="BX837" s="134"/>
      <c r="BY837" s="134"/>
      <c r="BZ837" s="134"/>
      <c r="CA837" s="134"/>
      <c r="CB837" s="134"/>
      <c r="CC837" s="134"/>
      <c r="CD837" s="134"/>
      <c r="CE837" s="134"/>
      <c r="CF837" s="134"/>
      <c r="CG837" s="134"/>
      <c r="CH837" s="134"/>
      <c r="CI837" s="134"/>
      <c r="CJ837" s="134"/>
      <c r="CK837" s="134"/>
      <c r="CL837" s="134"/>
      <c r="CM837" s="134"/>
      <c r="CN837" s="134"/>
      <c r="CO837" s="134"/>
      <c r="CP837" s="134"/>
      <c r="CQ837" s="134"/>
      <c r="CR837" s="134"/>
      <c r="CS837" s="134"/>
      <c r="CT837" s="134"/>
      <c r="CU837" s="134"/>
      <c r="CV837" s="134"/>
      <c r="CW837" s="134"/>
      <c r="CX837" s="134"/>
      <c r="CY837" s="134"/>
      <c r="CZ837" s="135"/>
      <c r="DA837" s="135"/>
      <c r="DB837" s="135"/>
      <c r="DC837" s="135"/>
      <c r="DD837" s="135"/>
      <c r="DE837" s="135"/>
      <c r="DF837" s="135"/>
      <c r="DG837" s="135"/>
      <c r="DH837" s="135"/>
      <c r="DI837" s="135"/>
      <c r="DJ837" s="135"/>
      <c r="DK837" s="135"/>
      <c r="DL837" s="135"/>
      <c r="DM837" s="135"/>
      <c r="DN837" s="135"/>
      <c r="DO837" s="135"/>
      <c r="DP837" s="135"/>
      <c r="DQ837" s="135"/>
      <c r="DR837" s="135"/>
      <c r="DS837" s="135"/>
      <c r="DT837" s="135"/>
      <c r="DU837" s="135"/>
      <c r="DV837" s="135"/>
      <c r="DW837" s="135"/>
      <c r="DX837" s="135"/>
      <c r="DY837" s="135"/>
      <c r="DZ837" s="135"/>
      <c r="EA837" s="135"/>
      <c r="EB837" s="135"/>
      <c r="EC837" s="135"/>
      <c r="ED837" s="135"/>
      <c r="EE837" s="135"/>
      <c r="EF837" s="135"/>
      <c r="EG837" s="135"/>
      <c r="EH837" s="135"/>
      <c r="EI837" s="135"/>
      <c r="EJ837" s="135"/>
      <c r="EK837" s="135"/>
      <c r="EL837" s="136"/>
      <c r="EM837" s="137"/>
      <c r="EN837" s="137"/>
      <c r="EO837" s="137"/>
      <c r="EP837" s="137"/>
      <c r="EQ837" s="150"/>
      <c r="ER837" s="56"/>
      <c r="ES837" s="9"/>
      <c r="ET837" s="66"/>
      <c r="EU837" s="66"/>
      <c r="EV837" s="66"/>
      <c r="EW837" s="66"/>
      <c r="EX837" s="66"/>
      <c r="EY837" s="66"/>
      <c r="EZ837" s="66"/>
      <c r="FA837" s="66"/>
      <c r="FB837" s="66"/>
      <c r="FC837" s="66"/>
      <c r="FD837" s="66"/>
      <c r="FE837" s="66"/>
      <c r="FF837" s="66"/>
      <c r="FG837" s="66"/>
      <c r="FH837" s="66"/>
      <c r="FI837" s="66"/>
      <c r="FJ837" s="66"/>
      <c r="FK837" s="66"/>
      <c r="FL837" s="66"/>
      <c r="FM837" s="66"/>
      <c r="FN837" s="66"/>
      <c r="FO837" s="66"/>
      <c r="FP837" s="66"/>
      <c r="FQ837" s="66"/>
      <c r="FR837" s="66"/>
      <c r="FS837" s="66"/>
      <c r="FT837" s="66"/>
      <c r="FU837" s="66"/>
      <c r="FV837" s="66"/>
      <c r="FW837" s="66"/>
      <c r="FX837" s="66"/>
      <c r="FY837" s="66"/>
      <c r="FZ837" s="66"/>
      <c r="GA837" s="66"/>
      <c r="GB837" s="66"/>
      <c r="GC837" s="66"/>
      <c r="GD837" s="66"/>
      <c r="GE837" s="66"/>
      <c r="GF837" s="66"/>
      <c r="GG837" s="7"/>
    </row>
    <row r="838" spans="1:189" s="67" customFormat="1" ht="11.45" customHeight="1" x14ac:dyDescent="0.2">
      <c r="A838" s="67">
        <v>20</v>
      </c>
      <c r="B838" s="288">
        <f>A838</f>
        <v>20</v>
      </c>
      <c r="C838" s="286"/>
      <c r="D838" s="286"/>
      <c r="E838" s="107" t="s">
        <v>12900</v>
      </c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  <c r="BR838" s="56"/>
      <c r="BS838" s="56"/>
      <c r="BT838" s="56"/>
      <c r="BU838" s="56"/>
      <c r="BV838" s="56"/>
      <c r="BW838" s="56"/>
      <c r="BX838" s="56"/>
      <c r="BY838" s="56"/>
      <c r="BZ838" s="56"/>
      <c r="CA838" s="56"/>
      <c r="CB838" s="56"/>
      <c r="CC838" s="56"/>
      <c r="CD838" s="56"/>
      <c r="CE838" s="56"/>
      <c r="CF838" s="56"/>
      <c r="CG838" s="56"/>
      <c r="CH838" s="56"/>
      <c r="CI838" s="56"/>
      <c r="CJ838" s="56"/>
      <c r="CK838" s="56"/>
      <c r="CL838" s="56"/>
      <c r="CM838" s="56"/>
      <c r="CN838" s="56"/>
      <c r="CO838" s="56"/>
      <c r="CP838" s="56"/>
      <c r="CQ838" s="56"/>
      <c r="CR838" s="56"/>
      <c r="CS838" s="56"/>
      <c r="CT838" s="56"/>
      <c r="CU838" s="56"/>
      <c r="CV838" s="56"/>
      <c r="CW838" s="56"/>
      <c r="CX838" s="56"/>
      <c r="CY838" s="56"/>
      <c r="CZ838" s="66"/>
      <c r="DA838" s="66"/>
      <c r="DB838" s="66"/>
      <c r="DC838" s="66"/>
      <c r="DD838" s="66"/>
      <c r="DE838" s="66"/>
      <c r="DF838" s="66"/>
      <c r="DG838" s="66"/>
      <c r="DH838" s="66"/>
      <c r="DI838" s="66"/>
      <c r="DJ838" s="66"/>
      <c r="DK838" s="66"/>
      <c r="DL838" s="66"/>
      <c r="DM838" s="66"/>
      <c r="DN838" s="66"/>
      <c r="DO838" s="66"/>
      <c r="DP838" s="66"/>
      <c r="DQ838" s="66"/>
      <c r="DR838" s="66"/>
      <c r="DS838" s="66"/>
      <c r="DT838" s="66"/>
      <c r="DU838" s="66"/>
      <c r="DV838" s="66"/>
      <c r="DW838" s="66"/>
      <c r="DX838" s="66"/>
      <c r="DY838" s="66"/>
      <c r="DZ838" s="66"/>
      <c r="EA838" s="66"/>
      <c r="EB838" s="66"/>
      <c r="EC838" s="66"/>
      <c r="ED838" s="66"/>
      <c r="EE838" s="66"/>
      <c r="EF838" s="66"/>
      <c r="EG838" s="66"/>
      <c r="EH838" s="66"/>
      <c r="EI838" s="66"/>
      <c r="EJ838" s="66"/>
      <c r="EK838" s="66"/>
      <c r="EL838" s="115"/>
      <c r="EM838" s="59" t="e">
        <f>EM883</f>
        <v>#REF!</v>
      </c>
      <c r="EN838" s="59" t="e">
        <f>EN883</f>
        <v>#REF!</v>
      </c>
      <c r="EO838" s="59" t="e">
        <f>EO883</f>
        <v>#REF!</v>
      </c>
      <c r="EP838" s="59" t="str">
        <f>EP883</f>
        <v>361</v>
      </c>
      <c r="EQ838" s="83" t="s">
        <v>12916</v>
      </c>
      <c r="ER838" s="56"/>
      <c r="ES838" s="9">
        <f>A838</f>
        <v>20</v>
      </c>
      <c r="ET838" s="66"/>
      <c r="EU838" s="66"/>
      <c r="EV838" s="66"/>
      <c r="EW838" s="66"/>
      <c r="EX838" s="66"/>
      <c r="EY838" s="66"/>
      <c r="EZ838" s="66"/>
      <c r="FA838" s="66"/>
      <c r="FB838" s="66"/>
      <c r="FC838" s="66"/>
      <c r="FD838" s="66"/>
      <c r="FE838" s="66"/>
      <c r="FF838" s="66"/>
      <c r="FG838" s="66"/>
      <c r="FH838" s="66"/>
      <c r="FI838" s="66"/>
      <c r="FJ838" s="66"/>
      <c r="FK838" s="66"/>
      <c r="FL838" s="66"/>
      <c r="FM838" s="66"/>
      <c r="FN838" s="66"/>
      <c r="FO838" s="66"/>
      <c r="FP838" s="66"/>
      <c r="FQ838" s="66"/>
      <c r="FR838" s="66"/>
      <c r="FS838" s="66"/>
      <c r="FT838" s="66"/>
      <c r="FU838" s="66"/>
      <c r="FV838" s="66"/>
      <c r="FW838" s="66"/>
      <c r="FX838" s="66"/>
      <c r="FY838" s="66"/>
      <c r="FZ838" s="66"/>
      <c r="GA838" s="66"/>
      <c r="GB838" s="66"/>
      <c r="GC838" s="66"/>
      <c r="GD838" s="66"/>
      <c r="GE838" s="66"/>
      <c r="GF838" s="66"/>
      <c r="GG838" s="7"/>
    </row>
    <row r="839" spans="1:189" s="67" customFormat="1" ht="11.45" customHeight="1" x14ac:dyDescent="0.15">
      <c r="B839" s="114"/>
      <c r="C839" s="56"/>
      <c r="D839" s="56"/>
      <c r="E839" s="56"/>
      <c r="F839" s="56" t="s">
        <v>12607</v>
      </c>
      <c r="G839" s="56"/>
      <c r="H839" s="56"/>
      <c r="I839" s="56" t="s">
        <v>71</v>
      </c>
      <c r="J839" s="56" t="s">
        <v>12650</v>
      </c>
      <c r="K839" s="56"/>
      <c r="L839" s="56"/>
      <c r="M839" s="56" t="s">
        <v>12672</v>
      </c>
      <c r="N839" s="56"/>
      <c r="O839" s="56"/>
      <c r="P839" s="56"/>
      <c r="Q839" s="56"/>
      <c r="R839" s="56"/>
      <c r="S839" s="56"/>
      <c r="T839" s="56" t="s">
        <v>41</v>
      </c>
      <c r="U839" s="56"/>
      <c r="V839" s="56" t="s">
        <v>12670</v>
      </c>
      <c r="W839" s="56"/>
      <c r="X839" s="56"/>
      <c r="Y839" s="56" t="s">
        <v>43</v>
      </c>
      <c r="Z839" s="56"/>
      <c r="AA839" s="56" t="str">
        <f>TEXT(300,"#,##0.#######")</f>
        <v>300.</v>
      </c>
      <c r="AB839" s="56"/>
      <c r="AC839" s="56"/>
      <c r="AD839" s="56" t="s">
        <v>91</v>
      </c>
      <c r="AE839" s="56"/>
      <c r="AF839" s="56" t="s">
        <v>45</v>
      </c>
      <c r="AG839" s="56" t="s">
        <v>12650</v>
      </c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56"/>
      <c r="BI839" s="56"/>
      <c r="BJ839" s="56"/>
      <c r="BK839" s="56"/>
      <c r="BL839" s="56"/>
      <c r="BM839" s="56"/>
      <c r="BN839" s="56"/>
      <c r="BO839" s="56"/>
      <c r="BP839" s="56"/>
      <c r="BQ839" s="56"/>
      <c r="BR839" s="56"/>
      <c r="BS839" s="56"/>
      <c r="BT839" s="56"/>
      <c r="BU839" s="56"/>
      <c r="BV839" s="56"/>
      <c r="BW839" s="56"/>
      <c r="BX839" s="56"/>
      <c r="BY839" s="56"/>
      <c r="BZ839" s="56"/>
      <c r="CA839" s="56"/>
      <c r="CB839" s="56"/>
      <c r="CC839" s="56"/>
      <c r="CD839" s="56"/>
      <c r="CE839" s="56"/>
      <c r="CF839" s="56"/>
      <c r="CG839" s="56"/>
      <c r="CH839" s="56"/>
      <c r="CI839" s="56"/>
      <c r="CJ839" s="56"/>
      <c r="CK839" s="56"/>
      <c r="CL839" s="56"/>
      <c r="CM839" s="56"/>
      <c r="CN839" s="56"/>
      <c r="CO839" s="56"/>
      <c r="CP839" s="56"/>
      <c r="CQ839" s="56"/>
      <c r="CR839" s="56"/>
      <c r="CS839" s="56"/>
      <c r="CT839" s="56"/>
      <c r="CU839" s="56"/>
      <c r="CV839" s="56"/>
      <c r="CW839" s="56"/>
      <c r="CX839" s="56"/>
      <c r="CY839" s="56"/>
      <c r="CZ839" s="66"/>
      <c r="DA839" s="66"/>
      <c r="DB839" s="66"/>
      <c r="DC839" s="66"/>
      <c r="DD839" s="66"/>
      <c r="DE839" s="66"/>
      <c r="DF839" s="66"/>
      <c r="DG839" s="66"/>
      <c r="DH839" s="66"/>
      <c r="DI839" s="66"/>
      <c r="DJ839" s="66"/>
      <c r="DK839" s="66"/>
      <c r="DL839" s="66"/>
      <c r="DM839" s="66"/>
      <c r="DN839" s="66"/>
      <c r="DO839" s="66"/>
      <c r="DP839" s="66"/>
      <c r="DQ839" s="66"/>
      <c r="DR839" s="66"/>
      <c r="DS839" s="66"/>
      <c r="DT839" s="66"/>
      <c r="DU839" s="66"/>
      <c r="DV839" s="66"/>
      <c r="DW839" s="66"/>
      <c r="DX839" s="66"/>
      <c r="DY839" s="66"/>
      <c r="DZ839" s="66"/>
      <c r="EA839" s="66"/>
      <c r="EB839" s="66"/>
      <c r="EC839" s="66"/>
      <c r="ED839" s="66"/>
      <c r="EE839" s="66"/>
      <c r="EF839" s="66"/>
      <c r="EG839" s="66"/>
      <c r="EH839" s="66"/>
      <c r="EI839" s="66"/>
      <c r="EJ839" s="66"/>
      <c r="EK839" s="66"/>
      <c r="EL839" s="115"/>
      <c r="EM839" s="61"/>
      <c r="EN839" s="61"/>
      <c r="EO839" s="61"/>
      <c r="EP839" s="61"/>
      <c r="EQ839" s="70"/>
      <c r="ER839" s="56"/>
      <c r="ES839" s="56"/>
      <c r="ET839" s="66"/>
      <c r="EU839" s="66"/>
      <c r="EV839" s="66"/>
      <c r="EW839" s="66"/>
      <c r="EX839" s="66"/>
      <c r="EY839" s="66"/>
      <c r="EZ839" s="66"/>
      <c r="FA839" s="66"/>
      <c r="FB839" s="66"/>
      <c r="FC839" s="66"/>
      <c r="FD839" s="66"/>
      <c r="FE839" s="66"/>
      <c r="FF839" s="66"/>
      <c r="FG839" s="66"/>
      <c r="FH839" s="66"/>
      <c r="FI839" s="66"/>
      <c r="FJ839" s="66"/>
      <c r="FK839" s="66"/>
      <c r="FL839" s="66"/>
      <c r="FM839" s="66"/>
      <c r="FN839" s="66"/>
      <c r="FO839" s="66"/>
      <c r="FP839" s="66"/>
      <c r="FQ839" s="66"/>
      <c r="FR839" s="66"/>
      <c r="FS839" s="66"/>
      <c r="FT839" s="66"/>
      <c r="FU839" s="66"/>
      <c r="FV839" s="66"/>
      <c r="FW839" s="66"/>
      <c r="FX839" s="66"/>
      <c r="FY839" s="66"/>
      <c r="FZ839" s="66"/>
      <c r="GA839" s="66"/>
      <c r="GB839" s="66"/>
      <c r="GC839" s="66"/>
      <c r="GD839" s="66"/>
      <c r="GE839" s="66"/>
      <c r="GF839" s="66"/>
      <c r="GG839" s="7"/>
    </row>
    <row r="840" spans="1:189" s="67" customFormat="1" ht="11.45" customHeight="1" x14ac:dyDescent="0.15">
      <c r="B840" s="114"/>
      <c r="C840" s="56"/>
      <c r="D840" s="56"/>
      <c r="E840" s="56"/>
      <c r="F840" s="56"/>
      <c r="G840" s="56"/>
      <c r="H840" s="56"/>
      <c r="I840" s="56" t="s">
        <v>12668</v>
      </c>
      <c r="J840" s="56"/>
      <c r="K840" s="56"/>
      <c r="L840" s="56"/>
      <c r="M840" s="56"/>
      <c r="N840" s="56"/>
      <c r="O840" s="56"/>
      <c r="P840" s="56" t="s">
        <v>12672</v>
      </c>
      <c r="Q840" s="56"/>
      <c r="R840" s="56"/>
      <c r="S840" s="56"/>
      <c r="T840" s="56"/>
      <c r="U840" s="56"/>
      <c r="V840" s="56"/>
      <c r="W840" s="56" t="s">
        <v>41</v>
      </c>
      <c r="X840" s="56"/>
      <c r="Y840" s="56" t="s">
        <v>12613</v>
      </c>
      <c r="Z840" s="56"/>
      <c r="AA840" s="56" t="s">
        <v>43</v>
      </c>
      <c r="AB840" s="56"/>
      <c r="AC840" s="56" t="s">
        <v>12670</v>
      </c>
      <c r="AD840" s="56"/>
      <c r="AE840" s="56"/>
      <c r="AF840" s="56" t="s">
        <v>12609</v>
      </c>
      <c r="AG840" s="56"/>
      <c r="AH840" s="56"/>
      <c r="AI840" s="56" t="str">
        <f>TEXT(8,"#,##0.#######")</f>
        <v>8.</v>
      </c>
      <c r="AJ840" s="56" t="s">
        <v>4481</v>
      </c>
      <c r="AK840" s="56"/>
      <c r="AL840" s="56"/>
      <c r="AM840" s="56" t="s">
        <v>43</v>
      </c>
      <c r="AN840" s="56"/>
      <c r="AO840" s="56" t="str">
        <f>TEXT(AA839,"#,##0.#######")</f>
        <v>300.</v>
      </c>
      <c r="AP840" s="56"/>
      <c r="AQ840" s="56"/>
      <c r="AR840" s="56"/>
      <c r="AS840" s="56" t="s">
        <v>12609</v>
      </c>
      <c r="AT840" s="56"/>
      <c r="AU840" s="56"/>
      <c r="AV840" s="56" t="str">
        <f>TEXT(AI840,"#,##0.#######")</f>
        <v>8.</v>
      </c>
      <c r="AW840" s="56"/>
      <c r="AX840" s="56" t="s">
        <v>43</v>
      </c>
      <c r="AY840" s="56"/>
      <c r="AZ840" s="56"/>
      <c r="BA840" s="56" t="str">
        <f>TEXT(ROUND(AA839/AI840,2),"#,##0.#######")</f>
        <v>37.5</v>
      </c>
      <c r="BB840" s="56"/>
      <c r="BC840" s="56"/>
      <c r="BD840" s="56"/>
      <c r="BE840" s="56"/>
      <c r="BF840" s="56"/>
      <c r="BG840" s="56"/>
      <c r="BH840" s="56" t="s">
        <v>91</v>
      </c>
      <c r="BI840" s="56"/>
      <c r="BJ840" s="56" t="s">
        <v>45</v>
      </c>
      <c r="BK840" s="56" t="s">
        <v>4481</v>
      </c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66"/>
      <c r="DA840" s="66"/>
      <c r="DB840" s="66"/>
      <c r="DC840" s="66"/>
      <c r="DD840" s="66"/>
      <c r="DE840" s="66"/>
      <c r="DF840" s="66"/>
      <c r="DG840" s="66"/>
      <c r="DH840" s="66"/>
      <c r="DI840" s="66"/>
      <c r="DJ840" s="66"/>
      <c r="DK840" s="66"/>
      <c r="DL840" s="66"/>
      <c r="DM840" s="66"/>
      <c r="DN840" s="66"/>
      <c r="DO840" s="66"/>
      <c r="DP840" s="66"/>
      <c r="DQ840" s="66"/>
      <c r="DR840" s="66"/>
      <c r="DS840" s="66"/>
      <c r="DT840" s="66"/>
      <c r="DU840" s="66"/>
      <c r="DV840" s="66"/>
      <c r="DW840" s="66"/>
      <c r="DX840" s="66"/>
      <c r="DY840" s="66"/>
      <c r="DZ840" s="66"/>
      <c r="EA840" s="66"/>
      <c r="EB840" s="66"/>
      <c r="EC840" s="66"/>
      <c r="ED840" s="66"/>
      <c r="EE840" s="66"/>
      <c r="EF840" s="66"/>
      <c r="EG840" s="66"/>
      <c r="EH840" s="66"/>
      <c r="EI840" s="66"/>
      <c r="EJ840" s="66"/>
      <c r="EK840" s="66"/>
      <c r="EL840" s="115"/>
      <c r="EM840" s="61"/>
      <c r="EN840" s="61"/>
      <c r="EO840" s="61"/>
      <c r="EP840" s="61"/>
      <c r="EQ840" s="70"/>
      <c r="ER840" s="56"/>
      <c r="ES840" s="56"/>
      <c r="ET840" s="66"/>
      <c r="EU840" s="66"/>
      <c r="EV840" s="66"/>
      <c r="EW840" s="66"/>
      <c r="EX840" s="66"/>
      <c r="EY840" s="66"/>
      <c r="EZ840" s="66"/>
      <c r="FA840" s="66"/>
      <c r="FB840" s="66"/>
      <c r="FC840" s="66"/>
      <c r="FD840" s="66"/>
      <c r="FE840" s="66"/>
      <c r="FF840" s="66"/>
      <c r="FG840" s="66"/>
      <c r="FH840" s="66"/>
      <c r="FI840" s="66"/>
      <c r="FJ840" s="66"/>
      <c r="FK840" s="66"/>
      <c r="FL840" s="66"/>
      <c r="FM840" s="66"/>
      <c r="FN840" s="66"/>
      <c r="FO840" s="66"/>
      <c r="FP840" s="66"/>
      <c r="FQ840" s="66"/>
      <c r="FR840" s="66"/>
      <c r="FS840" s="66"/>
      <c r="FT840" s="66"/>
      <c r="FU840" s="66"/>
      <c r="FV840" s="66"/>
      <c r="FW840" s="66"/>
      <c r="FX840" s="66"/>
      <c r="FY840" s="66"/>
      <c r="FZ840" s="66"/>
      <c r="GA840" s="66"/>
      <c r="GB840" s="66"/>
      <c r="GC840" s="66"/>
      <c r="GD840" s="66"/>
      <c r="GE840" s="66"/>
      <c r="GF840" s="66"/>
      <c r="GG840" s="7"/>
    </row>
    <row r="841" spans="1:189" s="67" customFormat="1" ht="11.45" customHeight="1" x14ac:dyDescent="0.15">
      <c r="B841" s="114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56"/>
      <c r="BI841" s="56"/>
      <c r="BJ841" s="56"/>
      <c r="BK841" s="56"/>
      <c r="BL841" s="56"/>
      <c r="BM841" s="56"/>
      <c r="BN841" s="56"/>
      <c r="BO841" s="56"/>
      <c r="BP841" s="56"/>
      <c r="BQ841" s="56"/>
      <c r="BR841" s="56"/>
      <c r="BS841" s="56"/>
      <c r="BT841" s="56"/>
      <c r="BU841" s="56"/>
      <c r="BV841" s="56"/>
      <c r="BW841" s="56"/>
      <c r="BX841" s="56"/>
      <c r="BY841" s="56"/>
      <c r="BZ841" s="56"/>
      <c r="CA841" s="56"/>
      <c r="CB841" s="56"/>
      <c r="CC841" s="56"/>
      <c r="CD841" s="56"/>
      <c r="CE841" s="56"/>
      <c r="CF841" s="56"/>
      <c r="CG841" s="56"/>
      <c r="CH841" s="56"/>
      <c r="CI841" s="56"/>
      <c r="CJ841" s="56"/>
      <c r="CK841" s="56"/>
      <c r="CL841" s="56"/>
      <c r="CM841" s="56"/>
      <c r="CN841" s="56"/>
      <c r="CO841" s="56"/>
      <c r="CP841" s="56"/>
      <c r="CQ841" s="56"/>
      <c r="CR841" s="56"/>
      <c r="CS841" s="56"/>
      <c r="CT841" s="56"/>
      <c r="CU841" s="56"/>
      <c r="CV841" s="56"/>
      <c r="CW841" s="56"/>
      <c r="CX841" s="56"/>
      <c r="CY841" s="56"/>
      <c r="CZ841" s="66"/>
      <c r="DA841" s="66"/>
      <c r="DB841" s="66"/>
      <c r="DC841" s="66"/>
      <c r="DD841" s="66"/>
      <c r="DE841" s="66"/>
      <c r="DF841" s="66"/>
      <c r="DG841" s="66"/>
      <c r="DH841" s="66"/>
      <c r="DI841" s="66"/>
      <c r="DJ841" s="66"/>
      <c r="DK841" s="66"/>
      <c r="DL841" s="66"/>
      <c r="DM841" s="66"/>
      <c r="DN841" s="66"/>
      <c r="DO841" s="66"/>
      <c r="DP841" s="66"/>
      <c r="DQ841" s="66"/>
      <c r="DR841" s="66"/>
      <c r="DS841" s="66"/>
      <c r="DT841" s="66"/>
      <c r="DU841" s="66"/>
      <c r="DV841" s="66"/>
      <c r="DW841" s="66"/>
      <c r="DX841" s="66"/>
      <c r="DY841" s="66"/>
      <c r="DZ841" s="66"/>
      <c r="EA841" s="66"/>
      <c r="EB841" s="66"/>
      <c r="EC841" s="66"/>
      <c r="ED841" s="66"/>
      <c r="EE841" s="66"/>
      <c r="EF841" s="66"/>
      <c r="EG841" s="66"/>
      <c r="EH841" s="66"/>
      <c r="EI841" s="66"/>
      <c r="EJ841" s="66"/>
      <c r="EK841" s="66"/>
      <c r="EL841" s="115"/>
      <c r="EM841" s="61"/>
      <c r="EN841" s="61"/>
      <c r="EO841" s="61"/>
      <c r="EP841" s="61"/>
      <c r="EQ841" s="70"/>
      <c r="ER841" s="56"/>
      <c r="ES841" s="56"/>
      <c r="ET841" s="66"/>
      <c r="EU841" s="66"/>
      <c r="EV841" s="66"/>
      <c r="EW841" s="66"/>
      <c r="EX841" s="66"/>
      <c r="EY841" s="66"/>
      <c r="EZ841" s="66"/>
      <c r="FA841" s="66"/>
      <c r="FB841" s="66"/>
      <c r="FC841" s="66"/>
      <c r="FD841" s="66"/>
      <c r="FE841" s="66"/>
      <c r="FF841" s="66"/>
      <c r="FG841" s="66"/>
      <c r="FH841" s="66"/>
      <c r="FI841" s="66"/>
      <c r="FJ841" s="66"/>
      <c r="FK841" s="66"/>
      <c r="FL841" s="66"/>
      <c r="FM841" s="66"/>
      <c r="FN841" s="66"/>
      <c r="FO841" s="66"/>
      <c r="FP841" s="66"/>
      <c r="FQ841" s="66"/>
      <c r="FR841" s="66"/>
      <c r="FS841" s="66"/>
      <c r="FT841" s="66"/>
      <c r="FU841" s="66"/>
      <c r="FV841" s="66"/>
      <c r="FW841" s="66"/>
      <c r="FX841" s="66"/>
      <c r="FY841" s="66"/>
      <c r="FZ841" s="66"/>
      <c r="GA841" s="66"/>
      <c r="GB841" s="66"/>
      <c r="GC841" s="66"/>
      <c r="GD841" s="66"/>
      <c r="GE841" s="66"/>
      <c r="GF841" s="66"/>
      <c r="GG841" s="7"/>
    </row>
    <row r="842" spans="1:189" s="67" customFormat="1" ht="11.45" customHeight="1" x14ac:dyDescent="0.15">
      <c r="B842" s="114"/>
      <c r="C842" s="56"/>
      <c r="D842" s="56"/>
      <c r="E842" s="56" t="s">
        <v>12599</v>
      </c>
      <c r="F842" s="56"/>
      <c r="G842" s="56"/>
      <c r="H842" s="56" t="s">
        <v>12669</v>
      </c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  <c r="BR842" s="56"/>
      <c r="BS842" s="56"/>
      <c r="BT842" s="56"/>
      <c r="BU842" s="56"/>
      <c r="BV842" s="56"/>
      <c r="BW842" s="56"/>
      <c r="BX842" s="56"/>
      <c r="BY842" s="56"/>
      <c r="BZ842" s="56"/>
      <c r="CA842" s="56"/>
      <c r="CB842" s="56"/>
      <c r="CC842" s="56"/>
      <c r="CD842" s="56"/>
      <c r="CE842" s="56"/>
      <c r="CF842" s="56"/>
      <c r="CG842" s="56"/>
      <c r="CH842" s="56"/>
      <c r="CI842" s="56"/>
      <c r="CJ842" s="56"/>
      <c r="CK842" s="56"/>
      <c r="CL842" s="56"/>
      <c r="CM842" s="56"/>
      <c r="CN842" s="56"/>
      <c r="CO842" s="56"/>
      <c r="CP842" s="56"/>
      <c r="CQ842" s="56"/>
      <c r="CR842" s="56"/>
      <c r="CS842" s="56"/>
      <c r="CT842" s="56"/>
      <c r="CU842" s="56"/>
      <c r="CV842" s="56"/>
      <c r="CW842" s="56"/>
      <c r="CX842" s="56"/>
      <c r="CY842" s="56"/>
      <c r="CZ842" s="66"/>
      <c r="DA842" s="66"/>
      <c r="DB842" s="66"/>
      <c r="DC842" s="66"/>
      <c r="DD842" s="66"/>
      <c r="DE842" s="66"/>
      <c r="DF842" s="66"/>
      <c r="DG842" s="66"/>
      <c r="DH842" s="66"/>
      <c r="DI842" s="66"/>
      <c r="DJ842" s="66"/>
      <c r="DK842" s="66"/>
      <c r="DL842" s="66"/>
      <c r="DM842" s="66"/>
      <c r="DN842" s="66"/>
      <c r="DO842" s="66"/>
      <c r="DP842" s="66"/>
      <c r="DQ842" s="66"/>
      <c r="DR842" s="66"/>
      <c r="DS842" s="66"/>
      <c r="DT842" s="66"/>
      <c r="DU842" s="66"/>
      <c r="DV842" s="66"/>
      <c r="DW842" s="66"/>
      <c r="DX842" s="66"/>
      <c r="DY842" s="66"/>
      <c r="DZ842" s="66"/>
      <c r="EA842" s="66"/>
      <c r="EB842" s="66"/>
      <c r="EC842" s="66"/>
      <c r="ED842" s="66"/>
      <c r="EE842" s="66"/>
      <c r="EF842" s="66"/>
      <c r="EG842" s="66"/>
      <c r="EH842" s="66"/>
      <c r="EI842" s="66"/>
      <c r="EJ842" s="66"/>
      <c r="EK842" s="66"/>
      <c r="EL842" s="115"/>
      <c r="EM842" s="61"/>
      <c r="EN842" s="61"/>
      <c r="EO842" s="61"/>
      <c r="EP842" s="61"/>
      <c r="EQ842" s="70"/>
      <c r="ER842" s="56"/>
      <c r="ES842" s="56"/>
      <c r="ET842" s="66"/>
      <c r="EU842" s="66"/>
      <c r="EV842" s="66"/>
      <c r="EW842" s="66"/>
      <c r="EX842" s="66"/>
      <c r="EY842" s="66"/>
      <c r="EZ842" s="66"/>
      <c r="FA842" s="66"/>
      <c r="FB842" s="66"/>
      <c r="FC842" s="66"/>
      <c r="FD842" s="66"/>
      <c r="FE842" s="66"/>
      <c r="FF842" s="66"/>
      <c r="FG842" s="66"/>
      <c r="FH842" s="66"/>
      <c r="FI842" s="66"/>
      <c r="FJ842" s="66"/>
      <c r="FK842" s="66"/>
      <c r="FL842" s="66"/>
      <c r="FM842" s="66"/>
      <c r="FN842" s="66"/>
      <c r="FO842" s="66"/>
      <c r="FP842" s="66"/>
      <c r="FQ842" s="66"/>
      <c r="FR842" s="66"/>
      <c r="FS842" s="66"/>
      <c r="FT842" s="66"/>
      <c r="FU842" s="66"/>
      <c r="FV842" s="66"/>
      <c r="FW842" s="66"/>
      <c r="FX842" s="66"/>
      <c r="FY842" s="66"/>
      <c r="FZ842" s="66"/>
      <c r="GA842" s="66"/>
      <c r="GB842" s="66"/>
      <c r="GC842" s="66"/>
      <c r="GD842" s="66"/>
      <c r="GE842" s="66"/>
      <c r="GF842" s="66"/>
      <c r="GG842" s="7"/>
    </row>
    <row r="843" spans="1:189" s="67" customFormat="1" ht="11.45" customHeight="1" x14ac:dyDescent="0.15">
      <c r="B843" s="114"/>
      <c r="C843" s="56"/>
      <c r="D843" s="56"/>
      <c r="E843" s="56"/>
      <c r="F843" s="56"/>
      <c r="G843" s="56"/>
      <c r="H843" s="56" t="s">
        <v>13005</v>
      </c>
      <c r="I843" s="56"/>
      <c r="J843" s="56"/>
      <c r="K843" s="56"/>
      <c r="L843" s="56"/>
      <c r="M843" s="56"/>
      <c r="N843" s="56" t="s">
        <v>41</v>
      </c>
      <c r="O843" s="56"/>
      <c r="P843" s="287">
        <f>VLOOKUP($H843,노임단가!$A:$B,2,FALSE)</f>
        <v>273308</v>
      </c>
      <c r="Q843" s="287"/>
      <c r="R843" s="287"/>
      <c r="S843" s="287"/>
      <c r="T843" s="287"/>
      <c r="U843" s="287"/>
      <c r="V843" s="56" t="s">
        <v>12566</v>
      </c>
      <c r="W843" s="56"/>
      <c r="X843" s="56" t="str">
        <f>TEXT(1,"#,##0.#######")</f>
        <v>1.</v>
      </c>
      <c r="Y843" s="56"/>
      <c r="Z843" s="56"/>
      <c r="AA843" s="56" t="s">
        <v>12</v>
      </c>
      <c r="AB843" s="56"/>
      <c r="AC843" s="56"/>
      <c r="AD843" s="56" t="s">
        <v>12609</v>
      </c>
      <c r="AE843" s="56"/>
      <c r="AF843" s="56"/>
      <c r="AG843" s="56" t="s">
        <v>12670</v>
      </c>
      <c r="AH843" s="56"/>
      <c r="AI843" s="56"/>
      <c r="AJ843" s="56" t="s">
        <v>43</v>
      </c>
      <c r="AK843" s="56"/>
      <c r="AL843" s="56" t="str">
        <f>TEXT(P843,"#,##0.#######")</f>
        <v>273,308.</v>
      </c>
      <c r="AM843" s="56"/>
      <c r="AN843" s="56"/>
      <c r="AO843" s="56"/>
      <c r="AP843" s="56"/>
      <c r="AQ843" s="56"/>
      <c r="AR843" s="56"/>
      <c r="AS843" s="56" t="s">
        <v>12566</v>
      </c>
      <c r="AT843" s="56"/>
      <c r="AU843" s="56" t="str">
        <f>TEXT(X843,"#,##0.#######")</f>
        <v>1.</v>
      </c>
      <c r="AV843" s="56"/>
      <c r="AW843" s="56" t="s">
        <v>12609</v>
      </c>
      <c r="AX843" s="56"/>
      <c r="AY843" s="56"/>
      <c r="AZ843" s="56" t="str">
        <f>TEXT(AA839,"#,##0.#######")</f>
        <v>300.</v>
      </c>
      <c r="BA843" s="56"/>
      <c r="BB843" s="56"/>
      <c r="BC843" s="56"/>
      <c r="BD843" s="56" t="s">
        <v>43</v>
      </c>
      <c r="BE843" s="56"/>
      <c r="BF843" s="56" t="str">
        <f>TEXT(TRUNC(P843*X843/AA839,1),"#,##0.#######")</f>
        <v>911.</v>
      </c>
      <c r="BQ843" s="56"/>
      <c r="BR843" s="56"/>
      <c r="BS843" s="56"/>
      <c r="BT843" s="56"/>
      <c r="BU843" s="56"/>
      <c r="BV843" s="56"/>
      <c r="BW843" s="56"/>
      <c r="BX843" s="56"/>
      <c r="BY843" s="56"/>
      <c r="BZ843" s="56"/>
      <c r="CA843" s="56"/>
      <c r="CB843" s="56"/>
      <c r="CC843" s="56"/>
      <c r="CD843" s="56"/>
      <c r="CE843" s="56"/>
      <c r="CF843" s="56"/>
      <c r="CG843" s="56"/>
      <c r="CH843" s="56"/>
      <c r="CI843" s="56"/>
      <c r="CJ843" s="56"/>
      <c r="CK843" s="56"/>
      <c r="CL843" s="56"/>
      <c r="CM843" s="56"/>
      <c r="CN843" s="56"/>
      <c r="CO843" s="56"/>
      <c r="CP843" s="56"/>
      <c r="CQ843" s="56"/>
      <c r="CR843" s="56"/>
      <c r="CS843" s="56"/>
      <c r="CT843" s="56"/>
      <c r="CU843" s="56"/>
      <c r="CV843" s="56"/>
      <c r="CW843" s="56"/>
      <c r="CX843" s="56"/>
      <c r="CY843" s="56"/>
      <c r="CZ843" s="66"/>
      <c r="DA843" s="66"/>
      <c r="DB843" s="66"/>
      <c r="DC843" s="66"/>
      <c r="DD843" s="66"/>
      <c r="DE843" s="66"/>
      <c r="DF843" s="66"/>
      <c r="DG843" s="66"/>
      <c r="DH843" s="66"/>
      <c r="DI843" s="66"/>
      <c r="DJ843" s="66"/>
      <c r="DK843" s="66"/>
      <c r="DL843" s="66"/>
      <c r="DM843" s="66"/>
      <c r="DN843" s="66"/>
      <c r="DO843" s="66"/>
      <c r="DP843" s="66"/>
      <c r="DQ843" s="66"/>
      <c r="DR843" s="66"/>
      <c r="DS843" s="66"/>
      <c r="DT843" s="66"/>
      <c r="DU843" s="66"/>
      <c r="DV843" s="66"/>
      <c r="DW843" s="66"/>
      <c r="DX843" s="66"/>
      <c r="DY843" s="66"/>
      <c r="DZ843" s="66"/>
      <c r="EA843" s="66"/>
      <c r="EB843" s="66"/>
      <c r="EC843" s="66"/>
      <c r="ED843" s="66"/>
      <c r="EE843" s="66"/>
      <c r="EF843" s="66"/>
      <c r="EG843" s="66"/>
      <c r="EH843" s="66"/>
      <c r="EI843" s="66"/>
      <c r="EJ843" s="66"/>
      <c r="EK843" s="66"/>
      <c r="EL843" s="115"/>
      <c r="EM843" s="61"/>
      <c r="EN843" s="61"/>
      <c r="EO843" s="61"/>
      <c r="EP843" s="61"/>
      <c r="EQ843" s="70"/>
      <c r="ER843" s="56"/>
      <c r="ES843" s="56"/>
      <c r="ET843" s="66"/>
      <c r="EU843" s="66"/>
      <c r="EV843" s="66"/>
      <c r="EW843" s="66"/>
      <c r="EX843" s="66"/>
      <c r="EY843" s="66"/>
      <c r="EZ843" s="66"/>
      <c r="FA843" s="66"/>
      <c r="FB843" s="66"/>
      <c r="FC843" s="66"/>
      <c r="FD843" s="66"/>
      <c r="FE843" s="66"/>
      <c r="FF843" s="66"/>
      <c r="FG843" s="66"/>
      <c r="FH843" s="66"/>
      <c r="FI843" s="66"/>
      <c r="FJ843" s="66"/>
      <c r="FK843" s="66"/>
      <c r="FL843" s="66"/>
      <c r="FM843" s="66"/>
      <c r="FN843" s="66"/>
      <c r="FO843" s="66"/>
      <c r="FP843" s="66"/>
      <c r="FQ843" s="66"/>
      <c r="FR843" s="66"/>
      <c r="FS843" s="66"/>
      <c r="FT843" s="66"/>
      <c r="FU843" s="66"/>
      <c r="FV843" s="66"/>
      <c r="FW843" s="66"/>
      <c r="FX843" s="66"/>
      <c r="FY843" s="66"/>
      <c r="FZ843" s="66"/>
      <c r="GA843" s="66"/>
      <c r="GB843" s="66"/>
      <c r="GC843" s="66"/>
      <c r="GD843" s="66"/>
      <c r="GE843" s="66"/>
      <c r="GF843" s="66"/>
      <c r="GG843" s="7"/>
    </row>
    <row r="844" spans="1:189" s="67" customFormat="1" ht="11.45" customHeight="1" x14ac:dyDescent="0.15">
      <c r="B844" s="114"/>
      <c r="C844" s="56"/>
      <c r="D844" s="56"/>
      <c r="E844" s="56"/>
      <c r="F844" s="56"/>
      <c r="G844" s="56"/>
      <c r="H844" s="56" t="s">
        <v>13</v>
      </c>
      <c r="I844" s="56"/>
      <c r="J844" s="56"/>
      <c r="K844" s="56"/>
      <c r="L844" s="56"/>
      <c r="M844" s="56"/>
      <c r="N844" s="56" t="s">
        <v>41</v>
      </c>
      <c r="O844" s="56"/>
      <c r="P844" s="287">
        <f>VLOOKUP($H844,노임단가!$A:$B,2,FALSE)</f>
        <v>172068</v>
      </c>
      <c r="Q844" s="287"/>
      <c r="R844" s="287"/>
      <c r="S844" s="287"/>
      <c r="T844" s="287"/>
      <c r="U844" s="287"/>
      <c r="V844" s="56" t="s">
        <v>12566</v>
      </c>
      <c r="W844" s="56"/>
      <c r="X844" s="56" t="str">
        <f>TEXT(1,"#,##0.#######")</f>
        <v>1.</v>
      </c>
      <c r="Y844" s="56"/>
      <c r="Z844" s="56"/>
      <c r="AA844" s="56" t="s">
        <v>12</v>
      </c>
      <c r="AB844" s="56"/>
      <c r="AC844" s="56"/>
      <c r="AD844" s="56" t="s">
        <v>12609</v>
      </c>
      <c r="AE844" s="56"/>
      <c r="AF844" s="56"/>
      <c r="AG844" s="56" t="s">
        <v>12670</v>
      </c>
      <c r="AH844" s="56"/>
      <c r="AI844" s="56"/>
      <c r="AJ844" s="56" t="s">
        <v>43</v>
      </c>
      <c r="AK844" s="56"/>
      <c r="AL844" s="56" t="str">
        <f>TEXT(P844,"#,##0.#######")</f>
        <v>172,068.</v>
      </c>
      <c r="AM844" s="56"/>
      <c r="AN844" s="56"/>
      <c r="AO844" s="56"/>
      <c r="AP844" s="56"/>
      <c r="AQ844" s="56"/>
      <c r="AR844" s="56"/>
      <c r="AS844" s="56" t="s">
        <v>12566</v>
      </c>
      <c r="AT844" s="56"/>
      <c r="AU844" s="56" t="str">
        <f>TEXT(X844,"#,##0.#######")</f>
        <v>1.</v>
      </c>
      <c r="AV844" s="56"/>
      <c r="AW844" s="56" t="s">
        <v>12609</v>
      </c>
      <c r="AX844" s="56"/>
      <c r="AY844" s="56"/>
      <c r="AZ844" s="56" t="str">
        <f>TEXT(AA839,"#,##0.#######")</f>
        <v>300.</v>
      </c>
      <c r="BA844" s="56"/>
      <c r="BB844" s="56"/>
      <c r="BC844" s="56"/>
      <c r="BD844" s="56" t="s">
        <v>43</v>
      </c>
      <c r="BE844" s="56"/>
      <c r="BF844" s="56" t="str">
        <f>TEXT(TRUNC(P844*X844/AA839,1),"#,##0.#######")</f>
        <v>573.5</v>
      </c>
      <c r="BJ844" s="67" t="s">
        <v>46</v>
      </c>
      <c r="BK844" s="67" t="s">
        <v>12673</v>
      </c>
      <c r="BO844" s="56"/>
      <c r="BP844" s="56"/>
      <c r="BQ844" s="56" t="s">
        <v>47</v>
      </c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66"/>
      <c r="DA844" s="66"/>
      <c r="DB844" s="66"/>
      <c r="DC844" s="66"/>
      <c r="DD844" s="66"/>
      <c r="DE844" s="66"/>
      <c r="DF844" s="66"/>
      <c r="DG844" s="66"/>
      <c r="DH844" s="66"/>
      <c r="DI844" s="66"/>
      <c r="DJ844" s="66"/>
      <c r="DK844" s="66"/>
      <c r="DL844" s="66"/>
      <c r="DM844" s="66"/>
      <c r="DN844" s="66"/>
      <c r="DO844" s="66"/>
      <c r="DP844" s="66"/>
      <c r="DQ844" s="66"/>
      <c r="DR844" s="66"/>
      <c r="DS844" s="66"/>
      <c r="DT844" s="66"/>
      <c r="DU844" s="66"/>
      <c r="DV844" s="66"/>
      <c r="DW844" s="66"/>
      <c r="DX844" s="66"/>
      <c r="DY844" s="66"/>
      <c r="DZ844" s="66"/>
      <c r="EA844" s="66"/>
      <c r="EB844" s="66"/>
      <c r="EC844" s="66"/>
      <c r="ED844" s="66"/>
      <c r="EE844" s="66"/>
      <c r="EF844" s="66"/>
      <c r="EG844" s="66"/>
      <c r="EH844" s="66"/>
      <c r="EI844" s="66"/>
      <c r="EJ844" s="66"/>
      <c r="EK844" s="66"/>
      <c r="EL844" s="115"/>
      <c r="EM844" s="61"/>
      <c r="EN844" s="61"/>
      <c r="EO844" s="61"/>
      <c r="EP844" s="61"/>
      <c r="EQ844" s="70"/>
      <c r="ER844" s="56"/>
      <c r="ES844" s="56"/>
      <c r="ET844" s="66"/>
      <c r="EU844" s="66"/>
      <c r="EV844" s="66"/>
      <c r="EW844" s="66"/>
      <c r="EX844" s="66"/>
      <c r="EY844" s="66"/>
      <c r="EZ844" s="66"/>
      <c r="FA844" s="66"/>
      <c r="FB844" s="66"/>
      <c r="FC844" s="66"/>
      <c r="FD844" s="66"/>
      <c r="FE844" s="66"/>
      <c r="FF844" s="66"/>
      <c r="FG844" s="66"/>
      <c r="FH844" s="66"/>
      <c r="FI844" s="66"/>
      <c r="FJ844" s="66"/>
      <c r="FK844" s="66"/>
      <c r="FL844" s="66"/>
      <c r="FM844" s="66"/>
      <c r="FN844" s="66"/>
      <c r="FO844" s="66"/>
      <c r="FP844" s="66"/>
      <c r="FQ844" s="66"/>
      <c r="FR844" s="66"/>
      <c r="FS844" s="66"/>
      <c r="FT844" s="66"/>
      <c r="FU844" s="66"/>
      <c r="FV844" s="66"/>
      <c r="FW844" s="66"/>
      <c r="FX844" s="66"/>
      <c r="FY844" s="66"/>
      <c r="FZ844" s="66"/>
      <c r="GA844" s="66"/>
      <c r="GB844" s="66"/>
      <c r="GC844" s="66"/>
      <c r="GD844" s="66"/>
      <c r="GE844" s="66"/>
      <c r="GF844" s="66"/>
      <c r="GG844" s="7"/>
    </row>
    <row r="845" spans="1:189" s="67" customFormat="1" ht="11.45" customHeight="1" x14ac:dyDescent="0.15">
      <c r="B845" s="114"/>
      <c r="C845" s="56"/>
      <c r="D845" s="56"/>
      <c r="E845" s="56"/>
      <c r="F845" s="56"/>
      <c r="G845" s="56"/>
      <c r="H845" s="56" t="s">
        <v>13</v>
      </c>
      <c r="I845" s="56"/>
      <c r="J845" s="56"/>
      <c r="K845" s="56"/>
      <c r="L845" s="56"/>
      <c r="M845" s="56"/>
      <c r="N845" s="56" t="s">
        <v>41</v>
      </c>
      <c r="O845" s="56"/>
      <c r="P845" s="287">
        <f>VLOOKUP($H845,노임단가!$A:$B,2,FALSE)</f>
        <v>172068</v>
      </c>
      <c r="Q845" s="287"/>
      <c r="R845" s="287"/>
      <c r="S845" s="287"/>
      <c r="T845" s="287"/>
      <c r="U845" s="287"/>
      <c r="V845" s="56" t="s">
        <v>12566</v>
      </c>
      <c r="W845" s="56"/>
      <c r="X845" s="56" t="str">
        <f>TEXT(1,"#,##0.#######")</f>
        <v>1.</v>
      </c>
      <c r="Y845" s="56"/>
      <c r="Z845" s="56"/>
      <c r="AA845" s="56" t="s">
        <v>12</v>
      </c>
      <c r="AB845" s="56"/>
      <c r="AC845" s="56"/>
      <c r="AD845" s="56" t="s">
        <v>12609</v>
      </c>
      <c r="AE845" s="56"/>
      <c r="AF845" s="56"/>
      <c r="AG845" s="56" t="s">
        <v>12670</v>
      </c>
      <c r="AH845" s="56"/>
      <c r="AI845" s="56"/>
      <c r="AJ845" s="56" t="s">
        <v>43</v>
      </c>
      <c r="AK845" s="56"/>
      <c r="AL845" s="56" t="str">
        <f>TEXT(P845,"#,##0.#######")</f>
        <v>172,068.</v>
      </c>
      <c r="AM845" s="56"/>
      <c r="AN845" s="56"/>
      <c r="AO845" s="56"/>
      <c r="AP845" s="56"/>
      <c r="AQ845" s="56"/>
      <c r="AR845" s="56"/>
      <c r="AS845" s="56" t="s">
        <v>12566</v>
      </c>
      <c r="AT845" s="56"/>
      <c r="AU845" s="56" t="str">
        <f>TEXT(X845,"#,##0.#######")</f>
        <v>1.</v>
      </c>
      <c r="AV845" s="56"/>
      <c r="AW845" s="56" t="s">
        <v>12609</v>
      </c>
      <c r="AX845" s="56"/>
      <c r="AY845" s="56"/>
      <c r="AZ845" s="56" t="str">
        <f>TEXT(AA839,"#,##0.#######")</f>
        <v>300.</v>
      </c>
      <c r="BA845" s="56"/>
      <c r="BB845" s="56"/>
      <c r="BC845" s="56"/>
      <c r="BD845" s="56" t="s">
        <v>43</v>
      </c>
      <c r="BE845" s="56"/>
      <c r="BF845" s="56" t="str">
        <f>TEXT(TRUNC(P845*X845/AA839,1),"#,##0.#######")</f>
        <v>573.5</v>
      </c>
      <c r="BJ845" s="67" t="s">
        <v>46</v>
      </c>
      <c r="BK845" s="67" t="s">
        <v>12674</v>
      </c>
      <c r="BO845" s="56"/>
      <c r="BP845" s="56"/>
      <c r="BQ845" s="56" t="s">
        <v>47</v>
      </c>
      <c r="BR845" s="56"/>
      <c r="BS845" s="56"/>
      <c r="BT845" s="56"/>
      <c r="BU845" s="56"/>
      <c r="BV845" s="56"/>
      <c r="BW845" s="56"/>
      <c r="BX845" s="56"/>
      <c r="BY845" s="56"/>
      <c r="BZ845" s="56"/>
      <c r="CA845" s="56"/>
      <c r="CB845" s="56"/>
      <c r="CC845" s="56"/>
      <c r="CD845" s="56"/>
      <c r="CE845" s="56"/>
      <c r="CF845" s="56"/>
      <c r="CG845" s="56"/>
      <c r="CH845" s="56"/>
      <c r="CI845" s="56"/>
      <c r="CJ845" s="56"/>
      <c r="CK845" s="56"/>
      <c r="CL845" s="56"/>
      <c r="CM845" s="56"/>
      <c r="CN845" s="56"/>
      <c r="CO845" s="56"/>
      <c r="CP845" s="56"/>
      <c r="CQ845" s="56"/>
      <c r="CR845" s="56"/>
      <c r="CS845" s="56"/>
      <c r="CT845" s="56"/>
      <c r="CU845" s="56"/>
      <c r="CV845" s="56"/>
      <c r="CW845" s="56"/>
      <c r="CX845" s="56"/>
      <c r="CY845" s="56"/>
      <c r="CZ845" s="66"/>
      <c r="DA845" s="66"/>
      <c r="DB845" s="66"/>
      <c r="DC845" s="66"/>
      <c r="DD845" s="66"/>
      <c r="DE845" s="66"/>
      <c r="DF845" s="66"/>
      <c r="DG845" s="66"/>
      <c r="DH845" s="66"/>
      <c r="DI845" s="66"/>
      <c r="DJ845" s="66"/>
      <c r="DK845" s="66"/>
      <c r="DL845" s="66"/>
      <c r="DM845" s="66"/>
      <c r="DN845" s="66"/>
      <c r="DO845" s="66"/>
      <c r="DP845" s="66"/>
      <c r="DQ845" s="66"/>
      <c r="DR845" s="66"/>
      <c r="DS845" s="66"/>
      <c r="DT845" s="66"/>
      <c r="DU845" s="66"/>
      <c r="DV845" s="66"/>
      <c r="DW845" s="66"/>
      <c r="DX845" s="66"/>
      <c r="DY845" s="66"/>
      <c r="DZ845" s="66"/>
      <c r="EA845" s="66"/>
      <c r="EB845" s="66"/>
      <c r="EC845" s="66"/>
      <c r="ED845" s="66"/>
      <c r="EE845" s="66"/>
      <c r="EF845" s="66"/>
      <c r="EG845" s="66"/>
      <c r="EH845" s="66"/>
      <c r="EI845" s="66"/>
      <c r="EJ845" s="66"/>
      <c r="EK845" s="66"/>
      <c r="EL845" s="115"/>
      <c r="EM845" s="61"/>
      <c r="EN845" s="61"/>
      <c r="EO845" s="61"/>
      <c r="EP845" s="61"/>
      <c r="EQ845" s="70"/>
      <c r="ER845" s="56"/>
      <c r="ES845" s="56"/>
      <c r="ET845" s="66"/>
      <c r="EU845" s="66"/>
      <c r="EV845" s="66"/>
      <c r="EW845" s="66"/>
      <c r="EX845" s="66"/>
      <c r="EY845" s="66"/>
      <c r="EZ845" s="66"/>
      <c r="FA845" s="66"/>
      <c r="FB845" s="66"/>
      <c r="FC845" s="66"/>
      <c r="FD845" s="66"/>
      <c r="FE845" s="66"/>
      <c r="FF845" s="66"/>
      <c r="FG845" s="66"/>
      <c r="FH845" s="66"/>
      <c r="FI845" s="66"/>
      <c r="FJ845" s="66"/>
      <c r="FK845" s="66"/>
      <c r="FL845" s="66"/>
      <c r="FM845" s="66"/>
      <c r="FN845" s="66"/>
      <c r="FO845" s="66"/>
      <c r="FP845" s="66"/>
      <c r="FQ845" s="66"/>
      <c r="FR845" s="66"/>
      <c r="FS845" s="66"/>
      <c r="FT845" s="66"/>
      <c r="FU845" s="66"/>
      <c r="FV845" s="66"/>
      <c r="FW845" s="66"/>
      <c r="FX845" s="66"/>
      <c r="FY845" s="66"/>
      <c r="FZ845" s="66"/>
      <c r="GA845" s="66"/>
      <c r="GB845" s="66"/>
      <c r="GC845" s="66"/>
      <c r="GD845" s="66"/>
      <c r="GE845" s="66"/>
      <c r="GF845" s="66"/>
      <c r="GG845" s="7"/>
    </row>
    <row r="846" spans="1:189" s="67" customFormat="1" ht="11.45" customHeight="1" x14ac:dyDescent="0.15">
      <c r="B846" s="114"/>
      <c r="C846" s="56"/>
      <c r="D846" s="56"/>
      <c r="E846" s="56"/>
      <c r="F846" s="56"/>
      <c r="G846" s="56"/>
      <c r="H846" s="56" t="s">
        <v>12610</v>
      </c>
      <c r="I846" s="56"/>
      <c r="J846" s="56"/>
      <c r="K846" s="56"/>
      <c r="L846" s="56"/>
      <c r="M846" s="56"/>
      <c r="N846" s="56" t="s">
        <v>41</v>
      </c>
      <c r="O846" s="56"/>
      <c r="P846" s="56" t="str">
        <f>TEXT(TRUNC(BF843+BF844+BF845,1),"#,##0.#######")</f>
        <v>2,058.</v>
      </c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  <c r="BR846" s="56"/>
      <c r="BS846" s="56"/>
      <c r="BT846" s="56"/>
      <c r="BU846" s="56"/>
      <c r="BV846" s="56"/>
      <c r="BW846" s="56"/>
      <c r="BX846" s="56"/>
      <c r="BY846" s="56"/>
      <c r="BZ846" s="56"/>
      <c r="CA846" s="56"/>
      <c r="CB846" s="56"/>
      <c r="CC846" s="56"/>
      <c r="CD846" s="56"/>
      <c r="CE846" s="56"/>
      <c r="CF846" s="56"/>
      <c r="CG846" s="56"/>
      <c r="CH846" s="56"/>
      <c r="CI846" s="56"/>
      <c r="CJ846" s="56"/>
      <c r="CK846" s="56"/>
      <c r="CL846" s="56"/>
      <c r="CM846" s="56"/>
      <c r="CN846" s="56"/>
      <c r="CO846" s="56"/>
      <c r="CP846" s="56"/>
      <c r="CQ846" s="56"/>
      <c r="CR846" s="56"/>
      <c r="CS846" s="56"/>
      <c r="CT846" s="56"/>
      <c r="CU846" s="56"/>
      <c r="CV846" s="56"/>
      <c r="CW846" s="56"/>
      <c r="CX846" s="56"/>
      <c r="CY846" s="56"/>
      <c r="CZ846" s="66"/>
      <c r="DA846" s="66"/>
      <c r="DB846" s="66"/>
      <c r="DC846" s="66"/>
      <c r="DD846" s="66"/>
      <c r="DE846" s="66"/>
      <c r="DF846" s="66"/>
      <c r="DG846" s="66"/>
      <c r="DH846" s="66"/>
      <c r="DI846" s="66"/>
      <c r="DJ846" s="66"/>
      <c r="DK846" s="66"/>
      <c r="DL846" s="66"/>
      <c r="DM846" s="66"/>
      <c r="DN846" s="66"/>
      <c r="DO846" s="66"/>
      <c r="DP846" s="66"/>
      <c r="DQ846" s="66"/>
      <c r="DR846" s="66"/>
      <c r="DS846" s="66"/>
      <c r="DT846" s="66"/>
      <c r="DU846" s="66"/>
      <c r="DV846" s="66"/>
      <c r="DW846" s="66"/>
      <c r="DX846" s="66"/>
      <c r="DY846" s="66"/>
      <c r="DZ846" s="66"/>
      <c r="EA846" s="66"/>
      <c r="EB846" s="66"/>
      <c r="EC846" s="66"/>
      <c r="ED846" s="66"/>
      <c r="EE846" s="66"/>
      <c r="EF846" s="66"/>
      <c r="EG846" s="66"/>
      <c r="EH846" s="66"/>
      <c r="EI846" s="66"/>
      <c r="EJ846" s="66"/>
      <c r="EK846" s="66"/>
      <c r="EL846" s="115"/>
      <c r="EM846" s="61"/>
      <c r="EN846" s="61" t="str">
        <f>P846</f>
        <v>2,058.</v>
      </c>
      <c r="EO846" s="61"/>
      <c r="EP846" s="61"/>
      <c r="EQ846" s="70"/>
      <c r="ER846" s="56"/>
      <c r="ES846" s="56"/>
      <c r="ET846" s="66"/>
      <c r="EU846" s="66"/>
      <c r="EV846" s="66"/>
      <c r="EW846" s="66"/>
      <c r="EX846" s="66"/>
      <c r="EY846" s="66"/>
      <c r="EZ846" s="66"/>
      <c r="FA846" s="66"/>
      <c r="FB846" s="66"/>
      <c r="FC846" s="66"/>
      <c r="FD846" s="66"/>
      <c r="FE846" s="66"/>
      <c r="FF846" s="66"/>
      <c r="FG846" s="66"/>
      <c r="FH846" s="66"/>
      <c r="FI846" s="66"/>
      <c r="FJ846" s="66"/>
      <c r="FK846" s="66"/>
      <c r="FL846" s="66"/>
      <c r="FM846" s="66"/>
      <c r="FN846" s="66"/>
      <c r="FO846" s="66"/>
      <c r="FP846" s="66"/>
      <c r="FQ846" s="66"/>
      <c r="FR846" s="66"/>
      <c r="FS846" s="66"/>
      <c r="FT846" s="66"/>
      <c r="FU846" s="66"/>
      <c r="FV846" s="66"/>
      <c r="FW846" s="66"/>
      <c r="FX846" s="66"/>
      <c r="FY846" s="66"/>
      <c r="FZ846" s="66"/>
      <c r="GA846" s="66"/>
      <c r="GB846" s="66"/>
      <c r="GC846" s="66"/>
      <c r="GD846" s="66"/>
      <c r="GE846" s="66"/>
      <c r="GF846" s="66"/>
      <c r="GG846" s="7"/>
    </row>
    <row r="847" spans="1:189" s="67" customFormat="1" ht="11.45" customHeight="1" x14ac:dyDescent="0.15">
      <c r="B847" s="114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56"/>
      <c r="BI847" s="56"/>
      <c r="BJ847" s="56"/>
      <c r="BK847" s="56"/>
      <c r="BL847" s="56"/>
      <c r="BM847" s="56"/>
      <c r="BN847" s="56"/>
      <c r="BO847" s="56"/>
      <c r="BP847" s="56"/>
      <c r="BQ847" s="56"/>
      <c r="BR847" s="56"/>
      <c r="BS847" s="56"/>
      <c r="BT847" s="56"/>
      <c r="BU847" s="56"/>
      <c r="BV847" s="56"/>
      <c r="BW847" s="56"/>
      <c r="BX847" s="56"/>
      <c r="BY847" s="56"/>
      <c r="BZ847" s="56"/>
      <c r="CA847" s="56"/>
      <c r="CB847" s="56"/>
      <c r="CC847" s="56"/>
      <c r="CD847" s="56"/>
      <c r="CE847" s="56"/>
      <c r="CF847" s="56"/>
      <c r="CG847" s="56"/>
      <c r="CH847" s="56"/>
      <c r="CI847" s="56"/>
      <c r="CJ847" s="56"/>
      <c r="CK847" s="56"/>
      <c r="CL847" s="56"/>
      <c r="CM847" s="56"/>
      <c r="CN847" s="56"/>
      <c r="CO847" s="56"/>
      <c r="CP847" s="56"/>
      <c r="CQ847" s="56"/>
      <c r="CR847" s="56"/>
      <c r="CS847" s="56"/>
      <c r="CT847" s="56"/>
      <c r="CU847" s="56"/>
      <c r="CV847" s="56"/>
      <c r="CW847" s="56"/>
      <c r="CX847" s="56"/>
      <c r="CY847" s="56"/>
      <c r="CZ847" s="66"/>
      <c r="DA847" s="66"/>
      <c r="DB847" s="66"/>
      <c r="DC847" s="66"/>
      <c r="DD847" s="66"/>
      <c r="DE847" s="66"/>
      <c r="DF847" s="66"/>
      <c r="DG847" s="66"/>
      <c r="DH847" s="66"/>
      <c r="DI847" s="66"/>
      <c r="DJ847" s="66"/>
      <c r="DK847" s="66"/>
      <c r="DL847" s="66"/>
      <c r="DM847" s="66"/>
      <c r="DN847" s="66"/>
      <c r="DO847" s="66"/>
      <c r="DP847" s="66"/>
      <c r="DQ847" s="66"/>
      <c r="DR847" s="66"/>
      <c r="DS847" s="66"/>
      <c r="DT847" s="66"/>
      <c r="DU847" s="66"/>
      <c r="DV847" s="66"/>
      <c r="DW847" s="66"/>
      <c r="DX847" s="66"/>
      <c r="DY847" s="66"/>
      <c r="DZ847" s="66"/>
      <c r="EA847" s="66"/>
      <c r="EB847" s="66"/>
      <c r="EC847" s="66"/>
      <c r="ED847" s="66"/>
      <c r="EE847" s="66"/>
      <c r="EF847" s="66"/>
      <c r="EG847" s="66"/>
      <c r="EH847" s="66"/>
      <c r="EI847" s="66"/>
      <c r="EJ847" s="66"/>
      <c r="EK847" s="66"/>
      <c r="EL847" s="115"/>
      <c r="EM847" s="61"/>
      <c r="EN847" s="61"/>
      <c r="EO847" s="61"/>
      <c r="EP847" s="61"/>
      <c r="EQ847" s="70"/>
      <c r="ER847" s="56"/>
      <c r="ES847" s="56"/>
      <c r="ET847" s="66"/>
      <c r="EU847" s="66"/>
      <c r="EV847" s="66"/>
      <c r="EW847" s="66"/>
      <c r="EX847" s="66"/>
      <c r="EY847" s="66"/>
      <c r="EZ847" s="66"/>
      <c r="FA847" s="66"/>
      <c r="FB847" s="66"/>
      <c r="FC847" s="66"/>
      <c r="FD847" s="66"/>
      <c r="FE847" s="66"/>
      <c r="FF847" s="66"/>
      <c r="FG847" s="66"/>
      <c r="FH847" s="66"/>
      <c r="FI847" s="66"/>
      <c r="FJ847" s="66"/>
      <c r="FK847" s="66"/>
      <c r="FL847" s="66"/>
      <c r="FM847" s="66"/>
      <c r="FN847" s="66"/>
      <c r="FO847" s="66"/>
      <c r="FP847" s="66"/>
      <c r="FQ847" s="66"/>
      <c r="FR847" s="66"/>
      <c r="FS847" s="66"/>
      <c r="FT847" s="66"/>
      <c r="FU847" s="66"/>
      <c r="FV847" s="66"/>
      <c r="FW847" s="66"/>
      <c r="FX847" s="66"/>
      <c r="FY847" s="66"/>
      <c r="FZ847" s="66"/>
      <c r="GA847" s="66"/>
      <c r="GB847" s="66"/>
      <c r="GC847" s="66"/>
      <c r="GD847" s="66"/>
      <c r="GE847" s="66"/>
      <c r="GF847" s="66"/>
      <c r="GG847" s="7"/>
    </row>
    <row r="848" spans="1:189" s="67" customFormat="1" ht="11.45" customHeight="1" x14ac:dyDescent="0.15">
      <c r="B848" s="114"/>
      <c r="C848" s="56"/>
      <c r="D848" s="56"/>
      <c r="E848" s="56" t="s">
        <v>12600</v>
      </c>
      <c r="F848" s="56"/>
      <c r="G848" s="56"/>
      <c r="H848" s="56" t="s">
        <v>12660</v>
      </c>
      <c r="I848" s="56"/>
      <c r="J848" s="56"/>
      <c r="K848" s="56" t="s">
        <v>12656</v>
      </c>
      <c r="L848" s="56"/>
      <c r="M848" s="56"/>
      <c r="N848" s="56" t="s">
        <v>41</v>
      </c>
      <c r="O848" s="56"/>
      <c r="P848" s="56" t="s">
        <v>12652</v>
      </c>
      <c r="Q848" s="56"/>
      <c r="R848" s="56"/>
      <c r="S848" s="56"/>
      <c r="T848" s="56"/>
      <c r="U848" s="56"/>
      <c r="V848" s="56"/>
      <c r="W848" s="56"/>
      <c r="X848" s="56"/>
      <c r="Y848" s="56" t="s">
        <v>12675</v>
      </c>
      <c r="Z848" s="56"/>
      <c r="AA848" s="56"/>
      <c r="AB848" s="56"/>
      <c r="AC848" s="56"/>
      <c r="AD848" s="56"/>
      <c r="AE848" s="56"/>
      <c r="AF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66"/>
      <c r="DA848" s="66"/>
      <c r="DB848" s="66"/>
      <c r="DC848" s="66"/>
      <c r="DD848" s="66"/>
      <c r="DE848" s="66"/>
      <c r="DF848" s="66"/>
      <c r="DG848" s="66"/>
      <c r="DH848" s="66"/>
      <c r="DI848" s="66"/>
      <c r="DJ848" s="66"/>
      <c r="DK848" s="66"/>
      <c r="DL848" s="66"/>
      <c r="DM848" s="66"/>
      <c r="DN848" s="66"/>
      <c r="DO848" s="66"/>
      <c r="DP848" s="66"/>
      <c r="DQ848" s="66"/>
      <c r="DR848" s="66"/>
      <c r="DS848" s="66"/>
      <c r="DT848" s="66"/>
      <c r="DU848" s="66"/>
      <c r="DV848" s="66"/>
      <c r="DW848" s="66"/>
      <c r="DX848" s="66"/>
      <c r="DY848" s="66"/>
      <c r="DZ848" s="66"/>
      <c r="EA848" s="66"/>
      <c r="EB848" s="66"/>
      <c r="EC848" s="66"/>
      <c r="ED848" s="66"/>
      <c r="EE848" s="66"/>
      <c r="EF848" s="66"/>
      <c r="EG848" s="66"/>
      <c r="EH848" s="66"/>
      <c r="EI848" s="66"/>
      <c r="EJ848" s="66"/>
      <c r="EK848" s="66"/>
      <c r="EL848" s="115"/>
      <c r="EM848" s="61"/>
      <c r="EN848" s="61"/>
      <c r="EO848" s="61"/>
      <c r="EP848" s="61"/>
      <c r="EQ848" s="70"/>
      <c r="ER848" s="56"/>
      <c r="ES848" s="56"/>
      <c r="ET848" s="66"/>
      <c r="EU848" s="66"/>
      <c r="EV848" s="66"/>
      <c r="EW848" s="66"/>
      <c r="EX848" s="66"/>
      <c r="EY848" s="66"/>
      <c r="EZ848" s="66"/>
      <c r="FA848" s="66"/>
      <c r="FB848" s="66"/>
      <c r="FC848" s="66"/>
      <c r="FD848" s="66"/>
      <c r="FE848" s="66"/>
      <c r="FF848" s="66"/>
      <c r="FG848" s="66"/>
      <c r="FH848" s="66"/>
      <c r="FI848" s="66"/>
      <c r="FJ848" s="66"/>
      <c r="FK848" s="66"/>
      <c r="FL848" s="66"/>
      <c r="FM848" s="66"/>
      <c r="FN848" s="66"/>
      <c r="FO848" s="66"/>
      <c r="FP848" s="66"/>
      <c r="FQ848" s="66"/>
      <c r="FR848" s="66"/>
      <c r="FS848" s="66"/>
      <c r="FT848" s="66"/>
      <c r="FU848" s="66"/>
      <c r="FV848" s="66"/>
      <c r="FW848" s="66"/>
      <c r="FX848" s="66"/>
      <c r="FY848" s="66"/>
      <c r="FZ848" s="66"/>
      <c r="GA848" s="66"/>
      <c r="GB848" s="66"/>
      <c r="GC848" s="66"/>
      <c r="GD848" s="66"/>
      <c r="GE848" s="66"/>
      <c r="GF848" s="66"/>
      <c r="GG848" s="7"/>
    </row>
    <row r="849" spans="2:189" s="67" customFormat="1" ht="11.45" customHeight="1" x14ac:dyDescent="0.15">
      <c r="B849" s="114"/>
      <c r="C849" s="56"/>
      <c r="D849" s="56"/>
      <c r="E849" s="56"/>
      <c r="F849" s="56"/>
      <c r="G849" s="56"/>
      <c r="H849" s="56" t="s">
        <v>4448</v>
      </c>
      <c r="I849" s="56"/>
      <c r="J849" s="56"/>
      <c r="K849" s="56"/>
      <c r="L849" s="56"/>
      <c r="M849" s="56"/>
      <c r="N849" s="56"/>
      <c r="O849" s="56" t="s">
        <v>41</v>
      </c>
      <c r="P849" s="56"/>
      <c r="Q849" s="287" t="e">
        <f>토목기계경비총괄표!$G$21</f>
        <v>#REF!</v>
      </c>
      <c r="R849" s="287"/>
      <c r="S849" s="287"/>
      <c r="T849" s="287"/>
      <c r="U849" s="287"/>
      <c r="V849" s="56"/>
      <c r="W849" s="56"/>
      <c r="X849" s="56" t="s">
        <v>12609</v>
      </c>
      <c r="Y849" s="56"/>
      <c r="Z849" s="56"/>
      <c r="AA849" s="56" t="str">
        <f>TEXT(BA840,"#,##0.#######")</f>
        <v>37.5</v>
      </c>
      <c r="AB849" s="56"/>
      <c r="AC849" s="56"/>
      <c r="AD849" s="56"/>
      <c r="AE849" s="56"/>
      <c r="AF849" s="56"/>
      <c r="AG849" s="56"/>
      <c r="AH849" s="56" t="s">
        <v>43</v>
      </c>
      <c r="AI849" s="56"/>
      <c r="AJ849" s="56" t="e">
        <f>TEXT(TRUNC(Q849/BA840,1),"#,##0.#")</f>
        <v>#REF!</v>
      </c>
      <c r="AK849" s="56"/>
      <c r="AN849" s="56"/>
      <c r="AO849" s="56"/>
      <c r="AP849" s="56"/>
      <c r="AQ849" s="56"/>
      <c r="AR849" s="56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56"/>
      <c r="BI849" s="56"/>
      <c r="BJ849" s="56"/>
      <c r="BK849" s="56"/>
      <c r="BL849" s="56"/>
      <c r="BM849" s="56"/>
      <c r="BN849" s="56"/>
      <c r="BO849" s="56"/>
      <c r="BP849" s="56"/>
      <c r="BQ849" s="56"/>
      <c r="BR849" s="56"/>
      <c r="BS849" s="56"/>
      <c r="BT849" s="56"/>
      <c r="BU849" s="56"/>
      <c r="BV849" s="56"/>
      <c r="BW849" s="56"/>
      <c r="BX849" s="56"/>
      <c r="BY849" s="56"/>
      <c r="BZ849" s="56"/>
      <c r="CA849" s="56"/>
      <c r="CB849" s="56"/>
      <c r="CC849" s="56"/>
      <c r="CD849" s="56"/>
      <c r="CE849" s="56"/>
      <c r="CF849" s="56"/>
      <c r="CG849" s="56"/>
      <c r="CH849" s="56"/>
      <c r="CI849" s="56"/>
      <c r="CJ849" s="56"/>
      <c r="CK849" s="56"/>
      <c r="CL849" s="56"/>
      <c r="CM849" s="56"/>
      <c r="CN849" s="56"/>
      <c r="CO849" s="56"/>
      <c r="CP849" s="56"/>
      <c r="CQ849" s="56"/>
      <c r="CR849" s="56"/>
      <c r="CS849" s="56"/>
      <c r="CT849" s="56"/>
      <c r="CU849" s="56"/>
      <c r="CV849" s="56"/>
      <c r="CW849" s="56"/>
      <c r="CX849" s="56"/>
      <c r="CY849" s="56"/>
      <c r="CZ849" s="66"/>
      <c r="DA849" s="66"/>
      <c r="DB849" s="66"/>
      <c r="DC849" s="66"/>
      <c r="DD849" s="66"/>
      <c r="DE849" s="66"/>
      <c r="DF849" s="66"/>
      <c r="DG849" s="66"/>
      <c r="DH849" s="66"/>
      <c r="DI849" s="66"/>
      <c r="DJ849" s="66"/>
      <c r="DK849" s="66"/>
      <c r="DL849" s="66"/>
      <c r="DM849" s="66"/>
      <c r="DN849" s="66"/>
      <c r="DO849" s="66"/>
      <c r="DP849" s="66"/>
      <c r="DQ849" s="66"/>
      <c r="DR849" s="66"/>
      <c r="DS849" s="66"/>
      <c r="DT849" s="66"/>
      <c r="DU849" s="66"/>
      <c r="DV849" s="66"/>
      <c r="DW849" s="66"/>
      <c r="DX849" s="66"/>
      <c r="DY849" s="66"/>
      <c r="DZ849" s="66"/>
      <c r="EA849" s="66"/>
      <c r="EB849" s="66"/>
      <c r="EC849" s="66"/>
      <c r="ED849" s="66"/>
      <c r="EE849" s="66"/>
      <c r="EF849" s="66"/>
      <c r="EG849" s="66"/>
      <c r="EH849" s="66"/>
      <c r="EI849" s="66"/>
      <c r="EJ849" s="66"/>
      <c r="EK849" s="66"/>
      <c r="EL849" s="115"/>
      <c r="EM849" s="61"/>
      <c r="EN849" s="61"/>
      <c r="EO849" s="61"/>
      <c r="EP849" s="61"/>
      <c r="EQ849" s="70"/>
      <c r="ER849" s="56"/>
      <c r="ES849" s="56"/>
      <c r="ET849" s="66"/>
      <c r="EU849" s="66"/>
      <c r="EV849" s="66"/>
      <c r="EW849" s="66"/>
      <c r="EX849" s="66"/>
      <c r="EY849" s="66"/>
      <c r="EZ849" s="66"/>
      <c r="FA849" s="66"/>
      <c r="FB849" s="66"/>
      <c r="FC849" s="66"/>
      <c r="FD849" s="66"/>
      <c r="FE849" s="66"/>
      <c r="FF849" s="66"/>
      <c r="FG849" s="66"/>
      <c r="FH849" s="66"/>
      <c r="FI849" s="66"/>
      <c r="FJ849" s="66"/>
      <c r="FK849" s="66"/>
      <c r="FL849" s="66"/>
      <c r="FM849" s="66"/>
      <c r="FN849" s="66"/>
      <c r="FO849" s="66"/>
      <c r="FP849" s="66"/>
      <c r="FQ849" s="66"/>
      <c r="FR849" s="66"/>
      <c r="FS849" s="66"/>
      <c r="FT849" s="66"/>
      <c r="FU849" s="66"/>
      <c r="FV849" s="66"/>
      <c r="FW849" s="66"/>
      <c r="FX849" s="66"/>
      <c r="FY849" s="66"/>
      <c r="FZ849" s="66"/>
      <c r="GA849" s="66"/>
      <c r="GB849" s="66"/>
      <c r="GC849" s="66"/>
      <c r="GD849" s="66"/>
      <c r="GE849" s="66"/>
      <c r="GF849" s="66"/>
      <c r="GG849" s="7"/>
    </row>
    <row r="850" spans="2:189" s="67" customFormat="1" ht="11.45" customHeight="1" x14ac:dyDescent="0.15">
      <c r="B850" s="114"/>
      <c r="C850" s="56"/>
      <c r="D850" s="56"/>
      <c r="E850" s="56"/>
      <c r="F850" s="56"/>
      <c r="G850" s="56"/>
      <c r="H850" s="56" t="s">
        <v>4449</v>
      </c>
      <c r="I850" s="56"/>
      <c r="J850" s="56"/>
      <c r="K850" s="56"/>
      <c r="L850" s="56"/>
      <c r="M850" s="56"/>
      <c r="N850" s="56"/>
      <c r="O850" s="56" t="s">
        <v>41</v>
      </c>
      <c r="P850" s="56"/>
      <c r="Q850" s="287" t="e">
        <f>토목기계경비총괄표!$H$21</f>
        <v>#REF!</v>
      </c>
      <c r="R850" s="287"/>
      <c r="S850" s="287"/>
      <c r="T850" s="287"/>
      <c r="U850" s="287"/>
      <c r="V850" s="56"/>
      <c r="W850" s="56"/>
      <c r="X850" s="56" t="s">
        <v>12609</v>
      </c>
      <c r="Y850" s="56"/>
      <c r="Z850" s="56"/>
      <c r="AA850" s="56" t="str">
        <f>TEXT(BA840,"#,##0.#######")</f>
        <v>37.5</v>
      </c>
      <c r="AB850" s="56"/>
      <c r="AC850" s="56"/>
      <c r="AD850" s="56"/>
      <c r="AE850" s="56"/>
      <c r="AF850" s="56"/>
      <c r="AG850" s="56"/>
      <c r="AH850" s="56" t="s">
        <v>43</v>
      </c>
      <c r="AI850" s="56"/>
      <c r="AJ850" s="56" t="e">
        <f>TEXT(TRUNC(Q850/BA840,1),"#,##0.#")</f>
        <v>#REF!</v>
      </c>
      <c r="AK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  <c r="BR850" s="56"/>
      <c r="BS850" s="56"/>
      <c r="BT850" s="56"/>
      <c r="BU850" s="56"/>
      <c r="BV850" s="56"/>
      <c r="BW850" s="56"/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  <c r="CH850" s="56"/>
      <c r="CI850" s="56"/>
      <c r="CJ850" s="56"/>
      <c r="CK850" s="56"/>
      <c r="CL850" s="56"/>
      <c r="CM850" s="56"/>
      <c r="CN850" s="56"/>
      <c r="CO850" s="56"/>
      <c r="CP850" s="56"/>
      <c r="CQ850" s="56"/>
      <c r="CR850" s="56"/>
      <c r="CS850" s="56"/>
      <c r="CT850" s="56"/>
      <c r="CU850" s="56"/>
      <c r="CV850" s="56"/>
      <c r="CW850" s="56"/>
      <c r="CX850" s="56"/>
      <c r="CY850" s="56"/>
      <c r="CZ850" s="66"/>
      <c r="DA850" s="66"/>
      <c r="DB850" s="66"/>
      <c r="DC850" s="66"/>
      <c r="DD850" s="66"/>
      <c r="DE850" s="66"/>
      <c r="DF850" s="66"/>
      <c r="DG850" s="66"/>
      <c r="DH850" s="66"/>
      <c r="DI850" s="66"/>
      <c r="DJ850" s="66"/>
      <c r="DK850" s="66"/>
      <c r="DL850" s="66"/>
      <c r="DM850" s="66"/>
      <c r="DN850" s="66"/>
      <c r="DO850" s="66"/>
      <c r="DP850" s="66"/>
      <c r="DQ850" s="66"/>
      <c r="DR850" s="66"/>
      <c r="DS850" s="66"/>
      <c r="DT850" s="66"/>
      <c r="DU850" s="66"/>
      <c r="DV850" s="66"/>
      <c r="DW850" s="66"/>
      <c r="DX850" s="66"/>
      <c r="DY850" s="66"/>
      <c r="DZ850" s="66"/>
      <c r="EA850" s="66"/>
      <c r="EB850" s="66"/>
      <c r="EC850" s="66"/>
      <c r="ED850" s="66"/>
      <c r="EE850" s="66"/>
      <c r="EF850" s="66"/>
      <c r="EG850" s="66"/>
      <c r="EH850" s="66"/>
      <c r="EI850" s="66"/>
      <c r="EJ850" s="66"/>
      <c r="EK850" s="66"/>
      <c r="EL850" s="115"/>
      <c r="EM850" s="61"/>
      <c r="EN850" s="61"/>
      <c r="EO850" s="61"/>
      <c r="EP850" s="61"/>
      <c r="EQ850" s="70"/>
      <c r="ER850" s="56"/>
      <c r="ES850" s="56"/>
      <c r="ET850" s="66"/>
      <c r="EU850" s="66"/>
      <c r="EV850" s="66"/>
      <c r="EW850" s="66"/>
      <c r="EX850" s="66"/>
      <c r="EY850" s="66"/>
      <c r="EZ850" s="66"/>
      <c r="FA850" s="66"/>
      <c r="FB850" s="66"/>
      <c r="FC850" s="66"/>
      <c r="FD850" s="66"/>
      <c r="FE850" s="66"/>
      <c r="FF850" s="66"/>
      <c r="FG850" s="66"/>
      <c r="FH850" s="66"/>
      <c r="FI850" s="66"/>
      <c r="FJ850" s="66"/>
      <c r="FK850" s="66"/>
      <c r="FL850" s="66"/>
      <c r="FM850" s="66"/>
      <c r="FN850" s="66"/>
      <c r="FO850" s="66"/>
      <c r="FP850" s="66"/>
      <c r="FQ850" s="66"/>
      <c r="FR850" s="66"/>
      <c r="FS850" s="66"/>
      <c r="FT850" s="66"/>
      <c r="FU850" s="66"/>
      <c r="FV850" s="66"/>
      <c r="FW850" s="66"/>
      <c r="FX850" s="66"/>
      <c r="FY850" s="66"/>
      <c r="FZ850" s="66"/>
      <c r="GA850" s="66"/>
      <c r="GB850" s="66"/>
      <c r="GC850" s="66"/>
      <c r="GD850" s="66"/>
      <c r="GE850" s="66"/>
      <c r="GF850" s="66"/>
      <c r="GG850" s="7"/>
    </row>
    <row r="851" spans="2:189" s="67" customFormat="1" ht="11.45" customHeight="1" x14ac:dyDescent="0.15">
      <c r="B851" s="114"/>
      <c r="C851" s="56"/>
      <c r="D851" s="56"/>
      <c r="E851" s="56"/>
      <c r="F851" s="56"/>
      <c r="G851" s="56"/>
      <c r="H851" s="56" t="s">
        <v>12605</v>
      </c>
      <c r="I851" s="56"/>
      <c r="J851" s="56" t="s">
        <v>12606</v>
      </c>
      <c r="K851" s="56"/>
      <c r="L851" s="56"/>
      <c r="M851" s="56"/>
      <c r="N851" s="56"/>
      <c r="O851" s="56" t="s">
        <v>41</v>
      </c>
      <c r="P851" s="56"/>
      <c r="Q851" s="287">
        <f>토목기계경비총괄표!$I$21</f>
        <v>6979</v>
      </c>
      <c r="R851" s="287"/>
      <c r="S851" s="287"/>
      <c r="T851" s="287"/>
      <c r="U851" s="287"/>
      <c r="V851" s="56"/>
      <c r="W851" s="56"/>
      <c r="X851" s="56" t="s">
        <v>12609</v>
      </c>
      <c r="Y851" s="56"/>
      <c r="Z851" s="56"/>
      <c r="AA851" s="56" t="str">
        <f>TEXT(BA840,"#,##0.#######")</f>
        <v>37.5</v>
      </c>
      <c r="AB851" s="56"/>
      <c r="AC851" s="56"/>
      <c r="AD851" s="56"/>
      <c r="AE851" s="56"/>
      <c r="AF851" s="56"/>
      <c r="AG851" s="56"/>
      <c r="AH851" s="56" t="s">
        <v>43</v>
      </c>
      <c r="AI851" s="56"/>
      <c r="AJ851" s="56" t="str">
        <f>TEXT(TRUNC(Q851/BA840,1),"#,##0.#")</f>
        <v>186.1</v>
      </c>
      <c r="AK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  <c r="BR851" s="56"/>
      <c r="BS851" s="56"/>
      <c r="BT851" s="56"/>
      <c r="BU851" s="56"/>
      <c r="BV851" s="56"/>
      <c r="BW851" s="56"/>
      <c r="BX851" s="56"/>
      <c r="BY851" s="56"/>
      <c r="BZ851" s="56"/>
      <c r="CA851" s="56"/>
      <c r="CB851" s="56"/>
      <c r="CC851" s="56"/>
      <c r="CD851" s="56"/>
      <c r="CE851" s="56"/>
      <c r="CF851" s="56"/>
      <c r="CG851" s="56"/>
      <c r="CH851" s="56"/>
      <c r="CI851" s="56"/>
      <c r="CJ851" s="56"/>
      <c r="CK851" s="56"/>
      <c r="CL851" s="56"/>
      <c r="CM851" s="56"/>
      <c r="CN851" s="56"/>
      <c r="CO851" s="56"/>
      <c r="CP851" s="56"/>
      <c r="CQ851" s="56"/>
      <c r="CR851" s="56"/>
      <c r="CS851" s="56"/>
      <c r="CT851" s="56"/>
      <c r="CU851" s="56"/>
      <c r="CV851" s="56"/>
      <c r="CW851" s="56"/>
      <c r="CX851" s="56"/>
      <c r="CY851" s="56"/>
      <c r="CZ851" s="66"/>
      <c r="DA851" s="66"/>
      <c r="DB851" s="66"/>
      <c r="DC851" s="66"/>
      <c r="DD851" s="66"/>
      <c r="DE851" s="66"/>
      <c r="DF851" s="66"/>
      <c r="DG851" s="66"/>
      <c r="DH851" s="66"/>
      <c r="DI851" s="66"/>
      <c r="DJ851" s="66"/>
      <c r="DK851" s="66"/>
      <c r="DL851" s="66"/>
      <c r="DM851" s="66"/>
      <c r="DN851" s="66"/>
      <c r="DO851" s="66"/>
      <c r="DP851" s="66"/>
      <c r="DQ851" s="66"/>
      <c r="DR851" s="66"/>
      <c r="DS851" s="66"/>
      <c r="DT851" s="66"/>
      <c r="DU851" s="66"/>
      <c r="DV851" s="66"/>
      <c r="DW851" s="66"/>
      <c r="DX851" s="66"/>
      <c r="DY851" s="66"/>
      <c r="DZ851" s="66"/>
      <c r="EA851" s="66"/>
      <c r="EB851" s="66"/>
      <c r="EC851" s="66"/>
      <c r="ED851" s="66"/>
      <c r="EE851" s="66"/>
      <c r="EF851" s="66"/>
      <c r="EG851" s="66"/>
      <c r="EH851" s="66"/>
      <c r="EI851" s="66"/>
      <c r="EJ851" s="66"/>
      <c r="EK851" s="66"/>
      <c r="EL851" s="115"/>
      <c r="EM851" s="61"/>
      <c r="EN851" s="61"/>
      <c r="EO851" s="61"/>
      <c r="EP851" s="61"/>
      <c r="EQ851" s="70"/>
      <c r="ER851" s="56"/>
      <c r="ES851" s="56"/>
      <c r="ET851" s="66"/>
      <c r="EU851" s="66"/>
      <c r="EV851" s="66"/>
      <c r="EW851" s="66"/>
      <c r="EX851" s="66"/>
      <c r="EY851" s="66"/>
      <c r="EZ851" s="66"/>
      <c r="FA851" s="66"/>
      <c r="FB851" s="66"/>
      <c r="FC851" s="66"/>
      <c r="FD851" s="66"/>
      <c r="FE851" s="66"/>
      <c r="FF851" s="66"/>
      <c r="FG851" s="66"/>
      <c r="FH851" s="66"/>
      <c r="FI851" s="66"/>
      <c r="FJ851" s="66"/>
      <c r="FK851" s="66"/>
      <c r="FL851" s="66"/>
      <c r="FM851" s="66"/>
      <c r="FN851" s="66"/>
      <c r="FO851" s="66"/>
      <c r="FP851" s="66"/>
      <c r="FQ851" s="66"/>
      <c r="FR851" s="66"/>
      <c r="FS851" s="66"/>
      <c r="FT851" s="66"/>
      <c r="FU851" s="66"/>
      <c r="FV851" s="66"/>
      <c r="FW851" s="66"/>
      <c r="FX851" s="66"/>
      <c r="FY851" s="66"/>
      <c r="FZ851" s="66"/>
      <c r="GA851" s="66"/>
      <c r="GB851" s="66"/>
      <c r="GC851" s="66"/>
      <c r="GD851" s="66"/>
      <c r="GE851" s="66"/>
      <c r="GF851" s="66"/>
      <c r="GG851" s="7"/>
    </row>
    <row r="852" spans="2:189" s="67" customFormat="1" ht="11.45" customHeight="1" x14ac:dyDescent="0.15">
      <c r="B852" s="114"/>
      <c r="C852" s="56"/>
      <c r="D852" s="56"/>
      <c r="E852" s="56"/>
      <c r="F852" s="56"/>
      <c r="G852" s="56"/>
      <c r="H852" s="56" t="s">
        <v>12614</v>
      </c>
      <c r="I852" s="56"/>
      <c r="J852" s="56" t="s">
        <v>9</v>
      </c>
      <c r="K852" s="56"/>
      <c r="L852" s="56"/>
      <c r="M852" s="56"/>
      <c r="N852" s="56"/>
      <c r="O852" s="56" t="s">
        <v>41</v>
      </c>
      <c r="P852" s="56"/>
      <c r="Q852" s="56" t="e">
        <f>TEXT(AJ849+AJ850+AJ851,"#,##0.#######")</f>
        <v>#REF!</v>
      </c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66"/>
      <c r="DA852" s="66"/>
      <c r="DB852" s="66"/>
      <c r="DC852" s="66"/>
      <c r="DD852" s="66"/>
      <c r="DE852" s="66"/>
      <c r="DF852" s="66"/>
      <c r="DG852" s="66"/>
      <c r="DH852" s="66"/>
      <c r="DI852" s="66"/>
      <c r="DJ852" s="66"/>
      <c r="DK852" s="66"/>
      <c r="DL852" s="66"/>
      <c r="DM852" s="66"/>
      <c r="DN852" s="66"/>
      <c r="DO852" s="66"/>
      <c r="DP852" s="66"/>
      <c r="DQ852" s="66"/>
      <c r="DR852" s="66"/>
      <c r="DS852" s="66"/>
      <c r="DT852" s="66"/>
      <c r="DU852" s="66"/>
      <c r="DV852" s="66"/>
      <c r="DW852" s="66"/>
      <c r="DX852" s="66"/>
      <c r="DY852" s="66"/>
      <c r="DZ852" s="66"/>
      <c r="EA852" s="66"/>
      <c r="EB852" s="66"/>
      <c r="EC852" s="66"/>
      <c r="ED852" s="66"/>
      <c r="EE852" s="66"/>
      <c r="EF852" s="66"/>
      <c r="EG852" s="66"/>
      <c r="EH852" s="66"/>
      <c r="EI852" s="66"/>
      <c r="EJ852" s="66"/>
      <c r="EK852" s="66"/>
      <c r="EL852" s="115"/>
      <c r="EM852" s="61" t="e">
        <f>EN852+EO852+EP852</f>
        <v>#REF!</v>
      </c>
      <c r="EN852" s="61" t="e">
        <f>TEXT(AJ849,"#,###.0")</f>
        <v>#REF!</v>
      </c>
      <c r="EO852" s="61" t="e">
        <f>TEXT(AJ850,"#,###.0")</f>
        <v>#REF!</v>
      </c>
      <c r="EP852" s="61" t="str">
        <f>TEXT(AJ851,"#,###.0")</f>
        <v>186.1</v>
      </c>
      <c r="EQ852" s="70"/>
      <c r="ER852" s="56"/>
      <c r="ES852" s="56"/>
      <c r="ET852" s="66"/>
      <c r="EU852" s="66"/>
      <c r="EV852" s="66"/>
      <c r="EW852" s="66"/>
      <c r="EX852" s="66"/>
      <c r="EY852" s="66"/>
      <c r="EZ852" s="66"/>
      <c r="FA852" s="66"/>
      <c r="FB852" s="66"/>
      <c r="FC852" s="66"/>
      <c r="FD852" s="66"/>
      <c r="FE852" s="66"/>
      <c r="FF852" s="66"/>
      <c r="FG852" s="66"/>
      <c r="FH852" s="66"/>
      <c r="FI852" s="66"/>
      <c r="FJ852" s="66"/>
      <c r="FK852" s="66"/>
      <c r="FL852" s="66"/>
      <c r="FM852" s="66"/>
      <c r="FN852" s="66"/>
      <c r="FO852" s="66"/>
      <c r="FP852" s="66"/>
      <c r="FQ852" s="66"/>
      <c r="FR852" s="66"/>
      <c r="FS852" s="66"/>
      <c r="FT852" s="66"/>
      <c r="FU852" s="66"/>
      <c r="FV852" s="66"/>
      <c r="FW852" s="66"/>
      <c r="FX852" s="66"/>
      <c r="FY852" s="66"/>
      <c r="FZ852" s="66"/>
      <c r="GA852" s="66"/>
      <c r="GB852" s="66"/>
      <c r="GC852" s="66"/>
      <c r="GD852" s="66"/>
      <c r="GE852" s="66"/>
      <c r="GF852" s="66"/>
      <c r="GG852" s="7"/>
    </row>
    <row r="853" spans="2:189" s="67" customFormat="1" ht="11.45" customHeight="1" x14ac:dyDescent="0.15">
      <c r="B853" s="114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6"/>
      <c r="CH853" s="56"/>
      <c r="CI853" s="56"/>
      <c r="CJ853" s="56"/>
      <c r="CK853" s="56"/>
      <c r="CL853" s="56"/>
      <c r="CM853" s="56"/>
      <c r="CN853" s="56"/>
      <c r="CO853" s="56"/>
      <c r="CP853" s="56"/>
      <c r="CQ853" s="56"/>
      <c r="CR853" s="56"/>
      <c r="CS853" s="56"/>
      <c r="CT853" s="56"/>
      <c r="CU853" s="56"/>
      <c r="CV853" s="56"/>
      <c r="CW853" s="56"/>
      <c r="CX853" s="56"/>
      <c r="CY853" s="56"/>
      <c r="CZ853" s="66"/>
      <c r="DA853" s="66"/>
      <c r="DB853" s="66"/>
      <c r="DC853" s="66"/>
      <c r="DD853" s="66"/>
      <c r="DE853" s="66"/>
      <c r="DF853" s="66"/>
      <c r="DG853" s="66"/>
      <c r="DH853" s="66"/>
      <c r="DI853" s="66"/>
      <c r="DJ853" s="66"/>
      <c r="DK853" s="66"/>
      <c r="DL853" s="66"/>
      <c r="DM853" s="66"/>
      <c r="DN853" s="66"/>
      <c r="DO853" s="66"/>
      <c r="DP853" s="66"/>
      <c r="DQ853" s="66"/>
      <c r="DR853" s="66"/>
      <c r="DS853" s="66"/>
      <c r="DT853" s="66"/>
      <c r="DU853" s="66"/>
      <c r="DV853" s="66"/>
      <c r="DW853" s="66"/>
      <c r="DX853" s="66"/>
      <c r="DY853" s="66"/>
      <c r="DZ853" s="66"/>
      <c r="EA853" s="66"/>
      <c r="EB853" s="66"/>
      <c r="EC853" s="66"/>
      <c r="ED853" s="66"/>
      <c r="EE853" s="66"/>
      <c r="EF853" s="66"/>
      <c r="EG853" s="66"/>
      <c r="EH853" s="66"/>
      <c r="EI853" s="66"/>
      <c r="EJ853" s="66"/>
      <c r="EK853" s="66"/>
      <c r="EL853" s="115"/>
      <c r="EM853" s="61"/>
      <c r="EN853" s="61"/>
      <c r="EO853" s="61"/>
      <c r="EP853" s="61"/>
      <c r="EQ853" s="70"/>
      <c r="ER853" s="56"/>
      <c r="ES853" s="56"/>
      <c r="ET853" s="66"/>
      <c r="EU853" s="66"/>
      <c r="EV853" s="66"/>
      <c r="EW853" s="66"/>
      <c r="EX853" s="66"/>
      <c r="EY853" s="66"/>
      <c r="EZ853" s="66"/>
      <c r="FA853" s="66"/>
      <c r="FB853" s="66"/>
      <c r="FC853" s="66"/>
      <c r="FD853" s="66"/>
      <c r="FE853" s="66"/>
      <c r="FF853" s="66"/>
      <c r="FG853" s="66"/>
      <c r="FH853" s="66"/>
      <c r="FI853" s="66"/>
      <c r="FJ853" s="66"/>
      <c r="FK853" s="66"/>
      <c r="FL853" s="66"/>
      <c r="FM853" s="66"/>
      <c r="FN853" s="66"/>
      <c r="FO853" s="66"/>
      <c r="FP853" s="66"/>
      <c r="FQ853" s="66"/>
      <c r="FR853" s="66"/>
      <c r="FS853" s="66"/>
      <c r="FT853" s="66"/>
      <c r="FU853" s="66"/>
      <c r="FV853" s="66"/>
      <c r="FW853" s="66"/>
      <c r="FX853" s="66"/>
      <c r="FY853" s="66"/>
      <c r="FZ853" s="66"/>
      <c r="GA853" s="66"/>
      <c r="GB853" s="66"/>
      <c r="GC853" s="66"/>
      <c r="GD853" s="66"/>
      <c r="GE853" s="66"/>
      <c r="GF853" s="66"/>
      <c r="GG853" s="7"/>
    </row>
    <row r="854" spans="2:189" s="67" customFormat="1" ht="11.45" customHeight="1" x14ac:dyDescent="0.15">
      <c r="B854" s="114"/>
      <c r="C854" s="56"/>
      <c r="D854" s="56"/>
      <c r="E854" s="56" t="s">
        <v>12603</v>
      </c>
      <c r="F854" s="56"/>
      <c r="G854" s="56"/>
      <c r="H854" s="56" t="s">
        <v>12661</v>
      </c>
      <c r="I854" s="56"/>
      <c r="J854" s="56"/>
      <c r="K854" s="56" t="s">
        <v>12655</v>
      </c>
      <c r="L854" s="56"/>
      <c r="M854" s="56"/>
      <c r="N854" s="56" t="s">
        <v>41</v>
      </c>
      <c r="O854" s="56"/>
      <c r="P854" s="56" t="s">
        <v>12634</v>
      </c>
      <c r="Q854" s="56"/>
      <c r="R854" s="56"/>
      <c r="S854" s="56"/>
      <c r="T854" s="56" t="s">
        <v>12635</v>
      </c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  <c r="BR854" s="56"/>
      <c r="BS854" s="56"/>
      <c r="BT854" s="56"/>
      <c r="BU854" s="56"/>
      <c r="BV854" s="56"/>
      <c r="BW854" s="56"/>
      <c r="BX854" s="56"/>
      <c r="BY854" s="56"/>
      <c r="BZ854" s="56"/>
      <c r="CA854" s="56"/>
      <c r="CB854" s="56"/>
      <c r="CC854" s="56"/>
      <c r="CD854" s="56"/>
      <c r="CE854" s="56"/>
      <c r="CF854" s="56"/>
      <c r="CG854" s="56"/>
      <c r="CH854" s="56"/>
      <c r="CI854" s="56"/>
      <c r="CJ854" s="56"/>
      <c r="CK854" s="56"/>
      <c r="CL854" s="56"/>
      <c r="CM854" s="56"/>
      <c r="CN854" s="56"/>
      <c r="CO854" s="56"/>
      <c r="CP854" s="56"/>
      <c r="CQ854" s="56"/>
      <c r="CR854" s="56"/>
      <c r="CS854" s="56"/>
      <c r="CT854" s="56"/>
      <c r="CU854" s="56"/>
      <c r="CV854" s="56"/>
      <c r="CW854" s="56"/>
      <c r="CX854" s="56"/>
      <c r="CY854" s="56"/>
      <c r="CZ854" s="66"/>
      <c r="DA854" s="66"/>
      <c r="DB854" s="66"/>
      <c r="DC854" s="66"/>
      <c r="DD854" s="66"/>
      <c r="DE854" s="66"/>
      <c r="DF854" s="66"/>
      <c r="DG854" s="66"/>
      <c r="DH854" s="66"/>
      <c r="DI854" s="66"/>
      <c r="DJ854" s="66"/>
      <c r="DK854" s="66"/>
      <c r="DL854" s="66"/>
      <c r="DM854" s="66"/>
      <c r="DN854" s="66"/>
      <c r="DO854" s="66"/>
      <c r="DP854" s="66"/>
      <c r="DQ854" s="66"/>
      <c r="DR854" s="66"/>
      <c r="DS854" s="66"/>
      <c r="DT854" s="66"/>
      <c r="DU854" s="66"/>
      <c r="DV854" s="66"/>
      <c r="DW854" s="66"/>
      <c r="DX854" s="66"/>
      <c r="DY854" s="66"/>
      <c r="DZ854" s="66"/>
      <c r="EA854" s="66"/>
      <c r="EB854" s="66"/>
      <c r="EC854" s="66"/>
      <c r="ED854" s="66"/>
      <c r="EE854" s="66"/>
      <c r="EF854" s="66"/>
      <c r="EG854" s="66"/>
      <c r="EH854" s="66"/>
      <c r="EI854" s="66"/>
      <c r="EJ854" s="66"/>
      <c r="EK854" s="66"/>
      <c r="EL854" s="115"/>
      <c r="EM854" s="61"/>
      <c r="EN854" s="61"/>
      <c r="EO854" s="61"/>
      <c r="EP854" s="61"/>
      <c r="EQ854" s="70"/>
      <c r="ER854" s="56"/>
      <c r="ES854" s="56"/>
      <c r="ET854" s="66"/>
      <c r="EU854" s="66"/>
      <c r="EV854" s="66"/>
      <c r="EW854" s="66"/>
      <c r="EX854" s="66"/>
      <c r="EY854" s="66"/>
      <c r="EZ854" s="66"/>
      <c r="FA854" s="66"/>
      <c r="FB854" s="66"/>
      <c r="FC854" s="66"/>
      <c r="FD854" s="66"/>
      <c r="FE854" s="66"/>
      <c r="FF854" s="66"/>
      <c r="FG854" s="66"/>
      <c r="FH854" s="66"/>
      <c r="FI854" s="66"/>
      <c r="FJ854" s="66"/>
      <c r="FK854" s="66"/>
      <c r="FL854" s="66"/>
      <c r="FM854" s="66"/>
      <c r="FN854" s="66"/>
      <c r="FO854" s="66"/>
      <c r="FP854" s="66"/>
      <c r="FQ854" s="66"/>
      <c r="FR854" s="66"/>
      <c r="FS854" s="66"/>
      <c r="FT854" s="66"/>
      <c r="FU854" s="66"/>
      <c r="FV854" s="66"/>
      <c r="FW854" s="66"/>
      <c r="FX854" s="66"/>
      <c r="FY854" s="66"/>
      <c r="FZ854" s="66"/>
      <c r="GA854" s="66"/>
      <c r="GB854" s="66"/>
      <c r="GC854" s="66"/>
      <c r="GD854" s="66"/>
      <c r="GE854" s="66"/>
      <c r="GF854" s="66"/>
      <c r="GG854" s="7"/>
    </row>
    <row r="855" spans="2:189" s="67" customFormat="1" ht="11.45" customHeight="1" x14ac:dyDescent="0.15">
      <c r="B855" s="114"/>
      <c r="C855" s="56"/>
      <c r="D855" s="56"/>
      <c r="E855" s="56"/>
      <c r="F855" s="56"/>
      <c r="G855" s="56"/>
      <c r="H855" s="56" t="s">
        <v>4448</v>
      </c>
      <c r="I855" s="56"/>
      <c r="J855" s="56"/>
      <c r="K855" s="56"/>
      <c r="L855" s="56"/>
      <c r="M855" s="56"/>
      <c r="N855" s="56"/>
      <c r="O855" s="56" t="s">
        <v>41</v>
      </c>
      <c r="P855" s="56"/>
      <c r="Q855" s="287" t="e">
        <f>토목기계경비총괄표!$G$17</f>
        <v>#REF!</v>
      </c>
      <c r="R855" s="287"/>
      <c r="S855" s="287"/>
      <c r="T855" s="287"/>
      <c r="U855" s="287"/>
      <c r="V855" s="56"/>
      <c r="W855" s="56"/>
      <c r="X855" s="56"/>
      <c r="Y855" s="56"/>
      <c r="Z855" s="56" t="s">
        <v>12609</v>
      </c>
      <c r="AA855" s="56"/>
      <c r="AB855" s="56"/>
      <c r="AC855" s="56" t="str">
        <f>TEXT(BA840,"#,##0.#######")</f>
        <v>37.5</v>
      </c>
      <c r="AD855" s="56"/>
      <c r="AE855" s="56"/>
      <c r="AF855" s="56" t="s">
        <v>12914</v>
      </c>
      <c r="AG855" s="56"/>
      <c r="AH855" s="56" t="str">
        <f>TEXT(0.5,"#,##0.#######")</f>
        <v>0.5</v>
      </c>
      <c r="AI855" s="56"/>
      <c r="AJ855" s="56" t="s">
        <v>3916</v>
      </c>
      <c r="AL855" s="56" t="s">
        <v>43</v>
      </c>
      <c r="AM855" s="56"/>
      <c r="AN855" s="56" t="e">
        <f>TEXT(TRUNC(Q855/BA840*AH855,1),"#,##0.#")</f>
        <v>#REF!</v>
      </c>
      <c r="AO855" s="56"/>
      <c r="AP855" s="56"/>
      <c r="AQ855" s="56"/>
      <c r="AR855" s="56"/>
      <c r="AS855" s="56"/>
      <c r="AT855" s="56"/>
      <c r="AU855" s="56"/>
      <c r="AV855" s="56"/>
      <c r="AW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  <c r="BR855" s="56"/>
      <c r="BS855" s="56"/>
      <c r="BT855" s="56"/>
      <c r="BU855" s="56"/>
      <c r="BV855" s="56"/>
      <c r="BW855" s="56"/>
      <c r="BX855" s="56"/>
      <c r="BY855" s="56"/>
      <c r="BZ855" s="56"/>
      <c r="CA855" s="56"/>
      <c r="CB855" s="56"/>
      <c r="CC855" s="56"/>
      <c r="CD855" s="56"/>
      <c r="CE855" s="56"/>
      <c r="CF855" s="56"/>
      <c r="CG855" s="56"/>
      <c r="CH855" s="56"/>
      <c r="CI855" s="56"/>
      <c r="CJ855" s="56"/>
      <c r="CK855" s="56"/>
      <c r="CL855" s="56"/>
      <c r="CM855" s="56"/>
      <c r="CN855" s="56"/>
      <c r="CO855" s="56"/>
      <c r="CP855" s="56"/>
      <c r="CQ855" s="56"/>
      <c r="CR855" s="56"/>
      <c r="CS855" s="56"/>
      <c r="CT855" s="56"/>
      <c r="CU855" s="56"/>
      <c r="CV855" s="56"/>
      <c r="CW855" s="56"/>
      <c r="CX855" s="56"/>
      <c r="CY855" s="56"/>
      <c r="CZ855" s="66"/>
      <c r="DA855" s="66"/>
      <c r="DB855" s="66"/>
      <c r="DC855" s="66"/>
      <c r="DD855" s="66"/>
      <c r="DE855" s="66"/>
      <c r="DF855" s="66"/>
      <c r="DG855" s="66"/>
      <c r="DH855" s="66"/>
      <c r="DI855" s="66"/>
      <c r="DJ855" s="66"/>
      <c r="DK855" s="66"/>
      <c r="DL855" s="66"/>
      <c r="DM855" s="66"/>
      <c r="DN855" s="66"/>
      <c r="DO855" s="66"/>
      <c r="DP855" s="66"/>
      <c r="DQ855" s="66"/>
      <c r="DR855" s="66"/>
      <c r="DS855" s="66"/>
      <c r="DT855" s="66"/>
      <c r="DU855" s="66"/>
      <c r="DV855" s="66"/>
      <c r="DW855" s="66"/>
      <c r="DX855" s="66"/>
      <c r="DY855" s="66"/>
      <c r="DZ855" s="66"/>
      <c r="EA855" s="66"/>
      <c r="EB855" s="66"/>
      <c r="EC855" s="66"/>
      <c r="ED855" s="66"/>
      <c r="EE855" s="66"/>
      <c r="EF855" s="66"/>
      <c r="EG855" s="66"/>
      <c r="EH855" s="66"/>
      <c r="EI855" s="66"/>
      <c r="EJ855" s="66"/>
      <c r="EK855" s="66"/>
      <c r="EL855" s="115"/>
      <c r="EM855" s="61"/>
      <c r="EN855" s="61"/>
      <c r="EO855" s="61"/>
      <c r="EP855" s="61"/>
      <c r="EQ855" s="70"/>
      <c r="ER855" s="56"/>
      <c r="ES855" s="56"/>
      <c r="ET855" s="66"/>
      <c r="EU855" s="66"/>
      <c r="EV855" s="66"/>
      <c r="EW855" s="66"/>
      <c r="EX855" s="66"/>
      <c r="EY855" s="66"/>
      <c r="EZ855" s="66"/>
      <c r="FA855" s="66"/>
      <c r="FB855" s="66"/>
      <c r="FC855" s="66"/>
      <c r="FD855" s="66"/>
      <c r="FE855" s="66"/>
      <c r="FF855" s="66"/>
      <c r="FG855" s="66"/>
      <c r="FH855" s="66"/>
      <c r="FI855" s="66"/>
      <c r="FJ855" s="66"/>
      <c r="FK855" s="66"/>
      <c r="FL855" s="66"/>
      <c r="FM855" s="66"/>
      <c r="FN855" s="66"/>
      <c r="FO855" s="66"/>
      <c r="FP855" s="66"/>
      <c r="FQ855" s="66"/>
      <c r="FR855" s="66"/>
      <c r="FS855" s="66"/>
      <c r="FT855" s="66"/>
      <c r="FU855" s="66"/>
      <c r="FV855" s="66"/>
      <c r="FW855" s="66"/>
      <c r="FX855" s="66"/>
      <c r="FY855" s="66"/>
      <c r="FZ855" s="66"/>
      <c r="GA855" s="66"/>
      <c r="GB855" s="66"/>
      <c r="GC855" s="66"/>
      <c r="GD855" s="66"/>
      <c r="GE855" s="66"/>
      <c r="GF855" s="66"/>
      <c r="GG855" s="7"/>
    </row>
    <row r="856" spans="2:189" s="67" customFormat="1" ht="11.45" customHeight="1" x14ac:dyDescent="0.15">
      <c r="B856" s="114"/>
      <c r="C856" s="56"/>
      <c r="D856" s="56"/>
      <c r="E856" s="56"/>
      <c r="F856" s="56"/>
      <c r="G856" s="56"/>
      <c r="H856" s="56" t="s">
        <v>4449</v>
      </c>
      <c r="I856" s="56"/>
      <c r="J856" s="56"/>
      <c r="K856" s="56"/>
      <c r="L856" s="56"/>
      <c r="M856" s="56"/>
      <c r="N856" s="56"/>
      <c r="O856" s="56" t="s">
        <v>41</v>
      </c>
      <c r="P856" s="56"/>
      <c r="Q856" s="287" t="e">
        <f>토목기계경비총괄표!$H$17</f>
        <v>#REF!</v>
      </c>
      <c r="R856" s="287"/>
      <c r="S856" s="287"/>
      <c r="T856" s="287"/>
      <c r="U856" s="287"/>
      <c r="V856" s="56"/>
      <c r="W856" s="56"/>
      <c r="X856" s="56"/>
      <c r="Y856" s="56"/>
      <c r="Z856" s="56" t="s">
        <v>12609</v>
      </c>
      <c r="AA856" s="56"/>
      <c r="AB856" s="56"/>
      <c r="AC856" s="56" t="str">
        <f>TEXT(BA840,"#,##0.#######")</f>
        <v>37.5</v>
      </c>
      <c r="AD856" s="56"/>
      <c r="AE856" s="56"/>
      <c r="AF856" s="56" t="s">
        <v>12914</v>
      </c>
      <c r="AG856" s="56"/>
      <c r="AH856" s="56" t="str">
        <f>TEXT(0.5,"#,##0.#######")</f>
        <v>0.5</v>
      </c>
      <c r="AI856" s="56"/>
      <c r="AJ856" s="56" t="s">
        <v>3916</v>
      </c>
      <c r="AL856" s="56" t="s">
        <v>43</v>
      </c>
      <c r="AM856" s="56"/>
      <c r="AN856" s="56" t="e">
        <f>TEXT(TRUNC(Q856/BA840*AH856,1),"#,##0.#")</f>
        <v>#REF!</v>
      </c>
      <c r="AO856" s="56"/>
      <c r="AP856" s="56"/>
      <c r="AQ856" s="56"/>
      <c r="AR856" s="56"/>
      <c r="AS856" s="56"/>
      <c r="AT856" s="56"/>
      <c r="AU856" s="56"/>
      <c r="AV856" s="56"/>
      <c r="AW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66"/>
      <c r="DA856" s="66"/>
      <c r="DB856" s="66"/>
      <c r="DC856" s="66"/>
      <c r="DD856" s="66"/>
      <c r="DE856" s="66"/>
      <c r="DF856" s="66"/>
      <c r="DG856" s="66"/>
      <c r="DH856" s="66"/>
      <c r="DI856" s="66"/>
      <c r="DJ856" s="66"/>
      <c r="DK856" s="66"/>
      <c r="DL856" s="66"/>
      <c r="DM856" s="66"/>
      <c r="DN856" s="66"/>
      <c r="DO856" s="66"/>
      <c r="DP856" s="66"/>
      <c r="DQ856" s="66"/>
      <c r="DR856" s="66"/>
      <c r="DS856" s="66"/>
      <c r="DT856" s="66"/>
      <c r="DU856" s="66"/>
      <c r="DV856" s="66"/>
      <c r="DW856" s="66"/>
      <c r="DX856" s="66"/>
      <c r="DY856" s="66"/>
      <c r="DZ856" s="66"/>
      <c r="EA856" s="66"/>
      <c r="EB856" s="66"/>
      <c r="EC856" s="66"/>
      <c r="ED856" s="66"/>
      <c r="EE856" s="66"/>
      <c r="EF856" s="66"/>
      <c r="EG856" s="66"/>
      <c r="EH856" s="66"/>
      <c r="EI856" s="66"/>
      <c r="EJ856" s="66"/>
      <c r="EK856" s="66"/>
      <c r="EL856" s="115"/>
      <c r="EM856" s="61"/>
      <c r="EN856" s="61"/>
      <c r="EO856" s="61"/>
      <c r="EP856" s="61"/>
      <c r="EQ856" s="70"/>
      <c r="ER856" s="56"/>
      <c r="ES856" s="56"/>
      <c r="ET856" s="66"/>
      <c r="EU856" s="66"/>
      <c r="EV856" s="66"/>
      <c r="EW856" s="66"/>
      <c r="EX856" s="66"/>
      <c r="EY856" s="66"/>
      <c r="EZ856" s="66"/>
      <c r="FA856" s="66"/>
      <c r="FB856" s="66"/>
      <c r="FC856" s="66"/>
      <c r="FD856" s="66"/>
      <c r="FE856" s="66"/>
      <c r="FF856" s="66"/>
      <c r="FG856" s="66"/>
      <c r="FH856" s="66"/>
      <c r="FI856" s="66"/>
      <c r="FJ856" s="66"/>
      <c r="FK856" s="66"/>
      <c r="FL856" s="66"/>
      <c r="FM856" s="66"/>
      <c r="FN856" s="66"/>
      <c r="FO856" s="66"/>
      <c r="FP856" s="66"/>
      <c r="FQ856" s="66"/>
      <c r="FR856" s="66"/>
      <c r="FS856" s="66"/>
      <c r="FT856" s="66"/>
      <c r="FU856" s="66"/>
      <c r="FV856" s="66"/>
      <c r="FW856" s="66"/>
      <c r="FX856" s="66"/>
      <c r="FY856" s="66"/>
      <c r="FZ856" s="66"/>
      <c r="GA856" s="66"/>
      <c r="GB856" s="66"/>
      <c r="GC856" s="66"/>
      <c r="GD856" s="66"/>
      <c r="GE856" s="66"/>
      <c r="GF856" s="66"/>
      <c r="GG856" s="7"/>
    </row>
    <row r="857" spans="2:189" s="67" customFormat="1" ht="11.45" customHeight="1" x14ac:dyDescent="0.15">
      <c r="B857" s="114"/>
      <c r="C857" s="56"/>
      <c r="D857" s="56"/>
      <c r="E857" s="56"/>
      <c r="F857" s="56"/>
      <c r="G857" s="56"/>
      <c r="H857" s="56" t="s">
        <v>12605</v>
      </c>
      <c r="I857" s="56"/>
      <c r="J857" s="56" t="s">
        <v>12606</v>
      </c>
      <c r="K857" s="56"/>
      <c r="L857" s="56"/>
      <c r="M857" s="56"/>
      <c r="N857" s="56"/>
      <c r="O857" s="56" t="s">
        <v>41</v>
      </c>
      <c r="P857" s="56"/>
      <c r="Q857" s="287">
        <f>토목기계경비총괄표!$I$17</f>
        <v>9470</v>
      </c>
      <c r="R857" s="287"/>
      <c r="S857" s="287"/>
      <c r="T857" s="287"/>
      <c r="U857" s="287"/>
      <c r="V857" s="56"/>
      <c r="W857" s="56"/>
      <c r="X857" s="56"/>
      <c r="Y857" s="56"/>
      <c r="Z857" s="56" t="s">
        <v>12609</v>
      </c>
      <c r="AA857" s="56"/>
      <c r="AB857" s="56"/>
      <c r="AC857" s="56" t="str">
        <f>TEXT(BA840,"#,##0.#######")</f>
        <v>37.5</v>
      </c>
      <c r="AD857" s="56"/>
      <c r="AE857" s="56"/>
      <c r="AF857" s="56" t="s">
        <v>12914</v>
      </c>
      <c r="AG857" s="56"/>
      <c r="AH857" s="56" t="str">
        <f>TEXT(0.5,"#,##0.#######")</f>
        <v>0.5</v>
      </c>
      <c r="AI857" s="56"/>
      <c r="AJ857" s="56" t="s">
        <v>3916</v>
      </c>
      <c r="AL857" s="56" t="s">
        <v>43</v>
      </c>
      <c r="AM857" s="56"/>
      <c r="AN857" s="56" t="str">
        <f>TEXT(TRUNC(Q857/BA840*AH857,1),"#,##0.#")</f>
        <v>126.2</v>
      </c>
      <c r="AO857" s="56"/>
      <c r="AP857" s="56"/>
      <c r="AQ857" s="56"/>
      <c r="AR857" s="56"/>
      <c r="AS857" s="56"/>
      <c r="AT857" s="56"/>
      <c r="AU857" s="56"/>
      <c r="AV857" s="56"/>
      <c r="AW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56"/>
      <c r="BI857" s="56"/>
      <c r="BJ857" s="56"/>
      <c r="BK857" s="56"/>
      <c r="BL857" s="56"/>
      <c r="BM857" s="56"/>
      <c r="BN857" s="56"/>
      <c r="BO857" s="56"/>
      <c r="BP857" s="56"/>
      <c r="BQ857" s="56"/>
      <c r="BR857" s="56"/>
      <c r="BS857" s="56"/>
      <c r="BT857" s="56"/>
      <c r="BU857" s="56"/>
      <c r="BV857" s="56"/>
      <c r="BW857" s="56"/>
      <c r="BX857" s="56"/>
      <c r="BY857" s="56"/>
      <c r="BZ857" s="56"/>
      <c r="CA857" s="56"/>
      <c r="CB857" s="56"/>
      <c r="CC857" s="56"/>
      <c r="CD857" s="56"/>
      <c r="CE857" s="56"/>
      <c r="CF857" s="56"/>
      <c r="CG857" s="56"/>
      <c r="CH857" s="56"/>
      <c r="CI857" s="56"/>
      <c r="CJ857" s="56"/>
      <c r="CK857" s="56"/>
      <c r="CL857" s="56"/>
      <c r="CM857" s="56"/>
      <c r="CN857" s="56"/>
      <c r="CO857" s="56"/>
      <c r="CP857" s="56"/>
      <c r="CQ857" s="56"/>
      <c r="CR857" s="56"/>
      <c r="CS857" s="56"/>
      <c r="CT857" s="56"/>
      <c r="CU857" s="56"/>
      <c r="CV857" s="56"/>
      <c r="CW857" s="56"/>
      <c r="CX857" s="56"/>
      <c r="CY857" s="56"/>
      <c r="CZ857" s="66"/>
      <c r="DA857" s="66"/>
      <c r="DB857" s="66"/>
      <c r="DC857" s="66"/>
      <c r="DD857" s="66"/>
      <c r="DE857" s="66"/>
      <c r="DF857" s="66"/>
      <c r="DG857" s="66"/>
      <c r="DH857" s="66"/>
      <c r="DI857" s="66"/>
      <c r="DJ857" s="66"/>
      <c r="DK857" s="66"/>
      <c r="DL857" s="66"/>
      <c r="DM857" s="66"/>
      <c r="DN857" s="66"/>
      <c r="DO857" s="66"/>
      <c r="DP857" s="66"/>
      <c r="DQ857" s="66"/>
      <c r="DR857" s="66"/>
      <c r="DS857" s="66"/>
      <c r="DT857" s="66"/>
      <c r="DU857" s="66"/>
      <c r="DV857" s="66"/>
      <c r="DW857" s="66"/>
      <c r="DX857" s="66"/>
      <c r="DY857" s="66"/>
      <c r="DZ857" s="66"/>
      <c r="EA857" s="66"/>
      <c r="EB857" s="66"/>
      <c r="EC857" s="66"/>
      <c r="ED857" s="66"/>
      <c r="EE857" s="66"/>
      <c r="EF857" s="66"/>
      <c r="EG857" s="66"/>
      <c r="EH857" s="66"/>
      <c r="EI857" s="66"/>
      <c r="EJ857" s="66"/>
      <c r="EK857" s="66"/>
      <c r="EL857" s="115"/>
      <c r="EM857" s="61"/>
      <c r="EN857" s="61"/>
      <c r="EO857" s="61"/>
      <c r="EP857" s="61"/>
      <c r="EQ857" s="70"/>
      <c r="ER857" s="56"/>
      <c r="ES857" s="56"/>
      <c r="ET857" s="66"/>
      <c r="EU857" s="66"/>
      <c r="EV857" s="66"/>
      <c r="EW857" s="66"/>
      <c r="EX857" s="66"/>
      <c r="EY857" s="66"/>
      <c r="EZ857" s="66"/>
      <c r="FA857" s="66"/>
      <c r="FB857" s="66"/>
      <c r="FC857" s="66"/>
      <c r="FD857" s="66"/>
      <c r="FE857" s="66"/>
      <c r="FF857" s="66"/>
      <c r="FG857" s="66"/>
      <c r="FH857" s="66"/>
      <c r="FI857" s="66"/>
      <c r="FJ857" s="66"/>
      <c r="FK857" s="66"/>
      <c r="FL857" s="66"/>
      <c r="FM857" s="66"/>
      <c r="FN857" s="66"/>
      <c r="FO857" s="66"/>
      <c r="FP857" s="66"/>
      <c r="FQ857" s="66"/>
      <c r="FR857" s="66"/>
      <c r="FS857" s="66"/>
      <c r="FT857" s="66"/>
      <c r="FU857" s="66"/>
      <c r="FV857" s="66"/>
      <c r="FW857" s="66"/>
      <c r="FX857" s="66"/>
      <c r="FY857" s="66"/>
      <c r="FZ857" s="66"/>
      <c r="GA857" s="66"/>
      <c r="GB857" s="66"/>
      <c r="GC857" s="66"/>
      <c r="GD857" s="66"/>
      <c r="GE857" s="66"/>
      <c r="GF857" s="66"/>
      <c r="GG857" s="7"/>
    </row>
    <row r="858" spans="2:189" s="67" customFormat="1" ht="11.45" customHeight="1" x14ac:dyDescent="0.15">
      <c r="B858" s="114"/>
      <c r="C858" s="56"/>
      <c r="D858" s="56"/>
      <c r="E858" s="56"/>
      <c r="F858" s="56"/>
      <c r="G858" s="56"/>
      <c r="H858" s="56" t="s">
        <v>12614</v>
      </c>
      <c r="I858" s="56"/>
      <c r="J858" s="56" t="s">
        <v>9</v>
      </c>
      <c r="K858" s="56"/>
      <c r="L858" s="56"/>
      <c r="M858" s="56"/>
      <c r="N858" s="56"/>
      <c r="O858" s="56" t="s">
        <v>41</v>
      </c>
      <c r="P858" s="56"/>
      <c r="Q858" s="56" t="e">
        <f>TEXT(AN855+AN856+AN857,"#,##0.#######")</f>
        <v>#REF!</v>
      </c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56"/>
      <c r="BI858" s="56"/>
      <c r="BJ858" s="56"/>
      <c r="BK858" s="56"/>
      <c r="BL858" s="56"/>
      <c r="BM858" s="56"/>
      <c r="BN858" s="56"/>
      <c r="BO858" s="56"/>
      <c r="BP858" s="56"/>
      <c r="BQ858" s="56"/>
      <c r="BR858" s="56"/>
      <c r="BS858" s="56"/>
      <c r="BT858" s="56"/>
      <c r="BU858" s="56"/>
      <c r="BV858" s="56"/>
      <c r="BW858" s="56"/>
      <c r="BX858" s="56"/>
      <c r="BY858" s="56"/>
      <c r="BZ858" s="56"/>
      <c r="CA858" s="56"/>
      <c r="CB858" s="56"/>
      <c r="CC858" s="56"/>
      <c r="CD858" s="56"/>
      <c r="CE858" s="56"/>
      <c r="CF858" s="56"/>
      <c r="CG858" s="56"/>
      <c r="CH858" s="56"/>
      <c r="CI858" s="56"/>
      <c r="CJ858" s="56"/>
      <c r="CK858" s="56"/>
      <c r="CL858" s="56"/>
      <c r="CM858" s="56"/>
      <c r="CN858" s="56"/>
      <c r="CO858" s="56"/>
      <c r="CP858" s="56"/>
      <c r="CQ858" s="56"/>
      <c r="CR858" s="56"/>
      <c r="CS858" s="56"/>
      <c r="CT858" s="56"/>
      <c r="CU858" s="56"/>
      <c r="CV858" s="56"/>
      <c r="CW858" s="56"/>
      <c r="CX858" s="56"/>
      <c r="CY858" s="56"/>
      <c r="CZ858" s="66"/>
      <c r="DA858" s="66"/>
      <c r="DB858" s="66"/>
      <c r="DC858" s="66"/>
      <c r="DD858" s="66"/>
      <c r="DE858" s="66"/>
      <c r="DF858" s="66"/>
      <c r="DG858" s="66"/>
      <c r="DH858" s="66"/>
      <c r="DI858" s="66"/>
      <c r="DJ858" s="66"/>
      <c r="DK858" s="66"/>
      <c r="DL858" s="66"/>
      <c r="DM858" s="66"/>
      <c r="DN858" s="66"/>
      <c r="DO858" s="66"/>
      <c r="DP858" s="66"/>
      <c r="DQ858" s="66"/>
      <c r="DR858" s="66"/>
      <c r="DS858" s="66"/>
      <c r="DT858" s="66"/>
      <c r="DU858" s="66"/>
      <c r="DV858" s="66"/>
      <c r="DW858" s="66"/>
      <c r="DX858" s="66"/>
      <c r="DY858" s="66"/>
      <c r="DZ858" s="66"/>
      <c r="EA858" s="66"/>
      <c r="EB858" s="66"/>
      <c r="EC858" s="66"/>
      <c r="ED858" s="66"/>
      <c r="EE858" s="66"/>
      <c r="EF858" s="66"/>
      <c r="EG858" s="66"/>
      <c r="EH858" s="66"/>
      <c r="EI858" s="66"/>
      <c r="EJ858" s="66"/>
      <c r="EK858" s="66"/>
      <c r="EL858" s="115"/>
      <c r="EM858" s="61" t="e">
        <f>EN858+EO858+EP858</f>
        <v>#REF!</v>
      </c>
      <c r="EN858" s="61" t="e">
        <f>TEXT(AN855,"#,###.0")</f>
        <v>#REF!</v>
      </c>
      <c r="EO858" s="61" t="e">
        <f>TEXT(AN856,"#,###.0")</f>
        <v>#REF!</v>
      </c>
      <c r="EP858" s="61" t="str">
        <f>TEXT(AN857,"#,###.0")</f>
        <v>126.2</v>
      </c>
      <c r="EQ858" s="70"/>
      <c r="ER858" s="56"/>
      <c r="ES858" s="56"/>
      <c r="ET858" s="66"/>
      <c r="EU858" s="66"/>
      <c r="EV858" s="66"/>
      <c r="EW858" s="66"/>
      <c r="EX858" s="66"/>
      <c r="EY858" s="66"/>
      <c r="EZ858" s="66"/>
      <c r="FA858" s="66"/>
      <c r="FB858" s="66"/>
      <c r="FC858" s="66"/>
      <c r="FD858" s="66"/>
      <c r="FE858" s="66"/>
      <c r="FF858" s="66"/>
      <c r="FG858" s="66"/>
      <c r="FH858" s="66"/>
      <c r="FI858" s="66"/>
      <c r="FJ858" s="66"/>
      <c r="FK858" s="66"/>
      <c r="FL858" s="66"/>
      <c r="FM858" s="66"/>
      <c r="FN858" s="66"/>
      <c r="FO858" s="66"/>
      <c r="FP858" s="66"/>
      <c r="FQ858" s="66"/>
      <c r="FR858" s="66"/>
      <c r="FS858" s="66"/>
      <c r="FT858" s="66"/>
      <c r="FU858" s="66"/>
      <c r="FV858" s="66"/>
      <c r="FW858" s="66"/>
      <c r="FX858" s="66"/>
      <c r="FY858" s="66"/>
      <c r="FZ858" s="66"/>
      <c r="GA858" s="66"/>
      <c r="GB858" s="66"/>
      <c r="GC858" s="66"/>
      <c r="GD858" s="66"/>
      <c r="GE858" s="66"/>
      <c r="GF858" s="66"/>
      <c r="GG858" s="7"/>
    </row>
    <row r="859" spans="2:189" s="67" customFormat="1" ht="11.45" customHeight="1" x14ac:dyDescent="0.15">
      <c r="B859" s="114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56"/>
      <c r="BI859" s="56"/>
      <c r="BJ859" s="56"/>
      <c r="BK859" s="56"/>
      <c r="BL859" s="56"/>
      <c r="BM859" s="56"/>
      <c r="BN859" s="56"/>
      <c r="BO859" s="56"/>
      <c r="BP859" s="56"/>
      <c r="BQ859" s="56"/>
      <c r="BR859" s="56"/>
      <c r="BS859" s="56"/>
      <c r="BT859" s="56"/>
      <c r="BU859" s="56"/>
      <c r="BV859" s="56"/>
      <c r="BW859" s="56"/>
      <c r="BX859" s="56"/>
      <c r="BY859" s="56"/>
      <c r="BZ859" s="56"/>
      <c r="CA859" s="56"/>
      <c r="CB859" s="56"/>
      <c r="CC859" s="56"/>
      <c r="CD859" s="56"/>
      <c r="CE859" s="56"/>
      <c r="CF859" s="56"/>
      <c r="CG859" s="56"/>
      <c r="CH859" s="56"/>
      <c r="CI859" s="56"/>
      <c r="CJ859" s="56"/>
      <c r="CK859" s="56"/>
      <c r="CL859" s="56"/>
      <c r="CM859" s="56"/>
      <c r="CN859" s="56"/>
      <c r="CO859" s="56"/>
      <c r="CP859" s="56"/>
      <c r="CQ859" s="56"/>
      <c r="CR859" s="56"/>
      <c r="CS859" s="56"/>
      <c r="CT859" s="56"/>
      <c r="CU859" s="56"/>
      <c r="CV859" s="56"/>
      <c r="CW859" s="56"/>
      <c r="CX859" s="56"/>
      <c r="CY859" s="56"/>
      <c r="CZ859" s="66"/>
      <c r="DA859" s="66"/>
      <c r="DB859" s="66"/>
      <c r="DC859" s="66"/>
      <c r="DD859" s="66"/>
      <c r="DE859" s="66"/>
      <c r="DF859" s="66"/>
      <c r="DG859" s="66"/>
      <c r="DH859" s="66"/>
      <c r="DI859" s="66"/>
      <c r="DJ859" s="66"/>
      <c r="DK859" s="66"/>
      <c r="DL859" s="66"/>
      <c r="DM859" s="66"/>
      <c r="DN859" s="66"/>
      <c r="DO859" s="66"/>
      <c r="DP859" s="66"/>
      <c r="DQ859" s="66"/>
      <c r="DR859" s="66"/>
      <c r="DS859" s="66"/>
      <c r="DT859" s="66"/>
      <c r="DU859" s="66"/>
      <c r="DV859" s="66"/>
      <c r="DW859" s="66"/>
      <c r="DX859" s="66"/>
      <c r="DY859" s="66"/>
      <c r="DZ859" s="66"/>
      <c r="EA859" s="66"/>
      <c r="EB859" s="66"/>
      <c r="EC859" s="66"/>
      <c r="ED859" s="66"/>
      <c r="EE859" s="66"/>
      <c r="EF859" s="66"/>
      <c r="EG859" s="66"/>
      <c r="EH859" s="66"/>
      <c r="EI859" s="66"/>
      <c r="EJ859" s="66"/>
      <c r="EK859" s="66"/>
      <c r="EL859" s="115"/>
      <c r="EM859" s="61"/>
      <c r="EN859" s="61"/>
      <c r="EO859" s="61"/>
      <c r="EP859" s="61"/>
      <c r="EQ859" s="70"/>
      <c r="ER859" s="56"/>
      <c r="ES859" s="56"/>
      <c r="ET859" s="66"/>
      <c r="EU859" s="66"/>
      <c r="EV859" s="66"/>
      <c r="EW859" s="66"/>
      <c r="EX859" s="66"/>
      <c r="EY859" s="66"/>
      <c r="EZ859" s="66"/>
      <c r="FA859" s="66"/>
      <c r="FB859" s="66"/>
      <c r="FC859" s="66"/>
      <c r="FD859" s="66"/>
      <c r="FE859" s="66"/>
      <c r="FF859" s="66"/>
      <c r="FG859" s="66"/>
      <c r="FH859" s="66"/>
      <c r="FI859" s="66"/>
      <c r="FJ859" s="66"/>
      <c r="FK859" s="66"/>
      <c r="FL859" s="66"/>
      <c r="FM859" s="66"/>
      <c r="FN859" s="66"/>
      <c r="FO859" s="66"/>
      <c r="FP859" s="66"/>
      <c r="FQ859" s="66"/>
      <c r="FR859" s="66"/>
      <c r="FS859" s="66"/>
      <c r="FT859" s="66"/>
      <c r="FU859" s="66"/>
      <c r="FV859" s="66"/>
      <c r="FW859" s="66"/>
      <c r="FX859" s="66"/>
      <c r="FY859" s="66"/>
      <c r="FZ859" s="66"/>
      <c r="GA859" s="66"/>
      <c r="GB859" s="66"/>
      <c r="GC859" s="66"/>
      <c r="GD859" s="66"/>
      <c r="GE859" s="66"/>
      <c r="GF859" s="66"/>
      <c r="GG859" s="7"/>
    </row>
    <row r="860" spans="2:189" s="67" customFormat="1" ht="11.45" customHeight="1" x14ac:dyDescent="0.15">
      <c r="B860" s="114"/>
      <c r="C860" s="56"/>
      <c r="D860" s="56"/>
      <c r="E860" s="56" t="s">
        <v>12621</v>
      </c>
      <c r="F860" s="56"/>
      <c r="G860" s="56"/>
      <c r="H860" s="56" t="s">
        <v>12616</v>
      </c>
      <c r="I860" s="56"/>
      <c r="J860" s="56"/>
      <c r="K860" s="56" t="s">
        <v>12657</v>
      </c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56"/>
      <c r="BM860" s="56"/>
      <c r="BN860" s="56"/>
      <c r="BO860" s="56"/>
      <c r="BP860" s="56"/>
      <c r="BQ860" s="56"/>
      <c r="BR860" s="56"/>
      <c r="BS860" s="56"/>
      <c r="BT860" s="56"/>
      <c r="BU860" s="56"/>
      <c r="BV860" s="56"/>
      <c r="BW860" s="56"/>
      <c r="BX860" s="56"/>
      <c r="BY860" s="56"/>
      <c r="BZ860" s="56"/>
      <c r="CA860" s="56"/>
      <c r="CB860" s="56"/>
      <c r="CC860" s="56"/>
      <c r="CD860" s="56"/>
      <c r="CE860" s="56"/>
      <c r="CF860" s="56"/>
      <c r="CG860" s="56"/>
      <c r="CH860" s="56"/>
      <c r="CI860" s="56"/>
      <c r="CJ860" s="56"/>
      <c r="CK860" s="56"/>
      <c r="CL860" s="56"/>
      <c r="CM860" s="56"/>
      <c r="CN860" s="56"/>
      <c r="CO860" s="56"/>
      <c r="CP860" s="56"/>
      <c r="CQ860" s="56"/>
      <c r="CR860" s="56"/>
      <c r="CS860" s="56"/>
      <c r="CT860" s="56"/>
      <c r="CU860" s="56"/>
      <c r="CV860" s="56"/>
      <c r="CW860" s="56"/>
      <c r="CX860" s="56"/>
      <c r="CY860" s="56"/>
      <c r="CZ860" s="66"/>
      <c r="DA860" s="66"/>
      <c r="DB860" s="66"/>
      <c r="DC860" s="66"/>
      <c r="DD860" s="66"/>
      <c r="DE860" s="66"/>
      <c r="DF860" s="66"/>
      <c r="DG860" s="66"/>
      <c r="DH860" s="66"/>
      <c r="DI860" s="66"/>
      <c r="DJ860" s="66"/>
      <c r="DK860" s="66"/>
      <c r="DL860" s="66"/>
      <c r="DM860" s="66"/>
      <c r="DN860" s="66"/>
      <c r="DO860" s="66"/>
      <c r="DP860" s="66"/>
      <c r="DQ860" s="66"/>
      <c r="DR860" s="66"/>
      <c r="DS860" s="66"/>
      <c r="DT860" s="66"/>
      <c r="DU860" s="66"/>
      <c r="DV860" s="66"/>
      <c r="DW860" s="66"/>
      <c r="DX860" s="66"/>
      <c r="DY860" s="66"/>
      <c r="DZ860" s="66"/>
      <c r="EA860" s="66"/>
      <c r="EB860" s="66"/>
      <c r="EC860" s="66"/>
      <c r="ED860" s="66"/>
      <c r="EE860" s="66"/>
      <c r="EF860" s="66"/>
      <c r="EG860" s="66"/>
      <c r="EH860" s="66"/>
      <c r="EI860" s="66"/>
      <c r="EJ860" s="66"/>
      <c r="EK860" s="66"/>
      <c r="EL860" s="115"/>
      <c r="EM860" s="61"/>
      <c r="EN860" s="61"/>
      <c r="EO860" s="61"/>
      <c r="EP860" s="61"/>
      <c r="EQ860" s="70"/>
      <c r="ER860" s="56"/>
      <c r="ES860" s="56"/>
      <c r="ET860" s="66"/>
      <c r="EU860" s="66"/>
      <c r="EV860" s="66"/>
      <c r="EW860" s="66"/>
      <c r="EX860" s="66"/>
      <c r="EY860" s="66"/>
      <c r="EZ860" s="66"/>
      <c r="FA860" s="66"/>
      <c r="FB860" s="66"/>
      <c r="FC860" s="66"/>
      <c r="FD860" s="66"/>
      <c r="FE860" s="66"/>
      <c r="FF860" s="66"/>
      <c r="FG860" s="66"/>
      <c r="FH860" s="66"/>
      <c r="FI860" s="66"/>
      <c r="FJ860" s="66"/>
      <c r="FK860" s="66"/>
      <c r="FL860" s="66"/>
      <c r="FM860" s="66"/>
      <c r="FN860" s="66"/>
      <c r="FO860" s="66"/>
      <c r="FP860" s="66"/>
      <c r="FQ860" s="66"/>
      <c r="FR860" s="66"/>
      <c r="FS860" s="66"/>
      <c r="FT860" s="66"/>
      <c r="FU860" s="66"/>
      <c r="FV860" s="66"/>
      <c r="FW860" s="66"/>
      <c r="FX860" s="66"/>
      <c r="FY860" s="66"/>
      <c r="FZ860" s="66"/>
      <c r="GA860" s="66"/>
      <c r="GB860" s="66"/>
      <c r="GC860" s="66"/>
      <c r="GD860" s="66"/>
      <c r="GE860" s="66"/>
      <c r="GF860" s="66"/>
      <c r="GG860" s="7"/>
    </row>
    <row r="861" spans="2:189" s="67" customFormat="1" ht="11.45" customHeight="1" x14ac:dyDescent="0.15">
      <c r="B861" s="114"/>
      <c r="C861" s="56"/>
      <c r="D861" s="56"/>
      <c r="E861" s="56"/>
      <c r="F861" s="56" t="s">
        <v>12611</v>
      </c>
      <c r="G861" s="56"/>
      <c r="H861" s="56" t="s">
        <v>12612</v>
      </c>
      <c r="I861" s="56"/>
      <c r="J861" s="56" t="s">
        <v>12662</v>
      </c>
      <c r="K861" s="56"/>
      <c r="L861" s="56"/>
      <c r="M861" s="56"/>
      <c r="N861" s="56"/>
      <c r="O861" s="56"/>
      <c r="P861" s="56"/>
      <c r="Q861" s="56"/>
      <c r="R861" s="56"/>
      <c r="S861" s="56" t="s">
        <v>12663</v>
      </c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56"/>
      <c r="BI861" s="56"/>
      <c r="BJ861" s="56"/>
      <c r="BK861" s="56"/>
      <c r="BL861" s="56"/>
      <c r="BM861" s="56"/>
      <c r="BN861" s="56"/>
      <c r="BO861" s="56"/>
      <c r="BP861" s="56"/>
      <c r="BQ861" s="56"/>
      <c r="BR861" s="56"/>
      <c r="BS861" s="56"/>
      <c r="BT861" s="56"/>
      <c r="BU861" s="56"/>
      <c r="BV861" s="56"/>
      <c r="BW861" s="56"/>
      <c r="BX861" s="56"/>
      <c r="BY861" s="56"/>
      <c r="BZ861" s="56"/>
      <c r="CA861" s="56"/>
      <c r="CB861" s="56"/>
      <c r="CC861" s="56"/>
      <c r="CD861" s="56"/>
      <c r="CE861" s="56"/>
      <c r="CF861" s="56"/>
      <c r="CG861" s="56"/>
      <c r="CH861" s="56"/>
      <c r="CI861" s="56"/>
      <c r="CJ861" s="56"/>
      <c r="CK861" s="56"/>
      <c r="CL861" s="56"/>
      <c r="CM861" s="56"/>
      <c r="CN861" s="56"/>
      <c r="CO861" s="56"/>
      <c r="CP861" s="56"/>
      <c r="CQ861" s="56"/>
      <c r="CR861" s="56"/>
      <c r="CS861" s="56"/>
      <c r="CT861" s="56"/>
      <c r="CU861" s="56"/>
      <c r="CV861" s="56"/>
      <c r="CW861" s="56"/>
      <c r="CX861" s="56"/>
      <c r="CY861" s="56"/>
      <c r="CZ861" s="66"/>
      <c r="DA861" s="66"/>
      <c r="DB861" s="66"/>
      <c r="DC861" s="66"/>
      <c r="DD861" s="66"/>
      <c r="DE861" s="66"/>
      <c r="DF861" s="66"/>
      <c r="DG861" s="66"/>
      <c r="DH861" s="66"/>
      <c r="DI861" s="66"/>
      <c r="DJ861" s="66"/>
      <c r="DK861" s="66"/>
      <c r="DL861" s="66"/>
      <c r="DM861" s="66"/>
      <c r="DN861" s="66"/>
      <c r="DO861" s="66"/>
      <c r="DP861" s="66"/>
      <c r="DQ861" s="66"/>
      <c r="DR861" s="66"/>
      <c r="DS861" s="66"/>
      <c r="DT861" s="66"/>
      <c r="DU861" s="66"/>
      <c r="DV861" s="66"/>
      <c r="DW861" s="66"/>
      <c r="DX861" s="66"/>
      <c r="DY861" s="66"/>
      <c r="DZ861" s="66"/>
      <c r="EA861" s="66"/>
      <c r="EB861" s="66"/>
      <c r="EC861" s="66"/>
      <c r="ED861" s="66"/>
      <c r="EE861" s="66"/>
      <c r="EF861" s="66"/>
      <c r="EG861" s="66"/>
      <c r="EH861" s="66"/>
      <c r="EI861" s="66"/>
      <c r="EJ861" s="66"/>
      <c r="EK861" s="66"/>
      <c r="EL861" s="115"/>
      <c r="EM861" s="61"/>
      <c r="EN861" s="61"/>
      <c r="EO861" s="61"/>
      <c r="EP861" s="61"/>
      <c r="EQ861" s="70"/>
      <c r="ER861" s="56"/>
      <c r="ES861" s="56"/>
      <c r="ET861" s="66"/>
      <c r="EU861" s="66"/>
      <c r="EV861" s="66"/>
      <c r="EW861" s="66"/>
      <c r="EX861" s="66"/>
      <c r="EY861" s="66"/>
      <c r="EZ861" s="66"/>
      <c r="FA861" s="66"/>
      <c r="FB861" s="66"/>
      <c r="FC861" s="66"/>
      <c r="FD861" s="66"/>
      <c r="FE861" s="66"/>
      <c r="FF861" s="66"/>
      <c r="FG861" s="66"/>
      <c r="FH861" s="66"/>
      <c r="FI861" s="66"/>
      <c r="FJ861" s="66"/>
      <c r="FK861" s="66"/>
      <c r="FL861" s="66"/>
      <c r="FM861" s="66"/>
      <c r="FN861" s="66"/>
      <c r="FO861" s="66"/>
      <c r="FP861" s="66"/>
      <c r="FQ861" s="66"/>
      <c r="FR861" s="66"/>
      <c r="FS861" s="66"/>
      <c r="FT861" s="66"/>
      <c r="FU861" s="66"/>
      <c r="FV861" s="66"/>
      <c r="FW861" s="66"/>
      <c r="FX861" s="66"/>
      <c r="FY861" s="66"/>
      <c r="FZ861" s="66"/>
      <c r="GA861" s="66"/>
      <c r="GB861" s="66"/>
      <c r="GC861" s="66"/>
      <c r="GD861" s="66"/>
      <c r="GE861" s="66"/>
      <c r="GF861" s="66"/>
      <c r="GG861" s="7"/>
    </row>
    <row r="862" spans="2:189" s="67" customFormat="1" ht="11.45" customHeight="1" x14ac:dyDescent="0.15">
      <c r="B862" s="114"/>
      <c r="C862" s="56"/>
      <c r="D862" s="56"/>
      <c r="E862" s="56"/>
      <c r="F862" s="56"/>
      <c r="G862" s="56"/>
      <c r="H862" s="56" t="s">
        <v>4448</v>
      </c>
      <c r="I862" s="56"/>
      <c r="J862" s="56"/>
      <c r="K862" s="56"/>
      <c r="L862" s="56"/>
      <c r="M862" s="56"/>
      <c r="N862" s="56"/>
      <c r="O862" s="56" t="s">
        <v>41</v>
      </c>
      <c r="P862" s="56"/>
      <c r="Q862" s="287" t="e">
        <f>토목기계경비총괄표!$G$15</f>
        <v>#REF!</v>
      </c>
      <c r="R862" s="287"/>
      <c r="S862" s="287"/>
      <c r="T862" s="287"/>
      <c r="U862" s="287"/>
      <c r="V862" s="56"/>
      <c r="W862" s="56"/>
      <c r="X862" s="56"/>
      <c r="Y862" s="56"/>
      <c r="Z862" s="56" t="s">
        <v>12609</v>
      </c>
      <c r="AA862" s="56"/>
      <c r="AB862" s="56"/>
      <c r="AC862" s="56" t="str">
        <f>TEXT(BA840,"#,##0.#######")</f>
        <v>37.5</v>
      </c>
      <c r="AD862" s="56"/>
      <c r="AE862" s="56"/>
      <c r="AF862" s="56"/>
      <c r="AG862" s="56"/>
      <c r="AH862" s="56"/>
      <c r="AI862" s="56"/>
      <c r="AJ862" s="56" t="s">
        <v>43</v>
      </c>
      <c r="AK862" s="56"/>
      <c r="AM862" s="56" t="e">
        <f>TEXT(TRUNC(Q862/BA840,1),"#,##0.#")</f>
        <v>#REF!</v>
      </c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6"/>
      <c r="CH862" s="56"/>
      <c r="CI862" s="56"/>
      <c r="CJ862" s="56"/>
      <c r="CK862" s="56"/>
      <c r="CL862" s="56"/>
      <c r="CM862" s="56"/>
      <c r="CN862" s="56"/>
      <c r="CO862" s="56"/>
      <c r="CP862" s="56"/>
      <c r="CQ862" s="56"/>
      <c r="CR862" s="56"/>
      <c r="CS862" s="56"/>
      <c r="CT862" s="56"/>
      <c r="CU862" s="56"/>
      <c r="CV862" s="56"/>
      <c r="CW862" s="56"/>
      <c r="CX862" s="56"/>
      <c r="CY862" s="56"/>
      <c r="CZ862" s="66"/>
      <c r="DA862" s="66"/>
      <c r="DB862" s="66"/>
      <c r="DC862" s="66"/>
      <c r="DD862" s="66"/>
      <c r="DE862" s="66"/>
      <c r="DF862" s="66"/>
      <c r="DG862" s="66"/>
      <c r="DH862" s="66"/>
      <c r="DI862" s="66"/>
      <c r="DJ862" s="66"/>
      <c r="DK862" s="66"/>
      <c r="DL862" s="66"/>
      <c r="DM862" s="66"/>
      <c r="DN862" s="66"/>
      <c r="DO862" s="66"/>
      <c r="DP862" s="66"/>
      <c r="DQ862" s="66"/>
      <c r="DR862" s="66"/>
      <c r="DS862" s="66"/>
      <c r="DT862" s="66"/>
      <c r="DU862" s="66"/>
      <c r="DV862" s="66"/>
      <c r="DW862" s="66"/>
      <c r="DX862" s="66"/>
      <c r="DY862" s="66"/>
      <c r="DZ862" s="66"/>
      <c r="EA862" s="66"/>
      <c r="EB862" s="66"/>
      <c r="EC862" s="66"/>
      <c r="ED862" s="66"/>
      <c r="EE862" s="66"/>
      <c r="EF862" s="66"/>
      <c r="EG862" s="66"/>
      <c r="EH862" s="66"/>
      <c r="EI862" s="66"/>
      <c r="EJ862" s="66"/>
      <c r="EK862" s="66"/>
      <c r="EL862" s="115"/>
      <c r="EM862" s="61"/>
      <c r="EN862" s="61"/>
      <c r="EO862" s="61"/>
      <c r="EP862" s="61"/>
      <c r="EQ862" s="70"/>
      <c r="ER862" s="56"/>
      <c r="ES862" s="56"/>
      <c r="ET862" s="66"/>
      <c r="EU862" s="66"/>
      <c r="EV862" s="66"/>
      <c r="EW862" s="66"/>
      <c r="EX862" s="66"/>
      <c r="EY862" s="66"/>
      <c r="EZ862" s="66"/>
      <c r="FA862" s="66"/>
      <c r="FB862" s="66"/>
      <c r="FC862" s="66"/>
      <c r="FD862" s="66"/>
      <c r="FE862" s="66"/>
      <c r="FF862" s="66"/>
      <c r="FG862" s="66"/>
      <c r="FH862" s="66"/>
      <c r="FI862" s="66"/>
      <c r="FJ862" s="66"/>
      <c r="FK862" s="66"/>
      <c r="FL862" s="66"/>
      <c r="FM862" s="66"/>
      <c r="FN862" s="66"/>
      <c r="FO862" s="66"/>
      <c r="FP862" s="66"/>
      <c r="FQ862" s="66"/>
      <c r="FR862" s="66"/>
      <c r="FS862" s="66"/>
      <c r="FT862" s="66"/>
      <c r="FU862" s="66"/>
      <c r="FV862" s="66"/>
      <c r="FW862" s="66"/>
      <c r="FX862" s="66"/>
      <c r="FY862" s="66"/>
      <c r="FZ862" s="66"/>
      <c r="GA862" s="66"/>
      <c r="GB862" s="66"/>
      <c r="GC862" s="66"/>
      <c r="GD862" s="66"/>
      <c r="GE862" s="66"/>
      <c r="GF862" s="66"/>
      <c r="GG862" s="7"/>
    </row>
    <row r="863" spans="2:189" s="67" customFormat="1" ht="11.45" customHeight="1" x14ac:dyDescent="0.15">
      <c r="B863" s="114"/>
      <c r="C863" s="56"/>
      <c r="D863" s="56"/>
      <c r="E863" s="56"/>
      <c r="F863" s="56"/>
      <c r="G863" s="56"/>
      <c r="H863" s="56" t="s">
        <v>4449</v>
      </c>
      <c r="I863" s="56"/>
      <c r="J863" s="56"/>
      <c r="K863" s="56"/>
      <c r="L863" s="56"/>
      <c r="M863" s="56"/>
      <c r="N863" s="56"/>
      <c r="O863" s="56" t="s">
        <v>41</v>
      </c>
      <c r="P863" s="56"/>
      <c r="Q863" s="287" t="e">
        <f>토목기계경비총괄표!$H$15</f>
        <v>#REF!</v>
      </c>
      <c r="R863" s="287"/>
      <c r="S863" s="287"/>
      <c r="T863" s="287"/>
      <c r="U863" s="287"/>
      <c r="V863" s="56"/>
      <c r="W863" s="56"/>
      <c r="X863" s="56"/>
      <c r="Y863" s="56"/>
      <c r="Z863" s="56" t="s">
        <v>12609</v>
      </c>
      <c r="AA863" s="56"/>
      <c r="AB863" s="56"/>
      <c r="AC863" s="56" t="str">
        <f>TEXT(BA840,"#,##0.#######")</f>
        <v>37.5</v>
      </c>
      <c r="AD863" s="56"/>
      <c r="AE863" s="56"/>
      <c r="AF863" s="56"/>
      <c r="AG863" s="56"/>
      <c r="AH863" s="56"/>
      <c r="AI863" s="56"/>
      <c r="AJ863" s="56" t="s">
        <v>43</v>
      </c>
      <c r="AK863" s="56"/>
      <c r="AL863" s="56"/>
      <c r="AM863" s="56" t="e">
        <f>TEXT(TRUNC(Q863/BA840,1),"#,##0.#")</f>
        <v>#REF!</v>
      </c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  <c r="BR863" s="56"/>
      <c r="BS863" s="56"/>
      <c r="BT863" s="56"/>
      <c r="BU863" s="56"/>
      <c r="BV863" s="56"/>
      <c r="BW863" s="56"/>
      <c r="BX863" s="56"/>
      <c r="BY863" s="56"/>
      <c r="BZ863" s="56"/>
      <c r="CA863" s="56"/>
      <c r="CB863" s="56"/>
      <c r="CC863" s="56"/>
      <c r="CD863" s="56"/>
      <c r="CE863" s="56"/>
      <c r="CF863" s="56"/>
      <c r="CG863" s="56"/>
      <c r="CH863" s="56"/>
      <c r="CI863" s="56"/>
      <c r="CJ863" s="56"/>
      <c r="CK863" s="56"/>
      <c r="CL863" s="56"/>
      <c r="CM863" s="56"/>
      <c r="CN863" s="56"/>
      <c r="CO863" s="56"/>
      <c r="CP863" s="56"/>
      <c r="CQ863" s="56"/>
      <c r="CR863" s="56"/>
      <c r="CS863" s="56"/>
      <c r="CT863" s="56"/>
      <c r="CU863" s="56"/>
      <c r="CV863" s="56"/>
      <c r="CW863" s="56"/>
      <c r="CX863" s="56"/>
      <c r="CY863" s="56"/>
      <c r="CZ863" s="66"/>
      <c r="DA863" s="66"/>
      <c r="DB863" s="66"/>
      <c r="DC863" s="66"/>
      <c r="DD863" s="66"/>
      <c r="DE863" s="66"/>
      <c r="DF863" s="66"/>
      <c r="DG863" s="66"/>
      <c r="DH863" s="66"/>
      <c r="DI863" s="66"/>
      <c r="DJ863" s="66"/>
      <c r="DK863" s="66"/>
      <c r="DL863" s="66"/>
      <c r="DM863" s="66"/>
      <c r="DN863" s="66"/>
      <c r="DO863" s="66"/>
      <c r="DP863" s="66"/>
      <c r="DQ863" s="66"/>
      <c r="DR863" s="66"/>
      <c r="DS863" s="66"/>
      <c r="DT863" s="66"/>
      <c r="DU863" s="66"/>
      <c r="DV863" s="66"/>
      <c r="DW863" s="66"/>
      <c r="DX863" s="66"/>
      <c r="DY863" s="66"/>
      <c r="DZ863" s="66"/>
      <c r="EA863" s="66"/>
      <c r="EB863" s="66"/>
      <c r="EC863" s="66"/>
      <c r="ED863" s="66"/>
      <c r="EE863" s="66"/>
      <c r="EF863" s="66"/>
      <c r="EG863" s="66"/>
      <c r="EH863" s="66"/>
      <c r="EI863" s="66"/>
      <c r="EJ863" s="66"/>
      <c r="EK863" s="66"/>
      <c r="EL863" s="115"/>
      <c r="EM863" s="61"/>
      <c r="EN863" s="61"/>
      <c r="EO863" s="61"/>
      <c r="EP863" s="61"/>
      <c r="EQ863" s="70"/>
      <c r="ER863" s="56"/>
      <c r="ES863" s="56"/>
      <c r="ET863" s="66"/>
      <c r="EU863" s="66"/>
      <c r="EV863" s="66"/>
      <c r="EW863" s="66"/>
      <c r="EX863" s="66"/>
      <c r="EY863" s="66"/>
      <c r="EZ863" s="66"/>
      <c r="FA863" s="66"/>
      <c r="FB863" s="66"/>
      <c r="FC863" s="66"/>
      <c r="FD863" s="66"/>
      <c r="FE863" s="66"/>
      <c r="FF863" s="66"/>
      <c r="FG863" s="66"/>
      <c r="FH863" s="66"/>
      <c r="FI863" s="66"/>
      <c r="FJ863" s="66"/>
      <c r="FK863" s="66"/>
      <c r="FL863" s="66"/>
      <c r="FM863" s="66"/>
      <c r="FN863" s="66"/>
      <c r="FO863" s="66"/>
      <c r="FP863" s="66"/>
      <c r="FQ863" s="66"/>
      <c r="FR863" s="66"/>
      <c r="FS863" s="66"/>
      <c r="FT863" s="66"/>
      <c r="FU863" s="66"/>
      <c r="FV863" s="66"/>
      <c r="FW863" s="66"/>
      <c r="FX863" s="66"/>
      <c r="FY863" s="66"/>
      <c r="FZ863" s="66"/>
      <c r="GA863" s="66"/>
      <c r="GB863" s="66"/>
      <c r="GC863" s="66"/>
      <c r="GD863" s="66"/>
      <c r="GE863" s="66"/>
      <c r="GF863" s="66"/>
      <c r="GG863" s="7"/>
    </row>
    <row r="864" spans="2:189" s="67" customFormat="1" ht="11.45" customHeight="1" x14ac:dyDescent="0.15">
      <c r="B864" s="114"/>
      <c r="C864" s="56"/>
      <c r="D864" s="56"/>
      <c r="E864" s="56"/>
      <c r="F864" s="56"/>
      <c r="G864" s="56"/>
      <c r="H864" s="56" t="s">
        <v>12605</v>
      </c>
      <c r="I864" s="56"/>
      <c r="J864" s="56" t="s">
        <v>12606</v>
      </c>
      <c r="K864" s="56"/>
      <c r="L864" s="56"/>
      <c r="M864" s="56"/>
      <c r="N864" s="56"/>
      <c r="O864" s="56" t="s">
        <v>41</v>
      </c>
      <c r="P864" s="56"/>
      <c r="Q864" s="287">
        <f>토목기계경비총괄표!$I$15</f>
        <v>0</v>
      </c>
      <c r="R864" s="287"/>
      <c r="S864" s="287"/>
      <c r="T864" s="287"/>
      <c r="U864" s="287"/>
      <c r="V864" s="56"/>
      <c r="W864" s="56"/>
      <c r="X864" s="56"/>
      <c r="Y864" s="56"/>
      <c r="Z864" s="56" t="s">
        <v>12609</v>
      </c>
      <c r="AA864" s="56"/>
      <c r="AB864" s="56"/>
      <c r="AC864" s="56" t="str">
        <f>TEXT(BA840,"#,##0.#######")</f>
        <v>37.5</v>
      </c>
      <c r="AD864" s="56"/>
      <c r="AE864" s="56"/>
      <c r="AF864" s="56"/>
      <c r="AG864" s="56"/>
      <c r="AH864" s="56"/>
      <c r="AI864" s="56"/>
      <c r="AJ864" s="56" t="s">
        <v>43</v>
      </c>
      <c r="AK864" s="56"/>
      <c r="AL864" s="56"/>
      <c r="AM864" s="56" t="str">
        <f>TEXT(TRUNC(Q864/BA840,1),"#,##0.#")</f>
        <v>0.</v>
      </c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  <c r="BR864" s="56"/>
      <c r="BS864" s="56"/>
      <c r="BT864" s="56"/>
      <c r="BU864" s="56"/>
      <c r="BV864" s="56"/>
      <c r="BW864" s="56"/>
      <c r="BX864" s="56"/>
      <c r="BY864" s="56"/>
      <c r="BZ864" s="56"/>
      <c r="CA864" s="56"/>
      <c r="CB864" s="56"/>
      <c r="CC864" s="56"/>
      <c r="CD864" s="56"/>
      <c r="CE864" s="56"/>
      <c r="CF864" s="56"/>
      <c r="CG864" s="56"/>
      <c r="CH864" s="56"/>
      <c r="CI864" s="56"/>
      <c r="CJ864" s="56"/>
      <c r="CK864" s="56"/>
      <c r="CL864" s="56"/>
      <c r="CM864" s="56"/>
      <c r="CN864" s="56"/>
      <c r="CO864" s="56"/>
      <c r="CP864" s="56"/>
      <c r="CQ864" s="56"/>
      <c r="CR864" s="56"/>
      <c r="CS864" s="56"/>
      <c r="CT864" s="56"/>
      <c r="CU864" s="56"/>
      <c r="CV864" s="56"/>
      <c r="CW864" s="56"/>
      <c r="CX864" s="56"/>
      <c r="CY864" s="56"/>
      <c r="CZ864" s="66"/>
      <c r="DA864" s="66"/>
      <c r="DB864" s="66"/>
      <c r="DC864" s="66"/>
      <c r="DD864" s="66"/>
      <c r="DE864" s="66"/>
      <c r="DF864" s="66"/>
      <c r="DG864" s="66"/>
      <c r="DH864" s="66"/>
      <c r="DI864" s="66"/>
      <c r="DJ864" s="66"/>
      <c r="DK864" s="66"/>
      <c r="DL864" s="66"/>
      <c r="DM864" s="66"/>
      <c r="DN864" s="66"/>
      <c r="DO864" s="66"/>
      <c r="DP864" s="66"/>
      <c r="DQ864" s="66"/>
      <c r="DR864" s="66"/>
      <c r="DS864" s="66"/>
      <c r="DT864" s="66"/>
      <c r="DU864" s="66"/>
      <c r="DV864" s="66"/>
      <c r="DW864" s="66"/>
      <c r="DX864" s="66"/>
      <c r="DY864" s="66"/>
      <c r="DZ864" s="66"/>
      <c r="EA864" s="66"/>
      <c r="EB864" s="66"/>
      <c r="EC864" s="66"/>
      <c r="ED864" s="66"/>
      <c r="EE864" s="66"/>
      <c r="EF864" s="66"/>
      <c r="EG864" s="66"/>
      <c r="EH864" s="66"/>
      <c r="EI864" s="66"/>
      <c r="EJ864" s="66"/>
      <c r="EK864" s="66"/>
      <c r="EL864" s="115"/>
      <c r="EM864" s="61"/>
      <c r="EN864" s="61"/>
      <c r="EO864" s="61"/>
      <c r="EP864" s="61"/>
      <c r="EQ864" s="70"/>
      <c r="ER864" s="56"/>
      <c r="ES864" s="56"/>
      <c r="ET864" s="66"/>
      <c r="EU864" s="66"/>
      <c r="EV864" s="66"/>
      <c r="EW864" s="66"/>
      <c r="EX864" s="66"/>
      <c r="EY864" s="66"/>
      <c r="EZ864" s="66"/>
      <c r="FA864" s="66"/>
      <c r="FB864" s="66"/>
      <c r="FC864" s="66"/>
      <c r="FD864" s="66"/>
      <c r="FE864" s="66"/>
      <c r="FF864" s="66"/>
      <c r="FG864" s="66"/>
      <c r="FH864" s="66"/>
      <c r="FI864" s="66"/>
      <c r="FJ864" s="66"/>
      <c r="FK864" s="66"/>
      <c r="FL864" s="66"/>
      <c r="FM864" s="66"/>
      <c r="FN864" s="66"/>
      <c r="FO864" s="66"/>
      <c r="FP864" s="66"/>
      <c r="FQ864" s="66"/>
      <c r="FR864" s="66"/>
      <c r="FS864" s="66"/>
      <c r="FT864" s="66"/>
      <c r="FU864" s="66"/>
      <c r="FV864" s="66"/>
      <c r="FW864" s="66"/>
      <c r="FX864" s="66"/>
      <c r="FY864" s="66"/>
      <c r="FZ864" s="66"/>
      <c r="GA864" s="66"/>
      <c r="GB864" s="66"/>
      <c r="GC864" s="66"/>
      <c r="GD864" s="66"/>
      <c r="GE864" s="66"/>
      <c r="GF864" s="66"/>
      <c r="GG864" s="7"/>
    </row>
    <row r="865" spans="2:189" s="67" customFormat="1" ht="11.45" customHeight="1" x14ac:dyDescent="0.15">
      <c r="B865" s="114"/>
      <c r="C865" s="56"/>
      <c r="D865" s="56"/>
      <c r="E865" s="56"/>
      <c r="F865" s="56"/>
      <c r="G865" s="56"/>
      <c r="H865" s="56" t="s">
        <v>12614</v>
      </c>
      <c r="I865" s="56"/>
      <c r="J865" s="56" t="s">
        <v>9</v>
      </c>
      <c r="K865" s="56"/>
      <c r="L865" s="56"/>
      <c r="M865" s="56"/>
      <c r="N865" s="56"/>
      <c r="O865" s="56" t="s">
        <v>41</v>
      </c>
      <c r="P865" s="56"/>
      <c r="Q865" s="56" t="e">
        <f>TEXT(AM862+AM863+AM864,"#,##0.#######")</f>
        <v>#REF!</v>
      </c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  <c r="BR865" s="56"/>
      <c r="BS865" s="56"/>
      <c r="BT865" s="56"/>
      <c r="BU865" s="56"/>
      <c r="BV865" s="56"/>
      <c r="BW865" s="56"/>
      <c r="BX865" s="56"/>
      <c r="BY865" s="56"/>
      <c r="BZ865" s="56"/>
      <c r="CA865" s="56"/>
      <c r="CB865" s="56"/>
      <c r="CC865" s="56"/>
      <c r="CD865" s="56"/>
      <c r="CE865" s="56"/>
      <c r="CF865" s="56"/>
      <c r="CG865" s="56"/>
      <c r="CH865" s="56"/>
      <c r="CI865" s="56"/>
      <c r="CJ865" s="56"/>
      <c r="CK865" s="56"/>
      <c r="CL865" s="56"/>
      <c r="CM865" s="56"/>
      <c r="CN865" s="56"/>
      <c r="CO865" s="56"/>
      <c r="CP865" s="56"/>
      <c r="CQ865" s="56"/>
      <c r="CR865" s="56"/>
      <c r="CS865" s="56"/>
      <c r="CT865" s="56"/>
      <c r="CU865" s="56"/>
      <c r="CV865" s="56"/>
      <c r="CW865" s="56"/>
      <c r="CX865" s="56"/>
      <c r="CY865" s="56"/>
      <c r="CZ865" s="66"/>
      <c r="DA865" s="66"/>
      <c r="DB865" s="66"/>
      <c r="DC865" s="66"/>
      <c r="DD865" s="66"/>
      <c r="DE865" s="66"/>
      <c r="DF865" s="66"/>
      <c r="DG865" s="66"/>
      <c r="DH865" s="66"/>
      <c r="DI865" s="66"/>
      <c r="DJ865" s="66"/>
      <c r="DK865" s="66"/>
      <c r="DL865" s="66"/>
      <c r="DM865" s="66"/>
      <c r="DN865" s="66"/>
      <c r="DO865" s="66"/>
      <c r="DP865" s="66"/>
      <c r="DQ865" s="66"/>
      <c r="DR865" s="66"/>
      <c r="DS865" s="66"/>
      <c r="DT865" s="66"/>
      <c r="DU865" s="66"/>
      <c r="DV865" s="66"/>
      <c r="DW865" s="66"/>
      <c r="DX865" s="66"/>
      <c r="DY865" s="66"/>
      <c r="DZ865" s="66"/>
      <c r="EA865" s="66"/>
      <c r="EB865" s="66"/>
      <c r="EC865" s="66"/>
      <c r="ED865" s="66"/>
      <c r="EE865" s="66"/>
      <c r="EF865" s="66"/>
      <c r="EG865" s="66"/>
      <c r="EH865" s="66"/>
      <c r="EI865" s="66"/>
      <c r="EJ865" s="66"/>
      <c r="EK865" s="66"/>
      <c r="EL865" s="115"/>
      <c r="EM865" s="61" t="e">
        <f>EN865+EO865+EP865</f>
        <v>#REF!</v>
      </c>
      <c r="EN865" s="61" t="e">
        <f>TEXT(AM862,"#,###.0")</f>
        <v>#REF!</v>
      </c>
      <c r="EO865" s="61" t="e">
        <f>TEXT(AM863,"#,###.0")</f>
        <v>#REF!</v>
      </c>
      <c r="EP865" s="61" t="str">
        <f>TEXT(AM864,"#,###.0")</f>
        <v>.0</v>
      </c>
      <c r="EQ865" s="70"/>
      <c r="ER865" s="56"/>
      <c r="ES865" s="56"/>
      <c r="ET865" s="66"/>
      <c r="EU865" s="66"/>
      <c r="EV865" s="66"/>
      <c r="EW865" s="66"/>
      <c r="EX865" s="66"/>
      <c r="EY865" s="66"/>
      <c r="EZ865" s="66"/>
      <c r="FA865" s="66"/>
      <c r="FB865" s="66"/>
      <c r="FC865" s="66"/>
      <c r="FD865" s="66"/>
      <c r="FE865" s="66"/>
      <c r="FF865" s="66"/>
      <c r="FG865" s="66"/>
      <c r="FH865" s="66"/>
      <c r="FI865" s="66"/>
      <c r="FJ865" s="66"/>
      <c r="FK865" s="66"/>
      <c r="FL865" s="66"/>
      <c r="FM865" s="66"/>
      <c r="FN865" s="66"/>
      <c r="FO865" s="66"/>
      <c r="FP865" s="66"/>
      <c r="FQ865" s="66"/>
      <c r="FR865" s="66"/>
      <c r="FS865" s="66"/>
      <c r="FT865" s="66"/>
      <c r="FU865" s="66"/>
      <c r="FV865" s="66"/>
      <c r="FW865" s="66"/>
      <c r="FX865" s="66"/>
      <c r="FY865" s="66"/>
      <c r="FZ865" s="66"/>
      <c r="GA865" s="66"/>
      <c r="GB865" s="66"/>
      <c r="GC865" s="66"/>
      <c r="GD865" s="66"/>
      <c r="GE865" s="66"/>
      <c r="GF865" s="66"/>
      <c r="GG865" s="7"/>
    </row>
    <row r="866" spans="2:189" s="67" customFormat="1" ht="11.45" customHeight="1" x14ac:dyDescent="0.15">
      <c r="B866" s="114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66"/>
      <c r="DA866" s="66"/>
      <c r="DB866" s="66"/>
      <c r="DC866" s="66"/>
      <c r="DD866" s="66"/>
      <c r="DE866" s="66"/>
      <c r="DF866" s="66"/>
      <c r="DG866" s="66"/>
      <c r="DH866" s="66"/>
      <c r="DI866" s="66"/>
      <c r="DJ866" s="66"/>
      <c r="DK866" s="66"/>
      <c r="DL866" s="66"/>
      <c r="DM866" s="66"/>
      <c r="DN866" s="66"/>
      <c r="DO866" s="66"/>
      <c r="DP866" s="66"/>
      <c r="DQ866" s="66"/>
      <c r="DR866" s="66"/>
      <c r="DS866" s="66"/>
      <c r="DT866" s="66"/>
      <c r="DU866" s="66"/>
      <c r="DV866" s="66"/>
      <c r="DW866" s="66"/>
      <c r="DX866" s="66"/>
      <c r="DY866" s="66"/>
      <c r="DZ866" s="66"/>
      <c r="EA866" s="66"/>
      <c r="EB866" s="66"/>
      <c r="EC866" s="66"/>
      <c r="ED866" s="66"/>
      <c r="EE866" s="66"/>
      <c r="EF866" s="66"/>
      <c r="EG866" s="66"/>
      <c r="EH866" s="66"/>
      <c r="EI866" s="66"/>
      <c r="EJ866" s="66"/>
      <c r="EK866" s="66"/>
      <c r="EL866" s="115"/>
      <c r="EM866" s="61"/>
      <c r="EN866" s="61"/>
      <c r="EO866" s="61"/>
      <c r="EP866" s="61"/>
      <c r="EQ866" s="70"/>
      <c r="ER866" s="56"/>
      <c r="ES866" s="56"/>
      <c r="ET866" s="66"/>
      <c r="EU866" s="66"/>
      <c r="EV866" s="66"/>
      <c r="EW866" s="66"/>
      <c r="EX866" s="66"/>
      <c r="EY866" s="66"/>
      <c r="EZ866" s="66"/>
      <c r="FA866" s="66"/>
      <c r="FB866" s="66"/>
      <c r="FC866" s="66"/>
      <c r="FD866" s="66"/>
      <c r="FE866" s="66"/>
      <c r="FF866" s="66"/>
      <c r="FG866" s="66"/>
      <c r="FH866" s="66"/>
      <c r="FI866" s="66"/>
      <c r="FJ866" s="66"/>
      <c r="FK866" s="66"/>
      <c r="FL866" s="66"/>
      <c r="FM866" s="66"/>
      <c r="FN866" s="66"/>
      <c r="FO866" s="66"/>
      <c r="FP866" s="66"/>
      <c r="FQ866" s="66"/>
      <c r="FR866" s="66"/>
      <c r="FS866" s="66"/>
      <c r="FT866" s="66"/>
      <c r="FU866" s="66"/>
      <c r="FV866" s="66"/>
      <c r="FW866" s="66"/>
      <c r="FX866" s="66"/>
      <c r="FY866" s="66"/>
      <c r="FZ866" s="66"/>
      <c r="GA866" s="66"/>
      <c r="GB866" s="66"/>
      <c r="GC866" s="66"/>
      <c r="GD866" s="66"/>
      <c r="GE866" s="66"/>
      <c r="GF866" s="66"/>
      <c r="GG866" s="7"/>
    </row>
    <row r="867" spans="2:189" s="67" customFormat="1" ht="11.45" customHeight="1" x14ac:dyDescent="0.15">
      <c r="B867" s="114"/>
      <c r="C867" s="56"/>
      <c r="D867" s="56"/>
      <c r="E867" s="56"/>
      <c r="F867" s="56" t="s">
        <v>12615</v>
      </c>
      <c r="G867" s="56"/>
      <c r="H867" s="56" t="s">
        <v>12612</v>
      </c>
      <c r="I867" s="56"/>
      <c r="J867" s="56" t="s">
        <v>12664</v>
      </c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 t="s">
        <v>12665</v>
      </c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  <c r="BR867" s="56"/>
      <c r="BS867" s="56"/>
      <c r="BT867" s="56"/>
      <c r="BU867" s="56"/>
      <c r="BV867" s="56"/>
      <c r="BW867" s="56"/>
      <c r="BX867" s="56"/>
      <c r="BY867" s="56"/>
      <c r="BZ867" s="56"/>
      <c r="CA867" s="56"/>
      <c r="CB867" s="56"/>
      <c r="CC867" s="56"/>
      <c r="CD867" s="56"/>
      <c r="CE867" s="56"/>
      <c r="CF867" s="56"/>
      <c r="CG867" s="56"/>
      <c r="CH867" s="56"/>
      <c r="CI867" s="56"/>
      <c r="CJ867" s="56"/>
      <c r="CK867" s="56"/>
      <c r="CL867" s="56"/>
      <c r="CM867" s="56"/>
      <c r="CN867" s="56"/>
      <c r="CO867" s="56"/>
      <c r="CP867" s="56"/>
      <c r="CQ867" s="56"/>
      <c r="CR867" s="56"/>
      <c r="CS867" s="56"/>
      <c r="CT867" s="56"/>
      <c r="CU867" s="56"/>
      <c r="CV867" s="56"/>
      <c r="CW867" s="56"/>
      <c r="CX867" s="56"/>
      <c r="CY867" s="56"/>
      <c r="CZ867" s="66"/>
      <c r="DA867" s="66"/>
      <c r="DB867" s="66"/>
      <c r="DC867" s="66"/>
      <c r="DD867" s="66"/>
      <c r="DE867" s="66"/>
      <c r="DF867" s="66"/>
      <c r="DG867" s="66"/>
      <c r="DH867" s="66"/>
      <c r="DI867" s="66"/>
      <c r="DJ867" s="66"/>
      <c r="DK867" s="66"/>
      <c r="DL867" s="66"/>
      <c r="DM867" s="66"/>
      <c r="DN867" s="66"/>
      <c r="DO867" s="66"/>
      <c r="DP867" s="66"/>
      <c r="DQ867" s="66"/>
      <c r="DR867" s="66"/>
      <c r="DS867" s="66"/>
      <c r="DT867" s="66"/>
      <c r="DU867" s="66"/>
      <c r="DV867" s="66"/>
      <c r="DW867" s="66"/>
      <c r="DX867" s="66"/>
      <c r="DY867" s="66"/>
      <c r="DZ867" s="66"/>
      <c r="EA867" s="66"/>
      <c r="EB867" s="66"/>
      <c r="EC867" s="66"/>
      <c r="ED867" s="66"/>
      <c r="EE867" s="66"/>
      <c r="EF867" s="66"/>
      <c r="EG867" s="66"/>
      <c r="EH867" s="66"/>
      <c r="EI867" s="66"/>
      <c r="EJ867" s="66"/>
      <c r="EK867" s="66"/>
      <c r="EL867" s="115"/>
      <c r="EM867" s="61"/>
      <c r="EN867" s="61"/>
      <c r="EO867" s="61"/>
      <c r="EP867" s="61"/>
      <c r="EQ867" s="70"/>
      <c r="ER867" s="54"/>
      <c r="ES867" s="54"/>
      <c r="ET867" s="68"/>
      <c r="EU867" s="68"/>
      <c r="EV867" s="68"/>
      <c r="EW867" s="68"/>
      <c r="EX867" s="68"/>
      <c r="EY867" s="68"/>
      <c r="EZ867" s="68"/>
      <c r="FA867" s="68"/>
      <c r="FB867" s="68"/>
      <c r="FC867" s="68"/>
      <c r="FD867" s="68"/>
      <c r="FE867" s="68"/>
      <c r="FF867" s="68"/>
      <c r="FG867" s="68"/>
      <c r="FH867" s="68"/>
      <c r="FI867" s="68"/>
      <c r="FJ867" s="68"/>
      <c r="FK867" s="68"/>
      <c r="FL867" s="68"/>
      <c r="FM867" s="68"/>
      <c r="FN867" s="68"/>
      <c r="FO867" s="68"/>
      <c r="FP867" s="68"/>
      <c r="FQ867" s="68"/>
      <c r="FR867" s="68"/>
      <c r="FS867" s="68"/>
      <c r="FT867" s="68"/>
      <c r="FU867" s="68"/>
      <c r="FV867" s="68"/>
      <c r="FW867" s="68"/>
      <c r="FX867" s="68"/>
      <c r="FY867" s="68"/>
      <c r="FZ867" s="68"/>
      <c r="GA867" s="68"/>
      <c r="GB867" s="68"/>
      <c r="GC867" s="68"/>
      <c r="GD867" s="68"/>
      <c r="GE867" s="68"/>
      <c r="GF867" s="68"/>
      <c r="GG867" s="7"/>
    </row>
    <row r="868" spans="2:189" s="67" customFormat="1" ht="11.45" customHeight="1" x14ac:dyDescent="0.15">
      <c r="B868" s="114"/>
      <c r="C868" s="56"/>
      <c r="D868" s="56"/>
      <c r="E868" s="56"/>
      <c r="F868" s="56"/>
      <c r="G868" s="56"/>
      <c r="H868" s="56" t="s">
        <v>4448</v>
      </c>
      <c r="I868" s="56"/>
      <c r="J868" s="56"/>
      <c r="K868" s="56"/>
      <c r="L868" s="56"/>
      <c r="M868" s="56"/>
      <c r="N868" s="56"/>
      <c r="O868" s="56" t="s">
        <v>41</v>
      </c>
      <c r="P868" s="56"/>
      <c r="Q868" s="287" t="e">
        <f>토목기계경비총괄표!$G$19</f>
        <v>#REF!</v>
      </c>
      <c r="R868" s="287"/>
      <c r="S868" s="287"/>
      <c r="T868" s="287"/>
      <c r="U868" s="287"/>
      <c r="V868" s="56"/>
      <c r="W868" s="56"/>
      <c r="X868" s="56"/>
      <c r="Y868" s="56"/>
      <c r="Z868" s="56" t="s">
        <v>12609</v>
      </c>
      <c r="AA868" s="56"/>
      <c r="AB868" s="56"/>
      <c r="AC868" s="56" t="str">
        <f>TEXT(BA840,"#,##0.#######")</f>
        <v>37.5</v>
      </c>
      <c r="AD868" s="56"/>
      <c r="AE868" s="56"/>
      <c r="AF868" s="56"/>
      <c r="AG868" s="56"/>
      <c r="AH868" s="56"/>
      <c r="AI868" s="56"/>
      <c r="AJ868" s="56" t="s">
        <v>43</v>
      </c>
      <c r="AK868" s="56"/>
      <c r="AL868" s="56" t="e">
        <f>TEXT(TRUNC(Q868/BA840,1),"#,##0.#")</f>
        <v>#REF!</v>
      </c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  <c r="BR868" s="56"/>
      <c r="BS868" s="56"/>
      <c r="BT868" s="56"/>
      <c r="BU868" s="56"/>
      <c r="BV868" s="56"/>
      <c r="BW868" s="56"/>
      <c r="BX868" s="56"/>
      <c r="BY868" s="56"/>
      <c r="BZ868" s="56"/>
      <c r="CA868" s="56"/>
      <c r="CB868" s="56"/>
      <c r="CC868" s="56"/>
      <c r="CD868" s="56"/>
      <c r="CE868" s="56"/>
      <c r="CF868" s="56"/>
      <c r="CG868" s="56"/>
      <c r="CH868" s="56"/>
      <c r="CI868" s="56"/>
      <c r="CJ868" s="56"/>
      <c r="CK868" s="56"/>
      <c r="CL868" s="56"/>
      <c r="CM868" s="56"/>
      <c r="CN868" s="56"/>
      <c r="CO868" s="56"/>
      <c r="CP868" s="56"/>
      <c r="CQ868" s="56"/>
      <c r="CR868" s="56"/>
      <c r="CS868" s="56"/>
      <c r="CT868" s="56"/>
      <c r="CU868" s="56"/>
      <c r="CV868" s="56"/>
      <c r="CW868" s="56"/>
      <c r="CX868" s="56"/>
      <c r="CY868" s="56"/>
      <c r="CZ868" s="66"/>
      <c r="DA868" s="66"/>
      <c r="DB868" s="66"/>
      <c r="DC868" s="66"/>
      <c r="DD868" s="66"/>
      <c r="DE868" s="66"/>
      <c r="DF868" s="66"/>
      <c r="DG868" s="66"/>
      <c r="DH868" s="66"/>
      <c r="DI868" s="66"/>
      <c r="DJ868" s="66"/>
      <c r="DK868" s="66"/>
      <c r="DL868" s="66"/>
      <c r="DM868" s="66"/>
      <c r="DN868" s="66"/>
      <c r="DO868" s="66"/>
      <c r="DP868" s="66"/>
      <c r="DQ868" s="66"/>
      <c r="DR868" s="66"/>
      <c r="DS868" s="66"/>
      <c r="DT868" s="66"/>
      <c r="DU868" s="66"/>
      <c r="DV868" s="66"/>
      <c r="DW868" s="66"/>
      <c r="DX868" s="66"/>
      <c r="DY868" s="66"/>
      <c r="DZ868" s="66"/>
      <c r="EA868" s="66"/>
      <c r="EB868" s="66"/>
      <c r="EC868" s="66"/>
      <c r="ED868" s="66"/>
      <c r="EE868" s="66"/>
      <c r="EF868" s="66"/>
      <c r="EG868" s="66"/>
      <c r="EH868" s="66"/>
      <c r="EI868" s="66"/>
      <c r="EJ868" s="66"/>
      <c r="EK868" s="66"/>
      <c r="EL868" s="115"/>
      <c r="EM868" s="61"/>
      <c r="EN868" s="61"/>
      <c r="EO868" s="61"/>
      <c r="EP868" s="61"/>
      <c r="EQ868" s="70"/>
      <c r="ER868" s="56"/>
      <c r="ES868" s="56"/>
      <c r="ET868" s="66"/>
      <c r="EU868" s="66"/>
      <c r="EV868" s="66"/>
      <c r="EW868" s="66"/>
      <c r="EX868" s="66"/>
      <c r="EY868" s="66"/>
      <c r="EZ868" s="66"/>
      <c r="FA868" s="66"/>
      <c r="FB868" s="66"/>
      <c r="FC868" s="66"/>
      <c r="FD868" s="66"/>
      <c r="FE868" s="66"/>
      <c r="FF868" s="66"/>
      <c r="FG868" s="66"/>
      <c r="FH868" s="66"/>
      <c r="FI868" s="66"/>
      <c r="FJ868" s="66"/>
      <c r="FK868" s="66"/>
      <c r="FL868" s="66"/>
      <c r="FM868" s="66"/>
      <c r="FN868" s="66"/>
      <c r="FO868" s="66"/>
      <c r="FP868" s="66"/>
      <c r="FQ868" s="66"/>
      <c r="FR868" s="66"/>
      <c r="FS868" s="66"/>
      <c r="FT868" s="66"/>
      <c r="FU868" s="66"/>
      <c r="FV868" s="66"/>
      <c r="FW868" s="66"/>
      <c r="FX868" s="66"/>
      <c r="FY868" s="66"/>
      <c r="FZ868" s="66"/>
      <c r="GA868" s="66"/>
      <c r="GB868" s="66"/>
      <c r="GC868" s="66"/>
      <c r="GD868" s="66"/>
      <c r="GE868" s="66"/>
      <c r="GF868" s="66"/>
      <c r="GG868" s="7"/>
    </row>
    <row r="869" spans="2:189" s="67" customFormat="1" ht="11.45" customHeight="1" x14ac:dyDescent="0.15">
      <c r="B869" s="114"/>
      <c r="C869" s="56"/>
      <c r="D869" s="56"/>
      <c r="E869" s="56"/>
      <c r="F869" s="56"/>
      <c r="G869" s="56"/>
      <c r="H869" s="56" t="s">
        <v>4449</v>
      </c>
      <c r="I869" s="56"/>
      <c r="J869" s="56"/>
      <c r="K869" s="56"/>
      <c r="L869" s="56"/>
      <c r="M869" s="56"/>
      <c r="N869" s="56"/>
      <c r="O869" s="56" t="s">
        <v>41</v>
      </c>
      <c r="P869" s="56"/>
      <c r="Q869" s="287" t="e">
        <f>토목기계경비총괄표!$H$19</f>
        <v>#REF!</v>
      </c>
      <c r="R869" s="287"/>
      <c r="S869" s="287"/>
      <c r="T869" s="287"/>
      <c r="U869" s="287"/>
      <c r="V869" s="56"/>
      <c r="W869" s="56"/>
      <c r="X869" s="56"/>
      <c r="Y869" s="56"/>
      <c r="Z869" s="56" t="s">
        <v>12609</v>
      </c>
      <c r="AA869" s="56"/>
      <c r="AB869" s="56"/>
      <c r="AC869" s="56" t="str">
        <f>TEXT(BA840,"#,##0.#######")</f>
        <v>37.5</v>
      </c>
      <c r="AD869" s="56"/>
      <c r="AE869" s="56"/>
      <c r="AF869" s="56"/>
      <c r="AG869" s="56"/>
      <c r="AH869" s="56"/>
      <c r="AI869" s="56"/>
      <c r="AJ869" s="56" t="s">
        <v>43</v>
      </c>
      <c r="AK869" s="56"/>
      <c r="AL869" s="56" t="e">
        <f>TEXT(TRUNC(Q869/BA840,1),"#,##0.#")</f>
        <v>#REF!</v>
      </c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56"/>
      <c r="BI869" s="56"/>
      <c r="BJ869" s="56"/>
      <c r="BK869" s="56"/>
      <c r="BL869" s="56"/>
      <c r="BM869" s="56"/>
      <c r="BN869" s="56"/>
      <c r="BO869" s="56"/>
      <c r="BP869" s="56"/>
      <c r="BQ869" s="56"/>
      <c r="BR869" s="56"/>
      <c r="BS869" s="56"/>
      <c r="BT869" s="56"/>
      <c r="BU869" s="56"/>
      <c r="BV869" s="56"/>
      <c r="BW869" s="56"/>
      <c r="BX869" s="56"/>
      <c r="BY869" s="56"/>
      <c r="BZ869" s="56"/>
      <c r="CA869" s="56"/>
      <c r="CB869" s="56"/>
      <c r="CC869" s="56"/>
      <c r="CD869" s="56"/>
      <c r="CE869" s="56"/>
      <c r="CF869" s="56"/>
      <c r="CG869" s="56"/>
      <c r="CH869" s="56"/>
      <c r="CI869" s="56"/>
      <c r="CJ869" s="56"/>
      <c r="CK869" s="56"/>
      <c r="CL869" s="56"/>
      <c r="CM869" s="56"/>
      <c r="CN869" s="56"/>
      <c r="CO869" s="56"/>
      <c r="CP869" s="56"/>
      <c r="CQ869" s="56"/>
      <c r="CR869" s="56"/>
      <c r="CS869" s="56"/>
      <c r="CT869" s="56"/>
      <c r="CU869" s="56"/>
      <c r="CV869" s="56"/>
      <c r="CW869" s="56"/>
      <c r="CX869" s="56"/>
      <c r="CY869" s="56"/>
      <c r="CZ869" s="66"/>
      <c r="DA869" s="66"/>
      <c r="DB869" s="66"/>
      <c r="DC869" s="66"/>
      <c r="DD869" s="66"/>
      <c r="DE869" s="66"/>
      <c r="DF869" s="66"/>
      <c r="DG869" s="66"/>
      <c r="DH869" s="66"/>
      <c r="DI869" s="66"/>
      <c r="DJ869" s="66"/>
      <c r="DK869" s="66"/>
      <c r="DL869" s="66"/>
      <c r="DM869" s="66"/>
      <c r="DN869" s="66"/>
      <c r="DO869" s="66"/>
      <c r="DP869" s="66"/>
      <c r="DQ869" s="66"/>
      <c r="DR869" s="66"/>
      <c r="DS869" s="66"/>
      <c r="DT869" s="66"/>
      <c r="DU869" s="66"/>
      <c r="DV869" s="66"/>
      <c r="DW869" s="66"/>
      <c r="DX869" s="66"/>
      <c r="DY869" s="66"/>
      <c r="DZ869" s="66"/>
      <c r="EA869" s="66"/>
      <c r="EB869" s="66"/>
      <c r="EC869" s="66"/>
      <c r="ED869" s="66"/>
      <c r="EE869" s="66"/>
      <c r="EF869" s="66"/>
      <c r="EG869" s="66"/>
      <c r="EH869" s="66"/>
      <c r="EI869" s="66"/>
      <c r="EJ869" s="66"/>
      <c r="EK869" s="66"/>
      <c r="EL869" s="115"/>
      <c r="EM869" s="61"/>
      <c r="EN869" s="61"/>
      <c r="EO869" s="61"/>
      <c r="EP869" s="61"/>
      <c r="EQ869" s="70"/>
      <c r="ER869" s="56"/>
      <c r="ES869" s="56"/>
      <c r="ET869" s="66"/>
      <c r="EU869" s="66"/>
      <c r="EV869" s="66"/>
      <c r="EW869" s="66"/>
      <c r="EX869" s="66"/>
      <c r="EY869" s="66"/>
      <c r="EZ869" s="66"/>
      <c r="FA869" s="66"/>
      <c r="FB869" s="66"/>
      <c r="FC869" s="66"/>
      <c r="FD869" s="66"/>
      <c r="FE869" s="66"/>
      <c r="FF869" s="66"/>
      <c r="FG869" s="66"/>
      <c r="FH869" s="66"/>
      <c r="FI869" s="66"/>
      <c r="FJ869" s="66"/>
      <c r="FK869" s="66"/>
      <c r="FL869" s="66"/>
      <c r="FM869" s="66"/>
      <c r="FN869" s="66"/>
      <c r="FO869" s="66"/>
      <c r="FP869" s="66"/>
      <c r="FQ869" s="66"/>
      <c r="FR869" s="66"/>
      <c r="FS869" s="66"/>
      <c r="FT869" s="66"/>
      <c r="FU869" s="66"/>
      <c r="FV869" s="66"/>
      <c r="FW869" s="66"/>
      <c r="FX869" s="66"/>
      <c r="FY869" s="66"/>
      <c r="FZ869" s="66"/>
      <c r="GA869" s="66"/>
      <c r="GB869" s="66"/>
      <c r="GC869" s="66"/>
      <c r="GD869" s="66"/>
      <c r="GE869" s="66"/>
      <c r="GF869" s="66"/>
      <c r="GG869" s="7"/>
    </row>
    <row r="870" spans="2:189" s="67" customFormat="1" ht="11.45" customHeight="1" x14ac:dyDescent="0.15">
      <c r="B870" s="114"/>
      <c r="C870" s="56"/>
      <c r="D870" s="56"/>
      <c r="E870" s="56"/>
      <c r="F870" s="56"/>
      <c r="G870" s="56"/>
      <c r="H870" s="56" t="s">
        <v>12605</v>
      </c>
      <c r="I870" s="56"/>
      <c r="J870" s="56" t="s">
        <v>12606</v>
      </c>
      <c r="K870" s="56"/>
      <c r="L870" s="56"/>
      <c r="M870" s="56"/>
      <c r="N870" s="56"/>
      <c r="O870" s="56" t="s">
        <v>41</v>
      </c>
      <c r="P870" s="56"/>
      <c r="Q870" s="287">
        <f>토목기계경비총괄표!$I$19</f>
        <v>1846</v>
      </c>
      <c r="R870" s="287"/>
      <c r="S870" s="287"/>
      <c r="T870" s="287"/>
      <c r="U870" s="287"/>
      <c r="V870" s="56"/>
      <c r="W870" s="56"/>
      <c r="X870" s="56"/>
      <c r="Y870" s="56"/>
      <c r="Z870" s="56" t="s">
        <v>12609</v>
      </c>
      <c r="AA870" s="56"/>
      <c r="AB870" s="56"/>
      <c r="AC870" s="56" t="str">
        <f>TEXT(BA840,"#,##0.#######")</f>
        <v>37.5</v>
      </c>
      <c r="AD870" s="56"/>
      <c r="AE870" s="56"/>
      <c r="AF870" s="56"/>
      <c r="AG870" s="56"/>
      <c r="AH870" s="56"/>
      <c r="AI870" s="56"/>
      <c r="AJ870" s="56" t="s">
        <v>43</v>
      </c>
      <c r="AK870" s="56"/>
      <c r="AL870" s="56" t="str">
        <f>TEXT(TRUNC(Q870/BA840,1),"#,##0.#")</f>
        <v>49.2</v>
      </c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66"/>
      <c r="DA870" s="66"/>
      <c r="DB870" s="66"/>
      <c r="DC870" s="66"/>
      <c r="DD870" s="66"/>
      <c r="DE870" s="66"/>
      <c r="DF870" s="66"/>
      <c r="DG870" s="66"/>
      <c r="DH870" s="66"/>
      <c r="DI870" s="66"/>
      <c r="DJ870" s="66"/>
      <c r="DK870" s="66"/>
      <c r="DL870" s="66"/>
      <c r="DM870" s="66"/>
      <c r="DN870" s="66"/>
      <c r="DO870" s="66"/>
      <c r="DP870" s="66"/>
      <c r="DQ870" s="66"/>
      <c r="DR870" s="66"/>
      <c r="DS870" s="66"/>
      <c r="DT870" s="66"/>
      <c r="DU870" s="66"/>
      <c r="DV870" s="66"/>
      <c r="DW870" s="66"/>
      <c r="DX870" s="66"/>
      <c r="DY870" s="66"/>
      <c r="DZ870" s="66"/>
      <c r="EA870" s="66"/>
      <c r="EB870" s="66"/>
      <c r="EC870" s="66"/>
      <c r="ED870" s="66"/>
      <c r="EE870" s="66"/>
      <c r="EF870" s="66"/>
      <c r="EG870" s="66"/>
      <c r="EH870" s="66"/>
      <c r="EI870" s="66"/>
      <c r="EJ870" s="66"/>
      <c r="EK870" s="66"/>
      <c r="EL870" s="115"/>
      <c r="EM870" s="61"/>
      <c r="EN870" s="61"/>
      <c r="EO870" s="61"/>
      <c r="EP870" s="61"/>
      <c r="EQ870" s="70"/>
      <c r="ER870" s="56"/>
      <c r="ES870" s="56"/>
      <c r="ET870" s="66"/>
      <c r="EU870" s="66"/>
      <c r="EV870" s="66"/>
      <c r="EW870" s="66"/>
      <c r="EX870" s="66"/>
      <c r="EY870" s="66"/>
      <c r="EZ870" s="66"/>
      <c r="FA870" s="66"/>
      <c r="FB870" s="66"/>
      <c r="FC870" s="66"/>
      <c r="FD870" s="66"/>
      <c r="FE870" s="66"/>
      <c r="FF870" s="66"/>
      <c r="FG870" s="66"/>
      <c r="FH870" s="66"/>
      <c r="FI870" s="66"/>
      <c r="FJ870" s="66"/>
      <c r="FK870" s="66"/>
      <c r="FL870" s="66"/>
      <c r="FM870" s="66"/>
      <c r="FN870" s="66"/>
      <c r="FO870" s="66"/>
      <c r="FP870" s="66"/>
      <c r="FQ870" s="66"/>
      <c r="FR870" s="66"/>
      <c r="FS870" s="66"/>
      <c r="FT870" s="66"/>
      <c r="FU870" s="66"/>
      <c r="FV870" s="66"/>
      <c r="FW870" s="66"/>
      <c r="FX870" s="66"/>
      <c r="FY870" s="66"/>
      <c r="FZ870" s="66"/>
      <c r="GA870" s="66"/>
      <c r="GB870" s="66"/>
      <c r="GC870" s="66"/>
      <c r="GD870" s="66"/>
      <c r="GE870" s="66"/>
      <c r="GF870" s="66"/>
      <c r="GG870" s="7"/>
    </row>
    <row r="871" spans="2:189" s="67" customFormat="1" ht="11.45" customHeight="1" x14ac:dyDescent="0.15">
      <c r="B871" s="114"/>
      <c r="C871" s="56"/>
      <c r="D871" s="56"/>
      <c r="E871" s="56"/>
      <c r="F871" s="56"/>
      <c r="G871" s="56"/>
      <c r="H871" s="56" t="s">
        <v>12614</v>
      </c>
      <c r="I871" s="56"/>
      <c r="J871" s="56" t="s">
        <v>9</v>
      </c>
      <c r="K871" s="56"/>
      <c r="L871" s="56"/>
      <c r="M871" s="56"/>
      <c r="N871" s="56"/>
      <c r="O871" s="56" t="s">
        <v>41</v>
      </c>
      <c r="P871" s="56"/>
      <c r="Q871" s="56" t="e">
        <f>TEXT(AL868+AL869+AL870,"#,##0.#######")</f>
        <v>#REF!</v>
      </c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  <c r="BR871" s="56"/>
      <c r="BS871" s="56"/>
      <c r="BT871" s="56"/>
      <c r="BU871" s="56"/>
      <c r="BV871" s="56"/>
      <c r="BW871" s="56"/>
      <c r="BX871" s="56"/>
      <c r="BY871" s="56"/>
      <c r="BZ871" s="56"/>
      <c r="CA871" s="56"/>
      <c r="CB871" s="56"/>
      <c r="CC871" s="56"/>
      <c r="CD871" s="56"/>
      <c r="CE871" s="56"/>
      <c r="CF871" s="56"/>
      <c r="CG871" s="56"/>
      <c r="CH871" s="56"/>
      <c r="CI871" s="56"/>
      <c r="CJ871" s="56"/>
      <c r="CK871" s="56"/>
      <c r="CL871" s="56"/>
      <c r="CM871" s="56"/>
      <c r="CN871" s="56"/>
      <c r="CO871" s="56"/>
      <c r="CP871" s="56"/>
      <c r="CQ871" s="56"/>
      <c r="CR871" s="56"/>
      <c r="CS871" s="56"/>
      <c r="CT871" s="56"/>
      <c r="CU871" s="56"/>
      <c r="CV871" s="56"/>
      <c r="CW871" s="56"/>
      <c r="CX871" s="56"/>
      <c r="CY871" s="56"/>
      <c r="CZ871" s="66"/>
      <c r="DA871" s="66"/>
      <c r="DB871" s="66"/>
      <c r="DC871" s="66"/>
      <c r="DD871" s="66"/>
      <c r="DE871" s="66"/>
      <c r="DF871" s="66"/>
      <c r="DG871" s="66"/>
      <c r="DH871" s="66"/>
      <c r="DI871" s="66"/>
      <c r="DJ871" s="66"/>
      <c r="DK871" s="66"/>
      <c r="DL871" s="66"/>
      <c r="DM871" s="66"/>
      <c r="DN871" s="66"/>
      <c r="DO871" s="66"/>
      <c r="DP871" s="66"/>
      <c r="DQ871" s="66"/>
      <c r="DR871" s="66"/>
      <c r="DS871" s="66"/>
      <c r="DT871" s="66"/>
      <c r="DU871" s="66"/>
      <c r="DV871" s="66"/>
      <c r="DW871" s="66"/>
      <c r="DX871" s="66"/>
      <c r="DY871" s="66"/>
      <c r="DZ871" s="66"/>
      <c r="EA871" s="66"/>
      <c r="EB871" s="66"/>
      <c r="EC871" s="66"/>
      <c r="ED871" s="66"/>
      <c r="EE871" s="66"/>
      <c r="EF871" s="66"/>
      <c r="EG871" s="66"/>
      <c r="EH871" s="66"/>
      <c r="EI871" s="66"/>
      <c r="EJ871" s="66"/>
      <c r="EK871" s="66"/>
      <c r="EL871" s="115"/>
      <c r="EM871" s="61" t="e">
        <f>EN871+EO871+EP871</f>
        <v>#REF!</v>
      </c>
      <c r="EN871" s="61" t="e">
        <f>TEXT(AL868,"#,###.0")</f>
        <v>#REF!</v>
      </c>
      <c r="EO871" s="61" t="e">
        <f>TEXT(AL869,"#,###.0")</f>
        <v>#REF!</v>
      </c>
      <c r="EP871" s="61" t="str">
        <f>TEXT(AL870,"#,###.0")</f>
        <v>49.2</v>
      </c>
      <c r="EQ871" s="70"/>
      <c r="ER871" s="56"/>
      <c r="ES871" s="56"/>
      <c r="ET871" s="66"/>
      <c r="EU871" s="66"/>
      <c r="EV871" s="66"/>
      <c r="EW871" s="66"/>
      <c r="EX871" s="66"/>
      <c r="EY871" s="66"/>
      <c r="EZ871" s="66"/>
      <c r="FA871" s="66"/>
      <c r="FB871" s="66"/>
      <c r="FC871" s="66"/>
      <c r="FD871" s="66"/>
      <c r="FE871" s="66"/>
      <c r="FF871" s="66"/>
      <c r="FG871" s="66"/>
      <c r="FH871" s="66"/>
      <c r="FI871" s="66"/>
      <c r="FJ871" s="66"/>
      <c r="FK871" s="66"/>
      <c r="FL871" s="66"/>
      <c r="FM871" s="66"/>
      <c r="FN871" s="66"/>
      <c r="FO871" s="66"/>
      <c r="FP871" s="66"/>
      <c r="FQ871" s="66"/>
      <c r="FR871" s="66"/>
      <c r="FS871" s="66"/>
      <c r="FT871" s="66"/>
      <c r="FU871" s="66"/>
      <c r="FV871" s="66"/>
      <c r="FW871" s="66"/>
      <c r="FX871" s="66"/>
      <c r="FY871" s="66"/>
      <c r="FZ871" s="66"/>
      <c r="GA871" s="66"/>
      <c r="GB871" s="66"/>
      <c r="GC871" s="66"/>
      <c r="GD871" s="66"/>
      <c r="GE871" s="66"/>
      <c r="GF871" s="66"/>
      <c r="GG871" s="7"/>
    </row>
    <row r="872" spans="2:189" s="67" customFormat="1" ht="11.45" customHeight="1" x14ac:dyDescent="0.15">
      <c r="B872" s="114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56"/>
      <c r="BM872" s="56"/>
      <c r="BN872" s="56"/>
      <c r="BO872" s="56"/>
      <c r="BP872" s="56"/>
      <c r="BQ872" s="56"/>
      <c r="BR872" s="56"/>
      <c r="BS872" s="56"/>
      <c r="BT872" s="56"/>
      <c r="BU872" s="56"/>
      <c r="BV872" s="56"/>
      <c r="BW872" s="56"/>
      <c r="BX872" s="56"/>
      <c r="BY872" s="56"/>
      <c r="BZ872" s="56"/>
      <c r="CA872" s="56"/>
      <c r="CB872" s="56"/>
      <c r="CC872" s="56"/>
      <c r="CD872" s="56"/>
      <c r="CE872" s="56"/>
      <c r="CF872" s="56"/>
      <c r="CG872" s="56"/>
      <c r="CH872" s="56"/>
      <c r="CI872" s="56"/>
      <c r="CJ872" s="56"/>
      <c r="CK872" s="56"/>
      <c r="CL872" s="56"/>
      <c r="CM872" s="56"/>
      <c r="CN872" s="56"/>
      <c r="CO872" s="56"/>
      <c r="CP872" s="56"/>
      <c r="CQ872" s="56"/>
      <c r="CR872" s="56"/>
      <c r="CS872" s="56"/>
      <c r="CT872" s="56"/>
      <c r="CU872" s="56"/>
      <c r="CV872" s="56"/>
      <c r="CW872" s="56"/>
      <c r="CX872" s="56"/>
      <c r="CY872" s="56"/>
      <c r="CZ872" s="66"/>
      <c r="DA872" s="66"/>
      <c r="DB872" s="66"/>
      <c r="DC872" s="66"/>
      <c r="DD872" s="66"/>
      <c r="DE872" s="66"/>
      <c r="DF872" s="66"/>
      <c r="DG872" s="66"/>
      <c r="DH872" s="66"/>
      <c r="DI872" s="66"/>
      <c r="DJ872" s="66"/>
      <c r="DK872" s="66"/>
      <c r="DL872" s="66"/>
      <c r="DM872" s="66"/>
      <c r="DN872" s="66"/>
      <c r="DO872" s="66"/>
      <c r="DP872" s="66"/>
      <c r="DQ872" s="66"/>
      <c r="DR872" s="66"/>
      <c r="DS872" s="66"/>
      <c r="DT872" s="66"/>
      <c r="DU872" s="66"/>
      <c r="DV872" s="66"/>
      <c r="DW872" s="66"/>
      <c r="DX872" s="66"/>
      <c r="DY872" s="66"/>
      <c r="DZ872" s="66"/>
      <c r="EA872" s="66"/>
      <c r="EB872" s="66"/>
      <c r="EC872" s="66"/>
      <c r="ED872" s="66"/>
      <c r="EE872" s="66"/>
      <c r="EF872" s="66"/>
      <c r="EG872" s="66"/>
      <c r="EH872" s="66"/>
      <c r="EI872" s="66"/>
      <c r="EJ872" s="66"/>
      <c r="EK872" s="66"/>
      <c r="EL872" s="115"/>
      <c r="EM872" s="61"/>
      <c r="EN872" s="61"/>
      <c r="EO872" s="61"/>
      <c r="EP872" s="61"/>
      <c r="EQ872" s="70"/>
      <c r="ER872" s="56"/>
      <c r="ES872" s="56"/>
      <c r="ET872" s="66"/>
      <c r="EU872" s="66"/>
      <c r="EV872" s="66"/>
      <c r="EW872" s="66"/>
      <c r="EX872" s="66"/>
      <c r="EY872" s="66"/>
      <c r="EZ872" s="66"/>
      <c r="FA872" s="66"/>
      <c r="FB872" s="66"/>
      <c r="FC872" s="66"/>
      <c r="FD872" s="66"/>
      <c r="FE872" s="66"/>
      <c r="FF872" s="66"/>
      <c r="FG872" s="66"/>
      <c r="FH872" s="66"/>
      <c r="FI872" s="66"/>
      <c r="FJ872" s="66"/>
      <c r="FK872" s="66"/>
      <c r="FL872" s="66"/>
      <c r="FM872" s="66"/>
      <c r="FN872" s="66"/>
      <c r="FO872" s="66"/>
      <c r="FP872" s="66"/>
      <c r="FQ872" s="66"/>
      <c r="FR872" s="66"/>
      <c r="FS872" s="66"/>
      <c r="FT872" s="66"/>
      <c r="FU872" s="66"/>
      <c r="FV872" s="66"/>
      <c r="FW872" s="66"/>
      <c r="FX872" s="66"/>
      <c r="FY872" s="66"/>
      <c r="FZ872" s="66"/>
      <c r="GA872" s="66"/>
      <c r="GB872" s="66"/>
      <c r="GC872" s="66"/>
      <c r="GD872" s="66"/>
      <c r="GE872" s="66"/>
      <c r="GF872" s="66"/>
      <c r="GG872" s="7"/>
    </row>
    <row r="873" spans="2:189" s="67" customFormat="1" ht="11.45" customHeight="1" x14ac:dyDescent="0.15">
      <c r="B873" s="114"/>
      <c r="C873" s="56"/>
      <c r="D873" s="56"/>
      <c r="E873" s="56"/>
      <c r="F873" s="56" t="s">
        <v>12616</v>
      </c>
      <c r="G873" s="56"/>
      <c r="H873" s="56" t="s">
        <v>12612</v>
      </c>
      <c r="I873" s="56"/>
      <c r="J873" s="56" t="s">
        <v>12614</v>
      </c>
      <c r="K873" s="56"/>
      <c r="L873" s="56"/>
      <c r="M873" s="56"/>
      <c r="N873" s="56" t="s">
        <v>9</v>
      </c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56"/>
      <c r="BM873" s="56"/>
      <c r="BN873" s="56"/>
      <c r="BO873" s="56"/>
      <c r="BP873" s="56"/>
      <c r="BQ873" s="56"/>
      <c r="BR873" s="56"/>
      <c r="BS873" s="56"/>
      <c r="BT873" s="56"/>
      <c r="BU873" s="56"/>
      <c r="BV873" s="56"/>
      <c r="BW873" s="56"/>
      <c r="BX873" s="56"/>
      <c r="BY873" s="56"/>
      <c r="BZ873" s="56"/>
      <c r="CA873" s="56"/>
      <c r="CB873" s="56"/>
      <c r="CC873" s="56"/>
      <c r="CD873" s="56"/>
      <c r="CE873" s="56"/>
      <c r="CF873" s="56"/>
      <c r="CG873" s="56"/>
      <c r="CH873" s="56"/>
      <c r="CI873" s="56"/>
      <c r="CJ873" s="56"/>
      <c r="CK873" s="56"/>
      <c r="CL873" s="56"/>
      <c r="CM873" s="56"/>
      <c r="CN873" s="56"/>
      <c r="CO873" s="56"/>
      <c r="CP873" s="56"/>
      <c r="CQ873" s="56"/>
      <c r="CR873" s="56"/>
      <c r="CS873" s="56"/>
      <c r="CT873" s="56"/>
      <c r="CU873" s="56"/>
      <c r="CV873" s="56"/>
      <c r="CW873" s="56"/>
      <c r="CX873" s="56"/>
      <c r="CY873" s="56"/>
      <c r="CZ873" s="66"/>
      <c r="DA873" s="66"/>
      <c r="DB873" s="66"/>
      <c r="DC873" s="66"/>
      <c r="DD873" s="66"/>
      <c r="DE873" s="66"/>
      <c r="DF873" s="66"/>
      <c r="DG873" s="66"/>
      <c r="DH873" s="66"/>
      <c r="DI873" s="66"/>
      <c r="DJ873" s="66"/>
      <c r="DK873" s="66"/>
      <c r="DL873" s="66"/>
      <c r="DM873" s="66"/>
      <c r="DN873" s="66"/>
      <c r="DO873" s="66"/>
      <c r="DP873" s="66"/>
      <c r="DQ873" s="66"/>
      <c r="DR873" s="66"/>
      <c r="DS873" s="66"/>
      <c r="DT873" s="66"/>
      <c r="DU873" s="66"/>
      <c r="DV873" s="66"/>
      <c r="DW873" s="66"/>
      <c r="DX873" s="66"/>
      <c r="DY873" s="66"/>
      <c r="DZ873" s="66"/>
      <c r="EA873" s="66"/>
      <c r="EB873" s="66"/>
      <c r="EC873" s="66"/>
      <c r="ED873" s="66"/>
      <c r="EE873" s="66"/>
      <c r="EF873" s="66"/>
      <c r="EG873" s="66"/>
      <c r="EH873" s="66"/>
      <c r="EI873" s="66"/>
      <c r="EJ873" s="66"/>
      <c r="EK873" s="66"/>
      <c r="EL873" s="115"/>
      <c r="EM873" s="61"/>
      <c r="EN873" s="61"/>
      <c r="EO873" s="61"/>
      <c r="EP873" s="61"/>
      <c r="EQ873" s="70"/>
      <c r="ER873" s="56"/>
      <c r="ES873" s="56"/>
      <c r="ET873" s="66"/>
      <c r="EU873" s="66"/>
      <c r="EV873" s="66"/>
      <c r="EW873" s="66"/>
      <c r="EX873" s="66"/>
      <c r="EY873" s="66"/>
      <c r="EZ873" s="66"/>
      <c r="FA873" s="66"/>
      <c r="FB873" s="66"/>
      <c r="FC873" s="66"/>
      <c r="FD873" s="66"/>
      <c r="FE873" s="66"/>
      <c r="FF873" s="66"/>
      <c r="FG873" s="66"/>
      <c r="FH873" s="66"/>
      <c r="FI873" s="66"/>
      <c r="FJ873" s="66"/>
      <c r="FK873" s="66"/>
      <c r="FL873" s="66"/>
      <c r="FM873" s="66"/>
      <c r="FN873" s="66"/>
      <c r="FO873" s="66"/>
      <c r="FP873" s="66"/>
      <c r="FQ873" s="66"/>
      <c r="FR873" s="66"/>
      <c r="FS873" s="66"/>
      <c r="FT873" s="66"/>
      <c r="FU873" s="66"/>
      <c r="FV873" s="66"/>
      <c r="FW873" s="66"/>
      <c r="FX873" s="66"/>
      <c r="FY873" s="66"/>
      <c r="FZ873" s="66"/>
      <c r="GA873" s="66"/>
      <c r="GB873" s="66"/>
      <c r="GC873" s="66"/>
      <c r="GD873" s="66"/>
      <c r="GE873" s="66"/>
      <c r="GF873" s="66"/>
      <c r="GG873" s="7"/>
    </row>
    <row r="874" spans="2:189" s="67" customFormat="1" ht="11.45" customHeight="1" x14ac:dyDescent="0.15">
      <c r="B874" s="114"/>
      <c r="C874" s="56"/>
      <c r="D874" s="56"/>
      <c r="E874" s="56"/>
      <c r="F874" s="56"/>
      <c r="G874" s="56"/>
      <c r="H874" s="56"/>
      <c r="I874" s="56" t="s">
        <v>4448</v>
      </c>
      <c r="J874" s="56"/>
      <c r="K874" s="56"/>
      <c r="L874" s="56"/>
      <c r="M874" s="56"/>
      <c r="N874" s="56"/>
      <c r="O874" s="56"/>
      <c r="P874" s="56" t="s">
        <v>41</v>
      </c>
      <c r="Q874" s="56"/>
      <c r="R874" s="56" t="e">
        <f>TEXT(EN865,"#,###.##")</f>
        <v>#REF!</v>
      </c>
      <c r="S874" s="56"/>
      <c r="T874" s="56"/>
      <c r="U874" s="56"/>
      <c r="V874" s="56"/>
      <c r="W874" s="56" t="s">
        <v>39</v>
      </c>
      <c r="X874" s="56"/>
      <c r="Y874" s="56" t="e">
        <f>TEXT(EN871,"#,###.##")</f>
        <v>#REF!</v>
      </c>
      <c r="Z874" s="56"/>
      <c r="AA874" s="56"/>
      <c r="AB874" s="56"/>
      <c r="AC874" s="56"/>
      <c r="AD874" s="56" t="s">
        <v>43</v>
      </c>
      <c r="AE874" s="56"/>
      <c r="AF874" s="56"/>
      <c r="AG874" s="56" t="e">
        <f>TEXT(TRUNC(EN865+EN871,1),"#,##0.#")</f>
        <v>#REF!</v>
      </c>
      <c r="AH874" s="56"/>
      <c r="AJ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56"/>
      <c r="BM874" s="56"/>
      <c r="BN874" s="56"/>
      <c r="BO874" s="56"/>
      <c r="BP874" s="56"/>
      <c r="BQ874" s="56"/>
      <c r="BR874" s="56"/>
      <c r="BS874" s="56"/>
      <c r="BT874" s="56"/>
      <c r="BU874" s="56"/>
      <c r="BV874" s="56"/>
      <c r="BW874" s="56"/>
      <c r="BX874" s="56"/>
      <c r="BY874" s="56"/>
      <c r="BZ874" s="56"/>
      <c r="CA874" s="56"/>
      <c r="CB874" s="56"/>
      <c r="CC874" s="56"/>
      <c r="CD874" s="56"/>
      <c r="CE874" s="56"/>
      <c r="CF874" s="56"/>
      <c r="CG874" s="56"/>
      <c r="CH874" s="56"/>
      <c r="CI874" s="56"/>
      <c r="CJ874" s="56"/>
      <c r="CK874" s="56"/>
      <c r="CL874" s="56"/>
      <c r="CM874" s="56"/>
      <c r="CN874" s="56"/>
      <c r="CO874" s="56"/>
      <c r="CP874" s="56"/>
      <c r="CQ874" s="56"/>
      <c r="CR874" s="56"/>
      <c r="CS874" s="56"/>
      <c r="CT874" s="56"/>
      <c r="CU874" s="56"/>
      <c r="CV874" s="56"/>
      <c r="CW874" s="56"/>
      <c r="CX874" s="56"/>
      <c r="CY874" s="56"/>
      <c r="CZ874" s="66"/>
      <c r="DA874" s="66"/>
      <c r="DB874" s="66"/>
      <c r="DC874" s="66"/>
      <c r="DD874" s="66"/>
      <c r="DE874" s="66"/>
      <c r="DF874" s="66"/>
      <c r="DG874" s="66"/>
      <c r="DH874" s="66"/>
      <c r="DI874" s="66"/>
      <c r="DJ874" s="66"/>
      <c r="DK874" s="66"/>
      <c r="DL874" s="66"/>
      <c r="DM874" s="66"/>
      <c r="DN874" s="66"/>
      <c r="DO874" s="66"/>
      <c r="DP874" s="66"/>
      <c r="DQ874" s="66"/>
      <c r="DR874" s="66"/>
      <c r="DS874" s="66"/>
      <c r="DT874" s="66"/>
      <c r="DU874" s="66"/>
      <c r="DV874" s="66"/>
      <c r="DW874" s="66"/>
      <c r="DX874" s="66"/>
      <c r="DY874" s="66"/>
      <c r="DZ874" s="66"/>
      <c r="EA874" s="66"/>
      <c r="EB874" s="66"/>
      <c r="EC874" s="66"/>
      <c r="ED874" s="66"/>
      <c r="EE874" s="66"/>
      <c r="EF874" s="66"/>
      <c r="EG874" s="66"/>
      <c r="EH874" s="66"/>
      <c r="EI874" s="66"/>
      <c r="EJ874" s="66"/>
      <c r="EK874" s="66"/>
      <c r="EL874" s="115"/>
      <c r="EM874" s="61"/>
      <c r="EN874" s="61"/>
      <c r="EO874" s="61"/>
      <c r="EP874" s="61"/>
      <c r="EQ874" s="70"/>
      <c r="ER874" s="56"/>
      <c r="ES874" s="56"/>
      <c r="ET874" s="66"/>
      <c r="EU874" s="66"/>
      <c r="EV874" s="66"/>
      <c r="EW874" s="66"/>
      <c r="EX874" s="66"/>
      <c r="EY874" s="66"/>
      <c r="EZ874" s="66"/>
      <c r="FA874" s="66"/>
      <c r="FB874" s="66"/>
      <c r="FC874" s="66"/>
      <c r="FD874" s="66"/>
      <c r="FE874" s="66"/>
      <c r="FF874" s="66"/>
      <c r="FG874" s="66"/>
      <c r="FH874" s="66"/>
      <c r="FI874" s="66"/>
      <c r="FJ874" s="66"/>
      <c r="FK874" s="66"/>
      <c r="FL874" s="66"/>
      <c r="FM874" s="66"/>
      <c r="FN874" s="66"/>
      <c r="FO874" s="66"/>
      <c r="FP874" s="66"/>
      <c r="FQ874" s="66"/>
      <c r="FR874" s="66"/>
      <c r="FS874" s="66"/>
      <c r="FT874" s="66"/>
      <c r="FU874" s="66"/>
      <c r="FV874" s="66"/>
      <c r="FW874" s="66"/>
      <c r="FX874" s="66"/>
      <c r="FY874" s="66"/>
      <c r="FZ874" s="66"/>
      <c r="GA874" s="66"/>
      <c r="GB874" s="66"/>
      <c r="GC874" s="66"/>
      <c r="GD874" s="66"/>
      <c r="GE874" s="66"/>
      <c r="GF874" s="66"/>
      <c r="GG874" s="7"/>
    </row>
    <row r="875" spans="2:189" s="67" customFormat="1" ht="11.45" customHeight="1" x14ac:dyDescent="0.15">
      <c r="B875" s="114"/>
      <c r="C875" s="56"/>
      <c r="D875" s="56"/>
      <c r="E875" s="56"/>
      <c r="F875" s="56"/>
      <c r="G875" s="56"/>
      <c r="H875" s="56"/>
      <c r="I875" s="56" t="s">
        <v>4449</v>
      </c>
      <c r="J875" s="56"/>
      <c r="K875" s="56"/>
      <c r="L875" s="56"/>
      <c r="M875" s="56"/>
      <c r="N875" s="56"/>
      <c r="O875" s="56"/>
      <c r="P875" s="56" t="s">
        <v>41</v>
      </c>
      <c r="Q875" s="56"/>
      <c r="R875" s="56" t="e">
        <f>TEXT(EO865,"#,###.##")</f>
        <v>#REF!</v>
      </c>
      <c r="S875" s="56"/>
      <c r="T875" s="56"/>
      <c r="U875" s="56"/>
      <c r="V875" s="56"/>
      <c r="W875" s="56" t="s">
        <v>39</v>
      </c>
      <c r="X875" s="56"/>
      <c r="Y875" s="56" t="e">
        <f>TEXT(EO871,"#,###.##")</f>
        <v>#REF!</v>
      </c>
      <c r="Z875" s="56"/>
      <c r="AA875" s="56"/>
      <c r="AB875" s="56"/>
      <c r="AC875" s="56"/>
      <c r="AD875" s="56" t="s">
        <v>43</v>
      </c>
      <c r="AE875" s="56"/>
      <c r="AF875" s="56"/>
      <c r="AG875" s="56" t="e">
        <f>TEXT(TRUNC(EO865+EO871,1),"#,##0.#")</f>
        <v>#REF!</v>
      </c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56"/>
      <c r="BM875" s="56"/>
      <c r="BN875" s="56"/>
      <c r="BO875" s="56"/>
      <c r="BP875" s="56"/>
      <c r="BQ875" s="56"/>
      <c r="BR875" s="56"/>
      <c r="BS875" s="56"/>
      <c r="BT875" s="56"/>
      <c r="BU875" s="56"/>
      <c r="BV875" s="56"/>
      <c r="BW875" s="56"/>
      <c r="BX875" s="56"/>
      <c r="BY875" s="56"/>
      <c r="BZ875" s="56"/>
      <c r="CA875" s="56"/>
      <c r="CB875" s="56"/>
      <c r="CC875" s="56"/>
      <c r="CD875" s="56"/>
      <c r="CE875" s="56"/>
      <c r="CF875" s="56"/>
      <c r="CG875" s="56"/>
      <c r="CH875" s="56"/>
      <c r="CI875" s="56"/>
      <c r="CJ875" s="56"/>
      <c r="CK875" s="56"/>
      <c r="CL875" s="56"/>
      <c r="CM875" s="56"/>
      <c r="CN875" s="56"/>
      <c r="CO875" s="56"/>
      <c r="CP875" s="56"/>
      <c r="CQ875" s="56"/>
      <c r="CR875" s="56"/>
      <c r="CS875" s="56"/>
      <c r="CT875" s="56"/>
      <c r="CU875" s="56"/>
      <c r="CV875" s="56"/>
      <c r="CW875" s="56"/>
      <c r="CX875" s="56"/>
      <c r="CY875" s="56"/>
      <c r="CZ875" s="66"/>
      <c r="DA875" s="66"/>
      <c r="DB875" s="66"/>
      <c r="DC875" s="66"/>
      <c r="DD875" s="66"/>
      <c r="DE875" s="66"/>
      <c r="DF875" s="66"/>
      <c r="DG875" s="66"/>
      <c r="DH875" s="66"/>
      <c r="DI875" s="66"/>
      <c r="DJ875" s="66"/>
      <c r="DK875" s="66"/>
      <c r="DL875" s="66"/>
      <c r="DM875" s="66"/>
      <c r="DN875" s="66"/>
      <c r="DO875" s="66"/>
      <c r="DP875" s="66"/>
      <c r="DQ875" s="66"/>
      <c r="DR875" s="66"/>
      <c r="DS875" s="66"/>
      <c r="DT875" s="66"/>
      <c r="DU875" s="66"/>
      <c r="DV875" s="66"/>
      <c r="DW875" s="66"/>
      <c r="DX875" s="66"/>
      <c r="DY875" s="66"/>
      <c r="DZ875" s="66"/>
      <c r="EA875" s="66"/>
      <c r="EB875" s="66"/>
      <c r="EC875" s="66"/>
      <c r="ED875" s="66"/>
      <c r="EE875" s="66"/>
      <c r="EF875" s="66"/>
      <c r="EG875" s="66"/>
      <c r="EH875" s="66"/>
      <c r="EI875" s="66"/>
      <c r="EJ875" s="66"/>
      <c r="EK875" s="66"/>
      <c r="EL875" s="115"/>
      <c r="EM875" s="61"/>
      <c r="EN875" s="61"/>
      <c r="EO875" s="61"/>
      <c r="EP875" s="61"/>
      <c r="EQ875" s="70"/>
      <c r="ER875" s="56"/>
      <c r="ES875" s="56"/>
      <c r="ET875" s="66"/>
      <c r="EU875" s="66"/>
      <c r="EV875" s="66"/>
      <c r="EW875" s="66"/>
      <c r="EX875" s="66"/>
      <c r="EY875" s="66"/>
      <c r="EZ875" s="66"/>
      <c r="FA875" s="66"/>
      <c r="FB875" s="66"/>
      <c r="FC875" s="66"/>
      <c r="FD875" s="66"/>
      <c r="FE875" s="66"/>
      <c r="FF875" s="66"/>
      <c r="FG875" s="66"/>
      <c r="FH875" s="66"/>
      <c r="FI875" s="66"/>
      <c r="FJ875" s="66"/>
      <c r="FK875" s="66"/>
      <c r="FL875" s="66"/>
      <c r="FM875" s="66"/>
      <c r="FN875" s="66"/>
      <c r="FO875" s="66"/>
      <c r="FP875" s="66"/>
      <c r="FQ875" s="66"/>
      <c r="FR875" s="66"/>
      <c r="FS875" s="66"/>
      <c r="FT875" s="66"/>
      <c r="FU875" s="66"/>
      <c r="FV875" s="66"/>
      <c r="FW875" s="66"/>
      <c r="FX875" s="66"/>
      <c r="FY875" s="66"/>
      <c r="FZ875" s="66"/>
      <c r="GA875" s="66"/>
      <c r="GB875" s="66"/>
      <c r="GC875" s="66"/>
      <c r="GD875" s="66"/>
      <c r="GE875" s="66"/>
      <c r="GF875" s="66"/>
      <c r="GG875" s="7"/>
    </row>
    <row r="876" spans="2:189" s="67" customFormat="1" ht="11.45" customHeight="1" x14ac:dyDescent="0.15">
      <c r="B876" s="114"/>
      <c r="C876" s="56"/>
      <c r="D876" s="56"/>
      <c r="E876" s="56"/>
      <c r="F876" s="56"/>
      <c r="G876" s="56"/>
      <c r="H876" s="56"/>
      <c r="I876" s="56" t="s">
        <v>12605</v>
      </c>
      <c r="J876" s="56"/>
      <c r="K876" s="56" t="s">
        <v>12606</v>
      </c>
      <c r="L876" s="56"/>
      <c r="M876" s="56"/>
      <c r="N876" s="56"/>
      <c r="O876" s="56"/>
      <c r="P876" s="56" t="s">
        <v>41</v>
      </c>
      <c r="Q876" s="56"/>
      <c r="R876" s="56" t="str">
        <f>TEXT(EP865,"#,###.##")</f>
        <v>.</v>
      </c>
      <c r="S876" s="56"/>
      <c r="T876" s="56"/>
      <c r="U876" s="56"/>
      <c r="V876" s="56"/>
      <c r="W876" s="56" t="s">
        <v>39</v>
      </c>
      <c r="X876" s="56"/>
      <c r="Y876" s="56" t="str">
        <f>TEXT(EP871,"#,###.##")</f>
        <v>49.2</v>
      </c>
      <c r="Z876" s="56"/>
      <c r="AA876" s="56"/>
      <c r="AB876" s="56"/>
      <c r="AC876" s="56"/>
      <c r="AD876" s="56" t="s">
        <v>43</v>
      </c>
      <c r="AE876" s="56"/>
      <c r="AF876" s="56"/>
      <c r="AG876" s="56" t="str">
        <f>TEXT(TRUNC(EP865+EP871,1),"#,##0.#")</f>
        <v>49.2</v>
      </c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56"/>
      <c r="BM876" s="56"/>
      <c r="BN876" s="56"/>
      <c r="BO876" s="56"/>
      <c r="BP876" s="56"/>
      <c r="BQ876" s="56"/>
      <c r="BR876" s="56"/>
      <c r="BS876" s="56"/>
      <c r="BT876" s="56"/>
      <c r="BU876" s="56"/>
      <c r="BV876" s="56"/>
      <c r="BW876" s="56"/>
      <c r="BX876" s="56"/>
      <c r="BY876" s="56"/>
      <c r="BZ876" s="56"/>
      <c r="CA876" s="56"/>
      <c r="CB876" s="56"/>
      <c r="CC876" s="56"/>
      <c r="CD876" s="56"/>
      <c r="CE876" s="56"/>
      <c r="CF876" s="56"/>
      <c r="CG876" s="56"/>
      <c r="CH876" s="56"/>
      <c r="CI876" s="56"/>
      <c r="CJ876" s="56"/>
      <c r="CK876" s="56"/>
      <c r="CL876" s="56"/>
      <c r="CM876" s="56"/>
      <c r="CN876" s="56"/>
      <c r="CO876" s="56"/>
      <c r="CP876" s="56"/>
      <c r="CQ876" s="56"/>
      <c r="CR876" s="56"/>
      <c r="CS876" s="56"/>
      <c r="CT876" s="56"/>
      <c r="CU876" s="56"/>
      <c r="CV876" s="56"/>
      <c r="CW876" s="56"/>
      <c r="CX876" s="56"/>
      <c r="CY876" s="56"/>
      <c r="CZ876" s="66"/>
      <c r="DA876" s="66"/>
      <c r="DB876" s="66"/>
      <c r="DC876" s="66"/>
      <c r="DD876" s="66"/>
      <c r="DE876" s="66"/>
      <c r="DF876" s="66"/>
      <c r="DG876" s="66"/>
      <c r="DH876" s="66"/>
      <c r="DI876" s="66"/>
      <c r="DJ876" s="66"/>
      <c r="DK876" s="66"/>
      <c r="DL876" s="66"/>
      <c r="DM876" s="66"/>
      <c r="DN876" s="66"/>
      <c r="DO876" s="66"/>
      <c r="DP876" s="66"/>
      <c r="DQ876" s="66"/>
      <c r="DR876" s="66"/>
      <c r="DS876" s="66"/>
      <c r="DT876" s="66"/>
      <c r="DU876" s="66"/>
      <c r="DV876" s="66"/>
      <c r="DW876" s="66"/>
      <c r="DX876" s="66"/>
      <c r="DY876" s="66"/>
      <c r="DZ876" s="66"/>
      <c r="EA876" s="66"/>
      <c r="EB876" s="66"/>
      <c r="EC876" s="66"/>
      <c r="ED876" s="66"/>
      <c r="EE876" s="66"/>
      <c r="EF876" s="66"/>
      <c r="EG876" s="66"/>
      <c r="EH876" s="66"/>
      <c r="EI876" s="66"/>
      <c r="EJ876" s="66"/>
      <c r="EK876" s="66"/>
      <c r="EL876" s="115"/>
      <c r="EM876" s="61"/>
      <c r="EN876" s="61"/>
      <c r="EO876" s="61"/>
      <c r="EP876" s="61"/>
      <c r="EQ876" s="70"/>
      <c r="ER876" s="56"/>
      <c r="ES876" s="56"/>
      <c r="ET876" s="66"/>
      <c r="EU876" s="66"/>
      <c r="EV876" s="66"/>
      <c r="EW876" s="66"/>
      <c r="EX876" s="66"/>
      <c r="EY876" s="66"/>
      <c r="EZ876" s="66"/>
      <c r="FA876" s="66"/>
      <c r="FB876" s="66"/>
      <c r="FC876" s="66"/>
      <c r="FD876" s="66"/>
      <c r="FE876" s="66"/>
      <c r="FF876" s="66"/>
      <c r="FG876" s="66"/>
      <c r="FH876" s="66"/>
      <c r="FI876" s="66"/>
      <c r="FJ876" s="66"/>
      <c r="FK876" s="66"/>
      <c r="FL876" s="66"/>
      <c r="FM876" s="66"/>
      <c r="FN876" s="66"/>
      <c r="FO876" s="66"/>
      <c r="FP876" s="66"/>
      <c r="FQ876" s="66"/>
      <c r="FR876" s="66"/>
      <c r="FS876" s="66"/>
      <c r="FT876" s="66"/>
      <c r="FU876" s="66"/>
      <c r="FV876" s="66"/>
      <c r="FW876" s="66"/>
      <c r="FX876" s="66"/>
      <c r="FY876" s="66"/>
      <c r="FZ876" s="66"/>
      <c r="GA876" s="66"/>
      <c r="GB876" s="66"/>
      <c r="GC876" s="66"/>
      <c r="GD876" s="66"/>
      <c r="GE876" s="66"/>
      <c r="GF876" s="66"/>
      <c r="GG876" s="7"/>
    </row>
    <row r="877" spans="2:189" s="67" customFormat="1" ht="11.45" customHeight="1" x14ac:dyDescent="0.15">
      <c r="B877" s="114"/>
      <c r="C877" s="56"/>
      <c r="D877" s="56"/>
      <c r="E877" s="56"/>
      <c r="F877" s="56"/>
      <c r="G877" s="56"/>
      <c r="H877" s="56"/>
      <c r="I877" s="56"/>
      <c r="J877" s="56"/>
      <c r="K877" s="56" t="s">
        <v>9</v>
      </c>
      <c r="L877" s="56"/>
      <c r="M877" s="56"/>
      <c r="N877" s="56"/>
      <c r="O877" s="56"/>
      <c r="P877" s="56" t="s">
        <v>41</v>
      </c>
      <c r="Q877" s="56"/>
      <c r="R877" s="56" t="e">
        <f>TEXT(AG874+AG875+AG876,"#,##0.#######")</f>
        <v>#REF!</v>
      </c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56"/>
      <c r="BI877" s="56"/>
      <c r="BJ877" s="56"/>
      <c r="BK877" s="56"/>
      <c r="BL877" s="56"/>
      <c r="BM877" s="56"/>
      <c r="BN877" s="56"/>
      <c r="BO877" s="56"/>
      <c r="BP877" s="56"/>
      <c r="BQ877" s="56"/>
      <c r="BR877" s="56"/>
      <c r="BS877" s="56"/>
      <c r="BT877" s="56"/>
      <c r="BU877" s="56"/>
      <c r="BV877" s="56"/>
      <c r="BW877" s="56"/>
      <c r="BX877" s="56"/>
      <c r="BY877" s="56"/>
      <c r="BZ877" s="56"/>
      <c r="CA877" s="56"/>
      <c r="CB877" s="56"/>
      <c r="CC877" s="56"/>
      <c r="CD877" s="56"/>
      <c r="CE877" s="56"/>
      <c r="CF877" s="56"/>
      <c r="CG877" s="56"/>
      <c r="CH877" s="56"/>
      <c r="CI877" s="56"/>
      <c r="CJ877" s="56"/>
      <c r="CK877" s="56"/>
      <c r="CL877" s="56"/>
      <c r="CM877" s="56"/>
      <c r="CN877" s="56"/>
      <c r="CO877" s="56"/>
      <c r="CP877" s="56"/>
      <c r="CQ877" s="56"/>
      <c r="CR877" s="56"/>
      <c r="CS877" s="56"/>
      <c r="CT877" s="56"/>
      <c r="CU877" s="56"/>
      <c r="CV877" s="56"/>
      <c r="CW877" s="56"/>
      <c r="CX877" s="56"/>
      <c r="CY877" s="56"/>
      <c r="CZ877" s="66"/>
      <c r="DA877" s="66"/>
      <c r="DB877" s="66"/>
      <c r="DC877" s="66"/>
      <c r="DD877" s="66"/>
      <c r="DE877" s="66"/>
      <c r="DF877" s="66"/>
      <c r="DG877" s="66"/>
      <c r="DH877" s="66"/>
      <c r="DI877" s="66"/>
      <c r="DJ877" s="66"/>
      <c r="DK877" s="66"/>
      <c r="DL877" s="66"/>
      <c r="DM877" s="66"/>
      <c r="DN877" s="66"/>
      <c r="DO877" s="66"/>
      <c r="DP877" s="66"/>
      <c r="DQ877" s="66"/>
      <c r="DR877" s="66"/>
      <c r="DS877" s="66"/>
      <c r="DT877" s="66"/>
      <c r="DU877" s="66"/>
      <c r="DV877" s="66"/>
      <c r="DW877" s="66"/>
      <c r="DX877" s="66"/>
      <c r="DY877" s="66"/>
      <c r="DZ877" s="66"/>
      <c r="EA877" s="66"/>
      <c r="EB877" s="66"/>
      <c r="EC877" s="66"/>
      <c r="ED877" s="66"/>
      <c r="EE877" s="66"/>
      <c r="EF877" s="66"/>
      <c r="EG877" s="66"/>
      <c r="EH877" s="66"/>
      <c r="EI877" s="66"/>
      <c r="EJ877" s="66"/>
      <c r="EK877" s="66"/>
      <c r="EL877" s="115"/>
      <c r="EM877" s="61" t="e">
        <f>EN877+EO877+EP877</f>
        <v>#REF!</v>
      </c>
      <c r="EN877" s="61" t="e">
        <f>TEXT(AG874,"#,###.0")</f>
        <v>#REF!</v>
      </c>
      <c r="EO877" s="61" t="e">
        <f>TEXT(AG875,"#,###.0")</f>
        <v>#REF!</v>
      </c>
      <c r="EP877" s="61" t="str">
        <f>TEXT(AG876,"#,###.0")</f>
        <v>49.2</v>
      </c>
      <c r="EQ877" s="70"/>
      <c r="ER877" s="56"/>
      <c r="ES877" s="56"/>
      <c r="ET877" s="66"/>
      <c r="EU877" s="66"/>
      <c r="EV877" s="66"/>
      <c r="EW877" s="66"/>
      <c r="EX877" s="66"/>
      <c r="EY877" s="66"/>
      <c r="EZ877" s="66"/>
      <c r="FA877" s="66"/>
      <c r="FB877" s="66"/>
      <c r="FC877" s="66"/>
      <c r="FD877" s="66"/>
      <c r="FE877" s="66"/>
      <c r="FF877" s="66"/>
      <c r="FG877" s="66"/>
      <c r="FH877" s="66"/>
      <c r="FI877" s="66"/>
      <c r="FJ877" s="66"/>
      <c r="FK877" s="66"/>
      <c r="FL877" s="66"/>
      <c r="FM877" s="66"/>
      <c r="FN877" s="66"/>
      <c r="FO877" s="66"/>
      <c r="FP877" s="66"/>
      <c r="FQ877" s="66"/>
      <c r="FR877" s="66"/>
      <c r="FS877" s="66"/>
      <c r="FT877" s="66"/>
      <c r="FU877" s="66"/>
      <c r="FV877" s="66"/>
      <c r="FW877" s="66"/>
      <c r="FX877" s="66"/>
      <c r="FY877" s="66"/>
      <c r="FZ877" s="66"/>
      <c r="GA877" s="66"/>
      <c r="GB877" s="66"/>
      <c r="GC877" s="66"/>
      <c r="GD877" s="66"/>
      <c r="GE877" s="66"/>
      <c r="GF877" s="66"/>
      <c r="GG877" s="7"/>
    </row>
    <row r="878" spans="2:189" s="67" customFormat="1" ht="11.45" customHeight="1" x14ac:dyDescent="0.15">
      <c r="B878" s="114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56"/>
      <c r="BI878" s="56"/>
      <c r="BJ878" s="56"/>
      <c r="BK878" s="56"/>
      <c r="BL878" s="56"/>
      <c r="BM878" s="56"/>
      <c r="BN878" s="56"/>
      <c r="BO878" s="56"/>
      <c r="BP878" s="56"/>
      <c r="BQ878" s="56"/>
      <c r="BR878" s="56"/>
      <c r="BS878" s="56"/>
      <c r="BT878" s="56"/>
      <c r="BU878" s="56"/>
      <c r="BV878" s="56"/>
      <c r="BW878" s="56"/>
      <c r="BX878" s="56"/>
      <c r="BY878" s="56"/>
      <c r="BZ878" s="56"/>
      <c r="CA878" s="56"/>
      <c r="CB878" s="56"/>
      <c r="CC878" s="56"/>
      <c r="CD878" s="56"/>
      <c r="CE878" s="56"/>
      <c r="CF878" s="56"/>
      <c r="CG878" s="56"/>
      <c r="CH878" s="56"/>
      <c r="CI878" s="56"/>
      <c r="CJ878" s="56"/>
      <c r="CK878" s="56"/>
      <c r="CL878" s="56"/>
      <c r="CM878" s="56"/>
      <c r="CN878" s="56"/>
      <c r="CO878" s="56"/>
      <c r="CP878" s="56"/>
      <c r="CQ878" s="56"/>
      <c r="CR878" s="56"/>
      <c r="CS878" s="56"/>
      <c r="CT878" s="56"/>
      <c r="CU878" s="56"/>
      <c r="CV878" s="56"/>
      <c r="CW878" s="56"/>
      <c r="CX878" s="56"/>
      <c r="CY878" s="56"/>
      <c r="CZ878" s="66"/>
      <c r="DA878" s="66"/>
      <c r="DB878" s="66"/>
      <c r="DC878" s="66"/>
      <c r="DD878" s="66"/>
      <c r="DE878" s="66"/>
      <c r="DF878" s="66"/>
      <c r="DG878" s="66"/>
      <c r="DH878" s="66"/>
      <c r="DI878" s="66"/>
      <c r="DJ878" s="66"/>
      <c r="DK878" s="66"/>
      <c r="DL878" s="66"/>
      <c r="DM878" s="66"/>
      <c r="DN878" s="66"/>
      <c r="DO878" s="66"/>
      <c r="DP878" s="66"/>
      <c r="DQ878" s="66"/>
      <c r="DR878" s="66"/>
      <c r="DS878" s="66"/>
      <c r="DT878" s="66"/>
      <c r="DU878" s="66"/>
      <c r="DV878" s="66"/>
      <c r="DW878" s="66"/>
      <c r="DX878" s="66"/>
      <c r="DY878" s="66"/>
      <c r="DZ878" s="66"/>
      <c r="EA878" s="66"/>
      <c r="EB878" s="66"/>
      <c r="EC878" s="66"/>
      <c r="ED878" s="66"/>
      <c r="EE878" s="66"/>
      <c r="EF878" s="66"/>
      <c r="EG878" s="66"/>
      <c r="EH878" s="66"/>
      <c r="EI878" s="66"/>
      <c r="EJ878" s="66"/>
      <c r="EK878" s="66"/>
      <c r="EL878" s="115"/>
      <c r="EM878" s="61"/>
      <c r="EN878" s="61"/>
      <c r="EO878" s="61"/>
      <c r="EP878" s="61"/>
      <c r="EQ878" s="70"/>
      <c r="ER878" s="56"/>
      <c r="ES878" s="56"/>
      <c r="ET878" s="66"/>
      <c r="EU878" s="66"/>
      <c r="EV878" s="66"/>
      <c r="EW878" s="66"/>
      <c r="EX878" s="66"/>
      <c r="EY878" s="66"/>
      <c r="EZ878" s="66"/>
      <c r="FA878" s="66"/>
      <c r="FB878" s="66"/>
      <c r="FC878" s="66"/>
      <c r="FD878" s="66"/>
      <c r="FE878" s="66"/>
      <c r="FF878" s="66"/>
      <c r="FG878" s="66"/>
      <c r="FH878" s="66"/>
      <c r="FI878" s="66"/>
      <c r="FJ878" s="66"/>
      <c r="FK878" s="66"/>
      <c r="FL878" s="66"/>
      <c r="FM878" s="66"/>
      <c r="FN878" s="66"/>
      <c r="FO878" s="66"/>
      <c r="FP878" s="66"/>
      <c r="FQ878" s="66"/>
      <c r="FR878" s="66"/>
      <c r="FS878" s="66"/>
      <c r="FT878" s="66"/>
      <c r="FU878" s="66"/>
      <c r="FV878" s="66"/>
      <c r="FW878" s="66"/>
      <c r="FX878" s="66"/>
      <c r="FY878" s="66"/>
      <c r="FZ878" s="66"/>
      <c r="GA878" s="66"/>
      <c r="GB878" s="66"/>
      <c r="GC878" s="66"/>
      <c r="GD878" s="66"/>
      <c r="GE878" s="66"/>
      <c r="GF878" s="66"/>
      <c r="GG878" s="7"/>
    </row>
    <row r="879" spans="2:189" s="67" customFormat="1" ht="11.45" customHeight="1" x14ac:dyDescent="0.15">
      <c r="B879" s="114"/>
      <c r="C879" s="56"/>
      <c r="D879" s="56"/>
      <c r="E879" s="56" t="s">
        <v>12622</v>
      </c>
      <c r="F879" s="56"/>
      <c r="G879" s="56"/>
      <c r="H879" s="56" t="s">
        <v>12604</v>
      </c>
      <c r="I879" s="56"/>
      <c r="J879" s="56"/>
      <c r="K879" s="56"/>
      <c r="L879" s="56" t="s">
        <v>9</v>
      </c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56"/>
      <c r="BI879" s="56"/>
      <c r="BJ879" s="56"/>
      <c r="BK879" s="56"/>
      <c r="BL879" s="56"/>
      <c r="BM879" s="56"/>
      <c r="BN879" s="56"/>
      <c r="BO879" s="56"/>
      <c r="BP879" s="56"/>
      <c r="BQ879" s="56"/>
      <c r="BR879" s="56"/>
      <c r="BS879" s="56"/>
      <c r="BT879" s="56"/>
      <c r="BU879" s="56"/>
      <c r="BV879" s="56"/>
      <c r="BW879" s="56"/>
      <c r="BX879" s="56"/>
      <c r="BY879" s="56"/>
      <c r="BZ879" s="56"/>
      <c r="CA879" s="56"/>
      <c r="CB879" s="56"/>
      <c r="CC879" s="56"/>
      <c r="CD879" s="56"/>
      <c r="CE879" s="56"/>
      <c r="CF879" s="56"/>
      <c r="CG879" s="56"/>
      <c r="CH879" s="56"/>
      <c r="CI879" s="56"/>
      <c r="CJ879" s="56"/>
      <c r="CK879" s="56"/>
      <c r="CL879" s="56"/>
      <c r="CM879" s="56"/>
      <c r="CN879" s="56"/>
      <c r="CO879" s="56"/>
      <c r="CP879" s="56"/>
      <c r="CQ879" s="56"/>
      <c r="CR879" s="56"/>
      <c r="CS879" s="56"/>
      <c r="CT879" s="56"/>
      <c r="CU879" s="56"/>
      <c r="CV879" s="56"/>
      <c r="CW879" s="56"/>
      <c r="CX879" s="56"/>
      <c r="CY879" s="56"/>
      <c r="CZ879" s="66"/>
      <c r="DA879" s="66"/>
      <c r="DB879" s="66"/>
      <c r="DC879" s="66"/>
      <c r="DD879" s="66"/>
      <c r="DE879" s="66"/>
      <c r="DF879" s="66"/>
      <c r="DG879" s="66"/>
      <c r="DH879" s="66"/>
      <c r="DI879" s="66"/>
      <c r="DJ879" s="66"/>
      <c r="DK879" s="66"/>
      <c r="DL879" s="66"/>
      <c r="DM879" s="66"/>
      <c r="DN879" s="66"/>
      <c r="DO879" s="66"/>
      <c r="DP879" s="66"/>
      <c r="DQ879" s="66"/>
      <c r="DR879" s="66"/>
      <c r="DS879" s="66"/>
      <c r="DT879" s="66"/>
      <c r="DU879" s="66"/>
      <c r="DV879" s="66"/>
      <c r="DW879" s="66"/>
      <c r="DX879" s="66"/>
      <c r="DY879" s="66"/>
      <c r="DZ879" s="66"/>
      <c r="EA879" s="66"/>
      <c r="EB879" s="66"/>
      <c r="EC879" s="66"/>
      <c r="ED879" s="66"/>
      <c r="EE879" s="66"/>
      <c r="EF879" s="66"/>
      <c r="EG879" s="66"/>
      <c r="EH879" s="66"/>
      <c r="EI879" s="66"/>
      <c r="EJ879" s="66"/>
      <c r="EK879" s="66"/>
      <c r="EL879" s="115"/>
      <c r="EM879" s="61"/>
      <c r="EN879" s="61"/>
      <c r="EO879" s="61"/>
      <c r="EP879" s="61"/>
      <c r="EQ879" s="70"/>
      <c r="ER879" s="56"/>
      <c r="ES879" s="56"/>
      <c r="ET879" s="66"/>
      <c r="EU879" s="66"/>
      <c r="EV879" s="66"/>
      <c r="EW879" s="66"/>
      <c r="EX879" s="66"/>
      <c r="EY879" s="66"/>
      <c r="EZ879" s="66"/>
      <c r="FA879" s="66"/>
      <c r="FB879" s="66"/>
      <c r="FC879" s="66"/>
      <c r="FD879" s="66"/>
      <c r="FE879" s="66"/>
      <c r="FF879" s="66"/>
      <c r="FG879" s="66"/>
      <c r="FH879" s="66"/>
      <c r="FI879" s="66"/>
      <c r="FJ879" s="66"/>
      <c r="FK879" s="66"/>
      <c r="FL879" s="66"/>
      <c r="FM879" s="66"/>
      <c r="FN879" s="66"/>
      <c r="FO879" s="66"/>
      <c r="FP879" s="66"/>
      <c r="FQ879" s="66"/>
      <c r="FR879" s="66"/>
      <c r="FS879" s="66"/>
      <c r="FT879" s="66"/>
      <c r="FU879" s="66"/>
      <c r="FV879" s="66"/>
      <c r="FW879" s="66"/>
      <c r="FX879" s="66"/>
      <c r="FY879" s="66"/>
      <c r="FZ879" s="66"/>
      <c r="GA879" s="66"/>
      <c r="GB879" s="66"/>
      <c r="GC879" s="66"/>
      <c r="GD879" s="66"/>
      <c r="GE879" s="66"/>
      <c r="GF879" s="66"/>
      <c r="GG879" s="7"/>
    </row>
    <row r="880" spans="2:189" s="67" customFormat="1" ht="11.45" customHeight="1" x14ac:dyDescent="0.15">
      <c r="B880" s="114"/>
      <c r="C880" s="56"/>
      <c r="D880" s="56"/>
      <c r="E880" s="56"/>
      <c r="F880" s="56"/>
      <c r="G880" s="56"/>
      <c r="H880" s="56"/>
      <c r="I880" s="56" t="s">
        <v>4448</v>
      </c>
      <c r="J880" s="56"/>
      <c r="K880" s="56"/>
      <c r="L880" s="56"/>
      <c r="M880" s="56"/>
      <c r="N880" s="56"/>
      <c r="O880" s="56"/>
      <c r="P880" s="56" t="s">
        <v>41</v>
      </c>
      <c r="Q880" s="56"/>
      <c r="R880" s="56" t="str">
        <f>TEXT(EN846,"#,###.##")</f>
        <v>2,058.</v>
      </c>
      <c r="S880" s="56"/>
      <c r="T880" s="56"/>
      <c r="U880" s="56"/>
      <c r="V880" s="56"/>
      <c r="W880" s="56"/>
      <c r="X880" s="56"/>
      <c r="Y880" s="56"/>
      <c r="Z880" s="56" t="s">
        <v>39</v>
      </c>
      <c r="AA880" s="56"/>
      <c r="AB880" s="56" t="e">
        <f>TEXT(EN852,"#,###.##")</f>
        <v>#REF!</v>
      </c>
      <c r="AC880" s="56"/>
      <c r="AD880" s="56"/>
      <c r="AE880" s="56"/>
      <c r="AF880" s="56"/>
      <c r="AG880" s="56"/>
      <c r="AH880" s="56" t="s">
        <v>39</v>
      </c>
      <c r="AI880" s="56"/>
      <c r="AJ880" s="56" t="e">
        <f>TEXT(EN858,"#,###.##")</f>
        <v>#REF!</v>
      </c>
      <c r="AK880" s="56"/>
      <c r="AL880" s="56"/>
      <c r="AM880" s="56"/>
      <c r="AN880" s="56"/>
      <c r="AO880" s="56"/>
      <c r="AP880" s="56" t="s">
        <v>39</v>
      </c>
      <c r="AQ880" s="56"/>
      <c r="AR880" s="56" t="e">
        <f>TEXT(EN877,"#,###.##")</f>
        <v>#REF!</v>
      </c>
      <c r="AS880" s="56"/>
      <c r="AT880" s="56"/>
      <c r="AU880" s="56"/>
      <c r="AV880" s="56"/>
      <c r="AW880" s="56"/>
      <c r="AX880" s="56"/>
      <c r="AY880" s="56"/>
      <c r="AZ880" s="56" t="s">
        <v>43</v>
      </c>
      <c r="BA880" s="56"/>
      <c r="BB880" s="56"/>
      <c r="BC880" s="56" t="e">
        <f>TEXT(TRUNC(EN846+EN852+EN858+EN877,0),"#,##0")</f>
        <v>#REF!</v>
      </c>
      <c r="BD880" s="56"/>
      <c r="BE880" s="56"/>
      <c r="BF880" s="56"/>
      <c r="BG880" s="56"/>
      <c r="BH880" s="56"/>
      <c r="BI880" s="56"/>
      <c r="BJ880" s="56"/>
      <c r="BK880" s="56"/>
      <c r="BL880" s="56"/>
      <c r="BM880" s="56"/>
      <c r="BN880" s="56"/>
      <c r="BO880" s="56"/>
      <c r="BP880" s="56"/>
      <c r="BQ880" s="56"/>
      <c r="BR880" s="56"/>
      <c r="BS880" s="56"/>
      <c r="BT880" s="56"/>
      <c r="BU880" s="56"/>
      <c r="BV880" s="56"/>
      <c r="BW880" s="56"/>
      <c r="BX880" s="56"/>
      <c r="BY880" s="56"/>
      <c r="BZ880" s="56"/>
      <c r="CA880" s="56"/>
      <c r="CB880" s="56"/>
      <c r="CC880" s="56"/>
      <c r="CD880" s="56"/>
      <c r="CE880" s="56"/>
      <c r="CF880" s="56"/>
      <c r="CG880" s="56"/>
      <c r="CH880" s="56"/>
      <c r="CI880" s="56"/>
      <c r="CJ880" s="56"/>
      <c r="CK880" s="56"/>
      <c r="CL880" s="56"/>
      <c r="CM880" s="56"/>
      <c r="CN880" s="56"/>
      <c r="CO880" s="56"/>
      <c r="CP880" s="56"/>
      <c r="CQ880" s="56"/>
      <c r="CR880" s="56"/>
      <c r="CS880" s="56"/>
      <c r="CT880" s="56"/>
      <c r="CU880" s="56"/>
      <c r="CV880" s="56"/>
      <c r="CW880" s="56"/>
      <c r="CX880" s="56"/>
      <c r="CY880" s="56"/>
      <c r="CZ880" s="66"/>
      <c r="DA880" s="66"/>
      <c r="DB880" s="66"/>
      <c r="DC880" s="66"/>
      <c r="DD880" s="66"/>
      <c r="DE880" s="66"/>
      <c r="DF880" s="66"/>
      <c r="DG880" s="66"/>
      <c r="DH880" s="66"/>
      <c r="DI880" s="66"/>
      <c r="DJ880" s="66"/>
      <c r="DK880" s="66"/>
      <c r="DL880" s="66"/>
      <c r="DM880" s="66"/>
      <c r="DN880" s="66"/>
      <c r="DO880" s="66"/>
      <c r="DP880" s="66"/>
      <c r="DQ880" s="66"/>
      <c r="DR880" s="66"/>
      <c r="DS880" s="66"/>
      <c r="DT880" s="66"/>
      <c r="DU880" s="66"/>
      <c r="DV880" s="66"/>
      <c r="DW880" s="66"/>
      <c r="DX880" s="66"/>
      <c r="DY880" s="66"/>
      <c r="DZ880" s="66"/>
      <c r="EA880" s="66"/>
      <c r="EB880" s="66"/>
      <c r="EC880" s="66"/>
      <c r="ED880" s="66"/>
      <c r="EE880" s="66"/>
      <c r="EF880" s="66"/>
      <c r="EG880" s="66"/>
      <c r="EH880" s="66"/>
      <c r="EI880" s="66"/>
      <c r="EJ880" s="66"/>
      <c r="EK880" s="66"/>
      <c r="EL880" s="115"/>
      <c r="EM880" s="61"/>
      <c r="EN880" s="61"/>
      <c r="EO880" s="61"/>
      <c r="EP880" s="61"/>
      <c r="EQ880" s="70"/>
      <c r="ER880" s="56"/>
      <c r="ES880" s="56"/>
      <c r="ET880" s="66"/>
      <c r="EU880" s="66"/>
      <c r="EV880" s="66"/>
      <c r="EW880" s="66"/>
      <c r="EX880" s="66"/>
      <c r="EY880" s="66"/>
      <c r="EZ880" s="66"/>
      <c r="FA880" s="66"/>
      <c r="FB880" s="66"/>
      <c r="FC880" s="66"/>
      <c r="FD880" s="66"/>
      <c r="FE880" s="66"/>
      <c r="FF880" s="66"/>
      <c r="FG880" s="66"/>
      <c r="FH880" s="66"/>
      <c r="FI880" s="66"/>
      <c r="FJ880" s="66"/>
      <c r="FK880" s="66"/>
      <c r="FL880" s="66"/>
      <c r="FM880" s="66"/>
      <c r="FN880" s="66"/>
      <c r="FO880" s="66"/>
      <c r="FP880" s="66"/>
      <c r="FQ880" s="66"/>
      <c r="FR880" s="66"/>
      <c r="FS880" s="66"/>
      <c r="FT880" s="66"/>
      <c r="FU880" s="66"/>
      <c r="FV880" s="66"/>
      <c r="FW880" s="66"/>
      <c r="FX880" s="66"/>
      <c r="FY880" s="66"/>
      <c r="FZ880" s="66"/>
      <c r="GA880" s="66"/>
      <c r="GB880" s="66"/>
      <c r="GC880" s="66"/>
      <c r="GD880" s="66"/>
      <c r="GE880" s="66"/>
      <c r="GF880" s="66"/>
      <c r="GG880" s="7"/>
    </row>
    <row r="881" spans="1:189" s="67" customFormat="1" ht="11.45" customHeight="1" x14ac:dyDescent="0.15">
      <c r="B881" s="114"/>
      <c r="C881" s="56"/>
      <c r="D881" s="56"/>
      <c r="E881" s="56"/>
      <c r="F881" s="56"/>
      <c r="G881" s="56"/>
      <c r="H881" s="56"/>
      <c r="I881" s="56" t="s">
        <v>4449</v>
      </c>
      <c r="J881" s="56"/>
      <c r="K881" s="56"/>
      <c r="L881" s="56"/>
      <c r="M881" s="56"/>
      <c r="N881" s="56"/>
      <c r="O881" s="56"/>
      <c r="P881" s="56" t="s">
        <v>41</v>
      </c>
      <c r="Q881" s="56"/>
      <c r="R881" s="56" t="e">
        <f>TEXT(EO852,"#,###.##")</f>
        <v>#REF!</v>
      </c>
      <c r="S881" s="56"/>
      <c r="T881" s="56"/>
      <c r="U881" s="56"/>
      <c r="V881" s="56"/>
      <c r="W881" s="56"/>
      <c r="X881" s="56" t="s">
        <v>39</v>
      </c>
      <c r="Y881" s="56"/>
      <c r="Z881" s="56" t="e">
        <f>TEXT(EO858,"#,###.##")</f>
        <v>#REF!</v>
      </c>
      <c r="AA881" s="56"/>
      <c r="AB881" s="56"/>
      <c r="AC881" s="56"/>
      <c r="AD881" s="56" t="s">
        <v>39</v>
      </c>
      <c r="AE881" s="56"/>
      <c r="AF881" s="56" t="e">
        <f>TEXT(EO877,"#,###.##")</f>
        <v>#REF!</v>
      </c>
      <c r="AG881" s="56"/>
      <c r="AH881" s="56"/>
      <c r="AI881" s="56"/>
      <c r="AJ881" s="56"/>
      <c r="AK881" s="56"/>
      <c r="AL881" s="56" t="s">
        <v>43</v>
      </c>
      <c r="AM881" s="56"/>
      <c r="AN881" s="56"/>
      <c r="AO881" s="56" t="e">
        <f>TEXT(TRUNC(EO852+EO858+EO877,0),"#,##0")</f>
        <v>#REF!</v>
      </c>
      <c r="AP881" s="56"/>
      <c r="AQ881" s="56"/>
      <c r="AR881" s="56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56"/>
      <c r="BI881" s="56"/>
      <c r="BJ881" s="56"/>
      <c r="BK881" s="56"/>
      <c r="BL881" s="56"/>
      <c r="BM881" s="56"/>
      <c r="BN881" s="56"/>
      <c r="BO881" s="56"/>
      <c r="BP881" s="56"/>
      <c r="BQ881" s="56"/>
      <c r="BR881" s="56"/>
      <c r="BS881" s="56"/>
      <c r="BT881" s="56"/>
      <c r="BU881" s="56"/>
      <c r="BV881" s="56"/>
      <c r="BW881" s="56"/>
      <c r="BX881" s="56"/>
      <c r="BY881" s="56"/>
      <c r="BZ881" s="56"/>
      <c r="CA881" s="56"/>
      <c r="CB881" s="56"/>
      <c r="CC881" s="56"/>
      <c r="CD881" s="56"/>
      <c r="CE881" s="56"/>
      <c r="CF881" s="56"/>
      <c r="CG881" s="56"/>
      <c r="CH881" s="56"/>
      <c r="CI881" s="56"/>
      <c r="CJ881" s="56"/>
      <c r="CK881" s="56"/>
      <c r="CL881" s="56"/>
      <c r="CM881" s="56"/>
      <c r="CN881" s="56"/>
      <c r="CO881" s="56"/>
      <c r="CP881" s="56"/>
      <c r="CQ881" s="56"/>
      <c r="CR881" s="56"/>
      <c r="CS881" s="56"/>
      <c r="CT881" s="56"/>
      <c r="CU881" s="56"/>
      <c r="CV881" s="56"/>
      <c r="CW881" s="56"/>
      <c r="CX881" s="56"/>
      <c r="CY881" s="56"/>
      <c r="CZ881" s="66"/>
      <c r="DA881" s="66"/>
      <c r="DB881" s="66"/>
      <c r="DC881" s="66"/>
      <c r="DD881" s="66"/>
      <c r="DE881" s="66"/>
      <c r="DF881" s="66"/>
      <c r="DG881" s="66"/>
      <c r="DH881" s="66"/>
      <c r="DI881" s="66"/>
      <c r="DJ881" s="66"/>
      <c r="DK881" s="66"/>
      <c r="DL881" s="66"/>
      <c r="DM881" s="66"/>
      <c r="DN881" s="66"/>
      <c r="DO881" s="66"/>
      <c r="DP881" s="66"/>
      <c r="DQ881" s="66"/>
      <c r="DR881" s="66"/>
      <c r="DS881" s="66"/>
      <c r="DT881" s="66"/>
      <c r="DU881" s="66"/>
      <c r="DV881" s="66"/>
      <c r="DW881" s="66"/>
      <c r="DX881" s="66"/>
      <c r="DY881" s="66"/>
      <c r="DZ881" s="66"/>
      <c r="EA881" s="66"/>
      <c r="EB881" s="66"/>
      <c r="EC881" s="66"/>
      <c r="ED881" s="66"/>
      <c r="EE881" s="66"/>
      <c r="EF881" s="66"/>
      <c r="EG881" s="66"/>
      <c r="EH881" s="66"/>
      <c r="EI881" s="66"/>
      <c r="EJ881" s="66"/>
      <c r="EK881" s="66"/>
      <c r="EL881" s="115"/>
      <c r="EM881" s="61"/>
      <c r="EN881" s="61"/>
      <c r="EO881" s="61"/>
      <c r="EP881" s="61"/>
      <c r="EQ881" s="70"/>
      <c r="ER881" s="56"/>
      <c r="ES881" s="56"/>
      <c r="ET881" s="66"/>
      <c r="EU881" s="66"/>
      <c r="EV881" s="66"/>
      <c r="EW881" s="66"/>
      <c r="EX881" s="66"/>
      <c r="EY881" s="66"/>
      <c r="EZ881" s="66"/>
      <c r="FA881" s="66"/>
      <c r="FB881" s="66"/>
      <c r="FC881" s="66"/>
      <c r="FD881" s="66"/>
      <c r="FE881" s="66"/>
      <c r="FF881" s="66"/>
      <c r="FG881" s="66"/>
      <c r="FH881" s="66"/>
      <c r="FI881" s="66"/>
      <c r="FJ881" s="66"/>
      <c r="FK881" s="66"/>
      <c r="FL881" s="66"/>
      <c r="FM881" s="66"/>
      <c r="FN881" s="66"/>
      <c r="FO881" s="66"/>
      <c r="FP881" s="66"/>
      <c r="FQ881" s="66"/>
      <c r="FR881" s="66"/>
      <c r="FS881" s="66"/>
      <c r="FT881" s="66"/>
      <c r="FU881" s="66"/>
      <c r="FV881" s="66"/>
      <c r="FW881" s="66"/>
      <c r="FX881" s="66"/>
      <c r="FY881" s="66"/>
      <c r="FZ881" s="66"/>
      <c r="GA881" s="66"/>
      <c r="GB881" s="66"/>
      <c r="GC881" s="66"/>
      <c r="GD881" s="66"/>
      <c r="GE881" s="66"/>
      <c r="GF881" s="66"/>
      <c r="GG881" s="7"/>
    </row>
    <row r="882" spans="1:189" s="67" customFormat="1" ht="11.45" customHeight="1" x14ac:dyDescent="0.15">
      <c r="B882" s="114"/>
      <c r="C882" s="56"/>
      <c r="D882" s="56"/>
      <c r="E882" s="56"/>
      <c r="F882" s="56"/>
      <c r="G882" s="56"/>
      <c r="H882" s="56"/>
      <c r="I882" s="56" t="s">
        <v>12605</v>
      </c>
      <c r="J882" s="56"/>
      <c r="K882" s="56" t="s">
        <v>12606</v>
      </c>
      <c r="L882" s="56"/>
      <c r="M882" s="56"/>
      <c r="N882" s="56"/>
      <c r="O882" s="56"/>
      <c r="P882" s="56" t="s">
        <v>41</v>
      </c>
      <c r="Q882" s="56"/>
      <c r="R882" s="56" t="str">
        <f>TEXT(EP852,"#,###.##")</f>
        <v>186.1</v>
      </c>
      <c r="S882" s="56"/>
      <c r="T882" s="56"/>
      <c r="U882" s="56"/>
      <c r="V882" s="56"/>
      <c r="W882" s="56"/>
      <c r="X882" s="56" t="s">
        <v>39</v>
      </c>
      <c r="Y882" s="56"/>
      <c r="Z882" s="56" t="str">
        <f>TEXT(EP858,"#,###.##")</f>
        <v>126.2</v>
      </c>
      <c r="AA882" s="56"/>
      <c r="AB882" s="56"/>
      <c r="AC882" s="56"/>
      <c r="AD882" s="56"/>
      <c r="AE882" s="56"/>
      <c r="AF882" s="56" t="s">
        <v>39</v>
      </c>
      <c r="AG882" s="56"/>
      <c r="AH882" s="56" t="str">
        <f>TEXT(EP877,"#,###.##")</f>
        <v>49.2</v>
      </c>
      <c r="AI882" s="56"/>
      <c r="AJ882" s="56"/>
      <c r="AK882" s="56"/>
      <c r="AL882" s="56"/>
      <c r="AM882" s="56" t="s">
        <v>43</v>
      </c>
      <c r="AN882" s="56"/>
      <c r="AO882" s="56"/>
      <c r="AP882" s="56" t="str">
        <f>TEXT(TRUNC(EP852+EP858+EP877,0),"#,##0")</f>
        <v>361</v>
      </c>
      <c r="AQ882" s="56"/>
      <c r="AR882" s="56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56"/>
      <c r="BI882" s="56"/>
      <c r="BJ882" s="56"/>
      <c r="BK882" s="56"/>
      <c r="BL882" s="56"/>
      <c r="BM882" s="56"/>
      <c r="BN882" s="56"/>
      <c r="BO882" s="56"/>
      <c r="BP882" s="56"/>
      <c r="BQ882" s="56"/>
      <c r="BR882" s="56"/>
      <c r="BS882" s="56"/>
      <c r="BT882" s="56"/>
      <c r="BU882" s="56"/>
      <c r="BV882" s="56"/>
      <c r="BW882" s="56"/>
      <c r="BX882" s="56"/>
      <c r="BY882" s="56"/>
      <c r="BZ882" s="56"/>
      <c r="CA882" s="56"/>
      <c r="CB882" s="56"/>
      <c r="CC882" s="56"/>
      <c r="CD882" s="56"/>
      <c r="CE882" s="56"/>
      <c r="CF882" s="56"/>
      <c r="CG882" s="56"/>
      <c r="CH882" s="56"/>
      <c r="CI882" s="56"/>
      <c r="CJ882" s="56"/>
      <c r="CK882" s="56"/>
      <c r="CL882" s="56"/>
      <c r="CM882" s="56"/>
      <c r="CN882" s="56"/>
      <c r="CO882" s="56"/>
      <c r="CP882" s="56"/>
      <c r="CQ882" s="56"/>
      <c r="CR882" s="56"/>
      <c r="CS882" s="56"/>
      <c r="CT882" s="56"/>
      <c r="CU882" s="56"/>
      <c r="CV882" s="56"/>
      <c r="CW882" s="56"/>
      <c r="CX882" s="56"/>
      <c r="CY882" s="56"/>
      <c r="CZ882" s="66"/>
      <c r="DA882" s="66"/>
      <c r="DB882" s="66"/>
      <c r="DC882" s="66"/>
      <c r="DD882" s="66"/>
      <c r="DE882" s="66"/>
      <c r="DF882" s="66"/>
      <c r="DG882" s="66"/>
      <c r="DH882" s="66"/>
      <c r="DI882" s="66"/>
      <c r="DJ882" s="66"/>
      <c r="DK882" s="66"/>
      <c r="DL882" s="66"/>
      <c r="DM882" s="66"/>
      <c r="DN882" s="66"/>
      <c r="DO882" s="66"/>
      <c r="DP882" s="66"/>
      <c r="DQ882" s="66"/>
      <c r="DR882" s="66"/>
      <c r="DS882" s="66"/>
      <c r="DT882" s="66"/>
      <c r="DU882" s="66"/>
      <c r="DV882" s="66"/>
      <c r="DW882" s="66"/>
      <c r="DX882" s="66"/>
      <c r="DY882" s="66"/>
      <c r="DZ882" s="66"/>
      <c r="EA882" s="66"/>
      <c r="EB882" s="66"/>
      <c r="EC882" s="66"/>
      <c r="ED882" s="66"/>
      <c r="EE882" s="66"/>
      <c r="EF882" s="66"/>
      <c r="EG882" s="66"/>
      <c r="EH882" s="66"/>
      <c r="EI882" s="66"/>
      <c r="EJ882" s="66"/>
      <c r="EK882" s="66"/>
      <c r="EL882" s="115"/>
      <c r="EM882" s="61"/>
      <c r="EN882" s="61"/>
      <c r="EO882" s="61"/>
      <c r="EP882" s="61"/>
      <c r="EQ882" s="70"/>
      <c r="ER882" s="56"/>
      <c r="ES882" s="56"/>
      <c r="ET882" s="66"/>
      <c r="EU882" s="66"/>
      <c r="EV882" s="66"/>
      <c r="EW882" s="66"/>
      <c r="EX882" s="66"/>
      <c r="EY882" s="66"/>
      <c r="EZ882" s="66"/>
      <c r="FA882" s="66"/>
      <c r="FB882" s="66"/>
      <c r="FC882" s="66"/>
      <c r="FD882" s="66"/>
      <c r="FE882" s="66"/>
      <c r="FF882" s="66"/>
      <c r="FG882" s="66"/>
      <c r="FH882" s="66"/>
      <c r="FI882" s="66"/>
      <c r="FJ882" s="66"/>
      <c r="FK882" s="66"/>
      <c r="FL882" s="66"/>
      <c r="FM882" s="66"/>
      <c r="FN882" s="66"/>
      <c r="FO882" s="66"/>
      <c r="FP882" s="66"/>
      <c r="FQ882" s="66"/>
      <c r="FR882" s="66"/>
      <c r="FS882" s="66"/>
      <c r="FT882" s="66"/>
      <c r="FU882" s="66"/>
      <c r="FV882" s="66"/>
      <c r="FW882" s="66"/>
      <c r="FX882" s="66"/>
      <c r="FY882" s="66"/>
      <c r="FZ882" s="66"/>
      <c r="GA882" s="66"/>
      <c r="GB882" s="66"/>
      <c r="GC882" s="66"/>
      <c r="GD882" s="66"/>
      <c r="GE882" s="66"/>
      <c r="GF882" s="66"/>
      <c r="GG882" s="7"/>
    </row>
    <row r="883" spans="1:189" s="67" customFormat="1" ht="11.45" customHeight="1" x14ac:dyDescent="0.15">
      <c r="B883" s="114"/>
      <c r="C883" s="56"/>
      <c r="D883" s="56"/>
      <c r="E883" s="56"/>
      <c r="F883" s="56"/>
      <c r="G883" s="56"/>
      <c r="H883" s="56"/>
      <c r="I883" s="56"/>
      <c r="J883" s="56"/>
      <c r="K883" s="56" t="s">
        <v>9</v>
      </c>
      <c r="L883" s="56"/>
      <c r="M883" s="56"/>
      <c r="N883" s="56"/>
      <c r="O883" s="56"/>
      <c r="P883" s="56" t="s">
        <v>41</v>
      </c>
      <c r="Q883" s="56"/>
      <c r="R883" s="56"/>
      <c r="S883" s="56" t="e">
        <f>TEXT(BC880+AO881+AP882,"#,##0")</f>
        <v>#REF!</v>
      </c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56"/>
      <c r="BI883" s="56"/>
      <c r="BJ883" s="56"/>
      <c r="BK883" s="56"/>
      <c r="BL883" s="56"/>
      <c r="BM883" s="56"/>
      <c r="BN883" s="56"/>
      <c r="BO883" s="56"/>
      <c r="BP883" s="56"/>
      <c r="BQ883" s="56"/>
      <c r="BR883" s="56"/>
      <c r="BS883" s="56"/>
      <c r="BT883" s="56"/>
      <c r="BU883" s="56"/>
      <c r="BV883" s="56"/>
      <c r="BW883" s="56"/>
      <c r="BX883" s="56"/>
      <c r="BY883" s="56"/>
      <c r="BZ883" s="56"/>
      <c r="CA883" s="56"/>
      <c r="CB883" s="56"/>
      <c r="CC883" s="56"/>
      <c r="CD883" s="56"/>
      <c r="CE883" s="56"/>
      <c r="CF883" s="56"/>
      <c r="CG883" s="56"/>
      <c r="CH883" s="56"/>
      <c r="CI883" s="56"/>
      <c r="CJ883" s="56"/>
      <c r="CK883" s="56"/>
      <c r="CL883" s="56"/>
      <c r="CM883" s="56"/>
      <c r="CN883" s="56"/>
      <c r="CO883" s="56"/>
      <c r="CP883" s="56"/>
      <c r="CQ883" s="56"/>
      <c r="CR883" s="56"/>
      <c r="CS883" s="56"/>
      <c r="CT883" s="56"/>
      <c r="CU883" s="56"/>
      <c r="CV883" s="56"/>
      <c r="CW883" s="56"/>
      <c r="CX883" s="56"/>
      <c r="CY883" s="56"/>
      <c r="CZ883" s="66"/>
      <c r="DA883" s="66"/>
      <c r="DB883" s="66"/>
      <c r="DC883" s="66"/>
      <c r="DD883" s="66"/>
      <c r="DE883" s="66"/>
      <c r="DF883" s="66"/>
      <c r="DG883" s="66"/>
      <c r="DH883" s="66"/>
      <c r="DI883" s="66"/>
      <c r="DJ883" s="66"/>
      <c r="DK883" s="66"/>
      <c r="DL883" s="66"/>
      <c r="DM883" s="66"/>
      <c r="DN883" s="66"/>
      <c r="DO883" s="66"/>
      <c r="DP883" s="66"/>
      <c r="DQ883" s="66"/>
      <c r="DR883" s="66"/>
      <c r="DS883" s="66"/>
      <c r="DT883" s="66"/>
      <c r="DU883" s="66"/>
      <c r="DV883" s="66"/>
      <c r="DW883" s="66"/>
      <c r="DX883" s="66"/>
      <c r="DY883" s="66"/>
      <c r="DZ883" s="66"/>
      <c r="EA883" s="66"/>
      <c r="EB883" s="66"/>
      <c r="EC883" s="66"/>
      <c r="ED883" s="66"/>
      <c r="EE883" s="66"/>
      <c r="EF883" s="66"/>
      <c r="EG883" s="66"/>
      <c r="EH883" s="66"/>
      <c r="EI883" s="66"/>
      <c r="EJ883" s="66"/>
      <c r="EK883" s="66"/>
      <c r="EL883" s="115"/>
      <c r="EM883" s="62" t="e">
        <f>EN883+EO883+EP883</f>
        <v>#REF!</v>
      </c>
      <c r="EN883" s="61" t="e">
        <f>TEXT(BC880,"#,##0")</f>
        <v>#REF!</v>
      </c>
      <c r="EO883" s="61" t="e">
        <f>TEXT(AO881,"#,##0")</f>
        <v>#REF!</v>
      </c>
      <c r="EP883" s="61" t="str">
        <f>TEXT(AP882,"#,##0")</f>
        <v>361</v>
      </c>
      <c r="EQ883" s="70"/>
      <c r="ER883" s="56"/>
      <c r="ES883" s="56"/>
      <c r="ET883" s="66"/>
      <c r="EU883" s="66"/>
      <c r="EV883" s="66"/>
      <c r="EW883" s="66"/>
      <c r="EX883" s="66"/>
      <c r="EY883" s="66"/>
      <c r="EZ883" s="66"/>
      <c r="FA883" s="66"/>
      <c r="FB883" s="66"/>
      <c r="FC883" s="66"/>
      <c r="FD883" s="66"/>
      <c r="FE883" s="66"/>
      <c r="FF883" s="66"/>
      <c r="FG883" s="66"/>
      <c r="FH883" s="66"/>
      <c r="FI883" s="66"/>
      <c r="FJ883" s="66"/>
      <c r="FK883" s="66"/>
      <c r="FL883" s="66"/>
      <c r="FM883" s="66"/>
      <c r="FN883" s="66"/>
      <c r="FO883" s="66"/>
      <c r="FP883" s="66"/>
      <c r="FQ883" s="66"/>
      <c r="FR883" s="66"/>
      <c r="FS883" s="66"/>
      <c r="FT883" s="66"/>
      <c r="FU883" s="66"/>
      <c r="FV883" s="66"/>
      <c r="FW883" s="66"/>
      <c r="FX883" s="66"/>
      <c r="FY883" s="66"/>
      <c r="FZ883" s="66"/>
      <c r="GA883" s="66"/>
      <c r="GB883" s="66"/>
      <c r="GC883" s="66"/>
      <c r="GD883" s="66"/>
      <c r="GE883" s="66"/>
      <c r="GF883" s="66"/>
      <c r="GG883" s="7"/>
    </row>
    <row r="884" spans="1:189" s="67" customFormat="1" ht="11.45" customHeight="1" x14ac:dyDescent="0.15">
      <c r="B884" s="55"/>
      <c r="C884" s="56"/>
      <c r="D884" s="56"/>
      <c r="E884" s="56"/>
      <c r="F884" s="56"/>
      <c r="G884" s="56"/>
      <c r="H884" s="56"/>
      <c r="I884" s="56"/>
      <c r="J884" s="56"/>
      <c r="K884" s="56"/>
      <c r="L884" s="73"/>
      <c r="M884" s="73"/>
      <c r="N884" s="73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56"/>
      <c r="BI884" s="56"/>
      <c r="BJ884" s="56"/>
      <c r="BK884" s="56"/>
      <c r="BL884" s="56"/>
      <c r="BM884" s="56"/>
      <c r="BN884" s="56"/>
      <c r="BO884" s="56"/>
      <c r="BP884" s="56"/>
      <c r="BQ884" s="56"/>
      <c r="BR884" s="56"/>
      <c r="BS884" s="73"/>
      <c r="BT884" s="56"/>
      <c r="BU884" s="56"/>
      <c r="BV884" s="56"/>
      <c r="BW884" s="56"/>
      <c r="BX884" s="56"/>
      <c r="BY884" s="56"/>
      <c r="BZ884" s="56"/>
      <c r="CA884" s="56"/>
      <c r="CB884" s="56"/>
      <c r="CC884" s="56"/>
      <c r="CD884" s="56"/>
      <c r="CE884" s="56"/>
      <c r="CF884" s="56"/>
      <c r="CG884" s="56"/>
      <c r="CH884" s="56"/>
      <c r="CI884" s="56"/>
      <c r="CJ884" s="56"/>
      <c r="CK884" s="56"/>
      <c r="CL884" s="56"/>
      <c r="CM884" s="56"/>
      <c r="CN884" s="56"/>
      <c r="CO884" s="56"/>
      <c r="CP884" s="56"/>
      <c r="CQ884" s="56"/>
      <c r="CR884" s="56"/>
      <c r="CS884" s="56"/>
      <c r="CT884" s="56"/>
      <c r="CU884" s="56"/>
      <c r="CV884" s="56"/>
      <c r="CW884" s="56"/>
      <c r="CX884" s="56"/>
      <c r="CY884" s="56"/>
      <c r="CZ884" s="56"/>
      <c r="DA884" s="56"/>
      <c r="DB884" s="56"/>
      <c r="DC884" s="56"/>
      <c r="DD884" s="56"/>
      <c r="DE884" s="56"/>
      <c r="DF884" s="56"/>
      <c r="DG884" s="56"/>
      <c r="DH884" s="56"/>
      <c r="DI884" s="56"/>
      <c r="DJ884" s="56"/>
      <c r="DK884" s="56"/>
      <c r="DL884" s="56"/>
      <c r="DM884" s="56"/>
      <c r="DN884" s="56"/>
      <c r="DO884" s="56"/>
      <c r="DP884" s="56"/>
      <c r="DQ884" s="56"/>
      <c r="DR884" s="56"/>
      <c r="DS884" s="56"/>
      <c r="DT884" s="56"/>
      <c r="DU884" s="56"/>
      <c r="DV884" s="56"/>
      <c r="DW884" s="56"/>
      <c r="DX884" s="56"/>
      <c r="DY884" s="56"/>
      <c r="DZ884" s="56"/>
      <c r="EA884" s="56"/>
      <c r="EB884" s="56"/>
      <c r="EC884" s="56"/>
      <c r="ED884" s="56"/>
      <c r="EE884" s="56"/>
      <c r="EF884" s="56"/>
      <c r="EG884" s="56"/>
      <c r="EH884" s="56"/>
      <c r="EI884" s="56"/>
      <c r="EJ884" s="56"/>
      <c r="EK884" s="56"/>
      <c r="EL884" s="76"/>
      <c r="EM884" s="62"/>
      <c r="EN884" s="61"/>
      <c r="EO884" s="61"/>
      <c r="EP884" s="61"/>
      <c r="EQ884" s="70"/>
      <c r="ER884" s="56"/>
      <c r="ES884" s="56"/>
      <c r="ET884" s="66"/>
      <c r="EU884" s="66"/>
      <c r="EV884" s="66"/>
      <c r="EW884" s="66"/>
      <c r="EX884" s="66"/>
      <c r="EY884" s="66"/>
      <c r="EZ884" s="66"/>
      <c r="FA884" s="66"/>
      <c r="FB884" s="66"/>
      <c r="FC884" s="66"/>
      <c r="FD884" s="66"/>
      <c r="FE884" s="66"/>
      <c r="FF884" s="66"/>
      <c r="FG884" s="66"/>
      <c r="FH884" s="66"/>
      <c r="FI884" s="66"/>
      <c r="FJ884" s="66"/>
      <c r="FK884" s="66"/>
      <c r="FL884" s="66"/>
      <c r="FM884" s="66"/>
      <c r="FN884" s="66"/>
      <c r="FO884" s="66"/>
      <c r="FP884" s="66"/>
      <c r="FQ884" s="66"/>
      <c r="FR884" s="66"/>
      <c r="FS884" s="66"/>
      <c r="FT884" s="66"/>
      <c r="FU884" s="66"/>
      <c r="FV884" s="66"/>
      <c r="FW884" s="66"/>
      <c r="FX884" s="66"/>
      <c r="FY884" s="66"/>
      <c r="FZ884" s="66"/>
      <c r="GA884" s="66"/>
      <c r="GB884" s="66"/>
      <c r="GC884" s="66"/>
      <c r="GD884" s="66"/>
      <c r="GE884" s="66"/>
      <c r="GF884" s="66"/>
      <c r="GG884" s="7"/>
    </row>
    <row r="885" spans="1:189" s="67" customFormat="1" ht="11.45" customHeight="1" x14ac:dyDescent="0.15">
      <c r="B885" s="57"/>
      <c r="C885" s="54"/>
      <c r="D885" s="54"/>
      <c r="E885" s="54"/>
      <c r="F885" s="54"/>
      <c r="G885" s="54"/>
      <c r="H885" s="54"/>
      <c r="I885" s="54"/>
      <c r="J885" s="54"/>
      <c r="K885" s="54"/>
      <c r="L885" s="74"/>
      <c r="M885" s="74"/>
      <c r="N885" s="7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  <c r="AK885" s="54"/>
      <c r="AL885" s="54"/>
      <c r="AM885" s="54"/>
      <c r="AN885" s="54"/>
      <c r="AO885" s="54"/>
      <c r="AP885" s="54"/>
      <c r="AQ885" s="54"/>
      <c r="AR885" s="54"/>
      <c r="AS885" s="54"/>
      <c r="AT885" s="54"/>
      <c r="AU885" s="54"/>
      <c r="AV885" s="54"/>
      <c r="AW885" s="54"/>
      <c r="AX885" s="54"/>
      <c r="AY885" s="54"/>
      <c r="AZ885" s="54"/>
      <c r="BA885" s="54"/>
      <c r="BB885" s="54"/>
      <c r="BC885" s="54"/>
      <c r="BD885" s="54"/>
      <c r="BE885" s="54"/>
      <c r="BF885" s="54"/>
      <c r="BG885" s="54"/>
      <c r="BH885" s="54"/>
      <c r="BI885" s="54"/>
      <c r="BJ885" s="54"/>
      <c r="BK885" s="54"/>
      <c r="BL885" s="54"/>
      <c r="BM885" s="54"/>
      <c r="BN885" s="54"/>
      <c r="BO885" s="54"/>
      <c r="BP885" s="54"/>
      <c r="BQ885" s="54"/>
      <c r="BR885" s="54"/>
      <c r="BS885" s="74"/>
      <c r="BT885" s="54"/>
      <c r="BU885" s="54"/>
      <c r="BV885" s="54"/>
      <c r="BW885" s="54"/>
      <c r="BX885" s="54"/>
      <c r="BY885" s="54"/>
      <c r="BZ885" s="54"/>
      <c r="CA885" s="54"/>
      <c r="CB885" s="54"/>
      <c r="CC885" s="54"/>
      <c r="CD885" s="54"/>
      <c r="CE885" s="54"/>
      <c r="CF885" s="54"/>
      <c r="CG885" s="54"/>
      <c r="CH885" s="54"/>
      <c r="CI885" s="54"/>
      <c r="CJ885" s="54"/>
      <c r="CK885" s="54"/>
      <c r="CL885" s="54"/>
      <c r="CM885" s="54"/>
      <c r="CN885" s="54"/>
      <c r="CO885" s="54"/>
      <c r="CP885" s="54"/>
      <c r="CQ885" s="54"/>
      <c r="CR885" s="54"/>
      <c r="CS885" s="54"/>
      <c r="CT885" s="54"/>
      <c r="CU885" s="54"/>
      <c r="CV885" s="54"/>
      <c r="CW885" s="54"/>
      <c r="CX885" s="54"/>
      <c r="CY885" s="54"/>
      <c r="CZ885" s="54"/>
      <c r="DA885" s="54"/>
      <c r="DB885" s="54"/>
      <c r="DC885" s="54"/>
      <c r="DD885" s="54"/>
      <c r="DE885" s="54"/>
      <c r="DF885" s="54"/>
      <c r="DG885" s="54"/>
      <c r="DH885" s="54"/>
      <c r="DI885" s="54"/>
      <c r="DJ885" s="54"/>
      <c r="DK885" s="54"/>
      <c r="DL885" s="54"/>
      <c r="DM885" s="54"/>
      <c r="DN885" s="54"/>
      <c r="DO885" s="54"/>
      <c r="DP885" s="54"/>
      <c r="DQ885" s="54"/>
      <c r="DR885" s="54"/>
      <c r="DS885" s="54"/>
      <c r="DT885" s="54"/>
      <c r="DU885" s="54"/>
      <c r="DV885" s="54"/>
      <c r="DW885" s="54"/>
      <c r="DX885" s="54"/>
      <c r="DY885" s="54"/>
      <c r="DZ885" s="54"/>
      <c r="EA885" s="54"/>
      <c r="EB885" s="54"/>
      <c r="EC885" s="54"/>
      <c r="ED885" s="54"/>
      <c r="EE885" s="54"/>
      <c r="EF885" s="54"/>
      <c r="EG885" s="54"/>
      <c r="EH885" s="54"/>
      <c r="EI885" s="54"/>
      <c r="EJ885" s="54"/>
      <c r="EK885" s="54"/>
      <c r="EL885" s="77"/>
      <c r="EM885" s="72"/>
      <c r="EN885" s="64"/>
      <c r="EO885" s="64"/>
      <c r="EP885" s="64"/>
      <c r="EQ885" s="71"/>
      <c r="ER885" s="56"/>
      <c r="ES885" s="56"/>
      <c r="ET885" s="66"/>
      <c r="EU885" s="66"/>
      <c r="EV885" s="66"/>
      <c r="EW885" s="66"/>
      <c r="EX885" s="66"/>
      <c r="EY885" s="66"/>
      <c r="EZ885" s="66"/>
      <c r="FA885" s="66"/>
      <c r="FB885" s="66"/>
      <c r="FC885" s="66"/>
      <c r="FD885" s="66"/>
      <c r="FE885" s="66"/>
      <c r="FF885" s="66"/>
      <c r="FG885" s="66"/>
      <c r="FH885" s="66"/>
      <c r="FI885" s="66"/>
      <c r="FJ885" s="66"/>
      <c r="FK885" s="66"/>
      <c r="FL885" s="66"/>
      <c r="FM885" s="66"/>
      <c r="FN885" s="66"/>
      <c r="FO885" s="66"/>
      <c r="FP885" s="66"/>
      <c r="FQ885" s="66"/>
      <c r="FR885" s="66"/>
      <c r="FS885" s="66"/>
      <c r="FT885" s="66"/>
      <c r="FU885" s="66"/>
      <c r="FV885" s="66"/>
      <c r="FW885" s="66"/>
      <c r="FX885" s="66"/>
      <c r="FY885" s="66"/>
      <c r="FZ885" s="66"/>
      <c r="GA885" s="66"/>
      <c r="GB885" s="66"/>
      <c r="GC885" s="66"/>
      <c r="GD885" s="66"/>
      <c r="GE885" s="66"/>
      <c r="GF885" s="66"/>
      <c r="GG885" s="7"/>
    </row>
    <row r="886" spans="1:189" s="67" customFormat="1" ht="11.45" customHeight="1" x14ac:dyDescent="0.15">
      <c r="B886" s="142"/>
      <c r="C886" s="134"/>
      <c r="D886" s="134"/>
      <c r="E886" s="134"/>
      <c r="F886" s="134"/>
      <c r="G886" s="134"/>
      <c r="H886" s="134"/>
      <c r="I886" s="134"/>
      <c r="J886" s="134"/>
      <c r="K886" s="134"/>
      <c r="L886" s="143"/>
      <c r="M886" s="143"/>
      <c r="N886" s="143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  <c r="AA886" s="134"/>
      <c r="AB886" s="134"/>
      <c r="AC886" s="134"/>
      <c r="AD886" s="134"/>
      <c r="AE886" s="134"/>
      <c r="AF886" s="134"/>
      <c r="AG886" s="134"/>
      <c r="AH886" s="134"/>
      <c r="AI886" s="134"/>
      <c r="AJ886" s="134"/>
      <c r="AK886" s="134"/>
      <c r="AL886" s="134"/>
      <c r="AM886" s="134"/>
      <c r="AN886" s="134"/>
      <c r="AO886" s="134"/>
      <c r="AP886" s="134"/>
      <c r="AQ886" s="134"/>
      <c r="AR886" s="134"/>
      <c r="AS886" s="134"/>
      <c r="AT886" s="134"/>
      <c r="AU886" s="134"/>
      <c r="AV886" s="134"/>
      <c r="AW886" s="134"/>
      <c r="AX886" s="134"/>
      <c r="AY886" s="134"/>
      <c r="AZ886" s="134"/>
      <c r="BA886" s="134"/>
      <c r="BB886" s="134"/>
      <c r="BC886" s="134"/>
      <c r="BD886" s="134"/>
      <c r="BE886" s="134"/>
      <c r="BF886" s="134"/>
      <c r="BG886" s="134"/>
      <c r="BH886" s="134"/>
      <c r="BI886" s="134"/>
      <c r="BJ886" s="134"/>
      <c r="BK886" s="134"/>
      <c r="BL886" s="134"/>
      <c r="BM886" s="134"/>
      <c r="BN886" s="134"/>
      <c r="BO886" s="134"/>
      <c r="BP886" s="134"/>
      <c r="BQ886" s="134"/>
      <c r="BR886" s="134"/>
      <c r="BS886" s="143"/>
      <c r="BT886" s="134"/>
      <c r="BU886" s="134"/>
      <c r="BV886" s="134"/>
      <c r="BW886" s="134"/>
      <c r="BX886" s="134"/>
      <c r="BY886" s="134"/>
      <c r="BZ886" s="134"/>
      <c r="CA886" s="134"/>
      <c r="CB886" s="134"/>
      <c r="CC886" s="134"/>
      <c r="CD886" s="134"/>
      <c r="CE886" s="134"/>
      <c r="CF886" s="134"/>
      <c r="CG886" s="134"/>
      <c r="CH886" s="134"/>
      <c r="CI886" s="134"/>
      <c r="CJ886" s="134"/>
      <c r="CK886" s="134"/>
      <c r="CL886" s="134"/>
      <c r="CM886" s="134"/>
      <c r="CN886" s="134"/>
      <c r="CO886" s="134"/>
      <c r="CP886" s="134"/>
      <c r="CQ886" s="134"/>
      <c r="CR886" s="134"/>
      <c r="CS886" s="134"/>
      <c r="CT886" s="134"/>
      <c r="CU886" s="134"/>
      <c r="CV886" s="134"/>
      <c r="CW886" s="134"/>
      <c r="CX886" s="134"/>
      <c r="CY886" s="134"/>
      <c r="CZ886" s="134"/>
      <c r="DA886" s="134"/>
      <c r="DB886" s="134"/>
      <c r="DC886" s="134"/>
      <c r="DD886" s="134"/>
      <c r="DE886" s="134"/>
      <c r="DF886" s="134"/>
      <c r="DG886" s="134"/>
      <c r="DH886" s="134"/>
      <c r="DI886" s="134"/>
      <c r="DJ886" s="134"/>
      <c r="DK886" s="134"/>
      <c r="DL886" s="134"/>
      <c r="DM886" s="134"/>
      <c r="DN886" s="134"/>
      <c r="DO886" s="134"/>
      <c r="DP886" s="134"/>
      <c r="DQ886" s="134"/>
      <c r="DR886" s="134"/>
      <c r="DS886" s="134"/>
      <c r="DT886" s="134"/>
      <c r="DU886" s="134"/>
      <c r="DV886" s="134"/>
      <c r="DW886" s="134"/>
      <c r="DX886" s="134"/>
      <c r="DY886" s="134"/>
      <c r="DZ886" s="134"/>
      <c r="EA886" s="134"/>
      <c r="EB886" s="134"/>
      <c r="EC886" s="134"/>
      <c r="ED886" s="134"/>
      <c r="EE886" s="134"/>
      <c r="EF886" s="134"/>
      <c r="EG886" s="134"/>
      <c r="EH886" s="134"/>
      <c r="EI886" s="134"/>
      <c r="EJ886" s="134"/>
      <c r="EK886" s="134"/>
      <c r="EL886" s="144"/>
      <c r="EM886" s="137"/>
      <c r="EN886" s="137"/>
      <c r="EO886" s="137"/>
      <c r="EP886" s="137"/>
      <c r="EQ886" s="149"/>
      <c r="ER886" s="56"/>
      <c r="ES886" s="56"/>
      <c r="ET886" s="66"/>
      <c r="EU886" s="66"/>
      <c r="EV886" s="66"/>
      <c r="EW886" s="66"/>
      <c r="EX886" s="66"/>
      <c r="EY886" s="66"/>
      <c r="EZ886" s="66"/>
      <c r="FA886" s="66"/>
      <c r="FB886" s="66"/>
      <c r="FC886" s="66"/>
      <c r="FD886" s="66"/>
      <c r="FE886" s="66"/>
      <c r="FF886" s="66"/>
      <c r="FG886" s="66"/>
      <c r="FH886" s="66"/>
      <c r="FI886" s="66"/>
      <c r="FJ886" s="66"/>
      <c r="FK886" s="66"/>
      <c r="FL886" s="66"/>
      <c r="FM886" s="66"/>
      <c r="FN886" s="66"/>
      <c r="FO886" s="66"/>
      <c r="FP886" s="66"/>
      <c r="FQ886" s="66"/>
      <c r="FR886" s="66"/>
      <c r="FS886" s="66"/>
      <c r="FT886" s="66"/>
      <c r="FU886" s="66"/>
      <c r="FV886" s="66"/>
      <c r="FW886" s="66"/>
      <c r="FX886" s="66"/>
      <c r="FY886" s="66"/>
      <c r="FZ886" s="66"/>
      <c r="GA886" s="66"/>
      <c r="GB886" s="66"/>
      <c r="GC886" s="66"/>
      <c r="GD886" s="66"/>
      <c r="GE886" s="66"/>
      <c r="GF886" s="66"/>
      <c r="GG886" s="7"/>
    </row>
    <row r="887" spans="1:189" s="67" customFormat="1" ht="11.45" customHeight="1" x14ac:dyDescent="0.2">
      <c r="A887" s="67">
        <v>21</v>
      </c>
      <c r="B887" s="288">
        <f>A887</f>
        <v>21</v>
      </c>
      <c r="C887" s="286"/>
      <c r="D887" s="286"/>
      <c r="E887" s="107" t="s">
        <v>13007</v>
      </c>
      <c r="F887" s="56"/>
      <c r="G887" s="56"/>
      <c r="H887" s="56"/>
      <c r="I887" s="56"/>
      <c r="J887" s="56"/>
      <c r="K887" s="56"/>
      <c r="L887" s="73"/>
      <c r="M887" s="73"/>
      <c r="N887" s="73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56"/>
      <c r="BI887" s="56"/>
      <c r="BJ887" s="56"/>
      <c r="BK887" s="56"/>
      <c r="BL887" s="56"/>
      <c r="BM887" s="56"/>
      <c r="BN887" s="56"/>
      <c r="BO887" s="56"/>
      <c r="BP887" s="56"/>
      <c r="BQ887" s="56"/>
      <c r="BR887" s="56"/>
      <c r="BS887" s="73"/>
      <c r="BT887" s="56"/>
      <c r="BU887" s="56"/>
      <c r="BV887" s="56"/>
      <c r="BW887" s="56"/>
      <c r="BX887" s="56"/>
      <c r="BY887" s="56"/>
      <c r="BZ887" s="56"/>
      <c r="CA887" s="56"/>
      <c r="CB887" s="56"/>
      <c r="CC887" s="56"/>
      <c r="CD887" s="56"/>
      <c r="CE887" s="56"/>
      <c r="CF887" s="56"/>
      <c r="CG887" s="56"/>
      <c r="CH887" s="56"/>
      <c r="CI887" s="56"/>
      <c r="CJ887" s="56"/>
      <c r="CK887" s="56"/>
      <c r="CL887" s="56"/>
      <c r="CM887" s="56"/>
      <c r="CN887" s="56"/>
      <c r="CO887" s="56"/>
      <c r="CP887" s="56"/>
      <c r="CQ887" s="56"/>
      <c r="CR887" s="56"/>
      <c r="CS887" s="56"/>
      <c r="CT887" s="56"/>
      <c r="CU887" s="56"/>
      <c r="CV887" s="56"/>
      <c r="CW887" s="56"/>
      <c r="CX887" s="56"/>
      <c r="CY887" s="56"/>
      <c r="CZ887" s="56"/>
      <c r="DA887" s="56"/>
      <c r="DB887" s="56"/>
      <c r="DC887" s="56"/>
      <c r="DD887" s="56"/>
      <c r="DE887" s="56"/>
      <c r="DF887" s="56"/>
      <c r="DG887" s="56"/>
      <c r="DH887" s="56"/>
      <c r="DI887" s="56"/>
      <c r="DJ887" s="56"/>
      <c r="DK887" s="56"/>
      <c r="DL887" s="56"/>
      <c r="DM887" s="56"/>
      <c r="DN887" s="56"/>
      <c r="DO887" s="56"/>
      <c r="DP887" s="56"/>
      <c r="DQ887" s="56"/>
      <c r="DR887" s="56"/>
      <c r="DS887" s="56"/>
      <c r="DT887" s="56"/>
      <c r="DU887" s="56"/>
      <c r="DV887" s="56"/>
      <c r="DW887" s="56"/>
      <c r="DX887" s="56"/>
      <c r="DY887" s="56"/>
      <c r="DZ887" s="56"/>
      <c r="EA887" s="56"/>
      <c r="EB887" s="56"/>
      <c r="EC887" s="56"/>
      <c r="ED887" s="56"/>
      <c r="EE887" s="56"/>
      <c r="EF887" s="56"/>
      <c r="EG887" s="56"/>
      <c r="EH887" s="56"/>
      <c r="EI887" s="56"/>
      <c r="EJ887" s="56"/>
      <c r="EK887" s="56"/>
      <c r="EL887" s="76"/>
      <c r="EM887" s="59" t="e">
        <f>EM911</f>
        <v>#REF!</v>
      </c>
      <c r="EN887" s="59" t="e">
        <f>EN911</f>
        <v>#REF!</v>
      </c>
      <c r="EO887" s="59" t="e">
        <f>EO911</f>
        <v>#REF!</v>
      </c>
      <c r="EP887" s="59" t="str">
        <f>EP911</f>
        <v>0</v>
      </c>
      <c r="EQ887" s="83" t="s">
        <v>13008</v>
      </c>
      <c r="ER887" s="56"/>
      <c r="ES887" s="9">
        <f>A887</f>
        <v>21</v>
      </c>
      <c r="ET887" s="66"/>
      <c r="EU887" s="66"/>
      <c r="EV887" s="66"/>
      <c r="EW887" s="66"/>
      <c r="EX887" s="66"/>
      <c r="EY887" s="66"/>
      <c r="EZ887" s="66"/>
      <c r="FA887" s="66"/>
      <c r="FB887" s="66"/>
      <c r="FC887" s="66"/>
      <c r="FD887" s="66"/>
      <c r="FE887" s="66"/>
      <c r="FF887" s="66"/>
      <c r="FG887" s="66"/>
      <c r="FH887" s="66"/>
      <c r="FI887" s="66"/>
      <c r="FJ887" s="66"/>
      <c r="FK887" s="66"/>
      <c r="FL887" s="66"/>
      <c r="FM887" s="66"/>
      <c r="FN887" s="66"/>
      <c r="FO887" s="66"/>
      <c r="FP887" s="66"/>
      <c r="FQ887" s="66"/>
      <c r="FR887" s="66"/>
      <c r="FS887" s="66"/>
      <c r="FT887" s="66"/>
      <c r="FU887" s="66"/>
      <c r="FV887" s="66"/>
      <c r="FW887" s="66"/>
      <c r="FX887" s="66"/>
      <c r="FY887" s="66"/>
      <c r="FZ887" s="66"/>
      <c r="GA887" s="66"/>
      <c r="GB887" s="66"/>
      <c r="GC887" s="66"/>
      <c r="GD887" s="66"/>
      <c r="GE887" s="66"/>
      <c r="GF887" s="66"/>
      <c r="GG887" s="7"/>
    </row>
    <row r="888" spans="1:189" s="67" customFormat="1" ht="11.45" customHeight="1" x14ac:dyDescent="0.15">
      <c r="B888" s="55"/>
      <c r="C888" s="56"/>
      <c r="D888" s="56"/>
      <c r="E888" s="56"/>
      <c r="F888" s="56"/>
      <c r="G888" s="56"/>
      <c r="H888" s="56"/>
      <c r="I888" s="56"/>
      <c r="J888" s="56"/>
      <c r="K888" s="56"/>
      <c r="L888" s="73"/>
      <c r="M888" s="73"/>
      <c r="N888" s="73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56"/>
      <c r="BI888" s="56"/>
      <c r="BJ888" s="56"/>
      <c r="BK888" s="56"/>
      <c r="BL888" s="56"/>
      <c r="BM888" s="56"/>
      <c r="BN888" s="56"/>
      <c r="BO888" s="56"/>
      <c r="BP888" s="56"/>
      <c r="BQ888" s="56"/>
      <c r="BR888" s="56"/>
      <c r="BS888" s="73"/>
      <c r="BT888" s="56"/>
      <c r="BU888" s="56"/>
      <c r="BV888" s="56"/>
      <c r="BW888" s="56"/>
      <c r="BX888" s="56"/>
      <c r="BY888" s="56"/>
      <c r="BZ888" s="56"/>
      <c r="CA888" s="56"/>
      <c r="CB888" s="56"/>
      <c r="CC888" s="56"/>
      <c r="CD888" s="56"/>
      <c r="CE888" s="56"/>
      <c r="CF888" s="56"/>
      <c r="CG888" s="56"/>
      <c r="CH888" s="56"/>
      <c r="CI888" s="56"/>
      <c r="CJ888" s="56"/>
      <c r="CK888" s="56"/>
      <c r="CL888" s="56"/>
      <c r="CM888" s="56"/>
      <c r="CN888" s="56"/>
      <c r="CO888" s="56"/>
      <c r="CP888" s="56"/>
      <c r="CQ888" s="56"/>
      <c r="CR888" s="56"/>
      <c r="CS888" s="56"/>
      <c r="CT888" s="56"/>
      <c r="CU888" s="56"/>
      <c r="CV888" s="56"/>
      <c r="CW888" s="56"/>
      <c r="CX888" s="56"/>
      <c r="CY888" s="56"/>
      <c r="CZ888" s="56"/>
      <c r="DA888" s="56"/>
      <c r="DB888" s="56"/>
      <c r="DC888" s="56"/>
      <c r="DD888" s="56"/>
      <c r="DE888" s="56"/>
      <c r="DF888" s="56"/>
      <c r="DG888" s="56"/>
      <c r="DH888" s="56"/>
      <c r="DI888" s="56"/>
      <c r="DJ888" s="56"/>
      <c r="DK888" s="56"/>
      <c r="DL888" s="56"/>
      <c r="DM888" s="56"/>
      <c r="DN888" s="56"/>
      <c r="DO888" s="56"/>
      <c r="DP888" s="56"/>
      <c r="DQ888" s="56"/>
      <c r="DR888" s="56"/>
      <c r="DS888" s="56"/>
      <c r="DT888" s="56"/>
      <c r="DU888" s="56"/>
      <c r="DV888" s="56"/>
      <c r="DW888" s="56"/>
      <c r="DX888" s="56"/>
      <c r="DY888" s="56"/>
      <c r="DZ888" s="56"/>
      <c r="EA888" s="56"/>
      <c r="EB888" s="56"/>
      <c r="EC888" s="56"/>
      <c r="ED888" s="56"/>
      <c r="EE888" s="56"/>
      <c r="EF888" s="56"/>
      <c r="EG888" s="56"/>
      <c r="EH888" s="56"/>
      <c r="EI888" s="56"/>
      <c r="EJ888" s="56"/>
      <c r="EK888" s="56"/>
      <c r="EL888" s="76"/>
      <c r="EM888" s="61"/>
      <c r="EN888" s="61"/>
      <c r="EO888" s="61"/>
      <c r="EP888" s="61"/>
      <c r="EQ888" s="70"/>
      <c r="ER888" s="56"/>
      <c r="ES888" s="56"/>
      <c r="ET888" s="66"/>
      <c r="EU888" s="66"/>
      <c r="EV888" s="66"/>
      <c r="EW888" s="66"/>
      <c r="EX888" s="66"/>
      <c r="EY888" s="66"/>
      <c r="EZ888" s="66"/>
      <c r="FA888" s="66"/>
      <c r="FB888" s="66"/>
      <c r="FC888" s="66"/>
      <c r="FD888" s="66"/>
      <c r="FE888" s="66"/>
      <c r="FF888" s="66"/>
      <c r="FG888" s="66"/>
      <c r="FH888" s="66"/>
      <c r="FI888" s="66"/>
      <c r="FJ888" s="66"/>
      <c r="FK888" s="66"/>
      <c r="FL888" s="66"/>
      <c r="FM888" s="66"/>
      <c r="FN888" s="66"/>
      <c r="FO888" s="66"/>
      <c r="FP888" s="66"/>
      <c r="FQ888" s="66"/>
      <c r="FR888" s="66"/>
      <c r="FS888" s="66"/>
      <c r="FT888" s="66"/>
      <c r="FU888" s="66"/>
      <c r="FV888" s="66"/>
      <c r="FW888" s="66"/>
      <c r="FX888" s="66"/>
      <c r="FY888" s="66"/>
      <c r="FZ888" s="66"/>
      <c r="GA888" s="66"/>
      <c r="GB888" s="66"/>
      <c r="GC888" s="66"/>
      <c r="GD888" s="66"/>
      <c r="GE888" s="66"/>
      <c r="GF888" s="66"/>
      <c r="GG888" s="7"/>
    </row>
    <row r="889" spans="1:189" s="67" customFormat="1" ht="11.45" customHeight="1" x14ac:dyDescent="0.15">
      <c r="B889" s="55"/>
      <c r="C889" s="56"/>
      <c r="D889" s="56"/>
      <c r="E889" s="56" t="s">
        <v>12607</v>
      </c>
      <c r="F889" s="56"/>
      <c r="G889" s="56"/>
      <c r="H889" s="56" t="s">
        <v>71</v>
      </c>
      <c r="I889" s="56" t="s">
        <v>12650</v>
      </c>
      <c r="J889" s="56"/>
      <c r="K889" s="56"/>
      <c r="L889" s="73" t="s">
        <v>12672</v>
      </c>
      <c r="M889" s="73"/>
      <c r="N889" s="73"/>
      <c r="O889" s="56"/>
      <c r="P889" s="56"/>
      <c r="Q889" s="56"/>
      <c r="R889" s="56"/>
      <c r="S889" s="56" t="s">
        <v>41</v>
      </c>
      <c r="T889" s="56"/>
      <c r="U889" s="56" t="s">
        <v>12670</v>
      </c>
      <c r="V889" s="56"/>
      <c r="W889" s="56"/>
      <c r="X889" s="56" t="s">
        <v>43</v>
      </c>
      <c r="Y889" s="56"/>
      <c r="Z889" s="56" t="str">
        <f>TEXT(80,"#,##0.#######")</f>
        <v>80.</v>
      </c>
      <c r="AA889" s="56"/>
      <c r="AB889" s="56" t="s">
        <v>12654</v>
      </c>
      <c r="AC889" s="56" t="s">
        <v>45</v>
      </c>
      <c r="AD889" s="56" t="s">
        <v>12650</v>
      </c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56"/>
      <c r="BM889" s="56"/>
      <c r="BN889" s="56"/>
      <c r="BO889" s="56"/>
      <c r="BP889" s="56"/>
      <c r="BQ889" s="56"/>
      <c r="BR889" s="56"/>
      <c r="BS889" s="73"/>
      <c r="BT889" s="56"/>
      <c r="BU889" s="56"/>
      <c r="BV889" s="56"/>
      <c r="BW889" s="56"/>
      <c r="BX889" s="56"/>
      <c r="BY889" s="56"/>
      <c r="BZ889" s="56"/>
      <c r="CA889" s="56"/>
      <c r="CB889" s="56"/>
      <c r="CC889" s="56"/>
      <c r="CD889" s="56"/>
      <c r="CE889" s="56"/>
      <c r="CF889" s="56"/>
      <c r="CG889" s="56"/>
      <c r="CH889" s="56"/>
      <c r="CI889" s="56"/>
      <c r="CJ889" s="56"/>
      <c r="CK889" s="56"/>
      <c r="CL889" s="56"/>
      <c r="CM889" s="56"/>
      <c r="CN889" s="56"/>
      <c r="CO889" s="56"/>
      <c r="CP889" s="56"/>
      <c r="CQ889" s="56"/>
      <c r="CR889" s="56"/>
      <c r="CS889" s="56"/>
      <c r="CT889" s="56"/>
      <c r="CU889" s="56"/>
      <c r="CV889" s="56"/>
      <c r="CW889" s="56"/>
      <c r="CX889" s="56"/>
      <c r="CY889" s="56"/>
      <c r="CZ889" s="56"/>
      <c r="DA889" s="56"/>
      <c r="DB889" s="56"/>
      <c r="DC889" s="56"/>
      <c r="DD889" s="56"/>
      <c r="DE889" s="56"/>
      <c r="DF889" s="56"/>
      <c r="DG889" s="56"/>
      <c r="DH889" s="56"/>
      <c r="DI889" s="56"/>
      <c r="DJ889" s="56"/>
      <c r="DK889" s="56"/>
      <c r="DL889" s="56"/>
      <c r="DM889" s="56"/>
      <c r="DN889" s="56"/>
      <c r="DO889" s="56"/>
      <c r="DP889" s="56"/>
      <c r="DQ889" s="56"/>
      <c r="DR889" s="56"/>
      <c r="DS889" s="56"/>
      <c r="DT889" s="56"/>
      <c r="DU889" s="56"/>
      <c r="DV889" s="56"/>
      <c r="DW889" s="56"/>
      <c r="DX889" s="56"/>
      <c r="DY889" s="56"/>
      <c r="DZ889" s="56"/>
      <c r="EA889" s="56"/>
      <c r="EB889" s="56"/>
      <c r="EC889" s="56"/>
      <c r="ED889" s="56"/>
      <c r="EE889" s="56"/>
      <c r="EF889" s="56"/>
      <c r="EG889" s="56"/>
      <c r="EH889" s="56"/>
      <c r="EI889" s="56"/>
      <c r="EJ889" s="56"/>
      <c r="EK889" s="56"/>
      <c r="EL889" s="76"/>
      <c r="EM889" s="61"/>
      <c r="EN889" s="61"/>
      <c r="EO889" s="61"/>
      <c r="EP889" s="61"/>
      <c r="EQ889" s="70"/>
      <c r="ER889" s="56"/>
      <c r="ES889" s="56"/>
      <c r="ET889" s="66"/>
      <c r="EU889" s="66"/>
      <c r="EV889" s="66"/>
      <c r="EW889" s="66"/>
      <c r="EX889" s="66"/>
      <c r="EY889" s="66"/>
      <c r="EZ889" s="66"/>
      <c r="FA889" s="66"/>
      <c r="FB889" s="66"/>
      <c r="FC889" s="66"/>
      <c r="FD889" s="66"/>
      <c r="FE889" s="66"/>
      <c r="FF889" s="66"/>
      <c r="FG889" s="66"/>
      <c r="FH889" s="66"/>
      <c r="FI889" s="66"/>
      <c r="FJ889" s="66"/>
      <c r="FK889" s="66"/>
      <c r="FL889" s="66"/>
      <c r="FM889" s="66"/>
      <c r="FN889" s="66"/>
      <c r="FO889" s="66"/>
      <c r="FP889" s="66"/>
      <c r="FQ889" s="66"/>
      <c r="FR889" s="66"/>
      <c r="FS889" s="66"/>
      <c r="FT889" s="66"/>
      <c r="FU889" s="66"/>
      <c r="FV889" s="66"/>
      <c r="FW889" s="66"/>
      <c r="FX889" s="66"/>
      <c r="FY889" s="66"/>
      <c r="FZ889" s="66"/>
      <c r="GA889" s="66"/>
      <c r="GB889" s="66"/>
      <c r="GC889" s="66"/>
      <c r="GD889" s="66"/>
      <c r="GE889" s="66"/>
      <c r="GF889" s="66"/>
      <c r="GG889" s="7"/>
    </row>
    <row r="890" spans="1:189" s="67" customFormat="1" ht="11.45" customHeight="1" x14ac:dyDescent="0.15">
      <c r="B890" s="55"/>
      <c r="C890" s="56"/>
      <c r="D890" s="56"/>
      <c r="E890" s="56"/>
      <c r="F890" s="56"/>
      <c r="G890" s="56"/>
      <c r="H890" s="56" t="s">
        <v>12668</v>
      </c>
      <c r="I890" s="56"/>
      <c r="J890" s="56"/>
      <c r="K890" s="56"/>
      <c r="L890" s="73"/>
      <c r="M890" s="73"/>
      <c r="N890" s="73"/>
      <c r="O890" s="56" t="s">
        <v>12672</v>
      </c>
      <c r="P890" s="56"/>
      <c r="Q890" s="56"/>
      <c r="R890" s="56"/>
      <c r="S890" s="56"/>
      <c r="T890" s="56"/>
      <c r="U890" s="56"/>
      <c r="V890" s="56" t="s">
        <v>41</v>
      </c>
      <c r="W890" s="56"/>
      <c r="X890" s="56" t="s">
        <v>12613</v>
      </c>
      <c r="Y890" s="56"/>
      <c r="Z890" s="56" t="s">
        <v>43</v>
      </c>
      <c r="AA890" s="56"/>
      <c r="AB890" s="56" t="s">
        <v>12670</v>
      </c>
      <c r="AC890" s="56"/>
      <c r="AD890" s="56"/>
      <c r="AE890" s="56" t="s">
        <v>12609</v>
      </c>
      <c r="AF890" s="56"/>
      <c r="AG890" s="56"/>
      <c r="AH890" s="56" t="str">
        <f>TEXT(8,"#,##0.#######")</f>
        <v>8.</v>
      </c>
      <c r="AI890" s="56" t="s">
        <v>4481</v>
      </c>
      <c r="AJ890" s="56"/>
      <c r="AK890" s="56"/>
      <c r="AL890" s="56" t="s">
        <v>43</v>
      </c>
      <c r="AM890" s="56"/>
      <c r="AN890" s="56" t="str">
        <f>TEXT(Z889,"#,##0.#######")</f>
        <v>80.</v>
      </c>
      <c r="AO890" s="56"/>
      <c r="AP890" s="56"/>
      <c r="AQ890" s="56" t="s">
        <v>12609</v>
      </c>
      <c r="AR890" s="56"/>
      <c r="AS890" s="56"/>
      <c r="AT890" s="56" t="str">
        <f>TEXT(AH890,"#,##0.#######")</f>
        <v>8.</v>
      </c>
      <c r="AU890" s="56"/>
      <c r="AV890" s="56" t="s">
        <v>43</v>
      </c>
      <c r="AW890" s="56"/>
      <c r="AX890" s="56" t="str">
        <f>TEXT(ROUND(Z889/AH890,2),"#,##0.#######")</f>
        <v>10.</v>
      </c>
      <c r="AY890" s="56"/>
      <c r="AZ890" s="56"/>
      <c r="BA890" s="56"/>
      <c r="BB890" s="56"/>
      <c r="BC890" s="56" t="s">
        <v>12654</v>
      </c>
      <c r="BD890" s="56" t="s">
        <v>45</v>
      </c>
      <c r="BE890" s="56" t="s">
        <v>4481</v>
      </c>
      <c r="BF890" s="56"/>
      <c r="BG890" s="56"/>
      <c r="BH890" s="56"/>
      <c r="BI890" s="56"/>
      <c r="BJ890" s="56"/>
      <c r="BK890" s="56"/>
      <c r="BL890" s="56"/>
      <c r="BM890" s="56"/>
      <c r="BN890" s="56"/>
      <c r="BO890" s="56"/>
      <c r="BP890" s="56"/>
      <c r="BQ890" s="56"/>
      <c r="BR890" s="56"/>
      <c r="BS890" s="73"/>
      <c r="BT890" s="56"/>
      <c r="BU890" s="56"/>
      <c r="BV890" s="56"/>
      <c r="BW890" s="56"/>
      <c r="BX890" s="56"/>
      <c r="BY890" s="56"/>
      <c r="BZ890" s="56"/>
      <c r="CA890" s="56"/>
      <c r="CB890" s="56"/>
      <c r="CC890" s="56"/>
      <c r="CD890" s="56"/>
      <c r="CE890" s="56"/>
      <c r="CF890" s="56"/>
      <c r="CG890" s="56"/>
      <c r="CH890" s="56"/>
      <c r="CI890" s="56"/>
      <c r="CJ890" s="56"/>
      <c r="CK890" s="56"/>
      <c r="CL890" s="56"/>
      <c r="CM890" s="56"/>
      <c r="CN890" s="56"/>
      <c r="CO890" s="56"/>
      <c r="CP890" s="56"/>
      <c r="CQ890" s="56"/>
      <c r="CR890" s="56"/>
      <c r="CS890" s="56"/>
      <c r="CT890" s="56"/>
      <c r="CU890" s="56"/>
      <c r="CV890" s="56"/>
      <c r="CW890" s="56"/>
      <c r="CX890" s="56"/>
      <c r="CY890" s="56"/>
      <c r="CZ890" s="56"/>
      <c r="DA890" s="56"/>
      <c r="DB890" s="56"/>
      <c r="DC890" s="56"/>
      <c r="DD890" s="56"/>
      <c r="DE890" s="56"/>
      <c r="DF890" s="56"/>
      <c r="DG890" s="56"/>
      <c r="DH890" s="56"/>
      <c r="DI890" s="56"/>
      <c r="DJ890" s="56"/>
      <c r="DK890" s="56"/>
      <c r="DL890" s="56"/>
      <c r="DM890" s="56"/>
      <c r="DN890" s="56"/>
      <c r="DO890" s="56"/>
      <c r="DP890" s="56"/>
      <c r="DQ890" s="56"/>
      <c r="DR890" s="56"/>
      <c r="DS890" s="56"/>
      <c r="DT890" s="56"/>
      <c r="DU890" s="56"/>
      <c r="DV890" s="56"/>
      <c r="DW890" s="56"/>
      <c r="DX890" s="56"/>
      <c r="DY890" s="56"/>
      <c r="DZ890" s="56"/>
      <c r="EA890" s="56"/>
      <c r="EB890" s="56"/>
      <c r="EC890" s="56"/>
      <c r="ED890" s="56"/>
      <c r="EE890" s="56"/>
      <c r="EF890" s="56"/>
      <c r="EG890" s="56"/>
      <c r="EH890" s="56"/>
      <c r="EI890" s="56"/>
      <c r="EJ890" s="56"/>
      <c r="EK890" s="56"/>
      <c r="EL890" s="76"/>
      <c r="EM890" s="61"/>
      <c r="EN890" s="61"/>
      <c r="EO890" s="61"/>
      <c r="EP890" s="61"/>
      <c r="EQ890" s="70"/>
      <c r="ER890" s="56"/>
      <c r="ES890" s="56"/>
      <c r="ET890" s="66"/>
      <c r="EU890" s="66"/>
      <c r="EV890" s="66"/>
      <c r="EW890" s="66"/>
      <c r="EX890" s="66"/>
      <c r="EY890" s="66"/>
      <c r="EZ890" s="66"/>
      <c r="FA890" s="66"/>
      <c r="FB890" s="66"/>
      <c r="FC890" s="66"/>
      <c r="FD890" s="66"/>
      <c r="FE890" s="66"/>
      <c r="FF890" s="66"/>
      <c r="FG890" s="66"/>
      <c r="FH890" s="66"/>
      <c r="FI890" s="66"/>
      <c r="FJ890" s="66"/>
      <c r="FK890" s="66"/>
      <c r="FL890" s="66"/>
      <c r="FM890" s="66"/>
      <c r="FN890" s="66"/>
      <c r="FO890" s="66"/>
      <c r="FP890" s="66"/>
      <c r="FQ890" s="66"/>
      <c r="FR890" s="66"/>
      <c r="FS890" s="66"/>
      <c r="FT890" s="66"/>
      <c r="FU890" s="66"/>
      <c r="FV890" s="66"/>
      <c r="FW890" s="66"/>
      <c r="FX890" s="66"/>
      <c r="FY890" s="66"/>
      <c r="FZ890" s="66"/>
      <c r="GA890" s="66"/>
      <c r="GB890" s="66"/>
      <c r="GC890" s="66"/>
      <c r="GD890" s="66"/>
      <c r="GE890" s="66"/>
      <c r="GF890" s="66"/>
      <c r="GG890" s="7"/>
    </row>
    <row r="891" spans="1:189" s="67" customFormat="1" ht="11.45" customHeight="1" x14ac:dyDescent="0.15">
      <c r="B891" s="55"/>
      <c r="C891" s="56"/>
      <c r="D891" s="56"/>
      <c r="E891" s="56"/>
      <c r="F891" s="56"/>
      <c r="G891" s="56"/>
      <c r="H891" s="56"/>
      <c r="I891" s="56"/>
      <c r="J891" s="56"/>
      <c r="K891" s="56"/>
      <c r="L891" s="73"/>
      <c r="M891" s="73"/>
      <c r="N891" s="73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56"/>
      <c r="BI891" s="56"/>
      <c r="BJ891" s="56"/>
      <c r="BK891" s="56"/>
      <c r="BL891" s="56"/>
      <c r="BM891" s="56"/>
      <c r="BN891" s="56"/>
      <c r="BO891" s="56"/>
      <c r="BP891" s="56"/>
      <c r="BQ891" s="56"/>
      <c r="BR891" s="56"/>
      <c r="BS891" s="73"/>
      <c r="BT891" s="56"/>
      <c r="BU891" s="56"/>
      <c r="BV891" s="56"/>
      <c r="BW891" s="56"/>
      <c r="BX891" s="56"/>
      <c r="BY891" s="56"/>
      <c r="BZ891" s="56"/>
      <c r="CA891" s="56"/>
      <c r="CB891" s="56"/>
      <c r="CC891" s="56"/>
      <c r="CD891" s="56"/>
      <c r="CE891" s="56"/>
      <c r="CF891" s="56"/>
      <c r="CG891" s="56"/>
      <c r="CH891" s="56"/>
      <c r="CI891" s="56"/>
      <c r="CJ891" s="56"/>
      <c r="CK891" s="56"/>
      <c r="CL891" s="56"/>
      <c r="CM891" s="56"/>
      <c r="CN891" s="56"/>
      <c r="CO891" s="56"/>
      <c r="CP891" s="56"/>
      <c r="CQ891" s="56"/>
      <c r="CR891" s="56"/>
      <c r="CS891" s="56"/>
      <c r="CT891" s="56"/>
      <c r="CU891" s="56"/>
      <c r="CV891" s="56"/>
      <c r="CW891" s="56"/>
      <c r="CX891" s="56"/>
      <c r="CY891" s="56"/>
      <c r="CZ891" s="56"/>
      <c r="DA891" s="56"/>
      <c r="DB891" s="56"/>
      <c r="DC891" s="56"/>
      <c r="DD891" s="56"/>
      <c r="DE891" s="56"/>
      <c r="DF891" s="56"/>
      <c r="DG891" s="56"/>
      <c r="DH891" s="56"/>
      <c r="DI891" s="56"/>
      <c r="DJ891" s="56"/>
      <c r="DK891" s="56"/>
      <c r="DL891" s="56"/>
      <c r="DM891" s="56"/>
      <c r="DN891" s="56"/>
      <c r="DO891" s="56"/>
      <c r="DP891" s="56"/>
      <c r="DQ891" s="56"/>
      <c r="DR891" s="56"/>
      <c r="DS891" s="56"/>
      <c r="DT891" s="56"/>
      <c r="DU891" s="56"/>
      <c r="DV891" s="56"/>
      <c r="DW891" s="56"/>
      <c r="DX891" s="56"/>
      <c r="DY891" s="56"/>
      <c r="DZ891" s="56"/>
      <c r="EA891" s="56"/>
      <c r="EB891" s="56"/>
      <c r="EC891" s="56"/>
      <c r="ED891" s="56"/>
      <c r="EE891" s="56"/>
      <c r="EF891" s="56"/>
      <c r="EG891" s="56"/>
      <c r="EH891" s="56"/>
      <c r="EI891" s="56"/>
      <c r="EJ891" s="56"/>
      <c r="EK891" s="56"/>
      <c r="EL891" s="76"/>
      <c r="EM891" s="61"/>
      <c r="EN891" s="61"/>
      <c r="EO891" s="61"/>
      <c r="EP891" s="61"/>
      <c r="EQ891" s="70"/>
      <c r="ER891" s="56"/>
      <c r="ES891" s="56"/>
      <c r="ET891" s="66"/>
      <c r="EU891" s="66"/>
      <c r="EV891" s="66"/>
      <c r="EW891" s="66"/>
      <c r="EX891" s="66"/>
      <c r="EY891" s="66"/>
      <c r="EZ891" s="66"/>
      <c r="FA891" s="66"/>
      <c r="FB891" s="66"/>
      <c r="FC891" s="66"/>
      <c r="FD891" s="66"/>
      <c r="FE891" s="66"/>
      <c r="FF891" s="66"/>
      <c r="FG891" s="66"/>
      <c r="FH891" s="66"/>
      <c r="FI891" s="66"/>
      <c r="FJ891" s="66"/>
      <c r="FK891" s="66"/>
      <c r="FL891" s="66"/>
      <c r="FM891" s="66"/>
      <c r="FN891" s="66"/>
      <c r="FO891" s="66"/>
      <c r="FP891" s="66"/>
      <c r="FQ891" s="66"/>
      <c r="FR891" s="66"/>
      <c r="FS891" s="66"/>
      <c r="FT891" s="66"/>
      <c r="FU891" s="66"/>
      <c r="FV891" s="66"/>
      <c r="FW891" s="66"/>
      <c r="FX891" s="66"/>
      <c r="FY891" s="66"/>
      <c r="FZ891" s="66"/>
      <c r="GA891" s="66"/>
      <c r="GB891" s="66"/>
      <c r="GC891" s="66"/>
      <c r="GD891" s="66"/>
      <c r="GE891" s="66"/>
      <c r="GF891" s="66"/>
      <c r="GG891" s="7"/>
    </row>
    <row r="892" spans="1:189" s="67" customFormat="1" ht="11.45" customHeight="1" x14ac:dyDescent="0.15">
      <c r="B892" s="55"/>
      <c r="C892" s="56"/>
      <c r="D892" s="56" t="s">
        <v>12599</v>
      </c>
      <c r="E892" s="56"/>
      <c r="F892" s="56"/>
      <c r="G892" s="56" t="s">
        <v>12669</v>
      </c>
      <c r="H892" s="56"/>
      <c r="I892" s="56"/>
      <c r="J892" s="56"/>
      <c r="K892" s="56"/>
      <c r="L892" s="73"/>
      <c r="M892" s="73"/>
      <c r="N892" s="73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56"/>
      <c r="BI892" s="56"/>
      <c r="BJ892" s="56"/>
      <c r="BK892" s="56"/>
      <c r="BL892" s="56"/>
      <c r="BM892" s="56"/>
      <c r="BN892" s="56"/>
      <c r="BO892" s="56"/>
      <c r="BP892" s="56"/>
      <c r="BQ892" s="56"/>
      <c r="BR892" s="56"/>
      <c r="BS892" s="73"/>
      <c r="BT892" s="56"/>
      <c r="BU892" s="56"/>
      <c r="BV892" s="56"/>
      <c r="BW892" s="56"/>
      <c r="BX892" s="56"/>
      <c r="BY892" s="56"/>
      <c r="BZ892" s="56"/>
      <c r="CA892" s="56"/>
      <c r="CB892" s="56"/>
      <c r="CC892" s="56"/>
      <c r="CD892" s="56"/>
      <c r="CE892" s="56"/>
      <c r="CF892" s="56"/>
      <c r="CG892" s="56"/>
      <c r="CH892" s="56"/>
      <c r="CI892" s="56"/>
      <c r="CJ892" s="56"/>
      <c r="CK892" s="56"/>
      <c r="CL892" s="56"/>
      <c r="CM892" s="56"/>
      <c r="CN892" s="56"/>
      <c r="CO892" s="56"/>
      <c r="CP892" s="56"/>
      <c r="CQ892" s="56"/>
      <c r="CR892" s="56"/>
      <c r="CS892" s="56"/>
      <c r="CT892" s="56"/>
      <c r="CU892" s="56"/>
      <c r="CV892" s="56"/>
      <c r="CW892" s="56"/>
      <c r="CX892" s="56"/>
      <c r="CY892" s="56"/>
      <c r="CZ892" s="56"/>
      <c r="DA892" s="56"/>
      <c r="DB892" s="56"/>
      <c r="DC892" s="56"/>
      <c r="DD892" s="56"/>
      <c r="DE892" s="56"/>
      <c r="DF892" s="56"/>
      <c r="DG892" s="56"/>
      <c r="DH892" s="56"/>
      <c r="DI892" s="56"/>
      <c r="DJ892" s="56"/>
      <c r="DK892" s="56"/>
      <c r="DL892" s="56"/>
      <c r="DM892" s="56"/>
      <c r="DN892" s="56"/>
      <c r="DO892" s="56"/>
      <c r="DP892" s="56"/>
      <c r="DQ892" s="56"/>
      <c r="DR892" s="56"/>
      <c r="DS892" s="56"/>
      <c r="DT892" s="56"/>
      <c r="DU892" s="56"/>
      <c r="DV892" s="56"/>
      <c r="DW892" s="56"/>
      <c r="DX892" s="56"/>
      <c r="DY892" s="56"/>
      <c r="DZ892" s="56"/>
      <c r="EA892" s="56"/>
      <c r="EB892" s="56"/>
      <c r="EC892" s="56"/>
      <c r="ED892" s="56"/>
      <c r="EE892" s="56"/>
      <c r="EF892" s="56"/>
      <c r="EG892" s="56"/>
      <c r="EH892" s="56"/>
      <c r="EI892" s="56"/>
      <c r="EJ892" s="56"/>
      <c r="EK892" s="56"/>
      <c r="EL892" s="76"/>
      <c r="EM892" s="61"/>
      <c r="EN892" s="61"/>
      <c r="EO892" s="61"/>
      <c r="EP892" s="61"/>
      <c r="EQ892" s="70"/>
      <c r="ER892" s="56"/>
      <c r="ES892" s="56"/>
      <c r="ET892" s="66"/>
      <c r="EU892" s="66"/>
      <c r="EV892" s="66"/>
      <c r="EW892" s="66"/>
      <c r="EX892" s="66"/>
      <c r="EY892" s="66"/>
      <c r="EZ892" s="66"/>
      <c r="FA892" s="66"/>
      <c r="FB892" s="66"/>
      <c r="FC892" s="66"/>
      <c r="FD892" s="66"/>
      <c r="FE892" s="66"/>
      <c r="FF892" s="66"/>
      <c r="FG892" s="66"/>
      <c r="FH892" s="66"/>
      <c r="FI892" s="66"/>
      <c r="FJ892" s="66"/>
      <c r="FK892" s="66"/>
      <c r="FL892" s="66"/>
      <c r="FM892" s="66"/>
      <c r="FN892" s="66"/>
      <c r="FO892" s="66"/>
      <c r="FP892" s="66"/>
      <c r="FQ892" s="66"/>
      <c r="FR892" s="66"/>
      <c r="FS892" s="66"/>
      <c r="FT892" s="66"/>
      <c r="FU892" s="66"/>
      <c r="FV892" s="66"/>
      <c r="FW892" s="66"/>
      <c r="FX892" s="66"/>
      <c r="FY892" s="66"/>
      <c r="FZ892" s="66"/>
      <c r="GA892" s="66"/>
      <c r="GB892" s="66"/>
      <c r="GC892" s="66"/>
      <c r="GD892" s="66"/>
      <c r="GE892" s="66"/>
      <c r="GF892" s="66"/>
      <c r="GG892" s="7"/>
    </row>
    <row r="893" spans="1:189" s="67" customFormat="1" ht="11.45" customHeight="1" x14ac:dyDescent="0.15">
      <c r="B893" s="55"/>
      <c r="C893" s="56"/>
      <c r="D893" s="56"/>
      <c r="E893" s="56"/>
      <c r="F893" s="56"/>
      <c r="G893" s="56"/>
      <c r="H893" s="56"/>
      <c r="I893" s="56"/>
      <c r="J893" s="56"/>
      <c r="K893" s="56"/>
      <c r="L893" s="73"/>
      <c r="M893" s="73"/>
      <c r="N893" s="73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56"/>
      <c r="BI893" s="56"/>
      <c r="BJ893" s="56"/>
      <c r="BK893" s="56"/>
      <c r="BL893" s="56"/>
      <c r="BM893" s="56"/>
      <c r="BN893" s="56"/>
      <c r="BO893" s="56"/>
      <c r="BP893" s="56"/>
      <c r="BQ893" s="56"/>
      <c r="BR893" s="56"/>
      <c r="BS893" s="73"/>
      <c r="BT893" s="56"/>
      <c r="BU893" s="56"/>
      <c r="BV893" s="56"/>
      <c r="BW893" s="56"/>
      <c r="BX893" s="56"/>
      <c r="BY893" s="56"/>
      <c r="BZ893" s="56"/>
      <c r="CA893" s="56"/>
      <c r="CB893" s="56"/>
      <c r="CC893" s="56"/>
      <c r="CD893" s="56"/>
      <c r="CE893" s="56"/>
      <c r="CF893" s="56"/>
      <c r="CG893" s="56"/>
      <c r="CH893" s="56"/>
      <c r="CI893" s="56"/>
      <c r="CJ893" s="56"/>
      <c r="CK893" s="56"/>
      <c r="CL893" s="56"/>
      <c r="CM893" s="56"/>
      <c r="CN893" s="56"/>
      <c r="CO893" s="56"/>
      <c r="CP893" s="56"/>
      <c r="CQ893" s="56"/>
      <c r="CR893" s="56"/>
      <c r="CS893" s="56"/>
      <c r="CT893" s="56"/>
      <c r="CU893" s="56"/>
      <c r="CV893" s="56"/>
      <c r="CW893" s="56"/>
      <c r="CX893" s="56"/>
      <c r="CY893" s="56"/>
      <c r="CZ893" s="56"/>
      <c r="DA893" s="56"/>
      <c r="DB893" s="56"/>
      <c r="DC893" s="56"/>
      <c r="DD893" s="56"/>
      <c r="DE893" s="56"/>
      <c r="DF893" s="56"/>
      <c r="DG893" s="56"/>
      <c r="DH893" s="56"/>
      <c r="DI893" s="56"/>
      <c r="DJ893" s="56"/>
      <c r="DK893" s="56"/>
      <c r="DL893" s="56"/>
      <c r="DM893" s="56"/>
      <c r="DN893" s="56"/>
      <c r="DO893" s="56"/>
      <c r="DP893" s="56"/>
      <c r="DQ893" s="56"/>
      <c r="DR893" s="56"/>
      <c r="DS893" s="56"/>
      <c r="DT893" s="56"/>
      <c r="DU893" s="56"/>
      <c r="DV893" s="56"/>
      <c r="DW893" s="56"/>
      <c r="DX893" s="56"/>
      <c r="DY893" s="56"/>
      <c r="DZ893" s="56"/>
      <c r="EA893" s="56"/>
      <c r="EB893" s="56"/>
      <c r="EC893" s="56"/>
      <c r="ED893" s="56"/>
      <c r="EE893" s="56"/>
      <c r="EF893" s="56"/>
      <c r="EG893" s="56"/>
      <c r="EH893" s="56"/>
      <c r="EI893" s="56"/>
      <c r="EJ893" s="56"/>
      <c r="EK893" s="56"/>
      <c r="EL893" s="76"/>
      <c r="EM893" s="61"/>
      <c r="EN893" s="61"/>
      <c r="EO893" s="61"/>
      <c r="EP893" s="61"/>
      <c r="EQ893" s="70"/>
      <c r="ER893" s="56"/>
      <c r="ES893" s="56"/>
      <c r="ET893" s="66"/>
      <c r="EU893" s="66"/>
      <c r="EV893" s="66"/>
      <c r="EW893" s="66"/>
      <c r="EX893" s="66"/>
      <c r="EY893" s="66"/>
      <c r="EZ893" s="66"/>
      <c r="FA893" s="66"/>
      <c r="FB893" s="66"/>
      <c r="FC893" s="66"/>
      <c r="FD893" s="66"/>
      <c r="FE893" s="66"/>
      <c r="FF893" s="66"/>
      <c r="FG893" s="66"/>
      <c r="FH893" s="66"/>
      <c r="FI893" s="66"/>
      <c r="FJ893" s="66"/>
      <c r="FK893" s="66"/>
      <c r="FL893" s="66"/>
      <c r="FM893" s="66"/>
      <c r="FN893" s="66"/>
      <c r="FO893" s="66"/>
      <c r="FP893" s="66"/>
      <c r="FQ893" s="66"/>
      <c r="FR893" s="66"/>
      <c r="FS893" s="66"/>
      <c r="FT893" s="66"/>
      <c r="FU893" s="66"/>
      <c r="FV893" s="66"/>
      <c r="FW893" s="66"/>
      <c r="FX893" s="66"/>
      <c r="FY893" s="66"/>
      <c r="FZ893" s="66"/>
      <c r="GA893" s="66"/>
      <c r="GB893" s="66"/>
      <c r="GC893" s="66"/>
      <c r="GD893" s="66"/>
      <c r="GE893" s="66"/>
      <c r="GF893" s="66"/>
      <c r="GG893" s="7"/>
    </row>
    <row r="894" spans="1:189" s="67" customFormat="1" ht="11.45" customHeight="1" x14ac:dyDescent="0.15">
      <c r="B894" s="55"/>
      <c r="C894" s="56"/>
      <c r="D894" s="56"/>
      <c r="E894" s="56"/>
      <c r="F894" s="56"/>
      <c r="G894" s="56"/>
      <c r="H894" s="56"/>
      <c r="I894" s="56"/>
      <c r="J894" s="56"/>
      <c r="K894" s="56"/>
      <c r="L894" s="73"/>
      <c r="M894" s="73"/>
      <c r="N894" s="73"/>
      <c r="O894" s="287"/>
      <c r="P894" s="287"/>
      <c r="Q894" s="287"/>
      <c r="R894" s="287"/>
      <c r="S894" s="287"/>
      <c r="T894" s="287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Q894" s="56"/>
      <c r="BR894" s="56"/>
      <c r="BS894" s="73"/>
      <c r="BT894" s="56"/>
      <c r="BU894" s="56"/>
      <c r="BV894" s="56"/>
      <c r="BW894" s="56"/>
      <c r="BX894" s="56"/>
      <c r="BY894" s="56"/>
      <c r="BZ894" s="56"/>
      <c r="CA894" s="56"/>
      <c r="CB894" s="56"/>
      <c r="CC894" s="56"/>
      <c r="CD894" s="56"/>
      <c r="CE894" s="56"/>
      <c r="CF894" s="56"/>
      <c r="CG894" s="56"/>
      <c r="CH894" s="56"/>
      <c r="CI894" s="56"/>
      <c r="CJ894" s="56"/>
      <c r="CK894" s="56"/>
      <c r="CL894" s="56"/>
      <c r="CM894" s="56"/>
      <c r="CN894" s="56"/>
      <c r="CO894" s="56"/>
      <c r="CP894" s="56"/>
      <c r="CQ894" s="56"/>
      <c r="CR894" s="56"/>
      <c r="CS894" s="56"/>
      <c r="CT894" s="56"/>
      <c r="CU894" s="56"/>
      <c r="CV894" s="56"/>
      <c r="CW894" s="56"/>
      <c r="CX894" s="56"/>
      <c r="CY894" s="56"/>
      <c r="CZ894" s="56"/>
      <c r="DA894" s="56"/>
      <c r="DB894" s="56"/>
      <c r="DC894" s="56"/>
      <c r="DD894" s="56"/>
      <c r="DE894" s="56"/>
      <c r="DF894" s="56"/>
      <c r="DG894" s="56"/>
      <c r="DH894" s="56"/>
      <c r="DI894" s="56"/>
      <c r="DJ894" s="56"/>
      <c r="DK894" s="56"/>
      <c r="DL894" s="56"/>
      <c r="DM894" s="56"/>
      <c r="DN894" s="56"/>
      <c r="DO894" s="56"/>
      <c r="DP894" s="56"/>
      <c r="DQ894" s="56"/>
      <c r="DR894" s="56"/>
      <c r="DS894" s="56"/>
      <c r="DT894" s="56"/>
      <c r="DU894" s="56"/>
      <c r="DV894" s="56"/>
      <c r="DW894" s="56"/>
      <c r="DX894" s="56"/>
      <c r="DY894" s="56"/>
      <c r="DZ894" s="56"/>
      <c r="EA894" s="56"/>
      <c r="EB894" s="56"/>
      <c r="EC894" s="56"/>
      <c r="ED894" s="56"/>
      <c r="EE894" s="56"/>
      <c r="EF894" s="56"/>
      <c r="EG894" s="56"/>
      <c r="EH894" s="56"/>
      <c r="EI894" s="56"/>
      <c r="EJ894" s="56"/>
      <c r="EK894" s="56"/>
      <c r="EL894" s="76"/>
      <c r="EM894" s="61"/>
      <c r="EN894" s="61"/>
      <c r="EO894" s="61"/>
      <c r="EP894" s="61"/>
      <c r="EQ894" s="70"/>
      <c r="ER894" s="56"/>
      <c r="ES894" s="56"/>
      <c r="ET894" s="66"/>
      <c r="EU894" s="66"/>
      <c r="EV894" s="66"/>
      <c r="EW894" s="66"/>
      <c r="EX894" s="66"/>
      <c r="EY894" s="66"/>
      <c r="EZ894" s="66"/>
      <c r="FA894" s="66"/>
      <c r="FB894" s="66"/>
      <c r="FC894" s="66"/>
      <c r="FD894" s="66"/>
      <c r="FE894" s="66"/>
      <c r="FF894" s="66"/>
      <c r="FG894" s="66"/>
      <c r="FH894" s="66"/>
      <c r="FI894" s="66"/>
      <c r="FJ894" s="66"/>
      <c r="FK894" s="66"/>
      <c r="FL894" s="66"/>
      <c r="FM894" s="66"/>
      <c r="FN894" s="66"/>
      <c r="FO894" s="66"/>
      <c r="FP894" s="66"/>
      <c r="FQ894" s="66"/>
      <c r="FR894" s="66"/>
      <c r="FS894" s="66"/>
      <c r="FT894" s="66"/>
      <c r="FU894" s="66"/>
      <c r="FV894" s="66"/>
      <c r="FW894" s="66"/>
      <c r="FX894" s="66"/>
      <c r="FY894" s="66"/>
      <c r="FZ894" s="66"/>
      <c r="GA894" s="66"/>
      <c r="GB894" s="66"/>
      <c r="GC894" s="66"/>
      <c r="GD894" s="66"/>
      <c r="GE894" s="66"/>
      <c r="GF894" s="66"/>
      <c r="GG894" s="7"/>
    </row>
    <row r="895" spans="1:189" s="67" customFormat="1" ht="11.45" customHeight="1" x14ac:dyDescent="0.15">
      <c r="B895" s="55"/>
      <c r="C895" s="56"/>
      <c r="D895" s="56"/>
      <c r="E895" s="56"/>
      <c r="F895" s="56"/>
      <c r="G895" s="56" t="s">
        <v>13</v>
      </c>
      <c r="H895" s="56"/>
      <c r="I895" s="56"/>
      <c r="J895" s="56"/>
      <c r="K895" s="56"/>
      <c r="L895" s="73"/>
      <c r="M895" s="73" t="s">
        <v>41</v>
      </c>
      <c r="N895" s="73"/>
      <c r="O895" s="287">
        <f>VLOOKUP($G895,노임단가!$A:$B,2,FALSE)</f>
        <v>172068</v>
      </c>
      <c r="P895" s="287"/>
      <c r="Q895" s="287"/>
      <c r="R895" s="287"/>
      <c r="S895" s="287"/>
      <c r="T895" s="287"/>
      <c r="U895" s="56" t="s">
        <v>12566</v>
      </c>
      <c r="V895" s="56"/>
      <c r="W895" s="56"/>
      <c r="X895" s="56" t="str">
        <f>TEXT(2,"#,##0.#######")</f>
        <v>2.</v>
      </c>
      <c r="Y895" s="56"/>
      <c r="Z895" s="56" t="s">
        <v>12</v>
      </c>
      <c r="AA895" s="56"/>
      <c r="AB895" s="56" t="s">
        <v>12609</v>
      </c>
      <c r="AC895" s="56"/>
      <c r="AD895" s="56"/>
      <c r="AE895" s="56" t="s">
        <v>12670</v>
      </c>
      <c r="AF895" s="56"/>
      <c r="AG895" s="56"/>
      <c r="AH895" s="56" t="s">
        <v>43</v>
      </c>
      <c r="AI895" s="56"/>
      <c r="AJ895" s="56" t="str">
        <f>TEXT(O895,"#,##0.#######")</f>
        <v>172,068.</v>
      </c>
      <c r="AK895" s="56"/>
      <c r="AL895" s="56"/>
      <c r="AM895" s="56"/>
      <c r="AN895" s="56"/>
      <c r="AO895" s="56"/>
      <c r="AP895" s="56"/>
      <c r="AQ895" s="56" t="s">
        <v>12566</v>
      </c>
      <c r="AR895" s="56"/>
      <c r="AS895" s="56"/>
      <c r="AT895" s="56" t="str">
        <f>TEXT(X895,"#,##0.#######")</f>
        <v>2.</v>
      </c>
      <c r="AU895" s="56"/>
      <c r="AV895" s="56" t="s">
        <v>12609</v>
      </c>
      <c r="AW895" s="56"/>
      <c r="AX895" s="56"/>
      <c r="AY895" s="56" t="str">
        <f>TEXT(Z889,"#,##0.#######")</f>
        <v>80.</v>
      </c>
      <c r="AZ895" s="56"/>
      <c r="BA895" s="56"/>
      <c r="BB895" s="56" t="s">
        <v>43</v>
      </c>
      <c r="BC895" s="56"/>
      <c r="BD895" s="56" t="str">
        <f>TEXT(TRUNC(O895*X895/Z889,1),"#,##0.#######")</f>
        <v>4,301.7</v>
      </c>
      <c r="BE895" s="56"/>
      <c r="BF895" s="56"/>
      <c r="BG895" s="56"/>
      <c r="BR895" s="56"/>
      <c r="BS895" s="73"/>
      <c r="BT895" s="56"/>
      <c r="BU895" s="56"/>
      <c r="BV895" s="56"/>
      <c r="BW895" s="56"/>
      <c r="BX895" s="56"/>
      <c r="BY895" s="56"/>
      <c r="BZ895" s="56"/>
      <c r="CA895" s="56"/>
      <c r="CB895" s="56"/>
      <c r="CC895" s="56"/>
      <c r="CD895" s="56"/>
      <c r="CE895" s="56"/>
      <c r="CF895" s="56"/>
      <c r="CG895" s="56"/>
      <c r="CH895" s="56"/>
      <c r="CI895" s="56"/>
      <c r="CJ895" s="56"/>
      <c r="CK895" s="56"/>
      <c r="CL895" s="56"/>
      <c r="CM895" s="56"/>
      <c r="CN895" s="56"/>
      <c r="CO895" s="56"/>
      <c r="CP895" s="56"/>
      <c r="CQ895" s="56"/>
      <c r="CR895" s="56"/>
      <c r="CS895" s="56"/>
      <c r="CT895" s="56"/>
      <c r="CU895" s="56"/>
      <c r="CV895" s="56"/>
      <c r="CW895" s="56"/>
      <c r="CX895" s="56"/>
      <c r="CY895" s="56"/>
      <c r="CZ895" s="56"/>
      <c r="DA895" s="56"/>
      <c r="DB895" s="56"/>
      <c r="DC895" s="56"/>
      <c r="DD895" s="56"/>
      <c r="DE895" s="56"/>
      <c r="DF895" s="56"/>
      <c r="DG895" s="56"/>
      <c r="DH895" s="56"/>
      <c r="DI895" s="56"/>
      <c r="DJ895" s="56"/>
      <c r="DK895" s="56"/>
      <c r="DL895" s="56"/>
      <c r="DM895" s="56"/>
      <c r="DN895" s="56"/>
      <c r="DO895" s="56"/>
      <c r="DP895" s="56"/>
      <c r="DQ895" s="56"/>
      <c r="DR895" s="56"/>
      <c r="DS895" s="56"/>
      <c r="DT895" s="56"/>
      <c r="DU895" s="56"/>
      <c r="DV895" s="56"/>
      <c r="DW895" s="56"/>
      <c r="DX895" s="56"/>
      <c r="DY895" s="56"/>
      <c r="DZ895" s="56"/>
      <c r="EA895" s="56"/>
      <c r="EB895" s="56"/>
      <c r="EC895" s="56"/>
      <c r="ED895" s="56"/>
      <c r="EE895" s="56"/>
      <c r="EF895" s="56"/>
      <c r="EG895" s="56"/>
      <c r="EH895" s="56"/>
      <c r="EI895" s="56"/>
      <c r="EJ895" s="56"/>
      <c r="EK895" s="56"/>
      <c r="EL895" s="76"/>
      <c r="EM895" s="61"/>
      <c r="EN895" s="61"/>
      <c r="EO895" s="61"/>
      <c r="EP895" s="61"/>
      <c r="EQ895" s="70"/>
      <c r="ER895" s="56"/>
      <c r="ES895" s="56"/>
      <c r="ET895" s="66"/>
      <c r="EU895" s="66"/>
      <c r="EV895" s="66"/>
      <c r="EW895" s="66"/>
      <c r="EX895" s="66"/>
      <c r="EY895" s="66"/>
      <c r="EZ895" s="66"/>
      <c r="FA895" s="66"/>
      <c r="FB895" s="66"/>
      <c r="FC895" s="66"/>
      <c r="FD895" s="66"/>
      <c r="FE895" s="66"/>
      <c r="FF895" s="66"/>
      <c r="FG895" s="66"/>
      <c r="FH895" s="66"/>
      <c r="FI895" s="66"/>
      <c r="FJ895" s="66"/>
      <c r="FK895" s="66"/>
      <c r="FL895" s="66"/>
      <c r="FM895" s="66"/>
      <c r="FN895" s="66"/>
      <c r="FO895" s="66"/>
      <c r="FP895" s="66"/>
      <c r="FQ895" s="66"/>
      <c r="FR895" s="66"/>
      <c r="FS895" s="66"/>
      <c r="FT895" s="66"/>
      <c r="FU895" s="66"/>
      <c r="FV895" s="66"/>
      <c r="FW895" s="66"/>
      <c r="FX895" s="66"/>
      <c r="FY895" s="66"/>
      <c r="FZ895" s="66"/>
      <c r="GA895" s="66"/>
      <c r="GB895" s="66"/>
      <c r="GC895" s="66"/>
      <c r="GD895" s="66"/>
      <c r="GE895" s="66"/>
      <c r="GF895" s="66"/>
      <c r="GG895" s="7"/>
    </row>
    <row r="896" spans="1:189" s="67" customFormat="1" ht="11.45" customHeight="1" x14ac:dyDescent="0.15">
      <c r="B896" s="55"/>
      <c r="C896" s="56"/>
      <c r="D896" s="56"/>
      <c r="E896" s="56"/>
      <c r="F896" s="56"/>
      <c r="G896" s="56" t="s">
        <v>12610</v>
      </c>
      <c r="H896" s="56"/>
      <c r="I896" s="56"/>
      <c r="J896" s="56"/>
      <c r="K896" s="56"/>
      <c r="L896" s="73"/>
      <c r="M896" s="73" t="s">
        <v>41</v>
      </c>
      <c r="N896" s="73"/>
      <c r="O896" s="56" t="str">
        <f>TEXT(TRUNC(BD894+BD895,1),"#,##0.#######")</f>
        <v>4,301.7</v>
      </c>
      <c r="P896" s="56"/>
      <c r="Q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56"/>
      <c r="BI896" s="56"/>
      <c r="BJ896" s="56"/>
      <c r="BK896" s="56"/>
      <c r="BL896" s="56"/>
      <c r="BM896" s="56"/>
      <c r="BN896" s="56"/>
      <c r="BO896" s="56"/>
      <c r="BP896" s="56"/>
      <c r="BQ896" s="56"/>
      <c r="BR896" s="56"/>
      <c r="BS896" s="73"/>
      <c r="BT896" s="56"/>
      <c r="BU896" s="56"/>
      <c r="BV896" s="56"/>
      <c r="BW896" s="56"/>
      <c r="BX896" s="56"/>
      <c r="BY896" s="56"/>
      <c r="BZ896" s="56"/>
      <c r="CA896" s="56"/>
      <c r="CB896" s="56"/>
      <c r="CC896" s="56"/>
      <c r="CD896" s="56"/>
      <c r="CE896" s="56"/>
      <c r="CF896" s="56"/>
      <c r="CG896" s="56"/>
      <c r="CH896" s="56"/>
      <c r="CI896" s="56"/>
      <c r="CJ896" s="56"/>
      <c r="CK896" s="56"/>
      <c r="CL896" s="56"/>
      <c r="CM896" s="56"/>
      <c r="CN896" s="56"/>
      <c r="CO896" s="56"/>
      <c r="CP896" s="56"/>
      <c r="CQ896" s="56"/>
      <c r="CR896" s="56"/>
      <c r="CS896" s="56"/>
      <c r="CT896" s="56"/>
      <c r="CU896" s="56"/>
      <c r="CV896" s="56"/>
      <c r="CW896" s="56"/>
      <c r="CX896" s="56"/>
      <c r="CY896" s="56"/>
      <c r="CZ896" s="56"/>
      <c r="DA896" s="56"/>
      <c r="DB896" s="56"/>
      <c r="DC896" s="56"/>
      <c r="DD896" s="56"/>
      <c r="DE896" s="56"/>
      <c r="DF896" s="56"/>
      <c r="DG896" s="56"/>
      <c r="DH896" s="56"/>
      <c r="DI896" s="56"/>
      <c r="DJ896" s="56"/>
      <c r="DK896" s="56"/>
      <c r="DL896" s="56"/>
      <c r="DM896" s="56"/>
      <c r="DN896" s="56"/>
      <c r="DO896" s="56"/>
      <c r="DP896" s="56"/>
      <c r="DQ896" s="56"/>
      <c r="DR896" s="56"/>
      <c r="DS896" s="56"/>
      <c r="DT896" s="56"/>
      <c r="DU896" s="56"/>
      <c r="DV896" s="56"/>
      <c r="DW896" s="56"/>
      <c r="DX896" s="56"/>
      <c r="DY896" s="56"/>
      <c r="DZ896" s="56"/>
      <c r="EA896" s="56"/>
      <c r="EB896" s="56"/>
      <c r="EC896" s="56"/>
      <c r="ED896" s="56"/>
      <c r="EE896" s="56"/>
      <c r="EF896" s="56"/>
      <c r="EG896" s="56"/>
      <c r="EH896" s="56"/>
      <c r="EI896" s="56"/>
      <c r="EJ896" s="56"/>
      <c r="EK896" s="56"/>
      <c r="EL896" s="76"/>
      <c r="EM896" s="61"/>
      <c r="EN896" s="61" t="str">
        <f>O896</f>
        <v>4,301.7</v>
      </c>
      <c r="EO896" s="61"/>
      <c r="EP896" s="61"/>
      <c r="EQ896" s="70"/>
      <c r="ER896" s="56"/>
      <c r="ES896" s="56"/>
      <c r="ET896" s="66"/>
      <c r="EU896" s="66"/>
      <c r="EV896" s="66"/>
      <c r="EW896" s="66"/>
      <c r="EX896" s="66"/>
      <c r="EY896" s="66"/>
      <c r="EZ896" s="66"/>
      <c r="FA896" s="66"/>
      <c r="FB896" s="66"/>
      <c r="FC896" s="66"/>
      <c r="FD896" s="66"/>
      <c r="FE896" s="66"/>
      <c r="FF896" s="66"/>
      <c r="FG896" s="66"/>
      <c r="FH896" s="66"/>
      <c r="FI896" s="66"/>
      <c r="FJ896" s="66"/>
      <c r="FK896" s="66"/>
      <c r="FL896" s="66"/>
      <c r="FM896" s="66"/>
      <c r="FN896" s="66"/>
      <c r="FO896" s="66"/>
      <c r="FP896" s="66"/>
      <c r="FQ896" s="66"/>
      <c r="FR896" s="66"/>
      <c r="FS896" s="66"/>
      <c r="FT896" s="66"/>
      <c r="FU896" s="66"/>
      <c r="FV896" s="66"/>
      <c r="FW896" s="66"/>
      <c r="FX896" s="66"/>
      <c r="FY896" s="66"/>
      <c r="FZ896" s="66"/>
      <c r="GA896" s="66"/>
      <c r="GB896" s="66"/>
      <c r="GC896" s="66"/>
      <c r="GD896" s="66"/>
      <c r="GE896" s="66"/>
      <c r="GF896" s="66"/>
      <c r="GG896" s="7"/>
    </row>
    <row r="897" spans="2:189" s="67" customFormat="1" ht="11.45" customHeight="1" x14ac:dyDescent="0.15">
      <c r="B897" s="55"/>
      <c r="C897" s="56"/>
      <c r="D897" s="56"/>
      <c r="E897" s="56"/>
      <c r="F897" s="56"/>
      <c r="G897" s="56"/>
      <c r="H897" s="56"/>
      <c r="I897" s="56"/>
      <c r="J897" s="56"/>
      <c r="K897" s="56"/>
      <c r="L897" s="73"/>
      <c r="M897" s="73"/>
      <c r="N897" s="73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56"/>
      <c r="BI897" s="56"/>
      <c r="BJ897" s="56"/>
      <c r="BK897" s="56"/>
      <c r="BL897" s="56"/>
      <c r="BM897" s="56"/>
      <c r="BN897" s="56"/>
      <c r="BO897" s="56"/>
      <c r="BP897" s="56"/>
      <c r="BQ897" s="56"/>
      <c r="BR897" s="56"/>
      <c r="BS897" s="73"/>
      <c r="BT897" s="56"/>
      <c r="BU897" s="56"/>
      <c r="BV897" s="56"/>
      <c r="BW897" s="56"/>
      <c r="BX897" s="56"/>
      <c r="BY897" s="56"/>
      <c r="BZ897" s="56"/>
      <c r="CA897" s="56"/>
      <c r="CB897" s="56"/>
      <c r="CC897" s="56"/>
      <c r="CD897" s="56"/>
      <c r="CE897" s="56"/>
      <c r="CF897" s="56"/>
      <c r="CG897" s="56"/>
      <c r="CH897" s="56"/>
      <c r="CI897" s="56"/>
      <c r="CJ897" s="56"/>
      <c r="CK897" s="56"/>
      <c r="CL897" s="56"/>
      <c r="CM897" s="56"/>
      <c r="CN897" s="56"/>
      <c r="CO897" s="56"/>
      <c r="CP897" s="56"/>
      <c r="CQ897" s="56"/>
      <c r="CR897" s="56"/>
      <c r="CS897" s="56"/>
      <c r="CT897" s="56"/>
      <c r="CU897" s="56"/>
      <c r="CV897" s="56"/>
      <c r="CW897" s="56"/>
      <c r="CX897" s="56"/>
      <c r="CY897" s="56"/>
      <c r="CZ897" s="56"/>
      <c r="DA897" s="56"/>
      <c r="DB897" s="56"/>
      <c r="DC897" s="56"/>
      <c r="DD897" s="56"/>
      <c r="DE897" s="56"/>
      <c r="DF897" s="56"/>
      <c r="DG897" s="56"/>
      <c r="DH897" s="56"/>
      <c r="DI897" s="56"/>
      <c r="DJ897" s="56"/>
      <c r="DK897" s="56"/>
      <c r="DL897" s="56"/>
      <c r="DM897" s="56"/>
      <c r="DN897" s="56"/>
      <c r="DO897" s="56"/>
      <c r="DP897" s="56"/>
      <c r="DQ897" s="56"/>
      <c r="DR897" s="56"/>
      <c r="DS897" s="56"/>
      <c r="DT897" s="56"/>
      <c r="DU897" s="56"/>
      <c r="DV897" s="56"/>
      <c r="DW897" s="56"/>
      <c r="DX897" s="56"/>
      <c r="DY897" s="56"/>
      <c r="DZ897" s="56"/>
      <c r="EA897" s="56"/>
      <c r="EB897" s="56"/>
      <c r="EC897" s="56"/>
      <c r="ED897" s="56"/>
      <c r="EE897" s="56"/>
      <c r="EF897" s="56"/>
      <c r="EG897" s="56"/>
      <c r="EH897" s="56"/>
      <c r="EI897" s="56"/>
      <c r="EJ897" s="56"/>
      <c r="EK897" s="56"/>
      <c r="EL897" s="76"/>
      <c r="EM897" s="61"/>
      <c r="EN897" s="61"/>
      <c r="EO897" s="61"/>
      <c r="EP897" s="61"/>
      <c r="EQ897" s="70"/>
      <c r="ER897" s="56"/>
      <c r="ES897" s="56"/>
      <c r="ET897" s="66"/>
      <c r="EU897" s="66"/>
      <c r="EV897" s="66"/>
      <c r="EW897" s="66"/>
      <c r="EX897" s="66"/>
      <c r="EY897" s="66"/>
      <c r="EZ897" s="66"/>
      <c r="FA897" s="66"/>
      <c r="FB897" s="66"/>
      <c r="FC897" s="66"/>
      <c r="FD897" s="66"/>
      <c r="FE897" s="66"/>
      <c r="FF897" s="66"/>
      <c r="FG897" s="66"/>
      <c r="FH897" s="66"/>
      <c r="FI897" s="66"/>
      <c r="FJ897" s="66"/>
      <c r="FK897" s="66"/>
      <c r="FL897" s="66"/>
      <c r="FM897" s="66"/>
      <c r="FN897" s="66"/>
      <c r="FO897" s="66"/>
      <c r="FP897" s="66"/>
      <c r="FQ897" s="66"/>
      <c r="FR897" s="66"/>
      <c r="FS897" s="66"/>
      <c r="FT897" s="66"/>
      <c r="FU897" s="66"/>
      <c r="FV897" s="66"/>
      <c r="FW897" s="66"/>
      <c r="FX897" s="66"/>
      <c r="FY897" s="66"/>
      <c r="FZ897" s="66"/>
      <c r="GA897" s="66"/>
      <c r="GB897" s="66"/>
      <c r="GC897" s="66"/>
      <c r="GD897" s="66"/>
      <c r="GE897" s="66"/>
      <c r="GF897" s="66"/>
      <c r="GG897" s="7"/>
    </row>
    <row r="898" spans="2:189" s="67" customFormat="1" ht="11.45" customHeight="1" x14ac:dyDescent="0.15">
      <c r="B898" s="55"/>
      <c r="C898" s="56"/>
      <c r="D898" s="56" t="s">
        <v>12600</v>
      </c>
      <c r="E898" s="56"/>
      <c r="F898" s="56"/>
      <c r="G898" s="56" t="s">
        <v>12676</v>
      </c>
      <c r="H898" s="56"/>
      <c r="I898" s="56"/>
      <c r="J898" s="56"/>
      <c r="K898" s="56"/>
      <c r="L898" s="73"/>
      <c r="M898" s="73"/>
      <c r="N898" s="73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56"/>
      <c r="BM898" s="56"/>
      <c r="BN898" s="56"/>
      <c r="BO898" s="56"/>
      <c r="BP898" s="56"/>
      <c r="BQ898" s="56"/>
      <c r="BR898" s="56"/>
      <c r="BS898" s="73"/>
      <c r="BT898" s="56"/>
      <c r="BU898" s="56"/>
      <c r="BV898" s="56"/>
      <c r="BW898" s="56"/>
      <c r="BX898" s="56"/>
      <c r="BY898" s="56"/>
      <c r="BZ898" s="56"/>
      <c r="CA898" s="56"/>
      <c r="CB898" s="56"/>
      <c r="CC898" s="56"/>
      <c r="CD898" s="56"/>
      <c r="CE898" s="56"/>
      <c r="CF898" s="56"/>
      <c r="CG898" s="56"/>
      <c r="CH898" s="56"/>
      <c r="CI898" s="56"/>
      <c r="CJ898" s="56"/>
      <c r="CK898" s="56"/>
      <c r="CL898" s="56"/>
      <c r="CM898" s="56"/>
      <c r="CN898" s="56"/>
      <c r="CO898" s="56"/>
      <c r="CP898" s="56"/>
      <c r="CQ898" s="56"/>
      <c r="CR898" s="56"/>
      <c r="CS898" s="56"/>
      <c r="CT898" s="56"/>
      <c r="CU898" s="56"/>
      <c r="CV898" s="56"/>
      <c r="CW898" s="56"/>
      <c r="CX898" s="56"/>
      <c r="CY898" s="56"/>
      <c r="CZ898" s="56"/>
      <c r="DA898" s="56"/>
      <c r="DB898" s="56"/>
      <c r="DC898" s="56"/>
      <c r="DD898" s="56"/>
      <c r="DE898" s="56"/>
      <c r="DF898" s="56"/>
      <c r="DG898" s="56"/>
      <c r="DH898" s="56"/>
      <c r="DI898" s="56"/>
      <c r="DJ898" s="56"/>
      <c r="DK898" s="56"/>
      <c r="DL898" s="56"/>
      <c r="DM898" s="56"/>
      <c r="DN898" s="56"/>
      <c r="DO898" s="56"/>
      <c r="DP898" s="56"/>
      <c r="DQ898" s="56"/>
      <c r="DR898" s="56"/>
      <c r="DS898" s="56"/>
      <c r="DT898" s="56"/>
      <c r="DU898" s="56"/>
      <c r="DV898" s="56"/>
      <c r="DW898" s="56"/>
      <c r="DX898" s="56"/>
      <c r="DY898" s="56"/>
      <c r="DZ898" s="56"/>
      <c r="EA898" s="56"/>
      <c r="EB898" s="56"/>
      <c r="EC898" s="56"/>
      <c r="ED898" s="56"/>
      <c r="EE898" s="56"/>
      <c r="EF898" s="56"/>
      <c r="EG898" s="56"/>
      <c r="EH898" s="56"/>
      <c r="EI898" s="56"/>
      <c r="EJ898" s="56"/>
      <c r="EK898" s="56"/>
      <c r="EL898" s="76"/>
      <c r="EM898" s="61"/>
      <c r="EN898" s="61"/>
      <c r="EO898" s="61"/>
      <c r="EP898" s="61"/>
      <c r="EQ898" s="70"/>
      <c r="ER898" s="56"/>
      <c r="ES898" s="56"/>
      <c r="ET898" s="66"/>
      <c r="EU898" s="66"/>
      <c r="EV898" s="66"/>
      <c r="EW898" s="66"/>
      <c r="EX898" s="66"/>
      <c r="EY898" s="66"/>
      <c r="EZ898" s="66"/>
      <c r="FA898" s="66"/>
      <c r="FB898" s="66"/>
      <c r="FC898" s="66"/>
      <c r="FD898" s="66"/>
      <c r="FE898" s="66"/>
      <c r="FF898" s="66"/>
      <c r="FG898" s="66"/>
      <c r="FH898" s="66"/>
      <c r="FI898" s="66"/>
      <c r="FJ898" s="66"/>
      <c r="FK898" s="66"/>
      <c r="FL898" s="66"/>
      <c r="FM898" s="66"/>
      <c r="FN898" s="66"/>
      <c r="FO898" s="66"/>
      <c r="FP898" s="66"/>
      <c r="FQ898" s="66"/>
      <c r="FR898" s="66"/>
      <c r="FS898" s="66"/>
      <c r="FT898" s="66"/>
      <c r="FU898" s="66"/>
      <c r="FV898" s="66"/>
      <c r="FW898" s="66"/>
      <c r="FX898" s="66"/>
      <c r="FY898" s="66"/>
      <c r="FZ898" s="66"/>
      <c r="GA898" s="66"/>
      <c r="GB898" s="66"/>
      <c r="GC898" s="66"/>
      <c r="GD898" s="66"/>
      <c r="GE898" s="66"/>
      <c r="GF898" s="66"/>
      <c r="GG898" s="7"/>
    </row>
    <row r="899" spans="2:189" s="67" customFormat="1" ht="11.45" customHeight="1" x14ac:dyDescent="0.15">
      <c r="B899" s="55"/>
      <c r="C899" s="56"/>
      <c r="D899" s="56"/>
      <c r="E899" s="56"/>
      <c r="F899" s="56"/>
      <c r="G899" s="56" t="s">
        <v>12569</v>
      </c>
      <c r="H899" s="56"/>
      <c r="I899" s="56"/>
      <c r="J899" s="56"/>
      <c r="K899" s="56"/>
      <c r="L899" s="73"/>
      <c r="M899" s="73"/>
      <c r="N899" s="287" t="e">
        <f>VLOOKUP(G899,토목기계경비적용기준!H:K,4,FALSE)</f>
        <v>#REF!</v>
      </c>
      <c r="O899" s="287"/>
      <c r="P899" s="287"/>
      <c r="Q899" s="287"/>
      <c r="R899" s="287"/>
      <c r="S899" s="287"/>
      <c r="T899" s="56" t="s">
        <v>12566</v>
      </c>
      <c r="U899" s="56"/>
      <c r="V899" s="56" t="str">
        <f>TEXT(26,"#,##0.#######")</f>
        <v>26.</v>
      </c>
      <c r="W899" s="56"/>
      <c r="X899" s="56" t="s">
        <v>50</v>
      </c>
      <c r="Y899" s="56"/>
      <c r="Z899" s="56" t="s">
        <v>12566</v>
      </c>
      <c r="AA899" s="56"/>
      <c r="AB899" s="56"/>
      <c r="AC899" s="56" t="str">
        <f>TEXT(75,"#,##0.#######")</f>
        <v>75.</v>
      </c>
      <c r="AD899" s="56"/>
      <c r="AE899" s="56"/>
      <c r="AF899" s="56" t="s">
        <v>45</v>
      </c>
      <c r="AG899" s="56"/>
      <c r="AH899" s="56" t="str">
        <f>TEXT(1000,"#,##0.#######")</f>
        <v>1,000.</v>
      </c>
      <c r="AI899" s="56"/>
      <c r="AJ899" s="56"/>
      <c r="AK899" s="56"/>
      <c r="AL899" s="56"/>
      <c r="AM899" s="56" t="s">
        <v>43</v>
      </c>
      <c r="AN899" s="56"/>
      <c r="AO899" s="56" t="e">
        <f>TEXT(TRUNC(N899*V899*AC899/AH899,1),"#,##0.#")</f>
        <v>#REF!</v>
      </c>
      <c r="AP899" s="56"/>
      <c r="AQ899" s="56"/>
      <c r="AR899" s="56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56"/>
      <c r="BI899" s="56"/>
      <c r="BJ899" s="56"/>
      <c r="BK899" s="56"/>
      <c r="BL899" s="56"/>
      <c r="BM899" s="56"/>
      <c r="BN899" s="56"/>
      <c r="BO899" s="56"/>
      <c r="BP899" s="56"/>
      <c r="BQ899" s="56"/>
      <c r="BR899" s="56"/>
      <c r="BS899" s="73"/>
      <c r="BT899" s="56"/>
      <c r="BU899" s="56"/>
      <c r="BV899" s="56"/>
      <c r="BW899" s="56"/>
      <c r="BX899" s="56"/>
      <c r="BY899" s="56"/>
      <c r="BZ899" s="56"/>
      <c r="CA899" s="56"/>
      <c r="CB899" s="56"/>
      <c r="CC899" s="56"/>
      <c r="CD899" s="56"/>
      <c r="CE899" s="56"/>
      <c r="CF899" s="56"/>
      <c r="CG899" s="56"/>
      <c r="CH899" s="56"/>
      <c r="CI899" s="56"/>
      <c r="CJ899" s="56"/>
      <c r="CK899" s="56"/>
      <c r="CL899" s="56"/>
      <c r="CM899" s="56"/>
      <c r="CN899" s="56"/>
      <c r="CO899" s="56"/>
      <c r="CP899" s="56"/>
      <c r="CQ899" s="56"/>
      <c r="CR899" s="56"/>
      <c r="CS899" s="56"/>
      <c r="CT899" s="56"/>
      <c r="CU899" s="56"/>
      <c r="CV899" s="56"/>
      <c r="CW899" s="56"/>
      <c r="CX899" s="56"/>
      <c r="CY899" s="56"/>
      <c r="CZ899" s="56"/>
      <c r="DA899" s="56"/>
      <c r="DB899" s="56"/>
      <c r="DC899" s="56"/>
      <c r="DD899" s="56"/>
      <c r="DE899" s="56"/>
      <c r="DF899" s="56"/>
      <c r="DG899" s="56"/>
      <c r="DH899" s="56"/>
      <c r="DI899" s="56"/>
      <c r="DJ899" s="56"/>
      <c r="DK899" s="56"/>
      <c r="DL899" s="56"/>
      <c r="DM899" s="56"/>
      <c r="DN899" s="56"/>
      <c r="DO899" s="56"/>
      <c r="DP899" s="56"/>
      <c r="DQ899" s="56"/>
      <c r="DR899" s="56"/>
      <c r="DS899" s="56"/>
      <c r="DT899" s="56"/>
      <c r="DU899" s="56"/>
      <c r="DV899" s="56"/>
      <c r="DW899" s="56"/>
      <c r="DX899" s="56"/>
      <c r="DY899" s="56"/>
      <c r="DZ899" s="56"/>
      <c r="EA899" s="56"/>
      <c r="EB899" s="56"/>
      <c r="EC899" s="56"/>
      <c r="ED899" s="56"/>
      <c r="EE899" s="56"/>
      <c r="EF899" s="56"/>
      <c r="EG899" s="56"/>
      <c r="EH899" s="56"/>
      <c r="EI899" s="56"/>
      <c r="EJ899" s="56"/>
      <c r="EK899" s="56"/>
      <c r="EL899" s="76"/>
      <c r="EM899" s="61" t="e">
        <f>EN899+EO899+EP899</f>
        <v>#REF!</v>
      </c>
      <c r="EN899" s="61"/>
      <c r="EO899" s="61" t="e">
        <f>AO899</f>
        <v>#REF!</v>
      </c>
      <c r="EP899" s="61"/>
      <c r="EQ899" s="70"/>
      <c r="ER899" s="56"/>
      <c r="ES899" s="56"/>
      <c r="ET899" s="66"/>
      <c r="EU899" s="66"/>
      <c r="EV899" s="66"/>
      <c r="EW899" s="66"/>
      <c r="EX899" s="66"/>
      <c r="EY899" s="66"/>
      <c r="EZ899" s="66"/>
      <c r="FA899" s="66"/>
      <c r="FB899" s="66"/>
      <c r="FC899" s="66"/>
      <c r="FD899" s="66"/>
      <c r="FE899" s="66"/>
      <c r="FF899" s="66"/>
      <c r="FG899" s="66"/>
      <c r="FH899" s="66"/>
      <c r="FI899" s="66"/>
      <c r="FJ899" s="66"/>
      <c r="FK899" s="66"/>
      <c r="FL899" s="66"/>
      <c r="FM899" s="66"/>
      <c r="FN899" s="66"/>
      <c r="FO899" s="66"/>
      <c r="FP899" s="66"/>
      <c r="FQ899" s="66"/>
      <c r="FR899" s="66"/>
      <c r="FS899" s="66"/>
      <c r="FT899" s="66"/>
      <c r="FU899" s="66"/>
      <c r="FV899" s="66"/>
      <c r="FW899" s="66"/>
      <c r="FX899" s="66"/>
      <c r="FY899" s="66"/>
      <c r="FZ899" s="66"/>
      <c r="GA899" s="66"/>
      <c r="GB899" s="66"/>
      <c r="GC899" s="66"/>
      <c r="GD899" s="66"/>
      <c r="GE899" s="66"/>
      <c r="GF899" s="66"/>
      <c r="GG899" s="7"/>
    </row>
    <row r="900" spans="2:189" s="67" customFormat="1" ht="11.45" customHeight="1" x14ac:dyDescent="0.15">
      <c r="B900" s="55"/>
      <c r="C900" s="56"/>
      <c r="D900" s="56"/>
      <c r="E900" s="56"/>
      <c r="F900" s="56"/>
      <c r="G900" s="56"/>
      <c r="H900" s="56"/>
      <c r="I900" s="56"/>
      <c r="J900" s="56"/>
      <c r="K900" s="56"/>
      <c r="L900" s="73"/>
      <c r="M900" s="73"/>
      <c r="N900" s="73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56"/>
      <c r="BM900" s="56"/>
      <c r="BN900" s="56"/>
      <c r="BO900" s="56"/>
      <c r="BP900" s="56"/>
      <c r="BQ900" s="56"/>
      <c r="BR900" s="56"/>
      <c r="BS900" s="73"/>
      <c r="BT900" s="56"/>
      <c r="BU900" s="56"/>
      <c r="BV900" s="56"/>
      <c r="BW900" s="56"/>
      <c r="BX900" s="56"/>
      <c r="BY900" s="56"/>
      <c r="BZ900" s="56"/>
      <c r="CA900" s="56"/>
      <c r="CB900" s="56"/>
      <c r="CC900" s="56"/>
      <c r="CD900" s="56"/>
      <c r="CE900" s="56"/>
      <c r="CF900" s="56"/>
      <c r="CG900" s="56"/>
      <c r="CH900" s="56"/>
      <c r="CI900" s="56"/>
      <c r="CJ900" s="56"/>
      <c r="CK900" s="56"/>
      <c r="CL900" s="56"/>
      <c r="CM900" s="56"/>
      <c r="CN900" s="56"/>
      <c r="CO900" s="56"/>
      <c r="CP900" s="56"/>
      <c r="CQ900" s="56"/>
      <c r="CR900" s="56"/>
      <c r="CS900" s="56"/>
      <c r="CT900" s="56"/>
      <c r="CU900" s="56"/>
      <c r="CV900" s="56"/>
      <c r="CW900" s="56"/>
      <c r="CX900" s="56"/>
      <c r="CY900" s="56"/>
      <c r="CZ900" s="56"/>
      <c r="DA900" s="56"/>
      <c r="DB900" s="56"/>
      <c r="DC900" s="56"/>
      <c r="DD900" s="56"/>
      <c r="DE900" s="56"/>
      <c r="DF900" s="56"/>
      <c r="DG900" s="56"/>
      <c r="DH900" s="56"/>
      <c r="DI900" s="56"/>
      <c r="DJ900" s="56"/>
      <c r="DK900" s="56"/>
      <c r="DL900" s="56"/>
      <c r="DM900" s="56"/>
      <c r="DN900" s="56"/>
      <c r="DO900" s="56"/>
      <c r="DP900" s="56"/>
      <c r="DQ900" s="56"/>
      <c r="DR900" s="56"/>
      <c r="DS900" s="56"/>
      <c r="DT900" s="56"/>
      <c r="DU900" s="56"/>
      <c r="DV900" s="56"/>
      <c r="DW900" s="56"/>
      <c r="DX900" s="56"/>
      <c r="DY900" s="56"/>
      <c r="DZ900" s="56"/>
      <c r="EA900" s="56"/>
      <c r="EB900" s="56"/>
      <c r="EC900" s="56"/>
      <c r="ED900" s="56"/>
      <c r="EE900" s="56"/>
      <c r="EF900" s="56"/>
      <c r="EG900" s="56"/>
      <c r="EH900" s="56"/>
      <c r="EI900" s="56"/>
      <c r="EJ900" s="56"/>
      <c r="EK900" s="56"/>
      <c r="EL900" s="76"/>
      <c r="EM900" s="61"/>
      <c r="EN900" s="61"/>
      <c r="EO900" s="61"/>
      <c r="EP900" s="61"/>
      <c r="EQ900" s="70"/>
      <c r="ER900" s="56"/>
      <c r="ES900" s="56"/>
      <c r="ET900" s="66"/>
      <c r="EU900" s="66"/>
      <c r="EV900" s="66"/>
      <c r="EW900" s="66"/>
      <c r="EX900" s="66"/>
      <c r="EY900" s="66"/>
      <c r="EZ900" s="66"/>
      <c r="FA900" s="66"/>
      <c r="FB900" s="66"/>
      <c r="FC900" s="66"/>
      <c r="FD900" s="66"/>
      <c r="FE900" s="66"/>
      <c r="FF900" s="66"/>
      <c r="FG900" s="66"/>
      <c r="FH900" s="66"/>
      <c r="FI900" s="66"/>
      <c r="FJ900" s="66"/>
      <c r="FK900" s="66"/>
      <c r="FL900" s="66"/>
      <c r="FM900" s="66"/>
      <c r="FN900" s="66"/>
      <c r="FO900" s="66"/>
      <c r="FP900" s="66"/>
      <c r="FQ900" s="66"/>
      <c r="FR900" s="66"/>
      <c r="FS900" s="66"/>
      <c r="FT900" s="66"/>
      <c r="FU900" s="66"/>
      <c r="FV900" s="66"/>
      <c r="FW900" s="66"/>
      <c r="FX900" s="66"/>
      <c r="FY900" s="66"/>
      <c r="FZ900" s="66"/>
      <c r="GA900" s="66"/>
      <c r="GB900" s="66"/>
      <c r="GC900" s="66"/>
      <c r="GD900" s="66"/>
      <c r="GE900" s="66"/>
      <c r="GF900" s="66"/>
      <c r="GG900" s="7"/>
    </row>
    <row r="901" spans="2:189" s="67" customFormat="1" ht="11.45" customHeight="1" x14ac:dyDescent="0.15">
      <c r="B901" s="55"/>
      <c r="C901" s="56"/>
      <c r="D901" s="56" t="s">
        <v>12603</v>
      </c>
      <c r="E901" s="56"/>
      <c r="F901" s="56"/>
      <c r="G901" s="56" t="s">
        <v>12661</v>
      </c>
      <c r="H901" s="56"/>
      <c r="I901" s="56"/>
      <c r="J901" s="56" t="s">
        <v>12660</v>
      </c>
      <c r="K901" s="56"/>
      <c r="L901" s="73"/>
      <c r="M901" s="73" t="s">
        <v>41</v>
      </c>
      <c r="N901" s="73"/>
      <c r="O901" s="56" t="s">
        <v>12677</v>
      </c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 t="s">
        <v>12678</v>
      </c>
      <c r="AB901" s="56"/>
      <c r="AC901" s="56"/>
      <c r="AD901" s="56"/>
      <c r="AE901" s="56"/>
      <c r="AF901" s="56"/>
      <c r="AG901" s="56"/>
      <c r="AH901" s="56"/>
      <c r="AI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56"/>
      <c r="BI901" s="56"/>
      <c r="BJ901" s="56"/>
      <c r="BK901" s="56"/>
      <c r="BL901" s="56"/>
      <c r="BM901" s="56"/>
      <c r="BN901" s="56"/>
      <c r="BO901" s="56"/>
      <c r="BP901" s="56"/>
      <c r="BQ901" s="56"/>
      <c r="BR901" s="56"/>
      <c r="BS901" s="73"/>
      <c r="BT901" s="56"/>
      <c r="BU901" s="56"/>
      <c r="BV901" s="56"/>
      <c r="BW901" s="56"/>
      <c r="BX901" s="56"/>
      <c r="BY901" s="56"/>
      <c r="BZ901" s="56"/>
      <c r="CA901" s="56"/>
      <c r="CB901" s="56"/>
      <c r="CC901" s="56"/>
      <c r="CD901" s="56"/>
      <c r="CE901" s="56"/>
      <c r="CF901" s="56"/>
      <c r="CG901" s="56"/>
      <c r="CH901" s="56"/>
      <c r="CI901" s="56"/>
      <c r="CJ901" s="56"/>
      <c r="CK901" s="56"/>
      <c r="CL901" s="56"/>
      <c r="CM901" s="56"/>
      <c r="CN901" s="56"/>
      <c r="CO901" s="56"/>
      <c r="CP901" s="56"/>
      <c r="CQ901" s="56"/>
      <c r="CR901" s="56"/>
      <c r="CS901" s="56"/>
      <c r="CT901" s="56"/>
      <c r="CU901" s="56"/>
      <c r="CV901" s="56"/>
      <c r="CW901" s="56"/>
      <c r="CX901" s="56"/>
      <c r="CY901" s="56"/>
      <c r="CZ901" s="56"/>
      <c r="DA901" s="56"/>
      <c r="DB901" s="56"/>
      <c r="DC901" s="56"/>
      <c r="DD901" s="56"/>
      <c r="DE901" s="56"/>
      <c r="DF901" s="56"/>
      <c r="DG901" s="56"/>
      <c r="DH901" s="56"/>
      <c r="DI901" s="56"/>
      <c r="DJ901" s="56"/>
      <c r="DK901" s="56"/>
      <c r="DL901" s="56"/>
      <c r="DM901" s="56"/>
      <c r="DN901" s="56"/>
      <c r="DO901" s="56"/>
      <c r="DP901" s="56"/>
      <c r="DQ901" s="56"/>
      <c r="DR901" s="56"/>
      <c r="DS901" s="56"/>
      <c r="DT901" s="56"/>
      <c r="DU901" s="56"/>
      <c r="DV901" s="56"/>
      <c r="DW901" s="56"/>
      <c r="DX901" s="56"/>
      <c r="DY901" s="56"/>
      <c r="DZ901" s="56"/>
      <c r="EA901" s="56"/>
      <c r="EB901" s="56"/>
      <c r="EC901" s="56"/>
      <c r="ED901" s="56"/>
      <c r="EE901" s="56"/>
      <c r="EF901" s="56"/>
      <c r="EG901" s="56"/>
      <c r="EH901" s="56"/>
      <c r="EI901" s="56"/>
      <c r="EJ901" s="56"/>
      <c r="EK901" s="56"/>
      <c r="EL901" s="76"/>
      <c r="EM901" s="61"/>
      <c r="EN901" s="61"/>
      <c r="EO901" s="61"/>
      <c r="EP901" s="61"/>
      <c r="EQ901" s="70"/>
      <c r="ER901" s="56"/>
      <c r="ES901" s="56"/>
      <c r="ET901" s="66"/>
      <c r="EU901" s="66"/>
      <c r="EV901" s="66"/>
      <c r="EW901" s="66"/>
      <c r="EX901" s="66"/>
      <c r="EY901" s="66"/>
      <c r="EZ901" s="66"/>
      <c r="FA901" s="66"/>
      <c r="FB901" s="66"/>
      <c r="FC901" s="66"/>
      <c r="FD901" s="66"/>
      <c r="FE901" s="66"/>
      <c r="FF901" s="66"/>
      <c r="FG901" s="66"/>
      <c r="FH901" s="66"/>
      <c r="FI901" s="66"/>
      <c r="FJ901" s="66"/>
      <c r="FK901" s="66"/>
      <c r="FL901" s="66"/>
      <c r="FM901" s="66"/>
      <c r="FN901" s="66"/>
      <c r="FO901" s="66"/>
      <c r="FP901" s="66"/>
      <c r="FQ901" s="66"/>
      <c r="FR901" s="66"/>
      <c r="FS901" s="66"/>
      <c r="FT901" s="66"/>
      <c r="FU901" s="66"/>
      <c r="FV901" s="66"/>
      <c r="FW901" s="66"/>
      <c r="FX901" s="66"/>
      <c r="FY901" s="66"/>
      <c r="FZ901" s="66"/>
      <c r="GA901" s="66"/>
      <c r="GB901" s="66"/>
      <c r="GC901" s="66"/>
      <c r="GD901" s="66"/>
      <c r="GE901" s="66"/>
      <c r="GF901" s="66"/>
      <c r="GG901" s="7"/>
    </row>
    <row r="902" spans="2:189" s="67" customFormat="1" ht="11.45" customHeight="1" x14ac:dyDescent="0.15">
      <c r="B902" s="55"/>
      <c r="C902" s="56"/>
      <c r="D902" s="56"/>
      <c r="E902" s="56"/>
      <c r="F902" s="56"/>
      <c r="G902" s="56" t="s">
        <v>4448</v>
      </c>
      <c r="H902" s="56"/>
      <c r="I902" s="56"/>
      <c r="J902" s="56"/>
      <c r="K902" s="56"/>
      <c r="L902" s="73"/>
      <c r="M902" s="73" t="s">
        <v>41</v>
      </c>
      <c r="N902" s="78"/>
      <c r="O902" s="287" t="e">
        <f>토목기계경비!$J$162</f>
        <v>#REF!</v>
      </c>
      <c r="P902" s="287"/>
      <c r="Q902" s="287"/>
      <c r="R902" s="287"/>
      <c r="S902" s="287"/>
      <c r="T902" s="56"/>
      <c r="U902" s="56" t="s">
        <v>12609</v>
      </c>
      <c r="V902" s="56"/>
      <c r="W902" s="56"/>
      <c r="X902" s="56" t="str">
        <f>TEXT(AX890,"#,##0.#######")</f>
        <v>10.</v>
      </c>
      <c r="Z902" s="56"/>
      <c r="AA902" s="56"/>
      <c r="AB902" s="56" t="s">
        <v>43</v>
      </c>
      <c r="AC902" s="56"/>
      <c r="AD902" s="56" t="e">
        <f>TEXT(TRUNC(O902/AX890,1),"#,##0.#")</f>
        <v>#REF!</v>
      </c>
      <c r="AE902" s="56"/>
      <c r="AF902" s="56"/>
      <c r="AH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56"/>
      <c r="BI902" s="56"/>
      <c r="BJ902" s="56"/>
      <c r="BK902" s="56"/>
      <c r="BL902" s="56"/>
      <c r="BM902" s="56"/>
      <c r="BN902" s="56"/>
      <c r="BO902" s="56"/>
      <c r="BP902" s="56"/>
      <c r="BQ902" s="56"/>
      <c r="BR902" s="56"/>
      <c r="BS902" s="73"/>
      <c r="BT902" s="56"/>
      <c r="BU902" s="56"/>
      <c r="BV902" s="56"/>
      <c r="BW902" s="56"/>
      <c r="BX902" s="56"/>
      <c r="BY902" s="56"/>
      <c r="BZ902" s="56"/>
      <c r="CA902" s="56"/>
      <c r="CB902" s="56"/>
      <c r="CC902" s="56"/>
      <c r="CD902" s="56"/>
      <c r="CE902" s="56"/>
      <c r="CF902" s="56"/>
      <c r="CG902" s="56"/>
      <c r="CH902" s="56"/>
      <c r="CI902" s="56"/>
      <c r="CJ902" s="56"/>
      <c r="CK902" s="56"/>
      <c r="CL902" s="56"/>
      <c r="CM902" s="56"/>
      <c r="CN902" s="56"/>
      <c r="CO902" s="56"/>
      <c r="CP902" s="56"/>
      <c r="CQ902" s="56"/>
      <c r="CR902" s="56"/>
      <c r="CS902" s="56"/>
      <c r="CT902" s="56"/>
      <c r="CU902" s="56"/>
      <c r="CV902" s="56"/>
      <c r="CW902" s="56"/>
      <c r="CX902" s="56"/>
      <c r="CY902" s="56"/>
      <c r="CZ902" s="56"/>
      <c r="DA902" s="56"/>
      <c r="DB902" s="56"/>
      <c r="DC902" s="56"/>
      <c r="DD902" s="56"/>
      <c r="DE902" s="56"/>
      <c r="DF902" s="56"/>
      <c r="DG902" s="56"/>
      <c r="DH902" s="56"/>
      <c r="DI902" s="56"/>
      <c r="DJ902" s="56"/>
      <c r="DK902" s="56"/>
      <c r="DL902" s="56"/>
      <c r="DM902" s="56"/>
      <c r="DN902" s="56"/>
      <c r="DO902" s="56"/>
      <c r="DP902" s="56"/>
      <c r="DQ902" s="56"/>
      <c r="DR902" s="56"/>
      <c r="DS902" s="56"/>
      <c r="DT902" s="56"/>
      <c r="DU902" s="56"/>
      <c r="DV902" s="56"/>
      <c r="DW902" s="56"/>
      <c r="DX902" s="56"/>
      <c r="DY902" s="56"/>
      <c r="DZ902" s="56"/>
      <c r="EA902" s="56"/>
      <c r="EB902" s="56"/>
      <c r="EC902" s="56"/>
      <c r="ED902" s="56"/>
      <c r="EE902" s="56"/>
      <c r="EF902" s="56"/>
      <c r="EG902" s="56"/>
      <c r="EH902" s="56"/>
      <c r="EI902" s="56"/>
      <c r="EJ902" s="56"/>
      <c r="EK902" s="56"/>
      <c r="EL902" s="76"/>
      <c r="EM902" s="61"/>
      <c r="EN902" s="61"/>
      <c r="EO902" s="61"/>
      <c r="EP902" s="61"/>
      <c r="EQ902" s="70"/>
      <c r="ER902" s="56"/>
      <c r="ES902" s="56"/>
      <c r="ET902" s="66"/>
      <c r="EU902" s="66"/>
      <c r="EV902" s="66"/>
      <c r="EW902" s="66"/>
      <c r="EX902" s="66"/>
      <c r="EY902" s="66"/>
      <c r="EZ902" s="66"/>
      <c r="FA902" s="66"/>
      <c r="FB902" s="66"/>
      <c r="FC902" s="66"/>
      <c r="FD902" s="66"/>
      <c r="FE902" s="66"/>
      <c r="FF902" s="66"/>
      <c r="FG902" s="66"/>
      <c r="FH902" s="66"/>
      <c r="FI902" s="66"/>
      <c r="FJ902" s="66"/>
      <c r="FK902" s="66"/>
      <c r="FL902" s="66"/>
      <c r="FM902" s="66"/>
      <c r="FN902" s="66"/>
      <c r="FO902" s="66"/>
      <c r="FP902" s="66"/>
      <c r="FQ902" s="66"/>
      <c r="FR902" s="66"/>
      <c r="FS902" s="66"/>
      <c r="FT902" s="66"/>
      <c r="FU902" s="66"/>
      <c r="FV902" s="66"/>
      <c r="FW902" s="66"/>
      <c r="FX902" s="66"/>
      <c r="FY902" s="66"/>
      <c r="FZ902" s="66"/>
      <c r="GA902" s="66"/>
      <c r="GB902" s="66"/>
      <c r="GC902" s="66"/>
      <c r="GD902" s="66"/>
      <c r="GE902" s="66"/>
      <c r="GF902" s="66"/>
      <c r="GG902" s="7"/>
    </row>
    <row r="903" spans="2:189" s="67" customFormat="1" ht="11.45" customHeight="1" x14ac:dyDescent="0.15">
      <c r="B903" s="55"/>
      <c r="C903" s="56"/>
      <c r="D903" s="56"/>
      <c r="E903" s="56"/>
      <c r="F903" s="56"/>
      <c r="G903" s="56" t="s">
        <v>4449</v>
      </c>
      <c r="H903" s="56"/>
      <c r="I903" s="56"/>
      <c r="J903" s="56"/>
      <c r="K903" s="56"/>
      <c r="L903" s="73"/>
      <c r="M903" s="73" t="s">
        <v>41</v>
      </c>
      <c r="N903" s="78"/>
      <c r="O903" s="287" t="e">
        <f>토목기계경비!$K$162</f>
        <v>#REF!</v>
      </c>
      <c r="P903" s="287"/>
      <c r="Q903" s="287"/>
      <c r="R903" s="287"/>
      <c r="S903" s="287"/>
      <c r="T903" s="56"/>
      <c r="U903" s="56" t="s">
        <v>12609</v>
      </c>
      <c r="V903" s="56"/>
      <c r="W903" s="56"/>
      <c r="X903" s="56" t="str">
        <f>TEXT(AX890,"#,##0.#######")</f>
        <v>10.</v>
      </c>
      <c r="Z903" s="56"/>
      <c r="AA903" s="56"/>
      <c r="AB903" s="56" t="s">
        <v>43</v>
      </c>
      <c r="AC903" s="56"/>
      <c r="AD903" s="56" t="e">
        <f>TEXT(TRUNC(O903/AX890,1),"#,##0.#")</f>
        <v>#REF!</v>
      </c>
      <c r="AE903" s="56"/>
      <c r="AF903" s="56"/>
      <c r="AH903" s="56"/>
      <c r="AI903" s="56"/>
      <c r="AJ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56"/>
      <c r="BI903" s="56"/>
      <c r="BJ903" s="56"/>
      <c r="BK903" s="56"/>
      <c r="BL903" s="56"/>
      <c r="BM903" s="56"/>
      <c r="BN903" s="56"/>
      <c r="BO903" s="56"/>
      <c r="BP903" s="56"/>
      <c r="BQ903" s="56"/>
      <c r="BR903" s="56"/>
      <c r="BS903" s="73"/>
      <c r="BT903" s="56"/>
      <c r="BU903" s="56"/>
      <c r="BV903" s="56"/>
      <c r="BW903" s="56"/>
      <c r="BX903" s="56"/>
      <c r="BY903" s="56"/>
      <c r="BZ903" s="56"/>
      <c r="CA903" s="56"/>
      <c r="CB903" s="56"/>
      <c r="CC903" s="56"/>
      <c r="CD903" s="56"/>
      <c r="CE903" s="56"/>
      <c r="CF903" s="56"/>
      <c r="CG903" s="56"/>
      <c r="CH903" s="56"/>
      <c r="CI903" s="56"/>
      <c r="CJ903" s="56"/>
      <c r="CK903" s="56"/>
      <c r="CL903" s="56"/>
      <c r="CM903" s="56"/>
      <c r="CN903" s="56"/>
      <c r="CO903" s="56"/>
      <c r="CP903" s="56"/>
      <c r="CQ903" s="56"/>
      <c r="CR903" s="56"/>
      <c r="CS903" s="56"/>
      <c r="CT903" s="56"/>
      <c r="CU903" s="56"/>
      <c r="CV903" s="56"/>
      <c r="CW903" s="56"/>
      <c r="CX903" s="56"/>
      <c r="CY903" s="56"/>
      <c r="CZ903" s="56"/>
      <c r="DA903" s="56"/>
      <c r="DB903" s="56"/>
      <c r="DC903" s="56"/>
      <c r="DD903" s="56"/>
      <c r="DE903" s="56"/>
      <c r="DF903" s="56"/>
      <c r="DG903" s="56"/>
      <c r="DH903" s="56"/>
      <c r="DI903" s="56"/>
      <c r="DJ903" s="56"/>
      <c r="DK903" s="56"/>
      <c r="DL903" s="56"/>
      <c r="DM903" s="56"/>
      <c r="DN903" s="56"/>
      <c r="DO903" s="56"/>
      <c r="DP903" s="56"/>
      <c r="DQ903" s="56"/>
      <c r="DR903" s="56"/>
      <c r="DS903" s="56"/>
      <c r="DT903" s="56"/>
      <c r="DU903" s="56"/>
      <c r="DV903" s="56"/>
      <c r="DW903" s="56"/>
      <c r="DX903" s="56"/>
      <c r="DY903" s="56"/>
      <c r="DZ903" s="56"/>
      <c r="EA903" s="56"/>
      <c r="EB903" s="56"/>
      <c r="EC903" s="56"/>
      <c r="ED903" s="56"/>
      <c r="EE903" s="56"/>
      <c r="EF903" s="56"/>
      <c r="EG903" s="56"/>
      <c r="EH903" s="56"/>
      <c r="EI903" s="56"/>
      <c r="EJ903" s="56"/>
      <c r="EK903" s="56"/>
      <c r="EL903" s="76"/>
      <c r="EM903" s="61"/>
      <c r="EN903" s="61"/>
      <c r="EO903" s="61"/>
      <c r="EP903" s="61"/>
      <c r="EQ903" s="70"/>
      <c r="ER903" s="56"/>
      <c r="ES903" s="56"/>
      <c r="ET903" s="66"/>
      <c r="EU903" s="66"/>
      <c r="EV903" s="66"/>
      <c r="EW903" s="66"/>
      <c r="EX903" s="66"/>
      <c r="EY903" s="66"/>
      <c r="EZ903" s="66"/>
      <c r="FA903" s="66"/>
      <c r="FB903" s="66"/>
      <c r="FC903" s="66"/>
      <c r="FD903" s="66"/>
      <c r="FE903" s="66"/>
      <c r="FF903" s="66"/>
      <c r="FG903" s="66"/>
      <c r="FH903" s="66"/>
      <c r="FI903" s="66"/>
      <c r="FJ903" s="66"/>
      <c r="FK903" s="66"/>
      <c r="FL903" s="66"/>
      <c r="FM903" s="66"/>
      <c r="FN903" s="66"/>
      <c r="FO903" s="66"/>
      <c r="FP903" s="66"/>
      <c r="FQ903" s="66"/>
      <c r="FR903" s="66"/>
      <c r="FS903" s="66"/>
      <c r="FT903" s="66"/>
      <c r="FU903" s="66"/>
      <c r="FV903" s="66"/>
      <c r="FW903" s="66"/>
      <c r="FX903" s="66"/>
      <c r="FY903" s="66"/>
      <c r="FZ903" s="66"/>
      <c r="GA903" s="66"/>
      <c r="GB903" s="66"/>
      <c r="GC903" s="66"/>
      <c r="GD903" s="66"/>
      <c r="GE903" s="66"/>
      <c r="GF903" s="66"/>
      <c r="GG903" s="7"/>
    </row>
    <row r="904" spans="2:189" s="67" customFormat="1" ht="11.45" customHeight="1" x14ac:dyDescent="0.15">
      <c r="B904" s="55"/>
      <c r="C904" s="56"/>
      <c r="D904" s="56"/>
      <c r="E904" s="56"/>
      <c r="F904" s="56"/>
      <c r="G904" s="56" t="s">
        <v>12605</v>
      </c>
      <c r="H904" s="56"/>
      <c r="I904" s="56" t="s">
        <v>12606</v>
      </c>
      <c r="J904" s="56"/>
      <c r="K904" s="56"/>
      <c r="L904" s="73"/>
      <c r="M904" s="73" t="s">
        <v>41</v>
      </c>
      <c r="N904" s="78"/>
      <c r="O904" s="287">
        <f>토목기계경비!$L$162</f>
        <v>0</v>
      </c>
      <c r="P904" s="287"/>
      <c r="Q904" s="287"/>
      <c r="R904" s="287"/>
      <c r="S904" s="287"/>
      <c r="T904" s="56"/>
      <c r="U904" s="56" t="s">
        <v>12609</v>
      </c>
      <c r="V904" s="56"/>
      <c r="W904" s="56"/>
      <c r="X904" s="56" t="str">
        <f>TEXT(AX890,"#,##0.#######")</f>
        <v>10.</v>
      </c>
      <c r="Z904" s="56"/>
      <c r="AA904" s="56"/>
      <c r="AB904" s="56" t="s">
        <v>43</v>
      </c>
      <c r="AC904" s="56"/>
      <c r="AD904" s="56" t="str">
        <f>TEXT(TRUNC(O904/AX890,1),"#,##0.#")</f>
        <v>0.</v>
      </c>
      <c r="AE904" s="56"/>
      <c r="AF904" s="56"/>
      <c r="AH904" s="56"/>
      <c r="AI904" s="56"/>
      <c r="AJ904" s="56"/>
      <c r="AK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56"/>
      <c r="BM904" s="56"/>
      <c r="BN904" s="56"/>
      <c r="BO904" s="56"/>
      <c r="BP904" s="56"/>
      <c r="BQ904" s="56"/>
      <c r="BR904" s="56"/>
      <c r="BS904" s="73"/>
      <c r="BT904" s="56"/>
      <c r="BU904" s="56"/>
      <c r="BV904" s="56"/>
      <c r="BW904" s="56"/>
      <c r="BX904" s="56"/>
      <c r="BY904" s="56"/>
      <c r="BZ904" s="56"/>
      <c r="CA904" s="56"/>
      <c r="CB904" s="56"/>
      <c r="CC904" s="56"/>
      <c r="CD904" s="56"/>
      <c r="CE904" s="56"/>
      <c r="CF904" s="56"/>
      <c r="CG904" s="56"/>
      <c r="CH904" s="56"/>
      <c r="CI904" s="56"/>
      <c r="CJ904" s="56"/>
      <c r="CK904" s="56"/>
      <c r="CL904" s="56"/>
      <c r="CM904" s="56"/>
      <c r="CN904" s="56"/>
      <c r="CO904" s="56"/>
      <c r="CP904" s="56"/>
      <c r="CQ904" s="56"/>
      <c r="CR904" s="56"/>
      <c r="CS904" s="56"/>
      <c r="CT904" s="56"/>
      <c r="CU904" s="56"/>
      <c r="CV904" s="56"/>
      <c r="CW904" s="56"/>
      <c r="CX904" s="56"/>
      <c r="CY904" s="56"/>
      <c r="CZ904" s="56"/>
      <c r="DA904" s="56"/>
      <c r="DB904" s="56"/>
      <c r="DC904" s="56"/>
      <c r="DD904" s="56"/>
      <c r="DE904" s="56"/>
      <c r="DF904" s="56"/>
      <c r="DG904" s="56"/>
      <c r="DH904" s="56"/>
      <c r="DI904" s="56"/>
      <c r="DJ904" s="56"/>
      <c r="DK904" s="56"/>
      <c r="DL904" s="56"/>
      <c r="DM904" s="56"/>
      <c r="DN904" s="56"/>
      <c r="DO904" s="56"/>
      <c r="DP904" s="56"/>
      <c r="DQ904" s="56"/>
      <c r="DR904" s="56"/>
      <c r="DS904" s="56"/>
      <c r="DT904" s="56"/>
      <c r="DU904" s="56"/>
      <c r="DV904" s="56"/>
      <c r="DW904" s="56"/>
      <c r="DX904" s="56"/>
      <c r="DY904" s="56"/>
      <c r="DZ904" s="56"/>
      <c r="EA904" s="56"/>
      <c r="EB904" s="56"/>
      <c r="EC904" s="56"/>
      <c r="ED904" s="56"/>
      <c r="EE904" s="56"/>
      <c r="EF904" s="56"/>
      <c r="EG904" s="56"/>
      <c r="EH904" s="56"/>
      <c r="EI904" s="56"/>
      <c r="EJ904" s="56"/>
      <c r="EK904" s="56"/>
      <c r="EL904" s="76"/>
      <c r="EM904" s="61"/>
      <c r="EN904" s="61"/>
      <c r="EO904" s="61"/>
      <c r="EP904" s="61"/>
      <c r="EQ904" s="70"/>
      <c r="ER904" s="56"/>
      <c r="ES904" s="56"/>
      <c r="ET904" s="66"/>
      <c r="EU904" s="66"/>
      <c r="EV904" s="66"/>
      <c r="EW904" s="66"/>
      <c r="EX904" s="66"/>
      <c r="EY904" s="66"/>
      <c r="EZ904" s="66"/>
      <c r="FA904" s="66"/>
      <c r="FB904" s="66"/>
      <c r="FC904" s="66"/>
      <c r="FD904" s="66"/>
      <c r="FE904" s="66"/>
      <c r="FF904" s="66"/>
      <c r="FG904" s="66"/>
      <c r="FH904" s="66"/>
      <c r="FI904" s="66"/>
      <c r="FJ904" s="66"/>
      <c r="FK904" s="66"/>
      <c r="FL904" s="66"/>
      <c r="FM904" s="66"/>
      <c r="FN904" s="66"/>
      <c r="FO904" s="66"/>
      <c r="FP904" s="66"/>
      <c r="FQ904" s="66"/>
      <c r="FR904" s="66"/>
      <c r="FS904" s="66"/>
      <c r="FT904" s="66"/>
      <c r="FU904" s="66"/>
      <c r="FV904" s="66"/>
      <c r="FW904" s="66"/>
      <c r="FX904" s="66"/>
      <c r="FY904" s="66"/>
      <c r="FZ904" s="66"/>
      <c r="GA904" s="66"/>
      <c r="GB904" s="66"/>
      <c r="GC904" s="66"/>
      <c r="GD904" s="66"/>
      <c r="GE904" s="66"/>
      <c r="GF904" s="66"/>
      <c r="GG904" s="7"/>
    </row>
    <row r="905" spans="2:189" s="67" customFormat="1" ht="11.45" customHeight="1" x14ac:dyDescent="0.15">
      <c r="B905" s="55"/>
      <c r="C905" s="56"/>
      <c r="D905" s="56"/>
      <c r="E905" s="56"/>
      <c r="F905" s="56"/>
      <c r="G905" s="56" t="s">
        <v>12614</v>
      </c>
      <c r="H905" s="56"/>
      <c r="I905" s="56" t="s">
        <v>9</v>
      </c>
      <c r="J905" s="56"/>
      <c r="K905" s="56"/>
      <c r="L905" s="73"/>
      <c r="M905" s="73" t="s">
        <v>41</v>
      </c>
      <c r="N905" s="78"/>
      <c r="O905" s="56" t="e">
        <f>TEXT(AD902+AD903+AD904,"#,##0.#######")</f>
        <v>#REF!</v>
      </c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56"/>
      <c r="BI905" s="56"/>
      <c r="BJ905" s="56"/>
      <c r="BK905" s="56"/>
      <c r="BL905" s="56"/>
      <c r="BM905" s="56"/>
      <c r="BN905" s="56"/>
      <c r="BO905" s="56"/>
      <c r="BP905" s="56"/>
      <c r="BQ905" s="56"/>
      <c r="BR905" s="56"/>
      <c r="BS905" s="73"/>
      <c r="BT905" s="56"/>
      <c r="BU905" s="56"/>
      <c r="BV905" s="56"/>
      <c r="BW905" s="56"/>
      <c r="BX905" s="56"/>
      <c r="BY905" s="56"/>
      <c r="BZ905" s="56"/>
      <c r="CA905" s="56"/>
      <c r="CB905" s="56"/>
      <c r="CC905" s="56"/>
      <c r="CD905" s="56"/>
      <c r="CE905" s="56"/>
      <c r="CF905" s="56"/>
      <c r="CG905" s="56"/>
      <c r="CH905" s="56"/>
      <c r="CI905" s="56"/>
      <c r="CJ905" s="56"/>
      <c r="CK905" s="56"/>
      <c r="CL905" s="56"/>
      <c r="CM905" s="56"/>
      <c r="CN905" s="56"/>
      <c r="CO905" s="56"/>
      <c r="CP905" s="56"/>
      <c r="CQ905" s="56"/>
      <c r="CR905" s="56"/>
      <c r="CS905" s="56"/>
      <c r="CT905" s="56"/>
      <c r="CU905" s="56"/>
      <c r="CV905" s="56"/>
      <c r="CW905" s="56"/>
      <c r="CX905" s="56"/>
      <c r="CY905" s="56"/>
      <c r="CZ905" s="56"/>
      <c r="DA905" s="56"/>
      <c r="DB905" s="56"/>
      <c r="DC905" s="56"/>
      <c r="DD905" s="56"/>
      <c r="DE905" s="56"/>
      <c r="DF905" s="56"/>
      <c r="DG905" s="56"/>
      <c r="DH905" s="56"/>
      <c r="DI905" s="56"/>
      <c r="DJ905" s="56"/>
      <c r="DK905" s="56"/>
      <c r="DL905" s="56"/>
      <c r="DM905" s="56"/>
      <c r="DN905" s="56"/>
      <c r="DO905" s="56"/>
      <c r="DP905" s="56"/>
      <c r="DQ905" s="56"/>
      <c r="DR905" s="56"/>
      <c r="DS905" s="56"/>
      <c r="DT905" s="56"/>
      <c r="DU905" s="56"/>
      <c r="DV905" s="56"/>
      <c r="DW905" s="56"/>
      <c r="DX905" s="56"/>
      <c r="DY905" s="56"/>
      <c r="DZ905" s="56"/>
      <c r="EA905" s="56"/>
      <c r="EB905" s="56"/>
      <c r="EC905" s="56"/>
      <c r="ED905" s="56"/>
      <c r="EE905" s="56"/>
      <c r="EF905" s="56"/>
      <c r="EG905" s="56"/>
      <c r="EH905" s="56"/>
      <c r="EI905" s="56"/>
      <c r="EJ905" s="56"/>
      <c r="EK905" s="56"/>
      <c r="EL905" s="76"/>
      <c r="EM905" s="61" t="e">
        <f>EN905+EO905+EP905</f>
        <v>#REF!</v>
      </c>
      <c r="EN905" s="61" t="e">
        <f>TEXT(AD902,"#,###.0")</f>
        <v>#REF!</v>
      </c>
      <c r="EO905" s="61" t="e">
        <f>TEXT(AD903,"#,###.0")</f>
        <v>#REF!</v>
      </c>
      <c r="EP905" s="61" t="str">
        <f>TEXT(AD904,"#,###.0")</f>
        <v>.0</v>
      </c>
      <c r="EQ905" s="70"/>
      <c r="ER905" s="56"/>
      <c r="ES905" s="56"/>
      <c r="ET905" s="66"/>
      <c r="EU905" s="66"/>
      <c r="EV905" s="66"/>
      <c r="EW905" s="66"/>
      <c r="EX905" s="66"/>
      <c r="EY905" s="66"/>
      <c r="EZ905" s="66"/>
      <c r="FA905" s="66"/>
      <c r="FB905" s="66"/>
      <c r="FC905" s="66"/>
      <c r="FD905" s="66"/>
      <c r="FE905" s="66"/>
      <c r="FF905" s="66"/>
      <c r="FG905" s="66"/>
      <c r="FH905" s="66"/>
      <c r="FI905" s="66"/>
      <c r="FJ905" s="66"/>
      <c r="FK905" s="66"/>
      <c r="FL905" s="66"/>
      <c r="FM905" s="66"/>
      <c r="FN905" s="66"/>
      <c r="FO905" s="66"/>
      <c r="FP905" s="66"/>
      <c r="FQ905" s="66"/>
      <c r="FR905" s="66"/>
      <c r="FS905" s="66"/>
      <c r="FT905" s="66"/>
      <c r="FU905" s="66"/>
      <c r="FV905" s="66"/>
      <c r="FW905" s="66"/>
      <c r="FX905" s="66"/>
      <c r="FY905" s="66"/>
      <c r="FZ905" s="66"/>
      <c r="GA905" s="66"/>
      <c r="GB905" s="66"/>
      <c r="GC905" s="66"/>
      <c r="GD905" s="66"/>
      <c r="GE905" s="66"/>
      <c r="GF905" s="66"/>
      <c r="GG905" s="7"/>
    </row>
    <row r="906" spans="2:189" s="67" customFormat="1" ht="11.45" customHeight="1" x14ac:dyDescent="0.15">
      <c r="B906" s="55"/>
      <c r="C906" s="56"/>
      <c r="D906" s="56"/>
      <c r="E906" s="56"/>
      <c r="F906" s="56"/>
      <c r="G906" s="56"/>
      <c r="H906" s="56"/>
      <c r="I906" s="56"/>
      <c r="J906" s="56"/>
      <c r="K906" s="56"/>
      <c r="L906" s="73"/>
      <c r="M906" s="73"/>
      <c r="N906" s="73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56"/>
      <c r="BI906" s="56"/>
      <c r="BJ906" s="56"/>
      <c r="BK906" s="56"/>
      <c r="BL906" s="56"/>
      <c r="BM906" s="56"/>
      <c r="BN906" s="56"/>
      <c r="BO906" s="56"/>
      <c r="BP906" s="56"/>
      <c r="BQ906" s="56"/>
      <c r="BR906" s="56"/>
      <c r="BS906" s="73"/>
      <c r="BT906" s="56"/>
      <c r="BU906" s="56"/>
      <c r="BV906" s="56"/>
      <c r="BW906" s="56"/>
      <c r="BX906" s="56"/>
      <c r="BY906" s="56"/>
      <c r="BZ906" s="56"/>
      <c r="CA906" s="56"/>
      <c r="CB906" s="56"/>
      <c r="CC906" s="56"/>
      <c r="CD906" s="56"/>
      <c r="CE906" s="56"/>
      <c r="CF906" s="56"/>
      <c r="CG906" s="56"/>
      <c r="CH906" s="56"/>
      <c r="CI906" s="56"/>
      <c r="CJ906" s="56"/>
      <c r="CK906" s="56"/>
      <c r="CL906" s="56"/>
      <c r="CM906" s="56"/>
      <c r="CN906" s="56"/>
      <c r="CO906" s="56"/>
      <c r="CP906" s="56"/>
      <c r="CQ906" s="56"/>
      <c r="CR906" s="56"/>
      <c r="CS906" s="56"/>
      <c r="CT906" s="56"/>
      <c r="CU906" s="56"/>
      <c r="CV906" s="56"/>
      <c r="CW906" s="56"/>
      <c r="CX906" s="56"/>
      <c r="CY906" s="56"/>
      <c r="CZ906" s="56"/>
      <c r="DA906" s="56"/>
      <c r="DB906" s="56"/>
      <c r="DC906" s="56"/>
      <c r="DD906" s="56"/>
      <c r="DE906" s="56"/>
      <c r="DF906" s="56"/>
      <c r="DG906" s="56"/>
      <c r="DH906" s="56"/>
      <c r="DI906" s="56"/>
      <c r="DJ906" s="56"/>
      <c r="DK906" s="56"/>
      <c r="DL906" s="56"/>
      <c r="DM906" s="56"/>
      <c r="DN906" s="56"/>
      <c r="DO906" s="56"/>
      <c r="DP906" s="56"/>
      <c r="DQ906" s="56"/>
      <c r="DR906" s="56"/>
      <c r="DS906" s="56"/>
      <c r="DT906" s="56"/>
      <c r="DU906" s="56"/>
      <c r="DV906" s="56"/>
      <c r="DW906" s="56"/>
      <c r="DX906" s="56"/>
      <c r="DY906" s="56"/>
      <c r="DZ906" s="56"/>
      <c r="EA906" s="56"/>
      <c r="EB906" s="56"/>
      <c r="EC906" s="56"/>
      <c r="ED906" s="56"/>
      <c r="EE906" s="56"/>
      <c r="EF906" s="56"/>
      <c r="EG906" s="56"/>
      <c r="EH906" s="56"/>
      <c r="EI906" s="56"/>
      <c r="EJ906" s="56"/>
      <c r="EK906" s="56"/>
      <c r="EL906" s="76"/>
      <c r="EM906" s="61"/>
      <c r="EN906" s="61"/>
      <c r="EO906" s="61"/>
      <c r="EP906" s="61"/>
      <c r="EQ906" s="70"/>
      <c r="ER906" s="56"/>
      <c r="ES906" s="56"/>
      <c r="ET906" s="66"/>
      <c r="EU906" s="66"/>
      <c r="EV906" s="66"/>
      <c r="EW906" s="66"/>
      <c r="EX906" s="66"/>
      <c r="EY906" s="66"/>
      <c r="EZ906" s="66"/>
      <c r="FA906" s="66"/>
      <c r="FB906" s="66"/>
      <c r="FC906" s="66"/>
      <c r="FD906" s="66"/>
      <c r="FE906" s="66"/>
      <c r="FF906" s="66"/>
      <c r="FG906" s="66"/>
      <c r="FH906" s="66"/>
      <c r="FI906" s="66"/>
      <c r="FJ906" s="66"/>
      <c r="FK906" s="66"/>
      <c r="FL906" s="66"/>
      <c r="FM906" s="66"/>
      <c r="FN906" s="66"/>
      <c r="FO906" s="66"/>
      <c r="FP906" s="66"/>
      <c r="FQ906" s="66"/>
      <c r="FR906" s="66"/>
      <c r="FS906" s="66"/>
      <c r="FT906" s="66"/>
      <c r="FU906" s="66"/>
      <c r="FV906" s="66"/>
      <c r="FW906" s="66"/>
      <c r="FX906" s="66"/>
      <c r="FY906" s="66"/>
      <c r="FZ906" s="66"/>
      <c r="GA906" s="66"/>
      <c r="GB906" s="66"/>
      <c r="GC906" s="66"/>
      <c r="GD906" s="66"/>
      <c r="GE906" s="66"/>
      <c r="GF906" s="66"/>
      <c r="GG906" s="7"/>
    </row>
    <row r="907" spans="2:189" s="67" customFormat="1" ht="11.45" customHeight="1" x14ac:dyDescent="0.15">
      <c r="B907" s="55"/>
      <c r="C907" s="56"/>
      <c r="D907" s="56" t="s">
        <v>12621</v>
      </c>
      <c r="E907" s="56"/>
      <c r="F907" s="56"/>
      <c r="G907" s="56" t="s">
        <v>12604</v>
      </c>
      <c r="H907" s="56"/>
      <c r="I907" s="56"/>
      <c r="J907" s="56"/>
      <c r="K907" s="56" t="s">
        <v>9</v>
      </c>
      <c r="L907" s="73"/>
      <c r="M907" s="73"/>
      <c r="N907" s="73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56"/>
      <c r="BM907" s="56"/>
      <c r="BN907" s="56"/>
      <c r="BO907" s="56"/>
      <c r="BP907" s="56"/>
      <c r="BQ907" s="56"/>
      <c r="BR907" s="56"/>
      <c r="BS907" s="73"/>
      <c r="BT907" s="56"/>
      <c r="BU907" s="56"/>
      <c r="BV907" s="56"/>
      <c r="BW907" s="56"/>
      <c r="BX907" s="56"/>
      <c r="BY907" s="56"/>
      <c r="BZ907" s="56"/>
      <c r="CA907" s="56"/>
      <c r="CB907" s="56"/>
      <c r="CC907" s="56"/>
      <c r="CD907" s="56"/>
      <c r="CE907" s="56"/>
      <c r="CF907" s="56"/>
      <c r="CG907" s="56"/>
      <c r="CH907" s="56"/>
      <c r="CI907" s="56"/>
      <c r="CJ907" s="56"/>
      <c r="CK907" s="56"/>
      <c r="CL907" s="56"/>
      <c r="CM907" s="56"/>
      <c r="CN907" s="56"/>
      <c r="CO907" s="56"/>
      <c r="CP907" s="56"/>
      <c r="CQ907" s="56"/>
      <c r="CR907" s="56"/>
      <c r="CS907" s="56"/>
      <c r="CT907" s="56"/>
      <c r="CU907" s="56"/>
      <c r="CV907" s="56"/>
      <c r="CW907" s="56"/>
      <c r="CX907" s="56"/>
      <c r="CY907" s="56"/>
      <c r="CZ907" s="56"/>
      <c r="DA907" s="56"/>
      <c r="DB907" s="56"/>
      <c r="DC907" s="56"/>
      <c r="DD907" s="56"/>
      <c r="DE907" s="56"/>
      <c r="DF907" s="56"/>
      <c r="DG907" s="56"/>
      <c r="DH907" s="56"/>
      <c r="DI907" s="56"/>
      <c r="DJ907" s="56"/>
      <c r="DK907" s="56"/>
      <c r="DL907" s="56"/>
      <c r="DM907" s="56"/>
      <c r="DN907" s="56"/>
      <c r="DO907" s="56"/>
      <c r="DP907" s="56"/>
      <c r="DQ907" s="56"/>
      <c r="DR907" s="56"/>
      <c r="DS907" s="56"/>
      <c r="DT907" s="56"/>
      <c r="DU907" s="56"/>
      <c r="DV907" s="56"/>
      <c r="DW907" s="56"/>
      <c r="DX907" s="56"/>
      <c r="DY907" s="56"/>
      <c r="DZ907" s="56"/>
      <c r="EA907" s="56"/>
      <c r="EB907" s="56"/>
      <c r="EC907" s="56"/>
      <c r="ED907" s="56"/>
      <c r="EE907" s="56"/>
      <c r="EF907" s="56"/>
      <c r="EG907" s="56"/>
      <c r="EH907" s="56"/>
      <c r="EI907" s="56"/>
      <c r="EJ907" s="56"/>
      <c r="EK907" s="56"/>
      <c r="EL907" s="76"/>
      <c r="EM907" s="61"/>
      <c r="EN907" s="61"/>
      <c r="EO907" s="61"/>
      <c r="EP907" s="61"/>
      <c r="EQ907" s="70"/>
      <c r="ER907" s="56"/>
      <c r="ES907" s="56"/>
      <c r="ET907" s="66"/>
      <c r="EU907" s="66"/>
      <c r="EV907" s="66"/>
      <c r="EW907" s="66"/>
      <c r="EX907" s="66"/>
      <c r="EY907" s="66"/>
      <c r="EZ907" s="66"/>
      <c r="FA907" s="66"/>
      <c r="FB907" s="66"/>
      <c r="FC907" s="66"/>
      <c r="FD907" s="66"/>
      <c r="FE907" s="66"/>
      <c r="FF907" s="66"/>
      <c r="FG907" s="66"/>
      <c r="FH907" s="66"/>
      <c r="FI907" s="66"/>
      <c r="FJ907" s="66"/>
      <c r="FK907" s="66"/>
      <c r="FL907" s="66"/>
      <c r="FM907" s="66"/>
      <c r="FN907" s="66"/>
      <c r="FO907" s="66"/>
      <c r="FP907" s="66"/>
      <c r="FQ907" s="66"/>
      <c r="FR907" s="66"/>
      <c r="FS907" s="66"/>
      <c r="FT907" s="66"/>
      <c r="FU907" s="66"/>
      <c r="FV907" s="66"/>
      <c r="FW907" s="66"/>
      <c r="FX907" s="66"/>
      <c r="FY907" s="66"/>
      <c r="FZ907" s="66"/>
      <c r="GA907" s="66"/>
      <c r="GB907" s="66"/>
      <c r="GC907" s="66"/>
      <c r="GD907" s="66"/>
      <c r="GE907" s="66"/>
      <c r="GF907" s="66"/>
      <c r="GG907" s="7"/>
    </row>
    <row r="908" spans="2:189" s="67" customFormat="1" ht="11.45" customHeight="1" x14ac:dyDescent="0.15">
      <c r="B908" s="55"/>
      <c r="C908" s="56"/>
      <c r="D908" s="56"/>
      <c r="E908" s="56"/>
      <c r="F908" s="56"/>
      <c r="G908" s="56"/>
      <c r="H908" s="56" t="s">
        <v>4448</v>
      </c>
      <c r="I908" s="56"/>
      <c r="J908" s="56"/>
      <c r="K908" s="56"/>
      <c r="L908" s="73"/>
      <c r="M908" s="73" t="s">
        <v>41</v>
      </c>
      <c r="N908" s="73"/>
      <c r="O908" s="56" t="str">
        <f>TEXT(EN896,"#,###.##")</f>
        <v>4,301.7</v>
      </c>
      <c r="P908" s="56"/>
      <c r="R908" s="56"/>
      <c r="S908" s="56"/>
      <c r="T908" s="56"/>
      <c r="U908" s="56" t="s">
        <v>39</v>
      </c>
      <c r="V908" s="56"/>
      <c r="W908" s="56" t="e">
        <f>TEXT(EN905,"#,###.##")</f>
        <v>#REF!</v>
      </c>
      <c r="X908" s="56"/>
      <c r="Y908" s="56"/>
      <c r="Z908" s="56"/>
      <c r="AA908" s="56"/>
      <c r="AB908" s="56"/>
      <c r="AC908" s="56" t="s">
        <v>43</v>
      </c>
      <c r="AD908" s="56"/>
      <c r="AE908" s="56"/>
      <c r="AF908" s="56" t="e">
        <f>TEXT(TRUNC(EN896+EN905,0),"#,##0")</f>
        <v>#REF!</v>
      </c>
      <c r="AG908" s="56"/>
      <c r="AI908" s="56"/>
      <c r="AJ908" s="56"/>
      <c r="AO908" s="56"/>
      <c r="AP908" s="56"/>
      <c r="AQ908" s="56"/>
      <c r="AR908" s="56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56"/>
      <c r="BI908" s="56"/>
      <c r="BJ908" s="56"/>
      <c r="BK908" s="56"/>
      <c r="BL908" s="56"/>
      <c r="BM908" s="56"/>
      <c r="BN908" s="56"/>
      <c r="BO908" s="56"/>
      <c r="BP908" s="56"/>
      <c r="BQ908" s="56"/>
      <c r="BR908" s="56"/>
      <c r="BS908" s="73"/>
      <c r="BT908" s="56"/>
      <c r="BU908" s="56"/>
      <c r="BV908" s="56"/>
      <c r="BW908" s="56"/>
      <c r="BX908" s="56"/>
      <c r="BY908" s="56"/>
      <c r="BZ908" s="56"/>
      <c r="CA908" s="56"/>
      <c r="CB908" s="56"/>
      <c r="CC908" s="56"/>
      <c r="CD908" s="56"/>
      <c r="CE908" s="56"/>
      <c r="CF908" s="56"/>
      <c r="CG908" s="56"/>
      <c r="CH908" s="56"/>
      <c r="CI908" s="56"/>
      <c r="CJ908" s="56"/>
      <c r="CK908" s="56"/>
      <c r="CL908" s="56"/>
      <c r="CM908" s="56"/>
      <c r="CN908" s="56"/>
      <c r="CO908" s="56"/>
      <c r="CP908" s="56"/>
      <c r="CQ908" s="56"/>
      <c r="CR908" s="56"/>
      <c r="CS908" s="56"/>
      <c r="CT908" s="56"/>
      <c r="CU908" s="56"/>
      <c r="CV908" s="56"/>
      <c r="CW908" s="56"/>
      <c r="CX908" s="56"/>
      <c r="CY908" s="56"/>
      <c r="CZ908" s="56"/>
      <c r="DA908" s="56"/>
      <c r="DB908" s="56"/>
      <c r="DC908" s="56"/>
      <c r="DD908" s="56"/>
      <c r="DE908" s="56"/>
      <c r="DF908" s="56"/>
      <c r="DG908" s="56"/>
      <c r="DH908" s="56"/>
      <c r="DI908" s="56"/>
      <c r="DJ908" s="56"/>
      <c r="DK908" s="56"/>
      <c r="DL908" s="56"/>
      <c r="DM908" s="56"/>
      <c r="DN908" s="56"/>
      <c r="DO908" s="56"/>
      <c r="DP908" s="56"/>
      <c r="DQ908" s="56"/>
      <c r="DR908" s="56"/>
      <c r="DS908" s="56"/>
      <c r="DT908" s="56"/>
      <c r="DU908" s="56"/>
      <c r="DV908" s="56"/>
      <c r="DW908" s="56"/>
      <c r="DX908" s="56"/>
      <c r="DY908" s="56"/>
      <c r="DZ908" s="56"/>
      <c r="EA908" s="56"/>
      <c r="EB908" s="56"/>
      <c r="EC908" s="56"/>
      <c r="ED908" s="56"/>
      <c r="EE908" s="56"/>
      <c r="EF908" s="56"/>
      <c r="EG908" s="56"/>
      <c r="EH908" s="56"/>
      <c r="EI908" s="56"/>
      <c r="EJ908" s="56"/>
      <c r="EK908" s="56"/>
      <c r="EL908" s="76"/>
      <c r="EM908" s="61"/>
      <c r="EN908" s="61"/>
      <c r="EO908" s="61"/>
      <c r="EP908" s="61"/>
      <c r="EQ908" s="70"/>
      <c r="ER908" s="56"/>
      <c r="ES908" s="56"/>
      <c r="ET908" s="66"/>
      <c r="EU908" s="66"/>
      <c r="EV908" s="66"/>
      <c r="EW908" s="66"/>
      <c r="EX908" s="66"/>
      <c r="EY908" s="66"/>
      <c r="EZ908" s="66"/>
      <c r="FA908" s="66"/>
      <c r="FB908" s="66"/>
      <c r="FC908" s="66"/>
      <c r="FD908" s="66"/>
      <c r="FE908" s="66"/>
      <c r="FF908" s="66"/>
      <c r="FG908" s="66"/>
      <c r="FH908" s="66"/>
      <c r="FI908" s="66"/>
      <c r="FJ908" s="66"/>
      <c r="FK908" s="66"/>
      <c r="FL908" s="66"/>
      <c r="FM908" s="66"/>
      <c r="FN908" s="66"/>
      <c r="FO908" s="66"/>
      <c r="FP908" s="66"/>
      <c r="FQ908" s="66"/>
      <c r="FR908" s="66"/>
      <c r="FS908" s="66"/>
      <c r="FT908" s="66"/>
      <c r="FU908" s="66"/>
      <c r="FV908" s="66"/>
      <c r="FW908" s="66"/>
      <c r="FX908" s="66"/>
      <c r="FY908" s="66"/>
      <c r="FZ908" s="66"/>
      <c r="GA908" s="66"/>
      <c r="GB908" s="66"/>
      <c r="GC908" s="66"/>
      <c r="GD908" s="66"/>
      <c r="GE908" s="66"/>
      <c r="GF908" s="66"/>
      <c r="GG908" s="7"/>
    </row>
    <row r="909" spans="2:189" s="67" customFormat="1" ht="11.45" customHeight="1" x14ac:dyDescent="0.15">
      <c r="B909" s="55"/>
      <c r="C909" s="56"/>
      <c r="D909" s="56"/>
      <c r="E909" s="56"/>
      <c r="F909" s="56"/>
      <c r="G909" s="56"/>
      <c r="H909" s="56" t="s">
        <v>4449</v>
      </c>
      <c r="I909" s="56"/>
      <c r="J909" s="56"/>
      <c r="K909" s="56"/>
      <c r="L909" s="73"/>
      <c r="M909" s="73" t="s">
        <v>41</v>
      </c>
      <c r="N909" s="73"/>
      <c r="O909" s="56" t="e">
        <f>TEXT(EO899,"#,###.##")</f>
        <v>#REF!</v>
      </c>
      <c r="P909" s="56"/>
      <c r="R909" s="56"/>
      <c r="S909" s="56"/>
      <c r="T909" s="56"/>
      <c r="U909" s="56" t="s">
        <v>39</v>
      </c>
      <c r="V909" s="56"/>
      <c r="W909" s="56" t="e">
        <f>TEXT(EO905,"#,###.##")</f>
        <v>#REF!</v>
      </c>
      <c r="X909" s="56"/>
      <c r="Y909" s="56"/>
      <c r="Z909" s="56"/>
      <c r="AA909" s="56"/>
      <c r="AB909" s="56"/>
      <c r="AC909" s="56" t="s">
        <v>43</v>
      </c>
      <c r="AD909" s="56"/>
      <c r="AE909" s="56"/>
      <c r="AF909" s="56" t="e">
        <f>TEXT(TRUNC(EO899+EO905,0),"#,##0")</f>
        <v>#REF!</v>
      </c>
      <c r="AG909" s="56"/>
      <c r="AH909" s="56"/>
      <c r="AI909" s="56"/>
      <c r="AJ909" s="56"/>
      <c r="AO909" s="56"/>
      <c r="AP909" s="56"/>
      <c r="AQ909" s="56"/>
      <c r="AR909" s="56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56"/>
      <c r="BI909" s="56"/>
      <c r="BJ909" s="56"/>
      <c r="BK909" s="56"/>
      <c r="BL909" s="56"/>
      <c r="BM909" s="56"/>
      <c r="BN909" s="56"/>
      <c r="BO909" s="56"/>
      <c r="BP909" s="56"/>
      <c r="BQ909" s="56"/>
      <c r="BR909" s="56"/>
      <c r="BS909" s="73"/>
      <c r="BT909" s="56"/>
      <c r="BU909" s="56"/>
      <c r="BV909" s="56"/>
      <c r="BW909" s="56"/>
      <c r="BX909" s="56"/>
      <c r="BY909" s="56"/>
      <c r="BZ909" s="56"/>
      <c r="CA909" s="56"/>
      <c r="CB909" s="56"/>
      <c r="CC909" s="56"/>
      <c r="CD909" s="56"/>
      <c r="CE909" s="56"/>
      <c r="CF909" s="56"/>
      <c r="CG909" s="56"/>
      <c r="CH909" s="56"/>
      <c r="CI909" s="56"/>
      <c r="CJ909" s="56"/>
      <c r="CK909" s="56"/>
      <c r="CL909" s="56"/>
      <c r="CM909" s="56"/>
      <c r="CN909" s="56"/>
      <c r="CO909" s="56"/>
      <c r="CP909" s="56"/>
      <c r="CQ909" s="56"/>
      <c r="CR909" s="56"/>
      <c r="CS909" s="56"/>
      <c r="CT909" s="56"/>
      <c r="CU909" s="56"/>
      <c r="CV909" s="56"/>
      <c r="CW909" s="56"/>
      <c r="CX909" s="56"/>
      <c r="CY909" s="56"/>
      <c r="CZ909" s="56"/>
      <c r="DA909" s="56"/>
      <c r="DB909" s="56"/>
      <c r="DC909" s="56"/>
      <c r="DD909" s="56"/>
      <c r="DE909" s="56"/>
      <c r="DF909" s="56"/>
      <c r="DG909" s="56"/>
      <c r="DH909" s="56"/>
      <c r="DI909" s="56"/>
      <c r="DJ909" s="56"/>
      <c r="DK909" s="56"/>
      <c r="DL909" s="56"/>
      <c r="DM909" s="56"/>
      <c r="DN909" s="56"/>
      <c r="DO909" s="56"/>
      <c r="DP909" s="56"/>
      <c r="DQ909" s="56"/>
      <c r="DR909" s="56"/>
      <c r="DS909" s="56"/>
      <c r="DT909" s="56"/>
      <c r="DU909" s="56"/>
      <c r="DV909" s="56"/>
      <c r="DW909" s="56"/>
      <c r="DX909" s="56"/>
      <c r="DY909" s="56"/>
      <c r="DZ909" s="56"/>
      <c r="EA909" s="56"/>
      <c r="EB909" s="56"/>
      <c r="EC909" s="56"/>
      <c r="ED909" s="56"/>
      <c r="EE909" s="56"/>
      <c r="EF909" s="56"/>
      <c r="EG909" s="56"/>
      <c r="EH909" s="56"/>
      <c r="EI909" s="56"/>
      <c r="EJ909" s="56"/>
      <c r="EK909" s="56"/>
      <c r="EL909" s="76"/>
      <c r="EM909" s="61"/>
      <c r="EN909" s="61"/>
      <c r="EO909" s="61"/>
      <c r="EP909" s="61"/>
      <c r="EQ909" s="70"/>
      <c r="ER909" s="56"/>
      <c r="ES909" s="56"/>
      <c r="ET909" s="66"/>
      <c r="EU909" s="66"/>
      <c r="EV909" s="66"/>
      <c r="EW909" s="66"/>
      <c r="EX909" s="66"/>
      <c r="EY909" s="66"/>
      <c r="EZ909" s="66"/>
      <c r="FA909" s="66"/>
      <c r="FB909" s="66"/>
      <c r="FC909" s="66"/>
      <c r="FD909" s="66"/>
      <c r="FE909" s="66"/>
      <c r="FF909" s="66"/>
      <c r="FG909" s="66"/>
      <c r="FH909" s="66"/>
      <c r="FI909" s="66"/>
      <c r="FJ909" s="66"/>
      <c r="FK909" s="66"/>
      <c r="FL909" s="66"/>
      <c r="FM909" s="66"/>
      <c r="FN909" s="66"/>
      <c r="FO909" s="66"/>
      <c r="FP909" s="66"/>
      <c r="FQ909" s="66"/>
      <c r="FR909" s="66"/>
      <c r="FS909" s="66"/>
      <c r="FT909" s="66"/>
      <c r="FU909" s="66"/>
      <c r="FV909" s="66"/>
      <c r="FW909" s="66"/>
      <c r="FX909" s="66"/>
      <c r="FY909" s="66"/>
      <c r="FZ909" s="66"/>
      <c r="GA909" s="66"/>
      <c r="GB909" s="66"/>
      <c r="GC909" s="66"/>
      <c r="GD909" s="66"/>
      <c r="GE909" s="66"/>
      <c r="GF909" s="66"/>
      <c r="GG909" s="7"/>
    </row>
    <row r="910" spans="2:189" s="67" customFormat="1" ht="11.45" customHeight="1" x14ac:dyDescent="0.15">
      <c r="B910" s="55"/>
      <c r="C910" s="56"/>
      <c r="D910" s="56"/>
      <c r="E910" s="56"/>
      <c r="F910" s="56"/>
      <c r="G910" s="56"/>
      <c r="H910" s="56" t="s">
        <v>12605</v>
      </c>
      <c r="I910" s="56"/>
      <c r="J910" s="73" t="s">
        <v>12606</v>
      </c>
      <c r="K910" s="56"/>
      <c r="L910" s="73"/>
      <c r="M910" s="73" t="s">
        <v>41</v>
      </c>
      <c r="N910" s="73"/>
      <c r="O910" s="56" t="str">
        <f>TEXT(TRUNC(EP905,0),"#,##0")</f>
        <v>0</v>
      </c>
      <c r="P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56"/>
      <c r="BI910" s="56"/>
      <c r="BJ910" s="56"/>
      <c r="BK910" s="56"/>
      <c r="BL910" s="56"/>
      <c r="BM910" s="56"/>
      <c r="BN910" s="56"/>
      <c r="BO910" s="56"/>
      <c r="BP910" s="56"/>
      <c r="BQ910" s="56"/>
      <c r="BR910" s="56"/>
      <c r="BS910" s="73"/>
      <c r="BT910" s="56"/>
      <c r="BU910" s="56"/>
      <c r="BV910" s="56"/>
      <c r="BW910" s="56"/>
      <c r="BX910" s="56"/>
      <c r="BY910" s="56"/>
      <c r="BZ910" s="56"/>
      <c r="CA910" s="56"/>
      <c r="CB910" s="56"/>
      <c r="CC910" s="56"/>
      <c r="CD910" s="56"/>
      <c r="CE910" s="56"/>
      <c r="CF910" s="56"/>
      <c r="CG910" s="56"/>
      <c r="CH910" s="56"/>
      <c r="CI910" s="56"/>
      <c r="CJ910" s="56"/>
      <c r="CK910" s="56"/>
      <c r="CL910" s="56"/>
      <c r="CM910" s="56"/>
      <c r="CN910" s="56"/>
      <c r="CO910" s="56"/>
      <c r="CP910" s="56"/>
      <c r="CQ910" s="56"/>
      <c r="CR910" s="56"/>
      <c r="CS910" s="56"/>
      <c r="CT910" s="56"/>
      <c r="CU910" s="56"/>
      <c r="CV910" s="56"/>
      <c r="CW910" s="56"/>
      <c r="CX910" s="56"/>
      <c r="CY910" s="56"/>
      <c r="CZ910" s="56"/>
      <c r="DA910" s="56"/>
      <c r="DB910" s="56"/>
      <c r="DC910" s="56"/>
      <c r="DD910" s="56"/>
      <c r="DE910" s="56"/>
      <c r="DF910" s="56"/>
      <c r="DG910" s="56"/>
      <c r="DH910" s="56"/>
      <c r="DI910" s="56"/>
      <c r="DJ910" s="56"/>
      <c r="DK910" s="56"/>
      <c r="DL910" s="56"/>
      <c r="DM910" s="56"/>
      <c r="DN910" s="56"/>
      <c r="DO910" s="56"/>
      <c r="DP910" s="56"/>
      <c r="DQ910" s="56"/>
      <c r="DR910" s="56"/>
      <c r="DS910" s="56"/>
      <c r="DT910" s="56"/>
      <c r="DU910" s="56"/>
      <c r="DV910" s="56"/>
      <c r="DW910" s="56"/>
      <c r="DX910" s="56"/>
      <c r="DY910" s="56"/>
      <c r="DZ910" s="56"/>
      <c r="EA910" s="56"/>
      <c r="EB910" s="56"/>
      <c r="EC910" s="56"/>
      <c r="ED910" s="56"/>
      <c r="EE910" s="56"/>
      <c r="EF910" s="56"/>
      <c r="EG910" s="56"/>
      <c r="EH910" s="56"/>
      <c r="EI910" s="56"/>
      <c r="EJ910" s="56"/>
      <c r="EK910" s="56"/>
      <c r="EL910" s="76"/>
      <c r="EM910" s="61"/>
      <c r="EN910" s="61"/>
      <c r="EO910" s="61"/>
      <c r="EP910" s="61"/>
      <c r="EQ910" s="70"/>
      <c r="ER910" s="56"/>
      <c r="ES910" s="56"/>
      <c r="ET910" s="66"/>
      <c r="EU910" s="66"/>
      <c r="EV910" s="66"/>
      <c r="EW910" s="66"/>
      <c r="EX910" s="66"/>
      <c r="EY910" s="66"/>
      <c r="EZ910" s="66"/>
      <c r="FA910" s="66"/>
      <c r="FB910" s="66"/>
      <c r="FC910" s="66"/>
      <c r="FD910" s="66"/>
      <c r="FE910" s="66"/>
      <c r="FF910" s="66"/>
      <c r="FG910" s="66"/>
      <c r="FH910" s="66"/>
      <c r="FI910" s="66"/>
      <c r="FJ910" s="66"/>
      <c r="FK910" s="66"/>
      <c r="FL910" s="66"/>
      <c r="FM910" s="66"/>
      <c r="FN910" s="66"/>
      <c r="FO910" s="66"/>
      <c r="FP910" s="66"/>
      <c r="FQ910" s="66"/>
      <c r="FR910" s="66"/>
      <c r="FS910" s="66"/>
      <c r="FT910" s="66"/>
      <c r="FU910" s="66"/>
      <c r="FV910" s="66"/>
      <c r="FW910" s="66"/>
      <c r="FX910" s="66"/>
      <c r="FY910" s="66"/>
      <c r="FZ910" s="66"/>
      <c r="GA910" s="66"/>
      <c r="GB910" s="66"/>
      <c r="GC910" s="66"/>
      <c r="GD910" s="66"/>
      <c r="GE910" s="66"/>
      <c r="GF910" s="66"/>
      <c r="GG910" s="7"/>
    </row>
    <row r="911" spans="2:189" s="67" customFormat="1" ht="11.45" customHeight="1" x14ac:dyDescent="0.15">
      <c r="B911" s="55"/>
      <c r="C911" s="56"/>
      <c r="D911" s="56"/>
      <c r="E911" s="56"/>
      <c r="F911" s="56"/>
      <c r="G911" s="56"/>
      <c r="H911" s="56"/>
      <c r="I911" s="56"/>
      <c r="J911" s="56" t="s">
        <v>9</v>
      </c>
      <c r="K911" s="56"/>
      <c r="L911" s="73"/>
      <c r="M911" s="73" t="s">
        <v>41</v>
      </c>
      <c r="N911" s="73"/>
      <c r="O911" s="56" t="e">
        <f>TEXT(AF908+AF909+O910,"#,##0")</f>
        <v>#REF!</v>
      </c>
      <c r="P911" s="56"/>
      <c r="Q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56"/>
      <c r="BI911" s="56"/>
      <c r="BJ911" s="56"/>
      <c r="BK911" s="56"/>
      <c r="BL911" s="56"/>
      <c r="BM911" s="56"/>
      <c r="BN911" s="56"/>
      <c r="BO911" s="56"/>
      <c r="BP911" s="56"/>
      <c r="BQ911" s="56"/>
      <c r="BR911" s="56"/>
      <c r="BS911" s="73"/>
      <c r="BT911" s="56"/>
      <c r="BU911" s="56"/>
      <c r="BV911" s="56"/>
      <c r="BW911" s="56"/>
      <c r="BX911" s="56"/>
      <c r="BY911" s="56"/>
      <c r="BZ911" s="56"/>
      <c r="CA911" s="56"/>
      <c r="CB911" s="56"/>
      <c r="CC911" s="56"/>
      <c r="CD911" s="56"/>
      <c r="CE911" s="56"/>
      <c r="CF911" s="56"/>
      <c r="CG911" s="56"/>
      <c r="CH911" s="56"/>
      <c r="CI911" s="56"/>
      <c r="CJ911" s="56"/>
      <c r="CK911" s="56"/>
      <c r="CL911" s="56"/>
      <c r="CM911" s="56"/>
      <c r="CN911" s="56"/>
      <c r="CO911" s="56"/>
      <c r="CP911" s="56"/>
      <c r="CQ911" s="56"/>
      <c r="CR911" s="56"/>
      <c r="CS911" s="56"/>
      <c r="CT911" s="56"/>
      <c r="CU911" s="56"/>
      <c r="CV911" s="56"/>
      <c r="CW911" s="56"/>
      <c r="CX911" s="56"/>
      <c r="CY911" s="56"/>
      <c r="CZ911" s="56"/>
      <c r="DA911" s="56"/>
      <c r="DB911" s="56"/>
      <c r="DC911" s="56"/>
      <c r="DD911" s="56"/>
      <c r="DE911" s="56"/>
      <c r="DF911" s="56"/>
      <c r="DG911" s="56"/>
      <c r="DH911" s="56"/>
      <c r="DI911" s="56"/>
      <c r="DJ911" s="56"/>
      <c r="DK911" s="56"/>
      <c r="DL911" s="56"/>
      <c r="DM911" s="56"/>
      <c r="DN911" s="56"/>
      <c r="DO911" s="56"/>
      <c r="DP911" s="56"/>
      <c r="DQ911" s="56"/>
      <c r="DR911" s="56"/>
      <c r="DS911" s="56"/>
      <c r="DT911" s="56"/>
      <c r="DU911" s="56"/>
      <c r="DV911" s="56"/>
      <c r="DW911" s="56"/>
      <c r="DX911" s="56"/>
      <c r="DY911" s="56"/>
      <c r="DZ911" s="56"/>
      <c r="EA911" s="56"/>
      <c r="EB911" s="56"/>
      <c r="EC911" s="56"/>
      <c r="ED911" s="56"/>
      <c r="EE911" s="56"/>
      <c r="EF911" s="56"/>
      <c r="EG911" s="56"/>
      <c r="EH911" s="56"/>
      <c r="EI911" s="56"/>
      <c r="EJ911" s="56"/>
      <c r="EK911" s="56"/>
      <c r="EL911" s="76"/>
      <c r="EM911" s="62" t="e">
        <f>EN911+EO911+EP911</f>
        <v>#REF!</v>
      </c>
      <c r="EN911" s="61" t="e">
        <f>TEXT(AF908,"#,##0")</f>
        <v>#REF!</v>
      </c>
      <c r="EO911" s="61" t="e">
        <f>TEXT(AF909,"#,##0")</f>
        <v>#REF!</v>
      </c>
      <c r="EP911" s="61" t="str">
        <f>TEXT(O910,"#,##0")</f>
        <v>0</v>
      </c>
      <c r="EQ911" s="70"/>
      <c r="ER911" s="56"/>
      <c r="ES911" s="56"/>
      <c r="ET911" s="66"/>
      <c r="EU911" s="66"/>
      <c r="EV911" s="66"/>
      <c r="EW911" s="66"/>
      <c r="EX911" s="66"/>
      <c r="EY911" s="66"/>
      <c r="EZ911" s="66"/>
      <c r="FA911" s="66"/>
      <c r="FB911" s="66"/>
      <c r="FC911" s="66"/>
      <c r="FD911" s="66"/>
      <c r="FE911" s="66"/>
      <c r="FF911" s="66"/>
      <c r="FG911" s="66"/>
      <c r="FH911" s="66"/>
      <c r="FI911" s="66"/>
      <c r="FJ911" s="66"/>
      <c r="FK911" s="66"/>
      <c r="FL911" s="66"/>
      <c r="FM911" s="66"/>
      <c r="FN911" s="66"/>
      <c r="FO911" s="66"/>
      <c r="FP911" s="66"/>
      <c r="FQ911" s="66"/>
      <c r="FR911" s="66"/>
      <c r="FS911" s="66"/>
      <c r="FT911" s="66"/>
      <c r="FU911" s="66"/>
      <c r="FV911" s="66"/>
      <c r="FW911" s="66"/>
      <c r="FX911" s="66"/>
      <c r="FY911" s="66"/>
      <c r="FZ911" s="66"/>
      <c r="GA911" s="66"/>
      <c r="GB911" s="66"/>
      <c r="GC911" s="66"/>
      <c r="GD911" s="66"/>
      <c r="GE911" s="66"/>
      <c r="GF911" s="66"/>
      <c r="GG911" s="7"/>
    </row>
    <row r="912" spans="2:189" s="67" customFormat="1" ht="11.45" customHeight="1" x14ac:dyDescent="0.15">
      <c r="B912" s="55"/>
      <c r="C912" s="56"/>
      <c r="D912" s="56"/>
      <c r="E912" s="56"/>
      <c r="F912" s="56"/>
      <c r="G912" s="56"/>
      <c r="H912" s="56"/>
      <c r="I912" s="56"/>
      <c r="J912" s="56"/>
      <c r="K912" s="56"/>
      <c r="L912" s="73"/>
      <c r="M912" s="73"/>
      <c r="N912" s="73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56"/>
      <c r="BI912" s="56"/>
      <c r="BJ912" s="56"/>
      <c r="BK912" s="56"/>
      <c r="BL912" s="56"/>
      <c r="BM912" s="56"/>
      <c r="BN912" s="56"/>
      <c r="BO912" s="56"/>
      <c r="BP912" s="56"/>
      <c r="BQ912" s="56"/>
      <c r="BR912" s="56"/>
      <c r="BS912" s="73"/>
      <c r="BT912" s="56"/>
      <c r="BU912" s="56"/>
      <c r="BV912" s="56"/>
      <c r="BW912" s="56"/>
      <c r="BX912" s="56"/>
      <c r="BY912" s="56"/>
      <c r="BZ912" s="56"/>
      <c r="CA912" s="56"/>
      <c r="CB912" s="56"/>
      <c r="CC912" s="56"/>
      <c r="CD912" s="56"/>
      <c r="CE912" s="56"/>
      <c r="CF912" s="56"/>
      <c r="CG912" s="56"/>
      <c r="CH912" s="56"/>
      <c r="CI912" s="56"/>
      <c r="CJ912" s="56"/>
      <c r="CK912" s="56"/>
      <c r="CL912" s="56"/>
      <c r="CM912" s="56"/>
      <c r="CN912" s="56"/>
      <c r="CO912" s="56"/>
      <c r="CP912" s="56"/>
      <c r="CQ912" s="56"/>
      <c r="CR912" s="56"/>
      <c r="CS912" s="56"/>
      <c r="CT912" s="56"/>
      <c r="CU912" s="56"/>
      <c r="CV912" s="56"/>
      <c r="CW912" s="56"/>
      <c r="CX912" s="56"/>
      <c r="CY912" s="56"/>
      <c r="CZ912" s="56"/>
      <c r="DA912" s="56"/>
      <c r="DB912" s="56"/>
      <c r="DC912" s="56"/>
      <c r="DD912" s="56"/>
      <c r="DE912" s="56"/>
      <c r="DF912" s="56"/>
      <c r="DG912" s="56"/>
      <c r="DH912" s="56"/>
      <c r="DI912" s="56"/>
      <c r="DJ912" s="56"/>
      <c r="DK912" s="56"/>
      <c r="DL912" s="56"/>
      <c r="DM912" s="56"/>
      <c r="DN912" s="56"/>
      <c r="DO912" s="56"/>
      <c r="DP912" s="56"/>
      <c r="DQ912" s="56"/>
      <c r="DR912" s="56"/>
      <c r="DS912" s="56"/>
      <c r="DT912" s="56"/>
      <c r="DU912" s="56"/>
      <c r="DV912" s="56"/>
      <c r="DW912" s="56"/>
      <c r="DX912" s="56"/>
      <c r="DY912" s="56"/>
      <c r="DZ912" s="56"/>
      <c r="EA912" s="56"/>
      <c r="EB912" s="56"/>
      <c r="EC912" s="56"/>
      <c r="ED912" s="56"/>
      <c r="EE912" s="56"/>
      <c r="EF912" s="56"/>
      <c r="EG912" s="56"/>
      <c r="EH912" s="56"/>
      <c r="EI912" s="56"/>
      <c r="EJ912" s="56"/>
      <c r="EK912" s="56"/>
      <c r="EL912" s="76"/>
      <c r="EM912" s="61"/>
      <c r="EN912" s="61"/>
      <c r="EO912" s="61"/>
      <c r="EP912" s="61"/>
      <c r="EQ912" s="70"/>
      <c r="ER912" s="56"/>
      <c r="ES912" s="56"/>
      <c r="ET912" s="66"/>
      <c r="EU912" s="66"/>
      <c r="EV912" s="66"/>
      <c r="EW912" s="66"/>
      <c r="EX912" s="66"/>
      <c r="EY912" s="66"/>
      <c r="EZ912" s="66"/>
      <c r="FA912" s="66"/>
      <c r="FB912" s="66"/>
      <c r="FC912" s="66"/>
      <c r="FD912" s="66"/>
      <c r="FE912" s="66"/>
      <c r="FF912" s="66"/>
      <c r="FG912" s="66"/>
      <c r="FH912" s="66"/>
      <c r="FI912" s="66"/>
      <c r="FJ912" s="66"/>
      <c r="FK912" s="66"/>
      <c r="FL912" s="66"/>
      <c r="FM912" s="66"/>
      <c r="FN912" s="66"/>
      <c r="FO912" s="66"/>
      <c r="FP912" s="66"/>
      <c r="FQ912" s="66"/>
      <c r="FR912" s="66"/>
      <c r="FS912" s="66"/>
      <c r="FT912" s="66"/>
      <c r="FU912" s="66"/>
      <c r="FV912" s="66"/>
      <c r="FW912" s="66"/>
      <c r="FX912" s="66"/>
      <c r="FY912" s="66"/>
      <c r="FZ912" s="66"/>
      <c r="GA912" s="66"/>
      <c r="GB912" s="66"/>
      <c r="GC912" s="66"/>
      <c r="GD912" s="66"/>
      <c r="GE912" s="66"/>
      <c r="GF912" s="66"/>
      <c r="GG912" s="7"/>
    </row>
    <row r="913" spans="2:189" s="67" customFormat="1" ht="11.45" customHeight="1" x14ac:dyDescent="0.15">
      <c r="B913" s="55"/>
      <c r="C913" s="56"/>
      <c r="D913" s="56"/>
      <c r="E913" s="56"/>
      <c r="F913" s="56"/>
      <c r="G913" s="56"/>
      <c r="H913" s="56"/>
      <c r="I913" s="56"/>
      <c r="J913" s="56"/>
      <c r="K913" s="56"/>
      <c r="L913" s="73"/>
      <c r="M913" s="73"/>
      <c r="N913" s="73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56"/>
      <c r="BI913" s="56"/>
      <c r="BJ913" s="56"/>
      <c r="BK913" s="56"/>
      <c r="BL913" s="56"/>
      <c r="BM913" s="56"/>
      <c r="BN913" s="56"/>
      <c r="BO913" s="56"/>
      <c r="BP913" s="56"/>
      <c r="BQ913" s="56"/>
      <c r="BR913" s="56"/>
      <c r="BS913" s="73"/>
      <c r="BT913" s="56"/>
      <c r="BU913" s="56"/>
      <c r="BV913" s="56"/>
      <c r="BW913" s="56"/>
      <c r="BX913" s="56"/>
      <c r="BY913" s="56"/>
      <c r="BZ913" s="56"/>
      <c r="CA913" s="56"/>
      <c r="CB913" s="56"/>
      <c r="CC913" s="56"/>
      <c r="CD913" s="56"/>
      <c r="CE913" s="56"/>
      <c r="CF913" s="56"/>
      <c r="CG913" s="56"/>
      <c r="CH913" s="56"/>
      <c r="CI913" s="56"/>
      <c r="CJ913" s="56"/>
      <c r="CK913" s="56"/>
      <c r="CL913" s="56"/>
      <c r="CM913" s="56"/>
      <c r="CN913" s="56"/>
      <c r="CO913" s="56"/>
      <c r="CP913" s="56"/>
      <c r="CQ913" s="56"/>
      <c r="CR913" s="56"/>
      <c r="CS913" s="56"/>
      <c r="CT913" s="56"/>
      <c r="CU913" s="56"/>
      <c r="CV913" s="56"/>
      <c r="CW913" s="56"/>
      <c r="CX913" s="56"/>
      <c r="CY913" s="56"/>
      <c r="CZ913" s="56"/>
      <c r="DA913" s="56"/>
      <c r="DB913" s="56"/>
      <c r="DC913" s="56"/>
      <c r="DD913" s="56"/>
      <c r="DE913" s="56"/>
      <c r="DF913" s="56"/>
      <c r="DG913" s="56"/>
      <c r="DH913" s="56"/>
      <c r="DI913" s="56"/>
      <c r="DJ913" s="56"/>
      <c r="DK913" s="56"/>
      <c r="DL913" s="56"/>
      <c r="DM913" s="56"/>
      <c r="DN913" s="56"/>
      <c r="DO913" s="56"/>
      <c r="DP913" s="56"/>
      <c r="DQ913" s="56"/>
      <c r="DR913" s="56"/>
      <c r="DS913" s="56"/>
      <c r="DT913" s="56"/>
      <c r="DU913" s="56"/>
      <c r="DV913" s="56"/>
      <c r="DW913" s="56"/>
      <c r="DX913" s="56"/>
      <c r="DY913" s="56"/>
      <c r="DZ913" s="56"/>
      <c r="EA913" s="56"/>
      <c r="EB913" s="56"/>
      <c r="EC913" s="56"/>
      <c r="ED913" s="56"/>
      <c r="EE913" s="56"/>
      <c r="EF913" s="56"/>
      <c r="EG913" s="56"/>
      <c r="EH913" s="56"/>
      <c r="EI913" s="56"/>
      <c r="EJ913" s="56"/>
      <c r="EK913" s="56"/>
      <c r="EL913" s="76"/>
      <c r="EM913" s="61"/>
      <c r="EN913" s="61"/>
      <c r="EO913" s="61"/>
      <c r="EP913" s="61"/>
      <c r="EQ913" s="70"/>
      <c r="ER913" s="56"/>
      <c r="ES913" s="56"/>
      <c r="ET913" s="66"/>
      <c r="EU913" s="66"/>
      <c r="EV913" s="66"/>
      <c r="EW913" s="66"/>
      <c r="EX913" s="66"/>
      <c r="EY913" s="66"/>
      <c r="EZ913" s="66"/>
      <c r="FA913" s="66"/>
      <c r="FB913" s="66"/>
      <c r="FC913" s="66"/>
      <c r="FD913" s="66"/>
      <c r="FE913" s="66"/>
      <c r="FF913" s="66"/>
      <c r="FG913" s="66"/>
      <c r="FH913" s="66"/>
      <c r="FI913" s="66"/>
      <c r="FJ913" s="66"/>
      <c r="FK913" s="66"/>
      <c r="FL913" s="66"/>
      <c r="FM913" s="66"/>
      <c r="FN913" s="66"/>
      <c r="FO913" s="66"/>
      <c r="FP913" s="66"/>
      <c r="FQ913" s="66"/>
      <c r="FR913" s="66"/>
      <c r="FS913" s="66"/>
      <c r="FT913" s="66"/>
      <c r="FU913" s="66"/>
      <c r="FV913" s="66"/>
      <c r="FW913" s="66"/>
      <c r="FX913" s="66"/>
      <c r="FY913" s="66"/>
      <c r="FZ913" s="66"/>
      <c r="GA913" s="66"/>
      <c r="GB913" s="66"/>
      <c r="GC913" s="66"/>
      <c r="GD913" s="66"/>
      <c r="GE913" s="66"/>
      <c r="GF913" s="66"/>
      <c r="GG913" s="7"/>
    </row>
    <row r="914" spans="2:189" s="67" customFormat="1" ht="11.45" customHeight="1" x14ac:dyDescent="0.15">
      <c r="B914" s="55"/>
      <c r="C914" s="56"/>
      <c r="D914" s="56"/>
      <c r="E914" s="56"/>
      <c r="F914" s="56"/>
      <c r="G914" s="56"/>
      <c r="H914" s="56"/>
      <c r="I914" s="56"/>
      <c r="J914" s="56"/>
      <c r="K914" s="56"/>
      <c r="L914" s="73"/>
      <c r="M914" s="73"/>
      <c r="N914" s="73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56"/>
      <c r="BI914" s="56"/>
      <c r="BJ914" s="56"/>
      <c r="BK914" s="56"/>
      <c r="BL914" s="56"/>
      <c r="BM914" s="56"/>
      <c r="BN914" s="56"/>
      <c r="BO914" s="56"/>
      <c r="BP914" s="56"/>
      <c r="BQ914" s="56"/>
      <c r="BR914" s="56"/>
      <c r="BS914" s="73"/>
      <c r="BT914" s="56"/>
      <c r="BU914" s="56"/>
      <c r="BV914" s="56"/>
      <c r="BW914" s="56"/>
      <c r="BX914" s="56"/>
      <c r="BY914" s="56"/>
      <c r="BZ914" s="56"/>
      <c r="CA914" s="56"/>
      <c r="CB914" s="56"/>
      <c r="CC914" s="56"/>
      <c r="CD914" s="56"/>
      <c r="CE914" s="56"/>
      <c r="CF914" s="56"/>
      <c r="CG914" s="56"/>
      <c r="CH914" s="56"/>
      <c r="CI914" s="56"/>
      <c r="CJ914" s="56"/>
      <c r="CK914" s="56"/>
      <c r="CL914" s="56"/>
      <c r="CM914" s="56"/>
      <c r="CN914" s="56"/>
      <c r="CO914" s="56"/>
      <c r="CP914" s="56"/>
      <c r="CQ914" s="56"/>
      <c r="CR914" s="56"/>
      <c r="CS914" s="56"/>
      <c r="CT914" s="56"/>
      <c r="CU914" s="56"/>
      <c r="CV914" s="56"/>
      <c r="CW914" s="56"/>
      <c r="CX914" s="56"/>
      <c r="CY914" s="56"/>
      <c r="CZ914" s="56"/>
      <c r="DA914" s="56"/>
      <c r="DB914" s="56"/>
      <c r="DC914" s="56"/>
      <c r="DD914" s="56"/>
      <c r="DE914" s="56"/>
      <c r="DF914" s="56"/>
      <c r="DG914" s="56"/>
      <c r="DH914" s="56"/>
      <c r="DI914" s="56"/>
      <c r="DJ914" s="56"/>
      <c r="DK914" s="56"/>
      <c r="DL914" s="56"/>
      <c r="DM914" s="56"/>
      <c r="DN914" s="56"/>
      <c r="DO914" s="56"/>
      <c r="DP914" s="56"/>
      <c r="DQ914" s="56"/>
      <c r="DR914" s="56"/>
      <c r="DS914" s="56"/>
      <c r="DT914" s="56"/>
      <c r="DU914" s="56"/>
      <c r="DV914" s="56"/>
      <c r="DW914" s="56"/>
      <c r="DX914" s="56"/>
      <c r="DY914" s="56"/>
      <c r="DZ914" s="56"/>
      <c r="EA914" s="56"/>
      <c r="EB914" s="56"/>
      <c r="EC914" s="56"/>
      <c r="ED914" s="56"/>
      <c r="EE914" s="56"/>
      <c r="EF914" s="56"/>
      <c r="EG914" s="56"/>
      <c r="EH914" s="56"/>
      <c r="EI914" s="56"/>
      <c r="EJ914" s="56"/>
      <c r="EK914" s="56"/>
      <c r="EL914" s="76"/>
      <c r="EM914" s="61"/>
      <c r="EN914" s="61"/>
      <c r="EO914" s="61"/>
      <c r="EP914" s="61"/>
      <c r="EQ914" s="70"/>
      <c r="ER914" s="56"/>
      <c r="ES914" s="56"/>
      <c r="ET914" s="66"/>
      <c r="EU914" s="66"/>
      <c r="EV914" s="66"/>
      <c r="EW914" s="66"/>
      <c r="EX914" s="66"/>
      <c r="EY914" s="66"/>
      <c r="EZ914" s="66"/>
      <c r="FA914" s="66"/>
      <c r="FB914" s="66"/>
      <c r="FC914" s="66"/>
      <c r="FD914" s="66"/>
      <c r="FE914" s="66"/>
      <c r="FF914" s="66"/>
      <c r="FG914" s="66"/>
      <c r="FH914" s="66"/>
      <c r="FI914" s="66"/>
      <c r="FJ914" s="66"/>
      <c r="FK914" s="66"/>
      <c r="FL914" s="66"/>
      <c r="FM914" s="66"/>
      <c r="FN914" s="66"/>
      <c r="FO914" s="66"/>
      <c r="FP914" s="66"/>
      <c r="FQ914" s="66"/>
      <c r="FR914" s="66"/>
      <c r="FS914" s="66"/>
      <c r="FT914" s="66"/>
      <c r="FU914" s="66"/>
      <c r="FV914" s="66"/>
      <c r="FW914" s="66"/>
      <c r="FX914" s="66"/>
      <c r="FY914" s="66"/>
      <c r="FZ914" s="66"/>
      <c r="GA914" s="66"/>
      <c r="GB914" s="66"/>
      <c r="GC914" s="66"/>
      <c r="GD914" s="66"/>
      <c r="GE914" s="66"/>
      <c r="GF914" s="66"/>
      <c r="GG914" s="7"/>
    </row>
    <row r="915" spans="2:189" s="67" customFormat="1" ht="11.45" customHeight="1" x14ac:dyDescent="0.15">
      <c r="B915" s="55"/>
      <c r="C915" s="56"/>
      <c r="D915" s="56"/>
      <c r="E915" s="56"/>
      <c r="F915" s="56"/>
      <c r="G915" s="56"/>
      <c r="H915" s="56"/>
      <c r="I915" s="56"/>
      <c r="J915" s="56"/>
      <c r="K915" s="56"/>
      <c r="L915" s="73"/>
      <c r="M915" s="73"/>
      <c r="N915" s="73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56"/>
      <c r="BI915" s="56"/>
      <c r="BJ915" s="56"/>
      <c r="BK915" s="56"/>
      <c r="BL915" s="56"/>
      <c r="BM915" s="56"/>
      <c r="BN915" s="56"/>
      <c r="BO915" s="56"/>
      <c r="BP915" s="56"/>
      <c r="BQ915" s="56"/>
      <c r="BR915" s="56"/>
      <c r="BS915" s="73"/>
      <c r="BT915" s="56"/>
      <c r="BU915" s="56"/>
      <c r="BV915" s="56"/>
      <c r="BW915" s="56"/>
      <c r="BX915" s="56"/>
      <c r="BY915" s="56"/>
      <c r="BZ915" s="56"/>
      <c r="CA915" s="56"/>
      <c r="CB915" s="56"/>
      <c r="CC915" s="56"/>
      <c r="CD915" s="56"/>
      <c r="CE915" s="56"/>
      <c r="CF915" s="56"/>
      <c r="CG915" s="56"/>
      <c r="CH915" s="56"/>
      <c r="CI915" s="56"/>
      <c r="CJ915" s="56"/>
      <c r="CK915" s="56"/>
      <c r="CL915" s="56"/>
      <c r="CM915" s="56"/>
      <c r="CN915" s="56"/>
      <c r="CO915" s="56"/>
      <c r="CP915" s="56"/>
      <c r="CQ915" s="56"/>
      <c r="CR915" s="56"/>
      <c r="CS915" s="56"/>
      <c r="CT915" s="56"/>
      <c r="CU915" s="56"/>
      <c r="CV915" s="56"/>
      <c r="CW915" s="56"/>
      <c r="CX915" s="56"/>
      <c r="CY915" s="56"/>
      <c r="CZ915" s="56"/>
      <c r="DA915" s="56"/>
      <c r="DB915" s="56"/>
      <c r="DC915" s="56"/>
      <c r="DD915" s="56"/>
      <c r="DE915" s="56"/>
      <c r="DF915" s="56"/>
      <c r="DG915" s="56"/>
      <c r="DH915" s="56"/>
      <c r="DI915" s="56"/>
      <c r="DJ915" s="56"/>
      <c r="DK915" s="56"/>
      <c r="DL915" s="56"/>
      <c r="DM915" s="56"/>
      <c r="DN915" s="56"/>
      <c r="DO915" s="56"/>
      <c r="DP915" s="56"/>
      <c r="DQ915" s="56"/>
      <c r="DR915" s="56"/>
      <c r="DS915" s="56"/>
      <c r="DT915" s="56"/>
      <c r="DU915" s="56"/>
      <c r="DV915" s="56"/>
      <c r="DW915" s="56"/>
      <c r="DX915" s="56"/>
      <c r="DY915" s="56"/>
      <c r="DZ915" s="56"/>
      <c r="EA915" s="56"/>
      <c r="EB915" s="56"/>
      <c r="EC915" s="56"/>
      <c r="ED915" s="56"/>
      <c r="EE915" s="56"/>
      <c r="EF915" s="56"/>
      <c r="EG915" s="56"/>
      <c r="EH915" s="56"/>
      <c r="EI915" s="56"/>
      <c r="EJ915" s="56"/>
      <c r="EK915" s="56"/>
      <c r="EL915" s="76"/>
      <c r="EM915" s="61"/>
      <c r="EN915" s="61"/>
      <c r="EO915" s="61"/>
      <c r="EP915" s="61"/>
      <c r="EQ915" s="70"/>
      <c r="ER915" s="56"/>
      <c r="ES915" s="56"/>
      <c r="ET915" s="66"/>
      <c r="EU915" s="66"/>
      <c r="EV915" s="66"/>
      <c r="EW915" s="66"/>
      <c r="EX915" s="66"/>
      <c r="EY915" s="66"/>
      <c r="EZ915" s="66"/>
      <c r="FA915" s="66"/>
      <c r="FB915" s="66"/>
      <c r="FC915" s="66"/>
      <c r="FD915" s="66"/>
      <c r="FE915" s="66"/>
      <c r="FF915" s="66"/>
      <c r="FG915" s="66"/>
      <c r="FH915" s="66"/>
      <c r="FI915" s="66"/>
      <c r="FJ915" s="66"/>
      <c r="FK915" s="66"/>
      <c r="FL915" s="66"/>
      <c r="FM915" s="66"/>
      <c r="FN915" s="66"/>
      <c r="FO915" s="66"/>
      <c r="FP915" s="66"/>
      <c r="FQ915" s="66"/>
      <c r="FR915" s="66"/>
      <c r="FS915" s="66"/>
      <c r="FT915" s="66"/>
      <c r="FU915" s="66"/>
      <c r="FV915" s="66"/>
      <c r="FW915" s="66"/>
      <c r="FX915" s="66"/>
      <c r="FY915" s="66"/>
      <c r="FZ915" s="66"/>
      <c r="GA915" s="66"/>
      <c r="GB915" s="66"/>
      <c r="GC915" s="66"/>
      <c r="GD915" s="66"/>
      <c r="GE915" s="66"/>
      <c r="GF915" s="66"/>
      <c r="GG915" s="7"/>
    </row>
    <row r="916" spans="2:189" s="67" customFormat="1" ht="11.45" customHeight="1" x14ac:dyDescent="0.15">
      <c r="B916" s="55"/>
      <c r="C916" s="56"/>
      <c r="D916" s="56"/>
      <c r="E916" s="56"/>
      <c r="F916" s="56"/>
      <c r="G916" s="56"/>
      <c r="H916" s="56"/>
      <c r="I916" s="56"/>
      <c r="J916" s="56"/>
      <c r="K916" s="56"/>
      <c r="L916" s="73"/>
      <c r="M916" s="73"/>
      <c r="N916" s="73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56"/>
      <c r="BM916" s="56"/>
      <c r="BN916" s="56"/>
      <c r="BO916" s="56"/>
      <c r="BP916" s="56"/>
      <c r="BQ916" s="56"/>
      <c r="BR916" s="56"/>
      <c r="BS916" s="73"/>
      <c r="BT916" s="56"/>
      <c r="BU916" s="56"/>
      <c r="BV916" s="56"/>
      <c r="BW916" s="56"/>
      <c r="BX916" s="56"/>
      <c r="BY916" s="56"/>
      <c r="BZ916" s="56"/>
      <c r="CA916" s="56"/>
      <c r="CB916" s="56"/>
      <c r="CC916" s="56"/>
      <c r="CD916" s="56"/>
      <c r="CE916" s="56"/>
      <c r="CF916" s="56"/>
      <c r="CG916" s="56"/>
      <c r="CH916" s="56"/>
      <c r="CI916" s="56"/>
      <c r="CJ916" s="56"/>
      <c r="CK916" s="56"/>
      <c r="CL916" s="56"/>
      <c r="CM916" s="56"/>
      <c r="CN916" s="56"/>
      <c r="CO916" s="56"/>
      <c r="CP916" s="56"/>
      <c r="CQ916" s="56"/>
      <c r="CR916" s="56"/>
      <c r="CS916" s="56"/>
      <c r="CT916" s="56"/>
      <c r="CU916" s="56"/>
      <c r="CV916" s="56"/>
      <c r="CW916" s="56"/>
      <c r="CX916" s="56"/>
      <c r="CY916" s="56"/>
      <c r="CZ916" s="56"/>
      <c r="DA916" s="56"/>
      <c r="DB916" s="56"/>
      <c r="DC916" s="56"/>
      <c r="DD916" s="56"/>
      <c r="DE916" s="56"/>
      <c r="DF916" s="56"/>
      <c r="DG916" s="56"/>
      <c r="DH916" s="56"/>
      <c r="DI916" s="56"/>
      <c r="DJ916" s="56"/>
      <c r="DK916" s="56"/>
      <c r="DL916" s="56"/>
      <c r="DM916" s="56"/>
      <c r="DN916" s="56"/>
      <c r="DO916" s="56"/>
      <c r="DP916" s="56"/>
      <c r="DQ916" s="56"/>
      <c r="DR916" s="56"/>
      <c r="DS916" s="56"/>
      <c r="DT916" s="56"/>
      <c r="DU916" s="56"/>
      <c r="DV916" s="56"/>
      <c r="DW916" s="56"/>
      <c r="DX916" s="56"/>
      <c r="DY916" s="56"/>
      <c r="DZ916" s="56"/>
      <c r="EA916" s="56"/>
      <c r="EB916" s="56"/>
      <c r="EC916" s="56"/>
      <c r="ED916" s="56"/>
      <c r="EE916" s="56"/>
      <c r="EF916" s="56"/>
      <c r="EG916" s="56"/>
      <c r="EH916" s="56"/>
      <c r="EI916" s="56"/>
      <c r="EJ916" s="56"/>
      <c r="EK916" s="56"/>
      <c r="EL916" s="76"/>
      <c r="EM916" s="61"/>
      <c r="EN916" s="61"/>
      <c r="EO916" s="61"/>
      <c r="EP916" s="61"/>
      <c r="EQ916" s="70"/>
      <c r="ER916" s="56"/>
      <c r="ES916" s="56"/>
      <c r="ET916" s="66"/>
      <c r="EU916" s="66"/>
      <c r="EV916" s="66"/>
      <c r="EW916" s="66"/>
      <c r="EX916" s="66"/>
      <c r="EY916" s="66"/>
      <c r="EZ916" s="66"/>
      <c r="FA916" s="66"/>
      <c r="FB916" s="66"/>
      <c r="FC916" s="66"/>
      <c r="FD916" s="66"/>
      <c r="FE916" s="66"/>
      <c r="FF916" s="66"/>
      <c r="FG916" s="66"/>
      <c r="FH916" s="66"/>
      <c r="FI916" s="66"/>
      <c r="FJ916" s="66"/>
      <c r="FK916" s="66"/>
      <c r="FL916" s="66"/>
      <c r="FM916" s="66"/>
      <c r="FN916" s="66"/>
      <c r="FO916" s="66"/>
      <c r="FP916" s="66"/>
      <c r="FQ916" s="66"/>
      <c r="FR916" s="66"/>
      <c r="FS916" s="66"/>
      <c r="FT916" s="66"/>
      <c r="FU916" s="66"/>
      <c r="FV916" s="66"/>
      <c r="FW916" s="66"/>
      <c r="FX916" s="66"/>
      <c r="FY916" s="66"/>
      <c r="FZ916" s="66"/>
      <c r="GA916" s="66"/>
      <c r="GB916" s="66"/>
      <c r="GC916" s="66"/>
      <c r="GD916" s="66"/>
      <c r="GE916" s="66"/>
      <c r="GF916" s="66"/>
      <c r="GG916" s="7"/>
    </row>
    <row r="917" spans="2:189" s="67" customFormat="1" ht="11.45" customHeight="1" x14ac:dyDescent="0.15">
      <c r="B917" s="55"/>
      <c r="C917" s="56"/>
      <c r="D917" s="56"/>
      <c r="E917" s="56"/>
      <c r="F917" s="56"/>
      <c r="G917" s="56"/>
      <c r="H917" s="56"/>
      <c r="I917" s="56"/>
      <c r="J917" s="56"/>
      <c r="K917" s="56"/>
      <c r="L917" s="73"/>
      <c r="M917" s="73"/>
      <c r="N917" s="73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56"/>
      <c r="BI917" s="56"/>
      <c r="BJ917" s="56"/>
      <c r="BK917" s="56"/>
      <c r="BL917" s="56"/>
      <c r="BM917" s="56"/>
      <c r="BN917" s="56"/>
      <c r="BO917" s="56"/>
      <c r="BP917" s="56"/>
      <c r="BQ917" s="56"/>
      <c r="BR917" s="56"/>
      <c r="BS917" s="73"/>
      <c r="BT917" s="56"/>
      <c r="BU917" s="56"/>
      <c r="BV917" s="56"/>
      <c r="BW917" s="56"/>
      <c r="BX917" s="56"/>
      <c r="BY917" s="56"/>
      <c r="BZ917" s="56"/>
      <c r="CA917" s="56"/>
      <c r="CB917" s="56"/>
      <c r="CC917" s="56"/>
      <c r="CD917" s="56"/>
      <c r="CE917" s="56"/>
      <c r="CF917" s="56"/>
      <c r="CG917" s="56"/>
      <c r="CH917" s="56"/>
      <c r="CI917" s="56"/>
      <c r="CJ917" s="56"/>
      <c r="CK917" s="56"/>
      <c r="CL917" s="56"/>
      <c r="CM917" s="56"/>
      <c r="CN917" s="56"/>
      <c r="CO917" s="56"/>
      <c r="CP917" s="56"/>
      <c r="CQ917" s="56"/>
      <c r="CR917" s="56"/>
      <c r="CS917" s="56"/>
      <c r="CT917" s="56"/>
      <c r="CU917" s="56"/>
      <c r="CV917" s="56"/>
      <c r="CW917" s="56"/>
      <c r="CX917" s="56"/>
      <c r="CY917" s="56"/>
      <c r="CZ917" s="56"/>
      <c r="DA917" s="56"/>
      <c r="DB917" s="56"/>
      <c r="DC917" s="56"/>
      <c r="DD917" s="56"/>
      <c r="DE917" s="56"/>
      <c r="DF917" s="56"/>
      <c r="DG917" s="56"/>
      <c r="DH917" s="56"/>
      <c r="DI917" s="56"/>
      <c r="DJ917" s="56"/>
      <c r="DK917" s="56"/>
      <c r="DL917" s="56"/>
      <c r="DM917" s="56"/>
      <c r="DN917" s="56"/>
      <c r="DO917" s="56"/>
      <c r="DP917" s="56"/>
      <c r="DQ917" s="56"/>
      <c r="DR917" s="56"/>
      <c r="DS917" s="56"/>
      <c r="DT917" s="56"/>
      <c r="DU917" s="56"/>
      <c r="DV917" s="56"/>
      <c r="DW917" s="56"/>
      <c r="DX917" s="56"/>
      <c r="DY917" s="56"/>
      <c r="DZ917" s="56"/>
      <c r="EA917" s="56"/>
      <c r="EB917" s="56"/>
      <c r="EC917" s="56"/>
      <c r="ED917" s="56"/>
      <c r="EE917" s="56"/>
      <c r="EF917" s="56"/>
      <c r="EG917" s="56"/>
      <c r="EH917" s="56"/>
      <c r="EI917" s="56"/>
      <c r="EJ917" s="56"/>
      <c r="EK917" s="56"/>
      <c r="EL917" s="76"/>
      <c r="EM917" s="61"/>
      <c r="EN917" s="61"/>
      <c r="EO917" s="61"/>
      <c r="EP917" s="61"/>
      <c r="EQ917" s="70"/>
      <c r="ER917" s="56"/>
      <c r="ES917" s="56"/>
      <c r="ET917" s="66"/>
      <c r="EU917" s="66"/>
      <c r="EV917" s="66"/>
      <c r="EW917" s="66"/>
      <c r="EX917" s="66"/>
      <c r="EY917" s="66"/>
      <c r="EZ917" s="66"/>
      <c r="FA917" s="66"/>
      <c r="FB917" s="66"/>
      <c r="FC917" s="66"/>
      <c r="FD917" s="66"/>
      <c r="FE917" s="66"/>
      <c r="FF917" s="66"/>
      <c r="FG917" s="66"/>
      <c r="FH917" s="66"/>
      <c r="FI917" s="66"/>
      <c r="FJ917" s="66"/>
      <c r="FK917" s="66"/>
      <c r="FL917" s="66"/>
      <c r="FM917" s="66"/>
      <c r="FN917" s="66"/>
      <c r="FO917" s="66"/>
      <c r="FP917" s="66"/>
      <c r="FQ917" s="66"/>
      <c r="FR917" s="66"/>
      <c r="FS917" s="66"/>
      <c r="FT917" s="66"/>
      <c r="FU917" s="66"/>
      <c r="FV917" s="66"/>
      <c r="FW917" s="66"/>
      <c r="FX917" s="66"/>
      <c r="FY917" s="66"/>
      <c r="FZ917" s="66"/>
      <c r="GA917" s="66"/>
      <c r="GB917" s="66"/>
      <c r="GC917" s="66"/>
      <c r="GD917" s="66"/>
      <c r="GE917" s="66"/>
      <c r="GF917" s="66"/>
      <c r="GG917" s="7"/>
    </row>
    <row r="918" spans="2:189" s="67" customFormat="1" ht="11.45" customHeight="1" x14ac:dyDescent="0.15">
      <c r="B918" s="55"/>
      <c r="C918" s="56"/>
      <c r="D918" s="56"/>
      <c r="E918" s="56"/>
      <c r="F918" s="56"/>
      <c r="G918" s="56"/>
      <c r="H918" s="56"/>
      <c r="I918" s="56"/>
      <c r="J918" s="56"/>
      <c r="K918" s="56"/>
      <c r="L918" s="73"/>
      <c r="M918" s="73"/>
      <c r="N918" s="73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56"/>
      <c r="BI918" s="56"/>
      <c r="BJ918" s="56"/>
      <c r="BK918" s="56"/>
      <c r="BL918" s="56"/>
      <c r="BM918" s="56"/>
      <c r="BN918" s="56"/>
      <c r="BO918" s="56"/>
      <c r="BP918" s="56"/>
      <c r="BQ918" s="56"/>
      <c r="BR918" s="56"/>
      <c r="BS918" s="73"/>
      <c r="BT918" s="56"/>
      <c r="BU918" s="56"/>
      <c r="BV918" s="56"/>
      <c r="BW918" s="56"/>
      <c r="BX918" s="56"/>
      <c r="BY918" s="56"/>
      <c r="BZ918" s="56"/>
      <c r="CA918" s="56"/>
      <c r="CB918" s="56"/>
      <c r="CC918" s="56"/>
      <c r="CD918" s="56"/>
      <c r="CE918" s="56"/>
      <c r="CF918" s="56"/>
      <c r="CG918" s="56"/>
      <c r="CH918" s="56"/>
      <c r="CI918" s="56"/>
      <c r="CJ918" s="56"/>
      <c r="CK918" s="56"/>
      <c r="CL918" s="56"/>
      <c r="CM918" s="56"/>
      <c r="CN918" s="56"/>
      <c r="CO918" s="56"/>
      <c r="CP918" s="56"/>
      <c r="CQ918" s="56"/>
      <c r="CR918" s="56"/>
      <c r="CS918" s="56"/>
      <c r="CT918" s="56"/>
      <c r="CU918" s="56"/>
      <c r="CV918" s="56"/>
      <c r="CW918" s="56"/>
      <c r="CX918" s="56"/>
      <c r="CY918" s="56"/>
      <c r="CZ918" s="56"/>
      <c r="DA918" s="56"/>
      <c r="DB918" s="56"/>
      <c r="DC918" s="56"/>
      <c r="DD918" s="56"/>
      <c r="DE918" s="56"/>
      <c r="DF918" s="56"/>
      <c r="DG918" s="56"/>
      <c r="DH918" s="56"/>
      <c r="DI918" s="56"/>
      <c r="DJ918" s="56"/>
      <c r="DK918" s="56"/>
      <c r="DL918" s="56"/>
      <c r="DM918" s="56"/>
      <c r="DN918" s="56"/>
      <c r="DO918" s="56"/>
      <c r="DP918" s="56"/>
      <c r="DQ918" s="56"/>
      <c r="DR918" s="56"/>
      <c r="DS918" s="56"/>
      <c r="DT918" s="56"/>
      <c r="DU918" s="56"/>
      <c r="DV918" s="56"/>
      <c r="DW918" s="56"/>
      <c r="DX918" s="56"/>
      <c r="DY918" s="56"/>
      <c r="DZ918" s="56"/>
      <c r="EA918" s="56"/>
      <c r="EB918" s="56"/>
      <c r="EC918" s="56"/>
      <c r="ED918" s="56"/>
      <c r="EE918" s="56"/>
      <c r="EF918" s="56"/>
      <c r="EG918" s="56"/>
      <c r="EH918" s="56"/>
      <c r="EI918" s="56"/>
      <c r="EJ918" s="56"/>
      <c r="EK918" s="56"/>
      <c r="EL918" s="76"/>
      <c r="EM918" s="61"/>
      <c r="EN918" s="61"/>
      <c r="EO918" s="61"/>
      <c r="EP918" s="61"/>
      <c r="EQ918" s="70"/>
      <c r="ER918" s="56"/>
      <c r="ES918" s="56"/>
      <c r="ET918" s="66"/>
      <c r="EU918" s="66"/>
      <c r="EV918" s="66"/>
      <c r="EW918" s="66"/>
      <c r="EX918" s="66"/>
      <c r="EY918" s="66"/>
      <c r="EZ918" s="66"/>
      <c r="FA918" s="66"/>
      <c r="FB918" s="66"/>
      <c r="FC918" s="66"/>
      <c r="FD918" s="66"/>
      <c r="FE918" s="66"/>
      <c r="FF918" s="66"/>
      <c r="FG918" s="66"/>
      <c r="FH918" s="66"/>
      <c r="FI918" s="66"/>
      <c r="FJ918" s="66"/>
      <c r="FK918" s="66"/>
      <c r="FL918" s="66"/>
      <c r="FM918" s="66"/>
      <c r="FN918" s="66"/>
      <c r="FO918" s="66"/>
      <c r="FP918" s="66"/>
      <c r="FQ918" s="66"/>
      <c r="FR918" s="66"/>
      <c r="FS918" s="66"/>
      <c r="FT918" s="66"/>
      <c r="FU918" s="66"/>
      <c r="FV918" s="66"/>
      <c r="FW918" s="66"/>
      <c r="FX918" s="66"/>
      <c r="FY918" s="66"/>
      <c r="FZ918" s="66"/>
      <c r="GA918" s="66"/>
      <c r="GB918" s="66"/>
      <c r="GC918" s="66"/>
      <c r="GD918" s="66"/>
      <c r="GE918" s="66"/>
      <c r="GF918" s="66"/>
      <c r="GG918" s="7"/>
    </row>
    <row r="919" spans="2:189" s="67" customFormat="1" ht="11.45" customHeight="1" x14ac:dyDescent="0.15">
      <c r="B919" s="55"/>
      <c r="C919" s="56"/>
      <c r="D919" s="56"/>
      <c r="E919" s="56"/>
      <c r="F919" s="56"/>
      <c r="G919" s="56"/>
      <c r="H919" s="56"/>
      <c r="I919" s="56"/>
      <c r="J919" s="56"/>
      <c r="K919" s="56"/>
      <c r="L919" s="73"/>
      <c r="M919" s="73"/>
      <c r="N919" s="73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56"/>
      <c r="BI919" s="56"/>
      <c r="BJ919" s="56"/>
      <c r="BK919" s="56"/>
      <c r="BL919" s="56"/>
      <c r="BM919" s="56"/>
      <c r="BN919" s="56"/>
      <c r="BO919" s="56"/>
      <c r="BP919" s="56"/>
      <c r="BQ919" s="56"/>
      <c r="BR919" s="56"/>
      <c r="BS919" s="73"/>
      <c r="BT919" s="56"/>
      <c r="BU919" s="56"/>
      <c r="BV919" s="56"/>
      <c r="BW919" s="56"/>
      <c r="BX919" s="56"/>
      <c r="BY919" s="56"/>
      <c r="BZ919" s="56"/>
      <c r="CA919" s="56"/>
      <c r="CB919" s="56"/>
      <c r="CC919" s="56"/>
      <c r="CD919" s="56"/>
      <c r="CE919" s="56"/>
      <c r="CF919" s="56"/>
      <c r="CG919" s="56"/>
      <c r="CH919" s="56"/>
      <c r="CI919" s="56"/>
      <c r="CJ919" s="56"/>
      <c r="CK919" s="56"/>
      <c r="CL919" s="56"/>
      <c r="CM919" s="56"/>
      <c r="CN919" s="56"/>
      <c r="CO919" s="56"/>
      <c r="CP919" s="56"/>
      <c r="CQ919" s="56"/>
      <c r="CR919" s="56"/>
      <c r="CS919" s="56"/>
      <c r="CT919" s="56"/>
      <c r="CU919" s="56"/>
      <c r="CV919" s="56"/>
      <c r="CW919" s="56"/>
      <c r="CX919" s="56"/>
      <c r="CY919" s="56"/>
      <c r="CZ919" s="56"/>
      <c r="DA919" s="56"/>
      <c r="DB919" s="56"/>
      <c r="DC919" s="56"/>
      <c r="DD919" s="56"/>
      <c r="DE919" s="56"/>
      <c r="DF919" s="56"/>
      <c r="DG919" s="56"/>
      <c r="DH919" s="56"/>
      <c r="DI919" s="56"/>
      <c r="DJ919" s="56"/>
      <c r="DK919" s="56"/>
      <c r="DL919" s="56"/>
      <c r="DM919" s="56"/>
      <c r="DN919" s="56"/>
      <c r="DO919" s="56"/>
      <c r="DP919" s="56"/>
      <c r="DQ919" s="56"/>
      <c r="DR919" s="56"/>
      <c r="DS919" s="56"/>
      <c r="DT919" s="56"/>
      <c r="DU919" s="56"/>
      <c r="DV919" s="56"/>
      <c r="DW919" s="56"/>
      <c r="DX919" s="56"/>
      <c r="DY919" s="56"/>
      <c r="DZ919" s="56"/>
      <c r="EA919" s="56"/>
      <c r="EB919" s="56"/>
      <c r="EC919" s="56"/>
      <c r="ED919" s="56"/>
      <c r="EE919" s="56"/>
      <c r="EF919" s="56"/>
      <c r="EG919" s="56"/>
      <c r="EH919" s="56"/>
      <c r="EI919" s="56"/>
      <c r="EJ919" s="56"/>
      <c r="EK919" s="56"/>
      <c r="EL919" s="76"/>
      <c r="EM919" s="61"/>
      <c r="EN919" s="61"/>
      <c r="EO919" s="61"/>
      <c r="EP919" s="61"/>
      <c r="EQ919" s="70"/>
      <c r="ER919" s="56"/>
      <c r="ES919" s="56"/>
      <c r="ET919" s="66"/>
      <c r="EU919" s="66"/>
      <c r="EV919" s="66"/>
      <c r="EW919" s="66"/>
      <c r="EX919" s="66"/>
      <c r="EY919" s="66"/>
      <c r="EZ919" s="66"/>
      <c r="FA919" s="66"/>
      <c r="FB919" s="66"/>
      <c r="FC919" s="66"/>
      <c r="FD919" s="66"/>
      <c r="FE919" s="66"/>
      <c r="FF919" s="66"/>
      <c r="FG919" s="66"/>
      <c r="FH919" s="66"/>
      <c r="FI919" s="66"/>
      <c r="FJ919" s="66"/>
      <c r="FK919" s="66"/>
      <c r="FL919" s="66"/>
      <c r="FM919" s="66"/>
      <c r="FN919" s="66"/>
      <c r="FO919" s="66"/>
      <c r="FP919" s="66"/>
      <c r="FQ919" s="66"/>
      <c r="FR919" s="66"/>
      <c r="FS919" s="66"/>
      <c r="FT919" s="66"/>
      <c r="FU919" s="66"/>
      <c r="FV919" s="66"/>
      <c r="FW919" s="66"/>
      <c r="FX919" s="66"/>
      <c r="FY919" s="66"/>
      <c r="FZ919" s="66"/>
      <c r="GA919" s="66"/>
      <c r="GB919" s="66"/>
      <c r="GC919" s="66"/>
      <c r="GD919" s="66"/>
      <c r="GE919" s="66"/>
      <c r="GF919" s="66"/>
      <c r="GG919" s="7"/>
    </row>
    <row r="920" spans="2:189" s="67" customFormat="1" ht="11.45" customHeight="1" x14ac:dyDescent="0.15">
      <c r="B920" s="55"/>
      <c r="C920" s="56"/>
      <c r="D920" s="56"/>
      <c r="E920" s="56"/>
      <c r="F920" s="56"/>
      <c r="G920" s="56"/>
      <c r="H920" s="56"/>
      <c r="I920" s="56"/>
      <c r="J920" s="56"/>
      <c r="K920" s="56"/>
      <c r="L920" s="73"/>
      <c r="M920" s="73"/>
      <c r="N920" s="73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56"/>
      <c r="BI920" s="56"/>
      <c r="BJ920" s="56"/>
      <c r="BK920" s="56"/>
      <c r="BL920" s="56"/>
      <c r="BM920" s="56"/>
      <c r="BN920" s="56"/>
      <c r="BO920" s="56"/>
      <c r="BP920" s="56"/>
      <c r="BQ920" s="56"/>
      <c r="BR920" s="56"/>
      <c r="BS920" s="73"/>
      <c r="BT920" s="56"/>
      <c r="BU920" s="56"/>
      <c r="BV920" s="56"/>
      <c r="BW920" s="56"/>
      <c r="BX920" s="56"/>
      <c r="BY920" s="56"/>
      <c r="BZ920" s="56"/>
      <c r="CA920" s="56"/>
      <c r="CB920" s="56"/>
      <c r="CC920" s="56"/>
      <c r="CD920" s="56"/>
      <c r="CE920" s="56"/>
      <c r="CF920" s="56"/>
      <c r="CG920" s="56"/>
      <c r="CH920" s="56"/>
      <c r="CI920" s="56"/>
      <c r="CJ920" s="56"/>
      <c r="CK920" s="56"/>
      <c r="CL920" s="56"/>
      <c r="CM920" s="56"/>
      <c r="CN920" s="56"/>
      <c r="CO920" s="56"/>
      <c r="CP920" s="56"/>
      <c r="CQ920" s="56"/>
      <c r="CR920" s="56"/>
      <c r="CS920" s="56"/>
      <c r="CT920" s="56"/>
      <c r="CU920" s="56"/>
      <c r="CV920" s="56"/>
      <c r="CW920" s="56"/>
      <c r="CX920" s="56"/>
      <c r="CY920" s="56"/>
      <c r="CZ920" s="56"/>
      <c r="DA920" s="56"/>
      <c r="DB920" s="56"/>
      <c r="DC920" s="56"/>
      <c r="DD920" s="56"/>
      <c r="DE920" s="56"/>
      <c r="DF920" s="56"/>
      <c r="DG920" s="56"/>
      <c r="DH920" s="56"/>
      <c r="DI920" s="56"/>
      <c r="DJ920" s="56"/>
      <c r="DK920" s="56"/>
      <c r="DL920" s="56"/>
      <c r="DM920" s="56"/>
      <c r="DN920" s="56"/>
      <c r="DO920" s="56"/>
      <c r="DP920" s="56"/>
      <c r="DQ920" s="56"/>
      <c r="DR920" s="56"/>
      <c r="DS920" s="56"/>
      <c r="DT920" s="56"/>
      <c r="DU920" s="56"/>
      <c r="DV920" s="56"/>
      <c r="DW920" s="56"/>
      <c r="DX920" s="56"/>
      <c r="DY920" s="56"/>
      <c r="DZ920" s="56"/>
      <c r="EA920" s="56"/>
      <c r="EB920" s="56"/>
      <c r="EC920" s="56"/>
      <c r="ED920" s="56"/>
      <c r="EE920" s="56"/>
      <c r="EF920" s="56"/>
      <c r="EG920" s="56"/>
      <c r="EH920" s="56"/>
      <c r="EI920" s="56"/>
      <c r="EJ920" s="56"/>
      <c r="EK920" s="56"/>
      <c r="EL920" s="76"/>
      <c r="EM920" s="61"/>
      <c r="EN920" s="61"/>
      <c r="EO920" s="61"/>
      <c r="EP920" s="61"/>
      <c r="EQ920" s="70"/>
      <c r="ER920" s="56"/>
      <c r="ES920" s="56"/>
      <c r="ET920" s="66"/>
      <c r="EU920" s="66"/>
      <c r="EV920" s="66"/>
      <c r="EW920" s="66"/>
      <c r="EX920" s="66"/>
      <c r="EY920" s="66"/>
      <c r="EZ920" s="66"/>
      <c r="FA920" s="66"/>
      <c r="FB920" s="66"/>
      <c r="FC920" s="66"/>
      <c r="FD920" s="66"/>
      <c r="FE920" s="66"/>
      <c r="FF920" s="66"/>
      <c r="FG920" s="66"/>
      <c r="FH920" s="66"/>
      <c r="FI920" s="66"/>
      <c r="FJ920" s="66"/>
      <c r="FK920" s="66"/>
      <c r="FL920" s="66"/>
      <c r="FM920" s="66"/>
      <c r="FN920" s="66"/>
      <c r="FO920" s="66"/>
      <c r="FP920" s="66"/>
      <c r="FQ920" s="66"/>
      <c r="FR920" s="66"/>
      <c r="FS920" s="66"/>
      <c r="FT920" s="66"/>
      <c r="FU920" s="66"/>
      <c r="FV920" s="66"/>
      <c r="FW920" s="66"/>
      <c r="FX920" s="66"/>
      <c r="FY920" s="66"/>
      <c r="FZ920" s="66"/>
      <c r="GA920" s="66"/>
      <c r="GB920" s="66"/>
      <c r="GC920" s="66"/>
      <c r="GD920" s="66"/>
      <c r="GE920" s="66"/>
      <c r="GF920" s="66"/>
      <c r="GG920" s="7"/>
    </row>
    <row r="921" spans="2:189" s="67" customFormat="1" ht="11.45" customHeight="1" x14ac:dyDescent="0.15">
      <c r="B921" s="55"/>
      <c r="C921" s="56"/>
      <c r="D921" s="56"/>
      <c r="E921" s="56"/>
      <c r="F921" s="56"/>
      <c r="G921" s="56"/>
      <c r="H921" s="56"/>
      <c r="I921" s="56"/>
      <c r="J921" s="56"/>
      <c r="K921" s="56"/>
      <c r="L921" s="73"/>
      <c r="M921" s="73"/>
      <c r="N921" s="73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56"/>
      <c r="BI921" s="56"/>
      <c r="BJ921" s="56"/>
      <c r="BK921" s="56"/>
      <c r="BL921" s="56"/>
      <c r="BM921" s="56"/>
      <c r="BN921" s="56"/>
      <c r="BO921" s="56"/>
      <c r="BP921" s="56"/>
      <c r="BQ921" s="56"/>
      <c r="BR921" s="56"/>
      <c r="BS921" s="73"/>
      <c r="BT921" s="56"/>
      <c r="BU921" s="56"/>
      <c r="BV921" s="56"/>
      <c r="BW921" s="56"/>
      <c r="BX921" s="56"/>
      <c r="BY921" s="56"/>
      <c r="BZ921" s="56"/>
      <c r="CA921" s="56"/>
      <c r="CB921" s="56"/>
      <c r="CC921" s="56"/>
      <c r="CD921" s="56"/>
      <c r="CE921" s="56"/>
      <c r="CF921" s="56"/>
      <c r="CG921" s="56"/>
      <c r="CH921" s="56"/>
      <c r="CI921" s="56"/>
      <c r="CJ921" s="56"/>
      <c r="CK921" s="56"/>
      <c r="CL921" s="56"/>
      <c r="CM921" s="56"/>
      <c r="CN921" s="56"/>
      <c r="CO921" s="56"/>
      <c r="CP921" s="56"/>
      <c r="CQ921" s="56"/>
      <c r="CR921" s="56"/>
      <c r="CS921" s="56"/>
      <c r="CT921" s="56"/>
      <c r="CU921" s="56"/>
      <c r="CV921" s="56"/>
      <c r="CW921" s="56"/>
      <c r="CX921" s="56"/>
      <c r="CY921" s="56"/>
      <c r="CZ921" s="56"/>
      <c r="DA921" s="56"/>
      <c r="DB921" s="56"/>
      <c r="DC921" s="56"/>
      <c r="DD921" s="56"/>
      <c r="DE921" s="56"/>
      <c r="DF921" s="56"/>
      <c r="DG921" s="56"/>
      <c r="DH921" s="56"/>
      <c r="DI921" s="56"/>
      <c r="DJ921" s="56"/>
      <c r="DK921" s="56"/>
      <c r="DL921" s="56"/>
      <c r="DM921" s="56"/>
      <c r="DN921" s="56"/>
      <c r="DO921" s="56"/>
      <c r="DP921" s="56"/>
      <c r="DQ921" s="56"/>
      <c r="DR921" s="56"/>
      <c r="DS921" s="56"/>
      <c r="DT921" s="56"/>
      <c r="DU921" s="56"/>
      <c r="DV921" s="56"/>
      <c r="DW921" s="56"/>
      <c r="DX921" s="56"/>
      <c r="DY921" s="56"/>
      <c r="DZ921" s="56"/>
      <c r="EA921" s="56"/>
      <c r="EB921" s="56"/>
      <c r="EC921" s="56"/>
      <c r="ED921" s="56"/>
      <c r="EE921" s="56"/>
      <c r="EF921" s="56"/>
      <c r="EG921" s="56"/>
      <c r="EH921" s="56"/>
      <c r="EI921" s="56"/>
      <c r="EJ921" s="56"/>
      <c r="EK921" s="56"/>
      <c r="EL921" s="76"/>
      <c r="EM921" s="61"/>
      <c r="EN921" s="61"/>
      <c r="EO921" s="61"/>
      <c r="EP921" s="61"/>
      <c r="EQ921" s="70"/>
      <c r="ER921" s="56"/>
      <c r="ES921" s="56"/>
      <c r="ET921" s="66"/>
      <c r="EU921" s="66"/>
      <c r="EV921" s="66"/>
      <c r="EW921" s="66"/>
      <c r="EX921" s="66"/>
      <c r="EY921" s="66"/>
      <c r="EZ921" s="66"/>
      <c r="FA921" s="66"/>
      <c r="FB921" s="66"/>
      <c r="FC921" s="66"/>
      <c r="FD921" s="66"/>
      <c r="FE921" s="66"/>
      <c r="FF921" s="66"/>
      <c r="FG921" s="66"/>
      <c r="FH921" s="66"/>
      <c r="FI921" s="66"/>
      <c r="FJ921" s="66"/>
      <c r="FK921" s="66"/>
      <c r="FL921" s="66"/>
      <c r="FM921" s="66"/>
      <c r="FN921" s="66"/>
      <c r="FO921" s="66"/>
      <c r="FP921" s="66"/>
      <c r="FQ921" s="66"/>
      <c r="FR921" s="66"/>
      <c r="FS921" s="66"/>
      <c r="FT921" s="66"/>
      <c r="FU921" s="66"/>
      <c r="FV921" s="66"/>
      <c r="FW921" s="66"/>
      <c r="FX921" s="66"/>
      <c r="FY921" s="66"/>
      <c r="FZ921" s="66"/>
      <c r="GA921" s="66"/>
      <c r="GB921" s="66"/>
      <c r="GC921" s="66"/>
      <c r="GD921" s="66"/>
      <c r="GE921" s="66"/>
      <c r="GF921" s="66"/>
      <c r="GG921" s="7"/>
    </row>
    <row r="922" spans="2:189" s="67" customFormat="1" ht="11.45" customHeight="1" x14ac:dyDescent="0.15">
      <c r="B922" s="55"/>
      <c r="C922" s="56"/>
      <c r="D922" s="56"/>
      <c r="E922" s="56"/>
      <c r="F922" s="56"/>
      <c r="G922" s="56"/>
      <c r="H922" s="56"/>
      <c r="I922" s="56"/>
      <c r="J922" s="56"/>
      <c r="K922" s="56"/>
      <c r="L922" s="73"/>
      <c r="M922" s="73"/>
      <c r="N922" s="73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56"/>
      <c r="BI922" s="56"/>
      <c r="BJ922" s="56"/>
      <c r="BK922" s="56"/>
      <c r="BL922" s="56"/>
      <c r="BM922" s="56"/>
      <c r="BN922" s="56"/>
      <c r="BO922" s="56"/>
      <c r="BP922" s="56"/>
      <c r="BQ922" s="56"/>
      <c r="BR922" s="56"/>
      <c r="BS922" s="73"/>
      <c r="BT922" s="56"/>
      <c r="BU922" s="56"/>
      <c r="BV922" s="56"/>
      <c r="BW922" s="56"/>
      <c r="BX922" s="56"/>
      <c r="BY922" s="56"/>
      <c r="BZ922" s="56"/>
      <c r="CA922" s="56"/>
      <c r="CB922" s="56"/>
      <c r="CC922" s="56"/>
      <c r="CD922" s="56"/>
      <c r="CE922" s="56"/>
      <c r="CF922" s="56"/>
      <c r="CG922" s="56"/>
      <c r="CH922" s="56"/>
      <c r="CI922" s="56"/>
      <c r="CJ922" s="56"/>
      <c r="CK922" s="56"/>
      <c r="CL922" s="56"/>
      <c r="CM922" s="56"/>
      <c r="CN922" s="56"/>
      <c r="CO922" s="56"/>
      <c r="CP922" s="56"/>
      <c r="CQ922" s="56"/>
      <c r="CR922" s="56"/>
      <c r="CS922" s="56"/>
      <c r="CT922" s="56"/>
      <c r="CU922" s="56"/>
      <c r="CV922" s="56"/>
      <c r="CW922" s="56"/>
      <c r="CX922" s="56"/>
      <c r="CY922" s="56"/>
      <c r="CZ922" s="56"/>
      <c r="DA922" s="56"/>
      <c r="DB922" s="56"/>
      <c r="DC922" s="56"/>
      <c r="DD922" s="56"/>
      <c r="DE922" s="56"/>
      <c r="DF922" s="56"/>
      <c r="DG922" s="56"/>
      <c r="DH922" s="56"/>
      <c r="DI922" s="56"/>
      <c r="DJ922" s="56"/>
      <c r="DK922" s="56"/>
      <c r="DL922" s="56"/>
      <c r="DM922" s="56"/>
      <c r="DN922" s="56"/>
      <c r="DO922" s="56"/>
      <c r="DP922" s="56"/>
      <c r="DQ922" s="56"/>
      <c r="DR922" s="56"/>
      <c r="DS922" s="56"/>
      <c r="DT922" s="56"/>
      <c r="DU922" s="56"/>
      <c r="DV922" s="56"/>
      <c r="DW922" s="56"/>
      <c r="DX922" s="56"/>
      <c r="DY922" s="56"/>
      <c r="DZ922" s="56"/>
      <c r="EA922" s="56"/>
      <c r="EB922" s="56"/>
      <c r="EC922" s="56"/>
      <c r="ED922" s="56"/>
      <c r="EE922" s="56"/>
      <c r="EF922" s="56"/>
      <c r="EG922" s="56"/>
      <c r="EH922" s="56"/>
      <c r="EI922" s="56"/>
      <c r="EJ922" s="56"/>
      <c r="EK922" s="56"/>
      <c r="EL922" s="76"/>
      <c r="EM922" s="61"/>
      <c r="EN922" s="61"/>
      <c r="EO922" s="61"/>
      <c r="EP922" s="61"/>
      <c r="EQ922" s="70"/>
      <c r="ER922" s="56"/>
      <c r="ES922" s="56"/>
      <c r="ET922" s="66"/>
      <c r="EU922" s="66"/>
      <c r="EV922" s="66"/>
      <c r="EW922" s="66"/>
      <c r="EX922" s="66"/>
      <c r="EY922" s="66"/>
      <c r="EZ922" s="66"/>
      <c r="FA922" s="66"/>
      <c r="FB922" s="66"/>
      <c r="FC922" s="66"/>
      <c r="FD922" s="66"/>
      <c r="FE922" s="66"/>
      <c r="FF922" s="66"/>
      <c r="FG922" s="66"/>
      <c r="FH922" s="66"/>
      <c r="FI922" s="66"/>
      <c r="FJ922" s="66"/>
      <c r="FK922" s="66"/>
      <c r="FL922" s="66"/>
      <c r="FM922" s="66"/>
      <c r="FN922" s="66"/>
      <c r="FO922" s="66"/>
      <c r="FP922" s="66"/>
      <c r="FQ922" s="66"/>
      <c r="FR922" s="66"/>
      <c r="FS922" s="66"/>
      <c r="FT922" s="66"/>
      <c r="FU922" s="66"/>
      <c r="FV922" s="66"/>
      <c r="FW922" s="66"/>
      <c r="FX922" s="66"/>
      <c r="FY922" s="66"/>
      <c r="FZ922" s="66"/>
      <c r="GA922" s="66"/>
      <c r="GB922" s="66"/>
      <c r="GC922" s="66"/>
      <c r="GD922" s="66"/>
      <c r="GE922" s="66"/>
      <c r="GF922" s="66"/>
      <c r="GG922" s="7"/>
    </row>
    <row r="923" spans="2:189" s="67" customFormat="1" ht="11.45" customHeight="1" x14ac:dyDescent="0.15">
      <c r="B923" s="55"/>
      <c r="C923" s="56"/>
      <c r="D923" s="56"/>
      <c r="E923" s="56"/>
      <c r="F923" s="56"/>
      <c r="G923" s="56"/>
      <c r="H923" s="56"/>
      <c r="I923" s="56"/>
      <c r="J923" s="56"/>
      <c r="K923" s="56"/>
      <c r="L923" s="73"/>
      <c r="M923" s="73"/>
      <c r="N923" s="73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56"/>
      <c r="BI923" s="56"/>
      <c r="BJ923" s="56"/>
      <c r="BK923" s="56"/>
      <c r="BL923" s="56"/>
      <c r="BM923" s="56"/>
      <c r="BN923" s="56"/>
      <c r="BO923" s="56"/>
      <c r="BP923" s="56"/>
      <c r="BQ923" s="56"/>
      <c r="BR923" s="56"/>
      <c r="BS923" s="73"/>
      <c r="BT923" s="56"/>
      <c r="BU923" s="56"/>
      <c r="BV923" s="56"/>
      <c r="BW923" s="56"/>
      <c r="BX923" s="56"/>
      <c r="BY923" s="56"/>
      <c r="BZ923" s="56"/>
      <c r="CA923" s="56"/>
      <c r="CB923" s="56"/>
      <c r="CC923" s="56"/>
      <c r="CD923" s="56"/>
      <c r="CE923" s="56"/>
      <c r="CF923" s="56"/>
      <c r="CG923" s="56"/>
      <c r="CH923" s="56"/>
      <c r="CI923" s="56"/>
      <c r="CJ923" s="56"/>
      <c r="CK923" s="56"/>
      <c r="CL923" s="56"/>
      <c r="CM923" s="56"/>
      <c r="CN923" s="56"/>
      <c r="CO923" s="56"/>
      <c r="CP923" s="56"/>
      <c r="CQ923" s="56"/>
      <c r="CR923" s="56"/>
      <c r="CS923" s="56"/>
      <c r="CT923" s="56"/>
      <c r="CU923" s="56"/>
      <c r="CV923" s="56"/>
      <c r="CW923" s="56"/>
      <c r="CX923" s="56"/>
      <c r="CY923" s="56"/>
      <c r="CZ923" s="56"/>
      <c r="DA923" s="56"/>
      <c r="DB923" s="56"/>
      <c r="DC923" s="56"/>
      <c r="DD923" s="56"/>
      <c r="DE923" s="56"/>
      <c r="DF923" s="56"/>
      <c r="DG923" s="56"/>
      <c r="DH923" s="56"/>
      <c r="DI923" s="56"/>
      <c r="DJ923" s="56"/>
      <c r="DK923" s="56"/>
      <c r="DL923" s="56"/>
      <c r="DM923" s="56"/>
      <c r="DN923" s="56"/>
      <c r="DO923" s="56"/>
      <c r="DP923" s="56"/>
      <c r="DQ923" s="56"/>
      <c r="DR923" s="56"/>
      <c r="DS923" s="56"/>
      <c r="DT923" s="56"/>
      <c r="DU923" s="56"/>
      <c r="DV923" s="56"/>
      <c r="DW923" s="56"/>
      <c r="DX923" s="56"/>
      <c r="DY923" s="56"/>
      <c r="DZ923" s="56"/>
      <c r="EA923" s="56"/>
      <c r="EB923" s="56"/>
      <c r="EC923" s="56"/>
      <c r="ED923" s="56"/>
      <c r="EE923" s="56"/>
      <c r="EF923" s="56"/>
      <c r="EG923" s="56"/>
      <c r="EH923" s="56"/>
      <c r="EI923" s="56"/>
      <c r="EJ923" s="56"/>
      <c r="EK923" s="56"/>
      <c r="EL923" s="76"/>
      <c r="EM923" s="61"/>
      <c r="EN923" s="61"/>
      <c r="EO923" s="61"/>
      <c r="EP923" s="61"/>
      <c r="EQ923" s="70"/>
      <c r="ER923" s="56"/>
      <c r="ES923" s="56"/>
      <c r="ET923" s="66"/>
      <c r="EU923" s="66"/>
      <c r="EV923" s="66"/>
      <c r="EW923" s="66"/>
      <c r="EX923" s="66"/>
      <c r="EY923" s="66"/>
      <c r="EZ923" s="66"/>
      <c r="FA923" s="66"/>
      <c r="FB923" s="66"/>
      <c r="FC923" s="66"/>
      <c r="FD923" s="66"/>
      <c r="FE923" s="66"/>
      <c r="FF923" s="66"/>
      <c r="FG923" s="66"/>
      <c r="FH923" s="66"/>
      <c r="FI923" s="66"/>
      <c r="FJ923" s="66"/>
      <c r="FK923" s="66"/>
      <c r="FL923" s="66"/>
      <c r="FM923" s="66"/>
      <c r="FN923" s="66"/>
      <c r="FO923" s="66"/>
      <c r="FP923" s="66"/>
      <c r="FQ923" s="66"/>
      <c r="FR923" s="66"/>
      <c r="FS923" s="66"/>
      <c r="FT923" s="66"/>
      <c r="FU923" s="66"/>
      <c r="FV923" s="66"/>
      <c r="FW923" s="66"/>
      <c r="FX923" s="66"/>
      <c r="FY923" s="66"/>
      <c r="FZ923" s="66"/>
      <c r="GA923" s="66"/>
      <c r="GB923" s="66"/>
      <c r="GC923" s="66"/>
      <c r="GD923" s="66"/>
      <c r="GE923" s="66"/>
      <c r="GF923" s="66"/>
      <c r="GG923" s="7"/>
    </row>
    <row r="924" spans="2:189" s="67" customFormat="1" ht="11.45" customHeight="1" x14ac:dyDescent="0.15">
      <c r="B924" s="55"/>
      <c r="C924" s="56"/>
      <c r="D924" s="56"/>
      <c r="E924" s="56"/>
      <c r="F924" s="56"/>
      <c r="G924" s="56"/>
      <c r="H924" s="56"/>
      <c r="I924" s="56"/>
      <c r="J924" s="56"/>
      <c r="K924" s="56"/>
      <c r="L924" s="73"/>
      <c r="M924" s="73"/>
      <c r="N924" s="73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56"/>
      <c r="BI924" s="56"/>
      <c r="BJ924" s="56"/>
      <c r="BK924" s="56"/>
      <c r="BL924" s="56"/>
      <c r="BM924" s="56"/>
      <c r="BN924" s="56"/>
      <c r="BO924" s="56"/>
      <c r="BP924" s="56"/>
      <c r="BQ924" s="56"/>
      <c r="BR924" s="56"/>
      <c r="BS924" s="73"/>
      <c r="BT924" s="56"/>
      <c r="BU924" s="56"/>
      <c r="BV924" s="56"/>
      <c r="BW924" s="56"/>
      <c r="BX924" s="56"/>
      <c r="BY924" s="56"/>
      <c r="BZ924" s="56"/>
      <c r="CA924" s="56"/>
      <c r="CB924" s="56"/>
      <c r="CC924" s="56"/>
      <c r="CD924" s="56"/>
      <c r="CE924" s="56"/>
      <c r="CF924" s="56"/>
      <c r="CG924" s="56"/>
      <c r="CH924" s="56"/>
      <c r="CI924" s="56"/>
      <c r="CJ924" s="56"/>
      <c r="CK924" s="56"/>
      <c r="CL924" s="56"/>
      <c r="CM924" s="56"/>
      <c r="CN924" s="56"/>
      <c r="CO924" s="56"/>
      <c r="CP924" s="56"/>
      <c r="CQ924" s="56"/>
      <c r="CR924" s="56"/>
      <c r="CS924" s="56"/>
      <c r="CT924" s="56"/>
      <c r="CU924" s="56"/>
      <c r="CV924" s="56"/>
      <c r="CW924" s="56"/>
      <c r="CX924" s="56"/>
      <c r="CY924" s="56"/>
      <c r="CZ924" s="56"/>
      <c r="DA924" s="56"/>
      <c r="DB924" s="56"/>
      <c r="DC924" s="56"/>
      <c r="DD924" s="56"/>
      <c r="DE924" s="56"/>
      <c r="DF924" s="56"/>
      <c r="DG924" s="56"/>
      <c r="DH924" s="56"/>
      <c r="DI924" s="56"/>
      <c r="DJ924" s="56"/>
      <c r="DK924" s="56"/>
      <c r="DL924" s="56"/>
      <c r="DM924" s="56"/>
      <c r="DN924" s="56"/>
      <c r="DO924" s="56"/>
      <c r="DP924" s="56"/>
      <c r="DQ924" s="56"/>
      <c r="DR924" s="56"/>
      <c r="DS924" s="56"/>
      <c r="DT924" s="56"/>
      <c r="DU924" s="56"/>
      <c r="DV924" s="56"/>
      <c r="DW924" s="56"/>
      <c r="DX924" s="56"/>
      <c r="DY924" s="56"/>
      <c r="DZ924" s="56"/>
      <c r="EA924" s="56"/>
      <c r="EB924" s="56"/>
      <c r="EC924" s="56"/>
      <c r="ED924" s="56"/>
      <c r="EE924" s="56"/>
      <c r="EF924" s="56"/>
      <c r="EG924" s="56"/>
      <c r="EH924" s="56"/>
      <c r="EI924" s="56"/>
      <c r="EJ924" s="56"/>
      <c r="EK924" s="56"/>
      <c r="EL924" s="76"/>
      <c r="EM924" s="61"/>
      <c r="EN924" s="61"/>
      <c r="EO924" s="61"/>
      <c r="EP924" s="61"/>
      <c r="EQ924" s="70"/>
      <c r="ER924" s="56"/>
      <c r="ES924" s="56"/>
      <c r="ET924" s="66"/>
      <c r="EU924" s="66"/>
      <c r="EV924" s="66"/>
      <c r="EW924" s="66"/>
      <c r="EX924" s="66"/>
      <c r="EY924" s="66"/>
      <c r="EZ924" s="66"/>
      <c r="FA924" s="66"/>
      <c r="FB924" s="66"/>
      <c r="FC924" s="66"/>
      <c r="FD924" s="66"/>
      <c r="FE924" s="66"/>
      <c r="FF924" s="66"/>
      <c r="FG924" s="66"/>
      <c r="FH924" s="66"/>
      <c r="FI924" s="66"/>
      <c r="FJ924" s="66"/>
      <c r="FK924" s="66"/>
      <c r="FL924" s="66"/>
      <c r="FM924" s="66"/>
      <c r="FN924" s="66"/>
      <c r="FO924" s="66"/>
      <c r="FP924" s="66"/>
      <c r="FQ924" s="66"/>
      <c r="FR924" s="66"/>
      <c r="FS924" s="66"/>
      <c r="FT924" s="66"/>
      <c r="FU924" s="66"/>
      <c r="FV924" s="66"/>
      <c r="FW924" s="66"/>
      <c r="FX924" s="66"/>
      <c r="FY924" s="66"/>
      <c r="FZ924" s="66"/>
      <c r="GA924" s="66"/>
      <c r="GB924" s="66"/>
      <c r="GC924" s="66"/>
      <c r="GD924" s="66"/>
      <c r="GE924" s="66"/>
      <c r="GF924" s="66"/>
      <c r="GG924" s="7"/>
    </row>
    <row r="925" spans="2:189" s="67" customFormat="1" ht="11.45" customHeight="1" x14ac:dyDescent="0.15">
      <c r="B925" s="55"/>
      <c r="C925" s="56"/>
      <c r="D925" s="56"/>
      <c r="E925" s="56"/>
      <c r="F925" s="56"/>
      <c r="G925" s="56"/>
      <c r="H925" s="56"/>
      <c r="I925" s="56"/>
      <c r="J925" s="56"/>
      <c r="K925" s="56"/>
      <c r="L925" s="73"/>
      <c r="M925" s="73"/>
      <c r="N925" s="73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56"/>
      <c r="BI925" s="56"/>
      <c r="BJ925" s="56"/>
      <c r="BK925" s="56"/>
      <c r="BL925" s="56"/>
      <c r="BM925" s="56"/>
      <c r="BN925" s="56"/>
      <c r="BO925" s="56"/>
      <c r="BP925" s="56"/>
      <c r="BQ925" s="56"/>
      <c r="BR925" s="56"/>
      <c r="BS925" s="73"/>
      <c r="BT925" s="56"/>
      <c r="BU925" s="56"/>
      <c r="BV925" s="56"/>
      <c r="BW925" s="56"/>
      <c r="BX925" s="56"/>
      <c r="BY925" s="56"/>
      <c r="BZ925" s="56"/>
      <c r="CA925" s="56"/>
      <c r="CB925" s="56"/>
      <c r="CC925" s="56"/>
      <c r="CD925" s="56"/>
      <c r="CE925" s="56"/>
      <c r="CF925" s="56"/>
      <c r="CG925" s="56"/>
      <c r="CH925" s="56"/>
      <c r="CI925" s="56"/>
      <c r="CJ925" s="56"/>
      <c r="CK925" s="56"/>
      <c r="CL925" s="56"/>
      <c r="CM925" s="56"/>
      <c r="CN925" s="56"/>
      <c r="CO925" s="56"/>
      <c r="CP925" s="56"/>
      <c r="CQ925" s="56"/>
      <c r="CR925" s="56"/>
      <c r="CS925" s="56"/>
      <c r="CT925" s="56"/>
      <c r="CU925" s="56"/>
      <c r="CV925" s="56"/>
      <c r="CW925" s="56"/>
      <c r="CX925" s="56"/>
      <c r="CY925" s="56"/>
      <c r="CZ925" s="56"/>
      <c r="DA925" s="56"/>
      <c r="DB925" s="56"/>
      <c r="DC925" s="56"/>
      <c r="DD925" s="56"/>
      <c r="DE925" s="56"/>
      <c r="DF925" s="56"/>
      <c r="DG925" s="56"/>
      <c r="DH925" s="56"/>
      <c r="DI925" s="56"/>
      <c r="DJ925" s="56"/>
      <c r="DK925" s="56"/>
      <c r="DL925" s="56"/>
      <c r="DM925" s="56"/>
      <c r="DN925" s="56"/>
      <c r="DO925" s="56"/>
      <c r="DP925" s="56"/>
      <c r="DQ925" s="56"/>
      <c r="DR925" s="56"/>
      <c r="DS925" s="56"/>
      <c r="DT925" s="56"/>
      <c r="DU925" s="56"/>
      <c r="DV925" s="56"/>
      <c r="DW925" s="56"/>
      <c r="DX925" s="56"/>
      <c r="DY925" s="56"/>
      <c r="DZ925" s="56"/>
      <c r="EA925" s="56"/>
      <c r="EB925" s="56"/>
      <c r="EC925" s="56"/>
      <c r="ED925" s="56"/>
      <c r="EE925" s="56"/>
      <c r="EF925" s="56"/>
      <c r="EG925" s="56"/>
      <c r="EH925" s="56"/>
      <c r="EI925" s="56"/>
      <c r="EJ925" s="56"/>
      <c r="EK925" s="56"/>
      <c r="EL925" s="76"/>
      <c r="EM925" s="61"/>
      <c r="EN925" s="61"/>
      <c r="EO925" s="61"/>
      <c r="EP925" s="61"/>
      <c r="EQ925" s="70"/>
      <c r="ER925" s="56"/>
      <c r="ES925" s="56"/>
      <c r="ET925" s="66"/>
      <c r="EU925" s="66"/>
      <c r="EV925" s="66"/>
      <c r="EW925" s="66"/>
      <c r="EX925" s="66"/>
      <c r="EY925" s="66"/>
      <c r="EZ925" s="66"/>
      <c r="FA925" s="66"/>
      <c r="FB925" s="66"/>
      <c r="FC925" s="66"/>
      <c r="FD925" s="66"/>
      <c r="FE925" s="66"/>
      <c r="FF925" s="66"/>
      <c r="FG925" s="66"/>
      <c r="FH925" s="66"/>
      <c r="FI925" s="66"/>
      <c r="FJ925" s="66"/>
      <c r="FK925" s="66"/>
      <c r="FL925" s="66"/>
      <c r="FM925" s="66"/>
      <c r="FN925" s="66"/>
      <c r="FO925" s="66"/>
      <c r="FP925" s="66"/>
      <c r="FQ925" s="66"/>
      <c r="FR925" s="66"/>
      <c r="FS925" s="66"/>
      <c r="FT925" s="66"/>
      <c r="FU925" s="66"/>
      <c r="FV925" s="66"/>
      <c r="FW925" s="66"/>
      <c r="FX925" s="66"/>
      <c r="FY925" s="66"/>
      <c r="FZ925" s="66"/>
      <c r="GA925" s="66"/>
      <c r="GB925" s="66"/>
      <c r="GC925" s="66"/>
      <c r="GD925" s="66"/>
      <c r="GE925" s="66"/>
      <c r="GF925" s="66"/>
      <c r="GG925" s="7"/>
    </row>
    <row r="926" spans="2:189" s="67" customFormat="1" ht="11.45" customHeight="1" x14ac:dyDescent="0.15">
      <c r="B926" s="55"/>
      <c r="C926" s="56"/>
      <c r="D926" s="56"/>
      <c r="E926" s="56"/>
      <c r="F926" s="56"/>
      <c r="G926" s="56"/>
      <c r="H926" s="56"/>
      <c r="I926" s="56"/>
      <c r="J926" s="56"/>
      <c r="K926" s="56"/>
      <c r="L926" s="73"/>
      <c r="M926" s="73"/>
      <c r="N926" s="73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56"/>
      <c r="BI926" s="56"/>
      <c r="BJ926" s="56"/>
      <c r="BK926" s="56"/>
      <c r="BL926" s="56"/>
      <c r="BM926" s="56"/>
      <c r="BN926" s="56"/>
      <c r="BO926" s="56"/>
      <c r="BP926" s="56"/>
      <c r="BQ926" s="56"/>
      <c r="BR926" s="56"/>
      <c r="BS926" s="73"/>
      <c r="BT926" s="56"/>
      <c r="BU926" s="56"/>
      <c r="BV926" s="56"/>
      <c r="BW926" s="56"/>
      <c r="BX926" s="56"/>
      <c r="BY926" s="56"/>
      <c r="BZ926" s="56"/>
      <c r="CA926" s="56"/>
      <c r="CB926" s="56"/>
      <c r="CC926" s="56"/>
      <c r="CD926" s="56"/>
      <c r="CE926" s="56"/>
      <c r="CF926" s="56"/>
      <c r="CG926" s="56"/>
      <c r="CH926" s="56"/>
      <c r="CI926" s="56"/>
      <c r="CJ926" s="56"/>
      <c r="CK926" s="56"/>
      <c r="CL926" s="56"/>
      <c r="CM926" s="56"/>
      <c r="CN926" s="56"/>
      <c r="CO926" s="56"/>
      <c r="CP926" s="56"/>
      <c r="CQ926" s="56"/>
      <c r="CR926" s="56"/>
      <c r="CS926" s="56"/>
      <c r="CT926" s="56"/>
      <c r="CU926" s="56"/>
      <c r="CV926" s="56"/>
      <c r="CW926" s="56"/>
      <c r="CX926" s="56"/>
      <c r="CY926" s="56"/>
      <c r="CZ926" s="56"/>
      <c r="DA926" s="56"/>
      <c r="DB926" s="56"/>
      <c r="DC926" s="56"/>
      <c r="DD926" s="56"/>
      <c r="DE926" s="56"/>
      <c r="DF926" s="56"/>
      <c r="DG926" s="56"/>
      <c r="DH926" s="56"/>
      <c r="DI926" s="56"/>
      <c r="DJ926" s="56"/>
      <c r="DK926" s="56"/>
      <c r="DL926" s="56"/>
      <c r="DM926" s="56"/>
      <c r="DN926" s="56"/>
      <c r="DO926" s="56"/>
      <c r="DP926" s="56"/>
      <c r="DQ926" s="56"/>
      <c r="DR926" s="56"/>
      <c r="DS926" s="56"/>
      <c r="DT926" s="56"/>
      <c r="DU926" s="56"/>
      <c r="DV926" s="56"/>
      <c r="DW926" s="56"/>
      <c r="DX926" s="56"/>
      <c r="DY926" s="56"/>
      <c r="DZ926" s="56"/>
      <c r="EA926" s="56"/>
      <c r="EB926" s="56"/>
      <c r="EC926" s="56"/>
      <c r="ED926" s="56"/>
      <c r="EE926" s="56"/>
      <c r="EF926" s="56"/>
      <c r="EG926" s="56"/>
      <c r="EH926" s="56"/>
      <c r="EI926" s="56"/>
      <c r="EJ926" s="56"/>
      <c r="EK926" s="56"/>
      <c r="EL926" s="76"/>
      <c r="EM926" s="61"/>
      <c r="EN926" s="61"/>
      <c r="EO926" s="61"/>
      <c r="EP926" s="61"/>
      <c r="EQ926" s="70"/>
      <c r="ER926" s="56"/>
      <c r="ES926" s="56"/>
      <c r="ET926" s="66"/>
      <c r="EU926" s="66"/>
      <c r="EV926" s="66"/>
      <c r="EW926" s="66"/>
      <c r="EX926" s="66"/>
      <c r="EY926" s="66"/>
      <c r="EZ926" s="66"/>
      <c r="FA926" s="66"/>
      <c r="FB926" s="66"/>
      <c r="FC926" s="66"/>
      <c r="FD926" s="66"/>
      <c r="FE926" s="66"/>
      <c r="FF926" s="66"/>
      <c r="FG926" s="66"/>
      <c r="FH926" s="66"/>
      <c r="FI926" s="66"/>
      <c r="FJ926" s="66"/>
      <c r="FK926" s="66"/>
      <c r="FL926" s="66"/>
      <c r="FM926" s="66"/>
      <c r="FN926" s="66"/>
      <c r="FO926" s="66"/>
      <c r="FP926" s="66"/>
      <c r="FQ926" s="66"/>
      <c r="FR926" s="66"/>
      <c r="FS926" s="66"/>
      <c r="FT926" s="66"/>
      <c r="FU926" s="66"/>
      <c r="FV926" s="66"/>
      <c r="FW926" s="66"/>
      <c r="FX926" s="66"/>
      <c r="FY926" s="66"/>
      <c r="FZ926" s="66"/>
      <c r="GA926" s="66"/>
      <c r="GB926" s="66"/>
      <c r="GC926" s="66"/>
      <c r="GD926" s="66"/>
      <c r="GE926" s="66"/>
      <c r="GF926" s="66"/>
      <c r="GG926" s="7"/>
    </row>
    <row r="927" spans="2:189" s="67" customFormat="1" ht="11.45" customHeight="1" x14ac:dyDescent="0.15">
      <c r="B927" s="55"/>
      <c r="C927" s="56"/>
      <c r="D927" s="56"/>
      <c r="E927" s="56"/>
      <c r="F927" s="56"/>
      <c r="G927" s="56"/>
      <c r="H927" s="56"/>
      <c r="I927" s="56"/>
      <c r="J927" s="56"/>
      <c r="K927" s="56"/>
      <c r="L927" s="73"/>
      <c r="M927" s="73"/>
      <c r="N927" s="73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56"/>
      <c r="BI927" s="56"/>
      <c r="BJ927" s="56"/>
      <c r="BK927" s="56"/>
      <c r="BL927" s="56"/>
      <c r="BM927" s="56"/>
      <c r="BN927" s="56"/>
      <c r="BO927" s="56"/>
      <c r="BP927" s="56"/>
      <c r="BQ927" s="56"/>
      <c r="BR927" s="56"/>
      <c r="BS927" s="73"/>
      <c r="BT927" s="56"/>
      <c r="BU927" s="56"/>
      <c r="BV927" s="56"/>
      <c r="BW927" s="56"/>
      <c r="BX927" s="56"/>
      <c r="BY927" s="56"/>
      <c r="BZ927" s="56"/>
      <c r="CA927" s="56"/>
      <c r="CB927" s="56"/>
      <c r="CC927" s="56"/>
      <c r="CD927" s="56"/>
      <c r="CE927" s="56"/>
      <c r="CF927" s="56"/>
      <c r="CG927" s="56"/>
      <c r="CH927" s="56"/>
      <c r="CI927" s="56"/>
      <c r="CJ927" s="56"/>
      <c r="CK927" s="56"/>
      <c r="CL927" s="56"/>
      <c r="CM927" s="56"/>
      <c r="CN927" s="56"/>
      <c r="CO927" s="56"/>
      <c r="CP927" s="56"/>
      <c r="CQ927" s="56"/>
      <c r="CR927" s="56"/>
      <c r="CS927" s="56"/>
      <c r="CT927" s="56"/>
      <c r="CU927" s="56"/>
      <c r="CV927" s="56"/>
      <c r="CW927" s="56"/>
      <c r="CX927" s="56"/>
      <c r="CY927" s="56"/>
      <c r="CZ927" s="56"/>
      <c r="DA927" s="56"/>
      <c r="DB927" s="56"/>
      <c r="DC927" s="56"/>
      <c r="DD927" s="56"/>
      <c r="DE927" s="56"/>
      <c r="DF927" s="56"/>
      <c r="DG927" s="56"/>
      <c r="DH927" s="56"/>
      <c r="DI927" s="56"/>
      <c r="DJ927" s="56"/>
      <c r="DK927" s="56"/>
      <c r="DL927" s="56"/>
      <c r="DM927" s="56"/>
      <c r="DN927" s="56"/>
      <c r="DO927" s="56"/>
      <c r="DP927" s="56"/>
      <c r="DQ927" s="56"/>
      <c r="DR927" s="56"/>
      <c r="DS927" s="56"/>
      <c r="DT927" s="56"/>
      <c r="DU927" s="56"/>
      <c r="DV927" s="56"/>
      <c r="DW927" s="56"/>
      <c r="DX927" s="56"/>
      <c r="DY927" s="56"/>
      <c r="DZ927" s="56"/>
      <c r="EA927" s="56"/>
      <c r="EB927" s="56"/>
      <c r="EC927" s="56"/>
      <c r="ED927" s="56"/>
      <c r="EE927" s="56"/>
      <c r="EF927" s="56"/>
      <c r="EG927" s="56"/>
      <c r="EH927" s="56"/>
      <c r="EI927" s="56"/>
      <c r="EJ927" s="56"/>
      <c r="EK927" s="56"/>
      <c r="EL927" s="76"/>
      <c r="EM927" s="61"/>
      <c r="EN927" s="61"/>
      <c r="EO927" s="61"/>
      <c r="EP927" s="61"/>
      <c r="EQ927" s="70"/>
      <c r="ER927" s="56"/>
      <c r="ES927" s="56"/>
      <c r="ET927" s="66"/>
      <c r="EU927" s="66"/>
      <c r="EV927" s="66"/>
      <c r="EW927" s="66"/>
      <c r="EX927" s="66"/>
      <c r="EY927" s="66"/>
      <c r="EZ927" s="66"/>
      <c r="FA927" s="66"/>
      <c r="FB927" s="66"/>
      <c r="FC927" s="66"/>
      <c r="FD927" s="66"/>
      <c r="FE927" s="66"/>
      <c r="FF927" s="66"/>
      <c r="FG927" s="66"/>
      <c r="FH927" s="66"/>
      <c r="FI927" s="66"/>
      <c r="FJ927" s="66"/>
      <c r="FK927" s="66"/>
      <c r="FL927" s="66"/>
      <c r="FM927" s="66"/>
      <c r="FN927" s="66"/>
      <c r="FO927" s="66"/>
      <c r="FP927" s="66"/>
      <c r="FQ927" s="66"/>
      <c r="FR927" s="66"/>
      <c r="FS927" s="66"/>
      <c r="FT927" s="66"/>
      <c r="FU927" s="66"/>
      <c r="FV927" s="66"/>
      <c r="FW927" s="66"/>
      <c r="FX927" s="66"/>
      <c r="FY927" s="66"/>
      <c r="FZ927" s="66"/>
      <c r="GA927" s="66"/>
      <c r="GB927" s="66"/>
      <c r="GC927" s="66"/>
      <c r="GD927" s="66"/>
      <c r="GE927" s="66"/>
      <c r="GF927" s="66"/>
      <c r="GG927" s="7"/>
    </row>
    <row r="928" spans="2:189" s="67" customFormat="1" ht="11.45" customHeight="1" x14ac:dyDescent="0.15">
      <c r="B928" s="55"/>
      <c r="C928" s="56"/>
      <c r="D928" s="56"/>
      <c r="E928" s="56"/>
      <c r="F928" s="56"/>
      <c r="G928" s="56"/>
      <c r="H928" s="56"/>
      <c r="I928" s="56"/>
      <c r="J928" s="56"/>
      <c r="K928" s="56"/>
      <c r="L928" s="73"/>
      <c r="M928" s="73"/>
      <c r="N928" s="73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56"/>
      <c r="BI928" s="56"/>
      <c r="BJ928" s="56"/>
      <c r="BK928" s="56"/>
      <c r="BL928" s="56"/>
      <c r="BM928" s="56"/>
      <c r="BN928" s="56"/>
      <c r="BO928" s="56"/>
      <c r="BP928" s="56"/>
      <c r="BQ928" s="56"/>
      <c r="BR928" s="56"/>
      <c r="BS928" s="73"/>
      <c r="BT928" s="56"/>
      <c r="BU928" s="56"/>
      <c r="BV928" s="56"/>
      <c r="BW928" s="56"/>
      <c r="BX928" s="56"/>
      <c r="BY928" s="56"/>
      <c r="BZ928" s="56"/>
      <c r="CA928" s="56"/>
      <c r="CB928" s="56"/>
      <c r="CC928" s="56"/>
      <c r="CD928" s="56"/>
      <c r="CE928" s="56"/>
      <c r="CF928" s="56"/>
      <c r="CG928" s="56"/>
      <c r="CH928" s="56"/>
      <c r="CI928" s="56"/>
      <c r="CJ928" s="56"/>
      <c r="CK928" s="56"/>
      <c r="CL928" s="56"/>
      <c r="CM928" s="56"/>
      <c r="CN928" s="56"/>
      <c r="CO928" s="56"/>
      <c r="CP928" s="56"/>
      <c r="CQ928" s="56"/>
      <c r="CR928" s="56"/>
      <c r="CS928" s="56"/>
      <c r="CT928" s="56"/>
      <c r="CU928" s="56"/>
      <c r="CV928" s="56"/>
      <c r="CW928" s="56"/>
      <c r="CX928" s="56"/>
      <c r="CY928" s="56"/>
      <c r="CZ928" s="56"/>
      <c r="DA928" s="56"/>
      <c r="DB928" s="56"/>
      <c r="DC928" s="56"/>
      <c r="DD928" s="56"/>
      <c r="DE928" s="56"/>
      <c r="DF928" s="56"/>
      <c r="DG928" s="56"/>
      <c r="DH928" s="56"/>
      <c r="DI928" s="56"/>
      <c r="DJ928" s="56"/>
      <c r="DK928" s="56"/>
      <c r="DL928" s="56"/>
      <c r="DM928" s="56"/>
      <c r="DN928" s="56"/>
      <c r="DO928" s="56"/>
      <c r="DP928" s="56"/>
      <c r="DQ928" s="56"/>
      <c r="DR928" s="56"/>
      <c r="DS928" s="56"/>
      <c r="DT928" s="56"/>
      <c r="DU928" s="56"/>
      <c r="DV928" s="56"/>
      <c r="DW928" s="56"/>
      <c r="DX928" s="56"/>
      <c r="DY928" s="56"/>
      <c r="DZ928" s="56"/>
      <c r="EA928" s="56"/>
      <c r="EB928" s="56"/>
      <c r="EC928" s="56"/>
      <c r="ED928" s="56"/>
      <c r="EE928" s="56"/>
      <c r="EF928" s="56"/>
      <c r="EG928" s="56"/>
      <c r="EH928" s="56"/>
      <c r="EI928" s="56"/>
      <c r="EJ928" s="56"/>
      <c r="EK928" s="56"/>
      <c r="EL928" s="76"/>
      <c r="EM928" s="61"/>
      <c r="EN928" s="61"/>
      <c r="EO928" s="61"/>
      <c r="EP928" s="61"/>
      <c r="EQ928" s="70"/>
      <c r="ER928" s="56"/>
      <c r="ES928" s="56"/>
      <c r="ET928" s="66"/>
      <c r="EU928" s="66"/>
      <c r="EV928" s="66"/>
      <c r="EW928" s="66"/>
      <c r="EX928" s="66"/>
      <c r="EY928" s="66"/>
      <c r="EZ928" s="66"/>
      <c r="FA928" s="66"/>
      <c r="FB928" s="66"/>
      <c r="FC928" s="66"/>
      <c r="FD928" s="66"/>
      <c r="FE928" s="66"/>
      <c r="FF928" s="66"/>
      <c r="FG928" s="66"/>
      <c r="FH928" s="66"/>
      <c r="FI928" s="66"/>
      <c r="FJ928" s="66"/>
      <c r="FK928" s="66"/>
      <c r="FL928" s="66"/>
      <c r="FM928" s="66"/>
      <c r="FN928" s="66"/>
      <c r="FO928" s="66"/>
      <c r="FP928" s="66"/>
      <c r="FQ928" s="66"/>
      <c r="FR928" s="66"/>
      <c r="FS928" s="66"/>
      <c r="FT928" s="66"/>
      <c r="FU928" s="66"/>
      <c r="FV928" s="66"/>
      <c r="FW928" s="66"/>
      <c r="FX928" s="66"/>
      <c r="FY928" s="66"/>
      <c r="FZ928" s="66"/>
      <c r="GA928" s="66"/>
      <c r="GB928" s="66"/>
      <c r="GC928" s="66"/>
      <c r="GD928" s="66"/>
      <c r="GE928" s="66"/>
      <c r="GF928" s="66"/>
      <c r="GG928" s="7"/>
    </row>
    <row r="929" spans="1:189" s="67" customFormat="1" ht="11.45" customHeight="1" x14ac:dyDescent="0.15">
      <c r="B929" s="55"/>
      <c r="C929" s="56"/>
      <c r="D929" s="56"/>
      <c r="E929" s="56"/>
      <c r="F929" s="56"/>
      <c r="G929" s="56"/>
      <c r="H929" s="56"/>
      <c r="I929" s="56"/>
      <c r="J929" s="56"/>
      <c r="K929" s="56"/>
      <c r="L929" s="73"/>
      <c r="M929" s="73"/>
      <c r="N929" s="73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56"/>
      <c r="BI929" s="56"/>
      <c r="BJ929" s="56"/>
      <c r="BK929" s="56"/>
      <c r="BL929" s="56"/>
      <c r="BM929" s="56"/>
      <c r="BN929" s="56"/>
      <c r="BO929" s="56"/>
      <c r="BP929" s="56"/>
      <c r="BQ929" s="56"/>
      <c r="BR929" s="56"/>
      <c r="BS929" s="73"/>
      <c r="BT929" s="56"/>
      <c r="BU929" s="56"/>
      <c r="BV929" s="56"/>
      <c r="BW929" s="56"/>
      <c r="BX929" s="56"/>
      <c r="BY929" s="56"/>
      <c r="BZ929" s="56"/>
      <c r="CA929" s="56"/>
      <c r="CB929" s="56"/>
      <c r="CC929" s="56"/>
      <c r="CD929" s="56"/>
      <c r="CE929" s="56"/>
      <c r="CF929" s="56"/>
      <c r="CG929" s="56"/>
      <c r="CH929" s="56"/>
      <c r="CI929" s="56"/>
      <c r="CJ929" s="56"/>
      <c r="CK929" s="56"/>
      <c r="CL929" s="56"/>
      <c r="CM929" s="56"/>
      <c r="CN929" s="56"/>
      <c r="CO929" s="56"/>
      <c r="CP929" s="56"/>
      <c r="CQ929" s="56"/>
      <c r="CR929" s="56"/>
      <c r="CS929" s="56"/>
      <c r="CT929" s="56"/>
      <c r="CU929" s="56"/>
      <c r="CV929" s="56"/>
      <c r="CW929" s="56"/>
      <c r="CX929" s="56"/>
      <c r="CY929" s="56"/>
      <c r="CZ929" s="56"/>
      <c r="DA929" s="56"/>
      <c r="DB929" s="56"/>
      <c r="DC929" s="56"/>
      <c r="DD929" s="56"/>
      <c r="DE929" s="56"/>
      <c r="DF929" s="56"/>
      <c r="DG929" s="56"/>
      <c r="DH929" s="56"/>
      <c r="DI929" s="56"/>
      <c r="DJ929" s="56"/>
      <c r="DK929" s="56"/>
      <c r="DL929" s="56"/>
      <c r="DM929" s="56"/>
      <c r="DN929" s="56"/>
      <c r="DO929" s="56"/>
      <c r="DP929" s="56"/>
      <c r="DQ929" s="56"/>
      <c r="DR929" s="56"/>
      <c r="DS929" s="56"/>
      <c r="DT929" s="56"/>
      <c r="DU929" s="56"/>
      <c r="DV929" s="56"/>
      <c r="DW929" s="56"/>
      <c r="DX929" s="56"/>
      <c r="DY929" s="56"/>
      <c r="DZ929" s="56"/>
      <c r="EA929" s="56"/>
      <c r="EB929" s="56"/>
      <c r="EC929" s="56"/>
      <c r="ED929" s="56"/>
      <c r="EE929" s="56"/>
      <c r="EF929" s="56"/>
      <c r="EG929" s="56"/>
      <c r="EH929" s="56"/>
      <c r="EI929" s="56"/>
      <c r="EJ929" s="56"/>
      <c r="EK929" s="56"/>
      <c r="EL929" s="76"/>
      <c r="EM929" s="61"/>
      <c r="EN929" s="61"/>
      <c r="EO929" s="61"/>
      <c r="EP929" s="61"/>
      <c r="EQ929" s="70"/>
      <c r="ER929" s="56"/>
      <c r="ES929" s="56"/>
      <c r="ET929" s="66"/>
      <c r="EU929" s="66"/>
      <c r="EV929" s="66"/>
      <c r="EW929" s="66"/>
      <c r="EX929" s="66"/>
      <c r="EY929" s="66"/>
      <c r="EZ929" s="66"/>
      <c r="FA929" s="66"/>
      <c r="FB929" s="66"/>
      <c r="FC929" s="66"/>
      <c r="FD929" s="66"/>
      <c r="FE929" s="66"/>
      <c r="FF929" s="66"/>
      <c r="FG929" s="66"/>
      <c r="FH929" s="66"/>
      <c r="FI929" s="66"/>
      <c r="FJ929" s="66"/>
      <c r="FK929" s="66"/>
      <c r="FL929" s="66"/>
      <c r="FM929" s="66"/>
      <c r="FN929" s="66"/>
      <c r="FO929" s="66"/>
      <c r="FP929" s="66"/>
      <c r="FQ929" s="66"/>
      <c r="FR929" s="66"/>
      <c r="FS929" s="66"/>
      <c r="FT929" s="66"/>
      <c r="FU929" s="66"/>
      <c r="FV929" s="66"/>
      <c r="FW929" s="66"/>
      <c r="FX929" s="66"/>
      <c r="FY929" s="66"/>
      <c r="FZ929" s="66"/>
      <c r="GA929" s="66"/>
      <c r="GB929" s="66"/>
      <c r="GC929" s="66"/>
      <c r="GD929" s="66"/>
      <c r="GE929" s="66"/>
      <c r="GF929" s="66"/>
      <c r="GG929" s="7"/>
    </row>
    <row r="930" spans="1:189" s="67" customFormat="1" ht="11.45" customHeight="1" x14ac:dyDescent="0.15">
      <c r="B930" s="55"/>
      <c r="C930" s="56"/>
      <c r="D930" s="56"/>
      <c r="E930" s="56"/>
      <c r="F930" s="56"/>
      <c r="G930" s="56"/>
      <c r="H930" s="56"/>
      <c r="I930" s="56"/>
      <c r="J930" s="56"/>
      <c r="K930" s="56"/>
      <c r="L930" s="73"/>
      <c r="M930" s="73"/>
      <c r="N930" s="73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56"/>
      <c r="BI930" s="56"/>
      <c r="BJ930" s="56"/>
      <c r="BK930" s="56"/>
      <c r="BL930" s="56"/>
      <c r="BM930" s="56"/>
      <c r="BN930" s="56"/>
      <c r="BO930" s="56"/>
      <c r="BP930" s="56"/>
      <c r="BQ930" s="56"/>
      <c r="BR930" s="56"/>
      <c r="BS930" s="73"/>
      <c r="BT930" s="56"/>
      <c r="BU930" s="56"/>
      <c r="BV930" s="56"/>
      <c r="BW930" s="56"/>
      <c r="BX930" s="56"/>
      <c r="BY930" s="56"/>
      <c r="BZ930" s="56"/>
      <c r="CA930" s="56"/>
      <c r="CB930" s="56"/>
      <c r="CC930" s="56"/>
      <c r="CD930" s="56"/>
      <c r="CE930" s="56"/>
      <c r="CF930" s="56"/>
      <c r="CG930" s="56"/>
      <c r="CH930" s="56"/>
      <c r="CI930" s="56"/>
      <c r="CJ930" s="56"/>
      <c r="CK930" s="56"/>
      <c r="CL930" s="56"/>
      <c r="CM930" s="56"/>
      <c r="CN930" s="56"/>
      <c r="CO930" s="56"/>
      <c r="CP930" s="56"/>
      <c r="CQ930" s="56"/>
      <c r="CR930" s="56"/>
      <c r="CS930" s="56"/>
      <c r="CT930" s="56"/>
      <c r="CU930" s="56"/>
      <c r="CV930" s="56"/>
      <c r="CW930" s="56"/>
      <c r="CX930" s="56"/>
      <c r="CY930" s="56"/>
      <c r="CZ930" s="56"/>
      <c r="DA930" s="56"/>
      <c r="DB930" s="56"/>
      <c r="DC930" s="56"/>
      <c r="DD930" s="56"/>
      <c r="DE930" s="56"/>
      <c r="DF930" s="56"/>
      <c r="DG930" s="56"/>
      <c r="DH930" s="56"/>
      <c r="DI930" s="56"/>
      <c r="DJ930" s="56"/>
      <c r="DK930" s="56"/>
      <c r="DL930" s="56"/>
      <c r="DM930" s="56"/>
      <c r="DN930" s="56"/>
      <c r="DO930" s="56"/>
      <c r="DP930" s="56"/>
      <c r="DQ930" s="56"/>
      <c r="DR930" s="56"/>
      <c r="DS930" s="56"/>
      <c r="DT930" s="56"/>
      <c r="DU930" s="56"/>
      <c r="DV930" s="56"/>
      <c r="DW930" s="56"/>
      <c r="DX930" s="56"/>
      <c r="DY930" s="56"/>
      <c r="DZ930" s="56"/>
      <c r="EA930" s="56"/>
      <c r="EB930" s="56"/>
      <c r="EC930" s="56"/>
      <c r="ED930" s="56"/>
      <c r="EE930" s="56"/>
      <c r="EF930" s="56"/>
      <c r="EG930" s="56"/>
      <c r="EH930" s="56"/>
      <c r="EI930" s="56"/>
      <c r="EJ930" s="56"/>
      <c r="EK930" s="56"/>
      <c r="EL930" s="76"/>
      <c r="EM930" s="61"/>
      <c r="EN930" s="61"/>
      <c r="EO930" s="61"/>
      <c r="EP930" s="61"/>
      <c r="EQ930" s="70"/>
      <c r="ER930" s="56"/>
      <c r="ES930" s="56"/>
      <c r="ET930" s="66"/>
      <c r="EU930" s="66"/>
      <c r="EV930" s="66"/>
      <c r="EW930" s="66"/>
      <c r="EX930" s="66"/>
      <c r="EY930" s="66"/>
      <c r="EZ930" s="66"/>
      <c r="FA930" s="66"/>
      <c r="FB930" s="66"/>
      <c r="FC930" s="66"/>
      <c r="FD930" s="66"/>
      <c r="FE930" s="66"/>
      <c r="FF930" s="66"/>
      <c r="FG930" s="66"/>
      <c r="FH930" s="66"/>
      <c r="FI930" s="66"/>
      <c r="FJ930" s="66"/>
      <c r="FK930" s="66"/>
      <c r="FL930" s="66"/>
      <c r="FM930" s="66"/>
      <c r="FN930" s="66"/>
      <c r="FO930" s="66"/>
      <c r="FP930" s="66"/>
      <c r="FQ930" s="66"/>
      <c r="FR930" s="66"/>
      <c r="FS930" s="66"/>
      <c r="FT930" s="66"/>
      <c r="FU930" s="66"/>
      <c r="FV930" s="66"/>
      <c r="FW930" s="66"/>
      <c r="FX930" s="66"/>
      <c r="FY930" s="66"/>
      <c r="FZ930" s="66"/>
      <c r="GA930" s="66"/>
      <c r="GB930" s="66"/>
      <c r="GC930" s="66"/>
      <c r="GD930" s="66"/>
      <c r="GE930" s="66"/>
      <c r="GF930" s="66"/>
      <c r="GG930" s="7"/>
    </row>
    <row r="931" spans="1:189" s="67" customFormat="1" ht="11.45" customHeight="1" x14ac:dyDescent="0.15">
      <c r="B931" s="55"/>
      <c r="C931" s="56"/>
      <c r="D931" s="56"/>
      <c r="E931" s="56"/>
      <c r="F931" s="56"/>
      <c r="G931" s="56"/>
      <c r="H931" s="56"/>
      <c r="I931" s="56"/>
      <c r="J931" s="56"/>
      <c r="K931" s="56"/>
      <c r="L931" s="73"/>
      <c r="M931" s="73"/>
      <c r="N931" s="73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56"/>
      <c r="BI931" s="56"/>
      <c r="BJ931" s="56"/>
      <c r="BK931" s="56"/>
      <c r="BL931" s="56"/>
      <c r="BM931" s="56"/>
      <c r="BN931" s="56"/>
      <c r="BO931" s="56"/>
      <c r="BP931" s="56"/>
      <c r="BQ931" s="56"/>
      <c r="BR931" s="56"/>
      <c r="BS931" s="73"/>
      <c r="BT931" s="56"/>
      <c r="BU931" s="56"/>
      <c r="BV931" s="56"/>
      <c r="BW931" s="56"/>
      <c r="BX931" s="56"/>
      <c r="BY931" s="56"/>
      <c r="BZ931" s="56"/>
      <c r="CA931" s="56"/>
      <c r="CB931" s="56"/>
      <c r="CC931" s="56"/>
      <c r="CD931" s="56"/>
      <c r="CE931" s="56"/>
      <c r="CF931" s="56"/>
      <c r="CG931" s="56"/>
      <c r="CH931" s="56"/>
      <c r="CI931" s="56"/>
      <c r="CJ931" s="56"/>
      <c r="CK931" s="56"/>
      <c r="CL931" s="56"/>
      <c r="CM931" s="56"/>
      <c r="CN931" s="56"/>
      <c r="CO931" s="56"/>
      <c r="CP931" s="56"/>
      <c r="CQ931" s="56"/>
      <c r="CR931" s="56"/>
      <c r="CS931" s="56"/>
      <c r="CT931" s="56"/>
      <c r="CU931" s="56"/>
      <c r="CV931" s="56"/>
      <c r="CW931" s="56"/>
      <c r="CX931" s="56"/>
      <c r="CY931" s="56"/>
      <c r="CZ931" s="56"/>
      <c r="DA931" s="56"/>
      <c r="DB931" s="56"/>
      <c r="DC931" s="56"/>
      <c r="DD931" s="56"/>
      <c r="DE931" s="56"/>
      <c r="DF931" s="56"/>
      <c r="DG931" s="56"/>
      <c r="DH931" s="56"/>
      <c r="DI931" s="56"/>
      <c r="DJ931" s="56"/>
      <c r="DK931" s="56"/>
      <c r="DL931" s="56"/>
      <c r="DM931" s="56"/>
      <c r="DN931" s="56"/>
      <c r="DO931" s="56"/>
      <c r="DP931" s="56"/>
      <c r="DQ931" s="56"/>
      <c r="DR931" s="56"/>
      <c r="DS931" s="56"/>
      <c r="DT931" s="56"/>
      <c r="DU931" s="56"/>
      <c r="DV931" s="56"/>
      <c r="DW931" s="56"/>
      <c r="DX931" s="56"/>
      <c r="DY931" s="56"/>
      <c r="DZ931" s="56"/>
      <c r="EA931" s="56"/>
      <c r="EB931" s="56"/>
      <c r="EC931" s="56"/>
      <c r="ED931" s="56"/>
      <c r="EE931" s="56"/>
      <c r="EF931" s="56"/>
      <c r="EG931" s="56"/>
      <c r="EH931" s="56"/>
      <c r="EI931" s="56"/>
      <c r="EJ931" s="56"/>
      <c r="EK931" s="56"/>
      <c r="EL931" s="76"/>
      <c r="EM931" s="61"/>
      <c r="EN931" s="61"/>
      <c r="EO931" s="61"/>
      <c r="EP931" s="61"/>
      <c r="EQ931" s="70"/>
      <c r="ER931" s="56"/>
      <c r="ES931" s="56"/>
      <c r="ET931" s="66"/>
      <c r="EU931" s="66"/>
      <c r="EV931" s="66"/>
      <c r="EW931" s="66"/>
      <c r="EX931" s="66"/>
      <c r="EY931" s="66"/>
      <c r="EZ931" s="66"/>
      <c r="FA931" s="66"/>
      <c r="FB931" s="66"/>
      <c r="FC931" s="66"/>
      <c r="FD931" s="66"/>
      <c r="FE931" s="66"/>
      <c r="FF931" s="66"/>
      <c r="FG931" s="66"/>
      <c r="FH931" s="66"/>
      <c r="FI931" s="66"/>
      <c r="FJ931" s="66"/>
      <c r="FK931" s="66"/>
      <c r="FL931" s="66"/>
      <c r="FM931" s="66"/>
      <c r="FN931" s="66"/>
      <c r="FO931" s="66"/>
      <c r="FP931" s="66"/>
      <c r="FQ931" s="66"/>
      <c r="FR931" s="66"/>
      <c r="FS931" s="66"/>
      <c r="FT931" s="66"/>
      <c r="FU931" s="66"/>
      <c r="FV931" s="66"/>
      <c r="FW931" s="66"/>
      <c r="FX931" s="66"/>
      <c r="FY931" s="66"/>
      <c r="FZ931" s="66"/>
      <c r="GA931" s="66"/>
      <c r="GB931" s="66"/>
      <c r="GC931" s="66"/>
      <c r="GD931" s="66"/>
      <c r="GE931" s="66"/>
      <c r="GF931" s="66"/>
      <c r="GG931" s="7"/>
    </row>
    <row r="932" spans="1:189" s="67" customFormat="1" ht="11.45" customHeight="1" x14ac:dyDescent="0.15">
      <c r="B932" s="55"/>
      <c r="C932" s="56"/>
      <c r="D932" s="56"/>
      <c r="E932" s="56"/>
      <c r="F932" s="56"/>
      <c r="G932" s="56"/>
      <c r="H932" s="56"/>
      <c r="I932" s="56"/>
      <c r="J932" s="56"/>
      <c r="K932" s="56"/>
      <c r="L932" s="73"/>
      <c r="M932" s="73"/>
      <c r="N932" s="73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56"/>
      <c r="BI932" s="56"/>
      <c r="BJ932" s="56"/>
      <c r="BK932" s="56"/>
      <c r="BL932" s="56"/>
      <c r="BM932" s="56"/>
      <c r="BN932" s="56"/>
      <c r="BO932" s="56"/>
      <c r="BP932" s="56"/>
      <c r="BQ932" s="56"/>
      <c r="BR932" s="56"/>
      <c r="BS932" s="73"/>
      <c r="BT932" s="56"/>
      <c r="BU932" s="56"/>
      <c r="BV932" s="56"/>
      <c r="BW932" s="56"/>
      <c r="BX932" s="56"/>
      <c r="BY932" s="56"/>
      <c r="BZ932" s="56"/>
      <c r="CA932" s="56"/>
      <c r="CB932" s="56"/>
      <c r="CC932" s="56"/>
      <c r="CD932" s="56"/>
      <c r="CE932" s="56"/>
      <c r="CF932" s="56"/>
      <c r="CG932" s="56"/>
      <c r="CH932" s="56"/>
      <c r="CI932" s="56"/>
      <c r="CJ932" s="56"/>
      <c r="CK932" s="56"/>
      <c r="CL932" s="56"/>
      <c r="CM932" s="56"/>
      <c r="CN932" s="56"/>
      <c r="CO932" s="56"/>
      <c r="CP932" s="56"/>
      <c r="CQ932" s="56"/>
      <c r="CR932" s="56"/>
      <c r="CS932" s="56"/>
      <c r="CT932" s="56"/>
      <c r="CU932" s="56"/>
      <c r="CV932" s="56"/>
      <c r="CW932" s="56"/>
      <c r="CX932" s="56"/>
      <c r="CY932" s="56"/>
      <c r="CZ932" s="56"/>
      <c r="DA932" s="56"/>
      <c r="DB932" s="56"/>
      <c r="DC932" s="56"/>
      <c r="DD932" s="56"/>
      <c r="DE932" s="56"/>
      <c r="DF932" s="56"/>
      <c r="DG932" s="56"/>
      <c r="DH932" s="56"/>
      <c r="DI932" s="56"/>
      <c r="DJ932" s="56"/>
      <c r="DK932" s="56"/>
      <c r="DL932" s="56"/>
      <c r="DM932" s="56"/>
      <c r="DN932" s="56"/>
      <c r="DO932" s="56"/>
      <c r="DP932" s="56"/>
      <c r="DQ932" s="56"/>
      <c r="DR932" s="56"/>
      <c r="DS932" s="56"/>
      <c r="DT932" s="56"/>
      <c r="DU932" s="56"/>
      <c r="DV932" s="56"/>
      <c r="DW932" s="56"/>
      <c r="DX932" s="56"/>
      <c r="DY932" s="56"/>
      <c r="DZ932" s="56"/>
      <c r="EA932" s="56"/>
      <c r="EB932" s="56"/>
      <c r="EC932" s="56"/>
      <c r="ED932" s="56"/>
      <c r="EE932" s="56"/>
      <c r="EF932" s="56"/>
      <c r="EG932" s="56"/>
      <c r="EH932" s="56"/>
      <c r="EI932" s="56"/>
      <c r="EJ932" s="56"/>
      <c r="EK932" s="56"/>
      <c r="EL932" s="76"/>
      <c r="EM932" s="61"/>
      <c r="EN932" s="61"/>
      <c r="EO932" s="61"/>
      <c r="EP932" s="61"/>
      <c r="EQ932" s="70"/>
      <c r="ER932" s="56"/>
      <c r="ES932" s="56"/>
      <c r="ET932" s="66"/>
      <c r="EU932" s="66"/>
      <c r="EV932" s="66"/>
      <c r="EW932" s="66"/>
      <c r="EX932" s="66"/>
      <c r="EY932" s="66"/>
      <c r="EZ932" s="66"/>
      <c r="FA932" s="66"/>
      <c r="FB932" s="66"/>
      <c r="FC932" s="66"/>
      <c r="FD932" s="66"/>
      <c r="FE932" s="66"/>
      <c r="FF932" s="66"/>
      <c r="FG932" s="66"/>
      <c r="FH932" s="66"/>
      <c r="FI932" s="66"/>
      <c r="FJ932" s="66"/>
      <c r="FK932" s="66"/>
      <c r="FL932" s="66"/>
      <c r="FM932" s="66"/>
      <c r="FN932" s="66"/>
      <c r="FO932" s="66"/>
      <c r="FP932" s="66"/>
      <c r="FQ932" s="66"/>
      <c r="FR932" s="66"/>
      <c r="FS932" s="66"/>
      <c r="FT932" s="66"/>
      <c r="FU932" s="66"/>
      <c r="FV932" s="66"/>
      <c r="FW932" s="66"/>
      <c r="FX932" s="66"/>
      <c r="FY932" s="66"/>
      <c r="FZ932" s="66"/>
      <c r="GA932" s="66"/>
      <c r="GB932" s="66"/>
      <c r="GC932" s="66"/>
      <c r="GD932" s="66"/>
      <c r="GE932" s="66"/>
      <c r="GF932" s="66"/>
      <c r="GG932" s="7"/>
    </row>
    <row r="933" spans="1:189" s="67" customFormat="1" ht="11.45" customHeight="1" x14ac:dyDescent="0.15">
      <c r="B933" s="55"/>
      <c r="C933" s="56"/>
      <c r="D933" s="56"/>
      <c r="E933" s="56"/>
      <c r="F933" s="56"/>
      <c r="G933" s="56"/>
      <c r="H933" s="56"/>
      <c r="I933" s="56"/>
      <c r="J933" s="56"/>
      <c r="K933" s="56"/>
      <c r="L933" s="73"/>
      <c r="M933" s="73"/>
      <c r="N933" s="73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56"/>
      <c r="BI933" s="56"/>
      <c r="BJ933" s="56"/>
      <c r="BK933" s="56"/>
      <c r="BL933" s="56"/>
      <c r="BM933" s="56"/>
      <c r="BN933" s="56"/>
      <c r="BO933" s="56"/>
      <c r="BP933" s="56"/>
      <c r="BQ933" s="56"/>
      <c r="BR933" s="56"/>
      <c r="BS933" s="73"/>
      <c r="BT933" s="56"/>
      <c r="BU933" s="56"/>
      <c r="BV933" s="56"/>
      <c r="BW933" s="56"/>
      <c r="BX933" s="56"/>
      <c r="BY933" s="56"/>
      <c r="BZ933" s="56"/>
      <c r="CA933" s="56"/>
      <c r="CB933" s="56"/>
      <c r="CC933" s="56"/>
      <c r="CD933" s="56"/>
      <c r="CE933" s="56"/>
      <c r="CF933" s="56"/>
      <c r="CG933" s="56"/>
      <c r="CH933" s="56"/>
      <c r="CI933" s="56"/>
      <c r="CJ933" s="56"/>
      <c r="CK933" s="56"/>
      <c r="CL933" s="56"/>
      <c r="CM933" s="56"/>
      <c r="CN933" s="56"/>
      <c r="CO933" s="56"/>
      <c r="CP933" s="56"/>
      <c r="CQ933" s="56"/>
      <c r="CR933" s="56"/>
      <c r="CS933" s="56"/>
      <c r="CT933" s="56"/>
      <c r="CU933" s="56"/>
      <c r="CV933" s="56"/>
      <c r="CW933" s="56"/>
      <c r="CX933" s="56"/>
      <c r="CY933" s="56"/>
      <c r="CZ933" s="56"/>
      <c r="DA933" s="56"/>
      <c r="DB933" s="56"/>
      <c r="DC933" s="56"/>
      <c r="DD933" s="56"/>
      <c r="DE933" s="56"/>
      <c r="DF933" s="56"/>
      <c r="DG933" s="56"/>
      <c r="DH933" s="56"/>
      <c r="DI933" s="56"/>
      <c r="DJ933" s="56"/>
      <c r="DK933" s="56"/>
      <c r="DL933" s="56"/>
      <c r="DM933" s="56"/>
      <c r="DN933" s="56"/>
      <c r="DO933" s="56"/>
      <c r="DP933" s="56"/>
      <c r="DQ933" s="56"/>
      <c r="DR933" s="56"/>
      <c r="DS933" s="56"/>
      <c r="DT933" s="56"/>
      <c r="DU933" s="56"/>
      <c r="DV933" s="56"/>
      <c r="DW933" s="56"/>
      <c r="DX933" s="56"/>
      <c r="DY933" s="56"/>
      <c r="DZ933" s="56"/>
      <c r="EA933" s="56"/>
      <c r="EB933" s="56"/>
      <c r="EC933" s="56"/>
      <c r="ED933" s="56"/>
      <c r="EE933" s="56"/>
      <c r="EF933" s="56"/>
      <c r="EG933" s="56"/>
      <c r="EH933" s="56"/>
      <c r="EI933" s="56"/>
      <c r="EJ933" s="56"/>
      <c r="EK933" s="56"/>
      <c r="EL933" s="76"/>
      <c r="EM933" s="61"/>
      <c r="EN933" s="61"/>
      <c r="EO933" s="61"/>
      <c r="EP933" s="61"/>
      <c r="EQ933" s="70"/>
      <c r="ER933" s="56"/>
      <c r="ES933" s="56"/>
      <c r="ET933" s="66"/>
      <c r="EU933" s="66"/>
      <c r="EV933" s="66"/>
      <c r="EW933" s="66"/>
      <c r="EX933" s="66"/>
      <c r="EY933" s="66"/>
      <c r="EZ933" s="66"/>
      <c r="FA933" s="66"/>
      <c r="FB933" s="66"/>
      <c r="FC933" s="66"/>
      <c r="FD933" s="66"/>
      <c r="FE933" s="66"/>
      <c r="FF933" s="66"/>
      <c r="FG933" s="66"/>
      <c r="FH933" s="66"/>
      <c r="FI933" s="66"/>
      <c r="FJ933" s="66"/>
      <c r="FK933" s="66"/>
      <c r="FL933" s="66"/>
      <c r="FM933" s="66"/>
      <c r="FN933" s="66"/>
      <c r="FO933" s="66"/>
      <c r="FP933" s="66"/>
      <c r="FQ933" s="66"/>
      <c r="FR933" s="66"/>
      <c r="FS933" s="66"/>
      <c r="FT933" s="66"/>
      <c r="FU933" s="66"/>
      <c r="FV933" s="66"/>
      <c r="FW933" s="66"/>
      <c r="FX933" s="66"/>
      <c r="FY933" s="66"/>
      <c r="FZ933" s="66"/>
      <c r="GA933" s="66"/>
      <c r="GB933" s="66"/>
      <c r="GC933" s="66"/>
      <c r="GD933" s="66"/>
      <c r="GE933" s="66"/>
      <c r="GF933" s="66"/>
      <c r="GG933" s="7"/>
    </row>
    <row r="934" spans="1:189" s="67" customFormat="1" ht="11.45" customHeight="1" x14ac:dyDescent="0.15">
      <c r="B934" s="57"/>
      <c r="C934" s="54"/>
      <c r="D934" s="54"/>
      <c r="E934" s="54"/>
      <c r="F934" s="54"/>
      <c r="G934" s="54"/>
      <c r="H934" s="54"/>
      <c r="I934" s="54"/>
      <c r="J934" s="54"/>
      <c r="K934" s="54"/>
      <c r="L934" s="74"/>
      <c r="M934" s="74"/>
      <c r="N934" s="7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  <c r="AC934" s="54"/>
      <c r="AD934" s="54"/>
      <c r="AE934" s="54"/>
      <c r="AF934" s="54"/>
      <c r="AG934" s="54"/>
      <c r="AH934" s="54"/>
      <c r="AI934" s="54"/>
      <c r="AJ934" s="54"/>
      <c r="AK934" s="54"/>
      <c r="AL934" s="54"/>
      <c r="AM934" s="54"/>
      <c r="AN934" s="54"/>
      <c r="AO934" s="54"/>
      <c r="AP934" s="54"/>
      <c r="AQ934" s="54"/>
      <c r="AR934" s="54"/>
      <c r="AS934" s="54"/>
      <c r="AT934" s="54"/>
      <c r="AU934" s="54"/>
      <c r="AV934" s="54"/>
      <c r="AW934" s="54"/>
      <c r="AX934" s="54"/>
      <c r="AY934" s="54"/>
      <c r="AZ934" s="54"/>
      <c r="BA934" s="54"/>
      <c r="BB934" s="54"/>
      <c r="BC934" s="54"/>
      <c r="BD934" s="54"/>
      <c r="BE934" s="54"/>
      <c r="BF934" s="54"/>
      <c r="BG934" s="54"/>
      <c r="BH934" s="54"/>
      <c r="BI934" s="54"/>
      <c r="BJ934" s="54"/>
      <c r="BK934" s="54"/>
      <c r="BL934" s="54"/>
      <c r="BM934" s="54"/>
      <c r="BN934" s="54"/>
      <c r="BO934" s="54"/>
      <c r="BP934" s="54"/>
      <c r="BQ934" s="54"/>
      <c r="BR934" s="54"/>
      <c r="BS934" s="74"/>
      <c r="BT934" s="54"/>
      <c r="BU934" s="54"/>
      <c r="BV934" s="54"/>
      <c r="BW934" s="54"/>
      <c r="BX934" s="54"/>
      <c r="BY934" s="54"/>
      <c r="BZ934" s="54"/>
      <c r="CA934" s="54"/>
      <c r="CB934" s="54"/>
      <c r="CC934" s="54"/>
      <c r="CD934" s="54"/>
      <c r="CE934" s="54"/>
      <c r="CF934" s="54"/>
      <c r="CG934" s="54"/>
      <c r="CH934" s="54"/>
      <c r="CI934" s="54"/>
      <c r="CJ934" s="54"/>
      <c r="CK934" s="54"/>
      <c r="CL934" s="54"/>
      <c r="CM934" s="54"/>
      <c r="CN934" s="54"/>
      <c r="CO934" s="54"/>
      <c r="CP934" s="54"/>
      <c r="CQ934" s="54"/>
      <c r="CR934" s="54"/>
      <c r="CS934" s="54"/>
      <c r="CT934" s="54"/>
      <c r="CU934" s="54"/>
      <c r="CV934" s="54"/>
      <c r="CW934" s="54"/>
      <c r="CX934" s="54"/>
      <c r="CY934" s="54"/>
      <c r="CZ934" s="54"/>
      <c r="DA934" s="54"/>
      <c r="DB934" s="54"/>
      <c r="DC934" s="54"/>
      <c r="DD934" s="54"/>
      <c r="DE934" s="54"/>
      <c r="DF934" s="54"/>
      <c r="DG934" s="54"/>
      <c r="DH934" s="54"/>
      <c r="DI934" s="54"/>
      <c r="DJ934" s="54"/>
      <c r="DK934" s="54"/>
      <c r="DL934" s="54"/>
      <c r="DM934" s="54"/>
      <c r="DN934" s="54"/>
      <c r="DO934" s="54"/>
      <c r="DP934" s="54"/>
      <c r="DQ934" s="54"/>
      <c r="DR934" s="54"/>
      <c r="DS934" s="54"/>
      <c r="DT934" s="54"/>
      <c r="DU934" s="54"/>
      <c r="DV934" s="54"/>
      <c r="DW934" s="54"/>
      <c r="DX934" s="54"/>
      <c r="DY934" s="54"/>
      <c r="DZ934" s="54"/>
      <c r="EA934" s="54"/>
      <c r="EB934" s="54"/>
      <c r="EC934" s="54"/>
      <c r="ED934" s="54"/>
      <c r="EE934" s="54"/>
      <c r="EF934" s="54"/>
      <c r="EG934" s="54"/>
      <c r="EH934" s="54"/>
      <c r="EI934" s="54"/>
      <c r="EJ934" s="54"/>
      <c r="EK934" s="54"/>
      <c r="EL934" s="77"/>
      <c r="EM934" s="64"/>
      <c r="EN934" s="64"/>
      <c r="EO934" s="64"/>
      <c r="EP934" s="64"/>
      <c r="EQ934" s="71"/>
      <c r="ER934" s="56"/>
      <c r="ES934" s="56"/>
      <c r="ET934" s="66"/>
      <c r="EU934" s="66"/>
      <c r="EV934" s="66"/>
      <c r="EW934" s="66"/>
      <c r="EX934" s="66"/>
      <c r="EY934" s="66"/>
      <c r="EZ934" s="66"/>
      <c r="FA934" s="66"/>
      <c r="FB934" s="66"/>
      <c r="FC934" s="66"/>
      <c r="FD934" s="66"/>
      <c r="FE934" s="66"/>
      <c r="FF934" s="66"/>
      <c r="FG934" s="66"/>
      <c r="FH934" s="66"/>
      <c r="FI934" s="66"/>
      <c r="FJ934" s="66"/>
      <c r="FK934" s="66"/>
      <c r="FL934" s="66"/>
      <c r="FM934" s="66"/>
      <c r="FN934" s="66"/>
      <c r="FO934" s="66"/>
      <c r="FP934" s="66"/>
      <c r="FQ934" s="66"/>
      <c r="FR934" s="66"/>
      <c r="FS934" s="66"/>
      <c r="FT934" s="66"/>
      <c r="FU934" s="66"/>
      <c r="FV934" s="66"/>
      <c r="FW934" s="66"/>
      <c r="FX934" s="66"/>
      <c r="FY934" s="66"/>
      <c r="FZ934" s="66"/>
      <c r="GA934" s="66"/>
      <c r="GB934" s="66"/>
      <c r="GC934" s="66"/>
      <c r="GD934" s="66"/>
      <c r="GE934" s="66"/>
      <c r="GF934" s="66"/>
      <c r="GG934" s="7"/>
    </row>
    <row r="935" spans="1:189" s="67" customFormat="1" ht="11.45" customHeight="1" x14ac:dyDescent="0.15">
      <c r="B935" s="142"/>
      <c r="C935" s="134"/>
      <c r="D935" s="134"/>
      <c r="E935" s="134"/>
      <c r="F935" s="134"/>
      <c r="G935" s="134"/>
      <c r="H935" s="134"/>
      <c r="I935" s="134"/>
      <c r="J935" s="134"/>
      <c r="K935" s="134"/>
      <c r="L935" s="143"/>
      <c r="M935" s="143"/>
      <c r="N935" s="143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  <c r="AA935" s="134"/>
      <c r="AB935" s="134"/>
      <c r="AC935" s="134"/>
      <c r="AD935" s="134"/>
      <c r="AE935" s="134"/>
      <c r="AF935" s="134"/>
      <c r="AG935" s="134"/>
      <c r="AH935" s="134"/>
      <c r="AI935" s="134"/>
      <c r="AJ935" s="134"/>
      <c r="AK935" s="134"/>
      <c r="AL935" s="134"/>
      <c r="AM935" s="134"/>
      <c r="AN935" s="134"/>
      <c r="AO935" s="134"/>
      <c r="AP935" s="134"/>
      <c r="AQ935" s="134"/>
      <c r="AR935" s="134"/>
      <c r="AS935" s="134"/>
      <c r="AT935" s="134"/>
      <c r="AU935" s="134"/>
      <c r="AV935" s="134"/>
      <c r="AW935" s="134"/>
      <c r="AX935" s="134"/>
      <c r="AY935" s="134"/>
      <c r="AZ935" s="134"/>
      <c r="BA935" s="134"/>
      <c r="BB935" s="134"/>
      <c r="BC935" s="134"/>
      <c r="BD935" s="134"/>
      <c r="BE935" s="134"/>
      <c r="BF935" s="134"/>
      <c r="BG935" s="134"/>
      <c r="BH935" s="134"/>
      <c r="BI935" s="134"/>
      <c r="BJ935" s="134"/>
      <c r="BK935" s="134"/>
      <c r="BL935" s="134"/>
      <c r="BM935" s="134"/>
      <c r="BN935" s="134"/>
      <c r="BO935" s="134"/>
      <c r="BP935" s="134"/>
      <c r="BQ935" s="134"/>
      <c r="BR935" s="134"/>
      <c r="BS935" s="143"/>
      <c r="BT935" s="134"/>
      <c r="BU935" s="134"/>
      <c r="BV935" s="134"/>
      <c r="BW935" s="134"/>
      <c r="BX935" s="134"/>
      <c r="BY935" s="134"/>
      <c r="BZ935" s="134"/>
      <c r="CA935" s="134"/>
      <c r="CB935" s="134"/>
      <c r="CC935" s="134"/>
      <c r="CD935" s="134"/>
      <c r="CE935" s="134"/>
      <c r="CF935" s="134"/>
      <c r="CG935" s="134"/>
      <c r="CH935" s="134"/>
      <c r="CI935" s="134"/>
      <c r="CJ935" s="134"/>
      <c r="CK935" s="134"/>
      <c r="CL935" s="134"/>
      <c r="CM935" s="134"/>
      <c r="CN935" s="134"/>
      <c r="CO935" s="134"/>
      <c r="CP935" s="134"/>
      <c r="CQ935" s="134"/>
      <c r="CR935" s="134"/>
      <c r="CS935" s="134"/>
      <c r="CT935" s="134"/>
      <c r="CU935" s="134"/>
      <c r="CV935" s="134"/>
      <c r="CW935" s="134"/>
      <c r="CX935" s="134"/>
      <c r="CY935" s="134"/>
      <c r="CZ935" s="134"/>
      <c r="DA935" s="134"/>
      <c r="DB935" s="134"/>
      <c r="DC935" s="134"/>
      <c r="DD935" s="134"/>
      <c r="DE935" s="134"/>
      <c r="DF935" s="134"/>
      <c r="DG935" s="134"/>
      <c r="DH935" s="134"/>
      <c r="DI935" s="134"/>
      <c r="DJ935" s="134"/>
      <c r="DK935" s="134"/>
      <c r="DL935" s="134"/>
      <c r="DM935" s="134"/>
      <c r="DN935" s="134"/>
      <c r="DO935" s="134"/>
      <c r="DP935" s="134"/>
      <c r="DQ935" s="134"/>
      <c r="DR935" s="134"/>
      <c r="DS935" s="134"/>
      <c r="DT935" s="134"/>
      <c r="DU935" s="134"/>
      <c r="DV935" s="134"/>
      <c r="DW935" s="134"/>
      <c r="DX935" s="134"/>
      <c r="DY935" s="134"/>
      <c r="DZ935" s="134"/>
      <c r="EA935" s="134"/>
      <c r="EB935" s="134"/>
      <c r="EC935" s="134"/>
      <c r="ED935" s="134"/>
      <c r="EE935" s="134"/>
      <c r="EF935" s="134"/>
      <c r="EG935" s="134"/>
      <c r="EH935" s="134"/>
      <c r="EI935" s="134"/>
      <c r="EJ935" s="134"/>
      <c r="EK935" s="134"/>
      <c r="EL935" s="144"/>
      <c r="EM935" s="137"/>
      <c r="EN935" s="137"/>
      <c r="EO935" s="137"/>
      <c r="EP935" s="137"/>
      <c r="EQ935" s="149"/>
      <c r="ER935" s="56"/>
      <c r="ES935" s="56"/>
      <c r="ET935" s="66"/>
      <c r="EU935" s="66"/>
      <c r="EV935" s="66"/>
      <c r="EW935" s="66"/>
      <c r="EX935" s="66"/>
      <c r="EY935" s="66"/>
      <c r="EZ935" s="66"/>
      <c r="FA935" s="66"/>
      <c r="FB935" s="66"/>
      <c r="FC935" s="66"/>
      <c r="FD935" s="66"/>
      <c r="FE935" s="66"/>
      <c r="FF935" s="66"/>
      <c r="FG935" s="66"/>
      <c r="FH935" s="66"/>
      <c r="FI935" s="66"/>
      <c r="FJ935" s="66"/>
      <c r="FK935" s="66"/>
      <c r="FL935" s="66"/>
      <c r="FM935" s="66"/>
      <c r="FN935" s="66"/>
      <c r="FO935" s="66"/>
      <c r="FP935" s="66"/>
      <c r="FQ935" s="66"/>
      <c r="FR935" s="66"/>
      <c r="FS935" s="66"/>
      <c r="FT935" s="66"/>
      <c r="FU935" s="66"/>
      <c r="FV935" s="66"/>
      <c r="FW935" s="66"/>
      <c r="FX935" s="66"/>
      <c r="FY935" s="66"/>
      <c r="FZ935" s="66"/>
      <c r="GA935" s="66"/>
      <c r="GB935" s="66"/>
      <c r="GC935" s="66"/>
      <c r="GD935" s="66"/>
      <c r="GE935" s="66"/>
      <c r="GF935" s="66"/>
      <c r="GG935" s="7"/>
    </row>
    <row r="936" spans="1:189" s="67" customFormat="1" ht="11.45" customHeight="1" x14ac:dyDescent="0.2">
      <c r="A936" s="67">
        <v>22</v>
      </c>
      <c r="B936" s="288">
        <f>A936</f>
        <v>22</v>
      </c>
      <c r="C936" s="286"/>
      <c r="D936" s="286"/>
      <c r="E936" s="107" t="s">
        <v>12901</v>
      </c>
      <c r="F936" s="56"/>
      <c r="G936" s="56"/>
      <c r="H936" s="56"/>
      <c r="I936" s="56"/>
      <c r="J936" s="56"/>
      <c r="K936" s="56"/>
      <c r="L936" s="73"/>
      <c r="M936" s="73"/>
      <c r="N936" s="73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56"/>
      <c r="BI936" s="56"/>
      <c r="BJ936" s="56"/>
      <c r="BK936" s="56"/>
      <c r="BL936" s="56"/>
      <c r="BM936" s="56"/>
      <c r="BN936" s="56"/>
      <c r="BO936" s="56"/>
      <c r="BP936" s="56"/>
      <c r="BQ936" s="56"/>
      <c r="BR936" s="56"/>
      <c r="BS936" s="73"/>
      <c r="BT936" s="56"/>
      <c r="BU936" s="56"/>
      <c r="BV936" s="56"/>
      <c r="BW936" s="56"/>
      <c r="BX936" s="56"/>
      <c r="BY936" s="56"/>
      <c r="BZ936" s="56"/>
      <c r="CA936" s="56"/>
      <c r="CB936" s="56"/>
      <c r="CC936" s="56"/>
      <c r="CD936" s="56"/>
      <c r="CE936" s="56"/>
      <c r="CF936" s="56"/>
      <c r="CG936" s="56"/>
      <c r="CH936" s="56"/>
      <c r="CI936" s="56"/>
      <c r="CJ936" s="56"/>
      <c r="CK936" s="56"/>
      <c r="CL936" s="56"/>
      <c r="CM936" s="56"/>
      <c r="CN936" s="56"/>
      <c r="CO936" s="56"/>
      <c r="CP936" s="56"/>
      <c r="CQ936" s="56"/>
      <c r="CR936" s="56"/>
      <c r="CS936" s="56"/>
      <c r="CT936" s="56"/>
      <c r="CU936" s="56"/>
      <c r="CV936" s="56"/>
      <c r="CW936" s="56"/>
      <c r="CX936" s="56"/>
      <c r="CY936" s="56"/>
      <c r="CZ936" s="56"/>
      <c r="DA936" s="56"/>
      <c r="DB936" s="56"/>
      <c r="DC936" s="56"/>
      <c r="DD936" s="56"/>
      <c r="DE936" s="56"/>
      <c r="DF936" s="56"/>
      <c r="DG936" s="56"/>
      <c r="DH936" s="56"/>
      <c r="DI936" s="56"/>
      <c r="DJ936" s="56"/>
      <c r="DK936" s="56"/>
      <c r="DL936" s="56"/>
      <c r="DM936" s="56"/>
      <c r="DN936" s="56"/>
      <c r="DO936" s="56"/>
      <c r="DP936" s="56"/>
      <c r="DQ936" s="56"/>
      <c r="DR936" s="56"/>
      <c r="DS936" s="56"/>
      <c r="DT936" s="56"/>
      <c r="DU936" s="56"/>
      <c r="DV936" s="56"/>
      <c r="DW936" s="56"/>
      <c r="DX936" s="56"/>
      <c r="DY936" s="56"/>
      <c r="DZ936" s="56"/>
      <c r="EA936" s="56"/>
      <c r="EB936" s="56"/>
      <c r="EC936" s="56"/>
      <c r="ED936" s="56"/>
      <c r="EE936" s="56"/>
      <c r="EF936" s="56"/>
      <c r="EG936" s="56"/>
      <c r="EH936" s="56"/>
      <c r="EI936" s="56"/>
      <c r="EJ936" s="56"/>
      <c r="EK936" s="56"/>
      <c r="EL936" s="76"/>
      <c r="EM936" s="59" t="e">
        <f>EM967</f>
        <v>#REF!</v>
      </c>
      <c r="EN936" s="59" t="e">
        <f>EN967</f>
        <v>#REF!</v>
      </c>
      <c r="EO936" s="59" t="e">
        <f>EO967</f>
        <v>#REF!</v>
      </c>
      <c r="EP936" s="59" t="str">
        <f>EP967</f>
        <v>1,521</v>
      </c>
      <c r="EQ936" s="83" t="s">
        <v>12918</v>
      </c>
      <c r="ER936" s="56"/>
      <c r="ES936" s="9">
        <f>A936</f>
        <v>22</v>
      </c>
      <c r="ET936" s="66"/>
      <c r="EU936" s="66"/>
      <c r="EV936" s="66"/>
      <c r="EW936" s="66"/>
      <c r="EX936" s="66"/>
      <c r="EY936" s="66"/>
      <c r="EZ936" s="66"/>
      <c r="FA936" s="66"/>
      <c r="FB936" s="66"/>
      <c r="FC936" s="66"/>
      <c r="FD936" s="66"/>
      <c r="FE936" s="66"/>
      <c r="FF936" s="66"/>
      <c r="FG936" s="66"/>
      <c r="FH936" s="66"/>
      <c r="FI936" s="66"/>
      <c r="FJ936" s="66"/>
      <c r="FK936" s="66"/>
      <c r="FL936" s="66"/>
      <c r="FM936" s="66"/>
      <c r="FN936" s="66"/>
      <c r="FO936" s="66"/>
      <c r="FP936" s="66"/>
      <c r="FQ936" s="66"/>
      <c r="FR936" s="66"/>
      <c r="FS936" s="66"/>
      <c r="FT936" s="66"/>
      <c r="FU936" s="66"/>
      <c r="FV936" s="66"/>
      <c r="FW936" s="66"/>
      <c r="FX936" s="66"/>
      <c r="FY936" s="66"/>
      <c r="FZ936" s="66"/>
      <c r="GA936" s="66"/>
      <c r="GB936" s="66"/>
      <c r="GC936" s="66"/>
      <c r="GD936" s="66"/>
      <c r="GE936" s="66"/>
      <c r="GF936" s="66"/>
      <c r="GG936" s="7"/>
    </row>
    <row r="937" spans="1:189" s="67" customFormat="1" ht="11.45" customHeight="1" x14ac:dyDescent="0.15">
      <c r="B937" s="55"/>
      <c r="C937" s="56"/>
      <c r="D937" s="56"/>
      <c r="E937" s="56"/>
      <c r="F937" s="56"/>
      <c r="G937" s="56"/>
      <c r="H937" s="56"/>
      <c r="I937" s="56"/>
      <c r="J937" s="56"/>
      <c r="K937" s="56"/>
      <c r="L937" s="73"/>
      <c r="M937" s="73"/>
      <c r="N937" s="73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56"/>
      <c r="BI937" s="56"/>
      <c r="BJ937" s="56"/>
      <c r="BK937" s="56"/>
      <c r="BL937" s="56"/>
      <c r="BM937" s="56"/>
      <c r="BN937" s="56"/>
      <c r="BO937" s="56"/>
      <c r="BP937" s="56"/>
      <c r="BQ937" s="56"/>
      <c r="BR937" s="56"/>
      <c r="BS937" s="73"/>
      <c r="BT937" s="56"/>
      <c r="BU937" s="56"/>
      <c r="BV937" s="56"/>
      <c r="BW937" s="56"/>
      <c r="BX937" s="56"/>
      <c r="BY937" s="56"/>
      <c r="BZ937" s="56"/>
      <c r="CA937" s="56"/>
      <c r="CB937" s="56"/>
      <c r="CC937" s="56"/>
      <c r="CD937" s="56"/>
      <c r="CE937" s="56"/>
      <c r="CF937" s="56"/>
      <c r="CG937" s="56"/>
      <c r="CH937" s="56"/>
      <c r="CI937" s="56"/>
      <c r="CJ937" s="56"/>
      <c r="CK937" s="56"/>
      <c r="CL937" s="56"/>
      <c r="CM937" s="56"/>
      <c r="CN937" s="56"/>
      <c r="CO937" s="56"/>
      <c r="CP937" s="56"/>
      <c r="CQ937" s="56"/>
      <c r="CR937" s="56"/>
      <c r="CS937" s="56"/>
      <c r="CT937" s="56"/>
      <c r="CU937" s="56"/>
      <c r="CV937" s="56"/>
      <c r="CW937" s="56"/>
      <c r="CX937" s="56"/>
      <c r="CY937" s="56"/>
      <c r="CZ937" s="56"/>
      <c r="DA937" s="56"/>
      <c r="DB937" s="56"/>
      <c r="DC937" s="56"/>
      <c r="DD937" s="56"/>
      <c r="DE937" s="56"/>
      <c r="DF937" s="56"/>
      <c r="DG937" s="56"/>
      <c r="DH937" s="56"/>
      <c r="DI937" s="56"/>
      <c r="DJ937" s="56"/>
      <c r="DK937" s="56"/>
      <c r="DL937" s="56"/>
      <c r="DM937" s="56"/>
      <c r="DN937" s="56"/>
      <c r="DO937" s="56"/>
      <c r="DP937" s="56"/>
      <c r="DQ937" s="56"/>
      <c r="DR937" s="56"/>
      <c r="DS937" s="56"/>
      <c r="DT937" s="56"/>
      <c r="DU937" s="56"/>
      <c r="DV937" s="56"/>
      <c r="DW937" s="56"/>
      <c r="DX937" s="56"/>
      <c r="DY937" s="56"/>
      <c r="DZ937" s="56"/>
      <c r="EA937" s="56"/>
      <c r="EB937" s="56"/>
      <c r="EC937" s="56"/>
      <c r="ED937" s="56"/>
      <c r="EE937" s="56"/>
      <c r="EF937" s="56"/>
      <c r="EG937" s="56"/>
      <c r="EH937" s="56"/>
      <c r="EI937" s="56"/>
      <c r="EJ937" s="56"/>
      <c r="EK937" s="56"/>
      <c r="EL937" s="76"/>
      <c r="EM937" s="61"/>
      <c r="EN937" s="61"/>
      <c r="EO937" s="61"/>
      <c r="EP937" s="61"/>
      <c r="EQ937" s="70"/>
      <c r="ER937" s="56"/>
      <c r="ES937" s="56"/>
      <c r="ET937" s="66"/>
      <c r="EU937" s="66"/>
      <c r="EV937" s="66"/>
      <c r="EW937" s="66"/>
      <c r="EX937" s="66"/>
      <c r="EY937" s="66"/>
      <c r="EZ937" s="66"/>
      <c r="FA937" s="66"/>
      <c r="FB937" s="66"/>
      <c r="FC937" s="66"/>
      <c r="FD937" s="66"/>
      <c r="FE937" s="66"/>
      <c r="FF937" s="66"/>
      <c r="FG937" s="66"/>
      <c r="FH937" s="66"/>
      <c r="FI937" s="66"/>
      <c r="FJ937" s="66"/>
      <c r="FK937" s="66"/>
      <c r="FL937" s="66"/>
      <c r="FM937" s="66"/>
      <c r="FN937" s="66"/>
      <c r="FO937" s="66"/>
      <c r="FP937" s="66"/>
      <c r="FQ937" s="66"/>
      <c r="FR937" s="66"/>
      <c r="FS937" s="66"/>
      <c r="FT937" s="66"/>
      <c r="FU937" s="66"/>
      <c r="FV937" s="66"/>
      <c r="FW937" s="66"/>
      <c r="FX937" s="66"/>
      <c r="FY937" s="66"/>
      <c r="FZ937" s="66"/>
      <c r="GA937" s="66"/>
      <c r="GB937" s="66"/>
      <c r="GC937" s="66"/>
      <c r="GD937" s="66"/>
      <c r="GE937" s="66"/>
      <c r="GF937" s="66"/>
      <c r="GG937" s="7"/>
    </row>
    <row r="938" spans="1:189" s="67" customFormat="1" ht="11.45" customHeight="1" x14ac:dyDescent="0.15">
      <c r="B938" s="55"/>
      <c r="C938" s="56"/>
      <c r="D938" s="56"/>
      <c r="E938" s="56" t="s">
        <v>12607</v>
      </c>
      <c r="F938" s="56"/>
      <c r="G938" s="56"/>
      <c r="H938" s="56" t="s">
        <v>71</v>
      </c>
      <c r="I938" s="56" t="s">
        <v>12650</v>
      </c>
      <c r="J938" s="56"/>
      <c r="K938" s="56"/>
      <c r="L938" s="73" t="s">
        <v>12672</v>
      </c>
      <c r="M938" s="73"/>
      <c r="N938" s="73"/>
      <c r="O938" s="56"/>
      <c r="P938" s="56"/>
      <c r="Q938" s="56"/>
      <c r="R938" s="56"/>
      <c r="S938" s="56" t="s">
        <v>41</v>
      </c>
      <c r="T938" s="56"/>
      <c r="U938" s="56" t="s">
        <v>12670</v>
      </c>
      <c r="V938" s="56"/>
      <c r="W938" s="56"/>
      <c r="X938" s="56" t="s">
        <v>43</v>
      </c>
      <c r="Y938" s="56"/>
      <c r="Z938" s="56" t="str">
        <f>TEXT(150,"#,##0.#######")</f>
        <v>150.</v>
      </c>
      <c r="AA938" s="56"/>
      <c r="AB938" s="56"/>
      <c r="AC938" s="56" t="s">
        <v>8</v>
      </c>
      <c r="AD938" s="56"/>
      <c r="AE938" s="56" t="s">
        <v>45</v>
      </c>
      <c r="AF938" s="56" t="s">
        <v>12650</v>
      </c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56"/>
      <c r="BI938" s="56"/>
      <c r="BJ938" s="56"/>
      <c r="BK938" s="56"/>
      <c r="BL938" s="56"/>
      <c r="BM938" s="56"/>
      <c r="BN938" s="56"/>
      <c r="BO938" s="56"/>
      <c r="BP938" s="56"/>
      <c r="BQ938" s="56"/>
      <c r="BR938" s="56"/>
      <c r="BS938" s="73"/>
      <c r="BT938" s="56"/>
      <c r="BU938" s="56"/>
      <c r="BV938" s="56"/>
      <c r="BW938" s="56"/>
      <c r="BX938" s="56"/>
      <c r="BY938" s="56"/>
      <c r="BZ938" s="56"/>
      <c r="CA938" s="56"/>
      <c r="CB938" s="56"/>
      <c r="CC938" s="56"/>
      <c r="CD938" s="56"/>
      <c r="CE938" s="56"/>
      <c r="CF938" s="56"/>
      <c r="CG938" s="56"/>
      <c r="CH938" s="56"/>
      <c r="CI938" s="56"/>
      <c r="CJ938" s="56"/>
      <c r="CK938" s="56"/>
      <c r="CL938" s="56"/>
      <c r="CM938" s="56"/>
      <c r="CN938" s="56"/>
      <c r="CO938" s="56"/>
      <c r="CP938" s="56"/>
      <c r="CQ938" s="56"/>
      <c r="CR938" s="56"/>
      <c r="CS938" s="56"/>
      <c r="CT938" s="56"/>
      <c r="CU938" s="56"/>
      <c r="CV938" s="56"/>
      <c r="CW938" s="56"/>
      <c r="CX938" s="56"/>
      <c r="CY938" s="56"/>
      <c r="CZ938" s="56"/>
      <c r="DA938" s="56"/>
      <c r="DB938" s="56"/>
      <c r="DC938" s="56"/>
      <c r="DD938" s="56"/>
      <c r="DE938" s="56"/>
      <c r="DF938" s="56"/>
      <c r="DG938" s="56"/>
      <c r="DH938" s="56"/>
      <c r="DI938" s="56"/>
      <c r="DJ938" s="56"/>
      <c r="DK938" s="56"/>
      <c r="DL938" s="56"/>
      <c r="DM938" s="56"/>
      <c r="DN938" s="56"/>
      <c r="DO938" s="56"/>
      <c r="DP938" s="56"/>
      <c r="DQ938" s="56"/>
      <c r="DR938" s="56"/>
      <c r="DS938" s="56"/>
      <c r="DT938" s="56"/>
      <c r="DU938" s="56"/>
      <c r="DV938" s="56"/>
      <c r="DW938" s="56"/>
      <c r="DX938" s="56"/>
      <c r="DY938" s="56"/>
      <c r="DZ938" s="56"/>
      <c r="EA938" s="56"/>
      <c r="EB938" s="56"/>
      <c r="EC938" s="56"/>
      <c r="ED938" s="56"/>
      <c r="EE938" s="56"/>
      <c r="EF938" s="56"/>
      <c r="EG938" s="56"/>
      <c r="EH938" s="56"/>
      <c r="EI938" s="56"/>
      <c r="EJ938" s="56"/>
      <c r="EK938" s="56"/>
      <c r="EL938" s="76"/>
      <c r="EM938" s="61"/>
      <c r="EN938" s="61"/>
      <c r="EO938" s="61"/>
      <c r="EP938" s="61"/>
      <c r="EQ938" s="70"/>
      <c r="ER938" s="56"/>
      <c r="ES938" s="56"/>
      <c r="ET938" s="66"/>
      <c r="EU938" s="66"/>
      <c r="EV938" s="66"/>
      <c r="EW938" s="66"/>
      <c r="EX938" s="66"/>
      <c r="EY938" s="66"/>
      <c r="EZ938" s="66"/>
      <c r="FA938" s="66"/>
      <c r="FB938" s="66"/>
      <c r="FC938" s="66"/>
      <c r="FD938" s="66"/>
      <c r="FE938" s="66"/>
      <c r="FF938" s="66"/>
      <c r="FG938" s="66"/>
      <c r="FH938" s="66"/>
      <c r="FI938" s="66"/>
      <c r="FJ938" s="66"/>
      <c r="FK938" s="66"/>
      <c r="FL938" s="66"/>
      <c r="FM938" s="66"/>
      <c r="FN938" s="66"/>
      <c r="FO938" s="66"/>
      <c r="FP938" s="66"/>
      <c r="FQ938" s="66"/>
      <c r="FR938" s="66"/>
      <c r="FS938" s="66"/>
      <c r="FT938" s="66"/>
      <c r="FU938" s="66"/>
      <c r="FV938" s="66"/>
      <c r="FW938" s="66"/>
      <c r="FX938" s="66"/>
      <c r="FY938" s="66"/>
      <c r="FZ938" s="66"/>
      <c r="GA938" s="66"/>
      <c r="GB938" s="66"/>
      <c r="GC938" s="66"/>
      <c r="GD938" s="66"/>
      <c r="GE938" s="66"/>
      <c r="GF938" s="66"/>
      <c r="GG938" s="7"/>
    </row>
    <row r="939" spans="1:189" s="67" customFormat="1" ht="11.45" customHeight="1" x14ac:dyDescent="0.15">
      <c r="B939" s="55"/>
      <c r="C939" s="56"/>
      <c r="D939" s="56"/>
      <c r="E939" s="56"/>
      <c r="F939" s="56"/>
      <c r="G939" s="56"/>
      <c r="H939" s="56" t="s">
        <v>12668</v>
      </c>
      <c r="I939" s="56"/>
      <c r="J939" s="56"/>
      <c r="K939" s="56"/>
      <c r="L939" s="73"/>
      <c r="M939" s="73"/>
      <c r="N939" s="73"/>
      <c r="O939" s="56" t="s">
        <v>12672</v>
      </c>
      <c r="P939" s="56"/>
      <c r="Q939" s="56"/>
      <c r="R939" s="56"/>
      <c r="S939" s="56"/>
      <c r="T939" s="56"/>
      <c r="U939" s="56"/>
      <c r="V939" s="56" t="s">
        <v>41</v>
      </c>
      <c r="W939" s="56"/>
      <c r="X939" s="56" t="s">
        <v>12613</v>
      </c>
      <c r="Y939" s="56"/>
      <c r="Z939" s="56" t="s">
        <v>43</v>
      </c>
      <c r="AA939" s="56"/>
      <c r="AB939" s="56" t="s">
        <v>12670</v>
      </c>
      <c r="AC939" s="56"/>
      <c r="AD939" s="56"/>
      <c r="AE939" s="56" t="s">
        <v>12609</v>
      </c>
      <c r="AF939" s="56"/>
      <c r="AG939" s="56"/>
      <c r="AH939" s="56" t="str">
        <f>TEXT(8,"#,##0.#######")</f>
        <v>8.</v>
      </c>
      <c r="AI939" s="56" t="s">
        <v>4481</v>
      </c>
      <c r="AJ939" s="56"/>
      <c r="AK939" s="56"/>
      <c r="AL939" s="56" t="s">
        <v>43</v>
      </c>
      <c r="AM939" s="56"/>
      <c r="AN939" s="56" t="str">
        <f>TEXT(Z938,"#,##0.#######")</f>
        <v>150.</v>
      </c>
      <c r="AO939" s="56"/>
      <c r="AP939" s="56"/>
      <c r="AQ939" s="56"/>
      <c r="AR939" s="56" t="s">
        <v>12609</v>
      </c>
      <c r="AS939" s="56"/>
      <c r="AT939" s="56"/>
      <c r="AU939" s="56" t="str">
        <f>TEXT(AH939,"#,##0.#######")</f>
        <v>8.</v>
      </c>
      <c r="AV939" s="56"/>
      <c r="AW939" s="56" t="s">
        <v>43</v>
      </c>
      <c r="AX939" s="56"/>
      <c r="AY939" s="56"/>
      <c r="AZ939" s="56" t="str">
        <f>TEXT(ROUND(Z938/AH939,2),"#,##0.#######")</f>
        <v>18.75</v>
      </c>
      <c r="BA939" s="56"/>
      <c r="BB939" s="56"/>
      <c r="BC939" s="56"/>
      <c r="BD939" s="56" t="s">
        <v>8</v>
      </c>
      <c r="BE939" s="56"/>
      <c r="BF939" s="56" t="s">
        <v>45</v>
      </c>
      <c r="BG939" s="56" t="s">
        <v>4481</v>
      </c>
      <c r="BH939" s="56"/>
      <c r="BI939" s="56"/>
      <c r="BJ939" s="56"/>
      <c r="BK939" s="56"/>
      <c r="BL939" s="56"/>
      <c r="BM939" s="56"/>
      <c r="BN939" s="56"/>
      <c r="BO939" s="56"/>
      <c r="BP939" s="56"/>
      <c r="BQ939" s="56"/>
      <c r="BR939" s="56"/>
      <c r="BS939" s="73"/>
      <c r="BT939" s="56"/>
      <c r="BU939" s="56"/>
      <c r="BV939" s="56"/>
      <c r="BW939" s="56"/>
      <c r="BX939" s="56"/>
      <c r="BY939" s="56"/>
      <c r="BZ939" s="56"/>
      <c r="CA939" s="56"/>
      <c r="CB939" s="56"/>
      <c r="CC939" s="56"/>
      <c r="CD939" s="56"/>
      <c r="CE939" s="56"/>
      <c r="CF939" s="56"/>
      <c r="CG939" s="56"/>
      <c r="CH939" s="56"/>
      <c r="CI939" s="56"/>
      <c r="CJ939" s="56"/>
      <c r="CK939" s="56"/>
      <c r="CL939" s="56"/>
      <c r="CM939" s="56"/>
      <c r="CN939" s="56"/>
      <c r="CO939" s="56"/>
      <c r="CP939" s="56"/>
      <c r="CQ939" s="56"/>
      <c r="CR939" s="56"/>
      <c r="CS939" s="56"/>
      <c r="CT939" s="56"/>
      <c r="CU939" s="56"/>
      <c r="CV939" s="56"/>
      <c r="CW939" s="56"/>
      <c r="CX939" s="56"/>
      <c r="CY939" s="56"/>
      <c r="CZ939" s="56"/>
      <c r="DA939" s="56"/>
      <c r="DB939" s="56"/>
      <c r="DC939" s="56"/>
      <c r="DD939" s="56"/>
      <c r="DE939" s="56"/>
      <c r="DF939" s="56"/>
      <c r="DG939" s="56"/>
      <c r="DH939" s="56"/>
      <c r="DI939" s="56"/>
      <c r="DJ939" s="56"/>
      <c r="DK939" s="56"/>
      <c r="DL939" s="56"/>
      <c r="DM939" s="56"/>
      <c r="DN939" s="56"/>
      <c r="DO939" s="56"/>
      <c r="DP939" s="56"/>
      <c r="DQ939" s="56"/>
      <c r="DR939" s="56"/>
      <c r="DS939" s="56"/>
      <c r="DT939" s="56"/>
      <c r="DU939" s="56"/>
      <c r="DV939" s="56"/>
      <c r="DW939" s="56"/>
      <c r="DX939" s="56"/>
      <c r="DY939" s="56"/>
      <c r="DZ939" s="56"/>
      <c r="EA939" s="56"/>
      <c r="EB939" s="56"/>
      <c r="EC939" s="56"/>
      <c r="ED939" s="56"/>
      <c r="EE939" s="56"/>
      <c r="EF939" s="56"/>
      <c r="EG939" s="56"/>
      <c r="EH939" s="56"/>
      <c r="EI939" s="56"/>
      <c r="EJ939" s="56"/>
      <c r="EK939" s="56"/>
      <c r="EL939" s="76"/>
      <c r="EM939" s="61"/>
      <c r="EN939" s="61"/>
      <c r="EO939" s="61"/>
      <c r="EP939" s="61"/>
      <c r="EQ939" s="70"/>
      <c r="ER939" s="56"/>
      <c r="ES939" s="56"/>
      <c r="ET939" s="66"/>
      <c r="EU939" s="66"/>
      <c r="EV939" s="66"/>
      <c r="EW939" s="66"/>
      <c r="EX939" s="66"/>
      <c r="EY939" s="66"/>
      <c r="EZ939" s="66"/>
      <c r="FA939" s="66"/>
      <c r="FB939" s="66"/>
      <c r="FC939" s="66"/>
      <c r="FD939" s="66"/>
      <c r="FE939" s="66"/>
      <c r="FF939" s="66"/>
      <c r="FG939" s="66"/>
      <c r="FH939" s="66"/>
      <c r="FI939" s="66"/>
      <c r="FJ939" s="66"/>
      <c r="FK939" s="66"/>
      <c r="FL939" s="66"/>
      <c r="FM939" s="66"/>
      <c r="FN939" s="66"/>
      <c r="FO939" s="66"/>
      <c r="FP939" s="66"/>
      <c r="FQ939" s="66"/>
      <c r="FR939" s="66"/>
      <c r="FS939" s="66"/>
      <c r="FT939" s="66"/>
      <c r="FU939" s="66"/>
      <c r="FV939" s="66"/>
      <c r="FW939" s="66"/>
      <c r="FX939" s="66"/>
      <c r="FY939" s="66"/>
      <c r="FZ939" s="66"/>
      <c r="GA939" s="66"/>
      <c r="GB939" s="66"/>
      <c r="GC939" s="66"/>
      <c r="GD939" s="66"/>
      <c r="GE939" s="66"/>
      <c r="GF939" s="66"/>
      <c r="GG939" s="7"/>
    </row>
    <row r="940" spans="1:189" s="67" customFormat="1" ht="11.45" customHeight="1" x14ac:dyDescent="0.15">
      <c r="B940" s="55"/>
      <c r="C940" s="56"/>
      <c r="D940" s="56"/>
      <c r="E940" s="56"/>
      <c r="F940" s="56"/>
      <c r="G940" s="56"/>
      <c r="H940" s="56"/>
      <c r="I940" s="56"/>
      <c r="J940" s="56"/>
      <c r="K940" s="56"/>
      <c r="L940" s="73"/>
      <c r="M940" s="73"/>
      <c r="N940" s="73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56"/>
      <c r="BI940" s="56"/>
      <c r="BJ940" s="56"/>
      <c r="BK940" s="56"/>
      <c r="BL940" s="56"/>
      <c r="BM940" s="56"/>
      <c r="BN940" s="56"/>
      <c r="BO940" s="56"/>
      <c r="BP940" s="56"/>
      <c r="BQ940" s="56"/>
      <c r="BR940" s="56"/>
      <c r="BS940" s="73"/>
      <c r="BT940" s="56"/>
      <c r="BU940" s="56"/>
      <c r="BV940" s="56"/>
      <c r="BW940" s="56"/>
      <c r="BX940" s="56"/>
      <c r="BY940" s="56"/>
      <c r="BZ940" s="56"/>
      <c r="CA940" s="56"/>
      <c r="CB940" s="56"/>
      <c r="CC940" s="56"/>
      <c r="CD940" s="56"/>
      <c r="CE940" s="56"/>
      <c r="CF940" s="56"/>
      <c r="CG940" s="56"/>
      <c r="CH940" s="56"/>
      <c r="CI940" s="56"/>
      <c r="CJ940" s="56"/>
      <c r="CK940" s="56"/>
      <c r="CL940" s="56"/>
      <c r="CM940" s="56"/>
      <c r="CN940" s="56"/>
      <c r="CO940" s="56"/>
      <c r="CP940" s="56"/>
      <c r="CQ940" s="56"/>
      <c r="CR940" s="56"/>
      <c r="CS940" s="56"/>
      <c r="CT940" s="56"/>
      <c r="CU940" s="56"/>
      <c r="CV940" s="56"/>
      <c r="CW940" s="56"/>
      <c r="CX940" s="56"/>
      <c r="CY940" s="56"/>
      <c r="CZ940" s="56"/>
      <c r="DA940" s="56"/>
      <c r="DB940" s="56"/>
      <c r="DC940" s="56"/>
      <c r="DD940" s="56"/>
      <c r="DE940" s="56"/>
      <c r="DF940" s="56"/>
      <c r="DG940" s="56"/>
      <c r="DH940" s="56"/>
      <c r="DI940" s="56"/>
      <c r="DJ940" s="56"/>
      <c r="DK940" s="56"/>
      <c r="DL940" s="56"/>
      <c r="DM940" s="56"/>
      <c r="DN940" s="56"/>
      <c r="DO940" s="56"/>
      <c r="DP940" s="56"/>
      <c r="DQ940" s="56"/>
      <c r="DR940" s="56"/>
      <c r="DS940" s="56"/>
      <c r="DT940" s="56"/>
      <c r="DU940" s="56"/>
      <c r="DV940" s="56"/>
      <c r="DW940" s="56"/>
      <c r="DX940" s="56"/>
      <c r="DY940" s="56"/>
      <c r="DZ940" s="56"/>
      <c r="EA940" s="56"/>
      <c r="EB940" s="56"/>
      <c r="EC940" s="56"/>
      <c r="ED940" s="56"/>
      <c r="EE940" s="56"/>
      <c r="EF940" s="56"/>
      <c r="EG940" s="56"/>
      <c r="EH940" s="56"/>
      <c r="EI940" s="56"/>
      <c r="EJ940" s="56"/>
      <c r="EK940" s="56"/>
      <c r="EL940" s="76"/>
      <c r="EM940" s="61"/>
      <c r="EN940" s="61"/>
      <c r="EO940" s="61"/>
      <c r="EP940" s="61"/>
      <c r="EQ940" s="70"/>
      <c r="ER940" s="56"/>
      <c r="ES940" s="56"/>
      <c r="ET940" s="66"/>
      <c r="EU940" s="66"/>
      <c r="EV940" s="66"/>
      <c r="EW940" s="66"/>
      <c r="EX940" s="66"/>
      <c r="EY940" s="66"/>
      <c r="EZ940" s="66"/>
      <c r="FA940" s="66"/>
      <c r="FB940" s="66"/>
      <c r="FC940" s="66"/>
      <c r="FD940" s="66"/>
      <c r="FE940" s="66"/>
      <c r="FF940" s="66"/>
      <c r="FG940" s="66"/>
      <c r="FH940" s="66"/>
      <c r="FI940" s="66"/>
      <c r="FJ940" s="66"/>
      <c r="FK940" s="66"/>
      <c r="FL940" s="66"/>
      <c r="FM940" s="66"/>
      <c r="FN940" s="66"/>
      <c r="FO940" s="66"/>
      <c r="FP940" s="66"/>
      <c r="FQ940" s="66"/>
      <c r="FR940" s="66"/>
      <c r="FS940" s="66"/>
      <c r="FT940" s="66"/>
      <c r="FU940" s="66"/>
      <c r="FV940" s="66"/>
      <c r="FW940" s="66"/>
      <c r="FX940" s="66"/>
      <c r="FY940" s="66"/>
      <c r="FZ940" s="66"/>
      <c r="GA940" s="66"/>
      <c r="GB940" s="66"/>
      <c r="GC940" s="66"/>
      <c r="GD940" s="66"/>
      <c r="GE940" s="66"/>
      <c r="GF940" s="66"/>
      <c r="GG940" s="7"/>
    </row>
    <row r="941" spans="1:189" s="67" customFormat="1" ht="11.45" customHeight="1" x14ac:dyDescent="0.15">
      <c r="B941" s="55"/>
      <c r="C941" s="56"/>
      <c r="D941" s="56" t="s">
        <v>12599</v>
      </c>
      <c r="E941" s="56"/>
      <c r="F941" s="56"/>
      <c r="G941" s="56" t="s">
        <v>12669</v>
      </c>
      <c r="H941" s="56"/>
      <c r="I941" s="56"/>
      <c r="J941" s="56"/>
      <c r="K941" s="56"/>
      <c r="L941" s="73"/>
      <c r="M941" s="73"/>
      <c r="N941" s="73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56"/>
      <c r="BI941" s="56"/>
      <c r="BJ941" s="56"/>
      <c r="BK941" s="56"/>
      <c r="BL941" s="56"/>
      <c r="BM941" s="56"/>
      <c r="BN941" s="56"/>
      <c r="BO941" s="56"/>
      <c r="BP941" s="56"/>
      <c r="BQ941" s="56"/>
      <c r="BR941" s="56"/>
      <c r="BS941" s="73"/>
      <c r="BT941" s="56"/>
      <c r="BU941" s="56"/>
      <c r="BV941" s="56"/>
      <c r="BW941" s="56"/>
      <c r="BX941" s="56"/>
      <c r="BY941" s="56"/>
      <c r="BZ941" s="56"/>
      <c r="CA941" s="56"/>
      <c r="CB941" s="56"/>
      <c r="CC941" s="56"/>
      <c r="CD941" s="56"/>
      <c r="CE941" s="56"/>
      <c r="CF941" s="56"/>
      <c r="CG941" s="56"/>
      <c r="CH941" s="56"/>
      <c r="CI941" s="56"/>
      <c r="CJ941" s="56"/>
      <c r="CK941" s="56"/>
      <c r="CL941" s="56"/>
      <c r="CM941" s="56"/>
      <c r="CN941" s="56"/>
      <c r="CO941" s="56"/>
      <c r="CP941" s="56"/>
      <c r="CQ941" s="56"/>
      <c r="CR941" s="56"/>
      <c r="CS941" s="56"/>
      <c r="CT941" s="56"/>
      <c r="CU941" s="56"/>
      <c r="CV941" s="56"/>
      <c r="CW941" s="56"/>
      <c r="CX941" s="56"/>
      <c r="CY941" s="56"/>
      <c r="CZ941" s="56"/>
      <c r="DA941" s="56"/>
      <c r="DB941" s="56"/>
      <c r="DC941" s="56"/>
      <c r="DD941" s="56"/>
      <c r="DE941" s="56"/>
      <c r="DF941" s="56"/>
      <c r="DG941" s="56"/>
      <c r="DH941" s="56"/>
      <c r="DI941" s="56"/>
      <c r="DJ941" s="56"/>
      <c r="DK941" s="56"/>
      <c r="DL941" s="56"/>
      <c r="DM941" s="56"/>
      <c r="DN941" s="56"/>
      <c r="DO941" s="56"/>
      <c r="DP941" s="56"/>
      <c r="DQ941" s="56"/>
      <c r="DR941" s="56"/>
      <c r="DS941" s="56"/>
      <c r="DT941" s="56"/>
      <c r="DU941" s="56"/>
      <c r="DV941" s="56"/>
      <c r="DW941" s="56"/>
      <c r="DX941" s="56"/>
      <c r="DY941" s="56"/>
      <c r="DZ941" s="56"/>
      <c r="EA941" s="56"/>
      <c r="EB941" s="56"/>
      <c r="EC941" s="56"/>
      <c r="ED941" s="56"/>
      <c r="EE941" s="56"/>
      <c r="EF941" s="56"/>
      <c r="EG941" s="56"/>
      <c r="EH941" s="56"/>
      <c r="EI941" s="56"/>
      <c r="EJ941" s="56"/>
      <c r="EK941" s="56"/>
      <c r="EL941" s="76"/>
      <c r="EM941" s="61"/>
      <c r="EN941" s="61"/>
      <c r="EO941" s="61"/>
      <c r="EP941" s="61"/>
      <c r="EQ941" s="70"/>
      <c r="ER941" s="56"/>
      <c r="ES941" s="56"/>
      <c r="ET941" s="66"/>
      <c r="EU941" s="66"/>
      <c r="EV941" s="66"/>
      <c r="EW941" s="66"/>
      <c r="EX941" s="66"/>
      <c r="EY941" s="66"/>
      <c r="EZ941" s="66"/>
      <c r="FA941" s="66"/>
      <c r="FB941" s="66"/>
      <c r="FC941" s="66"/>
      <c r="FD941" s="66"/>
      <c r="FE941" s="66"/>
      <c r="FF941" s="66"/>
      <c r="FG941" s="66"/>
      <c r="FH941" s="66"/>
      <c r="FI941" s="66"/>
      <c r="FJ941" s="66"/>
      <c r="FK941" s="66"/>
      <c r="FL941" s="66"/>
      <c r="FM941" s="66"/>
      <c r="FN941" s="66"/>
      <c r="FO941" s="66"/>
      <c r="FP941" s="66"/>
      <c r="FQ941" s="66"/>
      <c r="FR941" s="66"/>
      <c r="FS941" s="66"/>
      <c r="FT941" s="66"/>
      <c r="FU941" s="66"/>
      <c r="FV941" s="66"/>
      <c r="FW941" s="66"/>
      <c r="FX941" s="66"/>
      <c r="FY941" s="66"/>
      <c r="FZ941" s="66"/>
      <c r="GA941" s="66"/>
      <c r="GB941" s="66"/>
      <c r="GC941" s="66"/>
      <c r="GD941" s="66"/>
      <c r="GE941" s="66"/>
      <c r="GF941" s="66"/>
      <c r="GG941" s="7"/>
    </row>
    <row r="942" spans="1:189" s="67" customFormat="1" ht="11.45" customHeight="1" x14ac:dyDescent="0.15">
      <c r="B942" s="55"/>
      <c r="C942" s="56"/>
      <c r="D942" s="56"/>
      <c r="E942" s="56"/>
      <c r="F942" s="56"/>
      <c r="G942" s="56" t="s">
        <v>13</v>
      </c>
      <c r="H942" s="56"/>
      <c r="I942" s="56"/>
      <c r="J942" s="56"/>
      <c r="K942" s="56"/>
      <c r="L942" s="73"/>
      <c r="M942" s="73" t="s">
        <v>41</v>
      </c>
      <c r="N942" s="73"/>
      <c r="O942" s="287">
        <f>VLOOKUP($G942,노임단가!$A:$B,2,FALSE)</f>
        <v>172068</v>
      </c>
      <c r="P942" s="287"/>
      <c r="Q942" s="287"/>
      <c r="R942" s="287"/>
      <c r="S942" s="287"/>
      <c r="T942" s="287"/>
      <c r="U942" s="56" t="s">
        <v>12566</v>
      </c>
      <c r="V942" s="56"/>
      <c r="W942" s="56" t="str">
        <f>TEXT(3,"#,##0.#######")</f>
        <v>3.</v>
      </c>
      <c r="X942" s="56"/>
      <c r="Y942" s="56"/>
      <c r="Z942" s="56" t="s">
        <v>12</v>
      </c>
      <c r="AA942" s="56"/>
      <c r="AB942" s="56"/>
      <c r="AC942" s="56" t="s">
        <v>12609</v>
      </c>
      <c r="AD942" s="56"/>
      <c r="AE942" s="56"/>
      <c r="AF942" s="56" t="s">
        <v>12670</v>
      </c>
      <c r="AG942" s="56"/>
      <c r="AH942" s="56"/>
      <c r="AI942" s="56" t="s">
        <v>43</v>
      </c>
      <c r="AJ942" s="56"/>
      <c r="AK942" s="56" t="str">
        <f>TEXT(O942,"#,##0.#######")</f>
        <v>172,068.</v>
      </c>
      <c r="AL942" s="56"/>
      <c r="AM942" s="56"/>
      <c r="AN942" s="56"/>
      <c r="AO942" s="56"/>
      <c r="AP942" s="56" t="s">
        <v>12566</v>
      </c>
      <c r="AQ942" s="56"/>
      <c r="AR942" s="56" t="str">
        <f>TEXT(W942,"#,##0.#######")</f>
        <v>3.</v>
      </c>
      <c r="AS942" s="56"/>
      <c r="AT942" s="56" t="s">
        <v>12609</v>
      </c>
      <c r="AU942" s="56"/>
      <c r="AV942" s="56"/>
      <c r="AW942" s="56" t="str">
        <f>TEXT(Z938,"#,##0.#######")</f>
        <v>150.</v>
      </c>
      <c r="AX942" s="56"/>
      <c r="AY942" s="56"/>
      <c r="AZ942" s="56"/>
      <c r="BA942" s="56" t="s">
        <v>43</v>
      </c>
      <c r="BB942" s="56"/>
      <c r="BC942" s="56" t="str">
        <f>TEXT(TRUNC(O942*W942/Z938,1),"#,##0.#")</f>
        <v>3,441.3</v>
      </c>
      <c r="BD942" s="56"/>
      <c r="BG942" s="56"/>
      <c r="BH942" s="56"/>
      <c r="BI942" s="56"/>
      <c r="BJ942" s="56"/>
      <c r="BK942" s="56"/>
      <c r="BL942" s="56"/>
      <c r="BM942" s="56"/>
      <c r="BN942" s="56"/>
      <c r="BO942" s="56"/>
      <c r="BP942" s="56"/>
      <c r="BQ942" s="56"/>
      <c r="BR942" s="56"/>
      <c r="BS942" s="73"/>
      <c r="BT942" s="56"/>
      <c r="BU942" s="56"/>
      <c r="BV942" s="56"/>
      <c r="BW942" s="56"/>
      <c r="BX942" s="56"/>
      <c r="BY942" s="56"/>
      <c r="BZ942" s="56"/>
      <c r="CA942" s="56"/>
      <c r="CB942" s="56"/>
      <c r="CC942" s="56"/>
      <c r="CD942" s="56"/>
      <c r="CE942" s="56"/>
      <c r="CF942" s="56"/>
      <c r="CG942" s="56"/>
      <c r="CH942" s="56"/>
      <c r="CI942" s="56"/>
      <c r="CJ942" s="56"/>
      <c r="CK942" s="56"/>
      <c r="CL942" s="56"/>
      <c r="CM942" s="56"/>
      <c r="CN942" s="56"/>
      <c r="CO942" s="56"/>
      <c r="CP942" s="56"/>
      <c r="CQ942" s="56"/>
      <c r="CR942" s="56"/>
      <c r="CS942" s="56"/>
      <c r="CT942" s="56"/>
      <c r="CU942" s="56"/>
      <c r="CV942" s="56"/>
      <c r="CW942" s="56"/>
      <c r="CX942" s="56"/>
      <c r="CY942" s="56"/>
      <c r="CZ942" s="56"/>
      <c r="DA942" s="56"/>
      <c r="DB942" s="56"/>
      <c r="DC942" s="56"/>
      <c r="DD942" s="56"/>
      <c r="DE942" s="56"/>
      <c r="DF942" s="56"/>
      <c r="DG942" s="56"/>
      <c r="DH942" s="56"/>
      <c r="DI942" s="56"/>
      <c r="DJ942" s="56"/>
      <c r="DK942" s="56"/>
      <c r="DL942" s="56"/>
      <c r="DM942" s="56"/>
      <c r="DN942" s="56"/>
      <c r="DO942" s="56"/>
      <c r="DP942" s="56"/>
      <c r="DQ942" s="56"/>
      <c r="DR942" s="56"/>
      <c r="DS942" s="56"/>
      <c r="DT942" s="56"/>
      <c r="DU942" s="56"/>
      <c r="DV942" s="56"/>
      <c r="DW942" s="56"/>
      <c r="DX942" s="56"/>
      <c r="DY942" s="56"/>
      <c r="DZ942" s="56"/>
      <c r="EA942" s="56"/>
      <c r="EB942" s="56"/>
      <c r="EC942" s="56"/>
      <c r="ED942" s="56"/>
      <c r="EE942" s="56"/>
      <c r="EF942" s="56"/>
      <c r="EG942" s="56"/>
      <c r="EH942" s="56"/>
      <c r="EI942" s="56"/>
      <c r="EJ942" s="56"/>
      <c r="EK942" s="56"/>
      <c r="EL942" s="76"/>
      <c r="EM942" s="61">
        <f>EN942+EO942+EP942</f>
        <v>3441.3</v>
      </c>
      <c r="EN942" s="61" t="str">
        <f>BC942</f>
        <v>3,441.3</v>
      </c>
      <c r="EO942" s="61"/>
      <c r="EP942" s="61"/>
      <c r="EQ942" s="70"/>
      <c r="ER942" s="56"/>
      <c r="ES942" s="56"/>
      <c r="ET942" s="66"/>
      <c r="EU942" s="66"/>
      <c r="EV942" s="66"/>
      <c r="EW942" s="66"/>
      <c r="EX942" s="66"/>
      <c r="EY942" s="66"/>
      <c r="EZ942" s="66"/>
      <c r="FA942" s="66"/>
      <c r="FB942" s="66"/>
      <c r="FC942" s="66"/>
      <c r="FD942" s="66"/>
      <c r="FE942" s="66"/>
      <c r="FF942" s="66"/>
      <c r="FG942" s="66"/>
      <c r="FH942" s="66"/>
      <c r="FI942" s="66"/>
      <c r="FJ942" s="66"/>
      <c r="FK942" s="66"/>
      <c r="FL942" s="66"/>
      <c r="FM942" s="66"/>
      <c r="FN942" s="66"/>
      <c r="FO942" s="66"/>
      <c r="FP942" s="66"/>
      <c r="FQ942" s="66"/>
      <c r="FR942" s="66"/>
      <c r="FS942" s="66"/>
      <c r="FT942" s="66"/>
      <c r="FU942" s="66"/>
      <c r="FV942" s="66"/>
      <c r="FW942" s="66"/>
      <c r="FX942" s="66"/>
      <c r="FY942" s="66"/>
      <c r="FZ942" s="66"/>
      <c r="GA942" s="66"/>
      <c r="GB942" s="66"/>
      <c r="GC942" s="66"/>
      <c r="GD942" s="66"/>
      <c r="GE942" s="66"/>
      <c r="GF942" s="66"/>
      <c r="GG942" s="7"/>
    </row>
    <row r="943" spans="1:189" s="67" customFormat="1" ht="11.45" customHeight="1" x14ac:dyDescent="0.15">
      <c r="B943" s="55"/>
      <c r="C943" s="56"/>
      <c r="D943" s="56"/>
      <c r="E943" s="56"/>
      <c r="F943" s="56"/>
      <c r="G943" s="56" t="s">
        <v>12902</v>
      </c>
      <c r="H943" s="56"/>
      <c r="I943" s="56"/>
      <c r="J943" s="56"/>
      <c r="K943" s="56"/>
      <c r="L943" s="73"/>
      <c r="M943" s="73" t="s">
        <v>41</v>
      </c>
      <c r="N943" s="73"/>
      <c r="O943" s="287">
        <f>VLOOKUP($G943,노임단가!$A:$B,2,FALSE)</f>
        <v>226122</v>
      </c>
      <c r="P943" s="287"/>
      <c r="Q943" s="287"/>
      <c r="R943" s="287"/>
      <c r="S943" s="287"/>
      <c r="T943" s="287"/>
      <c r="U943" s="56" t="s">
        <v>12566</v>
      </c>
      <c r="V943" s="56"/>
      <c r="W943" s="56" t="str">
        <f>TEXT(1,"#,##0.#######")</f>
        <v>1.</v>
      </c>
      <c r="X943" s="56"/>
      <c r="Y943" s="56"/>
      <c r="Z943" s="56" t="s">
        <v>12</v>
      </c>
      <c r="AA943" s="56"/>
      <c r="AB943" s="56"/>
      <c r="AC943" s="56" t="s">
        <v>12609</v>
      </c>
      <c r="AD943" s="56"/>
      <c r="AE943" s="56"/>
      <c r="AF943" s="56" t="s">
        <v>12670</v>
      </c>
      <c r="AG943" s="56"/>
      <c r="AH943" s="56"/>
      <c r="AI943" s="56" t="s">
        <v>43</v>
      </c>
      <c r="AJ943" s="56"/>
      <c r="AK943" s="56" t="str">
        <f>TEXT(O943,"#,##0.#######")</f>
        <v>226,122.</v>
      </c>
      <c r="AL943" s="56"/>
      <c r="AM943" s="56"/>
      <c r="AN943" s="56"/>
      <c r="AO943" s="56"/>
      <c r="AP943" s="56" t="s">
        <v>12566</v>
      </c>
      <c r="AQ943" s="56"/>
      <c r="AR943" s="56" t="str">
        <f>TEXT(W943,"#,##0.#######")</f>
        <v>1.</v>
      </c>
      <c r="AS943" s="56"/>
      <c r="AT943" s="56" t="s">
        <v>12609</v>
      </c>
      <c r="AU943" s="56"/>
      <c r="AV943" s="56"/>
      <c r="AW943" s="56" t="str">
        <f>TEXT(Z938,"#,##0.#######")</f>
        <v>150.</v>
      </c>
      <c r="AX943" s="56"/>
      <c r="AY943" s="56"/>
      <c r="AZ943" s="56"/>
      <c r="BA943" s="56" t="s">
        <v>43</v>
      </c>
      <c r="BB943" s="56"/>
      <c r="BC943" s="56" t="str">
        <f>TEXT(TRUNC(O943*W943/Z938,1),"#,##0.#")</f>
        <v>1,507.4</v>
      </c>
      <c r="BD943" s="56"/>
      <c r="BG943" s="56"/>
      <c r="BH943" s="56"/>
      <c r="BI943" s="56"/>
      <c r="BJ943" s="56"/>
      <c r="BK943" s="56"/>
      <c r="BL943" s="56"/>
      <c r="BM943" s="56"/>
      <c r="BN943" s="56"/>
      <c r="BO943" s="56"/>
      <c r="BP943" s="56"/>
      <c r="BQ943" s="56"/>
      <c r="BR943" s="56"/>
      <c r="BS943" s="73"/>
      <c r="BT943" s="56"/>
      <c r="BU943" s="56"/>
      <c r="BV943" s="56"/>
      <c r="BW943" s="56"/>
      <c r="BX943" s="56"/>
      <c r="BY943" s="56"/>
      <c r="BZ943" s="56"/>
      <c r="CA943" s="56"/>
      <c r="CB943" s="56"/>
      <c r="CC943" s="56"/>
      <c r="CD943" s="56"/>
      <c r="CE943" s="56"/>
      <c r="CF943" s="56"/>
      <c r="CG943" s="56"/>
      <c r="CH943" s="56"/>
      <c r="CI943" s="56"/>
      <c r="CJ943" s="56"/>
      <c r="CK943" s="56"/>
      <c r="CL943" s="56"/>
      <c r="CM943" s="56"/>
      <c r="CN943" s="56"/>
      <c r="CO943" s="56"/>
      <c r="CP943" s="56"/>
      <c r="CQ943" s="56"/>
      <c r="CR943" s="56"/>
      <c r="CS943" s="56"/>
      <c r="CT943" s="56"/>
      <c r="CU943" s="56"/>
      <c r="CV943" s="56"/>
      <c r="CW943" s="56"/>
      <c r="CX943" s="56"/>
      <c r="CY943" s="56"/>
      <c r="CZ943" s="56"/>
      <c r="DA943" s="56"/>
      <c r="DB943" s="56"/>
      <c r="DC943" s="56"/>
      <c r="DD943" s="56"/>
      <c r="DE943" s="56"/>
      <c r="DF943" s="56"/>
      <c r="DG943" s="56"/>
      <c r="DH943" s="56"/>
      <c r="DI943" s="56"/>
      <c r="DJ943" s="56"/>
      <c r="DK943" s="56"/>
      <c r="DL943" s="56"/>
      <c r="DM943" s="56"/>
      <c r="DN943" s="56"/>
      <c r="DO943" s="56"/>
      <c r="DP943" s="56"/>
      <c r="DQ943" s="56"/>
      <c r="DR943" s="56"/>
      <c r="DS943" s="56"/>
      <c r="DT943" s="56"/>
      <c r="DU943" s="56"/>
      <c r="DV943" s="56"/>
      <c r="DW943" s="56"/>
      <c r="DX943" s="56"/>
      <c r="DY943" s="56"/>
      <c r="DZ943" s="56"/>
      <c r="EA943" s="56"/>
      <c r="EB943" s="56"/>
      <c r="EC943" s="56"/>
      <c r="ED943" s="56"/>
      <c r="EE943" s="56"/>
      <c r="EF943" s="56"/>
      <c r="EG943" s="56"/>
      <c r="EH943" s="56"/>
      <c r="EI943" s="56"/>
      <c r="EJ943" s="56"/>
      <c r="EK943" s="56"/>
      <c r="EL943" s="76"/>
      <c r="EM943" s="61">
        <f>EN943+EO943+EP943</f>
        <v>1507.4</v>
      </c>
      <c r="EN943" s="61" t="str">
        <f>BC943</f>
        <v>1,507.4</v>
      </c>
      <c r="EO943" s="61"/>
      <c r="EP943" s="61"/>
      <c r="EQ943" s="70"/>
      <c r="ER943" s="56"/>
      <c r="ES943" s="56"/>
      <c r="ET943" s="66"/>
      <c r="EU943" s="66"/>
      <c r="EV943" s="66"/>
      <c r="EW943" s="66"/>
      <c r="EX943" s="66"/>
      <c r="EY943" s="66"/>
      <c r="EZ943" s="66"/>
      <c r="FA943" s="66"/>
      <c r="FB943" s="66"/>
      <c r="FC943" s="66"/>
      <c r="FD943" s="66"/>
      <c r="FE943" s="66"/>
      <c r="FF943" s="66"/>
      <c r="FG943" s="66"/>
      <c r="FH943" s="66"/>
      <c r="FI943" s="66"/>
      <c r="FJ943" s="66"/>
      <c r="FK943" s="66"/>
      <c r="FL943" s="66"/>
      <c r="FM943" s="66"/>
      <c r="FN943" s="66"/>
      <c r="FO943" s="66"/>
      <c r="FP943" s="66"/>
      <c r="FQ943" s="66"/>
      <c r="FR943" s="66"/>
      <c r="FS943" s="66"/>
      <c r="FT943" s="66"/>
      <c r="FU943" s="66"/>
      <c r="FV943" s="66"/>
      <c r="FW943" s="66"/>
      <c r="FX943" s="66"/>
      <c r="FY943" s="66"/>
      <c r="FZ943" s="66"/>
      <c r="GA943" s="66"/>
      <c r="GB943" s="66"/>
      <c r="GC943" s="66"/>
      <c r="GD943" s="66"/>
      <c r="GE943" s="66"/>
      <c r="GF943" s="66"/>
      <c r="GG943" s="7"/>
    </row>
    <row r="944" spans="1:189" s="67" customFormat="1" ht="11.45" customHeight="1" x14ac:dyDescent="0.15">
      <c r="B944" s="55"/>
      <c r="C944" s="56"/>
      <c r="D944" s="56"/>
      <c r="E944" s="56"/>
      <c r="F944" s="56"/>
      <c r="G944" s="56"/>
      <c r="H944" s="56"/>
      <c r="I944" s="56"/>
      <c r="J944" s="56"/>
      <c r="K944" s="56"/>
      <c r="L944" s="73"/>
      <c r="M944" s="73"/>
      <c r="N944" s="73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56"/>
      <c r="BI944" s="56"/>
      <c r="BJ944" s="56"/>
      <c r="BK944" s="56"/>
      <c r="BL944" s="56"/>
      <c r="BM944" s="56"/>
      <c r="BN944" s="56"/>
      <c r="BO944" s="56"/>
      <c r="BP944" s="56"/>
      <c r="BQ944" s="56"/>
      <c r="BR944" s="56"/>
      <c r="BS944" s="73"/>
      <c r="BT944" s="56"/>
      <c r="BU944" s="56"/>
      <c r="BV944" s="56"/>
      <c r="BW944" s="56"/>
      <c r="BX944" s="56"/>
      <c r="BY944" s="56"/>
      <c r="BZ944" s="56"/>
      <c r="CA944" s="56"/>
      <c r="CB944" s="56"/>
      <c r="CC944" s="56"/>
      <c r="CD944" s="56"/>
      <c r="CE944" s="56"/>
      <c r="CF944" s="56"/>
      <c r="CG944" s="56"/>
      <c r="CH944" s="56"/>
      <c r="CI944" s="56"/>
      <c r="CJ944" s="56"/>
      <c r="CK944" s="56"/>
      <c r="CL944" s="56"/>
      <c r="CM944" s="56"/>
      <c r="CN944" s="56"/>
      <c r="CO944" s="56"/>
      <c r="CP944" s="56"/>
      <c r="CQ944" s="56"/>
      <c r="CR944" s="56"/>
      <c r="CS944" s="56"/>
      <c r="CT944" s="56"/>
      <c r="CU944" s="56"/>
      <c r="CV944" s="56"/>
      <c r="CW944" s="56"/>
      <c r="CX944" s="56"/>
      <c r="CY944" s="56"/>
      <c r="CZ944" s="56"/>
      <c r="DA944" s="56"/>
      <c r="DB944" s="56"/>
      <c r="DC944" s="56"/>
      <c r="DD944" s="56"/>
      <c r="DE944" s="56"/>
      <c r="DF944" s="56"/>
      <c r="DG944" s="56"/>
      <c r="DH944" s="56"/>
      <c r="DI944" s="56"/>
      <c r="DJ944" s="56"/>
      <c r="DK944" s="56"/>
      <c r="DL944" s="56"/>
      <c r="DM944" s="56"/>
      <c r="DN944" s="56"/>
      <c r="DO944" s="56"/>
      <c r="DP944" s="56"/>
      <c r="DQ944" s="56"/>
      <c r="DR944" s="56"/>
      <c r="DS944" s="56"/>
      <c r="DT944" s="56"/>
      <c r="DU944" s="56"/>
      <c r="DV944" s="56"/>
      <c r="DW944" s="56"/>
      <c r="DX944" s="56"/>
      <c r="DY944" s="56"/>
      <c r="DZ944" s="56"/>
      <c r="EA944" s="56"/>
      <c r="EB944" s="56"/>
      <c r="EC944" s="56"/>
      <c r="ED944" s="56"/>
      <c r="EE944" s="56"/>
      <c r="EF944" s="56"/>
      <c r="EG944" s="56"/>
      <c r="EH944" s="56"/>
      <c r="EI944" s="56"/>
      <c r="EJ944" s="56"/>
      <c r="EK944" s="56"/>
      <c r="EL944" s="76"/>
      <c r="EM944" s="61"/>
      <c r="EN944" s="61"/>
      <c r="EO944" s="61"/>
      <c r="EP944" s="61"/>
      <c r="EQ944" s="70"/>
      <c r="ER944" s="56"/>
      <c r="ES944" s="56"/>
      <c r="ET944" s="66"/>
      <c r="EU944" s="66"/>
      <c r="EV944" s="66"/>
      <c r="EW944" s="66"/>
      <c r="EX944" s="66"/>
      <c r="EY944" s="66"/>
      <c r="EZ944" s="66"/>
      <c r="FA944" s="66"/>
      <c r="FB944" s="66"/>
      <c r="FC944" s="66"/>
      <c r="FD944" s="66"/>
      <c r="FE944" s="66"/>
      <c r="FF944" s="66"/>
      <c r="FG944" s="66"/>
      <c r="FH944" s="66"/>
      <c r="FI944" s="66"/>
      <c r="FJ944" s="66"/>
      <c r="FK944" s="66"/>
      <c r="FL944" s="66"/>
      <c r="FM944" s="66"/>
      <c r="FN944" s="66"/>
      <c r="FO944" s="66"/>
      <c r="FP944" s="66"/>
      <c r="FQ944" s="66"/>
      <c r="FR944" s="66"/>
      <c r="FS944" s="66"/>
      <c r="FT944" s="66"/>
      <c r="FU944" s="66"/>
      <c r="FV944" s="66"/>
      <c r="FW944" s="66"/>
      <c r="FX944" s="66"/>
      <c r="FY944" s="66"/>
      <c r="FZ944" s="66"/>
      <c r="GA944" s="66"/>
      <c r="GB944" s="66"/>
      <c r="GC944" s="66"/>
      <c r="GD944" s="66"/>
      <c r="GE944" s="66"/>
      <c r="GF944" s="66"/>
      <c r="GG944" s="7"/>
    </row>
    <row r="945" spans="2:189" s="67" customFormat="1" ht="11.45" customHeight="1" x14ac:dyDescent="0.15">
      <c r="B945" s="55"/>
      <c r="C945" s="56"/>
      <c r="D945" s="56" t="s">
        <v>12600</v>
      </c>
      <c r="E945" s="56"/>
      <c r="F945" s="56"/>
      <c r="G945" s="56" t="s">
        <v>12660</v>
      </c>
      <c r="H945" s="56"/>
      <c r="I945" s="56"/>
      <c r="J945" s="56" t="s">
        <v>12656</v>
      </c>
      <c r="K945" s="56"/>
      <c r="L945" s="73"/>
      <c r="M945" s="73" t="s">
        <v>41</v>
      </c>
      <c r="N945" s="73"/>
      <c r="O945" s="56" t="s">
        <v>12617</v>
      </c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 t="s">
        <v>12659</v>
      </c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56"/>
      <c r="BI945" s="56"/>
      <c r="BJ945" s="56"/>
      <c r="BK945" s="56"/>
      <c r="BL945" s="56"/>
      <c r="BM945" s="56"/>
      <c r="BN945" s="56"/>
      <c r="BO945" s="56"/>
      <c r="BP945" s="56"/>
      <c r="BQ945" s="56"/>
      <c r="BR945" s="56"/>
      <c r="BS945" s="73"/>
      <c r="BT945" s="56"/>
      <c r="BU945" s="56"/>
      <c r="BV945" s="56"/>
      <c r="BW945" s="56"/>
      <c r="BX945" s="56"/>
      <c r="BY945" s="56"/>
      <c r="BZ945" s="56"/>
      <c r="CA945" s="56"/>
      <c r="CB945" s="56"/>
      <c r="CC945" s="56"/>
      <c r="CD945" s="56"/>
      <c r="CE945" s="56"/>
      <c r="CF945" s="56"/>
      <c r="CG945" s="56"/>
      <c r="CH945" s="56"/>
      <c r="CI945" s="56"/>
      <c r="CJ945" s="56"/>
      <c r="CK945" s="56"/>
      <c r="CL945" s="56"/>
      <c r="CM945" s="56"/>
      <c r="CN945" s="56"/>
      <c r="CO945" s="56"/>
      <c r="CP945" s="56"/>
      <c r="CQ945" s="56"/>
      <c r="CR945" s="56"/>
      <c r="CS945" s="56"/>
      <c r="CT945" s="56"/>
      <c r="CU945" s="56"/>
      <c r="CV945" s="56"/>
      <c r="CW945" s="56"/>
      <c r="CX945" s="56"/>
      <c r="CY945" s="56"/>
      <c r="CZ945" s="56"/>
      <c r="DA945" s="56"/>
      <c r="DB945" s="56"/>
      <c r="DC945" s="56"/>
      <c r="DD945" s="56"/>
      <c r="DE945" s="56"/>
      <c r="DF945" s="56"/>
      <c r="DG945" s="56"/>
      <c r="DH945" s="56"/>
      <c r="DI945" s="56"/>
      <c r="DJ945" s="56"/>
      <c r="DK945" s="56"/>
      <c r="DL945" s="56"/>
      <c r="DM945" s="56"/>
      <c r="DN945" s="56"/>
      <c r="DO945" s="56"/>
      <c r="DP945" s="56"/>
      <c r="DQ945" s="56"/>
      <c r="DR945" s="56"/>
      <c r="DS945" s="56"/>
      <c r="DT945" s="56"/>
      <c r="DU945" s="56"/>
      <c r="DV945" s="56"/>
      <c r="DW945" s="56"/>
      <c r="DX945" s="56"/>
      <c r="DY945" s="56"/>
      <c r="DZ945" s="56"/>
      <c r="EA945" s="56"/>
      <c r="EB945" s="56"/>
      <c r="EC945" s="56"/>
      <c r="ED945" s="56"/>
      <c r="EE945" s="56"/>
      <c r="EF945" s="56"/>
      <c r="EG945" s="56"/>
      <c r="EH945" s="56"/>
      <c r="EI945" s="56"/>
      <c r="EJ945" s="56"/>
      <c r="EK945" s="56"/>
      <c r="EL945" s="76"/>
      <c r="EM945" s="61"/>
      <c r="EN945" s="61"/>
      <c r="EO945" s="61"/>
      <c r="EP945" s="61"/>
      <c r="EQ945" s="70"/>
      <c r="ER945" s="56"/>
      <c r="ES945" s="56"/>
      <c r="ET945" s="66"/>
      <c r="EU945" s="66"/>
      <c r="EV945" s="66"/>
      <c r="EW945" s="66"/>
      <c r="EX945" s="66"/>
      <c r="EY945" s="66"/>
      <c r="EZ945" s="66"/>
      <c r="FA945" s="66"/>
      <c r="FB945" s="66"/>
      <c r="FC945" s="66"/>
      <c r="FD945" s="66"/>
      <c r="FE945" s="66"/>
      <c r="FF945" s="66"/>
      <c r="FG945" s="66"/>
      <c r="FH945" s="66"/>
      <c r="FI945" s="66"/>
      <c r="FJ945" s="66"/>
      <c r="FK945" s="66"/>
      <c r="FL945" s="66"/>
      <c r="FM945" s="66"/>
      <c r="FN945" s="66"/>
      <c r="FO945" s="66"/>
      <c r="FP945" s="66"/>
      <c r="FQ945" s="66"/>
      <c r="FR945" s="66"/>
      <c r="FS945" s="66"/>
      <c r="FT945" s="66"/>
      <c r="FU945" s="66"/>
      <c r="FV945" s="66"/>
      <c r="FW945" s="66"/>
      <c r="FX945" s="66"/>
      <c r="FY945" s="66"/>
      <c r="FZ945" s="66"/>
      <c r="GA945" s="66"/>
      <c r="GB945" s="66"/>
      <c r="GC945" s="66"/>
      <c r="GD945" s="66"/>
      <c r="GE945" s="66"/>
      <c r="GF945" s="66"/>
      <c r="GG945" s="7"/>
    </row>
    <row r="946" spans="2:189" s="67" customFormat="1" ht="11.45" customHeight="1" x14ac:dyDescent="0.15">
      <c r="B946" s="55"/>
      <c r="C946" s="56"/>
      <c r="D946" s="56"/>
      <c r="E946" s="56"/>
      <c r="F946" s="56"/>
      <c r="G946" s="56" t="s">
        <v>4448</v>
      </c>
      <c r="H946" s="56"/>
      <c r="I946" s="56"/>
      <c r="J946" s="56"/>
      <c r="K946" s="56"/>
      <c r="L946" s="73"/>
      <c r="M946" s="73" t="s">
        <v>41</v>
      </c>
      <c r="N946" s="73"/>
      <c r="O946" s="287" t="e">
        <f>토목기계경비!$J$19</f>
        <v>#REF!</v>
      </c>
      <c r="P946" s="287"/>
      <c r="Q946" s="287"/>
      <c r="R946" s="287"/>
      <c r="S946" s="287"/>
      <c r="T946" s="56"/>
      <c r="U946" s="56" t="s">
        <v>12609</v>
      </c>
      <c r="V946" s="56"/>
      <c r="W946" s="56"/>
      <c r="X946" s="56" t="str">
        <f>TEXT(AZ939,"#,##0.#######")</f>
        <v>18.75</v>
      </c>
      <c r="Y946" s="56"/>
      <c r="Z946" s="56"/>
      <c r="AA946" s="56"/>
      <c r="AB946" s="56"/>
      <c r="AC946" s="56" t="s">
        <v>43</v>
      </c>
      <c r="AD946" s="56"/>
      <c r="AE946" s="56" t="e">
        <f>TEXT(TRUNC(O946/AZ939,1),"#,##0.#")</f>
        <v>#REF!</v>
      </c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56"/>
      <c r="BI946" s="56"/>
      <c r="BJ946" s="56"/>
      <c r="BK946" s="56"/>
      <c r="BL946" s="56"/>
      <c r="BM946" s="56"/>
      <c r="BN946" s="56"/>
      <c r="BO946" s="56"/>
      <c r="BP946" s="56"/>
      <c r="BQ946" s="56"/>
      <c r="BR946" s="56"/>
      <c r="BS946" s="73"/>
      <c r="BT946" s="56"/>
      <c r="BU946" s="56"/>
      <c r="BV946" s="56"/>
      <c r="BW946" s="56"/>
      <c r="BX946" s="56"/>
      <c r="BY946" s="56"/>
      <c r="BZ946" s="56"/>
      <c r="CA946" s="56"/>
      <c r="CB946" s="56"/>
      <c r="CC946" s="56"/>
      <c r="CD946" s="56"/>
      <c r="CE946" s="56"/>
      <c r="CF946" s="56"/>
      <c r="CG946" s="56"/>
      <c r="CH946" s="56"/>
      <c r="CI946" s="56"/>
      <c r="CJ946" s="56"/>
      <c r="CK946" s="56"/>
      <c r="CL946" s="56"/>
      <c r="CM946" s="56"/>
      <c r="CN946" s="56"/>
      <c r="CO946" s="56"/>
      <c r="CP946" s="56"/>
      <c r="CQ946" s="56"/>
      <c r="CR946" s="56"/>
      <c r="CS946" s="56"/>
      <c r="CT946" s="56"/>
      <c r="CU946" s="56"/>
      <c r="CV946" s="56"/>
      <c r="CW946" s="56"/>
      <c r="CX946" s="56"/>
      <c r="CY946" s="56"/>
      <c r="CZ946" s="56"/>
      <c r="DA946" s="56"/>
      <c r="DB946" s="56"/>
      <c r="DC946" s="56"/>
      <c r="DD946" s="56"/>
      <c r="DE946" s="56"/>
      <c r="DF946" s="56"/>
      <c r="DG946" s="56"/>
      <c r="DH946" s="56"/>
      <c r="DI946" s="56"/>
      <c r="DJ946" s="56"/>
      <c r="DK946" s="56"/>
      <c r="DL946" s="56"/>
      <c r="DM946" s="56"/>
      <c r="DN946" s="56"/>
      <c r="DO946" s="56"/>
      <c r="DP946" s="56"/>
      <c r="DQ946" s="56"/>
      <c r="DR946" s="56"/>
      <c r="DS946" s="56"/>
      <c r="DT946" s="56"/>
      <c r="DU946" s="56"/>
      <c r="DV946" s="56"/>
      <c r="DW946" s="56"/>
      <c r="DX946" s="56"/>
      <c r="DY946" s="56"/>
      <c r="DZ946" s="56"/>
      <c r="EA946" s="56"/>
      <c r="EB946" s="56"/>
      <c r="EC946" s="56"/>
      <c r="ED946" s="56"/>
      <c r="EE946" s="56"/>
      <c r="EF946" s="56"/>
      <c r="EG946" s="56"/>
      <c r="EH946" s="56"/>
      <c r="EI946" s="56"/>
      <c r="EJ946" s="56"/>
      <c r="EK946" s="56"/>
      <c r="EL946" s="76"/>
      <c r="EM946" s="61"/>
      <c r="EN946" s="61"/>
      <c r="EO946" s="61"/>
      <c r="EP946" s="61"/>
      <c r="EQ946" s="70"/>
      <c r="ER946" s="56"/>
      <c r="ES946" s="56"/>
      <c r="ET946" s="66"/>
      <c r="EU946" s="66"/>
      <c r="EV946" s="66"/>
      <c r="EW946" s="66"/>
      <c r="EX946" s="66"/>
      <c r="EY946" s="66"/>
      <c r="EZ946" s="66"/>
      <c r="FA946" s="66"/>
      <c r="FB946" s="66"/>
      <c r="FC946" s="66"/>
      <c r="FD946" s="66"/>
      <c r="FE946" s="66"/>
      <c r="FF946" s="66"/>
      <c r="FG946" s="66"/>
      <c r="FH946" s="66"/>
      <c r="FI946" s="66"/>
      <c r="FJ946" s="66"/>
      <c r="FK946" s="66"/>
      <c r="FL946" s="66"/>
      <c r="FM946" s="66"/>
      <c r="FN946" s="66"/>
      <c r="FO946" s="66"/>
      <c r="FP946" s="66"/>
      <c r="FQ946" s="66"/>
      <c r="FR946" s="66"/>
      <c r="FS946" s="66"/>
      <c r="FT946" s="66"/>
      <c r="FU946" s="66"/>
      <c r="FV946" s="66"/>
      <c r="FW946" s="66"/>
      <c r="FX946" s="66"/>
      <c r="FY946" s="66"/>
      <c r="FZ946" s="66"/>
      <c r="GA946" s="66"/>
      <c r="GB946" s="66"/>
      <c r="GC946" s="66"/>
      <c r="GD946" s="66"/>
      <c r="GE946" s="66"/>
      <c r="GF946" s="66"/>
      <c r="GG946" s="7"/>
    </row>
    <row r="947" spans="2:189" s="67" customFormat="1" ht="11.45" customHeight="1" x14ac:dyDescent="0.15">
      <c r="B947" s="55"/>
      <c r="C947" s="56"/>
      <c r="D947" s="56"/>
      <c r="E947" s="56"/>
      <c r="F947" s="56"/>
      <c r="G947" s="56" t="s">
        <v>4449</v>
      </c>
      <c r="H947" s="56"/>
      <c r="I947" s="56"/>
      <c r="J947" s="56"/>
      <c r="K947" s="56"/>
      <c r="L947" s="73"/>
      <c r="M947" s="73" t="s">
        <v>41</v>
      </c>
      <c r="N947" s="73"/>
      <c r="O947" s="287" t="e">
        <f>토목기계경비!$K$19</f>
        <v>#REF!</v>
      </c>
      <c r="P947" s="287"/>
      <c r="Q947" s="287"/>
      <c r="R947" s="287"/>
      <c r="S947" s="287"/>
      <c r="T947" s="56"/>
      <c r="U947" s="56" t="s">
        <v>12609</v>
      </c>
      <c r="V947" s="56"/>
      <c r="W947" s="56"/>
      <c r="X947" s="56" t="str">
        <f>TEXT(AZ939,"#,##0.#######")</f>
        <v>18.75</v>
      </c>
      <c r="Y947" s="56"/>
      <c r="Z947" s="56"/>
      <c r="AA947" s="56"/>
      <c r="AB947" s="56"/>
      <c r="AC947" s="56" t="s">
        <v>43</v>
      </c>
      <c r="AD947" s="56"/>
      <c r="AE947" s="56" t="e">
        <f>TEXT(TRUNC(O947/AZ939,1),"#,##0.#")</f>
        <v>#REF!</v>
      </c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56"/>
      <c r="BI947" s="56"/>
      <c r="BJ947" s="56"/>
      <c r="BK947" s="56"/>
      <c r="BL947" s="56"/>
      <c r="BM947" s="56"/>
      <c r="BN947" s="56"/>
      <c r="BO947" s="56"/>
      <c r="BP947" s="56"/>
      <c r="BQ947" s="56"/>
      <c r="BR947" s="56"/>
      <c r="BS947" s="73"/>
      <c r="BT947" s="56"/>
      <c r="BU947" s="56"/>
      <c r="BV947" s="56"/>
      <c r="BW947" s="56"/>
      <c r="BX947" s="56"/>
      <c r="BY947" s="56"/>
      <c r="BZ947" s="56"/>
      <c r="CA947" s="56"/>
      <c r="CB947" s="56"/>
      <c r="CC947" s="56"/>
      <c r="CD947" s="56"/>
      <c r="CE947" s="56"/>
      <c r="CF947" s="56"/>
      <c r="CG947" s="56"/>
      <c r="CH947" s="56"/>
      <c r="CI947" s="56"/>
      <c r="CJ947" s="56"/>
      <c r="CK947" s="56"/>
      <c r="CL947" s="56"/>
      <c r="CM947" s="56"/>
      <c r="CN947" s="56"/>
      <c r="CO947" s="56"/>
      <c r="CP947" s="56"/>
      <c r="CQ947" s="56"/>
      <c r="CR947" s="56"/>
      <c r="CS947" s="56"/>
      <c r="CT947" s="56"/>
      <c r="CU947" s="56"/>
      <c r="CV947" s="56"/>
      <c r="CW947" s="56"/>
      <c r="CX947" s="56"/>
      <c r="CY947" s="56"/>
      <c r="CZ947" s="56"/>
      <c r="DA947" s="56"/>
      <c r="DB947" s="56"/>
      <c r="DC947" s="56"/>
      <c r="DD947" s="56"/>
      <c r="DE947" s="56"/>
      <c r="DF947" s="56"/>
      <c r="DG947" s="56"/>
      <c r="DH947" s="56"/>
      <c r="DI947" s="56"/>
      <c r="DJ947" s="56"/>
      <c r="DK947" s="56"/>
      <c r="DL947" s="56"/>
      <c r="DM947" s="56"/>
      <c r="DN947" s="56"/>
      <c r="DO947" s="56"/>
      <c r="DP947" s="56"/>
      <c r="DQ947" s="56"/>
      <c r="DR947" s="56"/>
      <c r="DS947" s="56"/>
      <c r="DT947" s="56"/>
      <c r="DU947" s="56"/>
      <c r="DV947" s="56"/>
      <c r="DW947" s="56"/>
      <c r="DX947" s="56"/>
      <c r="DY947" s="56"/>
      <c r="DZ947" s="56"/>
      <c r="EA947" s="56"/>
      <c r="EB947" s="56"/>
      <c r="EC947" s="56"/>
      <c r="ED947" s="56"/>
      <c r="EE947" s="56"/>
      <c r="EF947" s="56"/>
      <c r="EG947" s="56"/>
      <c r="EH947" s="56"/>
      <c r="EI947" s="56"/>
      <c r="EJ947" s="56"/>
      <c r="EK947" s="56"/>
      <c r="EL947" s="76"/>
      <c r="EM947" s="61"/>
      <c r="EN947" s="61"/>
      <c r="EO947" s="61"/>
      <c r="EP947" s="61"/>
      <c r="EQ947" s="70"/>
      <c r="ER947" s="56"/>
      <c r="ES947" s="56"/>
      <c r="ET947" s="66"/>
      <c r="EU947" s="66"/>
      <c r="EV947" s="66"/>
      <c r="EW947" s="66"/>
      <c r="EX947" s="66"/>
      <c r="EY947" s="66"/>
      <c r="EZ947" s="66"/>
      <c r="FA947" s="66"/>
      <c r="FB947" s="66"/>
      <c r="FC947" s="66"/>
      <c r="FD947" s="66"/>
      <c r="FE947" s="66"/>
      <c r="FF947" s="66"/>
      <c r="FG947" s="66"/>
      <c r="FH947" s="66"/>
      <c r="FI947" s="66"/>
      <c r="FJ947" s="66"/>
      <c r="FK947" s="66"/>
      <c r="FL947" s="66"/>
      <c r="FM947" s="66"/>
      <c r="FN947" s="66"/>
      <c r="FO947" s="66"/>
      <c r="FP947" s="66"/>
      <c r="FQ947" s="66"/>
      <c r="FR947" s="66"/>
      <c r="FS947" s="66"/>
      <c r="FT947" s="66"/>
      <c r="FU947" s="66"/>
      <c r="FV947" s="66"/>
      <c r="FW947" s="66"/>
      <c r="FX947" s="66"/>
      <c r="FY947" s="66"/>
      <c r="FZ947" s="66"/>
      <c r="GA947" s="66"/>
      <c r="GB947" s="66"/>
      <c r="GC947" s="66"/>
      <c r="GD947" s="66"/>
      <c r="GE947" s="66"/>
      <c r="GF947" s="66"/>
      <c r="GG947" s="7"/>
    </row>
    <row r="948" spans="2:189" s="67" customFormat="1" ht="11.45" customHeight="1" x14ac:dyDescent="0.15">
      <c r="B948" s="55"/>
      <c r="C948" s="56"/>
      <c r="D948" s="56"/>
      <c r="E948" s="56"/>
      <c r="F948" s="56"/>
      <c r="G948" s="56" t="s">
        <v>12605</v>
      </c>
      <c r="H948" s="56"/>
      <c r="I948" s="56" t="s">
        <v>12606</v>
      </c>
      <c r="J948" s="56"/>
      <c r="K948" s="56"/>
      <c r="L948" s="73"/>
      <c r="M948" s="73" t="s">
        <v>41</v>
      </c>
      <c r="N948" s="73"/>
      <c r="O948" s="287">
        <f>토목기계경비!$L$19</f>
        <v>21957</v>
      </c>
      <c r="P948" s="287"/>
      <c r="Q948" s="287"/>
      <c r="R948" s="287"/>
      <c r="S948" s="287"/>
      <c r="T948" s="56"/>
      <c r="U948" s="56" t="s">
        <v>12609</v>
      </c>
      <c r="V948" s="56"/>
      <c r="W948" s="56"/>
      <c r="X948" s="56" t="str">
        <f>TEXT(AZ939,"#,##0.#######")</f>
        <v>18.75</v>
      </c>
      <c r="Y948" s="56"/>
      <c r="Z948" s="56"/>
      <c r="AA948" s="56"/>
      <c r="AB948" s="56"/>
      <c r="AC948" s="56" t="s">
        <v>43</v>
      </c>
      <c r="AD948" s="56"/>
      <c r="AE948" s="56" t="str">
        <f>TEXT(TRUNC(O948/AZ939,1),"#,##0.#")</f>
        <v>1,171.</v>
      </c>
      <c r="AM948" s="56"/>
      <c r="AO948" s="56"/>
      <c r="AP948" s="56"/>
      <c r="AQ948" s="56"/>
      <c r="AR948" s="56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56"/>
      <c r="BI948" s="56"/>
      <c r="BJ948" s="56"/>
      <c r="BK948" s="56"/>
      <c r="BL948" s="56"/>
      <c r="BM948" s="56"/>
      <c r="BN948" s="56"/>
      <c r="BO948" s="56"/>
      <c r="BP948" s="56"/>
      <c r="BQ948" s="56"/>
      <c r="BR948" s="56"/>
      <c r="BS948" s="73"/>
      <c r="BT948" s="56"/>
      <c r="BU948" s="56"/>
      <c r="BV948" s="56"/>
      <c r="BW948" s="56"/>
      <c r="BX948" s="56"/>
      <c r="BY948" s="56"/>
      <c r="BZ948" s="56"/>
      <c r="CA948" s="56"/>
      <c r="CB948" s="56"/>
      <c r="CC948" s="56"/>
      <c r="CD948" s="56"/>
      <c r="CE948" s="56"/>
      <c r="CF948" s="56"/>
      <c r="CG948" s="56"/>
      <c r="CH948" s="56"/>
      <c r="CI948" s="56"/>
      <c r="CJ948" s="56"/>
      <c r="CK948" s="56"/>
      <c r="CL948" s="56"/>
      <c r="CM948" s="56"/>
      <c r="CN948" s="56"/>
      <c r="CO948" s="56"/>
      <c r="CP948" s="56"/>
      <c r="CQ948" s="56"/>
      <c r="CR948" s="56"/>
      <c r="CS948" s="56"/>
      <c r="CT948" s="56"/>
      <c r="CU948" s="56"/>
      <c r="CV948" s="56"/>
      <c r="CW948" s="56"/>
      <c r="CX948" s="56"/>
      <c r="CY948" s="56"/>
      <c r="CZ948" s="56"/>
      <c r="DA948" s="56"/>
      <c r="DB948" s="56"/>
      <c r="DC948" s="56"/>
      <c r="DD948" s="56"/>
      <c r="DE948" s="56"/>
      <c r="DF948" s="56"/>
      <c r="DG948" s="56"/>
      <c r="DH948" s="56"/>
      <c r="DI948" s="56"/>
      <c r="DJ948" s="56"/>
      <c r="DK948" s="56"/>
      <c r="DL948" s="56"/>
      <c r="DM948" s="56"/>
      <c r="DN948" s="56"/>
      <c r="DO948" s="56"/>
      <c r="DP948" s="56"/>
      <c r="DQ948" s="56"/>
      <c r="DR948" s="56"/>
      <c r="DS948" s="56"/>
      <c r="DT948" s="56"/>
      <c r="DU948" s="56"/>
      <c r="DV948" s="56"/>
      <c r="DW948" s="56"/>
      <c r="DX948" s="56"/>
      <c r="DY948" s="56"/>
      <c r="DZ948" s="56"/>
      <c r="EA948" s="56"/>
      <c r="EB948" s="56"/>
      <c r="EC948" s="56"/>
      <c r="ED948" s="56"/>
      <c r="EE948" s="56"/>
      <c r="EF948" s="56"/>
      <c r="EG948" s="56"/>
      <c r="EH948" s="56"/>
      <c r="EI948" s="56"/>
      <c r="EJ948" s="56"/>
      <c r="EK948" s="56"/>
      <c r="EL948" s="76"/>
      <c r="EM948" s="61"/>
      <c r="EN948" s="61"/>
      <c r="EO948" s="61"/>
      <c r="EP948" s="61"/>
      <c r="EQ948" s="70"/>
      <c r="ER948" s="56"/>
      <c r="ES948" s="56"/>
      <c r="ET948" s="66"/>
      <c r="EU948" s="66"/>
      <c r="EV948" s="66"/>
      <c r="EW948" s="66"/>
      <c r="EX948" s="66"/>
      <c r="EY948" s="66"/>
      <c r="EZ948" s="66"/>
      <c r="FA948" s="66"/>
      <c r="FB948" s="66"/>
      <c r="FC948" s="66"/>
      <c r="FD948" s="66"/>
      <c r="FE948" s="66"/>
      <c r="FF948" s="66"/>
      <c r="FG948" s="66"/>
      <c r="FH948" s="66"/>
      <c r="FI948" s="66"/>
      <c r="FJ948" s="66"/>
      <c r="FK948" s="66"/>
      <c r="FL948" s="66"/>
      <c r="FM948" s="66"/>
      <c r="FN948" s="66"/>
      <c r="FO948" s="66"/>
      <c r="FP948" s="66"/>
      <c r="FQ948" s="66"/>
      <c r="FR948" s="66"/>
      <c r="FS948" s="66"/>
      <c r="FT948" s="66"/>
      <c r="FU948" s="66"/>
      <c r="FV948" s="66"/>
      <c r="FW948" s="66"/>
      <c r="FX948" s="66"/>
      <c r="FY948" s="66"/>
      <c r="FZ948" s="66"/>
      <c r="GA948" s="66"/>
      <c r="GB948" s="66"/>
      <c r="GC948" s="66"/>
      <c r="GD948" s="66"/>
      <c r="GE948" s="66"/>
      <c r="GF948" s="66"/>
      <c r="GG948" s="7"/>
    </row>
    <row r="949" spans="2:189" s="67" customFormat="1" ht="11.45" customHeight="1" x14ac:dyDescent="0.15">
      <c r="B949" s="55"/>
      <c r="C949" s="56"/>
      <c r="D949" s="56"/>
      <c r="E949" s="56"/>
      <c r="F949" s="56"/>
      <c r="G949" s="56" t="s">
        <v>12614</v>
      </c>
      <c r="H949" s="56"/>
      <c r="I949" s="56" t="s">
        <v>9</v>
      </c>
      <c r="J949" s="56"/>
      <c r="K949" s="56"/>
      <c r="L949" s="73"/>
      <c r="M949" s="73" t="s">
        <v>41</v>
      </c>
      <c r="N949" s="73"/>
      <c r="O949" s="56" t="e">
        <f>TEXT(AE946+AE947+AE948,"#,##0.#######")</f>
        <v>#REF!</v>
      </c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56"/>
      <c r="BI949" s="56"/>
      <c r="BJ949" s="56"/>
      <c r="BK949" s="56"/>
      <c r="BL949" s="56"/>
      <c r="BM949" s="56"/>
      <c r="BN949" s="56"/>
      <c r="BO949" s="56"/>
      <c r="BP949" s="56"/>
      <c r="BQ949" s="56"/>
      <c r="BR949" s="56"/>
      <c r="BS949" s="73"/>
      <c r="BT949" s="56"/>
      <c r="BU949" s="56"/>
      <c r="BV949" s="56"/>
      <c r="BW949" s="56"/>
      <c r="BX949" s="56"/>
      <c r="BY949" s="56"/>
      <c r="BZ949" s="56"/>
      <c r="CA949" s="56"/>
      <c r="CB949" s="56"/>
      <c r="CC949" s="56"/>
      <c r="CD949" s="56"/>
      <c r="CE949" s="56"/>
      <c r="CF949" s="56"/>
      <c r="CG949" s="56"/>
      <c r="CH949" s="56"/>
      <c r="CI949" s="56"/>
      <c r="CJ949" s="56"/>
      <c r="CK949" s="56"/>
      <c r="CL949" s="56"/>
      <c r="CM949" s="56"/>
      <c r="CN949" s="56"/>
      <c r="CO949" s="56"/>
      <c r="CP949" s="56"/>
      <c r="CQ949" s="56"/>
      <c r="CR949" s="56"/>
      <c r="CS949" s="56"/>
      <c r="CT949" s="56"/>
      <c r="CU949" s="56"/>
      <c r="CV949" s="56"/>
      <c r="CW949" s="56"/>
      <c r="CX949" s="56"/>
      <c r="CY949" s="56"/>
      <c r="CZ949" s="56"/>
      <c r="DA949" s="56"/>
      <c r="DB949" s="56"/>
      <c r="DC949" s="56"/>
      <c r="DD949" s="56"/>
      <c r="DE949" s="56"/>
      <c r="DF949" s="56"/>
      <c r="DG949" s="56"/>
      <c r="DH949" s="56"/>
      <c r="DI949" s="56"/>
      <c r="DJ949" s="56"/>
      <c r="DK949" s="56"/>
      <c r="DL949" s="56"/>
      <c r="DM949" s="56"/>
      <c r="DN949" s="56"/>
      <c r="DO949" s="56"/>
      <c r="DP949" s="56"/>
      <c r="DQ949" s="56"/>
      <c r="DR949" s="56"/>
      <c r="DS949" s="56"/>
      <c r="DT949" s="56"/>
      <c r="DU949" s="56"/>
      <c r="DV949" s="56"/>
      <c r="DW949" s="56"/>
      <c r="DX949" s="56"/>
      <c r="DY949" s="56"/>
      <c r="DZ949" s="56"/>
      <c r="EA949" s="56"/>
      <c r="EB949" s="56"/>
      <c r="EC949" s="56"/>
      <c r="ED949" s="56"/>
      <c r="EE949" s="56"/>
      <c r="EF949" s="56"/>
      <c r="EG949" s="56"/>
      <c r="EH949" s="56"/>
      <c r="EI949" s="56"/>
      <c r="EJ949" s="56"/>
      <c r="EK949" s="56"/>
      <c r="EL949" s="76"/>
      <c r="EM949" s="61" t="e">
        <f>EN949+EO949+EP949</f>
        <v>#REF!</v>
      </c>
      <c r="EN949" s="61" t="e">
        <f>TEXT(AE946,"#,###.0")</f>
        <v>#REF!</v>
      </c>
      <c r="EO949" s="61" t="e">
        <f>TEXT(AE947,"#,###.0")</f>
        <v>#REF!</v>
      </c>
      <c r="EP949" s="61" t="str">
        <f>TEXT(AE948,"#,###.0")</f>
        <v>1,171.0</v>
      </c>
      <c r="EQ949" s="70"/>
      <c r="ER949" s="56"/>
      <c r="ES949" s="56"/>
      <c r="ET949" s="66"/>
      <c r="EU949" s="66"/>
      <c r="EV949" s="66"/>
      <c r="EW949" s="66"/>
      <c r="EX949" s="66"/>
      <c r="EY949" s="66"/>
      <c r="EZ949" s="66"/>
      <c r="FA949" s="66"/>
      <c r="FB949" s="66"/>
      <c r="FC949" s="66"/>
      <c r="FD949" s="66"/>
      <c r="FE949" s="66"/>
      <c r="FF949" s="66"/>
      <c r="FG949" s="66"/>
      <c r="FH949" s="66"/>
      <c r="FI949" s="66"/>
      <c r="FJ949" s="66"/>
      <c r="FK949" s="66"/>
      <c r="FL949" s="66"/>
      <c r="FM949" s="66"/>
      <c r="FN949" s="66"/>
      <c r="FO949" s="66"/>
      <c r="FP949" s="66"/>
      <c r="FQ949" s="66"/>
      <c r="FR949" s="66"/>
      <c r="FS949" s="66"/>
      <c r="FT949" s="66"/>
      <c r="FU949" s="66"/>
      <c r="FV949" s="66"/>
      <c r="FW949" s="66"/>
      <c r="FX949" s="66"/>
      <c r="FY949" s="66"/>
      <c r="FZ949" s="66"/>
      <c r="GA949" s="66"/>
      <c r="GB949" s="66"/>
      <c r="GC949" s="66"/>
      <c r="GD949" s="66"/>
      <c r="GE949" s="66"/>
      <c r="GF949" s="66"/>
      <c r="GG949" s="7"/>
    </row>
    <row r="950" spans="2:189" s="67" customFormat="1" ht="11.45" customHeight="1" x14ac:dyDescent="0.15">
      <c r="B950" s="55"/>
      <c r="C950" s="56"/>
      <c r="D950" s="56"/>
      <c r="E950" s="56"/>
      <c r="F950" s="56"/>
      <c r="G950" s="56"/>
      <c r="H950" s="56"/>
      <c r="I950" s="56"/>
      <c r="J950" s="56"/>
      <c r="K950" s="56"/>
      <c r="L950" s="73"/>
      <c r="M950" s="73"/>
      <c r="N950" s="73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56"/>
      <c r="BI950" s="56"/>
      <c r="BJ950" s="56"/>
      <c r="BK950" s="56"/>
      <c r="BL950" s="56"/>
      <c r="BM950" s="56"/>
      <c r="BN950" s="56"/>
      <c r="BO950" s="56"/>
      <c r="BP950" s="56"/>
      <c r="BQ950" s="56"/>
      <c r="BR950" s="56"/>
      <c r="BS950" s="73"/>
      <c r="BT950" s="56"/>
      <c r="BU950" s="56"/>
      <c r="BV950" s="56"/>
      <c r="BW950" s="56"/>
      <c r="BX950" s="56"/>
      <c r="BY950" s="56"/>
      <c r="BZ950" s="56"/>
      <c r="CA950" s="56"/>
      <c r="CB950" s="56"/>
      <c r="CC950" s="56"/>
      <c r="CD950" s="56"/>
      <c r="CE950" s="56"/>
      <c r="CF950" s="56"/>
      <c r="CG950" s="56"/>
      <c r="CH950" s="56"/>
      <c r="CI950" s="56"/>
      <c r="CJ950" s="56"/>
      <c r="CK950" s="56"/>
      <c r="CL950" s="56"/>
      <c r="CM950" s="56"/>
      <c r="CN950" s="56"/>
      <c r="CO950" s="56"/>
      <c r="CP950" s="56"/>
      <c r="CQ950" s="56"/>
      <c r="CR950" s="56"/>
      <c r="CS950" s="56"/>
      <c r="CT950" s="56"/>
      <c r="CU950" s="56"/>
      <c r="CV950" s="56"/>
      <c r="CW950" s="56"/>
      <c r="CX950" s="56"/>
      <c r="CY950" s="56"/>
      <c r="CZ950" s="56"/>
      <c r="DA950" s="56"/>
      <c r="DB950" s="56"/>
      <c r="DC950" s="56"/>
      <c r="DD950" s="56"/>
      <c r="DE950" s="56"/>
      <c r="DF950" s="56"/>
      <c r="DG950" s="56"/>
      <c r="DH950" s="56"/>
      <c r="DI950" s="56"/>
      <c r="DJ950" s="56"/>
      <c r="DK950" s="56"/>
      <c r="DL950" s="56"/>
      <c r="DM950" s="56"/>
      <c r="DN950" s="56"/>
      <c r="DO950" s="56"/>
      <c r="DP950" s="56"/>
      <c r="DQ950" s="56"/>
      <c r="DR950" s="56"/>
      <c r="DS950" s="56"/>
      <c r="DT950" s="56"/>
      <c r="DU950" s="56"/>
      <c r="DV950" s="56"/>
      <c r="DW950" s="56"/>
      <c r="DX950" s="56"/>
      <c r="DY950" s="56"/>
      <c r="DZ950" s="56"/>
      <c r="EA950" s="56"/>
      <c r="EB950" s="56"/>
      <c r="EC950" s="56"/>
      <c r="ED950" s="56"/>
      <c r="EE950" s="56"/>
      <c r="EF950" s="56"/>
      <c r="EG950" s="56"/>
      <c r="EH950" s="56"/>
      <c r="EI950" s="56"/>
      <c r="EJ950" s="56"/>
      <c r="EK950" s="56"/>
      <c r="EL950" s="76"/>
      <c r="EM950" s="61"/>
      <c r="EN950" s="61"/>
      <c r="EO950" s="61"/>
      <c r="EP950" s="61"/>
      <c r="EQ950" s="70"/>
      <c r="ER950" s="56"/>
      <c r="ES950" s="56"/>
      <c r="ET950" s="66"/>
      <c r="EU950" s="66"/>
      <c r="EV950" s="66"/>
      <c r="EW950" s="66"/>
      <c r="EX950" s="66"/>
      <c r="EY950" s="66"/>
      <c r="EZ950" s="66"/>
      <c r="FA950" s="66"/>
      <c r="FB950" s="66"/>
      <c r="FC950" s="66"/>
      <c r="FD950" s="66"/>
      <c r="FE950" s="66"/>
      <c r="FF950" s="66"/>
      <c r="FG950" s="66"/>
      <c r="FH950" s="66"/>
      <c r="FI950" s="66"/>
      <c r="FJ950" s="66"/>
      <c r="FK950" s="66"/>
      <c r="FL950" s="66"/>
      <c r="FM950" s="66"/>
      <c r="FN950" s="66"/>
      <c r="FO950" s="66"/>
      <c r="FP950" s="66"/>
      <c r="FQ950" s="66"/>
      <c r="FR950" s="66"/>
      <c r="FS950" s="66"/>
      <c r="FT950" s="66"/>
      <c r="FU950" s="66"/>
      <c r="FV950" s="66"/>
      <c r="FW950" s="66"/>
      <c r="FX950" s="66"/>
      <c r="FY950" s="66"/>
      <c r="FZ950" s="66"/>
      <c r="GA950" s="66"/>
      <c r="GB950" s="66"/>
      <c r="GC950" s="66"/>
      <c r="GD950" s="66"/>
      <c r="GE950" s="66"/>
      <c r="GF950" s="66"/>
      <c r="GG950" s="7"/>
    </row>
    <row r="951" spans="2:189" s="67" customFormat="1" ht="11.45" customHeight="1" x14ac:dyDescent="0.15">
      <c r="B951" s="55"/>
      <c r="C951" s="56"/>
      <c r="D951" s="56" t="s">
        <v>12603</v>
      </c>
      <c r="E951" s="56"/>
      <c r="F951" s="56"/>
      <c r="G951" s="56" t="s">
        <v>12661</v>
      </c>
      <c r="H951" s="56"/>
      <c r="I951" s="56"/>
      <c r="J951" s="56" t="s">
        <v>12655</v>
      </c>
      <c r="K951" s="56"/>
      <c r="L951" s="73"/>
      <c r="M951" s="73" t="s">
        <v>41</v>
      </c>
      <c r="N951" s="73"/>
      <c r="O951" s="56" t="s">
        <v>12634</v>
      </c>
      <c r="P951" s="56"/>
      <c r="Q951" s="56"/>
      <c r="R951" s="56"/>
      <c r="S951" s="56"/>
      <c r="T951" s="56" t="s">
        <v>12635</v>
      </c>
      <c r="U951" s="56"/>
      <c r="V951" s="56"/>
      <c r="W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56"/>
      <c r="BI951" s="56"/>
      <c r="BJ951" s="56"/>
      <c r="BK951" s="56"/>
      <c r="BL951" s="56"/>
      <c r="BM951" s="56"/>
      <c r="BN951" s="56"/>
      <c r="BO951" s="56"/>
      <c r="BP951" s="56"/>
      <c r="BQ951" s="56"/>
      <c r="BR951" s="56"/>
      <c r="BS951" s="73"/>
      <c r="BT951" s="56"/>
      <c r="BU951" s="56"/>
      <c r="BV951" s="56"/>
      <c r="BW951" s="56"/>
      <c r="BX951" s="56"/>
      <c r="BY951" s="56"/>
      <c r="BZ951" s="56"/>
      <c r="CA951" s="56"/>
      <c r="CB951" s="56"/>
      <c r="CC951" s="56"/>
      <c r="CD951" s="56"/>
      <c r="CE951" s="56"/>
      <c r="CF951" s="56"/>
      <c r="CG951" s="56"/>
      <c r="CH951" s="56"/>
      <c r="CI951" s="56"/>
      <c r="CJ951" s="56"/>
      <c r="CK951" s="56"/>
      <c r="CL951" s="56"/>
      <c r="CM951" s="56"/>
      <c r="CN951" s="56"/>
      <c r="CO951" s="56"/>
      <c r="CP951" s="56"/>
      <c r="CQ951" s="56"/>
      <c r="CR951" s="56"/>
      <c r="CS951" s="56"/>
      <c r="CT951" s="56"/>
      <c r="CU951" s="56"/>
      <c r="CV951" s="56"/>
      <c r="CW951" s="56"/>
      <c r="CX951" s="56"/>
      <c r="CY951" s="56"/>
      <c r="CZ951" s="56"/>
      <c r="DA951" s="56"/>
      <c r="DB951" s="56"/>
      <c r="DC951" s="56"/>
      <c r="DD951" s="56"/>
      <c r="DE951" s="56"/>
      <c r="DF951" s="56"/>
      <c r="DG951" s="56"/>
      <c r="DH951" s="56"/>
      <c r="DI951" s="56"/>
      <c r="DJ951" s="56"/>
      <c r="DK951" s="56"/>
      <c r="DL951" s="56"/>
      <c r="DM951" s="56"/>
      <c r="DN951" s="56"/>
      <c r="DO951" s="56"/>
      <c r="DP951" s="56"/>
      <c r="DQ951" s="56"/>
      <c r="DR951" s="56"/>
      <c r="DS951" s="56"/>
      <c r="DT951" s="56"/>
      <c r="DU951" s="56"/>
      <c r="DV951" s="56"/>
      <c r="DW951" s="56"/>
      <c r="DX951" s="56"/>
      <c r="DY951" s="56"/>
      <c r="DZ951" s="56"/>
      <c r="EA951" s="56"/>
      <c r="EB951" s="56"/>
      <c r="EC951" s="56"/>
      <c r="ED951" s="56"/>
      <c r="EE951" s="56"/>
      <c r="EF951" s="56"/>
      <c r="EG951" s="56"/>
      <c r="EH951" s="56"/>
      <c r="EI951" s="56"/>
      <c r="EJ951" s="56"/>
      <c r="EK951" s="56"/>
      <c r="EL951" s="76"/>
      <c r="EM951" s="61"/>
      <c r="EN951" s="61"/>
      <c r="EO951" s="61"/>
      <c r="EP951" s="61"/>
      <c r="EQ951" s="70"/>
      <c r="ER951" s="56"/>
      <c r="ES951" s="56"/>
      <c r="ET951" s="66"/>
      <c r="EU951" s="66"/>
      <c r="EV951" s="66"/>
      <c r="EW951" s="66"/>
      <c r="EX951" s="66"/>
      <c r="EY951" s="66"/>
      <c r="EZ951" s="66"/>
      <c r="FA951" s="66"/>
      <c r="FB951" s="66"/>
      <c r="FC951" s="66"/>
      <c r="FD951" s="66"/>
      <c r="FE951" s="66"/>
      <c r="FF951" s="66"/>
      <c r="FG951" s="66"/>
      <c r="FH951" s="66"/>
      <c r="FI951" s="66"/>
      <c r="FJ951" s="66"/>
      <c r="FK951" s="66"/>
      <c r="FL951" s="66"/>
      <c r="FM951" s="66"/>
      <c r="FN951" s="66"/>
      <c r="FO951" s="66"/>
      <c r="FP951" s="66"/>
      <c r="FQ951" s="66"/>
      <c r="FR951" s="66"/>
      <c r="FS951" s="66"/>
      <c r="FT951" s="66"/>
      <c r="FU951" s="66"/>
      <c r="FV951" s="66"/>
      <c r="FW951" s="66"/>
      <c r="FX951" s="66"/>
      <c r="FY951" s="66"/>
      <c r="FZ951" s="66"/>
      <c r="GA951" s="66"/>
      <c r="GB951" s="66"/>
      <c r="GC951" s="66"/>
      <c r="GD951" s="66"/>
      <c r="GE951" s="66"/>
      <c r="GF951" s="66"/>
      <c r="GG951" s="7"/>
    </row>
    <row r="952" spans="2:189" s="67" customFormat="1" ht="11.45" customHeight="1" x14ac:dyDescent="0.15">
      <c r="B952" s="55"/>
      <c r="C952" s="56"/>
      <c r="D952" s="56"/>
      <c r="E952" s="56"/>
      <c r="F952" s="56"/>
      <c r="G952" s="56" t="s">
        <v>4448</v>
      </c>
      <c r="H952" s="56"/>
      <c r="I952" s="56"/>
      <c r="J952" s="56"/>
      <c r="K952" s="56"/>
      <c r="L952" s="73"/>
      <c r="M952" s="73" t="s">
        <v>41</v>
      </c>
      <c r="N952" s="73"/>
      <c r="O952" s="287" t="e">
        <f>토목기계경비!$J$112</f>
        <v>#REF!</v>
      </c>
      <c r="P952" s="287"/>
      <c r="Q952" s="287"/>
      <c r="R952" s="287"/>
      <c r="S952" s="287"/>
      <c r="T952" s="56"/>
      <c r="U952" s="56" t="s">
        <v>12609</v>
      </c>
      <c r="V952" s="56"/>
      <c r="W952" s="56"/>
      <c r="X952" s="56" t="str">
        <f>TEXT(AZ939,"#,##0.#######")</f>
        <v>18.75</v>
      </c>
      <c r="AB952" s="56" t="s">
        <v>12914</v>
      </c>
      <c r="AC952" s="56"/>
      <c r="AD952" s="56" t="str">
        <f>TEXT(0.5,"#,##0.#######")</f>
        <v>0.5</v>
      </c>
      <c r="AE952" s="56"/>
      <c r="AF952" s="56" t="s">
        <v>3916</v>
      </c>
      <c r="AH952" s="56" t="s">
        <v>43</v>
      </c>
      <c r="AI952" s="56"/>
      <c r="AJ952" s="56" t="e">
        <f>TEXT(TRUNC(O952/AZ939*AD952,1),"#,##0.#")</f>
        <v>#REF!</v>
      </c>
      <c r="AK952" s="56"/>
      <c r="AL952" s="56"/>
      <c r="AM952" s="56"/>
      <c r="AN952" s="56"/>
      <c r="AQ952" s="56"/>
      <c r="AR952" s="56"/>
      <c r="AS952" s="56"/>
      <c r="AT952" s="56"/>
      <c r="AU952" s="56"/>
      <c r="AV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56"/>
      <c r="BI952" s="56"/>
      <c r="BJ952" s="56"/>
      <c r="BK952" s="56"/>
      <c r="BL952" s="56"/>
      <c r="BM952" s="56"/>
      <c r="BN952" s="56"/>
      <c r="BO952" s="56"/>
      <c r="BP952" s="56"/>
      <c r="BQ952" s="56"/>
      <c r="BR952" s="56"/>
      <c r="BS952" s="73"/>
      <c r="BT952" s="56"/>
      <c r="BU952" s="56"/>
      <c r="BV952" s="56"/>
      <c r="BW952" s="56"/>
      <c r="BX952" s="56"/>
      <c r="BY952" s="56"/>
      <c r="BZ952" s="56"/>
      <c r="CA952" s="56"/>
      <c r="CB952" s="56"/>
      <c r="CC952" s="56"/>
      <c r="CD952" s="56"/>
      <c r="CE952" s="56"/>
      <c r="CF952" s="56"/>
      <c r="CG952" s="56"/>
      <c r="CH952" s="56"/>
      <c r="CI952" s="56"/>
      <c r="CJ952" s="56"/>
      <c r="CK952" s="56"/>
      <c r="CL952" s="56"/>
      <c r="CM952" s="56"/>
      <c r="CN952" s="56"/>
      <c r="CO952" s="56"/>
      <c r="CP952" s="56"/>
      <c r="CQ952" s="56"/>
      <c r="CR952" s="56"/>
      <c r="CS952" s="56"/>
      <c r="CT952" s="56"/>
      <c r="CU952" s="56"/>
      <c r="CV952" s="56"/>
      <c r="CW952" s="56"/>
      <c r="CX952" s="56"/>
      <c r="CY952" s="56"/>
      <c r="CZ952" s="56"/>
      <c r="DA952" s="56"/>
      <c r="DB952" s="56"/>
      <c r="DC952" s="56"/>
      <c r="DD952" s="56"/>
      <c r="DE952" s="56"/>
      <c r="DF952" s="56"/>
      <c r="DG952" s="56"/>
      <c r="DH952" s="56"/>
      <c r="DI952" s="56"/>
      <c r="DJ952" s="56"/>
      <c r="DK952" s="56"/>
      <c r="DL952" s="56"/>
      <c r="DM952" s="56"/>
      <c r="DN952" s="56"/>
      <c r="DO952" s="56"/>
      <c r="DP952" s="56"/>
      <c r="DQ952" s="56"/>
      <c r="DR952" s="56"/>
      <c r="DS952" s="56"/>
      <c r="DT952" s="56"/>
      <c r="DU952" s="56"/>
      <c r="DV952" s="56"/>
      <c r="DW952" s="56"/>
      <c r="DX952" s="56"/>
      <c r="DY952" s="56"/>
      <c r="DZ952" s="56"/>
      <c r="EA952" s="56"/>
      <c r="EB952" s="56"/>
      <c r="EC952" s="56"/>
      <c r="ED952" s="56"/>
      <c r="EE952" s="56"/>
      <c r="EF952" s="56"/>
      <c r="EG952" s="56"/>
      <c r="EH952" s="56"/>
      <c r="EI952" s="56"/>
      <c r="EJ952" s="56"/>
      <c r="EK952" s="56"/>
      <c r="EL952" s="76"/>
      <c r="EM952" s="61"/>
      <c r="EN952" s="61"/>
      <c r="EO952" s="61"/>
      <c r="EP952" s="61"/>
      <c r="EQ952" s="70"/>
      <c r="ER952" s="56"/>
      <c r="ES952" s="56"/>
      <c r="ET952" s="66"/>
      <c r="EU952" s="66"/>
      <c r="EV952" s="66"/>
      <c r="EW952" s="66"/>
      <c r="EX952" s="66"/>
      <c r="EY952" s="66"/>
      <c r="EZ952" s="66"/>
      <c r="FA952" s="66"/>
      <c r="FB952" s="66"/>
      <c r="FC952" s="66"/>
      <c r="FD952" s="66"/>
      <c r="FE952" s="66"/>
      <c r="FF952" s="66"/>
      <c r="FG952" s="66"/>
      <c r="FH952" s="66"/>
      <c r="FI952" s="66"/>
      <c r="FJ952" s="66"/>
      <c r="FK952" s="66"/>
      <c r="FL952" s="66"/>
      <c r="FM952" s="66"/>
      <c r="FN952" s="66"/>
      <c r="FO952" s="66"/>
      <c r="FP952" s="66"/>
      <c r="FQ952" s="66"/>
      <c r="FR952" s="66"/>
      <c r="FS952" s="66"/>
      <c r="FT952" s="66"/>
      <c r="FU952" s="66"/>
      <c r="FV952" s="66"/>
      <c r="FW952" s="66"/>
      <c r="FX952" s="66"/>
      <c r="FY952" s="66"/>
      <c r="FZ952" s="66"/>
      <c r="GA952" s="66"/>
      <c r="GB952" s="66"/>
      <c r="GC952" s="66"/>
      <c r="GD952" s="66"/>
      <c r="GE952" s="66"/>
      <c r="GF952" s="66"/>
      <c r="GG952" s="7"/>
    </row>
    <row r="953" spans="2:189" s="67" customFormat="1" ht="11.45" customHeight="1" x14ac:dyDescent="0.15">
      <c r="B953" s="55"/>
      <c r="C953" s="56"/>
      <c r="D953" s="56"/>
      <c r="E953" s="56"/>
      <c r="F953" s="56"/>
      <c r="G953" s="56" t="s">
        <v>4449</v>
      </c>
      <c r="H953" s="56"/>
      <c r="I953" s="56"/>
      <c r="J953" s="56"/>
      <c r="K953" s="56"/>
      <c r="L953" s="73"/>
      <c r="M953" s="73" t="s">
        <v>41</v>
      </c>
      <c r="N953" s="73"/>
      <c r="O953" s="287" t="e">
        <f>토목기계경비!$K$112</f>
        <v>#REF!</v>
      </c>
      <c r="P953" s="287"/>
      <c r="Q953" s="287"/>
      <c r="R953" s="287"/>
      <c r="S953" s="287"/>
      <c r="T953" s="56"/>
      <c r="U953" s="56" t="s">
        <v>12609</v>
      </c>
      <c r="V953" s="56"/>
      <c r="W953" s="56"/>
      <c r="X953" s="56" t="str">
        <f>TEXT(AZ939,"#,##0.#######")</f>
        <v>18.75</v>
      </c>
      <c r="AB953" s="56" t="s">
        <v>12914</v>
      </c>
      <c r="AC953" s="56"/>
      <c r="AD953" s="56" t="str">
        <f>TEXT(0.5,"#,##0.#######")</f>
        <v>0.5</v>
      </c>
      <c r="AE953" s="56"/>
      <c r="AF953" s="56" t="s">
        <v>3916</v>
      </c>
      <c r="AH953" s="56" t="s">
        <v>43</v>
      </c>
      <c r="AI953" s="56"/>
      <c r="AJ953" s="56" t="e">
        <f>TEXT(TRUNC(O953/AZ939*AD953,1),"#,##0.#")</f>
        <v>#REF!</v>
      </c>
      <c r="AK953" s="56"/>
      <c r="AL953" s="56"/>
      <c r="AM953" s="56"/>
      <c r="AN953" s="56"/>
      <c r="AQ953" s="56"/>
      <c r="AR953" s="56"/>
      <c r="AS953" s="56"/>
      <c r="AT953" s="56"/>
      <c r="AU953" s="56"/>
      <c r="AV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56"/>
      <c r="BI953" s="56"/>
      <c r="BJ953" s="56"/>
      <c r="BK953" s="56"/>
      <c r="BL953" s="56"/>
      <c r="BM953" s="56"/>
      <c r="BN953" s="56"/>
      <c r="BO953" s="56"/>
      <c r="BP953" s="56"/>
      <c r="BQ953" s="56"/>
      <c r="BR953" s="56"/>
      <c r="BS953" s="73"/>
      <c r="BT953" s="56"/>
      <c r="BU953" s="56"/>
      <c r="BV953" s="56"/>
      <c r="BW953" s="56"/>
      <c r="BX953" s="56"/>
      <c r="BY953" s="56"/>
      <c r="BZ953" s="56"/>
      <c r="CA953" s="56"/>
      <c r="CB953" s="56"/>
      <c r="CC953" s="56"/>
      <c r="CD953" s="56"/>
      <c r="CE953" s="56"/>
      <c r="CF953" s="56"/>
      <c r="CG953" s="56"/>
      <c r="CH953" s="56"/>
      <c r="CI953" s="56"/>
      <c r="CJ953" s="56"/>
      <c r="CK953" s="56"/>
      <c r="CL953" s="56"/>
      <c r="CM953" s="56"/>
      <c r="CN953" s="56"/>
      <c r="CO953" s="56"/>
      <c r="CP953" s="56"/>
      <c r="CQ953" s="56"/>
      <c r="CR953" s="56"/>
      <c r="CS953" s="56"/>
      <c r="CT953" s="56"/>
      <c r="CU953" s="56"/>
      <c r="CV953" s="56"/>
      <c r="CW953" s="56"/>
      <c r="CX953" s="56"/>
      <c r="CY953" s="56"/>
      <c r="CZ953" s="56"/>
      <c r="DA953" s="56"/>
      <c r="DB953" s="56"/>
      <c r="DC953" s="56"/>
      <c r="DD953" s="56"/>
      <c r="DE953" s="56"/>
      <c r="DF953" s="56"/>
      <c r="DG953" s="56"/>
      <c r="DH953" s="56"/>
      <c r="DI953" s="56"/>
      <c r="DJ953" s="56"/>
      <c r="DK953" s="56"/>
      <c r="DL953" s="56"/>
      <c r="DM953" s="56"/>
      <c r="DN953" s="56"/>
      <c r="DO953" s="56"/>
      <c r="DP953" s="56"/>
      <c r="DQ953" s="56"/>
      <c r="DR953" s="56"/>
      <c r="DS953" s="56"/>
      <c r="DT953" s="56"/>
      <c r="DU953" s="56"/>
      <c r="DV953" s="56"/>
      <c r="DW953" s="56"/>
      <c r="DX953" s="56"/>
      <c r="DY953" s="56"/>
      <c r="DZ953" s="56"/>
      <c r="EA953" s="56"/>
      <c r="EB953" s="56"/>
      <c r="EC953" s="56"/>
      <c r="ED953" s="56"/>
      <c r="EE953" s="56"/>
      <c r="EF953" s="56"/>
      <c r="EG953" s="56"/>
      <c r="EH953" s="56"/>
      <c r="EI953" s="56"/>
      <c r="EJ953" s="56"/>
      <c r="EK953" s="56"/>
      <c r="EL953" s="76"/>
      <c r="EM953" s="61"/>
      <c r="EN953" s="61"/>
      <c r="EO953" s="61"/>
      <c r="EP953" s="61"/>
      <c r="EQ953" s="70"/>
      <c r="ER953" s="56"/>
      <c r="ES953" s="56"/>
      <c r="ET953" s="66"/>
      <c r="EU953" s="66"/>
      <c r="EV953" s="66"/>
      <c r="EW953" s="66"/>
      <c r="EX953" s="66"/>
      <c r="EY953" s="66"/>
      <c r="EZ953" s="66"/>
      <c r="FA953" s="66"/>
      <c r="FB953" s="66"/>
      <c r="FC953" s="66"/>
      <c r="FD953" s="66"/>
      <c r="FE953" s="66"/>
      <c r="FF953" s="66"/>
      <c r="FG953" s="66"/>
      <c r="FH953" s="66"/>
      <c r="FI953" s="66"/>
      <c r="FJ953" s="66"/>
      <c r="FK953" s="66"/>
      <c r="FL953" s="66"/>
      <c r="FM953" s="66"/>
      <c r="FN953" s="66"/>
      <c r="FO953" s="66"/>
      <c r="FP953" s="66"/>
      <c r="FQ953" s="66"/>
      <c r="FR953" s="66"/>
      <c r="FS953" s="66"/>
      <c r="FT953" s="66"/>
      <c r="FU953" s="66"/>
      <c r="FV953" s="66"/>
      <c r="FW953" s="66"/>
      <c r="FX953" s="66"/>
      <c r="FY953" s="66"/>
      <c r="FZ953" s="66"/>
      <c r="GA953" s="66"/>
      <c r="GB953" s="66"/>
      <c r="GC953" s="66"/>
      <c r="GD953" s="66"/>
      <c r="GE953" s="66"/>
      <c r="GF953" s="66"/>
      <c r="GG953" s="7"/>
    </row>
    <row r="954" spans="2:189" s="67" customFormat="1" ht="11.45" customHeight="1" x14ac:dyDescent="0.15">
      <c r="B954" s="55"/>
      <c r="C954" s="56"/>
      <c r="D954" s="56"/>
      <c r="E954" s="56"/>
      <c r="F954" s="56"/>
      <c r="G954" s="56" t="s">
        <v>12605</v>
      </c>
      <c r="H954" s="56"/>
      <c r="I954" s="56" t="s">
        <v>12606</v>
      </c>
      <c r="J954" s="56"/>
      <c r="K954" s="56"/>
      <c r="L954" s="73"/>
      <c r="M954" s="73" t="s">
        <v>41</v>
      </c>
      <c r="N954" s="73"/>
      <c r="O954" s="287">
        <f>토목기계경비!$L$112</f>
        <v>9470</v>
      </c>
      <c r="P954" s="287"/>
      <c r="Q954" s="287"/>
      <c r="R954" s="287"/>
      <c r="S954" s="287"/>
      <c r="T954" s="56"/>
      <c r="U954" s="56" t="s">
        <v>12609</v>
      </c>
      <c r="V954" s="56"/>
      <c r="W954" s="56"/>
      <c r="X954" s="56" t="str">
        <f>TEXT(AZ939,"#,##0.#######")</f>
        <v>18.75</v>
      </c>
      <c r="AB954" s="56" t="s">
        <v>12914</v>
      </c>
      <c r="AC954" s="56"/>
      <c r="AD954" s="56" t="str">
        <f>TEXT(0.5,"#,##0.#######")</f>
        <v>0.5</v>
      </c>
      <c r="AE954" s="56"/>
      <c r="AF954" s="56" t="s">
        <v>3916</v>
      </c>
      <c r="AH954" s="56" t="s">
        <v>43</v>
      </c>
      <c r="AI954" s="56"/>
      <c r="AJ954" s="56" t="str">
        <f>TEXT(TRUNC(O954/AZ939*AD954,1),"#,##0.#")</f>
        <v>252.5</v>
      </c>
      <c r="AK954" s="56"/>
      <c r="AL954" s="56"/>
      <c r="AM954" s="56"/>
      <c r="AN954" s="56"/>
      <c r="AQ954" s="56"/>
      <c r="AR954" s="56"/>
      <c r="AS954" s="56"/>
      <c r="AT954" s="56"/>
      <c r="AU954" s="56"/>
      <c r="AV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56"/>
      <c r="BI954" s="56"/>
      <c r="BJ954" s="56"/>
      <c r="BK954" s="56"/>
      <c r="BL954" s="56"/>
      <c r="BM954" s="56"/>
      <c r="BN954" s="56"/>
      <c r="BO954" s="56"/>
      <c r="BP954" s="56"/>
      <c r="BQ954" s="56"/>
      <c r="BR954" s="56"/>
      <c r="BS954" s="73"/>
      <c r="BT954" s="56"/>
      <c r="BU954" s="56"/>
      <c r="BV954" s="56"/>
      <c r="BW954" s="56"/>
      <c r="BX954" s="56"/>
      <c r="BY954" s="56"/>
      <c r="BZ954" s="56"/>
      <c r="CA954" s="56"/>
      <c r="CB954" s="56"/>
      <c r="CC954" s="56"/>
      <c r="CD954" s="56"/>
      <c r="CE954" s="56"/>
      <c r="CF954" s="56"/>
      <c r="CG954" s="56"/>
      <c r="CH954" s="56"/>
      <c r="CI954" s="56"/>
      <c r="CJ954" s="56"/>
      <c r="CK954" s="56"/>
      <c r="CL954" s="56"/>
      <c r="CM954" s="56"/>
      <c r="CN954" s="56"/>
      <c r="CO954" s="56"/>
      <c r="CP954" s="56"/>
      <c r="CQ954" s="56"/>
      <c r="CR954" s="56"/>
      <c r="CS954" s="56"/>
      <c r="CT954" s="56"/>
      <c r="CU954" s="56"/>
      <c r="CV954" s="56"/>
      <c r="CW954" s="56"/>
      <c r="CX954" s="56"/>
      <c r="CY954" s="56"/>
      <c r="CZ954" s="56"/>
      <c r="DA954" s="56"/>
      <c r="DB954" s="56"/>
      <c r="DC954" s="56"/>
      <c r="DD954" s="56"/>
      <c r="DE954" s="56"/>
      <c r="DF954" s="56"/>
      <c r="DG954" s="56"/>
      <c r="DH954" s="56"/>
      <c r="DI954" s="56"/>
      <c r="DJ954" s="56"/>
      <c r="DK954" s="56"/>
      <c r="DL954" s="56"/>
      <c r="DM954" s="56"/>
      <c r="DN954" s="56"/>
      <c r="DO954" s="56"/>
      <c r="DP954" s="56"/>
      <c r="DQ954" s="56"/>
      <c r="DR954" s="56"/>
      <c r="DS954" s="56"/>
      <c r="DT954" s="56"/>
      <c r="DU954" s="56"/>
      <c r="DV954" s="56"/>
      <c r="DW954" s="56"/>
      <c r="DX954" s="56"/>
      <c r="DY954" s="56"/>
      <c r="DZ954" s="56"/>
      <c r="EA954" s="56"/>
      <c r="EB954" s="56"/>
      <c r="EC954" s="56"/>
      <c r="ED954" s="56"/>
      <c r="EE954" s="56"/>
      <c r="EF954" s="56"/>
      <c r="EG954" s="56"/>
      <c r="EH954" s="56"/>
      <c r="EI954" s="56"/>
      <c r="EJ954" s="56"/>
      <c r="EK954" s="56"/>
      <c r="EL954" s="76"/>
      <c r="EM954" s="61"/>
      <c r="EN954" s="61"/>
      <c r="EO954" s="61"/>
      <c r="EP954" s="61"/>
      <c r="EQ954" s="70"/>
      <c r="ER954" s="56"/>
      <c r="ES954" s="56"/>
      <c r="ET954" s="66"/>
      <c r="EU954" s="66"/>
      <c r="EV954" s="66"/>
      <c r="EW954" s="66"/>
      <c r="EX954" s="66"/>
      <c r="EY954" s="66"/>
      <c r="EZ954" s="66"/>
      <c r="FA954" s="66"/>
      <c r="FB954" s="66"/>
      <c r="FC954" s="66"/>
      <c r="FD954" s="66"/>
      <c r="FE954" s="66"/>
      <c r="FF954" s="66"/>
      <c r="FG954" s="66"/>
      <c r="FH954" s="66"/>
      <c r="FI954" s="66"/>
      <c r="FJ954" s="66"/>
      <c r="FK954" s="66"/>
      <c r="FL954" s="66"/>
      <c r="FM954" s="66"/>
      <c r="FN954" s="66"/>
      <c r="FO954" s="66"/>
      <c r="FP954" s="66"/>
      <c r="FQ954" s="66"/>
      <c r="FR954" s="66"/>
      <c r="FS954" s="66"/>
      <c r="FT954" s="66"/>
      <c r="FU954" s="66"/>
      <c r="FV954" s="66"/>
      <c r="FW954" s="66"/>
      <c r="FX954" s="66"/>
      <c r="FY954" s="66"/>
      <c r="FZ954" s="66"/>
      <c r="GA954" s="66"/>
      <c r="GB954" s="66"/>
      <c r="GC954" s="66"/>
      <c r="GD954" s="66"/>
      <c r="GE954" s="66"/>
      <c r="GF954" s="66"/>
      <c r="GG954" s="7"/>
    </row>
    <row r="955" spans="2:189" s="67" customFormat="1" ht="11.45" customHeight="1" x14ac:dyDescent="0.15">
      <c r="B955" s="55"/>
      <c r="C955" s="56"/>
      <c r="D955" s="56"/>
      <c r="E955" s="56"/>
      <c r="F955" s="56"/>
      <c r="G955" s="56" t="s">
        <v>12614</v>
      </c>
      <c r="H955" s="56"/>
      <c r="I955" s="56" t="s">
        <v>9</v>
      </c>
      <c r="J955" s="56"/>
      <c r="K955" s="56"/>
      <c r="L955" s="73"/>
      <c r="M955" s="73" t="s">
        <v>41</v>
      </c>
      <c r="N955" s="73"/>
      <c r="O955" s="56" t="e">
        <f>TEXT(AJ952+AJ953+AJ954,"#,##0.#######")</f>
        <v>#REF!</v>
      </c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56"/>
      <c r="BI955" s="56"/>
      <c r="BJ955" s="56"/>
      <c r="BK955" s="56"/>
      <c r="BL955" s="56"/>
      <c r="BM955" s="56"/>
      <c r="BN955" s="56"/>
      <c r="BO955" s="56"/>
      <c r="BP955" s="56"/>
      <c r="BQ955" s="56"/>
      <c r="BR955" s="56"/>
      <c r="BS955" s="73"/>
      <c r="BT955" s="56"/>
      <c r="BU955" s="56"/>
      <c r="BV955" s="56"/>
      <c r="BW955" s="56"/>
      <c r="BX955" s="56"/>
      <c r="BY955" s="56"/>
      <c r="BZ955" s="56"/>
      <c r="CA955" s="56"/>
      <c r="CB955" s="56"/>
      <c r="CC955" s="56"/>
      <c r="CD955" s="56"/>
      <c r="CE955" s="56"/>
      <c r="CF955" s="56"/>
      <c r="CG955" s="56"/>
      <c r="CH955" s="56"/>
      <c r="CI955" s="56"/>
      <c r="CJ955" s="56"/>
      <c r="CK955" s="56"/>
      <c r="CL955" s="56"/>
      <c r="CM955" s="56"/>
      <c r="CN955" s="56"/>
      <c r="CO955" s="56"/>
      <c r="CP955" s="56"/>
      <c r="CQ955" s="56"/>
      <c r="CR955" s="56"/>
      <c r="CS955" s="56"/>
      <c r="CT955" s="56"/>
      <c r="CU955" s="56"/>
      <c r="CV955" s="56"/>
      <c r="CW955" s="56"/>
      <c r="CX955" s="56"/>
      <c r="CY955" s="56"/>
      <c r="CZ955" s="56"/>
      <c r="DA955" s="56"/>
      <c r="DB955" s="56"/>
      <c r="DC955" s="56"/>
      <c r="DD955" s="56"/>
      <c r="DE955" s="56"/>
      <c r="DF955" s="56"/>
      <c r="DG955" s="56"/>
      <c r="DH955" s="56"/>
      <c r="DI955" s="56"/>
      <c r="DJ955" s="56"/>
      <c r="DK955" s="56"/>
      <c r="DL955" s="56"/>
      <c r="DM955" s="56"/>
      <c r="DN955" s="56"/>
      <c r="DO955" s="56"/>
      <c r="DP955" s="56"/>
      <c r="DQ955" s="56"/>
      <c r="DR955" s="56"/>
      <c r="DS955" s="56"/>
      <c r="DT955" s="56"/>
      <c r="DU955" s="56"/>
      <c r="DV955" s="56"/>
      <c r="DW955" s="56"/>
      <c r="DX955" s="56"/>
      <c r="DY955" s="56"/>
      <c r="DZ955" s="56"/>
      <c r="EA955" s="56"/>
      <c r="EB955" s="56"/>
      <c r="EC955" s="56"/>
      <c r="ED955" s="56"/>
      <c r="EE955" s="56"/>
      <c r="EF955" s="56"/>
      <c r="EG955" s="56"/>
      <c r="EH955" s="56"/>
      <c r="EI955" s="56"/>
      <c r="EJ955" s="56"/>
      <c r="EK955" s="56"/>
      <c r="EL955" s="76"/>
      <c r="EM955" s="61" t="e">
        <f>EN955+EO955+EP955</f>
        <v>#REF!</v>
      </c>
      <c r="EN955" s="61" t="e">
        <f>TEXT(AJ952,"#,###.0")</f>
        <v>#REF!</v>
      </c>
      <c r="EO955" s="61" t="e">
        <f>TEXT(AJ953,"#,###.0")</f>
        <v>#REF!</v>
      </c>
      <c r="EP955" s="61" t="str">
        <f>TEXT(AJ954,"#,###.0")</f>
        <v>252.5</v>
      </c>
      <c r="EQ955" s="70"/>
      <c r="ER955" s="56"/>
      <c r="ES955" s="56"/>
      <c r="ET955" s="66"/>
      <c r="EU955" s="66"/>
      <c r="EV955" s="66"/>
      <c r="EW955" s="66"/>
      <c r="EX955" s="66"/>
      <c r="EY955" s="66"/>
      <c r="EZ955" s="66"/>
      <c r="FA955" s="66"/>
      <c r="FB955" s="66"/>
      <c r="FC955" s="66"/>
      <c r="FD955" s="66"/>
      <c r="FE955" s="66"/>
      <c r="FF955" s="66"/>
      <c r="FG955" s="66"/>
      <c r="FH955" s="66"/>
      <c r="FI955" s="66"/>
      <c r="FJ955" s="66"/>
      <c r="FK955" s="66"/>
      <c r="FL955" s="66"/>
      <c r="FM955" s="66"/>
      <c r="FN955" s="66"/>
      <c r="FO955" s="66"/>
      <c r="FP955" s="66"/>
      <c r="FQ955" s="66"/>
      <c r="FR955" s="66"/>
      <c r="FS955" s="66"/>
      <c r="FT955" s="66"/>
      <c r="FU955" s="66"/>
      <c r="FV955" s="66"/>
      <c r="FW955" s="66"/>
      <c r="FX955" s="66"/>
      <c r="FY955" s="66"/>
      <c r="FZ955" s="66"/>
      <c r="GA955" s="66"/>
      <c r="GB955" s="66"/>
      <c r="GC955" s="66"/>
      <c r="GD955" s="66"/>
      <c r="GE955" s="66"/>
      <c r="GF955" s="66"/>
      <c r="GG955" s="7"/>
    </row>
    <row r="956" spans="2:189" s="67" customFormat="1" ht="11.45" customHeight="1" x14ac:dyDescent="0.15">
      <c r="B956" s="55"/>
      <c r="C956" s="56"/>
      <c r="D956" s="56"/>
      <c r="E956" s="56"/>
      <c r="F956" s="56"/>
      <c r="G956" s="56"/>
      <c r="H956" s="56"/>
      <c r="I956" s="56"/>
      <c r="J956" s="56"/>
      <c r="K956" s="56"/>
      <c r="L956" s="73"/>
      <c r="M956" s="73"/>
      <c r="N956" s="73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56"/>
      <c r="BI956" s="56"/>
      <c r="BJ956" s="56"/>
      <c r="BK956" s="56"/>
      <c r="BL956" s="56"/>
      <c r="BM956" s="56"/>
      <c r="BN956" s="56"/>
      <c r="BO956" s="56"/>
      <c r="BP956" s="56"/>
      <c r="BQ956" s="56"/>
      <c r="BR956" s="56"/>
      <c r="BS956" s="73"/>
      <c r="BT956" s="56"/>
      <c r="BU956" s="56"/>
      <c r="BV956" s="56"/>
      <c r="BW956" s="56"/>
      <c r="BX956" s="56"/>
      <c r="BY956" s="56"/>
      <c r="BZ956" s="56"/>
      <c r="CA956" s="56"/>
      <c r="CB956" s="56"/>
      <c r="CC956" s="56"/>
      <c r="CD956" s="56"/>
      <c r="CE956" s="56"/>
      <c r="CF956" s="56"/>
      <c r="CG956" s="56"/>
      <c r="CH956" s="56"/>
      <c r="CI956" s="56"/>
      <c r="CJ956" s="56"/>
      <c r="CK956" s="56"/>
      <c r="CL956" s="56"/>
      <c r="CM956" s="56"/>
      <c r="CN956" s="56"/>
      <c r="CO956" s="56"/>
      <c r="CP956" s="56"/>
      <c r="CQ956" s="56"/>
      <c r="CR956" s="56"/>
      <c r="CS956" s="56"/>
      <c r="CT956" s="56"/>
      <c r="CU956" s="56"/>
      <c r="CV956" s="56"/>
      <c r="CW956" s="56"/>
      <c r="CX956" s="56"/>
      <c r="CY956" s="56"/>
      <c r="CZ956" s="56"/>
      <c r="DA956" s="56"/>
      <c r="DB956" s="56"/>
      <c r="DC956" s="56"/>
      <c r="DD956" s="56"/>
      <c r="DE956" s="56"/>
      <c r="DF956" s="56"/>
      <c r="DG956" s="56"/>
      <c r="DH956" s="56"/>
      <c r="DI956" s="56"/>
      <c r="DJ956" s="56"/>
      <c r="DK956" s="56"/>
      <c r="DL956" s="56"/>
      <c r="DM956" s="56"/>
      <c r="DN956" s="56"/>
      <c r="DO956" s="56"/>
      <c r="DP956" s="56"/>
      <c r="DQ956" s="56"/>
      <c r="DR956" s="56"/>
      <c r="DS956" s="56"/>
      <c r="DT956" s="56"/>
      <c r="DU956" s="56"/>
      <c r="DV956" s="56"/>
      <c r="DW956" s="56"/>
      <c r="DX956" s="56"/>
      <c r="DY956" s="56"/>
      <c r="DZ956" s="56"/>
      <c r="EA956" s="56"/>
      <c r="EB956" s="56"/>
      <c r="EC956" s="56"/>
      <c r="ED956" s="56"/>
      <c r="EE956" s="56"/>
      <c r="EF956" s="56"/>
      <c r="EG956" s="56"/>
      <c r="EH956" s="56"/>
      <c r="EI956" s="56"/>
      <c r="EJ956" s="56"/>
      <c r="EK956" s="56"/>
      <c r="EL956" s="76"/>
      <c r="EM956" s="61"/>
      <c r="EN956" s="61"/>
      <c r="EO956" s="61"/>
      <c r="EP956" s="61"/>
      <c r="EQ956" s="70"/>
      <c r="ER956" s="54"/>
      <c r="ES956" s="54"/>
      <c r="ET956" s="68"/>
      <c r="EU956" s="68"/>
      <c r="EV956" s="68"/>
      <c r="EW956" s="68"/>
      <c r="EX956" s="68"/>
      <c r="EY956" s="68"/>
      <c r="EZ956" s="68"/>
      <c r="FA956" s="68"/>
      <c r="FB956" s="68"/>
      <c r="FC956" s="68"/>
      <c r="FD956" s="68"/>
      <c r="FE956" s="68"/>
      <c r="FF956" s="68"/>
      <c r="FG956" s="68"/>
      <c r="FH956" s="68"/>
      <c r="FI956" s="68"/>
      <c r="FJ956" s="68"/>
      <c r="FK956" s="68"/>
      <c r="FL956" s="68"/>
      <c r="FM956" s="68"/>
      <c r="FN956" s="68"/>
      <c r="FO956" s="68"/>
      <c r="FP956" s="68"/>
      <c r="FQ956" s="68"/>
      <c r="FR956" s="68"/>
      <c r="FS956" s="68"/>
      <c r="FT956" s="68"/>
      <c r="FU956" s="68"/>
      <c r="FV956" s="68"/>
      <c r="FW956" s="68"/>
      <c r="FX956" s="68"/>
      <c r="FY956" s="68"/>
      <c r="FZ956" s="68"/>
      <c r="GA956" s="68"/>
      <c r="GB956" s="68"/>
      <c r="GC956" s="68"/>
      <c r="GD956" s="68"/>
      <c r="GE956" s="68"/>
      <c r="GF956" s="68"/>
      <c r="GG956" s="7"/>
    </row>
    <row r="957" spans="2:189" s="67" customFormat="1" ht="11.45" customHeight="1" x14ac:dyDescent="0.15">
      <c r="B957" s="55"/>
      <c r="C957" s="56"/>
      <c r="D957" s="56" t="s">
        <v>12621</v>
      </c>
      <c r="E957" s="56"/>
      <c r="F957" s="56"/>
      <c r="G957" s="56" t="s">
        <v>12616</v>
      </c>
      <c r="H957" s="56"/>
      <c r="I957" s="56"/>
      <c r="J957" s="56" t="s">
        <v>12657</v>
      </c>
      <c r="K957" s="56"/>
      <c r="L957" s="73"/>
      <c r="M957" s="73" t="s">
        <v>41</v>
      </c>
      <c r="N957" s="73"/>
      <c r="O957" s="56" t="s">
        <v>12664</v>
      </c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 t="s">
        <v>12665</v>
      </c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Q957" s="56"/>
      <c r="AR957" s="56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56"/>
      <c r="BI957" s="56"/>
      <c r="BJ957" s="56"/>
      <c r="BK957" s="56"/>
      <c r="BL957" s="56"/>
      <c r="BM957" s="56"/>
      <c r="BN957" s="56"/>
      <c r="BO957" s="56"/>
      <c r="BP957" s="56"/>
      <c r="BQ957" s="56"/>
      <c r="BR957" s="56"/>
      <c r="BS957" s="73"/>
      <c r="BT957" s="56"/>
      <c r="BU957" s="56"/>
      <c r="BV957" s="56"/>
      <c r="BW957" s="56"/>
      <c r="BX957" s="56"/>
      <c r="BY957" s="56"/>
      <c r="BZ957" s="56"/>
      <c r="CA957" s="56"/>
      <c r="CB957" s="56"/>
      <c r="CC957" s="56"/>
      <c r="CD957" s="56"/>
      <c r="CE957" s="56"/>
      <c r="CF957" s="56"/>
      <c r="CG957" s="56"/>
      <c r="CH957" s="56"/>
      <c r="CI957" s="56"/>
      <c r="CJ957" s="56"/>
      <c r="CK957" s="56"/>
      <c r="CL957" s="56"/>
      <c r="CM957" s="56"/>
      <c r="CN957" s="56"/>
      <c r="CO957" s="56"/>
      <c r="CP957" s="56"/>
      <c r="CQ957" s="56"/>
      <c r="CR957" s="56"/>
      <c r="CS957" s="56"/>
      <c r="CT957" s="56"/>
      <c r="CU957" s="56"/>
      <c r="CV957" s="56"/>
      <c r="CW957" s="56"/>
      <c r="CX957" s="56"/>
      <c r="CY957" s="56"/>
      <c r="CZ957" s="56"/>
      <c r="DA957" s="56"/>
      <c r="DB957" s="56"/>
      <c r="DC957" s="56"/>
      <c r="DD957" s="56"/>
      <c r="DE957" s="56"/>
      <c r="DF957" s="56"/>
      <c r="DG957" s="56"/>
      <c r="DH957" s="56"/>
      <c r="DI957" s="56"/>
      <c r="DJ957" s="56"/>
      <c r="DK957" s="56"/>
      <c r="DL957" s="56"/>
      <c r="DM957" s="56"/>
      <c r="DN957" s="56"/>
      <c r="DO957" s="56"/>
      <c r="DP957" s="56"/>
      <c r="DQ957" s="56"/>
      <c r="DR957" s="56"/>
      <c r="DS957" s="56"/>
      <c r="DT957" s="56"/>
      <c r="DU957" s="56"/>
      <c r="DV957" s="56"/>
      <c r="DW957" s="56"/>
      <c r="DX957" s="56"/>
      <c r="DY957" s="56"/>
      <c r="DZ957" s="56"/>
      <c r="EA957" s="56"/>
      <c r="EB957" s="56"/>
      <c r="EC957" s="56"/>
      <c r="ED957" s="56"/>
      <c r="EE957" s="56"/>
      <c r="EF957" s="56"/>
      <c r="EG957" s="56"/>
      <c r="EH957" s="56"/>
      <c r="EI957" s="56"/>
      <c r="EJ957" s="56"/>
      <c r="EK957" s="56"/>
      <c r="EL957" s="76"/>
      <c r="EM957" s="61"/>
      <c r="EN957" s="61"/>
      <c r="EO957" s="61"/>
      <c r="EP957" s="61"/>
      <c r="EQ957" s="70"/>
      <c r="ER957" s="56"/>
      <c r="ES957" s="56"/>
      <c r="ET957" s="66"/>
      <c r="EU957" s="66"/>
      <c r="EV957" s="66"/>
      <c r="EW957" s="66"/>
      <c r="EX957" s="66"/>
      <c r="EY957" s="66"/>
      <c r="EZ957" s="66"/>
      <c r="FA957" s="66"/>
      <c r="FB957" s="66"/>
      <c r="FC957" s="66"/>
      <c r="FD957" s="66"/>
      <c r="FE957" s="66"/>
      <c r="FF957" s="66"/>
      <c r="FG957" s="66"/>
      <c r="FH957" s="66"/>
      <c r="FI957" s="66"/>
      <c r="FJ957" s="66"/>
      <c r="FK957" s="66"/>
      <c r="FL957" s="66"/>
      <c r="FM957" s="66"/>
      <c r="FN957" s="66"/>
      <c r="FO957" s="66"/>
      <c r="FP957" s="66"/>
      <c r="FQ957" s="66"/>
      <c r="FR957" s="66"/>
      <c r="FS957" s="66"/>
      <c r="FT957" s="66"/>
      <c r="FU957" s="66"/>
      <c r="FV957" s="66"/>
      <c r="FW957" s="66"/>
      <c r="FX957" s="66"/>
      <c r="FY957" s="66"/>
      <c r="FZ957" s="66"/>
      <c r="GA957" s="66"/>
      <c r="GB957" s="66"/>
      <c r="GC957" s="66"/>
      <c r="GD957" s="66"/>
      <c r="GE957" s="66"/>
      <c r="GF957" s="66"/>
      <c r="GG957" s="7"/>
    </row>
    <row r="958" spans="2:189" s="67" customFormat="1" ht="11.45" customHeight="1" x14ac:dyDescent="0.15">
      <c r="B958" s="55"/>
      <c r="C958" s="56"/>
      <c r="D958" s="56"/>
      <c r="E958" s="56"/>
      <c r="F958" s="56"/>
      <c r="G958" s="56" t="s">
        <v>4448</v>
      </c>
      <c r="H958" s="56"/>
      <c r="I958" s="56"/>
      <c r="J958" s="56"/>
      <c r="K958" s="56"/>
      <c r="L958" s="73"/>
      <c r="M958" s="73" t="s">
        <v>41</v>
      </c>
      <c r="N958" s="73"/>
      <c r="O958" s="287" t="e">
        <f>토목기계경비!$J$130</f>
        <v>#REF!</v>
      </c>
      <c r="P958" s="287"/>
      <c r="Q958" s="287"/>
      <c r="R958" s="287"/>
      <c r="S958" s="287"/>
      <c r="T958" s="56"/>
      <c r="U958" s="56" t="s">
        <v>12609</v>
      </c>
      <c r="V958" s="56"/>
      <c r="W958" s="56"/>
      <c r="X958" s="56" t="str">
        <f>TEXT(AZ939,"#,##0.#######")</f>
        <v>18.75</v>
      </c>
      <c r="Y958" s="56"/>
      <c r="Z958" s="56"/>
      <c r="AA958" s="56"/>
      <c r="AB958" s="56"/>
      <c r="AC958" s="56" t="s">
        <v>43</v>
      </c>
      <c r="AD958" s="56"/>
      <c r="AE958" s="56" t="e">
        <f>TEXT(TRUNC(O958/AZ939,1),"#,##0.#")</f>
        <v>#REF!</v>
      </c>
      <c r="AN958" s="56"/>
      <c r="AO958" s="56"/>
      <c r="AP958" s="56"/>
      <c r="AQ958" s="56"/>
      <c r="AR958" s="56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56"/>
      <c r="BI958" s="56"/>
      <c r="BJ958" s="56"/>
      <c r="BK958" s="56"/>
      <c r="BL958" s="56"/>
      <c r="BM958" s="56"/>
      <c r="BN958" s="56"/>
      <c r="BO958" s="56"/>
      <c r="BP958" s="56"/>
      <c r="BQ958" s="56"/>
      <c r="BR958" s="56"/>
      <c r="BS958" s="73"/>
      <c r="BT958" s="56"/>
      <c r="BU958" s="56"/>
      <c r="BV958" s="56"/>
      <c r="BW958" s="56"/>
      <c r="BX958" s="56"/>
      <c r="BY958" s="56"/>
      <c r="BZ958" s="56"/>
      <c r="CA958" s="56"/>
      <c r="CB958" s="56"/>
      <c r="CC958" s="56"/>
      <c r="CD958" s="56"/>
      <c r="CE958" s="56"/>
      <c r="CF958" s="56"/>
      <c r="CG958" s="56"/>
      <c r="CH958" s="56"/>
      <c r="CI958" s="56"/>
      <c r="CJ958" s="56"/>
      <c r="CK958" s="56"/>
      <c r="CL958" s="56"/>
      <c r="CM958" s="56"/>
      <c r="CN958" s="56"/>
      <c r="CO958" s="56"/>
      <c r="CP958" s="56"/>
      <c r="CQ958" s="56"/>
      <c r="CR958" s="56"/>
      <c r="CS958" s="56"/>
      <c r="CT958" s="56"/>
      <c r="CU958" s="56"/>
      <c r="CV958" s="56"/>
      <c r="CW958" s="56"/>
      <c r="CX958" s="56"/>
      <c r="CY958" s="56"/>
      <c r="CZ958" s="56"/>
      <c r="DA958" s="56"/>
      <c r="DB958" s="56"/>
      <c r="DC958" s="56"/>
      <c r="DD958" s="56"/>
      <c r="DE958" s="56"/>
      <c r="DF958" s="56"/>
      <c r="DG958" s="56"/>
      <c r="DH958" s="56"/>
      <c r="DI958" s="56"/>
      <c r="DJ958" s="56"/>
      <c r="DK958" s="56"/>
      <c r="DL958" s="56"/>
      <c r="DM958" s="56"/>
      <c r="DN958" s="56"/>
      <c r="DO958" s="56"/>
      <c r="DP958" s="56"/>
      <c r="DQ958" s="56"/>
      <c r="DR958" s="56"/>
      <c r="DS958" s="56"/>
      <c r="DT958" s="56"/>
      <c r="DU958" s="56"/>
      <c r="DV958" s="56"/>
      <c r="DW958" s="56"/>
      <c r="DX958" s="56"/>
      <c r="DY958" s="56"/>
      <c r="DZ958" s="56"/>
      <c r="EA958" s="56"/>
      <c r="EB958" s="56"/>
      <c r="EC958" s="56"/>
      <c r="ED958" s="56"/>
      <c r="EE958" s="56"/>
      <c r="EF958" s="56"/>
      <c r="EG958" s="56"/>
      <c r="EH958" s="56"/>
      <c r="EI958" s="56"/>
      <c r="EJ958" s="56"/>
      <c r="EK958" s="56"/>
      <c r="EL958" s="76"/>
      <c r="EM958" s="61"/>
      <c r="EN958" s="61"/>
      <c r="EO958" s="61"/>
      <c r="EP958" s="61"/>
      <c r="EQ958" s="70"/>
      <c r="ER958" s="56"/>
      <c r="ES958" s="56"/>
      <c r="ET958" s="66"/>
      <c r="EU958" s="66"/>
      <c r="EV958" s="66"/>
      <c r="EW958" s="66"/>
      <c r="EX958" s="66"/>
      <c r="EY958" s="66"/>
      <c r="EZ958" s="66"/>
      <c r="FA958" s="66"/>
      <c r="FB958" s="66"/>
      <c r="FC958" s="66"/>
      <c r="FD958" s="66"/>
      <c r="FE958" s="66"/>
      <c r="FF958" s="66"/>
      <c r="FG958" s="66"/>
      <c r="FH958" s="66"/>
      <c r="FI958" s="66"/>
      <c r="FJ958" s="66"/>
      <c r="FK958" s="66"/>
      <c r="FL958" s="66"/>
      <c r="FM958" s="66"/>
      <c r="FN958" s="66"/>
      <c r="FO958" s="66"/>
      <c r="FP958" s="66"/>
      <c r="FQ958" s="66"/>
      <c r="FR958" s="66"/>
      <c r="FS958" s="66"/>
      <c r="FT958" s="66"/>
      <c r="FU958" s="66"/>
      <c r="FV958" s="66"/>
      <c r="FW958" s="66"/>
      <c r="FX958" s="66"/>
      <c r="FY958" s="66"/>
      <c r="FZ958" s="66"/>
      <c r="GA958" s="66"/>
      <c r="GB958" s="66"/>
      <c r="GC958" s="66"/>
      <c r="GD958" s="66"/>
      <c r="GE958" s="66"/>
      <c r="GF958" s="66"/>
      <c r="GG958" s="7"/>
    </row>
    <row r="959" spans="2:189" s="67" customFormat="1" ht="11.45" customHeight="1" x14ac:dyDescent="0.15">
      <c r="B959" s="55"/>
      <c r="C959" s="56"/>
      <c r="D959" s="56"/>
      <c r="E959" s="56"/>
      <c r="F959" s="56"/>
      <c r="G959" s="56" t="s">
        <v>4449</v>
      </c>
      <c r="H959" s="56"/>
      <c r="I959" s="56"/>
      <c r="J959" s="56"/>
      <c r="K959" s="56"/>
      <c r="L959" s="73"/>
      <c r="M959" s="73" t="s">
        <v>41</v>
      </c>
      <c r="N959" s="73"/>
      <c r="O959" s="287" t="e">
        <f>토목기계경비!$K$130</f>
        <v>#REF!</v>
      </c>
      <c r="P959" s="287"/>
      <c r="Q959" s="287"/>
      <c r="R959" s="287"/>
      <c r="S959" s="287"/>
      <c r="T959" s="56"/>
      <c r="U959" s="56" t="s">
        <v>12609</v>
      </c>
      <c r="V959" s="56"/>
      <c r="W959" s="56"/>
      <c r="X959" s="56" t="str">
        <f>TEXT(AZ939,"#,##0.#######")</f>
        <v>18.75</v>
      </c>
      <c r="Y959" s="56"/>
      <c r="Z959" s="56"/>
      <c r="AA959" s="56"/>
      <c r="AB959" s="56"/>
      <c r="AC959" s="56" t="s">
        <v>43</v>
      </c>
      <c r="AD959" s="56"/>
      <c r="AE959" s="56" t="e">
        <f>TEXT(TRUNC(O959/AZ939,1),"#,##0.#")</f>
        <v>#REF!</v>
      </c>
      <c r="AN959" s="56"/>
      <c r="AO959" s="56"/>
      <c r="AP959" s="56"/>
      <c r="AQ959" s="56"/>
      <c r="AR959" s="56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56"/>
      <c r="BI959" s="56"/>
      <c r="BJ959" s="56"/>
      <c r="BK959" s="56"/>
      <c r="BL959" s="56"/>
      <c r="BM959" s="56"/>
      <c r="BN959" s="56"/>
      <c r="BO959" s="56"/>
      <c r="BP959" s="56"/>
      <c r="BQ959" s="56"/>
      <c r="BR959" s="56"/>
      <c r="BS959" s="73"/>
      <c r="BT959" s="56"/>
      <c r="BU959" s="56"/>
      <c r="BV959" s="56"/>
      <c r="BW959" s="56"/>
      <c r="BX959" s="56"/>
      <c r="BY959" s="56"/>
      <c r="BZ959" s="56"/>
      <c r="CA959" s="56"/>
      <c r="CB959" s="56"/>
      <c r="CC959" s="56"/>
      <c r="CD959" s="56"/>
      <c r="CE959" s="56"/>
      <c r="CF959" s="56"/>
      <c r="CG959" s="56"/>
      <c r="CH959" s="56"/>
      <c r="CI959" s="56"/>
      <c r="CJ959" s="56"/>
      <c r="CK959" s="56"/>
      <c r="CL959" s="56"/>
      <c r="CM959" s="56"/>
      <c r="CN959" s="56"/>
      <c r="CO959" s="56"/>
      <c r="CP959" s="56"/>
      <c r="CQ959" s="56"/>
      <c r="CR959" s="56"/>
      <c r="CS959" s="56"/>
      <c r="CT959" s="56"/>
      <c r="CU959" s="56"/>
      <c r="CV959" s="56"/>
      <c r="CW959" s="56"/>
      <c r="CX959" s="56"/>
      <c r="CY959" s="56"/>
      <c r="CZ959" s="56"/>
      <c r="DA959" s="56"/>
      <c r="DB959" s="56"/>
      <c r="DC959" s="56"/>
      <c r="DD959" s="56"/>
      <c r="DE959" s="56"/>
      <c r="DF959" s="56"/>
      <c r="DG959" s="56"/>
      <c r="DH959" s="56"/>
      <c r="DI959" s="56"/>
      <c r="DJ959" s="56"/>
      <c r="DK959" s="56"/>
      <c r="DL959" s="56"/>
      <c r="DM959" s="56"/>
      <c r="DN959" s="56"/>
      <c r="DO959" s="56"/>
      <c r="DP959" s="56"/>
      <c r="DQ959" s="56"/>
      <c r="DR959" s="56"/>
      <c r="DS959" s="56"/>
      <c r="DT959" s="56"/>
      <c r="DU959" s="56"/>
      <c r="DV959" s="56"/>
      <c r="DW959" s="56"/>
      <c r="DX959" s="56"/>
      <c r="DY959" s="56"/>
      <c r="DZ959" s="56"/>
      <c r="EA959" s="56"/>
      <c r="EB959" s="56"/>
      <c r="EC959" s="56"/>
      <c r="ED959" s="56"/>
      <c r="EE959" s="56"/>
      <c r="EF959" s="56"/>
      <c r="EG959" s="56"/>
      <c r="EH959" s="56"/>
      <c r="EI959" s="56"/>
      <c r="EJ959" s="56"/>
      <c r="EK959" s="56"/>
      <c r="EL959" s="76"/>
      <c r="EM959" s="61"/>
      <c r="EN959" s="61"/>
      <c r="EO959" s="61"/>
      <c r="EP959" s="61"/>
      <c r="EQ959" s="70"/>
      <c r="ER959" s="56"/>
      <c r="ES959" s="56"/>
      <c r="ET959" s="66"/>
      <c r="EU959" s="66"/>
      <c r="EV959" s="66"/>
      <c r="EW959" s="66"/>
      <c r="EX959" s="66"/>
      <c r="EY959" s="66"/>
      <c r="EZ959" s="66"/>
      <c r="FA959" s="66"/>
      <c r="FB959" s="66"/>
      <c r="FC959" s="66"/>
      <c r="FD959" s="66"/>
      <c r="FE959" s="66"/>
      <c r="FF959" s="66"/>
      <c r="FG959" s="66"/>
      <c r="FH959" s="66"/>
      <c r="FI959" s="66"/>
      <c r="FJ959" s="66"/>
      <c r="FK959" s="66"/>
      <c r="FL959" s="66"/>
      <c r="FM959" s="66"/>
      <c r="FN959" s="66"/>
      <c r="FO959" s="66"/>
      <c r="FP959" s="66"/>
      <c r="FQ959" s="66"/>
      <c r="FR959" s="66"/>
      <c r="FS959" s="66"/>
      <c r="FT959" s="66"/>
      <c r="FU959" s="66"/>
      <c r="FV959" s="66"/>
      <c r="FW959" s="66"/>
      <c r="FX959" s="66"/>
      <c r="FY959" s="66"/>
      <c r="FZ959" s="66"/>
      <c r="GA959" s="66"/>
      <c r="GB959" s="66"/>
      <c r="GC959" s="66"/>
      <c r="GD959" s="66"/>
      <c r="GE959" s="66"/>
      <c r="GF959" s="66"/>
      <c r="GG959" s="7"/>
    </row>
    <row r="960" spans="2:189" s="67" customFormat="1" ht="11.45" customHeight="1" x14ac:dyDescent="0.15">
      <c r="B960" s="55"/>
      <c r="C960" s="56"/>
      <c r="D960" s="56"/>
      <c r="E960" s="56"/>
      <c r="F960" s="56"/>
      <c r="G960" s="56" t="s">
        <v>12605</v>
      </c>
      <c r="H960" s="56"/>
      <c r="I960" s="56" t="s">
        <v>12606</v>
      </c>
      <c r="J960" s="56"/>
      <c r="K960" s="56"/>
      <c r="L960" s="73"/>
      <c r="M960" s="73" t="s">
        <v>41</v>
      </c>
      <c r="N960" s="73"/>
      <c r="O960" s="287">
        <f>토목기계경비!$L$130</f>
        <v>1846</v>
      </c>
      <c r="P960" s="287"/>
      <c r="Q960" s="287"/>
      <c r="R960" s="287"/>
      <c r="S960" s="287"/>
      <c r="T960" s="56"/>
      <c r="U960" s="56" t="s">
        <v>12609</v>
      </c>
      <c r="V960" s="56"/>
      <c r="W960" s="56"/>
      <c r="X960" s="56" t="str">
        <f>TEXT(AZ939,"#,##0.#######")</f>
        <v>18.75</v>
      </c>
      <c r="Y960" s="56"/>
      <c r="Z960" s="56"/>
      <c r="AA960" s="56"/>
      <c r="AB960" s="56"/>
      <c r="AC960" s="56" t="s">
        <v>43</v>
      </c>
      <c r="AD960" s="56"/>
      <c r="AE960" s="56" t="str">
        <f>TEXT(TRUNC(O960/AZ939,1),"#,##0.#")</f>
        <v>98.4</v>
      </c>
      <c r="AO960" s="56"/>
      <c r="AP960" s="56"/>
      <c r="AQ960" s="56"/>
      <c r="AR960" s="56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56"/>
      <c r="BI960" s="56"/>
      <c r="BJ960" s="56"/>
      <c r="BK960" s="56"/>
      <c r="BL960" s="56"/>
      <c r="BM960" s="56"/>
      <c r="BN960" s="56"/>
      <c r="BO960" s="56"/>
      <c r="BP960" s="56"/>
      <c r="BQ960" s="56"/>
      <c r="BR960" s="56"/>
      <c r="BS960" s="73"/>
      <c r="BT960" s="56"/>
      <c r="BU960" s="56"/>
      <c r="BV960" s="56"/>
      <c r="BW960" s="56"/>
      <c r="BX960" s="56"/>
      <c r="BY960" s="56"/>
      <c r="BZ960" s="56"/>
      <c r="CA960" s="56"/>
      <c r="CB960" s="56"/>
      <c r="CC960" s="56"/>
      <c r="CD960" s="56"/>
      <c r="CE960" s="56"/>
      <c r="CF960" s="56"/>
      <c r="CG960" s="56"/>
      <c r="CH960" s="56"/>
      <c r="CI960" s="56"/>
      <c r="CJ960" s="56"/>
      <c r="CK960" s="56"/>
      <c r="CL960" s="56"/>
      <c r="CM960" s="56"/>
      <c r="CN960" s="56"/>
      <c r="CO960" s="56"/>
      <c r="CP960" s="56"/>
      <c r="CQ960" s="56"/>
      <c r="CR960" s="56"/>
      <c r="CS960" s="56"/>
      <c r="CT960" s="56"/>
      <c r="CU960" s="56"/>
      <c r="CV960" s="56"/>
      <c r="CW960" s="56"/>
      <c r="CX960" s="56"/>
      <c r="CY960" s="56"/>
      <c r="CZ960" s="56"/>
      <c r="DA960" s="56"/>
      <c r="DB960" s="56"/>
      <c r="DC960" s="56"/>
      <c r="DD960" s="56"/>
      <c r="DE960" s="56"/>
      <c r="DF960" s="56"/>
      <c r="DG960" s="56"/>
      <c r="DH960" s="56"/>
      <c r="DI960" s="56"/>
      <c r="DJ960" s="56"/>
      <c r="DK960" s="56"/>
      <c r="DL960" s="56"/>
      <c r="DM960" s="56"/>
      <c r="DN960" s="56"/>
      <c r="DO960" s="56"/>
      <c r="DP960" s="56"/>
      <c r="DQ960" s="56"/>
      <c r="DR960" s="56"/>
      <c r="DS960" s="56"/>
      <c r="DT960" s="56"/>
      <c r="DU960" s="56"/>
      <c r="DV960" s="56"/>
      <c r="DW960" s="56"/>
      <c r="DX960" s="56"/>
      <c r="DY960" s="56"/>
      <c r="DZ960" s="56"/>
      <c r="EA960" s="56"/>
      <c r="EB960" s="56"/>
      <c r="EC960" s="56"/>
      <c r="ED960" s="56"/>
      <c r="EE960" s="56"/>
      <c r="EF960" s="56"/>
      <c r="EG960" s="56"/>
      <c r="EH960" s="56"/>
      <c r="EI960" s="56"/>
      <c r="EJ960" s="56"/>
      <c r="EK960" s="56"/>
      <c r="EL960" s="76"/>
      <c r="EM960" s="61"/>
      <c r="EN960" s="61"/>
      <c r="EO960" s="61"/>
      <c r="EP960" s="61"/>
      <c r="EQ960" s="70"/>
      <c r="ER960" s="56"/>
      <c r="ES960" s="56"/>
      <c r="ET960" s="66"/>
      <c r="EU960" s="66"/>
      <c r="EV960" s="66"/>
      <c r="EW960" s="66"/>
      <c r="EX960" s="66"/>
      <c r="EY960" s="66"/>
      <c r="EZ960" s="66"/>
      <c r="FA960" s="66"/>
      <c r="FB960" s="66"/>
      <c r="FC960" s="66"/>
      <c r="FD960" s="66"/>
      <c r="FE960" s="66"/>
      <c r="FF960" s="66"/>
      <c r="FG960" s="66"/>
      <c r="FH960" s="66"/>
      <c r="FI960" s="66"/>
      <c r="FJ960" s="66"/>
      <c r="FK960" s="66"/>
      <c r="FL960" s="66"/>
      <c r="FM960" s="66"/>
      <c r="FN960" s="66"/>
      <c r="FO960" s="66"/>
      <c r="FP960" s="66"/>
      <c r="FQ960" s="66"/>
      <c r="FR960" s="66"/>
      <c r="FS960" s="66"/>
      <c r="FT960" s="66"/>
      <c r="FU960" s="66"/>
      <c r="FV960" s="66"/>
      <c r="FW960" s="66"/>
      <c r="FX960" s="66"/>
      <c r="FY960" s="66"/>
      <c r="FZ960" s="66"/>
      <c r="GA960" s="66"/>
      <c r="GB960" s="66"/>
      <c r="GC960" s="66"/>
      <c r="GD960" s="66"/>
      <c r="GE960" s="66"/>
      <c r="GF960" s="66"/>
      <c r="GG960" s="7"/>
    </row>
    <row r="961" spans="2:189" s="67" customFormat="1" ht="11.45" customHeight="1" x14ac:dyDescent="0.15">
      <c r="B961" s="55"/>
      <c r="C961" s="56"/>
      <c r="D961" s="56"/>
      <c r="E961" s="56"/>
      <c r="F961" s="56"/>
      <c r="G961" s="56" t="s">
        <v>12614</v>
      </c>
      <c r="H961" s="56"/>
      <c r="I961" s="56" t="s">
        <v>9</v>
      </c>
      <c r="J961" s="56"/>
      <c r="K961" s="56"/>
      <c r="L961" s="73"/>
      <c r="M961" s="73" t="s">
        <v>41</v>
      </c>
      <c r="N961" s="73"/>
      <c r="O961" s="56" t="e">
        <f>TEXT(AE958+AE959+AE960,"#,##0.#######")</f>
        <v>#REF!</v>
      </c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  <c r="AW961" s="56"/>
      <c r="AX961" s="56"/>
      <c r="AY961" s="56"/>
      <c r="AZ961" s="56"/>
      <c r="BA961" s="56"/>
      <c r="BB961" s="56"/>
      <c r="BC961" s="56"/>
      <c r="BD961" s="56"/>
      <c r="BE961" s="56"/>
      <c r="BF961" s="56"/>
      <c r="BG961" s="56"/>
      <c r="BH961" s="56"/>
      <c r="BI961" s="56"/>
      <c r="BJ961" s="56"/>
      <c r="BK961" s="56"/>
      <c r="BL961" s="56"/>
      <c r="BM961" s="56"/>
      <c r="BN961" s="56"/>
      <c r="BO961" s="56"/>
      <c r="BP961" s="56"/>
      <c r="BQ961" s="56"/>
      <c r="BR961" s="56"/>
      <c r="BS961" s="73"/>
      <c r="BT961" s="56"/>
      <c r="BU961" s="56"/>
      <c r="BV961" s="56"/>
      <c r="BW961" s="56"/>
      <c r="BX961" s="56"/>
      <c r="BY961" s="56"/>
      <c r="BZ961" s="56"/>
      <c r="CA961" s="56"/>
      <c r="CB961" s="56"/>
      <c r="CC961" s="56"/>
      <c r="CD961" s="56"/>
      <c r="CE961" s="56"/>
      <c r="CF961" s="56"/>
      <c r="CG961" s="56"/>
      <c r="CH961" s="56"/>
      <c r="CI961" s="56"/>
      <c r="CJ961" s="56"/>
      <c r="CK961" s="56"/>
      <c r="CL961" s="56"/>
      <c r="CM961" s="56"/>
      <c r="CN961" s="56"/>
      <c r="CO961" s="56"/>
      <c r="CP961" s="56"/>
      <c r="CQ961" s="56"/>
      <c r="CR961" s="56"/>
      <c r="CS961" s="56"/>
      <c r="CT961" s="56"/>
      <c r="CU961" s="56"/>
      <c r="CV961" s="56"/>
      <c r="CW961" s="56"/>
      <c r="CX961" s="56"/>
      <c r="CY961" s="56"/>
      <c r="CZ961" s="56"/>
      <c r="DA961" s="56"/>
      <c r="DB961" s="56"/>
      <c r="DC961" s="56"/>
      <c r="DD961" s="56"/>
      <c r="DE961" s="56"/>
      <c r="DF961" s="56"/>
      <c r="DG961" s="56"/>
      <c r="DH961" s="56"/>
      <c r="DI961" s="56"/>
      <c r="DJ961" s="56"/>
      <c r="DK961" s="56"/>
      <c r="DL961" s="56"/>
      <c r="DM961" s="56"/>
      <c r="DN961" s="56"/>
      <c r="DO961" s="56"/>
      <c r="DP961" s="56"/>
      <c r="DQ961" s="56"/>
      <c r="DR961" s="56"/>
      <c r="DS961" s="56"/>
      <c r="DT961" s="56"/>
      <c r="DU961" s="56"/>
      <c r="DV961" s="56"/>
      <c r="DW961" s="56"/>
      <c r="DX961" s="56"/>
      <c r="DY961" s="56"/>
      <c r="DZ961" s="56"/>
      <c r="EA961" s="56"/>
      <c r="EB961" s="56"/>
      <c r="EC961" s="56"/>
      <c r="ED961" s="56"/>
      <c r="EE961" s="56"/>
      <c r="EF961" s="56"/>
      <c r="EG961" s="56"/>
      <c r="EH961" s="56"/>
      <c r="EI961" s="56"/>
      <c r="EJ961" s="56"/>
      <c r="EK961" s="56"/>
      <c r="EL961" s="76"/>
      <c r="EM961" s="61" t="e">
        <f>EN961+EO961+EP961</f>
        <v>#REF!</v>
      </c>
      <c r="EN961" s="61" t="e">
        <f>TEXT(AE958,"#,###.0")</f>
        <v>#REF!</v>
      </c>
      <c r="EO961" s="61" t="e">
        <f>TEXT(AE959,"#,###.0")</f>
        <v>#REF!</v>
      </c>
      <c r="EP961" s="61" t="str">
        <f>TEXT(AE960,"#,###.0")</f>
        <v>98.4</v>
      </c>
      <c r="EQ961" s="70"/>
      <c r="ER961" s="56"/>
      <c r="ES961" s="56"/>
      <c r="ET961" s="66"/>
      <c r="EU961" s="66"/>
      <c r="EV961" s="66"/>
      <c r="EW961" s="66"/>
      <c r="EX961" s="66"/>
      <c r="EY961" s="66"/>
      <c r="EZ961" s="66"/>
      <c r="FA961" s="66"/>
      <c r="FB961" s="66"/>
      <c r="FC961" s="66"/>
      <c r="FD961" s="66"/>
      <c r="FE961" s="66"/>
      <c r="FF961" s="66"/>
      <c r="FG961" s="66"/>
      <c r="FH961" s="66"/>
      <c r="FI961" s="66"/>
      <c r="FJ961" s="66"/>
      <c r="FK961" s="66"/>
      <c r="FL961" s="66"/>
      <c r="FM961" s="66"/>
      <c r="FN961" s="66"/>
      <c r="FO961" s="66"/>
      <c r="FP961" s="66"/>
      <c r="FQ961" s="66"/>
      <c r="FR961" s="66"/>
      <c r="FS961" s="66"/>
      <c r="FT961" s="66"/>
      <c r="FU961" s="66"/>
      <c r="FV961" s="66"/>
      <c r="FW961" s="66"/>
      <c r="FX961" s="66"/>
      <c r="FY961" s="66"/>
      <c r="FZ961" s="66"/>
      <c r="GA961" s="66"/>
      <c r="GB961" s="66"/>
      <c r="GC961" s="66"/>
      <c r="GD961" s="66"/>
      <c r="GE961" s="66"/>
      <c r="GF961" s="66"/>
      <c r="GG961" s="7"/>
    </row>
    <row r="962" spans="2:189" s="67" customFormat="1" ht="11.45" customHeight="1" x14ac:dyDescent="0.15">
      <c r="B962" s="55"/>
      <c r="C962" s="56"/>
      <c r="D962" s="56"/>
      <c r="E962" s="56"/>
      <c r="F962" s="56"/>
      <c r="G962" s="56"/>
      <c r="H962" s="56"/>
      <c r="I962" s="56"/>
      <c r="J962" s="56"/>
      <c r="K962" s="56"/>
      <c r="L962" s="73"/>
      <c r="M962" s="73"/>
      <c r="N962" s="73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56"/>
      <c r="BG962" s="56"/>
      <c r="BH962" s="56"/>
      <c r="BI962" s="56"/>
      <c r="BJ962" s="56"/>
      <c r="BK962" s="56"/>
      <c r="BL962" s="56"/>
      <c r="BM962" s="56"/>
      <c r="BN962" s="56"/>
      <c r="BO962" s="56"/>
      <c r="BP962" s="56"/>
      <c r="BQ962" s="56"/>
      <c r="BR962" s="56"/>
      <c r="BS962" s="73"/>
      <c r="BT962" s="56"/>
      <c r="BU962" s="56"/>
      <c r="BV962" s="56"/>
      <c r="BW962" s="56"/>
      <c r="BX962" s="56"/>
      <c r="BY962" s="56"/>
      <c r="BZ962" s="56"/>
      <c r="CA962" s="56"/>
      <c r="CB962" s="56"/>
      <c r="CC962" s="56"/>
      <c r="CD962" s="56"/>
      <c r="CE962" s="56"/>
      <c r="CF962" s="56"/>
      <c r="CG962" s="56"/>
      <c r="CH962" s="56"/>
      <c r="CI962" s="56"/>
      <c r="CJ962" s="56"/>
      <c r="CK962" s="56"/>
      <c r="CL962" s="56"/>
      <c r="CM962" s="56"/>
      <c r="CN962" s="56"/>
      <c r="CO962" s="56"/>
      <c r="CP962" s="56"/>
      <c r="CQ962" s="56"/>
      <c r="CR962" s="56"/>
      <c r="CS962" s="56"/>
      <c r="CT962" s="56"/>
      <c r="CU962" s="56"/>
      <c r="CV962" s="56"/>
      <c r="CW962" s="56"/>
      <c r="CX962" s="56"/>
      <c r="CY962" s="56"/>
      <c r="CZ962" s="56"/>
      <c r="DA962" s="56"/>
      <c r="DB962" s="56"/>
      <c r="DC962" s="56"/>
      <c r="DD962" s="56"/>
      <c r="DE962" s="56"/>
      <c r="DF962" s="56"/>
      <c r="DG962" s="56"/>
      <c r="DH962" s="56"/>
      <c r="DI962" s="56"/>
      <c r="DJ962" s="56"/>
      <c r="DK962" s="56"/>
      <c r="DL962" s="56"/>
      <c r="DM962" s="56"/>
      <c r="DN962" s="56"/>
      <c r="DO962" s="56"/>
      <c r="DP962" s="56"/>
      <c r="DQ962" s="56"/>
      <c r="DR962" s="56"/>
      <c r="DS962" s="56"/>
      <c r="DT962" s="56"/>
      <c r="DU962" s="56"/>
      <c r="DV962" s="56"/>
      <c r="DW962" s="56"/>
      <c r="DX962" s="56"/>
      <c r="DY962" s="56"/>
      <c r="DZ962" s="56"/>
      <c r="EA962" s="56"/>
      <c r="EB962" s="56"/>
      <c r="EC962" s="56"/>
      <c r="ED962" s="56"/>
      <c r="EE962" s="56"/>
      <c r="EF962" s="56"/>
      <c r="EG962" s="56"/>
      <c r="EH962" s="56"/>
      <c r="EI962" s="56"/>
      <c r="EJ962" s="56"/>
      <c r="EK962" s="56"/>
      <c r="EL962" s="76"/>
      <c r="EM962" s="61"/>
      <c r="EN962" s="61"/>
      <c r="EO962" s="61"/>
      <c r="EP962" s="61"/>
      <c r="EQ962" s="70"/>
      <c r="ER962" s="56"/>
      <c r="ES962" s="56"/>
      <c r="ET962" s="66"/>
      <c r="EU962" s="66"/>
      <c r="EV962" s="66"/>
      <c r="EW962" s="66"/>
      <c r="EX962" s="66"/>
      <c r="EY962" s="66"/>
      <c r="EZ962" s="66"/>
      <c r="FA962" s="66"/>
      <c r="FB962" s="66"/>
      <c r="FC962" s="66"/>
      <c r="FD962" s="66"/>
      <c r="FE962" s="66"/>
      <c r="FF962" s="66"/>
      <c r="FG962" s="66"/>
      <c r="FH962" s="66"/>
      <c r="FI962" s="66"/>
      <c r="FJ962" s="66"/>
      <c r="FK962" s="66"/>
      <c r="FL962" s="66"/>
      <c r="FM962" s="66"/>
      <c r="FN962" s="66"/>
      <c r="FO962" s="66"/>
      <c r="FP962" s="66"/>
      <c r="FQ962" s="66"/>
      <c r="FR962" s="66"/>
      <c r="FS962" s="66"/>
      <c r="FT962" s="66"/>
      <c r="FU962" s="66"/>
      <c r="FV962" s="66"/>
      <c r="FW962" s="66"/>
      <c r="FX962" s="66"/>
      <c r="FY962" s="66"/>
      <c r="FZ962" s="66"/>
      <c r="GA962" s="66"/>
      <c r="GB962" s="66"/>
      <c r="GC962" s="66"/>
      <c r="GD962" s="66"/>
      <c r="GE962" s="66"/>
      <c r="GF962" s="66"/>
      <c r="GG962" s="7"/>
    </row>
    <row r="963" spans="2:189" s="67" customFormat="1" ht="11.45" customHeight="1" x14ac:dyDescent="0.15">
      <c r="B963" s="55"/>
      <c r="C963" s="56"/>
      <c r="D963" s="56" t="s">
        <v>12622</v>
      </c>
      <c r="E963" s="56"/>
      <c r="F963" s="56"/>
      <c r="G963" s="56" t="s">
        <v>12604</v>
      </c>
      <c r="H963" s="56"/>
      <c r="I963" s="56"/>
      <c r="J963" s="56"/>
      <c r="K963" s="56" t="s">
        <v>9</v>
      </c>
      <c r="L963" s="73"/>
      <c r="M963" s="73"/>
      <c r="N963" s="73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56"/>
      <c r="BG963" s="56"/>
      <c r="BH963" s="56"/>
      <c r="BI963" s="56"/>
      <c r="BJ963" s="56"/>
      <c r="BK963" s="56"/>
      <c r="BL963" s="56"/>
      <c r="BM963" s="56"/>
      <c r="BN963" s="56"/>
      <c r="BO963" s="56"/>
      <c r="BP963" s="56"/>
      <c r="BQ963" s="56"/>
      <c r="BR963" s="56"/>
      <c r="BS963" s="73"/>
      <c r="BT963" s="56"/>
      <c r="BU963" s="56"/>
      <c r="BV963" s="56"/>
      <c r="BW963" s="56"/>
      <c r="BX963" s="56"/>
      <c r="BY963" s="56"/>
      <c r="BZ963" s="56"/>
      <c r="CA963" s="56"/>
      <c r="CB963" s="56"/>
      <c r="CC963" s="56"/>
      <c r="CD963" s="56"/>
      <c r="CE963" s="56"/>
      <c r="CF963" s="56"/>
      <c r="CG963" s="56"/>
      <c r="CH963" s="56"/>
      <c r="CI963" s="56"/>
      <c r="CJ963" s="56"/>
      <c r="CK963" s="56"/>
      <c r="CL963" s="56"/>
      <c r="CM963" s="56"/>
      <c r="CN963" s="56"/>
      <c r="CO963" s="56"/>
      <c r="CP963" s="56"/>
      <c r="CQ963" s="56"/>
      <c r="CR963" s="56"/>
      <c r="CS963" s="56"/>
      <c r="CT963" s="56"/>
      <c r="CU963" s="56"/>
      <c r="CV963" s="56"/>
      <c r="CW963" s="56"/>
      <c r="CX963" s="56"/>
      <c r="CY963" s="56"/>
      <c r="CZ963" s="56"/>
      <c r="DA963" s="56"/>
      <c r="DB963" s="56"/>
      <c r="DC963" s="56"/>
      <c r="DD963" s="56"/>
      <c r="DE963" s="56"/>
      <c r="DF963" s="56"/>
      <c r="DG963" s="56"/>
      <c r="DH963" s="56"/>
      <c r="DI963" s="56"/>
      <c r="DJ963" s="56"/>
      <c r="DK963" s="56"/>
      <c r="DL963" s="56"/>
      <c r="DM963" s="56"/>
      <c r="DN963" s="56"/>
      <c r="DO963" s="56"/>
      <c r="DP963" s="56"/>
      <c r="DQ963" s="56"/>
      <c r="DR963" s="56"/>
      <c r="DS963" s="56"/>
      <c r="DT963" s="56"/>
      <c r="DU963" s="56"/>
      <c r="DV963" s="56"/>
      <c r="DW963" s="56"/>
      <c r="DX963" s="56"/>
      <c r="DY963" s="56"/>
      <c r="DZ963" s="56"/>
      <c r="EA963" s="56"/>
      <c r="EB963" s="56"/>
      <c r="EC963" s="56"/>
      <c r="ED963" s="56"/>
      <c r="EE963" s="56"/>
      <c r="EF963" s="56"/>
      <c r="EG963" s="56"/>
      <c r="EH963" s="56"/>
      <c r="EI963" s="56"/>
      <c r="EJ963" s="56"/>
      <c r="EK963" s="56"/>
      <c r="EL963" s="76"/>
      <c r="EM963" s="61"/>
      <c r="EN963" s="61"/>
      <c r="EO963" s="61"/>
      <c r="EP963" s="61"/>
      <c r="EQ963" s="70"/>
      <c r="ER963" s="56"/>
      <c r="ES963" s="56"/>
      <c r="ET963" s="66"/>
      <c r="EU963" s="66"/>
      <c r="EV963" s="66"/>
      <c r="EW963" s="66"/>
      <c r="EX963" s="66"/>
      <c r="EY963" s="66"/>
      <c r="EZ963" s="66"/>
      <c r="FA963" s="66"/>
      <c r="FB963" s="66"/>
      <c r="FC963" s="66"/>
      <c r="FD963" s="66"/>
      <c r="FE963" s="66"/>
      <c r="FF963" s="66"/>
      <c r="FG963" s="66"/>
      <c r="FH963" s="66"/>
      <c r="FI963" s="66"/>
      <c r="FJ963" s="66"/>
      <c r="FK963" s="66"/>
      <c r="FL963" s="66"/>
      <c r="FM963" s="66"/>
      <c r="FN963" s="66"/>
      <c r="FO963" s="66"/>
      <c r="FP963" s="66"/>
      <c r="FQ963" s="66"/>
      <c r="FR963" s="66"/>
      <c r="FS963" s="66"/>
      <c r="FT963" s="66"/>
      <c r="FU963" s="66"/>
      <c r="FV963" s="66"/>
      <c r="FW963" s="66"/>
      <c r="FX963" s="66"/>
      <c r="FY963" s="66"/>
      <c r="FZ963" s="66"/>
      <c r="GA963" s="66"/>
      <c r="GB963" s="66"/>
      <c r="GC963" s="66"/>
      <c r="GD963" s="66"/>
      <c r="GE963" s="66"/>
      <c r="GF963" s="66"/>
      <c r="GG963" s="7"/>
    </row>
    <row r="964" spans="2:189" s="67" customFormat="1" ht="11.45" customHeight="1" x14ac:dyDescent="0.15">
      <c r="B964" s="55"/>
      <c r="C964" s="56"/>
      <c r="D964" s="56"/>
      <c r="E964" s="56"/>
      <c r="F964" s="56"/>
      <c r="G964" s="56"/>
      <c r="H964" s="56" t="s">
        <v>4448</v>
      </c>
      <c r="I964" s="56"/>
      <c r="J964" s="56"/>
      <c r="K964" s="56"/>
      <c r="L964" s="73"/>
      <c r="M964" s="73"/>
      <c r="N964" s="73"/>
      <c r="O964" s="56" t="s">
        <v>41</v>
      </c>
      <c r="P964" s="56"/>
      <c r="Q964" s="56" t="str">
        <f>TEXT(EN942+EN943,"#,###.##")</f>
        <v>4,948.7</v>
      </c>
      <c r="R964" s="56"/>
      <c r="S964" s="56"/>
      <c r="T964" s="56"/>
      <c r="U964" s="56"/>
      <c r="V964" s="56"/>
      <c r="W964" s="56"/>
      <c r="X964" s="56"/>
      <c r="Y964" s="56" t="s">
        <v>39</v>
      </c>
      <c r="Z964" s="56"/>
      <c r="AA964" s="56" t="e">
        <f>TEXT(EN949,"#,###.##")</f>
        <v>#REF!</v>
      </c>
      <c r="AB964" s="56"/>
      <c r="AC964" s="56"/>
      <c r="AD964" s="56"/>
      <c r="AE964" s="56"/>
      <c r="AF964" s="56"/>
      <c r="AG964" s="56"/>
      <c r="AH964" s="56"/>
      <c r="AI964" s="56" t="s">
        <v>39</v>
      </c>
      <c r="AJ964" s="56"/>
      <c r="AK964" s="56" t="e">
        <f>TEXT(EN955,"#,###.##")</f>
        <v>#REF!</v>
      </c>
      <c r="AL964" s="56"/>
      <c r="AM964" s="56"/>
      <c r="AN964" s="56"/>
      <c r="AO964" s="56"/>
      <c r="AP964" s="56"/>
      <c r="AQ964" s="56" t="s">
        <v>39</v>
      </c>
      <c r="AR964" s="56"/>
      <c r="AS964" s="56" t="e">
        <f>TEXT(EN961,"#,###.##")</f>
        <v>#REF!</v>
      </c>
      <c r="AT964" s="56"/>
      <c r="AU964" s="56"/>
      <c r="AV964" s="56"/>
      <c r="AW964" s="56"/>
      <c r="AX964" s="56"/>
      <c r="AY964" s="56"/>
      <c r="AZ964" s="56"/>
      <c r="BA964" s="56" t="s">
        <v>43</v>
      </c>
      <c r="BB964" s="56"/>
      <c r="BC964" s="56"/>
      <c r="BD964" s="56" t="e">
        <f>TEXT(TRUNC(EN942+EN949+EN955+EN961,0),"#,##0")</f>
        <v>#REF!</v>
      </c>
      <c r="BE964" s="56"/>
      <c r="BF964" s="56"/>
      <c r="BG964" s="56"/>
      <c r="BH964" s="56"/>
      <c r="BI964" s="56"/>
      <c r="BJ964" s="56"/>
      <c r="BK964" s="56"/>
      <c r="BL964" s="56"/>
      <c r="BM964" s="56"/>
      <c r="BN964" s="56"/>
      <c r="BO964" s="56"/>
      <c r="BP964" s="56"/>
      <c r="BQ964" s="56"/>
      <c r="BR964" s="56"/>
      <c r="BS964" s="73"/>
      <c r="BT964" s="56"/>
      <c r="BU964" s="56"/>
      <c r="BV964" s="56"/>
      <c r="BW964" s="56"/>
      <c r="BX964" s="56"/>
      <c r="BY964" s="56"/>
      <c r="BZ964" s="56"/>
      <c r="CA964" s="56"/>
      <c r="CB964" s="56"/>
      <c r="CC964" s="56"/>
      <c r="CD964" s="56"/>
      <c r="CE964" s="56"/>
      <c r="CF964" s="56"/>
      <c r="CG964" s="56"/>
      <c r="CH964" s="56"/>
      <c r="CI964" s="56"/>
      <c r="CJ964" s="56"/>
      <c r="CK964" s="56"/>
      <c r="CL964" s="56"/>
      <c r="CM964" s="56"/>
      <c r="CN964" s="56"/>
      <c r="CO964" s="56"/>
      <c r="CP964" s="56"/>
      <c r="CQ964" s="56"/>
      <c r="CR964" s="56"/>
      <c r="CS964" s="56"/>
      <c r="CT964" s="56"/>
      <c r="CU964" s="56"/>
      <c r="CV964" s="56"/>
      <c r="CW964" s="56"/>
      <c r="CX964" s="56"/>
      <c r="CY964" s="56"/>
      <c r="CZ964" s="56"/>
      <c r="DA964" s="56"/>
      <c r="DB964" s="56"/>
      <c r="DC964" s="56"/>
      <c r="DD964" s="56"/>
      <c r="DE964" s="56"/>
      <c r="DF964" s="56"/>
      <c r="DG964" s="56"/>
      <c r="DH964" s="56"/>
      <c r="DI964" s="56"/>
      <c r="DJ964" s="56"/>
      <c r="DK964" s="56"/>
      <c r="DL964" s="56"/>
      <c r="DM964" s="56"/>
      <c r="DN964" s="56"/>
      <c r="DO964" s="56"/>
      <c r="DP964" s="56"/>
      <c r="DQ964" s="56"/>
      <c r="DR964" s="56"/>
      <c r="DS964" s="56"/>
      <c r="DT964" s="56"/>
      <c r="DU964" s="56"/>
      <c r="DV964" s="56"/>
      <c r="DW964" s="56"/>
      <c r="DX964" s="56"/>
      <c r="DY964" s="56"/>
      <c r="DZ964" s="56"/>
      <c r="EA964" s="56"/>
      <c r="EB964" s="56"/>
      <c r="EC964" s="56"/>
      <c r="ED964" s="56"/>
      <c r="EE964" s="56"/>
      <c r="EF964" s="56"/>
      <c r="EG964" s="56"/>
      <c r="EH964" s="56"/>
      <c r="EI964" s="56"/>
      <c r="EJ964" s="56"/>
      <c r="EK964" s="56"/>
      <c r="EL964" s="76"/>
      <c r="EM964" s="61"/>
      <c r="EN964" s="61"/>
      <c r="EO964" s="61"/>
      <c r="EP964" s="61"/>
      <c r="EQ964" s="70"/>
      <c r="ER964" s="56"/>
      <c r="ES964" s="56"/>
      <c r="ET964" s="66"/>
      <c r="EU964" s="66"/>
      <c r="EV964" s="66"/>
      <c r="EW964" s="66"/>
      <c r="EX964" s="66"/>
      <c r="EY964" s="66"/>
      <c r="EZ964" s="66"/>
      <c r="FA964" s="66"/>
      <c r="FB964" s="66"/>
      <c r="FC964" s="66"/>
      <c r="FD964" s="66"/>
      <c r="FE964" s="66"/>
      <c r="FF964" s="66"/>
      <c r="FG964" s="66"/>
      <c r="FH964" s="66"/>
      <c r="FI964" s="66"/>
      <c r="FJ964" s="66"/>
      <c r="FK964" s="66"/>
      <c r="FL964" s="66"/>
      <c r="FM964" s="66"/>
      <c r="FN964" s="66"/>
      <c r="FO964" s="66"/>
      <c r="FP964" s="66"/>
      <c r="FQ964" s="66"/>
      <c r="FR964" s="66"/>
      <c r="FS964" s="66"/>
      <c r="FT964" s="66"/>
      <c r="FU964" s="66"/>
      <c r="FV964" s="66"/>
      <c r="FW964" s="66"/>
      <c r="FX964" s="66"/>
      <c r="FY964" s="66"/>
      <c r="FZ964" s="66"/>
      <c r="GA964" s="66"/>
      <c r="GB964" s="66"/>
      <c r="GC964" s="66"/>
      <c r="GD964" s="66"/>
      <c r="GE964" s="66"/>
      <c r="GF964" s="66"/>
      <c r="GG964" s="7"/>
    </row>
    <row r="965" spans="2:189" s="67" customFormat="1" ht="11.45" customHeight="1" x14ac:dyDescent="0.15">
      <c r="B965" s="55"/>
      <c r="C965" s="56"/>
      <c r="D965" s="56"/>
      <c r="E965" s="56"/>
      <c r="F965" s="56"/>
      <c r="G965" s="56"/>
      <c r="H965" s="56" t="s">
        <v>4449</v>
      </c>
      <c r="I965" s="56"/>
      <c r="J965" s="56"/>
      <c r="K965" s="56"/>
      <c r="L965" s="73"/>
      <c r="M965" s="73"/>
      <c r="N965" s="73"/>
      <c r="O965" s="56" t="s">
        <v>41</v>
      </c>
      <c r="P965" s="56"/>
      <c r="Q965" s="56" t="e">
        <f>TEXT(EO949,"#,###.##")</f>
        <v>#REF!</v>
      </c>
      <c r="R965" s="56"/>
      <c r="S965" s="56"/>
      <c r="T965" s="56"/>
      <c r="U965" s="56"/>
      <c r="V965" s="56"/>
      <c r="W965" s="56" t="s">
        <v>39</v>
      </c>
      <c r="X965" s="56"/>
      <c r="Y965" s="56" t="e">
        <f>TEXT(EO955,"#,###.##")</f>
        <v>#REF!</v>
      </c>
      <c r="Z965" s="56"/>
      <c r="AA965" s="56"/>
      <c r="AB965" s="56"/>
      <c r="AC965" s="56"/>
      <c r="AD965" s="56"/>
      <c r="AE965" s="56" t="s">
        <v>39</v>
      </c>
      <c r="AF965" s="56"/>
      <c r="AG965" s="56" t="e">
        <f>TEXT(EO961,"#,###.##")</f>
        <v>#REF!</v>
      </c>
      <c r="AH965" s="56"/>
      <c r="AI965" s="56"/>
      <c r="AJ965" s="56"/>
      <c r="AK965" s="56"/>
      <c r="AL965" s="56"/>
      <c r="AM965" s="56" t="s">
        <v>43</v>
      </c>
      <c r="AN965" s="56"/>
      <c r="AO965" s="56"/>
      <c r="AP965" s="56" t="e">
        <f>TEXT(TRUNC(EO949+EO955+EO961,0),"#,##0")</f>
        <v>#REF!</v>
      </c>
      <c r="AQ965" s="56"/>
      <c r="AR965" s="56"/>
      <c r="AS965" s="56"/>
      <c r="AT965" s="56"/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56"/>
      <c r="BG965" s="56"/>
      <c r="BH965" s="56"/>
      <c r="BI965" s="56"/>
      <c r="BJ965" s="56"/>
      <c r="BK965" s="56"/>
      <c r="BL965" s="56"/>
      <c r="BM965" s="56"/>
      <c r="BN965" s="56"/>
      <c r="BO965" s="56"/>
      <c r="BP965" s="56"/>
      <c r="BQ965" s="56"/>
      <c r="BR965" s="56"/>
      <c r="BS965" s="73"/>
      <c r="BT965" s="56"/>
      <c r="BU965" s="56"/>
      <c r="BV965" s="56"/>
      <c r="BW965" s="56"/>
      <c r="BX965" s="56"/>
      <c r="BY965" s="56"/>
      <c r="BZ965" s="56"/>
      <c r="CA965" s="56"/>
      <c r="CB965" s="56"/>
      <c r="CC965" s="56"/>
      <c r="CD965" s="56"/>
      <c r="CE965" s="56"/>
      <c r="CF965" s="56"/>
      <c r="CG965" s="56"/>
      <c r="CH965" s="56"/>
      <c r="CI965" s="56"/>
      <c r="CJ965" s="56"/>
      <c r="CK965" s="56"/>
      <c r="CL965" s="56"/>
      <c r="CM965" s="56"/>
      <c r="CN965" s="56"/>
      <c r="CO965" s="56"/>
      <c r="CP965" s="56"/>
      <c r="CQ965" s="56"/>
      <c r="CR965" s="56"/>
      <c r="CS965" s="56"/>
      <c r="CT965" s="56"/>
      <c r="CU965" s="56"/>
      <c r="CV965" s="56"/>
      <c r="CW965" s="56"/>
      <c r="CX965" s="56"/>
      <c r="CY965" s="56"/>
      <c r="CZ965" s="56"/>
      <c r="DA965" s="56"/>
      <c r="DB965" s="56"/>
      <c r="DC965" s="56"/>
      <c r="DD965" s="56"/>
      <c r="DE965" s="56"/>
      <c r="DF965" s="56"/>
      <c r="DG965" s="56"/>
      <c r="DH965" s="56"/>
      <c r="DI965" s="56"/>
      <c r="DJ965" s="56"/>
      <c r="DK965" s="56"/>
      <c r="DL965" s="56"/>
      <c r="DM965" s="56"/>
      <c r="DN965" s="56"/>
      <c r="DO965" s="56"/>
      <c r="DP965" s="56"/>
      <c r="DQ965" s="56"/>
      <c r="DR965" s="56"/>
      <c r="DS965" s="56"/>
      <c r="DT965" s="56"/>
      <c r="DU965" s="56"/>
      <c r="DV965" s="56"/>
      <c r="DW965" s="56"/>
      <c r="DX965" s="56"/>
      <c r="DY965" s="56"/>
      <c r="DZ965" s="56"/>
      <c r="EA965" s="56"/>
      <c r="EB965" s="56"/>
      <c r="EC965" s="56"/>
      <c r="ED965" s="56"/>
      <c r="EE965" s="56"/>
      <c r="EF965" s="56"/>
      <c r="EG965" s="56"/>
      <c r="EH965" s="56"/>
      <c r="EI965" s="56"/>
      <c r="EJ965" s="56"/>
      <c r="EK965" s="56"/>
      <c r="EL965" s="76"/>
      <c r="EM965" s="61"/>
      <c r="EN965" s="61"/>
      <c r="EO965" s="61"/>
      <c r="EP965" s="61"/>
      <c r="EQ965" s="70"/>
      <c r="ER965" s="56"/>
      <c r="ES965" s="56"/>
      <c r="ET965" s="66"/>
      <c r="EU965" s="66"/>
      <c r="EV965" s="66"/>
      <c r="EW965" s="66"/>
      <c r="EX965" s="66"/>
      <c r="EY965" s="66"/>
      <c r="EZ965" s="66"/>
      <c r="FA965" s="66"/>
      <c r="FB965" s="66"/>
      <c r="FC965" s="66"/>
      <c r="FD965" s="66"/>
      <c r="FE965" s="66"/>
      <c r="FF965" s="66"/>
      <c r="FG965" s="66"/>
      <c r="FH965" s="66"/>
      <c r="FI965" s="66"/>
      <c r="FJ965" s="66"/>
      <c r="FK965" s="66"/>
      <c r="FL965" s="66"/>
      <c r="FM965" s="66"/>
      <c r="FN965" s="66"/>
      <c r="FO965" s="66"/>
      <c r="FP965" s="66"/>
      <c r="FQ965" s="66"/>
      <c r="FR965" s="66"/>
      <c r="FS965" s="66"/>
      <c r="FT965" s="66"/>
      <c r="FU965" s="66"/>
      <c r="FV965" s="66"/>
      <c r="FW965" s="66"/>
      <c r="FX965" s="66"/>
      <c r="FY965" s="66"/>
      <c r="FZ965" s="66"/>
      <c r="GA965" s="66"/>
      <c r="GB965" s="66"/>
      <c r="GC965" s="66"/>
      <c r="GD965" s="66"/>
      <c r="GE965" s="66"/>
      <c r="GF965" s="66"/>
      <c r="GG965" s="7"/>
    </row>
    <row r="966" spans="2:189" s="67" customFormat="1" ht="11.45" customHeight="1" x14ac:dyDescent="0.15">
      <c r="B966" s="55"/>
      <c r="C966" s="56"/>
      <c r="D966" s="56"/>
      <c r="E966" s="56"/>
      <c r="F966" s="56"/>
      <c r="G966" s="56"/>
      <c r="H966" s="56" t="s">
        <v>12605</v>
      </c>
      <c r="I966" s="56"/>
      <c r="J966" s="73" t="s">
        <v>12606</v>
      </c>
      <c r="K966" s="56"/>
      <c r="M966" s="73"/>
      <c r="N966" s="73"/>
      <c r="O966" s="56" t="s">
        <v>41</v>
      </c>
      <c r="P966" s="56"/>
      <c r="Q966" s="56" t="str">
        <f>TEXT(EP949,"#,###.##")</f>
        <v>1,171.</v>
      </c>
      <c r="R966" s="56"/>
      <c r="S966" s="56"/>
      <c r="T966" s="56"/>
      <c r="U966" s="56"/>
      <c r="V966" s="56"/>
      <c r="W966" s="56" t="s">
        <v>39</v>
      </c>
      <c r="X966" s="56"/>
      <c r="Y966" s="56" t="str">
        <f>TEXT(EP955,"#,###.##")</f>
        <v>252.5</v>
      </c>
      <c r="Z966" s="56"/>
      <c r="AA966" s="56"/>
      <c r="AB966" s="56"/>
      <c r="AC966" s="56"/>
      <c r="AD966" s="56"/>
      <c r="AE966" s="56" t="s">
        <v>39</v>
      </c>
      <c r="AF966" s="56"/>
      <c r="AG966" s="56" t="str">
        <f>TEXT(EP961,"#,###.##")</f>
        <v>98.4</v>
      </c>
      <c r="AH966" s="56"/>
      <c r="AI966" s="56"/>
      <c r="AJ966" s="56"/>
      <c r="AK966" s="56"/>
      <c r="AL966" s="56" t="s">
        <v>43</v>
      </c>
      <c r="AM966" s="56"/>
      <c r="AN966" s="56"/>
      <c r="AO966" s="56" t="str">
        <f>TEXT(TRUNC(EP949+EP955+EP961,0),"#,##0")</f>
        <v>1,521</v>
      </c>
      <c r="AP966" s="56"/>
      <c r="AQ966" s="56"/>
      <c r="AR966" s="56"/>
      <c r="AS966" s="56"/>
      <c r="AT966" s="56"/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56"/>
      <c r="BG966" s="56"/>
      <c r="BH966" s="56"/>
      <c r="BI966" s="56"/>
      <c r="BJ966" s="56"/>
      <c r="BK966" s="56"/>
      <c r="BL966" s="56"/>
      <c r="BM966" s="56"/>
      <c r="BN966" s="56"/>
      <c r="BO966" s="56"/>
      <c r="BP966" s="56"/>
      <c r="BQ966" s="56"/>
      <c r="BR966" s="56"/>
      <c r="BS966" s="73"/>
      <c r="BT966" s="56"/>
      <c r="BU966" s="56"/>
      <c r="BV966" s="56"/>
      <c r="BW966" s="56"/>
      <c r="BX966" s="56"/>
      <c r="BY966" s="56"/>
      <c r="BZ966" s="56"/>
      <c r="CA966" s="56"/>
      <c r="CB966" s="56"/>
      <c r="CC966" s="56"/>
      <c r="CD966" s="56"/>
      <c r="CE966" s="56"/>
      <c r="CF966" s="56"/>
      <c r="CG966" s="56"/>
      <c r="CH966" s="56"/>
      <c r="CI966" s="56"/>
      <c r="CJ966" s="56"/>
      <c r="CK966" s="56"/>
      <c r="CL966" s="56"/>
      <c r="CM966" s="56"/>
      <c r="CN966" s="56"/>
      <c r="CO966" s="56"/>
      <c r="CP966" s="56"/>
      <c r="CQ966" s="56"/>
      <c r="CR966" s="56"/>
      <c r="CS966" s="56"/>
      <c r="CT966" s="56"/>
      <c r="CU966" s="56"/>
      <c r="CV966" s="56"/>
      <c r="CW966" s="56"/>
      <c r="CX966" s="56"/>
      <c r="CY966" s="56"/>
      <c r="CZ966" s="56"/>
      <c r="DA966" s="56"/>
      <c r="DB966" s="56"/>
      <c r="DC966" s="56"/>
      <c r="DD966" s="56"/>
      <c r="DE966" s="56"/>
      <c r="DF966" s="56"/>
      <c r="DG966" s="56"/>
      <c r="DH966" s="56"/>
      <c r="DI966" s="56"/>
      <c r="DJ966" s="56"/>
      <c r="DK966" s="56"/>
      <c r="DL966" s="56"/>
      <c r="DM966" s="56"/>
      <c r="DN966" s="56"/>
      <c r="DO966" s="56"/>
      <c r="DP966" s="56"/>
      <c r="DQ966" s="56"/>
      <c r="DR966" s="56"/>
      <c r="DS966" s="56"/>
      <c r="DT966" s="56"/>
      <c r="DU966" s="56"/>
      <c r="DV966" s="56"/>
      <c r="DW966" s="56"/>
      <c r="DX966" s="56"/>
      <c r="DY966" s="56"/>
      <c r="DZ966" s="56"/>
      <c r="EA966" s="56"/>
      <c r="EB966" s="56"/>
      <c r="EC966" s="56"/>
      <c r="ED966" s="56"/>
      <c r="EE966" s="56"/>
      <c r="EF966" s="56"/>
      <c r="EG966" s="56"/>
      <c r="EH966" s="56"/>
      <c r="EI966" s="56"/>
      <c r="EJ966" s="56"/>
      <c r="EK966" s="56"/>
      <c r="EL966" s="76"/>
      <c r="EM966" s="61"/>
      <c r="EN966" s="61"/>
      <c r="EO966" s="61"/>
      <c r="EP966" s="61"/>
      <c r="EQ966" s="70"/>
      <c r="ER966" s="56"/>
      <c r="ES966" s="56"/>
      <c r="ET966" s="66"/>
      <c r="EU966" s="66"/>
      <c r="EV966" s="66"/>
      <c r="EW966" s="66"/>
      <c r="EX966" s="66"/>
      <c r="EY966" s="66"/>
      <c r="EZ966" s="66"/>
      <c r="FA966" s="66"/>
      <c r="FB966" s="66"/>
      <c r="FC966" s="66"/>
      <c r="FD966" s="66"/>
      <c r="FE966" s="66"/>
      <c r="FF966" s="66"/>
      <c r="FG966" s="66"/>
      <c r="FH966" s="66"/>
      <c r="FI966" s="66"/>
      <c r="FJ966" s="66"/>
      <c r="FK966" s="66"/>
      <c r="FL966" s="66"/>
      <c r="FM966" s="66"/>
      <c r="FN966" s="66"/>
      <c r="FO966" s="66"/>
      <c r="FP966" s="66"/>
      <c r="FQ966" s="66"/>
      <c r="FR966" s="66"/>
      <c r="FS966" s="66"/>
      <c r="FT966" s="66"/>
      <c r="FU966" s="66"/>
      <c r="FV966" s="66"/>
      <c r="FW966" s="66"/>
      <c r="FX966" s="66"/>
      <c r="FY966" s="66"/>
      <c r="FZ966" s="66"/>
      <c r="GA966" s="66"/>
      <c r="GB966" s="66"/>
      <c r="GC966" s="66"/>
      <c r="GD966" s="66"/>
      <c r="GE966" s="66"/>
      <c r="GF966" s="66"/>
      <c r="GG966" s="7"/>
    </row>
    <row r="967" spans="2:189" s="67" customFormat="1" ht="11.45" customHeight="1" x14ac:dyDescent="0.15">
      <c r="B967" s="55"/>
      <c r="C967" s="56"/>
      <c r="D967" s="56"/>
      <c r="E967" s="56"/>
      <c r="F967" s="56"/>
      <c r="G967" s="56"/>
      <c r="H967" s="56"/>
      <c r="I967" s="56"/>
      <c r="J967" s="56" t="s">
        <v>9</v>
      </c>
      <c r="K967" s="56"/>
      <c r="L967" s="73"/>
      <c r="M967" s="73"/>
      <c r="N967" s="73"/>
      <c r="O967" s="56" t="s">
        <v>41</v>
      </c>
      <c r="P967" s="56"/>
      <c r="Q967" s="56"/>
      <c r="R967" s="56" t="e">
        <f>TEXT(BD964+AP965+AO966,"#,##0")</f>
        <v>#REF!</v>
      </c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  <c r="AW967" s="56"/>
      <c r="AX967" s="56"/>
      <c r="AY967" s="56"/>
      <c r="AZ967" s="56"/>
      <c r="BA967" s="56"/>
      <c r="BB967" s="56"/>
      <c r="BC967" s="56"/>
      <c r="BD967" s="56"/>
      <c r="BE967" s="56"/>
      <c r="BF967" s="56"/>
      <c r="BG967" s="56"/>
      <c r="BH967" s="56"/>
      <c r="BI967" s="56"/>
      <c r="BJ967" s="56"/>
      <c r="BK967" s="56"/>
      <c r="BL967" s="56"/>
      <c r="BM967" s="56"/>
      <c r="BN967" s="56"/>
      <c r="BO967" s="56"/>
      <c r="BP967" s="56"/>
      <c r="BQ967" s="56"/>
      <c r="BR967" s="56"/>
      <c r="BS967" s="73"/>
      <c r="BT967" s="56"/>
      <c r="BU967" s="56"/>
      <c r="BV967" s="56"/>
      <c r="BW967" s="56"/>
      <c r="BX967" s="56"/>
      <c r="BY967" s="56"/>
      <c r="BZ967" s="56"/>
      <c r="CA967" s="56"/>
      <c r="CB967" s="56"/>
      <c r="CC967" s="56"/>
      <c r="CD967" s="56"/>
      <c r="CE967" s="56"/>
      <c r="CF967" s="56"/>
      <c r="CG967" s="56"/>
      <c r="CH967" s="56"/>
      <c r="CI967" s="56"/>
      <c r="CJ967" s="56"/>
      <c r="CK967" s="56"/>
      <c r="CL967" s="56"/>
      <c r="CM967" s="56"/>
      <c r="CN967" s="56"/>
      <c r="CO967" s="56"/>
      <c r="CP967" s="56"/>
      <c r="CQ967" s="56"/>
      <c r="CR967" s="56"/>
      <c r="CS967" s="56"/>
      <c r="CT967" s="56"/>
      <c r="CU967" s="56"/>
      <c r="CV967" s="56"/>
      <c r="CW967" s="56"/>
      <c r="CX967" s="56"/>
      <c r="CY967" s="56"/>
      <c r="CZ967" s="56"/>
      <c r="DA967" s="56"/>
      <c r="DB967" s="56"/>
      <c r="DC967" s="56"/>
      <c r="DD967" s="56"/>
      <c r="DE967" s="56"/>
      <c r="DF967" s="56"/>
      <c r="DG967" s="56"/>
      <c r="DH967" s="56"/>
      <c r="DI967" s="56"/>
      <c r="DJ967" s="56"/>
      <c r="DK967" s="56"/>
      <c r="DL967" s="56"/>
      <c r="DM967" s="56"/>
      <c r="DN967" s="56"/>
      <c r="DO967" s="56"/>
      <c r="DP967" s="56"/>
      <c r="DQ967" s="56"/>
      <c r="DR967" s="56"/>
      <c r="DS967" s="56"/>
      <c r="DT967" s="56"/>
      <c r="DU967" s="56"/>
      <c r="DV967" s="56"/>
      <c r="DW967" s="56"/>
      <c r="DX967" s="56"/>
      <c r="DY967" s="56"/>
      <c r="DZ967" s="56"/>
      <c r="EA967" s="56"/>
      <c r="EB967" s="56"/>
      <c r="EC967" s="56"/>
      <c r="ED967" s="56"/>
      <c r="EE967" s="56"/>
      <c r="EF967" s="56"/>
      <c r="EG967" s="56"/>
      <c r="EH967" s="56"/>
      <c r="EI967" s="56"/>
      <c r="EJ967" s="56"/>
      <c r="EK967" s="56"/>
      <c r="EL967" s="76"/>
      <c r="EM967" s="62" t="e">
        <f>EN967+EO967+EP967</f>
        <v>#REF!</v>
      </c>
      <c r="EN967" s="61" t="e">
        <f>TEXT(BD964,"#,##0")</f>
        <v>#REF!</v>
      </c>
      <c r="EO967" s="61" t="e">
        <f>TEXT(AP965,"#,##0")</f>
        <v>#REF!</v>
      </c>
      <c r="EP967" s="61" t="str">
        <f>TEXT(AO966,"#,##0")</f>
        <v>1,521</v>
      </c>
      <c r="EQ967" s="70"/>
      <c r="ER967" s="56"/>
      <c r="ES967" s="56"/>
      <c r="ET967" s="66"/>
      <c r="EU967" s="66"/>
      <c r="EV967" s="66"/>
      <c r="EW967" s="66"/>
      <c r="EX967" s="66"/>
      <c r="EY967" s="66"/>
      <c r="EZ967" s="66"/>
      <c r="FA967" s="66"/>
      <c r="FB967" s="66"/>
      <c r="FC967" s="66"/>
      <c r="FD967" s="66"/>
      <c r="FE967" s="66"/>
      <c r="FF967" s="66"/>
      <c r="FG967" s="66"/>
      <c r="FH967" s="66"/>
      <c r="FI967" s="66"/>
      <c r="FJ967" s="66"/>
      <c r="FK967" s="66"/>
      <c r="FL967" s="66"/>
      <c r="FM967" s="66"/>
      <c r="FN967" s="66"/>
      <c r="FO967" s="66"/>
      <c r="FP967" s="66"/>
      <c r="FQ967" s="66"/>
      <c r="FR967" s="66"/>
      <c r="FS967" s="66"/>
      <c r="FT967" s="66"/>
      <c r="FU967" s="66"/>
      <c r="FV967" s="66"/>
      <c r="FW967" s="66"/>
      <c r="FX967" s="66"/>
      <c r="FY967" s="66"/>
      <c r="FZ967" s="66"/>
      <c r="GA967" s="66"/>
      <c r="GB967" s="66"/>
      <c r="GC967" s="66"/>
      <c r="GD967" s="66"/>
      <c r="GE967" s="66"/>
      <c r="GF967" s="66"/>
      <c r="GG967" s="7"/>
    </row>
    <row r="968" spans="2:189" s="67" customFormat="1" ht="11.45" customHeight="1" x14ac:dyDescent="0.15">
      <c r="B968" s="55"/>
      <c r="C968" s="56"/>
      <c r="D968" s="56"/>
      <c r="E968" s="56"/>
      <c r="F968" s="56"/>
      <c r="G968" s="56"/>
      <c r="H968" s="56"/>
      <c r="I968" s="56"/>
      <c r="J968" s="56"/>
      <c r="K968" s="56"/>
      <c r="L968" s="73"/>
      <c r="M968" s="73"/>
      <c r="N968" s="73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56"/>
      <c r="BG968" s="56"/>
      <c r="BH968" s="56"/>
      <c r="BI968" s="56"/>
      <c r="BJ968" s="56"/>
      <c r="BK968" s="56"/>
      <c r="BL968" s="56"/>
      <c r="BM968" s="56"/>
      <c r="BN968" s="56"/>
      <c r="BO968" s="56"/>
      <c r="BP968" s="56"/>
      <c r="BQ968" s="56"/>
      <c r="BR968" s="56"/>
      <c r="BS968" s="73"/>
      <c r="BT968" s="56"/>
      <c r="BU968" s="56"/>
      <c r="BV968" s="56"/>
      <c r="BW968" s="56"/>
      <c r="BX968" s="56"/>
      <c r="BY968" s="56"/>
      <c r="BZ968" s="56"/>
      <c r="CA968" s="56"/>
      <c r="CB968" s="56"/>
      <c r="CC968" s="56"/>
      <c r="CD968" s="56"/>
      <c r="CE968" s="56"/>
      <c r="CF968" s="56"/>
      <c r="CG968" s="56"/>
      <c r="CH968" s="56"/>
      <c r="CI968" s="56"/>
      <c r="CJ968" s="56"/>
      <c r="CK968" s="56"/>
      <c r="CL968" s="56"/>
      <c r="CM968" s="56"/>
      <c r="CN968" s="56"/>
      <c r="CO968" s="56"/>
      <c r="CP968" s="56"/>
      <c r="CQ968" s="56"/>
      <c r="CR968" s="56"/>
      <c r="CS968" s="56"/>
      <c r="CT968" s="56"/>
      <c r="CU968" s="56"/>
      <c r="CV968" s="56"/>
      <c r="CW968" s="56"/>
      <c r="CX968" s="56"/>
      <c r="CY968" s="56"/>
      <c r="CZ968" s="56"/>
      <c r="DA968" s="56"/>
      <c r="DB968" s="56"/>
      <c r="DC968" s="56"/>
      <c r="DD968" s="56"/>
      <c r="DE968" s="56"/>
      <c r="DF968" s="56"/>
      <c r="DG968" s="56"/>
      <c r="DH968" s="56"/>
      <c r="DI968" s="56"/>
      <c r="DJ968" s="56"/>
      <c r="DK968" s="56"/>
      <c r="DL968" s="56"/>
      <c r="DM968" s="56"/>
      <c r="DN968" s="56"/>
      <c r="DO968" s="56"/>
      <c r="DP968" s="56"/>
      <c r="DQ968" s="56"/>
      <c r="DR968" s="56"/>
      <c r="DS968" s="56"/>
      <c r="DT968" s="56"/>
      <c r="DU968" s="56"/>
      <c r="DV968" s="56"/>
      <c r="DW968" s="56"/>
      <c r="DX968" s="56"/>
      <c r="DY968" s="56"/>
      <c r="DZ968" s="56"/>
      <c r="EA968" s="56"/>
      <c r="EB968" s="56"/>
      <c r="EC968" s="56"/>
      <c r="ED968" s="56"/>
      <c r="EE968" s="56"/>
      <c r="EF968" s="56"/>
      <c r="EG968" s="56"/>
      <c r="EH968" s="56"/>
      <c r="EI968" s="56"/>
      <c r="EJ968" s="56"/>
      <c r="EK968" s="56"/>
      <c r="EL968" s="76"/>
      <c r="EM968" s="61"/>
      <c r="EN968" s="61"/>
      <c r="EO968" s="61"/>
      <c r="EP968" s="61"/>
      <c r="EQ968" s="70"/>
      <c r="ER968" s="56"/>
      <c r="ES968" s="56"/>
      <c r="ET968" s="66"/>
      <c r="EU968" s="66"/>
      <c r="EV968" s="66"/>
      <c r="EW968" s="66"/>
      <c r="EX968" s="66"/>
      <c r="EY968" s="66"/>
      <c r="EZ968" s="66"/>
      <c r="FA968" s="66"/>
      <c r="FB968" s="66"/>
      <c r="FC968" s="66"/>
      <c r="FD968" s="66"/>
      <c r="FE968" s="66"/>
      <c r="FF968" s="66"/>
      <c r="FG968" s="66"/>
      <c r="FH968" s="66"/>
      <c r="FI968" s="66"/>
      <c r="FJ968" s="66"/>
      <c r="FK968" s="66"/>
      <c r="FL968" s="66"/>
      <c r="FM968" s="66"/>
      <c r="FN968" s="66"/>
      <c r="FO968" s="66"/>
      <c r="FP968" s="66"/>
      <c r="FQ968" s="66"/>
      <c r="FR968" s="66"/>
      <c r="FS968" s="66"/>
      <c r="FT968" s="66"/>
      <c r="FU968" s="66"/>
      <c r="FV968" s="66"/>
      <c r="FW968" s="66"/>
      <c r="FX968" s="66"/>
      <c r="FY968" s="66"/>
      <c r="FZ968" s="66"/>
      <c r="GA968" s="66"/>
      <c r="GB968" s="66"/>
      <c r="GC968" s="66"/>
      <c r="GD968" s="66"/>
      <c r="GE968" s="66"/>
      <c r="GF968" s="66"/>
      <c r="GG968" s="7"/>
    </row>
    <row r="969" spans="2:189" ht="11.45" customHeight="1" x14ac:dyDescent="0.2">
      <c r="B969" s="55"/>
      <c r="C969" s="56"/>
      <c r="D969" s="56"/>
      <c r="E969" s="56"/>
      <c r="F969" s="56"/>
      <c r="G969" s="56"/>
      <c r="H969" s="56"/>
      <c r="I969" s="56"/>
      <c r="J969" s="56"/>
      <c r="K969" s="56"/>
      <c r="L969" s="73"/>
      <c r="M969" s="73"/>
      <c r="N969" s="73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56"/>
      <c r="BG969" s="56"/>
      <c r="BH969" s="56"/>
      <c r="BI969" s="56"/>
      <c r="BJ969" s="56"/>
      <c r="BK969" s="56"/>
      <c r="BL969" s="56"/>
      <c r="BM969" s="56"/>
      <c r="BN969" s="56"/>
      <c r="BO969" s="56"/>
      <c r="BP969" s="56"/>
      <c r="BQ969" s="56"/>
      <c r="BR969" s="56"/>
      <c r="BS969" s="73"/>
      <c r="BT969" s="56"/>
      <c r="BU969" s="56"/>
      <c r="BV969" s="56"/>
      <c r="BW969" s="56"/>
      <c r="BX969" s="56"/>
      <c r="BY969" s="56"/>
      <c r="BZ969" s="56"/>
      <c r="CA969" s="56"/>
      <c r="CB969" s="56"/>
      <c r="CC969" s="56"/>
      <c r="CD969" s="56"/>
      <c r="CE969" s="56"/>
      <c r="CF969" s="56"/>
      <c r="CG969" s="56"/>
      <c r="CH969" s="56"/>
      <c r="CI969" s="56"/>
      <c r="CJ969" s="56"/>
      <c r="CK969" s="56"/>
      <c r="CL969" s="56"/>
      <c r="CM969" s="56"/>
      <c r="CN969" s="56"/>
      <c r="CO969" s="56"/>
      <c r="CP969" s="56"/>
      <c r="CQ969" s="56"/>
      <c r="CR969" s="56"/>
      <c r="CS969" s="56"/>
      <c r="CT969" s="56"/>
      <c r="CU969" s="56"/>
      <c r="CV969" s="56"/>
      <c r="CW969" s="56"/>
      <c r="CX969" s="56"/>
      <c r="CY969" s="56"/>
      <c r="CZ969" s="56"/>
      <c r="DA969" s="56"/>
      <c r="DB969" s="56"/>
      <c r="DC969" s="56"/>
      <c r="DD969" s="56"/>
      <c r="DE969" s="56"/>
      <c r="DF969" s="56"/>
      <c r="DG969" s="56"/>
      <c r="DH969" s="56"/>
      <c r="DI969" s="56"/>
      <c r="DJ969" s="56"/>
      <c r="DK969" s="56"/>
      <c r="DL969" s="56"/>
      <c r="DM969" s="56"/>
      <c r="DN969" s="56"/>
      <c r="DO969" s="56"/>
      <c r="DP969" s="56"/>
      <c r="DQ969" s="56"/>
      <c r="DR969" s="56"/>
      <c r="DS969" s="56"/>
      <c r="DT969" s="56"/>
      <c r="DU969" s="56"/>
      <c r="DV969" s="56"/>
      <c r="DW969" s="56"/>
      <c r="DX969" s="56"/>
      <c r="DY969" s="56"/>
      <c r="DZ969" s="56"/>
      <c r="EA969" s="56"/>
      <c r="EB969" s="56"/>
      <c r="EC969" s="56"/>
      <c r="ED969" s="56"/>
      <c r="EE969" s="56"/>
      <c r="EF969" s="56"/>
      <c r="EG969" s="56"/>
      <c r="EH969" s="56"/>
      <c r="EI969" s="56"/>
      <c r="EJ969" s="56"/>
      <c r="EK969" s="56"/>
      <c r="EL969" s="76"/>
      <c r="EM969" s="61"/>
      <c r="EN969" s="61"/>
      <c r="EO969" s="61"/>
      <c r="EP969" s="61"/>
      <c r="EQ969" s="60"/>
    </row>
    <row r="970" spans="2:189" ht="11.45" customHeight="1" x14ac:dyDescent="0.2">
      <c r="B970" s="55"/>
      <c r="C970" s="56"/>
      <c r="D970" s="56"/>
      <c r="E970" s="56"/>
      <c r="F970" s="56"/>
      <c r="G970" s="56"/>
      <c r="H970" s="56"/>
      <c r="I970" s="56"/>
      <c r="J970" s="56"/>
      <c r="K970" s="56"/>
      <c r="L970" s="73"/>
      <c r="M970" s="73"/>
      <c r="N970" s="73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56"/>
      <c r="BG970" s="56"/>
      <c r="BH970" s="56"/>
      <c r="BI970" s="56"/>
      <c r="BJ970" s="56"/>
      <c r="BK970" s="56"/>
      <c r="BL970" s="56"/>
      <c r="BM970" s="56"/>
      <c r="BN970" s="56"/>
      <c r="BO970" s="56"/>
      <c r="BP970" s="56"/>
      <c r="BQ970" s="56"/>
      <c r="BR970" s="56"/>
      <c r="BS970" s="73"/>
      <c r="BT970" s="56"/>
      <c r="BU970" s="56"/>
      <c r="BV970" s="56"/>
      <c r="BW970" s="56"/>
      <c r="BX970" s="56"/>
      <c r="BY970" s="56"/>
      <c r="BZ970" s="56"/>
      <c r="CA970" s="56"/>
      <c r="CB970" s="56"/>
      <c r="CC970" s="56"/>
      <c r="CD970" s="56"/>
      <c r="CE970" s="56"/>
      <c r="CF970" s="56"/>
      <c r="CG970" s="56"/>
      <c r="CH970" s="56"/>
      <c r="CI970" s="56"/>
      <c r="CJ970" s="56"/>
      <c r="CK970" s="56"/>
      <c r="CL970" s="56"/>
      <c r="CM970" s="56"/>
      <c r="CN970" s="56"/>
      <c r="CO970" s="56"/>
      <c r="CP970" s="56"/>
      <c r="CQ970" s="56"/>
      <c r="CR970" s="56"/>
      <c r="CS970" s="56"/>
      <c r="CT970" s="56"/>
      <c r="CU970" s="56"/>
      <c r="CV970" s="56"/>
      <c r="CW970" s="56"/>
      <c r="CX970" s="56"/>
      <c r="CY970" s="56"/>
      <c r="CZ970" s="56"/>
      <c r="DA970" s="56"/>
      <c r="DB970" s="56"/>
      <c r="DC970" s="56"/>
      <c r="DD970" s="56"/>
      <c r="DE970" s="56"/>
      <c r="DF970" s="56"/>
      <c r="DG970" s="56"/>
      <c r="DH970" s="56"/>
      <c r="DI970" s="56"/>
      <c r="DJ970" s="56"/>
      <c r="DK970" s="56"/>
      <c r="DL970" s="56"/>
      <c r="DM970" s="56"/>
      <c r="DN970" s="56"/>
      <c r="DO970" s="56"/>
      <c r="DP970" s="56"/>
      <c r="DQ970" s="56"/>
      <c r="DR970" s="56"/>
      <c r="DS970" s="56"/>
      <c r="DT970" s="56"/>
      <c r="DU970" s="56"/>
      <c r="DV970" s="56"/>
      <c r="DW970" s="56"/>
      <c r="DX970" s="56"/>
      <c r="DY970" s="56"/>
      <c r="DZ970" s="56"/>
      <c r="EA970" s="56"/>
      <c r="EB970" s="56"/>
      <c r="EC970" s="56"/>
      <c r="ED970" s="56"/>
      <c r="EE970" s="56"/>
      <c r="EF970" s="56"/>
      <c r="EG970" s="56"/>
      <c r="EH970" s="56"/>
      <c r="EI970" s="56"/>
      <c r="EJ970" s="56"/>
      <c r="EK970" s="56"/>
      <c r="EL970" s="76"/>
      <c r="EM970" s="61"/>
      <c r="EN970" s="61"/>
      <c r="EO970" s="61"/>
      <c r="EP970" s="61"/>
      <c r="EQ970" s="60"/>
    </row>
    <row r="971" spans="2:189" ht="11.45" customHeight="1" x14ac:dyDescent="0.2">
      <c r="B971" s="55"/>
      <c r="C971" s="56"/>
      <c r="D971" s="56"/>
      <c r="E971" s="56"/>
      <c r="F971" s="56"/>
      <c r="G971" s="56"/>
      <c r="H971" s="56"/>
      <c r="I971" s="56"/>
      <c r="J971" s="56"/>
      <c r="K971" s="56"/>
      <c r="L971" s="73"/>
      <c r="M971" s="73"/>
      <c r="N971" s="73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56"/>
      <c r="BG971" s="56"/>
      <c r="BH971" s="56"/>
      <c r="BI971" s="56"/>
      <c r="BJ971" s="56"/>
      <c r="BK971" s="56"/>
      <c r="BL971" s="56"/>
      <c r="BM971" s="56"/>
      <c r="BN971" s="56"/>
      <c r="BO971" s="56"/>
      <c r="BP971" s="56"/>
      <c r="BQ971" s="56"/>
      <c r="BR971" s="56"/>
      <c r="BS971" s="73"/>
      <c r="BT971" s="56"/>
      <c r="BU971" s="56"/>
      <c r="BV971" s="56"/>
      <c r="BW971" s="56"/>
      <c r="BX971" s="56"/>
      <c r="BY971" s="56"/>
      <c r="BZ971" s="56"/>
      <c r="CA971" s="56"/>
      <c r="CB971" s="56"/>
      <c r="CC971" s="56"/>
      <c r="CD971" s="56"/>
      <c r="CE971" s="56"/>
      <c r="CF971" s="56"/>
      <c r="CG971" s="56"/>
      <c r="CH971" s="56"/>
      <c r="CI971" s="56"/>
      <c r="CJ971" s="56"/>
      <c r="CK971" s="56"/>
      <c r="CL971" s="56"/>
      <c r="CM971" s="56"/>
      <c r="CN971" s="56"/>
      <c r="CO971" s="56"/>
      <c r="CP971" s="56"/>
      <c r="CQ971" s="56"/>
      <c r="CR971" s="56"/>
      <c r="CS971" s="56"/>
      <c r="CT971" s="56"/>
      <c r="CU971" s="56"/>
      <c r="CV971" s="56"/>
      <c r="CW971" s="56"/>
      <c r="CX971" s="56"/>
      <c r="CY971" s="56"/>
      <c r="CZ971" s="56"/>
      <c r="DA971" s="56"/>
      <c r="DB971" s="56"/>
      <c r="DC971" s="56"/>
      <c r="DD971" s="56"/>
      <c r="DE971" s="56"/>
      <c r="DF971" s="56"/>
      <c r="DG971" s="56"/>
      <c r="DH971" s="56"/>
      <c r="DI971" s="56"/>
      <c r="DJ971" s="56"/>
      <c r="DK971" s="56"/>
      <c r="DL971" s="56"/>
      <c r="DM971" s="56"/>
      <c r="DN971" s="56"/>
      <c r="DO971" s="56"/>
      <c r="DP971" s="56"/>
      <c r="DQ971" s="56"/>
      <c r="DR971" s="56"/>
      <c r="DS971" s="56"/>
      <c r="DT971" s="56"/>
      <c r="DU971" s="56"/>
      <c r="DV971" s="56"/>
      <c r="DW971" s="56"/>
      <c r="DX971" s="56"/>
      <c r="DY971" s="56"/>
      <c r="DZ971" s="56"/>
      <c r="EA971" s="56"/>
      <c r="EB971" s="56"/>
      <c r="EC971" s="56"/>
      <c r="ED971" s="56"/>
      <c r="EE971" s="56"/>
      <c r="EF971" s="56"/>
      <c r="EG971" s="56"/>
      <c r="EH971" s="56"/>
      <c r="EI971" s="56"/>
      <c r="EJ971" s="56"/>
      <c r="EK971" s="56"/>
      <c r="EL971" s="76"/>
      <c r="EM971" s="61"/>
      <c r="EN971" s="61"/>
      <c r="EO971" s="61"/>
      <c r="EP971" s="61"/>
      <c r="EQ971" s="60"/>
    </row>
    <row r="972" spans="2:189" ht="11.45" customHeight="1" x14ac:dyDescent="0.2">
      <c r="B972" s="55"/>
      <c r="C972" s="56"/>
      <c r="D972" s="56"/>
      <c r="E972" s="56"/>
      <c r="F972" s="56"/>
      <c r="G972" s="56"/>
      <c r="H972" s="56"/>
      <c r="I972" s="56"/>
      <c r="J972" s="56"/>
      <c r="K972" s="56"/>
      <c r="L972" s="73"/>
      <c r="M972" s="73"/>
      <c r="N972" s="73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56"/>
      <c r="BG972" s="56"/>
      <c r="BH972" s="56"/>
      <c r="BI972" s="56"/>
      <c r="BJ972" s="56"/>
      <c r="BK972" s="56"/>
      <c r="BL972" s="56"/>
      <c r="BM972" s="56"/>
      <c r="BN972" s="56"/>
      <c r="BO972" s="56"/>
      <c r="BP972" s="56"/>
      <c r="BQ972" s="56"/>
      <c r="BR972" s="56"/>
      <c r="BS972" s="73"/>
      <c r="BT972" s="56"/>
      <c r="BU972" s="56"/>
      <c r="BV972" s="56"/>
      <c r="BW972" s="56"/>
      <c r="BX972" s="56"/>
      <c r="BY972" s="56"/>
      <c r="BZ972" s="56"/>
      <c r="CA972" s="56"/>
      <c r="CB972" s="56"/>
      <c r="CC972" s="56"/>
      <c r="CD972" s="56"/>
      <c r="CE972" s="56"/>
      <c r="CF972" s="56"/>
      <c r="CG972" s="56"/>
      <c r="CH972" s="56"/>
      <c r="CI972" s="56"/>
      <c r="CJ972" s="56"/>
      <c r="CK972" s="56"/>
      <c r="CL972" s="56"/>
      <c r="CM972" s="56"/>
      <c r="CN972" s="56"/>
      <c r="CO972" s="56"/>
      <c r="CP972" s="56"/>
      <c r="CQ972" s="56"/>
      <c r="CR972" s="56"/>
      <c r="CS972" s="56"/>
      <c r="CT972" s="56"/>
      <c r="CU972" s="56"/>
      <c r="CV972" s="56"/>
      <c r="CW972" s="56"/>
      <c r="CX972" s="56"/>
      <c r="CY972" s="56"/>
      <c r="CZ972" s="56"/>
      <c r="DA972" s="56"/>
      <c r="DB972" s="56"/>
      <c r="DC972" s="56"/>
      <c r="DD972" s="56"/>
      <c r="DE972" s="56"/>
      <c r="DF972" s="56"/>
      <c r="DG972" s="56"/>
      <c r="DH972" s="56"/>
      <c r="DI972" s="56"/>
      <c r="DJ972" s="56"/>
      <c r="DK972" s="56"/>
      <c r="DL972" s="56"/>
      <c r="DM972" s="56"/>
      <c r="DN972" s="56"/>
      <c r="DO972" s="56"/>
      <c r="DP972" s="56"/>
      <c r="DQ972" s="56"/>
      <c r="DR972" s="56"/>
      <c r="DS972" s="56"/>
      <c r="DT972" s="56"/>
      <c r="DU972" s="56"/>
      <c r="DV972" s="56"/>
      <c r="DW972" s="56"/>
      <c r="DX972" s="56"/>
      <c r="DY972" s="56"/>
      <c r="DZ972" s="56"/>
      <c r="EA972" s="56"/>
      <c r="EB972" s="56"/>
      <c r="EC972" s="56"/>
      <c r="ED972" s="56"/>
      <c r="EE972" s="56"/>
      <c r="EF972" s="56"/>
      <c r="EG972" s="56"/>
      <c r="EH972" s="56"/>
      <c r="EI972" s="56"/>
      <c r="EJ972" s="56"/>
      <c r="EK972" s="56"/>
      <c r="EL972" s="76"/>
      <c r="EM972" s="61"/>
      <c r="EN972" s="61"/>
      <c r="EO972" s="61"/>
      <c r="EP972" s="61"/>
      <c r="EQ972" s="60"/>
    </row>
    <row r="973" spans="2:189" ht="11.45" customHeight="1" x14ac:dyDescent="0.2">
      <c r="B973" s="55"/>
      <c r="C973" s="56"/>
      <c r="D973" s="56"/>
      <c r="E973" s="56"/>
      <c r="F973" s="56"/>
      <c r="G973" s="56"/>
      <c r="H973" s="56"/>
      <c r="I973" s="56"/>
      <c r="J973" s="56"/>
      <c r="K973" s="56"/>
      <c r="L973" s="73"/>
      <c r="M973" s="73"/>
      <c r="N973" s="73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  <c r="AW973" s="56"/>
      <c r="AX973" s="56"/>
      <c r="AY973" s="56"/>
      <c r="AZ973" s="56"/>
      <c r="BA973" s="56"/>
      <c r="BB973" s="56"/>
      <c r="BC973" s="56"/>
      <c r="BD973" s="56"/>
      <c r="BE973" s="56"/>
      <c r="BF973" s="56"/>
      <c r="BG973" s="56"/>
      <c r="BH973" s="56"/>
      <c r="BI973" s="56"/>
      <c r="BJ973" s="56"/>
      <c r="BK973" s="56"/>
      <c r="BL973" s="56"/>
      <c r="BM973" s="56"/>
      <c r="BN973" s="56"/>
      <c r="BO973" s="56"/>
      <c r="BP973" s="56"/>
      <c r="BQ973" s="56"/>
      <c r="BR973" s="56"/>
      <c r="BS973" s="73"/>
      <c r="BT973" s="56"/>
      <c r="BU973" s="56"/>
      <c r="BV973" s="56"/>
      <c r="BW973" s="56"/>
      <c r="BX973" s="56"/>
      <c r="BY973" s="56"/>
      <c r="BZ973" s="56"/>
      <c r="CA973" s="56"/>
      <c r="CB973" s="56"/>
      <c r="CC973" s="56"/>
      <c r="CD973" s="56"/>
      <c r="CE973" s="56"/>
      <c r="CF973" s="56"/>
      <c r="CG973" s="56"/>
      <c r="CH973" s="56"/>
      <c r="CI973" s="56"/>
      <c r="CJ973" s="56"/>
      <c r="CK973" s="56"/>
      <c r="CL973" s="56"/>
      <c r="CM973" s="56"/>
      <c r="CN973" s="56"/>
      <c r="CO973" s="56"/>
      <c r="CP973" s="56"/>
      <c r="CQ973" s="56"/>
      <c r="CR973" s="56"/>
      <c r="CS973" s="56"/>
      <c r="CT973" s="56"/>
      <c r="CU973" s="56"/>
      <c r="CV973" s="56"/>
      <c r="CW973" s="56"/>
      <c r="CX973" s="56"/>
      <c r="CY973" s="56"/>
      <c r="CZ973" s="56"/>
      <c r="DA973" s="56"/>
      <c r="DB973" s="56"/>
      <c r="DC973" s="56"/>
      <c r="DD973" s="56"/>
      <c r="DE973" s="56"/>
      <c r="DF973" s="56"/>
      <c r="DG973" s="56"/>
      <c r="DH973" s="56"/>
      <c r="DI973" s="56"/>
      <c r="DJ973" s="56"/>
      <c r="DK973" s="56"/>
      <c r="DL973" s="56"/>
      <c r="DM973" s="56"/>
      <c r="DN973" s="56"/>
      <c r="DO973" s="56"/>
      <c r="DP973" s="56"/>
      <c r="DQ973" s="56"/>
      <c r="DR973" s="56"/>
      <c r="DS973" s="56"/>
      <c r="DT973" s="56"/>
      <c r="DU973" s="56"/>
      <c r="DV973" s="56"/>
      <c r="DW973" s="56"/>
      <c r="DX973" s="56"/>
      <c r="DY973" s="56"/>
      <c r="DZ973" s="56"/>
      <c r="EA973" s="56"/>
      <c r="EB973" s="56"/>
      <c r="EC973" s="56"/>
      <c r="ED973" s="56"/>
      <c r="EE973" s="56"/>
      <c r="EF973" s="56"/>
      <c r="EG973" s="56"/>
      <c r="EH973" s="56"/>
      <c r="EI973" s="56"/>
      <c r="EJ973" s="56"/>
      <c r="EK973" s="56"/>
      <c r="EL973" s="76"/>
      <c r="EM973" s="61"/>
      <c r="EN973" s="61"/>
      <c r="EO973" s="61"/>
      <c r="EP973" s="61"/>
      <c r="EQ973" s="60"/>
    </row>
    <row r="974" spans="2:189" ht="11.45" customHeight="1" x14ac:dyDescent="0.2">
      <c r="B974" s="55"/>
      <c r="C974" s="56"/>
      <c r="D974" s="56"/>
      <c r="E974" s="56"/>
      <c r="F974" s="56"/>
      <c r="G974" s="56"/>
      <c r="H974" s="56"/>
      <c r="I974" s="56"/>
      <c r="J974" s="56"/>
      <c r="K974" s="56"/>
      <c r="L974" s="73"/>
      <c r="M974" s="73"/>
      <c r="N974" s="73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56"/>
      <c r="BG974" s="56"/>
      <c r="BH974" s="56"/>
      <c r="BI974" s="56"/>
      <c r="BJ974" s="56"/>
      <c r="BK974" s="56"/>
      <c r="BL974" s="56"/>
      <c r="BM974" s="56"/>
      <c r="BN974" s="56"/>
      <c r="BO974" s="56"/>
      <c r="BP974" s="56"/>
      <c r="BQ974" s="56"/>
      <c r="BR974" s="56"/>
      <c r="BS974" s="73"/>
      <c r="BT974" s="56"/>
      <c r="BU974" s="56"/>
      <c r="BV974" s="56"/>
      <c r="BW974" s="56"/>
      <c r="BX974" s="56"/>
      <c r="BY974" s="56"/>
      <c r="BZ974" s="56"/>
      <c r="CA974" s="56"/>
      <c r="CB974" s="56"/>
      <c r="CC974" s="56"/>
      <c r="CD974" s="56"/>
      <c r="CE974" s="56"/>
      <c r="CF974" s="56"/>
      <c r="CG974" s="56"/>
      <c r="CH974" s="56"/>
      <c r="CI974" s="56"/>
      <c r="CJ974" s="56"/>
      <c r="CK974" s="56"/>
      <c r="CL974" s="56"/>
      <c r="CM974" s="56"/>
      <c r="CN974" s="56"/>
      <c r="CO974" s="56"/>
      <c r="CP974" s="56"/>
      <c r="CQ974" s="56"/>
      <c r="CR974" s="56"/>
      <c r="CS974" s="56"/>
      <c r="CT974" s="56"/>
      <c r="CU974" s="56"/>
      <c r="CV974" s="56"/>
      <c r="CW974" s="56"/>
      <c r="CX974" s="56"/>
      <c r="CY974" s="56"/>
      <c r="CZ974" s="56"/>
      <c r="DA974" s="56"/>
      <c r="DB974" s="56"/>
      <c r="DC974" s="56"/>
      <c r="DD974" s="56"/>
      <c r="DE974" s="56"/>
      <c r="DF974" s="56"/>
      <c r="DG974" s="56"/>
      <c r="DH974" s="56"/>
      <c r="DI974" s="56"/>
      <c r="DJ974" s="56"/>
      <c r="DK974" s="56"/>
      <c r="DL974" s="56"/>
      <c r="DM974" s="56"/>
      <c r="DN974" s="56"/>
      <c r="DO974" s="56"/>
      <c r="DP974" s="56"/>
      <c r="DQ974" s="56"/>
      <c r="DR974" s="56"/>
      <c r="DS974" s="56"/>
      <c r="DT974" s="56"/>
      <c r="DU974" s="56"/>
      <c r="DV974" s="56"/>
      <c r="DW974" s="56"/>
      <c r="DX974" s="56"/>
      <c r="DY974" s="56"/>
      <c r="DZ974" s="56"/>
      <c r="EA974" s="56"/>
      <c r="EB974" s="56"/>
      <c r="EC974" s="56"/>
      <c r="ED974" s="56"/>
      <c r="EE974" s="56"/>
      <c r="EF974" s="56"/>
      <c r="EG974" s="56"/>
      <c r="EH974" s="56"/>
      <c r="EI974" s="56"/>
      <c r="EJ974" s="56"/>
      <c r="EK974" s="56"/>
      <c r="EL974" s="76"/>
      <c r="EM974" s="61"/>
      <c r="EN974" s="61"/>
      <c r="EO974" s="61"/>
      <c r="EP974" s="61"/>
      <c r="EQ974" s="60"/>
    </row>
    <row r="975" spans="2:189" ht="11.45" customHeight="1" x14ac:dyDescent="0.2">
      <c r="B975" s="55"/>
      <c r="C975" s="56"/>
      <c r="D975" s="56"/>
      <c r="E975" s="56"/>
      <c r="F975" s="56"/>
      <c r="G975" s="56"/>
      <c r="H975" s="56"/>
      <c r="I975" s="56"/>
      <c r="J975" s="56"/>
      <c r="K975" s="56"/>
      <c r="L975" s="73"/>
      <c r="M975" s="73"/>
      <c r="N975" s="73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56"/>
      <c r="BG975" s="56"/>
      <c r="BH975" s="56"/>
      <c r="BI975" s="56"/>
      <c r="BJ975" s="56"/>
      <c r="BK975" s="56"/>
      <c r="BL975" s="56"/>
      <c r="BM975" s="56"/>
      <c r="BN975" s="56"/>
      <c r="BO975" s="56"/>
      <c r="BP975" s="56"/>
      <c r="BQ975" s="56"/>
      <c r="BR975" s="56"/>
      <c r="BS975" s="73"/>
      <c r="BT975" s="56"/>
      <c r="BU975" s="56"/>
      <c r="BV975" s="56"/>
      <c r="BW975" s="56"/>
      <c r="BX975" s="56"/>
      <c r="BY975" s="56"/>
      <c r="BZ975" s="56"/>
      <c r="CA975" s="56"/>
      <c r="CB975" s="56"/>
      <c r="CC975" s="56"/>
      <c r="CD975" s="56"/>
      <c r="CE975" s="56"/>
      <c r="CF975" s="56"/>
      <c r="CG975" s="56"/>
      <c r="CH975" s="56"/>
      <c r="CI975" s="56"/>
      <c r="CJ975" s="56"/>
      <c r="CK975" s="56"/>
      <c r="CL975" s="56"/>
      <c r="CM975" s="56"/>
      <c r="CN975" s="56"/>
      <c r="CO975" s="56"/>
      <c r="CP975" s="56"/>
      <c r="CQ975" s="56"/>
      <c r="CR975" s="56"/>
      <c r="CS975" s="56"/>
      <c r="CT975" s="56"/>
      <c r="CU975" s="56"/>
      <c r="CV975" s="56"/>
      <c r="CW975" s="56"/>
      <c r="CX975" s="56"/>
      <c r="CY975" s="56"/>
      <c r="CZ975" s="56"/>
      <c r="DA975" s="56"/>
      <c r="DB975" s="56"/>
      <c r="DC975" s="56"/>
      <c r="DD975" s="56"/>
      <c r="DE975" s="56"/>
      <c r="DF975" s="56"/>
      <c r="DG975" s="56"/>
      <c r="DH975" s="56"/>
      <c r="DI975" s="56"/>
      <c r="DJ975" s="56"/>
      <c r="DK975" s="56"/>
      <c r="DL975" s="56"/>
      <c r="DM975" s="56"/>
      <c r="DN975" s="56"/>
      <c r="DO975" s="56"/>
      <c r="DP975" s="56"/>
      <c r="DQ975" s="56"/>
      <c r="DR975" s="56"/>
      <c r="DS975" s="56"/>
      <c r="DT975" s="56"/>
      <c r="DU975" s="56"/>
      <c r="DV975" s="56"/>
      <c r="DW975" s="56"/>
      <c r="DX975" s="56"/>
      <c r="DY975" s="56"/>
      <c r="DZ975" s="56"/>
      <c r="EA975" s="56"/>
      <c r="EB975" s="56"/>
      <c r="EC975" s="56"/>
      <c r="ED975" s="56"/>
      <c r="EE975" s="56"/>
      <c r="EF975" s="56"/>
      <c r="EG975" s="56"/>
      <c r="EH975" s="56"/>
      <c r="EI975" s="56"/>
      <c r="EJ975" s="56"/>
      <c r="EK975" s="56"/>
      <c r="EL975" s="76"/>
      <c r="EM975" s="61"/>
      <c r="EN975" s="61"/>
      <c r="EO975" s="61"/>
      <c r="EP975" s="61"/>
      <c r="EQ975" s="60"/>
    </row>
    <row r="976" spans="2:189" ht="11.45" customHeight="1" x14ac:dyDescent="0.2">
      <c r="B976" s="55"/>
      <c r="C976" s="56"/>
      <c r="D976" s="56"/>
      <c r="E976" s="56"/>
      <c r="F976" s="56"/>
      <c r="G976" s="56"/>
      <c r="H976" s="56"/>
      <c r="I976" s="56"/>
      <c r="J976" s="56"/>
      <c r="K976" s="56"/>
      <c r="L976" s="73"/>
      <c r="M976" s="73"/>
      <c r="N976" s="73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56"/>
      <c r="BG976" s="56"/>
      <c r="BH976" s="56"/>
      <c r="BI976" s="56"/>
      <c r="BJ976" s="56"/>
      <c r="BK976" s="56"/>
      <c r="BL976" s="56"/>
      <c r="BM976" s="56"/>
      <c r="BN976" s="56"/>
      <c r="BO976" s="56"/>
      <c r="BP976" s="56"/>
      <c r="BQ976" s="56"/>
      <c r="BR976" s="56"/>
      <c r="BS976" s="73"/>
      <c r="BT976" s="56"/>
      <c r="BU976" s="56"/>
      <c r="BV976" s="56"/>
      <c r="BW976" s="56"/>
      <c r="BX976" s="56"/>
      <c r="BY976" s="56"/>
      <c r="BZ976" s="56"/>
      <c r="CA976" s="56"/>
      <c r="CB976" s="56"/>
      <c r="CC976" s="56"/>
      <c r="CD976" s="56"/>
      <c r="CE976" s="56"/>
      <c r="CF976" s="56"/>
      <c r="CG976" s="56"/>
      <c r="CH976" s="56"/>
      <c r="CI976" s="56"/>
      <c r="CJ976" s="56"/>
      <c r="CK976" s="56"/>
      <c r="CL976" s="56"/>
      <c r="CM976" s="56"/>
      <c r="CN976" s="56"/>
      <c r="CO976" s="56"/>
      <c r="CP976" s="56"/>
      <c r="CQ976" s="56"/>
      <c r="CR976" s="56"/>
      <c r="CS976" s="56"/>
      <c r="CT976" s="56"/>
      <c r="CU976" s="56"/>
      <c r="CV976" s="56"/>
      <c r="CW976" s="56"/>
      <c r="CX976" s="56"/>
      <c r="CY976" s="56"/>
      <c r="CZ976" s="56"/>
      <c r="DA976" s="56"/>
      <c r="DB976" s="56"/>
      <c r="DC976" s="56"/>
      <c r="DD976" s="56"/>
      <c r="DE976" s="56"/>
      <c r="DF976" s="56"/>
      <c r="DG976" s="56"/>
      <c r="DH976" s="56"/>
      <c r="DI976" s="56"/>
      <c r="DJ976" s="56"/>
      <c r="DK976" s="56"/>
      <c r="DL976" s="56"/>
      <c r="DM976" s="56"/>
      <c r="DN976" s="56"/>
      <c r="DO976" s="56"/>
      <c r="DP976" s="56"/>
      <c r="DQ976" s="56"/>
      <c r="DR976" s="56"/>
      <c r="DS976" s="56"/>
      <c r="DT976" s="56"/>
      <c r="DU976" s="56"/>
      <c r="DV976" s="56"/>
      <c r="DW976" s="56"/>
      <c r="DX976" s="56"/>
      <c r="DY976" s="56"/>
      <c r="DZ976" s="56"/>
      <c r="EA976" s="56"/>
      <c r="EB976" s="56"/>
      <c r="EC976" s="56"/>
      <c r="ED976" s="56"/>
      <c r="EE976" s="56"/>
      <c r="EF976" s="56"/>
      <c r="EG976" s="56"/>
      <c r="EH976" s="56"/>
      <c r="EI976" s="56"/>
      <c r="EJ976" s="56"/>
      <c r="EK976" s="56"/>
      <c r="EL976" s="76"/>
      <c r="EM976" s="61"/>
      <c r="EN976" s="61"/>
      <c r="EO976" s="61"/>
      <c r="EP976" s="61"/>
      <c r="EQ976" s="60"/>
    </row>
    <row r="977" spans="1:149" ht="11.45" customHeight="1" x14ac:dyDescent="0.2">
      <c r="B977" s="55"/>
      <c r="C977" s="56"/>
      <c r="D977" s="56"/>
      <c r="E977" s="56"/>
      <c r="F977" s="56"/>
      <c r="G977" s="56"/>
      <c r="H977" s="56"/>
      <c r="I977" s="56"/>
      <c r="J977" s="56"/>
      <c r="K977" s="56"/>
      <c r="L977" s="73"/>
      <c r="M977" s="73"/>
      <c r="N977" s="73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56"/>
      <c r="BG977" s="56"/>
      <c r="BH977" s="56"/>
      <c r="BI977" s="56"/>
      <c r="BJ977" s="56"/>
      <c r="BK977" s="56"/>
      <c r="BL977" s="56"/>
      <c r="BM977" s="56"/>
      <c r="BN977" s="56"/>
      <c r="BO977" s="56"/>
      <c r="BP977" s="56"/>
      <c r="BQ977" s="56"/>
      <c r="BR977" s="56"/>
      <c r="BS977" s="73"/>
      <c r="BT977" s="56"/>
      <c r="BU977" s="56"/>
      <c r="BV977" s="56"/>
      <c r="BW977" s="56"/>
      <c r="BX977" s="56"/>
      <c r="BY977" s="56"/>
      <c r="BZ977" s="56"/>
      <c r="CA977" s="56"/>
      <c r="CB977" s="56"/>
      <c r="CC977" s="56"/>
      <c r="CD977" s="56"/>
      <c r="CE977" s="56"/>
      <c r="CF977" s="56"/>
      <c r="CG977" s="56"/>
      <c r="CH977" s="56"/>
      <c r="CI977" s="56"/>
      <c r="CJ977" s="56"/>
      <c r="CK977" s="56"/>
      <c r="CL977" s="56"/>
      <c r="CM977" s="56"/>
      <c r="CN977" s="56"/>
      <c r="CO977" s="56"/>
      <c r="CP977" s="56"/>
      <c r="CQ977" s="56"/>
      <c r="CR977" s="56"/>
      <c r="CS977" s="56"/>
      <c r="CT977" s="56"/>
      <c r="CU977" s="56"/>
      <c r="CV977" s="56"/>
      <c r="CW977" s="56"/>
      <c r="CX977" s="56"/>
      <c r="CY977" s="56"/>
      <c r="CZ977" s="56"/>
      <c r="DA977" s="56"/>
      <c r="DB977" s="56"/>
      <c r="DC977" s="56"/>
      <c r="DD977" s="56"/>
      <c r="DE977" s="56"/>
      <c r="DF977" s="56"/>
      <c r="DG977" s="56"/>
      <c r="DH977" s="56"/>
      <c r="DI977" s="56"/>
      <c r="DJ977" s="56"/>
      <c r="DK977" s="56"/>
      <c r="DL977" s="56"/>
      <c r="DM977" s="56"/>
      <c r="DN977" s="56"/>
      <c r="DO977" s="56"/>
      <c r="DP977" s="56"/>
      <c r="DQ977" s="56"/>
      <c r="DR977" s="56"/>
      <c r="DS977" s="56"/>
      <c r="DT977" s="56"/>
      <c r="DU977" s="56"/>
      <c r="DV977" s="56"/>
      <c r="DW977" s="56"/>
      <c r="DX977" s="56"/>
      <c r="DY977" s="56"/>
      <c r="DZ977" s="56"/>
      <c r="EA977" s="56"/>
      <c r="EB977" s="56"/>
      <c r="EC977" s="56"/>
      <c r="ED977" s="56"/>
      <c r="EE977" s="56"/>
      <c r="EF977" s="56"/>
      <c r="EG977" s="56"/>
      <c r="EH977" s="56"/>
      <c r="EI977" s="56"/>
      <c r="EJ977" s="56"/>
      <c r="EK977" s="56"/>
      <c r="EL977" s="76"/>
      <c r="EM977" s="61"/>
      <c r="EN977" s="61"/>
      <c r="EO977" s="61"/>
      <c r="EP977" s="61"/>
      <c r="EQ977" s="60"/>
    </row>
    <row r="978" spans="1:149" ht="11.45" customHeight="1" x14ac:dyDescent="0.2">
      <c r="B978" s="55"/>
      <c r="C978" s="56"/>
      <c r="D978" s="56"/>
      <c r="E978" s="56"/>
      <c r="F978" s="56"/>
      <c r="G978" s="56"/>
      <c r="H978" s="56"/>
      <c r="I978" s="56"/>
      <c r="J978" s="56"/>
      <c r="K978" s="56"/>
      <c r="L978" s="73"/>
      <c r="M978" s="73"/>
      <c r="N978" s="73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56"/>
      <c r="BG978" s="56"/>
      <c r="BH978" s="56"/>
      <c r="BI978" s="56"/>
      <c r="BJ978" s="56"/>
      <c r="BK978" s="56"/>
      <c r="BL978" s="56"/>
      <c r="BM978" s="56"/>
      <c r="BN978" s="56"/>
      <c r="BO978" s="56"/>
      <c r="BP978" s="56"/>
      <c r="BQ978" s="56"/>
      <c r="BR978" s="56"/>
      <c r="BS978" s="73"/>
      <c r="BT978" s="56"/>
      <c r="BU978" s="56"/>
      <c r="BV978" s="56"/>
      <c r="BW978" s="56"/>
      <c r="BX978" s="56"/>
      <c r="BY978" s="56"/>
      <c r="BZ978" s="56"/>
      <c r="CA978" s="56"/>
      <c r="CB978" s="56"/>
      <c r="CC978" s="56"/>
      <c r="CD978" s="56"/>
      <c r="CE978" s="56"/>
      <c r="CF978" s="56"/>
      <c r="CG978" s="56"/>
      <c r="CH978" s="56"/>
      <c r="CI978" s="56"/>
      <c r="CJ978" s="56"/>
      <c r="CK978" s="56"/>
      <c r="CL978" s="56"/>
      <c r="CM978" s="56"/>
      <c r="CN978" s="56"/>
      <c r="CO978" s="56"/>
      <c r="CP978" s="56"/>
      <c r="CQ978" s="56"/>
      <c r="CR978" s="56"/>
      <c r="CS978" s="56"/>
      <c r="CT978" s="56"/>
      <c r="CU978" s="56"/>
      <c r="CV978" s="56"/>
      <c r="CW978" s="56"/>
      <c r="CX978" s="56"/>
      <c r="CY978" s="56"/>
      <c r="CZ978" s="56"/>
      <c r="DA978" s="56"/>
      <c r="DB978" s="56"/>
      <c r="DC978" s="56"/>
      <c r="DD978" s="56"/>
      <c r="DE978" s="56"/>
      <c r="DF978" s="56"/>
      <c r="DG978" s="56"/>
      <c r="DH978" s="56"/>
      <c r="DI978" s="56"/>
      <c r="DJ978" s="56"/>
      <c r="DK978" s="56"/>
      <c r="DL978" s="56"/>
      <c r="DM978" s="56"/>
      <c r="DN978" s="56"/>
      <c r="DO978" s="56"/>
      <c r="DP978" s="56"/>
      <c r="DQ978" s="56"/>
      <c r="DR978" s="56"/>
      <c r="DS978" s="56"/>
      <c r="DT978" s="56"/>
      <c r="DU978" s="56"/>
      <c r="DV978" s="56"/>
      <c r="DW978" s="56"/>
      <c r="DX978" s="56"/>
      <c r="DY978" s="56"/>
      <c r="DZ978" s="56"/>
      <c r="EA978" s="56"/>
      <c r="EB978" s="56"/>
      <c r="EC978" s="56"/>
      <c r="ED978" s="56"/>
      <c r="EE978" s="56"/>
      <c r="EF978" s="56"/>
      <c r="EG978" s="56"/>
      <c r="EH978" s="56"/>
      <c r="EI978" s="56"/>
      <c r="EJ978" s="56"/>
      <c r="EK978" s="56"/>
      <c r="EL978" s="76"/>
      <c r="EM978" s="61"/>
      <c r="EN978" s="61"/>
      <c r="EO978" s="61"/>
      <c r="EP978" s="61"/>
      <c r="EQ978" s="60"/>
    </row>
    <row r="979" spans="1:149" ht="11.45" customHeight="1" x14ac:dyDescent="0.2">
      <c r="B979" s="55"/>
      <c r="C979" s="56"/>
      <c r="D979" s="56"/>
      <c r="E979" s="56"/>
      <c r="F979" s="56"/>
      <c r="G979" s="56"/>
      <c r="H979" s="56"/>
      <c r="I979" s="56"/>
      <c r="J979" s="56"/>
      <c r="K979" s="56"/>
      <c r="L979" s="73"/>
      <c r="M979" s="73"/>
      <c r="N979" s="73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  <c r="AW979" s="56"/>
      <c r="AX979" s="56"/>
      <c r="AY979" s="56"/>
      <c r="AZ979" s="56"/>
      <c r="BA979" s="56"/>
      <c r="BB979" s="56"/>
      <c r="BC979" s="56"/>
      <c r="BD979" s="56"/>
      <c r="BE979" s="56"/>
      <c r="BF979" s="56"/>
      <c r="BG979" s="56"/>
      <c r="BH979" s="56"/>
      <c r="BI979" s="56"/>
      <c r="BJ979" s="56"/>
      <c r="BK979" s="56"/>
      <c r="BL979" s="56"/>
      <c r="BM979" s="56"/>
      <c r="BN979" s="56"/>
      <c r="BO979" s="56"/>
      <c r="BP979" s="56"/>
      <c r="BQ979" s="56"/>
      <c r="BR979" s="56"/>
      <c r="BS979" s="73"/>
      <c r="BT979" s="56"/>
      <c r="BU979" s="56"/>
      <c r="BV979" s="56"/>
      <c r="BW979" s="56"/>
      <c r="BX979" s="56"/>
      <c r="BY979" s="56"/>
      <c r="BZ979" s="56"/>
      <c r="CA979" s="56"/>
      <c r="CB979" s="56"/>
      <c r="CC979" s="56"/>
      <c r="CD979" s="56"/>
      <c r="CE979" s="56"/>
      <c r="CF979" s="56"/>
      <c r="CG979" s="56"/>
      <c r="CH979" s="56"/>
      <c r="CI979" s="56"/>
      <c r="CJ979" s="56"/>
      <c r="CK979" s="56"/>
      <c r="CL979" s="56"/>
      <c r="CM979" s="56"/>
      <c r="CN979" s="56"/>
      <c r="CO979" s="56"/>
      <c r="CP979" s="56"/>
      <c r="CQ979" s="56"/>
      <c r="CR979" s="56"/>
      <c r="CS979" s="56"/>
      <c r="CT979" s="56"/>
      <c r="CU979" s="56"/>
      <c r="CV979" s="56"/>
      <c r="CW979" s="56"/>
      <c r="CX979" s="56"/>
      <c r="CY979" s="56"/>
      <c r="CZ979" s="56"/>
      <c r="DA979" s="56"/>
      <c r="DB979" s="56"/>
      <c r="DC979" s="56"/>
      <c r="DD979" s="56"/>
      <c r="DE979" s="56"/>
      <c r="DF979" s="56"/>
      <c r="DG979" s="56"/>
      <c r="DH979" s="56"/>
      <c r="DI979" s="56"/>
      <c r="DJ979" s="56"/>
      <c r="DK979" s="56"/>
      <c r="DL979" s="56"/>
      <c r="DM979" s="56"/>
      <c r="DN979" s="56"/>
      <c r="DO979" s="56"/>
      <c r="DP979" s="56"/>
      <c r="DQ979" s="56"/>
      <c r="DR979" s="56"/>
      <c r="DS979" s="56"/>
      <c r="DT979" s="56"/>
      <c r="DU979" s="56"/>
      <c r="DV979" s="56"/>
      <c r="DW979" s="56"/>
      <c r="DX979" s="56"/>
      <c r="DY979" s="56"/>
      <c r="DZ979" s="56"/>
      <c r="EA979" s="56"/>
      <c r="EB979" s="56"/>
      <c r="EC979" s="56"/>
      <c r="ED979" s="56"/>
      <c r="EE979" s="56"/>
      <c r="EF979" s="56"/>
      <c r="EG979" s="56"/>
      <c r="EH979" s="56"/>
      <c r="EI979" s="56"/>
      <c r="EJ979" s="56"/>
      <c r="EK979" s="56"/>
      <c r="EL979" s="76"/>
      <c r="EM979" s="61"/>
      <c r="EN979" s="61"/>
      <c r="EO979" s="61"/>
      <c r="EP979" s="61"/>
      <c r="EQ979" s="60"/>
    </row>
    <row r="980" spans="1:149" ht="11.45" customHeight="1" x14ac:dyDescent="0.2">
      <c r="B980" s="55"/>
      <c r="C980" s="56"/>
      <c r="D980" s="56"/>
      <c r="E980" s="56"/>
      <c r="F980" s="56"/>
      <c r="G980" s="56"/>
      <c r="H980" s="56"/>
      <c r="I980" s="56"/>
      <c r="J980" s="56"/>
      <c r="K980" s="56"/>
      <c r="L980" s="73"/>
      <c r="M980" s="73"/>
      <c r="N980" s="73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  <c r="AW980" s="56"/>
      <c r="AX980" s="56"/>
      <c r="AY980" s="56"/>
      <c r="AZ980" s="56"/>
      <c r="BA980" s="56"/>
      <c r="BB980" s="56"/>
      <c r="BC980" s="56"/>
      <c r="BD980" s="56"/>
      <c r="BE980" s="56"/>
      <c r="BF980" s="56"/>
      <c r="BG980" s="56"/>
      <c r="BH980" s="56"/>
      <c r="BI980" s="56"/>
      <c r="BJ980" s="56"/>
      <c r="BK980" s="56"/>
      <c r="BL980" s="56"/>
      <c r="BM980" s="56"/>
      <c r="BN980" s="56"/>
      <c r="BO980" s="56"/>
      <c r="BP980" s="56"/>
      <c r="BQ980" s="56"/>
      <c r="BR980" s="56"/>
      <c r="BS980" s="73"/>
      <c r="BT980" s="56"/>
      <c r="BU980" s="56"/>
      <c r="BV980" s="56"/>
      <c r="BW980" s="56"/>
      <c r="BX980" s="56"/>
      <c r="BY980" s="56"/>
      <c r="BZ980" s="56"/>
      <c r="CA980" s="56"/>
      <c r="CB980" s="56"/>
      <c r="CC980" s="56"/>
      <c r="CD980" s="56"/>
      <c r="CE980" s="56"/>
      <c r="CF980" s="56"/>
      <c r="CG980" s="56"/>
      <c r="CH980" s="56"/>
      <c r="CI980" s="56"/>
      <c r="CJ980" s="56"/>
      <c r="CK980" s="56"/>
      <c r="CL980" s="56"/>
      <c r="CM980" s="56"/>
      <c r="CN980" s="56"/>
      <c r="CO980" s="56"/>
      <c r="CP980" s="56"/>
      <c r="CQ980" s="56"/>
      <c r="CR980" s="56"/>
      <c r="CS980" s="56"/>
      <c r="CT980" s="56"/>
      <c r="CU980" s="56"/>
      <c r="CV980" s="56"/>
      <c r="CW980" s="56"/>
      <c r="CX980" s="56"/>
      <c r="CY980" s="56"/>
      <c r="CZ980" s="56"/>
      <c r="DA980" s="56"/>
      <c r="DB980" s="56"/>
      <c r="DC980" s="56"/>
      <c r="DD980" s="56"/>
      <c r="DE980" s="56"/>
      <c r="DF980" s="56"/>
      <c r="DG980" s="56"/>
      <c r="DH980" s="56"/>
      <c r="DI980" s="56"/>
      <c r="DJ980" s="56"/>
      <c r="DK980" s="56"/>
      <c r="DL980" s="56"/>
      <c r="DM980" s="56"/>
      <c r="DN980" s="56"/>
      <c r="DO980" s="56"/>
      <c r="DP980" s="56"/>
      <c r="DQ980" s="56"/>
      <c r="DR980" s="56"/>
      <c r="DS980" s="56"/>
      <c r="DT980" s="56"/>
      <c r="DU980" s="56"/>
      <c r="DV980" s="56"/>
      <c r="DW980" s="56"/>
      <c r="DX980" s="56"/>
      <c r="DY980" s="56"/>
      <c r="DZ980" s="56"/>
      <c r="EA980" s="56"/>
      <c r="EB980" s="56"/>
      <c r="EC980" s="56"/>
      <c r="ED980" s="56"/>
      <c r="EE980" s="56"/>
      <c r="EF980" s="56"/>
      <c r="EG980" s="56"/>
      <c r="EH980" s="56"/>
      <c r="EI980" s="56"/>
      <c r="EJ980" s="56"/>
      <c r="EK980" s="56"/>
      <c r="EL980" s="76"/>
      <c r="EM980" s="61"/>
      <c r="EN980" s="61"/>
      <c r="EO980" s="61"/>
      <c r="EP980" s="61"/>
      <c r="EQ980" s="60"/>
    </row>
    <row r="981" spans="1:149" ht="11.45" customHeight="1" x14ac:dyDescent="0.2">
      <c r="B981" s="55"/>
      <c r="C981" s="56"/>
      <c r="D981" s="56"/>
      <c r="E981" s="56"/>
      <c r="F981" s="56"/>
      <c r="G981" s="56"/>
      <c r="H981" s="56"/>
      <c r="I981" s="56"/>
      <c r="J981" s="56"/>
      <c r="K981" s="56"/>
      <c r="L981" s="73"/>
      <c r="M981" s="73"/>
      <c r="N981" s="73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  <c r="AW981" s="56"/>
      <c r="AX981" s="56"/>
      <c r="AY981" s="56"/>
      <c r="AZ981" s="56"/>
      <c r="BA981" s="56"/>
      <c r="BB981" s="56"/>
      <c r="BC981" s="56"/>
      <c r="BD981" s="56"/>
      <c r="BE981" s="56"/>
      <c r="BF981" s="56"/>
      <c r="BG981" s="56"/>
      <c r="BH981" s="56"/>
      <c r="BI981" s="56"/>
      <c r="BJ981" s="56"/>
      <c r="BK981" s="56"/>
      <c r="BL981" s="56"/>
      <c r="BM981" s="56"/>
      <c r="BN981" s="56"/>
      <c r="BO981" s="56"/>
      <c r="BP981" s="56"/>
      <c r="BQ981" s="56"/>
      <c r="BR981" s="56"/>
      <c r="BS981" s="73"/>
      <c r="BT981" s="56"/>
      <c r="BU981" s="56"/>
      <c r="BV981" s="56"/>
      <c r="BW981" s="56"/>
      <c r="BX981" s="56"/>
      <c r="BY981" s="56"/>
      <c r="BZ981" s="56"/>
      <c r="CA981" s="56"/>
      <c r="CB981" s="56"/>
      <c r="CC981" s="56"/>
      <c r="CD981" s="56"/>
      <c r="CE981" s="56"/>
      <c r="CF981" s="56"/>
      <c r="CG981" s="56"/>
      <c r="CH981" s="56"/>
      <c r="CI981" s="56"/>
      <c r="CJ981" s="56"/>
      <c r="CK981" s="56"/>
      <c r="CL981" s="56"/>
      <c r="CM981" s="56"/>
      <c r="CN981" s="56"/>
      <c r="CO981" s="56"/>
      <c r="CP981" s="56"/>
      <c r="CQ981" s="56"/>
      <c r="CR981" s="56"/>
      <c r="CS981" s="56"/>
      <c r="CT981" s="56"/>
      <c r="CU981" s="56"/>
      <c r="CV981" s="56"/>
      <c r="CW981" s="56"/>
      <c r="CX981" s="56"/>
      <c r="CY981" s="56"/>
      <c r="CZ981" s="56"/>
      <c r="DA981" s="56"/>
      <c r="DB981" s="56"/>
      <c r="DC981" s="56"/>
      <c r="DD981" s="56"/>
      <c r="DE981" s="56"/>
      <c r="DF981" s="56"/>
      <c r="DG981" s="56"/>
      <c r="DH981" s="56"/>
      <c r="DI981" s="56"/>
      <c r="DJ981" s="56"/>
      <c r="DK981" s="56"/>
      <c r="DL981" s="56"/>
      <c r="DM981" s="56"/>
      <c r="DN981" s="56"/>
      <c r="DO981" s="56"/>
      <c r="DP981" s="56"/>
      <c r="DQ981" s="56"/>
      <c r="DR981" s="56"/>
      <c r="DS981" s="56"/>
      <c r="DT981" s="56"/>
      <c r="DU981" s="56"/>
      <c r="DV981" s="56"/>
      <c r="DW981" s="56"/>
      <c r="DX981" s="56"/>
      <c r="DY981" s="56"/>
      <c r="DZ981" s="56"/>
      <c r="EA981" s="56"/>
      <c r="EB981" s="56"/>
      <c r="EC981" s="56"/>
      <c r="ED981" s="56"/>
      <c r="EE981" s="56"/>
      <c r="EF981" s="56"/>
      <c r="EG981" s="56"/>
      <c r="EH981" s="56"/>
      <c r="EI981" s="56"/>
      <c r="EJ981" s="56"/>
      <c r="EK981" s="56"/>
      <c r="EL981" s="76"/>
      <c r="EM981" s="61"/>
      <c r="EN981" s="61"/>
      <c r="EO981" s="61"/>
      <c r="EP981" s="61"/>
      <c r="EQ981" s="60"/>
    </row>
    <row r="982" spans="1:149" ht="11.45" customHeight="1" x14ac:dyDescent="0.2">
      <c r="B982" s="55"/>
      <c r="C982" s="56"/>
      <c r="D982" s="56"/>
      <c r="E982" s="56"/>
      <c r="F982" s="56"/>
      <c r="G982" s="56"/>
      <c r="H982" s="56"/>
      <c r="I982" s="56"/>
      <c r="J982" s="56"/>
      <c r="K982" s="56"/>
      <c r="L982" s="73"/>
      <c r="M982" s="73"/>
      <c r="N982" s="73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  <c r="AW982" s="56"/>
      <c r="AX982" s="56"/>
      <c r="AY982" s="56"/>
      <c r="AZ982" s="56"/>
      <c r="BA982" s="56"/>
      <c r="BB982" s="56"/>
      <c r="BC982" s="56"/>
      <c r="BD982" s="56"/>
      <c r="BE982" s="56"/>
      <c r="BF982" s="56"/>
      <c r="BG982" s="56"/>
      <c r="BH982" s="56"/>
      <c r="BI982" s="56"/>
      <c r="BJ982" s="56"/>
      <c r="BK982" s="56"/>
      <c r="BL982" s="56"/>
      <c r="BM982" s="56"/>
      <c r="BN982" s="56"/>
      <c r="BO982" s="56"/>
      <c r="BP982" s="56"/>
      <c r="BQ982" s="56"/>
      <c r="BR982" s="56"/>
      <c r="BS982" s="73"/>
      <c r="BT982" s="56"/>
      <c r="BU982" s="56"/>
      <c r="BV982" s="56"/>
      <c r="BW982" s="56"/>
      <c r="BX982" s="56"/>
      <c r="BY982" s="56"/>
      <c r="BZ982" s="56"/>
      <c r="CA982" s="56"/>
      <c r="CB982" s="56"/>
      <c r="CC982" s="56"/>
      <c r="CD982" s="56"/>
      <c r="CE982" s="56"/>
      <c r="CF982" s="56"/>
      <c r="CG982" s="56"/>
      <c r="CH982" s="56"/>
      <c r="CI982" s="56"/>
      <c r="CJ982" s="56"/>
      <c r="CK982" s="56"/>
      <c r="CL982" s="56"/>
      <c r="CM982" s="56"/>
      <c r="CN982" s="56"/>
      <c r="CO982" s="56"/>
      <c r="CP982" s="56"/>
      <c r="CQ982" s="56"/>
      <c r="CR982" s="56"/>
      <c r="CS982" s="56"/>
      <c r="CT982" s="56"/>
      <c r="CU982" s="56"/>
      <c r="CV982" s="56"/>
      <c r="CW982" s="56"/>
      <c r="CX982" s="56"/>
      <c r="CY982" s="56"/>
      <c r="CZ982" s="56"/>
      <c r="DA982" s="56"/>
      <c r="DB982" s="56"/>
      <c r="DC982" s="56"/>
      <c r="DD982" s="56"/>
      <c r="DE982" s="56"/>
      <c r="DF982" s="56"/>
      <c r="DG982" s="56"/>
      <c r="DH982" s="56"/>
      <c r="DI982" s="56"/>
      <c r="DJ982" s="56"/>
      <c r="DK982" s="56"/>
      <c r="DL982" s="56"/>
      <c r="DM982" s="56"/>
      <c r="DN982" s="56"/>
      <c r="DO982" s="56"/>
      <c r="DP982" s="56"/>
      <c r="DQ982" s="56"/>
      <c r="DR982" s="56"/>
      <c r="DS982" s="56"/>
      <c r="DT982" s="56"/>
      <c r="DU982" s="56"/>
      <c r="DV982" s="56"/>
      <c r="DW982" s="56"/>
      <c r="DX982" s="56"/>
      <c r="DY982" s="56"/>
      <c r="DZ982" s="56"/>
      <c r="EA982" s="56"/>
      <c r="EB982" s="56"/>
      <c r="EC982" s="56"/>
      <c r="ED982" s="56"/>
      <c r="EE982" s="56"/>
      <c r="EF982" s="56"/>
      <c r="EG982" s="56"/>
      <c r="EH982" s="56"/>
      <c r="EI982" s="56"/>
      <c r="EJ982" s="56"/>
      <c r="EK982" s="56"/>
      <c r="EL982" s="76"/>
      <c r="EM982" s="61"/>
      <c r="EN982" s="61"/>
      <c r="EO982" s="61"/>
      <c r="EP982" s="61"/>
      <c r="EQ982" s="60"/>
    </row>
    <row r="983" spans="1:149" ht="11.45" customHeight="1" x14ac:dyDescent="0.2">
      <c r="B983" s="57"/>
      <c r="C983" s="54"/>
      <c r="D983" s="54"/>
      <c r="E983" s="54"/>
      <c r="F983" s="54"/>
      <c r="G983" s="54"/>
      <c r="H983" s="54"/>
      <c r="I983" s="54"/>
      <c r="J983" s="54"/>
      <c r="K983" s="54"/>
      <c r="L983" s="74"/>
      <c r="M983" s="74"/>
      <c r="N983" s="7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  <c r="AL983" s="54"/>
      <c r="AM983" s="54"/>
      <c r="AN983" s="54"/>
      <c r="AO983" s="54"/>
      <c r="AP983" s="54"/>
      <c r="AQ983" s="54"/>
      <c r="AR983" s="54"/>
      <c r="AS983" s="54"/>
      <c r="AT983" s="54"/>
      <c r="AU983" s="54"/>
      <c r="AV983" s="54"/>
      <c r="AW983" s="54"/>
      <c r="AX983" s="54"/>
      <c r="AY983" s="54"/>
      <c r="AZ983" s="54"/>
      <c r="BA983" s="54"/>
      <c r="BB983" s="54"/>
      <c r="BC983" s="54"/>
      <c r="BD983" s="54"/>
      <c r="BE983" s="54"/>
      <c r="BF983" s="54"/>
      <c r="BG983" s="54"/>
      <c r="BH983" s="54"/>
      <c r="BI983" s="54"/>
      <c r="BJ983" s="54"/>
      <c r="BK983" s="54"/>
      <c r="BL983" s="54"/>
      <c r="BM983" s="54"/>
      <c r="BN983" s="54"/>
      <c r="BO983" s="54"/>
      <c r="BP983" s="54"/>
      <c r="BQ983" s="54"/>
      <c r="BR983" s="54"/>
      <c r="BS983" s="74"/>
      <c r="BT983" s="54"/>
      <c r="BU983" s="54"/>
      <c r="BV983" s="54"/>
      <c r="BW983" s="54"/>
      <c r="BX983" s="54"/>
      <c r="BY983" s="54"/>
      <c r="BZ983" s="54"/>
      <c r="CA983" s="54"/>
      <c r="CB983" s="54"/>
      <c r="CC983" s="54"/>
      <c r="CD983" s="54"/>
      <c r="CE983" s="54"/>
      <c r="CF983" s="54"/>
      <c r="CG983" s="54"/>
      <c r="CH983" s="54"/>
      <c r="CI983" s="54"/>
      <c r="CJ983" s="54"/>
      <c r="CK983" s="54"/>
      <c r="CL983" s="54"/>
      <c r="CM983" s="54"/>
      <c r="CN983" s="54"/>
      <c r="CO983" s="54"/>
      <c r="CP983" s="54"/>
      <c r="CQ983" s="54"/>
      <c r="CR983" s="54"/>
      <c r="CS983" s="54"/>
      <c r="CT983" s="54"/>
      <c r="CU983" s="54"/>
      <c r="CV983" s="54"/>
      <c r="CW983" s="54"/>
      <c r="CX983" s="54"/>
      <c r="CY983" s="54"/>
      <c r="CZ983" s="54"/>
      <c r="DA983" s="54"/>
      <c r="DB983" s="54"/>
      <c r="DC983" s="54"/>
      <c r="DD983" s="54"/>
      <c r="DE983" s="54"/>
      <c r="DF983" s="54"/>
      <c r="DG983" s="54"/>
      <c r="DH983" s="54"/>
      <c r="DI983" s="54"/>
      <c r="DJ983" s="54"/>
      <c r="DK983" s="54"/>
      <c r="DL983" s="54"/>
      <c r="DM983" s="54"/>
      <c r="DN983" s="54"/>
      <c r="DO983" s="54"/>
      <c r="DP983" s="54"/>
      <c r="DQ983" s="54"/>
      <c r="DR983" s="54"/>
      <c r="DS983" s="54"/>
      <c r="DT983" s="54"/>
      <c r="DU983" s="54"/>
      <c r="DV983" s="54"/>
      <c r="DW983" s="54"/>
      <c r="DX983" s="54"/>
      <c r="DY983" s="54"/>
      <c r="DZ983" s="54"/>
      <c r="EA983" s="54"/>
      <c r="EB983" s="54"/>
      <c r="EC983" s="54"/>
      <c r="ED983" s="54"/>
      <c r="EE983" s="54"/>
      <c r="EF983" s="54"/>
      <c r="EG983" s="54"/>
      <c r="EH983" s="54"/>
      <c r="EI983" s="54"/>
      <c r="EJ983" s="54"/>
      <c r="EK983" s="54"/>
      <c r="EL983" s="77"/>
      <c r="EM983" s="64"/>
      <c r="EN983" s="64"/>
      <c r="EO983" s="64"/>
      <c r="EP983" s="64"/>
      <c r="EQ983" s="65"/>
    </row>
    <row r="984" spans="1:149" ht="11.45" customHeight="1" x14ac:dyDescent="0.2">
      <c r="B984" s="142"/>
      <c r="C984" s="134"/>
      <c r="D984" s="134"/>
      <c r="E984" s="134"/>
      <c r="F984" s="134"/>
      <c r="G984" s="134"/>
      <c r="H984" s="134"/>
      <c r="I984" s="134"/>
      <c r="J984" s="134"/>
      <c r="K984" s="134"/>
      <c r="L984" s="143"/>
      <c r="M984" s="143"/>
      <c r="N984" s="143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  <c r="AA984" s="134"/>
      <c r="AB984" s="134"/>
      <c r="AC984" s="134"/>
      <c r="AD984" s="134"/>
      <c r="AE984" s="134"/>
      <c r="AF984" s="134"/>
      <c r="AG984" s="134"/>
      <c r="AH984" s="134"/>
      <c r="AI984" s="134"/>
      <c r="AJ984" s="134"/>
      <c r="AK984" s="134"/>
      <c r="AL984" s="134"/>
      <c r="AM984" s="134"/>
      <c r="AN984" s="134"/>
      <c r="AO984" s="134"/>
      <c r="AP984" s="134"/>
      <c r="AQ984" s="134"/>
      <c r="AR984" s="134"/>
      <c r="AS984" s="134"/>
      <c r="AT984" s="134"/>
      <c r="AU984" s="134"/>
      <c r="AV984" s="134"/>
      <c r="AW984" s="134"/>
      <c r="AX984" s="134"/>
      <c r="AY984" s="134"/>
      <c r="AZ984" s="134"/>
      <c r="BA984" s="134"/>
      <c r="BB984" s="134"/>
      <c r="BC984" s="134"/>
      <c r="BD984" s="134"/>
      <c r="BE984" s="134"/>
      <c r="BF984" s="134"/>
      <c r="BG984" s="134"/>
      <c r="BH984" s="134"/>
      <c r="BI984" s="134"/>
      <c r="BJ984" s="134"/>
      <c r="BK984" s="134"/>
      <c r="BL984" s="134"/>
      <c r="BM984" s="134"/>
      <c r="BN984" s="134"/>
      <c r="BO984" s="134"/>
      <c r="BP984" s="134"/>
      <c r="BQ984" s="134"/>
      <c r="BR984" s="134"/>
      <c r="BS984" s="143"/>
      <c r="BT984" s="134"/>
      <c r="BU984" s="134"/>
      <c r="BV984" s="134"/>
      <c r="BW984" s="134"/>
      <c r="BX984" s="134"/>
      <c r="BY984" s="134"/>
      <c r="BZ984" s="134"/>
      <c r="CA984" s="134"/>
      <c r="CB984" s="134"/>
      <c r="CC984" s="134"/>
      <c r="CD984" s="134"/>
      <c r="CE984" s="134"/>
      <c r="CF984" s="134"/>
      <c r="CG984" s="134"/>
      <c r="CH984" s="134"/>
      <c r="CI984" s="134"/>
      <c r="CJ984" s="134"/>
      <c r="CK984" s="134"/>
      <c r="CL984" s="134"/>
      <c r="CM984" s="134"/>
      <c r="CN984" s="134"/>
      <c r="CO984" s="134"/>
      <c r="CP984" s="134"/>
      <c r="CQ984" s="134"/>
      <c r="CR984" s="134"/>
      <c r="CS984" s="134"/>
      <c r="CT984" s="134"/>
      <c r="CU984" s="134"/>
      <c r="CV984" s="134"/>
      <c r="CW984" s="134"/>
      <c r="CX984" s="134"/>
      <c r="CY984" s="134"/>
      <c r="CZ984" s="134"/>
      <c r="DA984" s="134"/>
      <c r="DB984" s="134"/>
      <c r="DC984" s="134"/>
      <c r="DD984" s="134"/>
      <c r="DE984" s="134"/>
      <c r="DF984" s="134"/>
      <c r="DG984" s="134"/>
      <c r="DH984" s="134"/>
      <c r="DI984" s="134"/>
      <c r="DJ984" s="134"/>
      <c r="DK984" s="134"/>
      <c r="DL984" s="134"/>
      <c r="DM984" s="134"/>
      <c r="DN984" s="134"/>
      <c r="DO984" s="134"/>
      <c r="DP984" s="134"/>
      <c r="DQ984" s="134"/>
      <c r="DR984" s="134"/>
      <c r="DS984" s="134"/>
      <c r="DT984" s="134"/>
      <c r="DU984" s="134"/>
      <c r="DV984" s="134"/>
      <c r="DW984" s="134"/>
      <c r="DX984" s="134"/>
      <c r="DY984" s="134"/>
      <c r="DZ984" s="134"/>
      <c r="EA984" s="134"/>
      <c r="EB984" s="134"/>
      <c r="EC984" s="134"/>
      <c r="ED984" s="134"/>
      <c r="EE984" s="134"/>
      <c r="EF984" s="134"/>
      <c r="EG984" s="134"/>
      <c r="EH984" s="134"/>
      <c r="EI984" s="134"/>
      <c r="EJ984" s="134"/>
      <c r="EK984" s="134"/>
      <c r="EL984" s="144"/>
      <c r="EM984" s="137"/>
      <c r="EN984" s="137"/>
      <c r="EO984" s="137"/>
      <c r="EP984" s="137"/>
      <c r="EQ984" s="145"/>
    </row>
    <row r="985" spans="1:149" s="67" customFormat="1" ht="11.25" customHeight="1" x14ac:dyDescent="0.2">
      <c r="A985" s="67">
        <v>23</v>
      </c>
      <c r="B985" s="288">
        <f>A985</f>
        <v>23</v>
      </c>
      <c r="C985" s="286"/>
      <c r="D985" s="286"/>
      <c r="E985" s="107" t="s">
        <v>12903</v>
      </c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  <c r="AL985" s="56"/>
      <c r="AM985" s="56"/>
      <c r="AN985" s="56"/>
      <c r="AO985" s="56"/>
      <c r="AP985" s="56"/>
      <c r="AQ985" s="56"/>
      <c r="AR985" s="56"/>
      <c r="AS985" s="56"/>
      <c r="AT985" s="56"/>
      <c r="AU985" s="56"/>
      <c r="AV985" s="56"/>
      <c r="AW985" s="56"/>
      <c r="AX985" s="56"/>
      <c r="AY985" s="56"/>
      <c r="AZ985" s="56"/>
      <c r="BA985" s="56"/>
      <c r="BB985" s="56"/>
      <c r="BC985" s="56"/>
      <c r="BD985" s="56"/>
      <c r="BE985" s="56"/>
      <c r="BF985" s="56"/>
      <c r="BG985" s="56"/>
      <c r="BH985" s="56"/>
      <c r="BI985" s="56"/>
      <c r="BJ985" s="56"/>
      <c r="BK985" s="56"/>
      <c r="BL985" s="56"/>
      <c r="BM985" s="56"/>
      <c r="BN985" s="56"/>
      <c r="BO985" s="56"/>
      <c r="BP985" s="56"/>
      <c r="BQ985" s="56"/>
      <c r="BR985" s="56"/>
      <c r="BS985" s="56"/>
      <c r="BT985" s="56"/>
      <c r="BU985" s="56"/>
      <c r="BV985" s="56"/>
      <c r="BW985" s="56"/>
      <c r="BX985" s="56"/>
      <c r="BY985" s="56"/>
      <c r="BZ985" s="56"/>
      <c r="CA985" s="56"/>
      <c r="CB985" s="56"/>
      <c r="CC985" s="56"/>
      <c r="CD985" s="56"/>
      <c r="CE985" s="56"/>
      <c r="CF985" s="56"/>
      <c r="CG985" s="56"/>
      <c r="CH985" s="56"/>
      <c r="CI985" s="56"/>
      <c r="CJ985" s="56"/>
      <c r="CK985" s="56"/>
      <c r="CL985" s="56"/>
      <c r="CM985" s="56"/>
      <c r="CN985" s="56"/>
      <c r="CO985" s="56"/>
      <c r="CP985" s="56"/>
      <c r="CQ985" s="56"/>
      <c r="CR985" s="56"/>
      <c r="CS985" s="56"/>
      <c r="CT985" s="56"/>
      <c r="CU985" s="56"/>
      <c r="CV985" s="56"/>
      <c r="CW985" s="56"/>
      <c r="CX985" s="56"/>
      <c r="CY985" s="56"/>
      <c r="CZ985" s="66"/>
      <c r="DA985" s="66"/>
      <c r="DB985" s="66"/>
      <c r="DC985" s="66"/>
      <c r="DD985" s="66"/>
      <c r="DE985" s="66"/>
      <c r="DF985" s="66"/>
      <c r="DG985" s="66"/>
      <c r="DH985" s="66"/>
      <c r="DI985" s="66"/>
      <c r="DJ985" s="66"/>
      <c r="DK985" s="66"/>
      <c r="DL985" s="66"/>
      <c r="DM985" s="66"/>
      <c r="DN985" s="66"/>
      <c r="DO985" s="66"/>
      <c r="DP985" s="66"/>
      <c r="DQ985" s="66"/>
      <c r="DR985" s="66"/>
      <c r="DS985" s="66"/>
      <c r="DT985" s="66"/>
      <c r="DU985" s="66"/>
      <c r="DV985" s="66"/>
      <c r="DW985" s="66"/>
      <c r="DX985" s="66"/>
      <c r="DY985" s="66"/>
      <c r="DZ985" s="66"/>
      <c r="EA985" s="66"/>
      <c r="EB985" s="66"/>
      <c r="EC985" s="66"/>
      <c r="ED985" s="66"/>
      <c r="EE985" s="66"/>
      <c r="EF985" s="66"/>
      <c r="EG985" s="66"/>
      <c r="EH985" s="66"/>
      <c r="EI985" s="66"/>
      <c r="EJ985" s="66"/>
      <c r="EK985" s="66"/>
      <c r="EL985" s="115"/>
      <c r="EM985" s="59" t="e">
        <f>EM1031</f>
        <v>#REF!</v>
      </c>
      <c r="EN985" s="59" t="e">
        <f>EN1031</f>
        <v>#REF!</v>
      </c>
      <c r="EO985" s="59" t="e">
        <f>EO1031</f>
        <v>#REF!</v>
      </c>
      <c r="EP985" s="59" t="str">
        <f>EP1031</f>
        <v>75</v>
      </c>
      <c r="EQ985" s="83" t="s">
        <v>12924</v>
      </c>
      <c r="ES985" s="9">
        <f>A985</f>
        <v>23</v>
      </c>
    </row>
    <row r="986" spans="1:149" s="67" customFormat="1" ht="11.25" customHeight="1" x14ac:dyDescent="0.15">
      <c r="B986" s="114"/>
      <c r="C986" s="56"/>
      <c r="D986" s="56"/>
      <c r="E986" s="56" t="s">
        <v>12599</v>
      </c>
      <c r="F986" s="56"/>
      <c r="G986" s="56"/>
      <c r="H986" s="56" t="s">
        <v>12812</v>
      </c>
      <c r="I986" s="56"/>
      <c r="J986" s="56"/>
      <c r="K986" s="56"/>
      <c r="L986" s="56"/>
      <c r="M986" s="56"/>
      <c r="N986" s="56"/>
      <c r="O986" s="56"/>
      <c r="P986" s="56"/>
      <c r="Q986" s="56" t="s">
        <v>12624</v>
      </c>
      <c r="R986" s="56"/>
      <c r="S986" s="56"/>
      <c r="T986" s="56"/>
      <c r="U986" s="56"/>
      <c r="V986" s="56" t="s">
        <v>12813</v>
      </c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  <c r="AQ986" s="56"/>
      <c r="AR986" s="56"/>
      <c r="AS986" s="56"/>
      <c r="AT986" s="56"/>
      <c r="AU986" s="56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56"/>
      <c r="BG986" s="56"/>
      <c r="BH986" s="56"/>
      <c r="BI986" s="56"/>
      <c r="BJ986" s="56"/>
      <c r="BK986" s="56"/>
      <c r="BL986" s="56"/>
      <c r="BM986" s="56"/>
      <c r="BN986" s="56"/>
      <c r="BO986" s="56"/>
      <c r="BP986" s="56"/>
      <c r="BQ986" s="56"/>
      <c r="BR986" s="56"/>
      <c r="BS986" s="56"/>
      <c r="BT986" s="56"/>
      <c r="BU986" s="56"/>
      <c r="BV986" s="56"/>
      <c r="BW986" s="56"/>
      <c r="BX986" s="56"/>
      <c r="BY986" s="56"/>
      <c r="BZ986" s="56"/>
      <c r="CA986" s="56"/>
      <c r="CB986" s="56"/>
      <c r="CC986" s="56"/>
      <c r="CD986" s="56"/>
      <c r="CE986" s="56"/>
      <c r="CF986" s="56"/>
      <c r="CG986" s="56"/>
      <c r="CH986" s="56"/>
      <c r="CI986" s="56"/>
      <c r="CJ986" s="56"/>
      <c r="CK986" s="56"/>
      <c r="CL986" s="56"/>
      <c r="CM986" s="56"/>
      <c r="CN986" s="56"/>
      <c r="CO986" s="56"/>
      <c r="CP986" s="56"/>
      <c r="CQ986" s="56"/>
      <c r="CR986" s="56"/>
      <c r="CS986" s="56"/>
      <c r="CT986" s="56"/>
      <c r="CU986" s="56"/>
      <c r="CV986" s="56"/>
      <c r="CW986" s="56"/>
      <c r="CX986" s="56"/>
      <c r="CY986" s="56"/>
      <c r="CZ986" s="66"/>
      <c r="DA986" s="66"/>
      <c r="DB986" s="66"/>
      <c r="DC986" s="66"/>
      <c r="DD986" s="66"/>
      <c r="DE986" s="66"/>
      <c r="DF986" s="66"/>
      <c r="DG986" s="66"/>
      <c r="DH986" s="66"/>
      <c r="DI986" s="66"/>
      <c r="DJ986" s="66"/>
      <c r="DK986" s="66"/>
      <c r="DL986" s="66"/>
      <c r="DM986" s="66"/>
      <c r="DN986" s="66"/>
      <c r="DO986" s="66"/>
      <c r="DP986" s="66"/>
      <c r="DQ986" s="66"/>
      <c r="DR986" s="66"/>
      <c r="DS986" s="66"/>
      <c r="DT986" s="66"/>
      <c r="DU986" s="66"/>
      <c r="DV986" s="66"/>
      <c r="DW986" s="66"/>
      <c r="DX986" s="66"/>
      <c r="DY986" s="66"/>
      <c r="DZ986" s="66"/>
      <c r="EA986" s="66"/>
      <c r="EB986" s="66"/>
      <c r="EC986" s="66"/>
      <c r="ED986" s="66"/>
      <c r="EE986" s="66"/>
      <c r="EF986" s="66"/>
      <c r="EG986" s="66"/>
      <c r="EH986" s="66"/>
      <c r="EI986" s="66"/>
      <c r="EJ986" s="66"/>
      <c r="EK986" s="66"/>
      <c r="EL986" s="115"/>
      <c r="EM986" s="61"/>
      <c r="EN986" s="61"/>
      <c r="EO986" s="61"/>
      <c r="EP986" s="61"/>
      <c r="EQ986" s="121"/>
    </row>
    <row r="987" spans="1:149" s="67" customFormat="1" ht="11.25" customHeight="1" x14ac:dyDescent="0.15">
      <c r="B987" s="114"/>
      <c r="C987" s="56"/>
      <c r="D987" s="56"/>
      <c r="E987" s="56"/>
      <c r="F987" s="56" t="s">
        <v>12611</v>
      </c>
      <c r="G987" s="56"/>
      <c r="H987" s="56" t="s">
        <v>12612</v>
      </c>
      <c r="I987" s="56"/>
      <c r="J987" s="56" t="s">
        <v>12625</v>
      </c>
      <c r="K987" s="56"/>
      <c r="L987" s="56"/>
      <c r="M987" s="56"/>
      <c r="N987" s="56"/>
      <c r="O987" s="56"/>
      <c r="P987" s="56"/>
      <c r="Q987" s="56" t="s">
        <v>12626</v>
      </c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  <c r="AQ987" s="56"/>
      <c r="AR987" s="56"/>
      <c r="AS987" s="56"/>
      <c r="AT987" s="56"/>
      <c r="AU987" s="56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56"/>
      <c r="BG987" s="56"/>
      <c r="BH987" s="56"/>
      <c r="BI987" s="56"/>
      <c r="BJ987" s="56"/>
      <c r="BK987" s="56"/>
      <c r="BL987" s="56"/>
      <c r="BM987" s="56"/>
      <c r="BN987" s="56"/>
      <c r="BO987" s="56"/>
      <c r="BP987" s="56"/>
      <c r="BQ987" s="56"/>
      <c r="BR987" s="56"/>
      <c r="BS987" s="56"/>
      <c r="BT987" s="56"/>
      <c r="BU987" s="56"/>
      <c r="BV987" s="56"/>
      <c r="BW987" s="56"/>
      <c r="BX987" s="56"/>
      <c r="BY987" s="56"/>
      <c r="BZ987" s="56"/>
      <c r="CA987" s="56"/>
      <c r="CB987" s="56"/>
      <c r="CC987" s="56"/>
      <c r="CD987" s="56"/>
      <c r="CE987" s="56"/>
      <c r="CF987" s="56"/>
      <c r="CG987" s="56"/>
      <c r="CH987" s="56"/>
      <c r="CI987" s="56"/>
      <c r="CJ987" s="56"/>
      <c r="CK987" s="56"/>
      <c r="CL987" s="56"/>
      <c r="CM987" s="56"/>
      <c r="CN987" s="56"/>
      <c r="CO987" s="56"/>
      <c r="CP987" s="56"/>
      <c r="CQ987" s="56"/>
      <c r="CR987" s="56"/>
      <c r="CS987" s="56"/>
      <c r="CT987" s="56"/>
      <c r="CU987" s="56"/>
      <c r="CV987" s="56"/>
      <c r="CW987" s="56"/>
      <c r="CX987" s="56"/>
      <c r="CY987" s="56"/>
      <c r="CZ987" s="66"/>
      <c r="DA987" s="66"/>
      <c r="DB987" s="66"/>
      <c r="DC987" s="66"/>
      <c r="DD987" s="66"/>
      <c r="DE987" s="66"/>
      <c r="DF987" s="66"/>
      <c r="DG987" s="66"/>
      <c r="DH987" s="66"/>
      <c r="DI987" s="66"/>
      <c r="DJ987" s="66"/>
      <c r="DK987" s="66"/>
      <c r="DL987" s="66"/>
      <c r="DM987" s="66"/>
      <c r="DN987" s="66"/>
      <c r="DO987" s="66"/>
      <c r="DP987" s="66"/>
      <c r="DQ987" s="66"/>
      <c r="DR987" s="66"/>
      <c r="DS987" s="66"/>
      <c r="DT987" s="66"/>
      <c r="DU987" s="66"/>
      <c r="DV987" s="66"/>
      <c r="DW987" s="66"/>
      <c r="DX987" s="66"/>
      <c r="DY987" s="66"/>
      <c r="DZ987" s="66"/>
      <c r="EA987" s="66"/>
      <c r="EB987" s="66"/>
      <c r="EC987" s="66"/>
      <c r="ED987" s="66"/>
      <c r="EE987" s="66"/>
      <c r="EF987" s="66"/>
      <c r="EG987" s="66"/>
      <c r="EH987" s="66"/>
      <c r="EI987" s="66"/>
      <c r="EJ987" s="66"/>
      <c r="EK987" s="66"/>
      <c r="EL987" s="115"/>
      <c r="EM987" s="61"/>
      <c r="EN987" s="61"/>
      <c r="EO987" s="61"/>
      <c r="EP987" s="61"/>
      <c r="EQ987" s="121"/>
    </row>
    <row r="988" spans="1:149" s="67" customFormat="1" ht="11.25" customHeight="1" x14ac:dyDescent="0.15">
      <c r="B988" s="114"/>
      <c r="C988" s="56"/>
      <c r="D988" s="56"/>
      <c r="E988" s="56"/>
      <c r="F988" s="56"/>
      <c r="G988" s="56"/>
      <c r="H988" s="56" t="s">
        <v>12627</v>
      </c>
      <c r="I988" s="56"/>
      <c r="J988" s="56"/>
      <c r="K988" s="56"/>
      <c r="L988" s="56"/>
      <c r="M988" s="56" t="s">
        <v>12628</v>
      </c>
      <c r="N988" s="56"/>
      <c r="O988" s="56"/>
      <c r="P988" s="56"/>
      <c r="Q988" s="56"/>
      <c r="R988" s="56"/>
      <c r="S988" s="56"/>
      <c r="T988" s="56" t="s">
        <v>41</v>
      </c>
      <c r="U988" s="56"/>
      <c r="V988" s="139" t="s">
        <v>12920</v>
      </c>
      <c r="W988" s="56"/>
      <c r="X988" s="56"/>
      <c r="Y988" s="56" t="s">
        <v>7</v>
      </c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  <c r="AQ988" s="56"/>
      <c r="AR988" s="56"/>
      <c r="AS988" s="56"/>
      <c r="AT988" s="56"/>
      <c r="AU988" s="56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56"/>
      <c r="BG988" s="56"/>
      <c r="BH988" s="56"/>
      <c r="BI988" s="56"/>
      <c r="BJ988" s="56"/>
      <c r="BK988" s="56"/>
      <c r="BL988" s="56"/>
      <c r="BM988" s="56"/>
      <c r="BN988" s="56"/>
      <c r="BO988" s="56"/>
      <c r="BP988" s="56"/>
      <c r="BQ988" s="56"/>
      <c r="BR988" s="56"/>
      <c r="BS988" s="56"/>
      <c r="BT988" s="56"/>
      <c r="BU988" s="56"/>
      <c r="BV988" s="56"/>
      <c r="BW988" s="56"/>
      <c r="BX988" s="56"/>
      <c r="BY988" s="56"/>
      <c r="BZ988" s="56"/>
      <c r="CA988" s="56"/>
      <c r="CB988" s="56"/>
      <c r="CC988" s="56"/>
      <c r="CD988" s="56"/>
      <c r="CE988" s="56"/>
      <c r="CF988" s="56"/>
      <c r="CG988" s="56"/>
      <c r="CH988" s="56"/>
      <c r="CI988" s="56"/>
      <c r="CJ988" s="56"/>
      <c r="CK988" s="56"/>
      <c r="CL988" s="56"/>
      <c r="CM988" s="56"/>
      <c r="CN988" s="56"/>
      <c r="CO988" s="56"/>
      <c r="CP988" s="56"/>
      <c r="CQ988" s="56"/>
      <c r="CR988" s="56"/>
      <c r="CS988" s="56"/>
      <c r="CT988" s="56"/>
      <c r="CU988" s="56"/>
      <c r="CV988" s="56"/>
      <c r="CW988" s="56"/>
      <c r="CX988" s="56"/>
      <c r="CY988" s="56"/>
      <c r="CZ988" s="66"/>
      <c r="DA988" s="66"/>
      <c r="DB988" s="66"/>
      <c r="DC988" s="66"/>
      <c r="DD988" s="66"/>
      <c r="DE988" s="66"/>
      <c r="DF988" s="66"/>
      <c r="DG988" s="66"/>
      <c r="DH988" s="66"/>
      <c r="DI988" s="66"/>
      <c r="DJ988" s="66"/>
      <c r="DK988" s="66"/>
      <c r="DL988" s="66"/>
      <c r="DM988" s="66"/>
      <c r="DN988" s="66"/>
      <c r="DO988" s="66"/>
      <c r="DP988" s="66"/>
      <c r="DQ988" s="66"/>
      <c r="DR988" s="66"/>
      <c r="DS988" s="66"/>
      <c r="DT988" s="66"/>
      <c r="DU988" s="66"/>
      <c r="DV988" s="66"/>
      <c r="DW988" s="66"/>
      <c r="DX988" s="66"/>
      <c r="DY988" s="66"/>
      <c r="DZ988" s="66"/>
      <c r="EA988" s="66"/>
      <c r="EB988" s="66"/>
      <c r="EC988" s="66"/>
      <c r="ED988" s="66"/>
      <c r="EE988" s="66"/>
      <c r="EF988" s="66"/>
      <c r="EG988" s="66"/>
      <c r="EH988" s="66"/>
      <c r="EI988" s="66"/>
      <c r="EJ988" s="66"/>
      <c r="EK988" s="66"/>
      <c r="EL988" s="115"/>
      <c r="EM988" s="61"/>
      <c r="EN988" s="61"/>
      <c r="EO988" s="61"/>
      <c r="EP988" s="61"/>
      <c r="EQ988" s="121"/>
    </row>
    <row r="989" spans="1:149" s="67" customFormat="1" ht="11.25" customHeight="1" x14ac:dyDescent="0.15">
      <c r="B989" s="114"/>
      <c r="C989" s="56"/>
      <c r="D989" s="56"/>
      <c r="E989" s="56"/>
      <c r="F989" s="56"/>
      <c r="G989" s="56"/>
      <c r="H989" s="56" t="s">
        <v>12613</v>
      </c>
      <c r="I989" s="56"/>
      <c r="J989" s="56" t="s">
        <v>43</v>
      </c>
      <c r="K989" s="56"/>
      <c r="L989" s="56" t="str">
        <f>TEXT(500,"#,##0.#######")</f>
        <v>500.</v>
      </c>
      <c r="M989" s="56"/>
      <c r="N989" s="56"/>
      <c r="O989" s="56" t="s">
        <v>7</v>
      </c>
      <c r="P989" s="56"/>
      <c r="Q989" s="56" t="s">
        <v>12609</v>
      </c>
      <c r="R989" s="56"/>
      <c r="S989" s="56"/>
      <c r="T989" s="56" t="str">
        <f>TEXT(8,"#,##0.#######")</f>
        <v>8.</v>
      </c>
      <c r="U989" s="56" t="s">
        <v>4481</v>
      </c>
      <c r="V989" s="56"/>
      <c r="W989" s="56"/>
      <c r="X989" s="56" t="s">
        <v>43</v>
      </c>
      <c r="Y989" s="56"/>
      <c r="Z989" s="56" t="str">
        <f>TEXT(ROUND(L989/T989,2),"#,##0.#######")</f>
        <v>62.5</v>
      </c>
      <c r="AA989" s="56"/>
      <c r="AB989" s="56"/>
      <c r="AC989" s="56"/>
      <c r="AD989" s="56" t="s">
        <v>7</v>
      </c>
      <c r="AE989" s="56" t="s">
        <v>45</v>
      </c>
      <c r="AF989" s="56" t="s">
        <v>4481</v>
      </c>
      <c r="AG989" s="56"/>
      <c r="AK989" s="56"/>
      <c r="AL989" s="56"/>
      <c r="AM989" s="56"/>
      <c r="AN989" s="56"/>
      <c r="AO989" s="56"/>
      <c r="AP989" s="56"/>
      <c r="AQ989" s="56"/>
      <c r="AR989" s="56"/>
      <c r="AS989" s="56"/>
      <c r="AT989" s="56"/>
      <c r="AU989" s="56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56"/>
      <c r="BG989" s="56"/>
      <c r="BH989" s="56"/>
      <c r="BI989" s="56"/>
      <c r="BJ989" s="56"/>
      <c r="BK989" s="56"/>
      <c r="BL989" s="56"/>
      <c r="BM989" s="56"/>
      <c r="BN989" s="56"/>
      <c r="BO989" s="56"/>
      <c r="BP989" s="56"/>
      <c r="BQ989" s="56"/>
      <c r="BR989" s="56"/>
      <c r="BS989" s="56"/>
      <c r="BT989" s="56"/>
      <c r="BU989" s="56"/>
      <c r="BV989" s="56"/>
      <c r="BW989" s="56"/>
      <c r="BX989" s="56"/>
      <c r="BY989" s="56"/>
      <c r="BZ989" s="56"/>
      <c r="CA989" s="56"/>
      <c r="CB989" s="56"/>
      <c r="CC989" s="56"/>
      <c r="CD989" s="56"/>
      <c r="CE989" s="56"/>
      <c r="CF989" s="56"/>
      <c r="CG989" s="56"/>
      <c r="CH989" s="56"/>
      <c r="CI989" s="56"/>
      <c r="CJ989" s="56"/>
      <c r="CK989" s="56"/>
      <c r="CL989" s="56"/>
      <c r="CM989" s="56"/>
      <c r="CN989" s="56"/>
      <c r="CO989" s="56"/>
      <c r="CP989" s="56"/>
      <c r="CQ989" s="56"/>
      <c r="CR989" s="56"/>
      <c r="CS989" s="56"/>
      <c r="CT989" s="56"/>
      <c r="CU989" s="56"/>
      <c r="CV989" s="56"/>
      <c r="CW989" s="56"/>
      <c r="CX989" s="56"/>
      <c r="CY989" s="56"/>
      <c r="CZ989" s="66"/>
      <c r="DA989" s="66"/>
      <c r="DB989" s="66"/>
      <c r="DC989" s="66"/>
      <c r="DD989" s="66"/>
      <c r="DE989" s="66"/>
      <c r="DF989" s="66"/>
      <c r="DG989" s="66"/>
      <c r="DH989" s="66"/>
      <c r="DI989" s="66"/>
      <c r="DJ989" s="66"/>
      <c r="DK989" s="66"/>
      <c r="DL989" s="66"/>
      <c r="DM989" s="66"/>
      <c r="DN989" s="66"/>
      <c r="DO989" s="66"/>
      <c r="DP989" s="66"/>
      <c r="DQ989" s="66"/>
      <c r="DR989" s="66"/>
      <c r="DS989" s="66"/>
      <c r="DT989" s="66"/>
      <c r="DU989" s="66"/>
      <c r="DV989" s="66"/>
      <c r="DW989" s="66"/>
      <c r="DX989" s="66"/>
      <c r="DY989" s="66"/>
      <c r="DZ989" s="66"/>
      <c r="EA989" s="66"/>
      <c r="EB989" s="66"/>
      <c r="EC989" s="66"/>
      <c r="ED989" s="66"/>
      <c r="EE989" s="66"/>
      <c r="EF989" s="66"/>
      <c r="EG989" s="66"/>
      <c r="EH989" s="66"/>
      <c r="EI989" s="66"/>
      <c r="EJ989" s="66"/>
      <c r="EK989" s="66"/>
      <c r="EL989" s="115"/>
      <c r="EM989" s="61"/>
      <c r="EN989" s="61"/>
      <c r="EO989" s="61"/>
      <c r="EP989" s="61"/>
      <c r="EQ989" s="121"/>
    </row>
    <row r="990" spans="1:149" s="67" customFormat="1" ht="11.25" customHeight="1" x14ac:dyDescent="0.15">
      <c r="B990" s="114"/>
      <c r="C990" s="56"/>
      <c r="D990" s="56"/>
      <c r="E990" s="56"/>
      <c r="F990" s="56"/>
      <c r="G990" s="56"/>
      <c r="H990" s="56" t="s">
        <v>4448</v>
      </c>
      <c r="I990" s="56"/>
      <c r="J990" s="56"/>
      <c r="K990" s="56"/>
      <c r="L990" s="56"/>
      <c r="M990" s="56"/>
      <c r="N990" s="56"/>
      <c r="O990" s="56" t="s">
        <v>41</v>
      </c>
      <c r="P990" s="56"/>
      <c r="Q990" s="287" t="e">
        <f>토목기계경비총괄표!$G$16</f>
        <v>#REF!</v>
      </c>
      <c r="R990" s="287"/>
      <c r="S990" s="287"/>
      <c r="T990" s="287"/>
      <c r="U990" s="287"/>
      <c r="W990" s="56" t="s">
        <v>12609</v>
      </c>
      <c r="X990" s="56"/>
      <c r="Y990" s="56"/>
      <c r="Z990" s="56" t="str">
        <f>TEXT(Z989,"#,##0.#######")</f>
        <v>62.5</v>
      </c>
      <c r="AA990" s="56"/>
      <c r="AB990" s="56"/>
      <c r="AC990" s="56"/>
      <c r="AD990" s="56"/>
      <c r="AE990" s="56" t="s">
        <v>43</v>
      </c>
      <c r="AF990" s="56"/>
      <c r="AG990" s="56" t="e">
        <f>TEXT(TRUNC(Q990/Z989,1),"#,##0.#")</f>
        <v>#REF!</v>
      </c>
      <c r="BA990" s="56"/>
      <c r="BB990" s="56"/>
      <c r="BC990" s="56"/>
      <c r="BD990" s="56"/>
      <c r="BE990" s="56"/>
      <c r="BF990" s="56"/>
      <c r="BG990" s="56"/>
      <c r="BH990" s="56"/>
      <c r="BI990" s="56"/>
      <c r="BJ990" s="56"/>
      <c r="BK990" s="56"/>
      <c r="BL990" s="56"/>
      <c r="BM990" s="56"/>
      <c r="BN990" s="56"/>
      <c r="BO990" s="56"/>
      <c r="BP990" s="56"/>
      <c r="BQ990" s="56"/>
      <c r="BR990" s="56"/>
      <c r="BS990" s="56"/>
      <c r="BT990" s="56"/>
      <c r="BU990" s="56"/>
      <c r="BV990" s="56"/>
      <c r="BW990" s="56"/>
      <c r="BX990" s="56"/>
      <c r="BY990" s="56"/>
      <c r="BZ990" s="56"/>
      <c r="CA990" s="56"/>
      <c r="CB990" s="56"/>
      <c r="CC990" s="56"/>
      <c r="CD990" s="56"/>
      <c r="CE990" s="56"/>
      <c r="CF990" s="56"/>
      <c r="CG990" s="56"/>
      <c r="CH990" s="56"/>
      <c r="CI990" s="56"/>
      <c r="CJ990" s="56"/>
      <c r="CK990" s="56"/>
      <c r="CL990" s="56"/>
      <c r="CM990" s="56"/>
      <c r="CN990" s="56"/>
      <c r="CO990" s="56"/>
      <c r="CP990" s="56"/>
      <c r="CQ990" s="56"/>
      <c r="CR990" s="56"/>
      <c r="CS990" s="56"/>
      <c r="CT990" s="56"/>
      <c r="CU990" s="56"/>
      <c r="CV990" s="56"/>
      <c r="CW990" s="56"/>
      <c r="CX990" s="56"/>
      <c r="CY990" s="56"/>
      <c r="CZ990" s="66"/>
      <c r="DA990" s="66"/>
      <c r="DB990" s="66"/>
      <c r="DC990" s="66"/>
      <c r="DD990" s="66"/>
      <c r="DE990" s="66"/>
      <c r="DF990" s="66"/>
      <c r="DG990" s="66"/>
      <c r="DH990" s="66"/>
      <c r="DI990" s="66"/>
      <c r="DJ990" s="66"/>
      <c r="DK990" s="66"/>
      <c r="DL990" s="66"/>
      <c r="DM990" s="66"/>
      <c r="DN990" s="66"/>
      <c r="DO990" s="66"/>
      <c r="DP990" s="66"/>
      <c r="DQ990" s="66"/>
      <c r="DR990" s="66"/>
      <c r="DS990" s="66"/>
      <c r="DT990" s="66"/>
      <c r="DU990" s="66"/>
      <c r="DV990" s="66"/>
      <c r="DW990" s="66"/>
      <c r="DX990" s="66"/>
      <c r="DY990" s="66"/>
      <c r="DZ990" s="66"/>
      <c r="EA990" s="66"/>
      <c r="EB990" s="66"/>
      <c r="EC990" s="66"/>
      <c r="ED990" s="66"/>
      <c r="EE990" s="66"/>
      <c r="EF990" s="66"/>
      <c r="EG990" s="66"/>
      <c r="EH990" s="66"/>
      <c r="EI990" s="66"/>
      <c r="EJ990" s="66"/>
      <c r="EK990" s="66"/>
      <c r="EL990" s="115"/>
      <c r="EM990" s="61"/>
      <c r="EN990" s="61"/>
      <c r="EO990" s="61"/>
      <c r="EP990" s="61"/>
      <c r="EQ990" s="121"/>
    </row>
    <row r="991" spans="1:149" s="67" customFormat="1" ht="11.25" customHeight="1" x14ac:dyDescent="0.15">
      <c r="B991" s="114"/>
      <c r="C991" s="56"/>
      <c r="D991" s="56"/>
      <c r="E991" s="56"/>
      <c r="F991" s="56"/>
      <c r="G991" s="56"/>
      <c r="H991" s="56" t="s">
        <v>4449</v>
      </c>
      <c r="I991" s="56"/>
      <c r="J991" s="56"/>
      <c r="K991" s="56"/>
      <c r="L991" s="56"/>
      <c r="M991" s="56"/>
      <c r="N991" s="56"/>
      <c r="O991" s="56" t="s">
        <v>41</v>
      </c>
      <c r="P991" s="56"/>
      <c r="Q991" s="287" t="e">
        <f>토목기계경비총괄표!$H$16</f>
        <v>#REF!</v>
      </c>
      <c r="R991" s="287"/>
      <c r="S991" s="287"/>
      <c r="T991" s="287"/>
      <c r="U991" s="287"/>
      <c r="W991" s="56" t="s">
        <v>12609</v>
      </c>
      <c r="X991" s="56"/>
      <c r="Y991" s="56"/>
      <c r="Z991" s="56" t="str">
        <f>TEXT(Z989,"#,##0.#######")</f>
        <v>62.5</v>
      </c>
      <c r="AA991" s="56"/>
      <c r="AB991" s="56"/>
      <c r="AC991" s="56"/>
      <c r="AD991" s="56"/>
      <c r="AE991" s="56" t="s">
        <v>43</v>
      </c>
      <c r="AF991" s="56"/>
      <c r="AG991" s="56" t="e">
        <f>TEXT(TRUNC(Q991/Z989,1),"#,##0.#")</f>
        <v>#REF!</v>
      </c>
      <c r="BA991" s="56"/>
      <c r="BB991" s="56"/>
      <c r="BC991" s="56"/>
      <c r="BD991" s="56"/>
      <c r="BE991" s="56"/>
      <c r="BF991" s="56"/>
      <c r="BG991" s="56"/>
      <c r="BH991" s="56"/>
      <c r="BI991" s="56"/>
      <c r="BJ991" s="56"/>
      <c r="BK991" s="56"/>
      <c r="BL991" s="56"/>
      <c r="BM991" s="56"/>
      <c r="BN991" s="56"/>
      <c r="BO991" s="56"/>
      <c r="BP991" s="56"/>
      <c r="BQ991" s="56"/>
      <c r="BR991" s="56"/>
      <c r="BS991" s="56"/>
      <c r="BT991" s="56"/>
      <c r="BU991" s="56"/>
      <c r="BV991" s="56"/>
      <c r="BW991" s="56"/>
      <c r="BX991" s="56"/>
      <c r="BY991" s="56"/>
      <c r="BZ991" s="56"/>
      <c r="CA991" s="56"/>
      <c r="CB991" s="56"/>
      <c r="CC991" s="56"/>
      <c r="CD991" s="56"/>
      <c r="CE991" s="56"/>
      <c r="CF991" s="56"/>
      <c r="CG991" s="56"/>
      <c r="CH991" s="56"/>
      <c r="CI991" s="56"/>
      <c r="CJ991" s="56"/>
      <c r="CK991" s="56"/>
      <c r="CL991" s="56"/>
      <c r="CM991" s="56"/>
      <c r="CN991" s="56"/>
      <c r="CO991" s="56"/>
      <c r="CP991" s="56"/>
      <c r="CQ991" s="56"/>
      <c r="CR991" s="56"/>
      <c r="CS991" s="56"/>
      <c r="CT991" s="56"/>
      <c r="CU991" s="56"/>
      <c r="CV991" s="56"/>
      <c r="CW991" s="56"/>
      <c r="CX991" s="56"/>
      <c r="CY991" s="56"/>
      <c r="CZ991" s="66"/>
      <c r="DA991" s="66"/>
      <c r="DB991" s="66"/>
      <c r="DC991" s="66"/>
      <c r="DD991" s="66"/>
      <c r="DE991" s="66"/>
      <c r="DF991" s="66"/>
      <c r="DG991" s="66"/>
      <c r="DH991" s="66"/>
      <c r="DI991" s="66"/>
      <c r="DJ991" s="66"/>
      <c r="DK991" s="66"/>
      <c r="DL991" s="66"/>
      <c r="DM991" s="66"/>
      <c r="DN991" s="66"/>
      <c r="DO991" s="66"/>
      <c r="DP991" s="66"/>
      <c r="DQ991" s="66"/>
      <c r="DR991" s="66"/>
      <c r="DS991" s="66"/>
      <c r="DT991" s="66"/>
      <c r="DU991" s="66"/>
      <c r="DV991" s="66"/>
      <c r="DW991" s="66"/>
      <c r="DX991" s="66"/>
      <c r="DY991" s="66"/>
      <c r="DZ991" s="66"/>
      <c r="EA991" s="66"/>
      <c r="EB991" s="66"/>
      <c r="EC991" s="66"/>
      <c r="ED991" s="66"/>
      <c r="EE991" s="66"/>
      <c r="EF991" s="66"/>
      <c r="EG991" s="66"/>
      <c r="EH991" s="66"/>
      <c r="EI991" s="66"/>
      <c r="EJ991" s="66"/>
      <c r="EK991" s="66"/>
      <c r="EL991" s="115"/>
      <c r="EM991" s="61"/>
      <c r="EN991" s="61"/>
      <c r="EO991" s="61"/>
      <c r="EP991" s="61"/>
      <c r="EQ991" s="121"/>
    </row>
    <row r="992" spans="1:149" s="67" customFormat="1" ht="11.25" customHeight="1" x14ac:dyDescent="0.15">
      <c r="B992" s="114"/>
      <c r="C992" s="56"/>
      <c r="D992" s="56"/>
      <c r="E992" s="56"/>
      <c r="F992" s="56"/>
      <c r="G992" s="56"/>
      <c r="H992" s="56" t="s">
        <v>12605</v>
      </c>
      <c r="I992" s="56"/>
      <c r="J992" s="56" t="s">
        <v>12606</v>
      </c>
      <c r="K992" s="56"/>
      <c r="L992" s="56"/>
      <c r="M992" s="56"/>
      <c r="N992" s="56"/>
      <c r="O992" s="56" t="s">
        <v>41</v>
      </c>
      <c r="P992" s="56"/>
      <c r="Q992" s="287">
        <f>토목기계경비총괄표!$I$16</f>
        <v>1876</v>
      </c>
      <c r="R992" s="287"/>
      <c r="S992" s="287"/>
      <c r="T992" s="287"/>
      <c r="U992" s="287"/>
      <c r="W992" s="56" t="s">
        <v>12609</v>
      </c>
      <c r="X992" s="56"/>
      <c r="Y992" s="56"/>
      <c r="Z992" s="56" t="str">
        <f>TEXT(Z989,"#,##0.#######")</f>
        <v>62.5</v>
      </c>
      <c r="AA992" s="56"/>
      <c r="AB992" s="56"/>
      <c r="AC992" s="56"/>
      <c r="AD992" s="56"/>
      <c r="AE992" s="56" t="s">
        <v>43</v>
      </c>
      <c r="AF992" s="56"/>
      <c r="AG992" s="56" t="str">
        <f>TEXT(TRUNC(Q992/Z989,1),"#,##0.#")</f>
        <v>30.</v>
      </c>
      <c r="BA992" s="56"/>
      <c r="BB992" s="56"/>
      <c r="BC992" s="56"/>
      <c r="BD992" s="56"/>
      <c r="BE992" s="56"/>
      <c r="BF992" s="56"/>
      <c r="BG992" s="56"/>
      <c r="BH992" s="56"/>
      <c r="BI992" s="56"/>
      <c r="BJ992" s="56"/>
      <c r="BK992" s="56"/>
      <c r="BL992" s="56"/>
      <c r="BM992" s="56"/>
      <c r="BN992" s="56"/>
      <c r="BO992" s="56"/>
      <c r="BP992" s="56"/>
      <c r="BQ992" s="56"/>
      <c r="BR992" s="56"/>
      <c r="BS992" s="56"/>
      <c r="BT992" s="56"/>
      <c r="BU992" s="56"/>
      <c r="BV992" s="56"/>
      <c r="BW992" s="56"/>
      <c r="BX992" s="56"/>
      <c r="BY992" s="56"/>
      <c r="BZ992" s="56"/>
      <c r="CA992" s="56"/>
      <c r="CB992" s="56"/>
      <c r="CC992" s="56"/>
      <c r="CD992" s="56"/>
      <c r="CE992" s="56"/>
      <c r="CF992" s="56"/>
      <c r="CG992" s="56"/>
      <c r="CH992" s="56"/>
      <c r="CI992" s="56"/>
      <c r="CJ992" s="56"/>
      <c r="CK992" s="56"/>
      <c r="CL992" s="56"/>
      <c r="CM992" s="56"/>
      <c r="CN992" s="56"/>
      <c r="CO992" s="56"/>
      <c r="CP992" s="56"/>
      <c r="CQ992" s="56"/>
      <c r="CR992" s="56"/>
      <c r="CS992" s="56"/>
      <c r="CT992" s="56"/>
      <c r="CU992" s="56"/>
      <c r="CV992" s="56"/>
      <c r="CW992" s="56"/>
      <c r="CX992" s="56"/>
      <c r="CY992" s="56"/>
      <c r="CZ992" s="66"/>
      <c r="DA992" s="66"/>
      <c r="DB992" s="66"/>
      <c r="DC992" s="66"/>
      <c r="DD992" s="66"/>
      <c r="DE992" s="66"/>
      <c r="DF992" s="66"/>
      <c r="DG992" s="66"/>
      <c r="DH992" s="66"/>
      <c r="DI992" s="66"/>
      <c r="DJ992" s="66"/>
      <c r="DK992" s="66"/>
      <c r="DL992" s="66"/>
      <c r="DM992" s="66"/>
      <c r="DN992" s="66"/>
      <c r="DO992" s="66"/>
      <c r="DP992" s="66"/>
      <c r="DQ992" s="66"/>
      <c r="DR992" s="66"/>
      <c r="DS992" s="66"/>
      <c r="DT992" s="66"/>
      <c r="DU992" s="66"/>
      <c r="DV992" s="66"/>
      <c r="DW992" s="66"/>
      <c r="DX992" s="66"/>
      <c r="DY992" s="66"/>
      <c r="DZ992" s="66"/>
      <c r="EA992" s="66"/>
      <c r="EB992" s="66"/>
      <c r="EC992" s="66"/>
      <c r="ED992" s="66"/>
      <c r="EE992" s="66"/>
      <c r="EF992" s="66"/>
      <c r="EG992" s="66"/>
      <c r="EH992" s="66"/>
      <c r="EI992" s="66"/>
      <c r="EJ992" s="66"/>
      <c r="EK992" s="66"/>
      <c r="EL992" s="115"/>
      <c r="EM992" s="61"/>
      <c r="EN992" s="61"/>
      <c r="EO992" s="61"/>
      <c r="EP992" s="61"/>
      <c r="EQ992" s="121"/>
    </row>
    <row r="993" spans="2:189" s="67" customFormat="1" ht="11.25" customHeight="1" x14ac:dyDescent="0.15">
      <c r="B993" s="114"/>
      <c r="C993" s="56"/>
      <c r="D993" s="56"/>
      <c r="E993" s="56"/>
      <c r="F993" s="56"/>
      <c r="G993" s="56"/>
      <c r="H993" s="56" t="s">
        <v>12614</v>
      </c>
      <c r="I993" s="56"/>
      <c r="J993" s="56" t="s">
        <v>9</v>
      </c>
      <c r="K993" s="56"/>
      <c r="L993" s="56"/>
      <c r="M993" s="56"/>
      <c r="N993" s="56"/>
      <c r="O993" s="56" t="s">
        <v>41</v>
      </c>
      <c r="P993" s="56"/>
      <c r="Q993" s="56" t="e">
        <f>TEXT(AG990+AG991+AG992,"#,##0.#######")</f>
        <v>#REF!</v>
      </c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J993" s="56"/>
      <c r="AK993" s="56"/>
      <c r="AL993" s="56"/>
      <c r="AM993" s="56"/>
      <c r="AN993" s="56"/>
      <c r="AO993" s="56"/>
      <c r="AP993" s="56"/>
      <c r="AQ993" s="56"/>
      <c r="AR993" s="56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56"/>
      <c r="BI993" s="56"/>
      <c r="BJ993" s="56"/>
      <c r="BK993" s="56"/>
      <c r="BL993" s="56"/>
      <c r="BM993" s="56"/>
      <c r="BN993" s="56"/>
      <c r="BO993" s="56"/>
      <c r="BP993" s="56"/>
      <c r="BQ993" s="56"/>
      <c r="BR993" s="56"/>
      <c r="BS993" s="56"/>
      <c r="BT993" s="56"/>
      <c r="BU993" s="56"/>
      <c r="BV993" s="56"/>
      <c r="BW993" s="56"/>
      <c r="BX993" s="56"/>
      <c r="BY993" s="56"/>
      <c r="BZ993" s="56"/>
      <c r="CA993" s="56"/>
      <c r="CB993" s="56"/>
      <c r="CC993" s="56"/>
      <c r="CD993" s="56"/>
      <c r="CE993" s="56"/>
      <c r="CF993" s="56"/>
      <c r="CG993" s="56"/>
      <c r="CH993" s="56"/>
      <c r="CI993" s="56"/>
      <c r="CJ993" s="56"/>
      <c r="CK993" s="56"/>
      <c r="CL993" s="56"/>
      <c r="CM993" s="56"/>
      <c r="CN993" s="56"/>
      <c r="CO993" s="56"/>
      <c r="CP993" s="56"/>
      <c r="CQ993" s="56"/>
      <c r="CR993" s="56"/>
      <c r="CS993" s="56"/>
      <c r="CT993" s="56"/>
      <c r="CU993" s="56"/>
      <c r="CV993" s="56"/>
      <c r="CW993" s="56"/>
      <c r="CX993" s="56"/>
      <c r="CY993" s="56"/>
      <c r="CZ993" s="66"/>
      <c r="DA993" s="66"/>
      <c r="DB993" s="66"/>
      <c r="DC993" s="66"/>
      <c r="DD993" s="66"/>
      <c r="DE993" s="66"/>
      <c r="DF993" s="66"/>
      <c r="DG993" s="66"/>
      <c r="DH993" s="66"/>
      <c r="DI993" s="66"/>
      <c r="DJ993" s="66"/>
      <c r="DK993" s="66"/>
      <c r="DL993" s="66"/>
      <c r="DM993" s="66"/>
      <c r="DN993" s="66"/>
      <c r="DO993" s="66"/>
      <c r="DP993" s="66"/>
      <c r="DQ993" s="66"/>
      <c r="DR993" s="66"/>
      <c r="DS993" s="66"/>
      <c r="DT993" s="66"/>
      <c r="DU993" s="66"/>
      <c r="DV993" s="66"/>
      <c r="DW993" s="66"/>
      <c r="DX993" s="66"/>
      <c r="DY993" s="66"/>
      <c r="DZ993" s="66"/>
      <c r="EA993" s="66"/>
      <c r="EB993" s="66"/>
      <c r="EC993" s="66"/>
      <c r="ED993" s="66"/>
      <c r="EE993" s="66"/>
      <c r="EF993" s="66"/>
      <c r="EG993" s="66"/>
      <c r="EH993" s="66"/>
      <c r="EI993" s="66"/>
      <c r="EJ993" s="66"/>
      <c r="EK993" s="66"/>
      <c r="EL993" s="115"/>
      <c r="EM993" s="61" t="e">
        <f>EN993+EO993+EP993</f>
        <v>#REF!</v>
      </c>
      <c r="EN993" s="61" t="e">
        <f>TEXT(AG990,"#,###.0")</f>
        <v>#REF!</v>
      </c>
      <c r="EO993" s="61" t="e">
        <f>TEXT(AG991,"#,###.0")</f>
        <v>#REF!</v>
      </c>
      <c r="EP993" s="61" t="str">
        <f>TEXT(AG992,"#,###.0")</f>
        <v>30.0</v>
      </c>
      <c r="EQ993" s="121"/>
    </row>
    <row r="994" spans="2:189" s="67" customFormat="1" ht="11.45" customHeight="1" x14ac:dyDescent="0.15">
      <c r="B994" s="114"/>
      <c r="C994" s="56"/>
      <c r="D994" s="56"/>
      <c r="E994" s="56"/>
      <c r="F994" s="56" t="s">
        <v>12615</v>
      </c>
      <c r="G994" s="56"/>
      <c r="H994" s="56" t="s">
        <v>12612</v>
      </c>
      <c r="I994" s="56"/>
      <c r="J994" s="56" t="s">
        <v>12926</v>
      </c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 t="s">
        <v>12929</v>
      </c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  <c r="AQ994" s="56"/>
      <c r="AR994" s="56"/>
      <c r="AS994" s="56"/>
      <c r="AT994" s="56"/>
      <c r="AU994" s="56"/>
      <c r="AV994" s="56"/>
      <c r="AW994" s="56"/>
      <c r="AX994" s="56"/>
      <c r="AY994" s="56"/>
      <c r="AZ994" s="56"/>
      <c r="BA994" s="56"/>
      <c r="BB994" s="56"/>
      <c r="BC994" s="56"/>
      <c r="BD994" s="56"/>
      <c r="BE994" s="56"/>
      <c r="BF994" s="56"/>
      <c r="BG994" s="56"/>
      <c r="BH994" s="56"/>
      <c r="BI994" s="56"/>
      <c r="BJ994" s="56"/>
      <c r="BK994" s="56"/>
      <c r="BL994" s="56"/>
      <c r="BM994" s="56"/>
      <c r="BN994" s="56"/>
      <c r="BO994" s="56"/>
      <c r="BP994" s="56"/>
      <c r="BQ994" s="56"/>
      <c r="BR994" s="56"/>
      <c r="BS994" s="56"/>
      <c r="BT994" s="56"/>
      <c r="BU994" s="56"/>
      <c r="BV994" s="56"/>
      <c r="BW994" s="56"/>
      <c r="BX994" s="56"/>
      <c r="BY994" s="56"/>
      <c r="BZ994" s="56"/>
      <c r="CA994" s="56"/>
      <c r="CB994" s="56"/>
      <c r="CC994" s="56"/>
      <c r="CD994" s="56"/>
      <c r="CE994" s="56"/>
      <c r="CF994" s="56"/>
      <c r="CG994" s="56"/>
      <c r="CH994" s="56"/>
      <c r="CI994" s="56"/>
      <c r="CJ994" s="56"/>
      <c r="CK994" s="56"/>
      <c r="CL994" s="56"/>
      <c r="CM994" s="56"/>
      <c r="CN994" s="56"/>
      <c r="CO994" s="56"/>
      <c r="CP994" s="56"/>
      <c r="CQ994" s="56"/>
      <c r="CR994" s="56"/>
      <c r="CS994" s="56"/>
      <c r="CT994" s="56"/>
      <c r="CU994" s="56"/>
      <c r="CV994" s="56"/>
      <c r="CW994" s="56"/>
      <c r="CX994" s="56"/>
      <c r="CY994" s="56"/>
      <c r="CZ994" s="66"/>
      <c r="DA994" s="66"/>
      <c r="DB994" s="66"/>
      <c r="DC994" s="66"/>
      <c r="DD994" s="66"/>
      <c r="DE994" s="66"/>
      <c r="DF994" s="66"/>
      <c r="DG994" s="66"/>
      <c r="DH994" s="66"/>
      <c r="DI994" s="66"/>
      <c r="DJ994" s="66"/>
      <c r="DK994" s="66"/>
      <c r="DL994" s="66"/>
      <c r="DM994" s="66"/>
      <c r="DN994" s="66"/>
      <c r="DO994" s="66"/>
      <c r="DP994" s="66"/>
      <c r="DQ994" s="66"/>
      <c r="DR994" s="66"/>
      <c r="DS994" s="66"/>
      <c r="DT994" s="66"/>
      <c r="DU994" s="66"/>
      <c r="DV994" s="66"/>
      <c r="DW994" s="66"/>
      <c r="DX994" s="66"/>
      <c r="DY994" s="66"/>
      <c r="DZ994" s="66"/>
      <c r="EA994" s="66"/>
      <c r="EB994" s="66"/>
      <c r="EC994" s="66"/>
      <c r="ED994" s="66"/>
      <c r="EE994" s="66"/>
      <c r="EF994" s="66"/>
      <c r="EG994" s="66"/>
      <c r="EH994" s="66"/>
      <c r="EI994" s="66"/>
      <c r="EJ994" s="66"/>
      <c r="EK994" s="66"/>
      <c r="EL994" s="115"/>
      <c r="EM994" s="61"/>
      <c r="EN994" s="61"/>
      <c r="EO994" s="61"/>
      <c r="EP994" s="61"/>
      <c r="EQ994" s="70"/>
      <c r="ER994" s="54"/>
      <c r="ES994" s="54"/>
      <c r="ET994" s="68"/>
      <c r="EU994" s="68"/>
      <c r="EV994" s="68"/>
      <c r="EW994" s="68"/>
      <c r="EX994" s="68"/>
      <c r="EY994" s="68"/>
      <c r="EZ994" s="68"/>
      <c r="FA994" s="68"/>
      <c r="FB994" s="68"/>
      <c r="FC994" s="68"/>
      <c r="FD994" s="68"/>
      <c r="FE994" s="68"/>
      <c r="FF994" s="68"/>
      <c r="FG994" s="68"/>
      <c r="FH994" s="68"/>
      <c r="FI994" s="68"/>
      <c r="FJ994" s="68"/>
      <c r="FK994" s="68"/>
      <c r="FL994" s="68"/>
      <c r="FM994" s="68"/>
      <c r="FN994" s="68"/>
      <c r="FO994" s="68"/>
      <c r="FP994" s="68"/>
      <c r="FQ994" s="68"/>
      <c r="FR994" s="68"/>
      <c r="FS994" s="68"/>
      <c r="FT994" s="68"/>
      <c r="FU994" s="68"/>
      <c r="FV994" s="68"/>
      <c r="FW994" s="68"/>
      <c r="FX994" s="68"/>
      <c r="FY994" s="68"/>
      <c r="FZ994" s="68"/>
      <c r="GA994" s="68"/>
      <c r="GB994" s="68"/>
      <c r="GC994" s="68"/>
      <c r="GD994" s="68"/>
      <c r="GE994" s="68"/>
      <c r="GF994" s="68"/>
      <c r="GG994" s="7"/>
    </row>
    <row r="995" spans="2:189" s="67" customFormat="1" ht="11.45" customHeight="1" x14ac:dyDescent="0.15">
      <c r="B995" s="114"/>
      <c r="C995" s="56"/>
      <c r="D995" s="56"/>
      <c r="E995" s="56"/>
      <c r="F995" s="56"/>
      <c r="G995" s="56"/>
      <c r="H995" s="56" t="s">
        <v>4448</v>
      </c>
      <c r="I995" s="56"/>
      <c r="J995" s="56"/>
      <c r="K995" s="56"/>
      <c r="L995" s="56"/>
      <c r="M995" s="56"/>
      <c r="N995" s="56"/>
      <c r="O995" s="56" t="s">
        <v>41</v>
      </c>
      <c r="P995" s="56"/>
      <c r="Q995" s="287">
        <f>토목기계경비총괄표!$G$38</f>
        <v>0</v>
      </c>
      <c r="R995" s="287"/>
      <c r="S995" s="287"/>
      <c r="T995" s="287"/>
      <c r="U995" s="287"/>
      <c r="V995" s="56"/>
      <c r="W995" s="56"/>
      <c r="X995" s="56"/>
      <c r="Y995" s="56"/>
      <c r="Z995" s="56" t="s">
        <v>12609</v>
      </c>
      <c r="AA995" s="56"/>
      <c r="AB995" s="56"/>
      <c r="AC995" s="56" t="str">
        <f>TEXT(Z989,"#,##0.#######")</f>
        <v>62.5</v>
      </c>
      <c r="AD995" s="56"/>
      <c r="AE995" s="56"/>
      <c r="AG995" s="56" t="s">
        <v>12566</v>
      </c>
      <c r="AH995" s="56"/>
      <c r="AI995" s="56" t="str">
        <f>TEXT(0.5,"#,##0.#######")</f>
        <v>0.5</v>
      </c>
      <c r="AJ995" s="56"/>
      <c r="AK995" s="56"/>
      <c r="AL995" s="56" t="s">
        <v>3916</v>
      </c>
      <c r="AM995" s="56"/>
      <c r="AN995" s="56"/>
      <c r="AO995" s="56" t="s">
        <v>43</v>
      </c>
      <c r="AP995" s="56"/>
      <c r="AQ995" s="56" t="str">
        <f>TEXT(TRUNC(Q995/Z989*AI995,1),"#,##0.#")</f>
        <v>0.</v>
      </c>
      <c r="AR995" s="56"/>
      <c r="AS995" s="56"/>
      <c r="AT995" s="56"/>
      <c r="AU995" s="56"/>
      <c r="AX995" s="56"/>
      <c r="AY995" s="56"/>
      <c r="AZ995" s="56"/>
      <c r="BA995" s="56"/>
      <c r="BB995" s="56"/>
      <c r="BC995" s="56"/>
      <c r="BD995" s="56"/>
      <c r="BE995" s="56"/>
      <c r="BF995" s="56"/>
      <c r="BG995" s="56"/>
      <c r="BH995" s="56"/>
      <c r="BI995" s="56"/>
      <c r="BJ995" s="56"/>
      <c r="BK995" s="56"/>
      <c r="BL995" s="56"/>
      <c r="BM995" s="56"/>
      <c r="BN995" s="56"/>
      <c r="BO995" s="56"/>
      <c r="BP995" s="56"/>
      <c r="BQ995" s="56"/>
      <c r="BR995" s="56"/>
      <c r="BS995" s="56"/>
      <c r="BT995" s="56"/>
      <c r="BU995" s="56"/>
      <c r="BV995" s="56"/>
      <c r="BW995" s="56"/>
      <c r="BX995" s="56"/>
      <c r="BY995" s="56"/>
      <c r="BZ995" s="56"/>
      <c r="CA995" s="56"/>
      <c r="CB995" s="56"/>
      <c r="CC995" s="56"/>
      <c r="CD995" s="56"/>
      <c r="CE995" s="56"/>
      <c r="CF995" s="56"/>
      <c r="CG995" s="56"/>
      <c r="CH995" s="56"/>
      <c r="CI995" s="56"/>
      <c r="CJ995" s="56"/>
      <c r="CK995" s="56"/>
      <c r="CL995" s="56"/>
      <c r="CM995" s="56"/>
      <c r="CN995" s="56"/>
      <c r="CO995" s="56"/>
      <c r="CP995" s="56"/>
      <c r="CQ995" s="56"/>
      <c r="CR995" s="56"/>
      <c r="CS995" s="56"/>
      <c r="CT995" s="56"/>
      <c r="CU995" s="56"/>
      <c r="CV995" s="56"/>
      <c r="CW995" s="56"/>
      <c r="CX995" s="56"/>
      <c r="CY995" s="56"/>
      <c r="CZ995" s="66"/>
      <c r="DA995" s="66"/>
      <c r="DB995" s="66"/>
      <c r="DC995" s="66"/>
      <c r="DD995" s="66"/>
      <c r="DE995" s="66"/>
      <c r="DF995" s="66"/>
      <c r="DG995" s="66"/>
      <c r="DH995" s="66"/>
      <c r="DI995" s="66"/>
      <c r="DJ995" s="66"/>
      <c r="DK995" s="66"/>
      <c r="DL995" s="66"/>
      <c r="DM995" s="66"/>
      <c r="DN995" s="66"/>
      <c r="DO995" s="66"/>
      <c r="DP995" s="66"/>
      <c r="DQ995" s="66"/>
      <c r="DR995" s="66"/>
      <c r="DS995" s="66"/>
      <c r="DT995" s="66"/>
      <c r="DU995" s="66"/>
      <c r="DV995" s="66"/>
      <c r="DW995" s="66"/>
      <c r="DX995" s="66"/>
      <c r="DY995" s="66"/>
      <c r="DZ995" s="66"/>
      <c r="EA995" s="66"/>
      <c r="EB995" s="66"/>
      <c r="EC995" s="66"/>
      <c r="ED995" s="66"/>
      <c r="EE995" s="66"/>
      <c r="EF995" s="66"/>
      <c r="EG995" s="66"/>
      <c r="EH995" s="66"/>
      <c r="EI995" s="66"/>
      <c r="EJ995" s="66"/>
      <c r="EK995" s="66"/>
      <c r="EL995" s="115"/>
      <c r="EM995" s="61"/>
      <c r="EN995" s="61"/>
      <c r="EO995" s="61"/>
      <c r="EP995" s="61"/>
      <c r="EQ995" s="70"/>
      <c r="ER995" s="56"/>
      <c r="ES995" s="56"/>
      <c r="ET995" s="66"/>
      <c r="EU995" s="66"/>
      <c r="EV995" s="66"/>
      <c r="EW995" s="66"/>
      <c r="EX995" s="66"/>
      <c r="EY995" s="66"/>
      <c r="EZ995" s="66"/>
      <c r="FA995" s="66"/>
      <c r="FB995" s="66"/>
      <c r="FC995" s="66"/>
      <c r="FD995" s="66"/>
      <c r="FE995" s="66"/>
      <c r="FF995" s="66"/>
      <c r="FG995" s="66"/>
      <c r="FH995" s="66"/>
      <c r="FI995" s="66"/>
      <c r="FJ995" s="66"/>
      <c r="FK995" s="66"/>
      <c r="FL995" s="66"/>
      <c r="FM995" s="66"/>
      <c r="FN995" s="66"/>
      <c r="FO995" s="66"/>
      <c r="FP995" s="66"/>
      <c r="FQ995" s="66"/>
      <c r="FR995" s="66"/>
      <c r="FS995" s="66"/>
      <c r="FT995" s="66"/>
      <c r="FU995" s="66"/>
      <c r="FV995" s="66"/>
      <c r="FW995" s="66"/>
      <c r="FX995" s="66"/>
      <c r="FY995" s="66"/>
      <c r="FZ995" s="66"/>
      <c r="GA995" s="66"/>
      <c r="GB995" s="66"/>
      <c r="GC995" s="66"/>
      <c r="GD995" s="66"/>
      <c r="GE995" s="66"/>
      <c r="GF995" s="66"/>
      <c r="GG995" s="7"/>
    </row>
    <row r="996" spans="2:189" s="67" customFormat="1" ht="11.45" customHeight="1" x14ac:dyDescent="0.15">
      <c r="B996" s="114"/>
      <c r="C996" s="56"/>
      <c r="D996" s="56"/>
      <c r="E996" s="56"/>
      <c r="F996" s="56"/>
      <c r="G996" s="56"/>
      <c r="H996" s="56" t="s">
        <v>4449</v>
      </c>
      <c r="I996" s="56"/>
      <c r="J996" s="56"/>
      <c r="K996" s="56"/>
      <c r="L996" s="56"/>
      <c r="M996" s="56"/>
      <c r="N996" s="56"/>
      <c r="O996" s="56" t="s">
        <v>41</v>
      </c>
      <c r="P996" s="56"/>
      <c r="Q996" s="287" t="e">
        <f>토목기계경비총괄표!$H$38</f>
        <v>#REF!</v>
      </c>
      <c r="R996" s="287"/>
      <c r="S996" s="287"/>
      <c r="T996" s="287"/>
      <c r="U996" s="287"/>
      <c r="V996" s="56"/>
      <c r="W996" s="56"/>
      <c r="X996" s="56"/>
      <c r="Y996" s="56"/>
      <c r="Z996" s="56" t="s">
        <v>12609</v>
      </c>
      <c r="AA996" s="56"/>
      <c r="AB996" s="56"/>
      <c r="AC996" s="56" t="str">
        <f>TEXT(Z989,"#,##0.#######")</f>
        <v>62.5</v>
      </c>
      <c r="AD996" s="56"/>
      <c r="AE996" s="56"/>
      <c r="AG996" s="56" t="s">
        <v>12566</v>
      </c>
      <c r="AH996" s="56"/>
      <c r="AI996" s="56" t="str">
        <f>TEXT(0.5,"#,##0.#######")</f>
        <v>0.5</v>
      </c>
      <c r="AJ996" s="56"/>
      <c r="AK996" s="56"/>
      <c r="AL996" s="56" t="s">
        <v>3916</v>
      </c>
      <c r="AM996" s="56"/>
      <c r="AN996" s="56"/>
      <c r="AO996" s="56" t="s">
        <v>43</v>
      </c>
      <c r="AP996" s="56"/>
      <c r="AQ996" s="56" t="e">
        <f>TEXT(TRUNC(Q996/Z989*AI996,1),"#,##0.#")</f>
        <v>#REF!</v>
      </c>
      <c r="AR996" s="56"/>
      <c r="AS996" s="56"/>
      <c r="AT996" s="56"/>
      <c r="AU996" s="56"/>
      <c r="AX996" s="56"/>
      <c r="AY996" s="56"/>
      <c r="AZ996" s="56"/>
      <c r="BA996" s="56"/>
      <c r="BB996" s="56"/>
      <c r="BC996" s="56"/>
      <c r="BD996" s="56"/>
      <c r="BE996" s="56"/>
      <c r="BF996" s="56"/>
      <c r="BG996" s="56"/>
      <c r="BH996" s="56"/>
      <c r="BI996" s="56"/>
      <c r="BJ996" s="56"/>
      <c r="BK996" s="56"/>
      <c r="BL996" s="56"/>
      <c r="BM996" s="56"/>
      <c r="BN996" s="56"/>
      <c r="BO996" s="56"/>
      <c r="BP996" s="56"/>
      <c r="BQ996" s="56"/>
      <c r="BR996" s="56"/>
      <c r="BS996" s="56"/>
      <c r="BT996" s="56"/>
      <c r="BU996" s="56"/>
      <c r="BV996" s="56"/>
      <c r="BW996" s="56"/>
      <c r="BX996" s="56"/>
      <c r="BY996" s="56"/>
      <c r="BZ996" s="56"/>
      <c r="CA996" s="56"/>
      <c r="CB996" s="56"/>
      <c r="CC996" s="56"/>
      <c r="CD996" s="56"/>
      <c r="CE996" s="56"/>
      <c r="CF996" s="56"/>
      <c r="CG996" s="56"/>
      <c r="CH996" s="56"/>
      <c r="CI996" s="56"/>
      <c r="CJ996" s="56"/>
      <c r="CK996" s="56"/>
      <c r="CL996" s="56"/>
      <c r="CM996" s="56"/>
      <c r="CN996" s="56"/>
      <c r="CO996" s="56"/>
      <c r="CP996" s="56"/>
      <c r="CQ996" s="56"/>
      <c r="CR996" s="56"/>
      <c r="CS996" s="56"/>
      <c r="CT996" s="56"/>
      <c r="CU996" s="56"/>
      <c r="CV996" s="56"/>
      <c r="CW996" s="56"/>
      <c r="CX996" s="56"/>
      <c r="CY996" s="56"/>
      <c r="CZ996" s="66"/>
      <c r="DA996" s="66"/>
      <c r="DB996" s="66"/>
      <c r="DC996" s="66"/>
      <c r="DD996" s="66"/>
      <c r="DE996" s="66"/>
      <c r="DF996" s="66"/>
      <c r="DG996" s="66"/>
      <c r="DH996" s="66"/>
      <c r="DI996" s="66"/>
      <c r="DJ996" s="66"/>
      <c r="DK996" s="66"/>
      <c r="DL996" s="66"/>
      <c r="DM996" s="66"/>
      <c r="DN996" s="66"/>
      <c r="DO996" s="66"/>
      <c r="DP996" s="66"/>
      <c r="DQ996" s="66"/>
      <c r="DR996" s="66"/>
      <c r="DS996" s="66"/>
      <c r="DT996" s="66"/>
      <c r="DU996" s="66"/>
      <c r="DV996" s="66"/>
      <c r="DW996" s="66"/>
      <c r="DX996" s="66"/>
      <c r="DY996" s="66"/>
      <c r="DZ996" s="66"/>
      <c r="EA996" s="66"/>
      <c r="EB996" s="66"/>
      <c r="EC996" s="66"/>
      <c r="ED996" s="66"/>
      <c r="EE996" s="66"/>
      <c r="EF996" s="66"/>
      <c r="EG996" s="66"/>
      <c r="EH996" s="66"/>
      <c r="EI996" s="66"/>
      <c r="EJ996" s="66"/>
      <c r="EK996" s="66"/>
      <c r="EL996" s="115"/>
      <c r="EM996" s="61"/>
      <c r="EN996" s="61"/>
      <c r="EO996" s="61"/>
      <c r="EP996" s="61"/>
      <c r="EQ996" s="70"/>
      <c r="ER996" s="56"/>
      <c r="ES996" s="56"/>
      <c r="ET996" s="66"/>
      <c r="EU996" s="66"/>
      <c r="EV996" s="66"/>
      <c r="EW996" s="66"/>
      <c r="EX996" s="66"/>
      <c r="EY996" s="66"/>
      <c r="EZ996" s="66"/>
      <c r="FA996" s="66"/>
      <c r="FB996" s="66"/>
      <c r="FC996" s="66"/>
      <c r="FD996" s="66"/>
      <c r="FE996" s="66"/>
      <c r="FF996" s="66"/>
      <c r="FG996" s="66"/>
      <c r="FH996" s="66"/>
      <c r="FI996" s="66"/>
      <c r="FJ996" s="66"/>
      <c r="FK996" s="66"/>
      <c r="FL996" s="66"/>
      <c r="FM996" s="66"/>
      <c r="FN996" s="66"/>
      <c r="FO996" s="66"/>
      <c r="FP996" s="66"/>
      <c r="FQ996" s="66"/>
      <c r="FR996" s="66"/>
      <c r="FS996" s="66"/>
      <c r="FT996" s="66"/>
      <c r="FU996" s="66"/>
      <c r="FV996" s="66"/>
      <c r="FW996" s="66"/>
      <c r="FX996" s="66"/>
      <c r="FY996" s="66"/>
      <c r="FZ996" s="66"/>
      <c r="GA996" s="66"/>
      <c r="GB996" s="66"/>
      <c r="GC996" s="66"/>
      <c r="GD996" s="66"/>
      <c r="GE996" s="66"/>
      <c r="GF996" s="66"/>
      <c r="GG996" s="7"/>
    </row>
    <row r="997" spans="2:189" s="67" customFormat="1" ht="11.45" customHeight="1" x14ac:dyDescent="0.15">
      <c r="B997" s="114"/>
      <c r="C997" s="56"/>
      <c r="D997" s="56"/>
      <c r="E997" s="56"/>
      <c r="F997" s="56"/>
      <c r="G997" s="56"/>
      <c r="H997" s="56" t="s">
        <v>12605</v>
      </c>
      <c r="I997" s="56"/>
      <c r="J997" s="56" t="s">
        <v>12606</v>
      </c>
      <c r="K997" s="56"/>
      <c r="L997" s="56"/>
      <c r="M997" s="56"/>
      <c r="N997" s="56"/>
      <c r="O997" s="56" t="s">
        <v>41</v>
      </c>
      <c r="P997" s="56"/>
      <c r="Q997" s="287">
        <f>토목기계경비총괄표!$I$38</f>
        <v>244</v>
      </c>
      <c r="R997" s="287"/>
      <c r="S997" s="287"/>
      <c r="T997" s="287"/>
      <c r="U997" s="287"/>
      <c r="V997" s="56"/>
      <c r="W997" s="56"/>
      <c r="X997" s="56"/>
      <c r="Y997" s="56"/>
      <c r="Z997" s="56" t="s">
        <v>12609</v>
      </c>
      <c r="AA997" s="56"/>
      <c r="AB997" s="56"/>
      <c r="AC997" s="56" t="str">
        <f>TEXT(Z989,"#,##0.#######")</f>
        <v>62.5</v>
      </c>
      <c r="AD997" s="56"/>
      <c r="AE997" s="56"/>
      <c r="AG997" s="56" t="s">
        <v>12566</v>
      </c>
      <c r="AH997" s="56"/>
      <c r="AI997" s="56" t="str">
        <f>TEXT(0.5,"#,##0.#######")</f>
        <v>0.5</v>
      </c>
      <c r="AJ997" s="56"/>
      <c r="AK997" s="56"/>
      <c r="AL997" s="56" t="s">
        <v>3916</v>
      </c>
      <c r="AM997" s="56"/>
      <c r="AN997" s="56"/>
      <c r="AO997" s="56" t="s">
        <v>43</v>
      </c>
      <c r="AP997" s="56"/>
      <c r="AQ997" s="56" t="str">
        <f>TEXT(TRUNC(Q997/Z989*AI997,1),"#,##0.#")</f>
        <v>1.9</v>
      </c>
      <c r="AR997" s="56"/>
      <c r="AS997" s="56"/>
      <c r="AT997" s="56"/>
      <c r="AU997" s="56"/>
      <c r="AX997" s="56"/>
      <c r="AY997" s="56"/>
      <c r="AZ997" s="56"/>
      <c r="BA997" s="56"/>
      <c r="BB997" s="56"/>
      <c r="BC997" s="56"/>
      <c r="BD997" s="56"/>
      <c r="BE997" s="56"/>
      <c r="BF997" s="56"/>
      <c r="BG997" s="56"/>
      <c r="BH997" s="56"/>
      <c r="BI997" s="56"/>
      <c r="BJ997" s="56"/>
      <c r="BK997" s="56"/>
      <c r="BL997" s="56"/>
      <c r="BM997" s="56"/>
      <c r="BN997" s="56"/>
      <c r="BO997" s="56"/>
      <c r="BP997" s="56"/>
      <c r="BQ997" s="56"/>
      <c r="BR997" s="56"/>
      <c r="BS997" s="56"/>
      <c r="BT997" s="56"/>
      <c r="BU997" s="56"/>
      <c r="BV997" s="56"/>
      <c r="BW997" s="56"/>
      <c r="BX997" s="56"/>
      <c r="BY997" s="56"/>
      <c r="BZ997" s="56"/>
      <c r="CA997" s="56"/>
      <c r="CB997" s="56"/>
      <c r="CC997" s="56"/>
      <c r="CD997" s="56"/>
      <c r="CE997" s="56"/>
      <c r="CF997" s="56"/>
      <c r="CG997" s="56"/>
      <c r="CH997" s="56"/>
      <c r="CI997" s="56"/>
      <c r="CJ997" s="56"/>
      <c r="CK997" s="56"/>
      <c r="CL997" s="56"/>
      <c r="CM997" s="56"/>
      <c r="CN997" s="56"/>
      <c r="CO997" s="56"/>
      <c r="CP997" s="56"/>
      <c r="CQ997" s="56"/>
      <c r="CR997" s="56"/>
      <c r="CS997" s="56"/>
      <c r="CT997" s="56"/>
      <c r="CU997" s="56"/>
      <c r="CV997" s="56"/>
      <c r="CW997" s="56"/>
      <c r="CX997" s="56"/>
      <c r="CY997" s="56"/>
      <c r="CZ997" s="66"/>
      <c r="DA997" s="66"/>
      <c r="DB997" s="66"/>
      <c r="DC997" s="66"/>
      <c r="DD997" s="66"/>
      <c r="DE997" s="66"/>
      <c r="DF997" s="66"/>
      <c r="DG997" s="66"/>
      <c r="DH997" s="66"/>
      <c r="DI997" s="66"/>
      <c r="DJ997" s="66"/>
      <c r="DK997" s="66"/>
      <c r="DL997" s="66"/>
      <c r="DM997" s="66"/>
      <c r="DN997" s="66"/>
      <c r="DO997" s="66"/>
      <c r="DP997" s="66"/>
      <c r="DQ997" s="66"/>
      <c r="DR997" s="66"/>
      <c r="DS997" s="66"/>
      <c r="DT997" s="66"/>
      <c r="DU997" s="66"/>
      <c r="DV997" s="66"/>
      <c r="DW997" s="66"/>
      <c r="DX997" s="66"/>
      <c r="DY997" s="66"/>
      <c r="DZ997" s="66"/>
      <c r="EA997" s="66"/>
      <c r="EB997" s="66"/>
      <c r="EC997" s="66"/>
      <c r="ED997" s="66"/>
      <c r="EE997" s="66"/>
      <c r="EF997" s="66"/>
      <c r="EG997" s="66"/>
      <c r="EH997" s="66"/>
      <c r="EI997" s="66"/>
      <c r="EJ997" s="66"/>
      <c r="EK997" s="66"/>
      <c r="EL997" s="115"/>
      <c r="EM997" s="61"/>
      <c r="EN997" s="61"/>
      <c r="EO997" s="61"/>
      <c r="EP997" s="61"/>
      <c r="EQ997" s="70"/>
      <c r="ER997" s="56"/>
      <c r="ES997" s="56"/>
      <c r="ET997" s="66"/>
      <c r="EU997" s="66"/>
      <c r="EV997" s="66"/>
      <c r="EW997" s="66"/>
      <c r="EX997" s="66"/>
      <c r="EY997" s="66"/>
      <c r="EZ997" s="66"/>
      <c r="FA997" s="66"/>
      <c r="FB997" s="66"/>
      <c r="FC997" s="66"/>
      <c r="FD997" s="66"/>
      <c r="FE997" s="66"/>
      <c r="FF997" s="66"/>
      <c r="FG997" s="66"/>
      <c r="FH997" s="66"/>
      <c r="FI997" s="66"/>
      <c r="FJ997" s="66"/>
      <c r="FK997" s="66"/>
      <c r="FL997" s="66"/>
      <c r="FM997" s="66"/>
      <c r="FN997" s="66"/>
      <c r="FO997" s="66"/>
      <c r="FP997" s="66"/>
      <c r="FQ997" s="66"/>
      <c r="FR997" s="66"/>
      <c r="FS997" s="66"/>
      <c r="FT997" s="66"/>
      <c r="FU997" s="66"/>
      <c r="FV997" s="66"/>
      <c r="FW997" s="66"/>
      <c r="FX997" s="66"/>
      <c r="FY997" s="66"/>
      <c r="FZ997" s="66"/>
      <c r="GA997" s="66"/>
      <c r="GB997" s="66"/>
      <c r="GC997" s="66"/>
      <c r="GD997" s="66"/>
      <c r="GE997" s="66"/>
      <c r="GF997" s="66"/>
      <c r="GG997" s="7"/>
    </row>
    <row r="998" spans="2:189" s="67" customFormat="1" ht="11.45" customHeight="1" x14ac:dyDescent="0.15">
      <c r="B998" s="114"/>
      <c r="C998" s="56"/>
      <c r="D998" s="56"/>
      <c r="E998" s="56"/>
      <c r="F998" s="56"/>
      <c r="G998" s="56"/>
      <c r="H998" s="56" t="s">
        <v>12614</v>
      </c>
      <c r="I998" s="56"/>
      <c r="J998" s="56" t="s">
        <v>9</v>
      </c>
      <c r="K998" s="56"/>
      <c r="L998" s="56"/>
      <c r="M998" s="56"/>
      <c r="N998" s="56"/>
      <c r="O998" s="56" t="s">
        <v>41</v>
      </c>
      <c r="P998" s="56"/>
      <c r="Q998" s="56" t="e">
        <f>TEXT(AQ995+AQ996+AQ997,"#,##0.#######")</f>
        <v>#REF!</v>
      </c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I998" s="56"/>
      <c r="AJ998" s="56"/>
      <c r="AK998" s="56"/>
      <c r="AL998" s="56"/>
      <c r="AM998" s="56"/>
      <c r="AN998" s="56"/>
      <c r="AO998" s="56"/>
      <c r="AP998" s="56"/>
      <c r="AQ998" s="56"/>
      <c r="AR998" s="56"/>
      <c r="AS998" s="56"/>
      <c r="AT998" s="56"/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56"/>
      <c r="BG998" s="56"/>
      <c r="BH998" s="56"/>
      <c r="BI998" s="56"/>
      <c r="BJ998" s="56"/>
      <c r="BK998" s="56"/>
      <c r="BL998" s="56"/>
      <c r="BM998" s="56"/>
      <c r="BN998" s="56"/>
      <c r="BO998" s="56"/>
      <c r="BP998" s="56"/>
      <c r="BQ998" s="56"/>
      <c r="BR998" s="56"/>
      <c r="BS998" s="56"/>
      <c r="BT998" s="56"/>
      <c r="BU998" s="56"/>
      <c r="BV998" s="56"/>
      <c r="BW998" s="56"/>
      <c r="BX998" s="56"/>
      <c r="BY998" s="56"/>
      <c r="BZ998" s="56"/>
      <c r="CA998" s="56"/>
      <c r="CB998" s="56"/>
      <c r="CC998" s="56"/>
      <c r="CD998" s="56"/>
      <c r="CE998" s="56"/>
      <c r="CF998" s="56"/>
      <c r="CG998" s="56"/>
      <c r="CH998" s="56"/>
      <c r="CI998" s="56"/>
      <c r="CJ998" s="56"/>
      <c r="CK998" s="56"/>
      <c r="CL998" s="56"/>
      <c r="CM998" s="56"/>
      <c r="CN998" s="56"/>
      <c r="CO998" s="56"/>
      <c r="CP998" s="56"/>
      <c r="CQ998" s="56"/>
      <c r="CR998" s="56"/>
      <c r="CS998" s="56"/>
      <c r="CT998" s="56"/>
      <c r="CU998" s="56"/>
      <c r="CV998" s="56"/>
      <c r="CW998" s="56"/>
      <c r="CX998" s="56"/>
      <c r="CY998" s="56"/>
      <c r="CZ998" s="66"/>
      <c r="DA998" s="66"/>
      <c r="DB998" s="66"/>
      <c r="DC998" s="66"/>
      <c r="DD998" s="66"/>
      <c r="DE998" s="66"/>
      <c r="DF998" s="66"/>
      <c r="DG998" s="66"/>
      <c r="DH998" s="66"/>
      <c r="DI998" s="66"/>
      <c r="DJ998" s="66"/>
      <c r="DK998" s="66"/>
      <c r="DL998" s="66"/>
      <c r="DM998" s="66"/>
      <c r="DN998" s="66"/>
      <c r="DO998" s="66"/>
      <c r="DP998" s="66"/>
      <c r="DQ998" s="66"/>
      <c r="DR998" s="66"/>
      <c r="DS998" s="66"/>
      <c r="DT998" s="66"/>
      <c r="DU998" s="66"/>
      <c r="DV998" s="66"/>
      <c r="DW998" s="66"/>
      <c r="DX998" s="66"/>
      <c r="DY998" s="66"/>
      <c r="DZ998" s="66"/>
      <c r="EA998" s="66"/>
      <c r="EB998" s="66"/>
      <c r="EC998" s="66"/>
      <c r="ED998" s="66"/>
      <c r="EE998" s="66"/>
      <c r="EF998" s="66"/>
      <c r="EG998" s="66"/>
      <c r="EH998" s="66"/>
      <c r="EI998" s="66"/>
      <c r="EJ998" s="66"/>
      <c r="EK998" s="66"/>
      <c r="EL998" s="115"/>
      <c r="EM998" s="61" t="e">
        <f>EN998+EO998+EP998</f>
        <v>#REF!</v>
      </c>
      <c r="EN998" s="61" t="str">
        <f>TEXT(AQ995,"#,###.0")</f>
        <v>.0</v>
      </c>
      <c r="EO998" s="61" t="e">
        <f>TEXT(AQ996,"#,###.0")</f>
        <v>#REF!</v>
      </c>
      <c r="EP998" s="61" t="str">
        <f>TEXT(AQ997,"#,###.0")</f>
        <v>1.9</v>
      </c>
      <c r="EQ998" s="70"/>
      <c r="ER998" s="56"/>
      <c r="ES998" s="56"/>
      <c r="ET998" s="66"/>
      <c r="EU998" s="66"/>
      <c r="EV998" s="66"/>
      <c r="EW998" s="66"/>
      <c r="EX998" s="66"/>
      <c r="EY998" s="66"/>
      <c r="EZ998" s="66"/>
      <c r="FA998" s="66"/>
      <c r="FB998" s="66"/>
      <c r="FC998" s="66"/>
      <c r="FD998" s="66"/>
      <c r="FE998" s="66"/>
      <c r="FF998" s="66"/>
      <c r="FG998" s="66"/>
      <c r="FH998" s="66"/>
      <c r="FI998" s="66"/>
      <c r="FJ998" s="66"/>
      <c r="FK998" s="66"/>
      <c r="FL998" s="66"/>
      <c r="FM998" s="66"/>
      <c r="FN998" s="66"/>
      <c r="FO998" s="66"/>
      <c r="FP998" s="66"/>
      <c r="FQ998" s="66"/>
      <c r="FR998" s="66"/>
      <c r="FS998" s="66"/>
      <c r="FT998" s="66"/>
      <c r="FU998" s="66"/>
      <c r="FV998" s="66"/>
      <c r="FW998" s="66"/>
      <c r="FX998" s="66"/>
      <c r="FY998" s="66"/>
      <c r="FZ998" s="66"/>
      <c r="GA998" s="66"/>
      <c r="GB998" s="66"/>
      <c r="GC998" s="66"/>
      <c r="GD998" s="66"/>
      <c r="GE998" s="66"/>
      <c r="GF998" s="66"/>
      <c r="GG998" s="7"/>
    </row>
    <row r="999" spans="2:189" s="67" customFormat="1" ht="11.25" customHeight="1" x14ac:dyDescent="0.15">
      <c r="B999" s="114"/>
      <c r="C999" s="56"/>
      <c r="D999" s="56"/>
      <c r="E999" s="56"/>
      <c r="F999" s="56" t="s">
        <v>12930</v>
      </c>
      <c r="G999" s="56"/>
      <c r="H999" s="56" t="s">
        <v>12612</v>
      </c>
      <c r="I999" s="56"/>
      <c r="J999" s="56" t="s">
        <v>12919</v>
      </c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  <c r="AL999" s="56"/>
      <c r="AM999" s="56"/>
      <c r="AN999" s="56"/>
      <c r="AO999" s="56"/>
      <c r="AP999" s="56"/>
      <c r="AQ999" s="56"/>
      <c r="AR999" s="56"/>
      <c r="AS999" s="56"/>
      <c r="AT999" s="56"/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56"/>
      <c r="BG999" s="56"/>
      <c r="BH999" s="56"/>
      <c r="BI999" s="56"/>
      <c r="BJ999" s="56"/>
      <c r="BK999" s="56"/>
      <c r="BL999" s="56"/>
      <c r="BM999" s="56"/>
      <c r="BN999" s="56"/>
      <c r="BO999" s="56"/>
      <c r="BP999" s="56"/>
      <c r="BQ999" s="56"/>
      <c r="BR999" s="56"/>
      <c r="BS999" s="56"/>
      <c r="BT999" s="56"/>
      <c r="BU999" s="56"/>
      <c r="BV999" s="56"/>
      <c r="BW999" s="56"/>
      <c r="BX999" s="56"/>
      <c r="BY999" s="56"/>
      <c r="BZ999" s="56"/>
      <c r="CA999" s="56"/>
      <c r="CB999" s="56"/>
      <c r="CC999" s="56"/>
      <c r="CD999" s="56"/>
      <c r="CE999" s="56"/>
      <c r="CF999" s="56"/>
      <c r="CG999" s="56"/>
      <c r="CH999" s="56"/>
      <c r="CI999" s="56"/>
      <c r="CJ999" s="56"/>
      <c r="CK999" s="56"/>
      <c r="CL999" s="56"/>
      <c r="CM999" s="56"/>
      <c r="CN999" s="56"/>
      <c r="CO999" s="56"/>
      <c r="CP999" s="56"/>
      <c r="CQ999" s="56"/>
      <c r="CR999" s="56"/>
      <c r="CS999" s="56"/>
      <c r="CT999" s="56"/>
      <c r="CU999" s="56"/>
      <c r="CV999" s="56"/>
      <c r="CW999" s="56"/>
      <c r="CX999" s="56"/>
      <c r="CY999" s="56"/>
      <c r="CZ999" s="66"/>
      <c r="DA999" s="66"/>
      <c r="DB999" s="66"/>
      <c r="DC999" s="66"/>
      <c r="DD999" s="66"/>
      <c r="DE999" s="66"/>
      <c r="DF999" s="66"/>
      <c r="DG999" s="66"/>
      <c r="DH999" s="66"/>
      <c r="DI999" s="66"/>
      <c r="DJ999" s="66"/>
      <c r="DK999" s="66"/>
      <c r="DL999" s="66"/>
      <c r="DM999" s="66"/>
      <c r="DN999" s="66"/>
      <c r="DO999" s="66"/>
      <c r="DP999" s="66"/>
      <c r="DQ999" s="66"/>
      <c r="DR999" s="66"/>
      <c r="DS999" s="66"/>
      <c r="DT999" s="66"/>
      <c r="DU999" s="66"/>
      <c r="DV999" s="66"/>
      <c r="DW999" s="66"/>
      <c r="DX999" s="66"/>
      <c r="DY999" s="66"/>
      <c r="DZ999" s="66"/>
      <c r="EA999" s="66"/>
      <c r="EB999" s="66"/>
      <c r="EC999" s="66"/>
      <c r="ED999" s="66"/>
      <c r="EE999" s="66"/>
      <c r="EF999" s="66"/>
      <c r="EG999" s="66"/>
      <c r="EH999" s="66"/>
      <c r="EI999" s="66"/>
      <c r="EJ999" s="66"/>
      <c r="EK999" s="66"/>
      <c r="EL999" s="115"/>
      <c r="EM999" s="61"/>
      <c r="EN999" s="61"/>
      <c r="EO999" s="61"/>
      <c r="EP999" s="61"/>
      <c r="EQ999" s="121"/>
    </row>
    <row r="1000" spans="2:189" s="67" customFormat="1" ht="11.25" customHeight="1" x14ac:dyDescent="0.15">
      <c r="B1000" s="114"/>
      <c r="C1000" s="56"/>
      <c r="D1000" s="56"/>
      <c r="E1000" s="56"/>
      <c r="F1000" s="56"/>
      <c r="G1000" s="56"/>
      <c r="H1000" s="56" t="s">
        <v>12629</v>
      </c>
      <c r="I1000" s="56"/>
      <c r="J1000" s="56"/>
      <c r="K1000" s="56"/>
      <c r="L1000" s="56"/>
      <c r="M1000" s="56"/>
      <c r="N1000" s="56" t="s">
        <v>12630</v>
      </c>
      <c r="O1000" s="56"/>
      <c r="P1000" s="56"/>
      <c r="Q1000" s="56"/>
      <c r="R1000" s="56"/>
      <c r="S1000" s="56"/>
      <c r="T1000" s="56"/>
      <c r="U1000" s="56"/>
      <c r="V1000" s="56"/>
      <c r="W1000" s="56" t="str">
        <f>TEXT(196000,"#,##0.#######")</f>
        <v>196,000.</v>
      </c>
      <c r="X1000" s="56"/>
      <c r="Y1000" s="56"/>
      <c r="Z1000" s="56"/>
      <c r="AA1000" s="56"/>
      <c r="AB1000" s="56" t="s">
        <v>12566</v>
      </c>
      <c r="AC1000" s="56"/>
      <c r="AD1000" s="56" t="str">
        <f>TEXT(0.31,"#,##0.#######")</f>
        <v>0.31</v>
      </c>
      <c r="AE1000" s="56"/>
      <c r="AF1000" s="56"/>
      <c r="AG1000" s="56"/>
      <c r="AH1000" s="56" t="s">
        <v>6</v>
      </c>
      <c r="AI1000" s="56"/>
      <c r="AJ1000" s="56"/>
      <c r="AK1000" s="56" t="s">
        <v>12609</v>
      </c>
      <c r="AL1000" s="56"/>
      <c r="AM1000" s="56"/>
      <c r="AN1000" s="56" t="str">
        <f>TEXT(100,"#,##0.#######")</f>
        <v>100.</v>
      </c>
      <c r="AO1000" s="56"/>
      <c r="AP1000" s="56"/>
      <c r="AQ1000" s="56" t="s">
        <v>7</v>
      </c>
      <c r="AR1000" s="56"/>
      <c r="AS1000" s="56" t="s">
        <v>43</v>
      </c>
      <c r="AT1000" s="56"/>
      <c r="AU1000" s="56" t="str">
        <f>TEXT(TRUNC(W1000*AD1000/AN1000,1),"#,##0.#")</f>
        <v>607.6</v>
      </c>
      <c r="BA1000" s="56"/>
      <c r="BL1000" s="56"/>
      <c r="BM1000" s="56"/>
      <c r="BN1000" s="56"/>
      <c r="BO1000" s="56"/>
      <c r="BP1000" s="56"/>
      <c r="BQ1000" s="56"/>
      <c r="BR1000" s="56"/>
      <c r="BS1000" s="56"/>
      <c r="BT1000" s="56"/>
      <c r="BU1000" s="56"/>
      <c r="BV1000" s="56"/>
      <c r="BW1000" s="56"/>
      <c r="BX1000" s="56"/>
      <c r="BY1000" s="56"/>
      <c r="BZ1000" s="56"/>
      <c r="CA1000" s="56"/>
      <c r="CB1000" s="56"/>
      <c r="CC1000" s="56"/>
      <c r="CD1000" s="56"/>
      <c r="CE1000" s="56"/>
      <c r="CF1000" s="56"/>
      <c r="CG1000" s="56"/>
      <c r="CH1000" s="56"/>
      <c r="CI1000" s="56"/>
      <c r="CJ1000" s="56"/>
      <c r="CK1000" s="56"/>
      <c r="CL1000" s="56"/>
      <c r="CM1000" s="56"/>
      <c r="CN1000" s="56"/>
      <c r="CO1000" s="56"/>
      <c r="CP1000" s="56"/>
      <c r="CQ1000" s="56"/>
      <c r="CR1000" s="56"/>
      <c r="CS1000" s="56"/>
      <c r="CT1000" s="56"/>
      <c r="CU1000" s="56"/>
      <c r="CV1000" s="56"/>
      <c r="CW1000" s="56"/>
      <c r="CX1000" s="56"/>
      <c r="CY1000" s="56"/>
      <c r="CZ1000" s="66"/>
      <c r="DA1000" s="66"/>
      <c r="DB1000" s="66"/>
      <c r="DC1000" s="66"/>
      <c r="DD1000" s="66"/>
      <c r="DE1000" s="66"/>
      <c r="DF1000" s="66"/>
      <c r="DG1000" s="66"/>
      <c r="DH1000" s="66"/>
      <c r="DI1000" s="66"/>
      <c r="DJ1000" s="66"/>
      <c r="DK1000" s="66"/>
      <c r="DL1000" s="66"/>
      <c r="DM1000" s="66"/>
      <c r="DN1000" s="66"/>
      <c r="DO1000" s="66"/>
      <c r="DP1000" s="66"/>
      <c r="DQ1000" s="66"/>
      <c r="DR1000" s="66"/>
      <c r="DS1000" s="66"/>
      <c r="DT1000" s="66"/>
      <c r="DU1000" s="66"/>
      <c r="DV1000" s="66"/>
      <c r="DW1000" s="66"/>
      <c r="DX1000" s="66"/>
      <c r="DY1000" s="66"/>
      <c r="DZ1000" s="66"/>
      <c r="EA1000" s="66"/>
      <c r="EB1000" s="66"/>
      <c r="EC1000" s="66"/>
      <c r="ED1000" s="66"/>
      <c r="EE1000" s="66"/>
      <c r="EF1000" s="66"/>
      <c r="EG1000" s="66"/>
      <c r="EH1000" s="66"/>
      <c r="EI1000" s="66"/>
      <c r="EJ1000" s="66"/>
      <c r="EK1000" s="66"/>
      <c r="EL1000" s="115"/>
      <c r="EM1000" s="61">
        <f>EN1000+EO1000+EP1000</f>
        <v>607.6</v>
      </c>
      <c r="EN1000" s="61"/>
      <c r="EO1000" s="61" t="str">
        <f>AU1000</f>
        <v>607.6</v>
      </c>
      <c r="EP1000" s="61"/>
      <c r="EQ1000" s="121"/>
    </row>
    <row r="1001" spans="2:189" s="67" customFormat="1" ht="11.25" customHeight="1" x14ac:dyDescent="0.15">
      <c r="B1001" s="114"/>
      <c r="C1001" s="56"/>
      <c r="D1001" s="56"/>
      <c r="E1001" s="56"/>
      <c r="F1001" s="56"/>
      <c r="G1001" s="56"/>
      <c r="H1001" s="56" t="s">
        <v>12632</v>
      </c>
      <c r="I1001" s="56"/>
      <c r="J1001" s="56"/>
      <c r="K1001" s="56"/>
      <c r="L1001" s="56"/>
      <c r="M1001" s="285" t="e">
        <f>VLOOKUP(H1001,#REF!,10,FALSE)</f>
        <v>#REF!</v>
      </c>
      <c r="N1001" s="285"/>
      <c r="O1001" s="285"/>
      <c r="P1001" s="285"/>
      <c r="Q1001" s="285"/>
      <c r="R1001" s="285"/>
      <c r="S1001" s="56"/>
      <c r="T1001" s="56" t="s">
        <v>12566</v>
      </c>
      <c r="U1001" s="56"/>
      <c r="V1001" s="56"/>
      <c r="W1001" s="56" t="str">
        <f>TEXT(3000,"#,##0.#######")</f>
        <v>3,000.</v>
      </c>
      <c r="X1001" s="56"/>
      <c r="Y1001" s="56"/>
      <c r="Z1001" s="56"/>
      <c r="AA1001" s="56" t="s">
        <v>50</v>
      </c>
      <c r="AB1001" s="56"/>
      <c r="AC1001" s="56"/>
      <c r="AD1001" s="56" t="s">
        <v>12609</v>
      </c>
      <c r="AE1001" s="56"/>
      <c r="AF1001" s="56"/>
      <c r="AG1001" s="56" t="str">
        <f>TEXT(100,"#,##0.#######")</f>
        <v>100.</v>
      </c>
      <c r="AH1001" s="56"/>
      <c r="AI1001" s="56"/>
      <c r="AJ1001" s="56" t="s">
        <v>7</v>
      </c>
      <c r="AK1001" s="56"/>
      <c r="AL1001" s="56" t="s">
        <v>43</v>
      </c>
      <c r="AM1001" s="56"/>
      <c r="AN1001" s="56" t="e">
        <f>TEXT(TRUNC(M1001*W1001/AG1001,1),"#,##0.#")</f>
        <v>#REF!</v>
      </c>
      <c r="AO1001" s="56"/>
      <c r="AP1001" s="56"/>
      <c r="AQ1001" s="56"/>
      <c r="AR1001" s="56"/>
      <c r="AS1001" s="56"/>
      <c r="AT1001" s="56"/>
      <c r="AU1001" s="56"/>
      <c r="AV1001" s="56"/>
      <c r="AW1001" s="56"/>
      <c r="AX1001" s="56"/>
      <c r="AY1001" s="56"/>
      <c r="AZ1001" s="56"/>
      <c r="BA1001" s="56"/>
      <c r="BB1001" s="56"/>
      <c r="BC1001" s="56"/>
      <c r="BD1001" s="56"/>
      <c r="BE1001" s="56"/>
      <c r="BF1001" s="56"/>
      <c r="BG1001" s="56"/>
      <c r="BH1001" s="56"/>
      <c r="BL1001" s="56"/>
      <c r="BM1001" s="56"/>
      <c r="BN1001" s="56"/>
      <c r="BO1001" s="56"/>
      <c r="BP1001" s="56"/>
      <c r="BQ1001" s="56"/>
      <c r="BR1001" s="56"/>
      <c r="BS1001" s="56"/>
      <c r="BT1001" s="56"/>
      <c r="BU1001" s="56"/>
      <c r="BV1001" s="56"/>
      <c r="BW1001" s="56"/>
      <c r="BX1001" s="56"/>
      <c r="BY1001" s="56"/>
      <c r="BZ1001" s="56"/>
      <c r="CA1001" s="56"/>
      <c r="CB1001" s="56"/>
      <c r="CC1001" s="56"/>
      <c r="CD1001" s="56"/>
      <c r="CE1001" s="56"/>
      <c r="CF1001" s="56"/>
      <c r="CG1001" s="56"/>
      <c r="CH1001" s="56"/>
      <c r="CI1001" s="56"/>
      <c r="CJ1001" s="56"/>
      <c r="CK1001" s="56"/>
      <c r="CL1001" s="56"/>
      <c r="CM1001" s="56"/>
      <c r="CN1001" s="56"/>
      <c r="CO1001" s="56"/>
      <c r="CP1001" s="56"/>
      <c r="CQ1001" s="56"/>
      <c r="CR1001" s="56"/>
      <c r="CS1001" s="56"/>
      <c r="CT1001" s="56"/>
      <c r="CU1001" s="56"/>
      <c r="CV1001" s="56"/>
      <c r="CW1001" s="56"/>
      <c r="CX1001" s="56"/>
      <c r="CY1001" s="56"/>
      <c r="CZ1001" s="66"/>
      <c r="DA1001" s="66"/>
      <c r="DB1001" s="66"/>
      <c r="DC1001" s="66"/>
      <c r="DD1001" s="66"/>
      <c r="DE1001" s="66"/>
      <c r="DF1001" s="66"/>
      <c r="DG1001" s="66"/>
      <c r="DH1001" s="66"/>
      <c r="DI1001" s="66"/>
      <c r="DJ1001" s="66"/>
      <c r="DK1001" s="66"/>
      <c r="DL1001" s="66"/>
      <c r="DM1001" s="66"/>
      <c r="DN1001" s="66"/>
      <c r="DO1001" s="66"/>
      <c r="DP1001" s="66"/>
      <c r="DQ1001" s="66"/>
      <c r="DR1001" s="66"/>
      <c r="DS1001" s="66"/>
      <c r="DT1001" s="66"/>
      <c r="DU1001" s="66"/>
      <c r="DV1001" s="66"/>
      <c r="DW1001" s="66"/>
      <c r="DX1001" s="66"/>
      <c r="DY1001" s="66"/>
      <c r="DZ1001" s="66"/>
      <c r="EA1001" s="66"/>
      <c r="EB1001" s="66"/>
      <c r="EC1001" s="66"/>
      <c r="ED1001" s="66"/>
      <c r="EE1001" s="66"/>
      <c r="EF1001" s="66"/>
      <c r="EG1001" s="66"/>
      <c r="EH1001" s="66"/>
      <c r="EI1001" s="66"/>
      <c r="EJ1001" s="66"/>
      <c r="EK1001" s="66"/>
      <c r="EL1001" s="115"/>
      <c r="EM1001" s="61" t="e">
        <f>EN1001+EO1001+EP1001</f>
        <v>#REF!</v>
      </c>
      <c r="EN1001" s="61"/>
      <c r="EO1001" s="61" t="e">
        <f>AN1001</f>
        <v>#REF!</v>
      </c>
      <c r="EP1001" s="61"/>
      <c r="EQ1001" s="121"/>
    </row>
    <row r="1002" spans="2:189" s="67" customFormat="1" ht="11.25" customHeight="1" x14ac:dyDescent="0.15">
      <c r="B1002" s="114"/>
      <c r="C1002" s="56"/>
      <c r="D1002" s="56"/>
      <c r="E1002" s="56"/>
      <c r="F1002" s="56" t="s">
        <v>12931</v>
      </c>
      <c r="G1002" s="56"/>
      <c r="H1002" s="56" t="s">
        <v>12612</v>
      </c>
      <c r="I1002" s="56"/>
      <c r="J1002" s="56" t="s">
        <v>4448</v>
      </c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6"/>
      <c r="AI1002" s="56"/>
      <c r="AJ1002" s="56"/>
      <c r="AK1002" s="56"/>
      <c r="AL1002" s="56"/>
      <c r="AM1002" s="56"/>
      <c r="AN1002" s="56"/>
      <c r="AO1002" s="56"/>
      <c r="AP1002" s="56"/>
      <c r="AQ1002" s="56"/>
      <c r="AR1002" s="56"/>
      <c r="AS1002" s="56"/>
      <c r="AT1002" s="56"/>
      <c r="AU1002" s="56"/>
      <c r="AV1002" s="56"/>
      <c r="AW1002" s="56"/>
      <c r="AX1002" s="56"/>
      <c r="AY1002" s="56"/>
      <c r="AZ1002" s="56"/>
      <c r="BA1002" s="56"/>
      <c r="BB1002" s="56"/>
      <c r="BC1002" s="56"/>
      <c r="BD1002" s="56"/>
      <c r="BE1002" s="56"/>
      <c r="BF1002" s="56"/>
      <c r="BG1002" s="56"/>
      <c r="BH1002" s="56"/>
      <c r="BI1002" s="56"/>
      <c r="BJ1002" s="56"/>
      <c r="BK1002" s="56"/>
      <c r="BL1002" s="56"/>
      <c r="BM1002" s="56"/>
      <c r="BN1002" s="56"/>
      <c r="BO1002" s="56"/>
      <c r="BP1002" s="56"/>
      <c r="BQ1002" s="56"/>
      <c r="BR1002" s="56"/>
      <c r="BS1002" s="56"/>
      <c r="BT1002" s="56"/>
      <c r="BU1002" s="56"/>
      <c r="BV1002" s="56"/>
      <c r="BW1002" s="56"/>
      <c r="BX1002" s="56"/>
      <c r="BY1002" s="56"/>
      <c r="BZ1002" s="56"/>
      <c r="CA1002" s="56"/>
      <c r="CB1002" s="56"/>
      <c r="CC1002" s="56"/>
      <c r="CD1002" s="56"/>
      <c r="CE1002" s="56"/>
      <c r="CF1002" s="56"/>
      <c r="CG1002" s="56"/>
      <c r="CH1002" s="56"/>
      <c r="CI1002" s="56"/>
      <c r="CJ1002" s="56"/>
      <c r="CK1002" s="56"/>
      <c r="CL1002" s="56"/>
      <c r="CM1002" s="56"/>
      <c r="CN1002" s="56"/>
      <c r="CO1002" s="56"/>
      <c r="CP1002" s="56"/>
      <c r="CQ1002" s="56"/>
      <c r="CR1002" s="56"/>
      <c r="CS1002" s="56"/>
      <c r="CT1002" s="56"/>
      <c r="CU1002" s="56"/>
      <c r="CV1002" s="56"/>
      <c r="CW1002" s="56"/>
      <c r="CX1002" s="56"/>
      <c r="CY1002" s="56"/>
      <c r="CZ1002" s="66"/>
      <c r="DA1002" s="66"/>
      <c r="DB1002" s="66"/>
      <c r="DC1002" s="66"/>
      <c r="DD1002" s="66"/>
      <c r="DE1002" s="66"/>
      <c r="DF1002" s="66"/>
      <c r="DG1002" s="66"/>
      <c r="DH1002" s="66"/>
      <c r="DI1002" s="66"/>
      <c r="DJ1002" s="66"/>
      <c r="DK1002" s="66"/>
      <c r="DL1002" s="66"/>
      <c r="DM1002" s="66"/>
      <c r="DN1002" s="66"/>
      <c r="DO1002" s="66"/>
      <c r="DP1002" s="66"/>
      <c r="DQ1002" s="66"/>
      <c r="DR1002" s="66"/>
      <c r="DS1002" s="66"/>
      <c r="DT1002" s="66"/>
      <c r="DU1002" s="66"/>
      <c r="DV1002" s="66"/>
      <c r="DW1002" s="66"/>
      <c r="DX1002" s="66"/>
      <c r="DY1002" s="66"/>
      <c r="DZ1002" s="66"/>
      <c r="EA1002" s="66"/>
      <c r="EB1002" s="66"/>
      <c r="EC1002" s="66"/>
      <c r="ED1002" s="66"/>
      <c r="EE1002" s="66"/>
      <c r="EF1002" s="66"/>
      <c r="EG1002" s="66"/>
      <c r="EH1002" s="66"/>
      <c r="EI1002" s="66"/>
      <c r="EJ1002" s="66"/>
      <c r="EK1002" s="66"/>
      <c r="EL1002" s="115"/>
      <c r="EM1002" s="61"/>
      <c r="EN1002" s="61"/>
      <c r="EO1002" s="61"/>
      <c r="EP1002" s="61"/>
      <c r="EQ1002" s="121"/>
    </row>
    <row r="1003" spans="2:189" s="67" customFormat="1" ht="11.25" customHeight="1" x14ac:dyDescent="0.15">
      <c r="B1003" s="114"/>
      <c r="C1003" s="56"/>
      <c r="D1003" s="56"/>
      <c r="E1003" s="56"/>
      <c r="F1003" s="56"/>
      <c r="G1003" s="56"/>
      <c r="H1003" s="56" t="s">
        <v>36</v>
      </c>
      <c r="I1003" s="56"/>
      <c r="J1003" s="56"/>
      <c r="K1003" s="56"/>
      <c r="L1003" s="56"/>
      <c r="M1003" s="56"/>
      <c r="N1003" s="56" t="s">
        <v>41</v>
      </c>
      <c r="O1003" s="56"/>
      <c r="P1003" s="287">
        <f>VLOOKUP($H1003,노임단가!$A:$B,2,FALSE)</f>
        <v>226122</v>
      </c>
      <c r="Q1003" s="287"/>
      <c r="R1003" s="287"/>
      <c r="S1003" s="287"/>
      <c r="T1003" s="287"/>
      <c r="U1003" s="287"/>
      <c r="V1003" s="56" t="s">
        <v>12566</v>
      </c>
      <c r="W1003" s="56"/>
      <c r="X1003" s="56" t="str">
        <f>TEXT(1,"#,##0.#######")</f>
        <v>1.</v>
      </c>
      <c r="Y1003" s="56"/>
      <c r="Z1003" s="56"/>
      <c r="AA1003" s="56" t="s">
        <v>12</v>
      </c>
      <c r="AB1003" s="56"/>
      <c r="AC1003" s="56"/>
      <c r="AD1003" s="56" t="s">
        <v>12609</v>
      </c>
      <c r="AE1003" s="56"/>
      <c r="AF1003" s="56"/>
      <c r="AG1003" s="56" t="str">
        <f>TEXT(V988,"#,##0.#######")</f>
        <v>500.</v>
      </c>
      <c r="AH1003" s="56"/>
      <c r="AI1003" s="56"/>
      <c r="AJ1003" s="56" t="s">
        <v>7</v>
      </c>
      <c r="AK1003" s="56"/>
      <c r="AL1003" s="56" t="s">
        <v>43</v>
      </c>
      <c r="AM1003" s="56"/>
      <c r="AN1003" s="56" t="str">
        <f>TEXT(TRUNC(P1003*X1003/AG1003,1),"#,##0.#######")</f>
        <v>452.2</v>
      </c>
      <c r="AX1003" s="56"/>
      <c r="AY1003" s="56"/>
      <c r="AZ1003" s="56"/>
      <c r="BA1003" s="56"/>
      <c r="BB1003" s="56"/>
      <c r="BC1003" s="56"/>
      <c r="BD1003" s="56"/>
      <c r="BE1003" s="56"/>
      <c r="BF1003" s="56"/>
      <c r="BG1003" s="56"/>
      <c r="BH1003" s="56"/>
      <c r="BI1003" s="56"/>
      <c r="BJ1003" s="56"/>
      <c r="BK1003" s="56"/>
      <c r="BL1003" s="56"/>
      <c r="BM1003" s="56"/>
      <c r="BN1003" s="56"/>
      <c r="BO1003" s="56"/>
      <c r="BP1003" s="56"/>
      <c r="BQ1003" s="56"/>
      <c r="BR1003" s="56"/>
      <c r="BS1003" s="56"/>
      <c r="BT1003" s="56"/>
      <c r="BU1003" s="56"/>
      <c r="BV1003" s="56"/>
      <c r="BW1003" s="56"/>
      <c r="BX1003" s="56"/>
      <c r="BY1003" s="56"/>
      <c r="BZ1003" s="56"/>
      <c r="CA1003" s="56"/>
      <c r="CB1003" s="56"/>
      <c r="CC1003" s="56"/>
      <c r="CD1003" s="56"/>
      <c r="CE1003" s="56"/>
      <c r="CF1003" s="56"/>
      <c r="CG1003" s="56"/>
      <c r="CH1003" s="56"/>
      <c r="CI1003" s="56"/>
      <c r="CJ1003" s="56"/>
      <c r="CK1003" s="56"/>
      <c r="CL1003" s="56"/>
      <c r="CM1003" s="56"/>
      <c r="CN1003" s="56"/>
      <c r="CO1003" s="56"/>
      <c r="CP1003" s="56"/>
      <c r="CQ1003" s="56"/>
      <c r="CR1003" s="56"/>
      <c r="CS1003" s="56"/>
      <c r="CT1003" s="56"/>
      <c r="CU1003" s="56"/>
      <c r="CV1003" s="56"/>
      <c r="CW1003" s="56"/>
      <c r="CX1003" s="56"/>
      <c r="CY1003" s="56"/>
      <c r="CZ1003" s="66"/>
      <c r="DA1003" s="66"/>
      <c r="DB1003" s="66"/>
      <c r="DC1003" s="66"/>
      <c r="DD1003" s="66"/>
      <c r="DE1003" s="66"/>
      <c r="DF1003" s="66"/>
      <c r="DG1003" s="66"/>
      <c r="DH1003" s="66"/>
      <c r="DI1003" s="66"/>
      <c r="DJ1003" s="66"/>
      <c r="DK1003" s="66"/>
      <c r="DL1003" s="66"/>
      <c r="DM1003" s="66"/>
      <c r="DN1003" s="66"/>
      <c r="DO1003" s="66"/>
      <c r="DP1003" s="66"/>
      <c r="DQ1003" s="66"/>
      <c r="DR1003" s="66"/>
      <c r="DS1003" s="66"/>
      <c r="DT1003" s="66"/>
      <c r="DU1003" s="66"/>
      <c r="DV1003" s="66"/>
      <c r="DW1003" s="66"/>
      <c r="DX1003" s="66"/>
      <c r="DY1003" s="66"/>
      <c r="DZ1003" s="66"/>
      <c r="EA1003" s="66"/>
      <c r="EB1003" s="66"/>
      <c r="EC1003" s="66"/>
      <c r="ED1003" s="66"/>
      <c r="EE1003" s="66"/>
      <c r="EF1003" s="66"/>
      <c r="EG1003" s="66"/>
      <c r="EH1003" s="66"/>
      <c r="EI1003" s="66"/>
      <c r="EJ1003" s="66"/>
      <c r="EK1003" s="66"/>
      <c r="EL1003" s="115"/>
      <c r="EM1003" s="61"/>
      <c r="EN1003" s="61"/>
      <c r="EO1003" s="61"/>
      <c r="EP1003" s="61"/>
      <c r="EQ1003" s="121"/>
    </row>
    <row r="1004" spans="2:189" s="67" customFormat="1" ht="11.25" customHeight="1" x14ac:dyDescent="0.15">
      <c r="B1004" s="114"/>
      <c r="C1004" s="56"/>
      <c r="D1004" s="56"/>
      <c r="E1004" s="56"/>
      <c r="F1004" s="56"/>
      <c r="G1004" s="56"/>
      <c r="H1004" s="56" t="s">
        <v>13</v>
      </c>
      <c r="I1004" s="56"/>
      <c r="J1004" s="56"/>
      <c r="K1004" s="56"/>
      <c r="L1004" s="56"/>
      <c r="M1004" s="56"/>
      <c r="N1004" s="56" t="s">
        <v>41</v>
      </c>
      <c r="O1004" s="56"/>
      <c r="P1004" s="287">
        <f>VLOOKUP($H1004,노임단가!$A:$B,2,FALSE)</f>
        <v>172068</v>
      </c>
      <c r="Q1004" s="287"/>
      <c r="R1004" s="287"/>
      <c r="S1004" s="287"/>
      <c r="T1004" s="287"/>
      <c r="U1004" s="287"/>
      <c r="V1004" s="56" t="s">
        <v>12566</v>
      </c>
      <c r="W1004" s="56"/>
      <c r="X1004" s="56" t="str">
        <f>TEXT(1,"#,##0.#######")</f>
        <v>1.</v>
      </c>
      <c r="Y1004" s="56"/>
      <c r="Z1004" s="56"/>
      <c r="AA1004" s="56" t="s">
        <v>12</v>
      </c>
      <c r="AB1004" s="56"/>
      <c r="AC1004" s="56"/>
      <c r="AD1004" s="56" t="s">
        <v>12609</v>
      </c>
      <c r="AE1004" s="56"/>
      <c r="AF1004" s="56"/>
      <c r="AG1004" s="56" t="str">
        <f>TEXT(V988,"#,##0.#######")</f>
        <v>500.</v>
      </c>
      <c r="AH1004" s="56"/>
      <c r="AI1004" s="56"/>
      <c r="AJ1004" s="56" t="s">
        <v>7</v>
      </c>
      <c r="AK1004" s="56"/>
      <c r="AL1004" s="56" t="s">
        <v>43</v>
      </c>
      <c r="AM1004" s="56"/>
      <c r="AN1004" s="56" t="str">
        <f>TEXT(TRUNC(P1004*X1004/AG1004,1),"#,##0.#######")</f>
        <v>344.1</v>
      </c>
      <c r="AW1004" s="56"/>
      <c r="AX1004" s="56"/>
      <c r="AY1004" s="56"/>
      <c r="AZ1004" s="56"/>
      <c r="BA1004" s="56"/>
      <c r="BB1004" s="56"/>
      <c r="BC1004" s="56"/>
      <c r="BD1004" s="56"/>
      <c r="BE1004" s="56"/>
      <c r="BF1004" s="56"/>
      <c r="BG1004" s="56"/>
      <c r="BH1004" s="56"/>
      <c r="BI1004" s="56"/>
      <c r="BJ1004" s="56"/>
      <c r="BK1004" s="56"/>
      <c r="BL1004" s="56"/>
      <c r="BM1004" s="56"/>
      <c r="BN1004" s="56"/>
      <c r="BO1004" s="56"/>
      <c r="BP1004" s="56"/>
      <c r="BQ1004" s="56"/>
      <c r="BR1004" s="56"/>
      <c r="BS1004" s="56"/>
      <c r="BT1004" s="56"/>
      <c r="BU1004" s="56"/>
      <c r="BV1004" s="56"/>
      <c r="BW1004" s="56"/>
      <c r="BX1004" s="56"/>
      <c r="BY1004" s="56"/>
      <c r="BZ1004" s="56"/>
      <c r="CA1004" s="56"/>
      <c r="CB1004" s="56"/>
      <c r="CC1004" s="56"/>
      <c r="CD1004" s="56"/>
      <c r="CE1004" s="56"/>
      <c r="CF1004" s="56"/>
      <c r="CG1004" s="56"/>
      <c r="CH1004" s="56"/>
      <c r="CI1004" s="56"/>
      <c r="CJ1004" s="56"/>
      <c r="CK1004" s="56"/>
      <c r="CL1004" s="56"/>
      <c r="CM1004" s="56"/>
      <c r="CN1004" s="56"/>
      <c r="CO1004" s="56"/>
      <c r="CP1004" s="56"/>
      <c r="CQ1004" s="56"/>
      <c r="CR1004" s="56"/>
      <c r="CS1004" s="56"/>
      <c r="CT1004" s="56"/>
      <c r="CU1004" s="56"/>
      <c r="CV1004" s="56"/>
      <c r="CW1004" s="56"/>
      <c r="CX1004" s="56"/>
      <c r="CY1004" s="56"/>
      <c r="CZ1004" s="66"/>
      <c r="DA1004" s="66"/>
      <c r="DB1004" s="66"/>
      <c r="DC1004" s="66"/>
      <c r="DD1004" s="66"/>
      <c r="DE1004" s="66"/>
      <c r="DF1004" s="66"/>
      <c r="DG1004" s="66"/>
      <c r="DH1004" s="66"/>
      <c r="DI1004" s="66"/>
      <c r="DJ1004" s="66"/>
      <c r="DK1004" s="66"/>
      <c r="DL1004" s="66"/>
      <c r="DM1004" s="66"/>
      <c r="DN1004" s="66"/>
      <c r="DO1004" s="66"/>
      <c r="DP1004" s="66"/>
      <c r="DQ1004" s="66"/>
      <c r="DR1004" s="66"/>
      <c r="DS1004" s="66"/>
      <c r="DT1004" s="66"/>
      <c r="DU1004" s="66"/>
      <c r="DV1004" s="66"/>
      <c r="DW1004" s="66"/>
      <c r="DX1004" s="66"/>
      <c r="DY1004" s="66"/>
      <c r="DZ1004" s="66"/>
      <c r="EA1004" s="66"/>
      <c r="EB1004" s="66"/>
      <c r="EC1004" s="66"/>
      <c r="ED1004" s="66"/>
      <c r="EE1004" s="66"/>
      <c r="EF1004" s="66"/>
      <c r="EG1004" s="66"/>
      <c r="EH1004" s="66"/>
      <c r="EI1004" s="66"/>
      <c r="EJ1004" s="66"/>
      <c r="EK1004" s="66"/>
      <c r="EL1004" s="115"/>
      <c r="EM1004" s="61"/>
      <c r="EN1004" s="61"/>
      <c r="EO1004" s="61"/>
      <c r="EP1004" s="61"/>
      <c r="EQ1004" s="121"/>
    </row>
    <row r="1005" spans="2:189" s="67" customFormat="1" ht="11.25" customHeight="1" x14ac:dyDescent="0.15">
      <c r="B1005" s="114"/>
      <c r="C1005" s="56"/>
      <c r="D1005" s="56"/>
      <c r="E1005" s="56"/>
      <c r="F1005" s="56"/>
      <c r="G1005" s="56"/>
      <c r="H1005" s="56" t="s">
        <v>12610</v>
      </c>
      <c r="I1005" s="56"/>
      <c r="J1005" s="56"/>
      <c r="K1005" s="56"/>
      <c r="L1005" s="56"/>
      <c r="M1005" s="56"/>
      <c r="N1005" s="56" t="s">
        <v>41</v>
      </c>
      <c r="O1005" s="56"/>
      <c r="P1005" s="56" t="str">
        <f>TEXT(TRUNC(AN1003+AN1004,1),"#,##0.#######")</f>
        <v>796.3</v>
      </c>
      <c r="Q1005" s="56"/>
      <c r="U1005" s="56"/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  <c r="AL1005" s="56"/>
      <c r="AM1005" s="56"/>
      <c r="AN1005" s="56"/>
      <c r="AO1005" s="56"/>
      <c r="AP1005" s="56"/>
      <c r="AQ1005" s="56"/>
      <c r="AR1005" s="56"/>
      <c r="AS1005" s="56"/>
      <c r="AT1005" s="56"/>
      <c r="AU1005" s="56"/>
      <c r="AV1005" s="56"/>
      <c r="AW1005" s="56"/>
      <c r="AX1005" s="56"/>
      <c r="AY1005" s="56"/>
      <c r="AZ1005" s="56"/>
      <c r="BA1005" s="56"/>
      <c r="BB1005" s="56"/>
      <c r="BC1005" s="56"/>
      <c r="BD1005" s="56"/>
      <c r="BE1005" s="56"/>
      <c r="BF1005" s="56"/>
      <c r="BG1005" s="56"/>
      <c r="BH1005" s="56"/>
      <c r="BI1005" s="56"/>
      <c r="BJ1005" s="56"/>
      <c r="BK1005" s="56"/>
      <c r="BL1005" s="56"/>
      <c r="BM1005" s="56"/>
      <c r="BN1005" s="56"/>
      <c r="BO1005" s="56"/>
      <c r="BP1005" s="56"/>
      <c r="BQ1005" s="56"/>
      <c r="BR1005" s="56"/>
      <c r="BS1005" s="56"/>
      <c r="BT1005" s="56"/>
      <c r="BU1005" s="56"/>
      <c r="BV1005" s="56"/>
      <c r="BW1005" s="56"/>
      <c r="BX1005" s="56"/>
      <c r="BY1005" s="56"/>
      <c r="BZ1005" s="56"/>
      <c r="CA1005" s="56"/>
      <c r="CB1005" s="56"/>
      <c r="CC1005" s="56"/>
      <c r="CD1005" s="56"/>
      <c r="CE1005" s="56"/>
      <c r="CF1005" s="56"/>
      <c r="CG1005" s="56"/>
      <c r="CH1005" s="56"/>
      <c r="CI1005" s="56"/>
      <c r="CJ1005" s="56"/>
      <c r="CK1005" s="56"/>
      <c r="CL1005" s="56"/>
      <c r="CM1005" s="56"/>
      <c r="CN1005" s="56"/>
      <c r="CO1005" s="56"/>
      <c r="CP1005" s="56"/>
      <c r="CQ1005" s="56"/>
      <c r="CR1005" s="56"/>
      <c r="CS1005" s="56"/>
      <c r="CT1005" s="56"/>
      <c r="CU1005" s="56"/>
      <c r="CV1005" s="56"/>
      <c r="CW1005" s="56"/>
      <c r="CX1005" s="56"/>
      <c r="CY1005" s="56"/>
      <c r="CZ1005" s="66"/>
      <c r="DA1005" s="66"/>
      <c r="DB1005" s="66"/>
      <c r="DC1005" s="66"/>
      <c r="DD1005" s="66"/>
      <c r="DE1005" s="66"/>
      <c r="DF1005" s="66"/>
      <c r="DG1005" s="66"/>
      <c r="DH1005" s="66"/>
      <c r="DI1005" s="66"/>
      <c r="DJ1005" s="66"/>
      <c r="DK1005" s="66"/>
      <c r="DL1005" s="66"/>
      <c r="DM1005" s="66"/>
      <c r="DN1005" s="66"/>
      <c r="DO1005" s="66"/>
      <c r="DP1005" s="66"/>
      <c r="DQ1005" s="66"/>
      <c r="DR1005" s="66"/>
      <c r="DS1005" s="66"/>
      <c r="DT1005" s="66"/>
      <c r="DU1005" s="66"/>
      <c r="DV1005" s="66"/>
      <c r="DW1005" s="66"/>
      <c r="DX1005" s="66"/>
      <c r="DY1005" s="66"/>
      <c r="DZ1005" s="66"/>
      <c r="EA1005" s="66"/>
      <c r="EB1005" s="66"/>
      <c r="EC1005" s="66"/>
      <c r="ED1005" s="66"/>
      <c r="EE1005" s="66"/>
      <c r="EF1005" s="66"/>
      <c r="EG1005" s="66"/>
      <c r="EH1005" s="66"/>
      <c r="EI1005" s="66"/>
      <c r="EJ1005" s="66"/>
      <c r="EK1005" s="66"/>
      <c r="EL1005" s="115"/>
      <c r="EM1005" s="61"/>
      <c r="EN1005" s="61" t="str">
        <f>P1005</f>
        <v>796.3</v>
      </c>
      <c r="EO1005" s="61"/>
      <c r="EP1005" s="61"/>
      <c r="EQ1005" s="121"/>
    </row>
    <row r="1006" spans="2:189" s="67" customFormat="1" ht="11.25" customHeight="1" x14ac:dyDescent="0.15">
      <c r="B1006" s="114"/>
      <c r="C1006" s="56"/>
      <c r="D1006" s="56"/>
      <c r="E1006" s="56"/>
      <c r="F1006" s="56" t="s">
        <v>12932</v>
      </c>
      <c r="G1006" s="56"/>
      <c r="H1006" s="56" t="s">
        <v>12612</v>
      </c>
      <c r="I1006" s="56"/>
      <c r="J1006" s="56" t="s">
        <v>12614</v>
      </c>
      <c r="K1006" s="56"/>
      <c r="L1006" s="56"/>
      <c r="M1006" s="56" t="s">
        <v>9</v>
      </c>
      <c r="N1006" s="56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  <c r="AL1006" s="56"/>
      <c r="AM1006" s="56"/>
      <c r="AN1006" s="56"/>
      <c r="AO1006" s="56"/>
      <c r="AP1006" s="56"/>
      <c r="AQ1006" s="56"/>
      <c r="AR1006" s="56"/>
      <c r="AS1006" s="56"/>
      <c r="AT1006" s="56"/>
      <c r="AU1006" s="56"/>
      <c r="AV1006" s="56"/>
      <c r="AW1006" s="56"/>
      <c r="AX1006" s="56"/>
      <c r="AY1006" s="56"/>
      <c r="AZ1006" s="56"/>
      <c r="BA1006" s="56"/>
      <c r="BB1006" s="56"/>
      <c r="BC1006" s="56"/>
      <c r="BD1006" s="56"/>
      <c r="BE1006" s="56"/>
      <c r="BF1006" s="56"/>
      <c r="BG1006" s="56"/>
      <c r="BH1006" s="56"/>
      <c r="BI1006" s="56"/>
      <c r="BJ1006" s="56"/>
      <c r="BK1006" s="56"/>
      <c r="BL1006" s="56"/>
      <c r="BM1006" s="56"/>
      <c r="BN1006" s="56"/>
      <c r="BO1006" s="56"/>
      <c r="BP1006" s="56"/>
      <c r="BQ1006" s="56"/>
      <c r="BR1006" s="56"/>
      <c r="BS1006" s="56"/>
      <c r="BT1006" s="56"/>
      <c r="BU1006" s="56"/>
      <c r="BV1006" s="56"/>
      <c r="BW1006" s="56"/>
      <c r="BX1006" s="56"/>
      <c r="BY1006" s="56"/>
      <c r="BZ1006" s="56"/>
      <c r="CA1006" s="56"/>
      <c r="CB1006" s="56"/>
      <c r="CC1006" s="56"/>
      <c r="CD1006" s="56"/>
      <c r="CE1006" s="56"/>
      <c r="CF1006" s="56"/>
      <c r="CG1006" s="56"/>
      <c r="CH1006" s="56"/>
      <c r="CI1006" s="56"/>
      <c r="CJ1006" s="56"/>
      <c r="CK1006" s="56"/>
      <c r="CL1006" s="56"/>
      <c r="CM1006" s="56"/>
      <c r="CN1006" s="56"/>
      <c r="CO1006" s="56"/>
      <c r="CP1006" s="56"/>
      <c r="CQ1006" s="56"/>
      <c r="CR1006" s="56"/>
      <c r="CS1006" s="56"/>
      <c r="CT1006" s="56"/>
      <c r="CU1006" s="56"/>
      <c r="CV1006" s="56"/>
      <c r="CW1006" s="56"/>
      <c r="CX1006" s="56"/>
      <c r="CY1006" s="56"/>
      <c r="CZ1006" s="66"/>
      <c r="DA1006" s="66"/>
      <c r="DB1006" s="66"/>
      <c r="DC1006" s="66"/>
      <c r="DD1006" s="66"/>
      <c r="DE1006" s="66"/>
      <c r="DF1006" s="66"/>
      <c r="DG1006" s="66"/>
      <c r="DH1006" s="66"/>
      <c r="DI1006" s="66"/>
      <c r="DJ1006" s="66"/>
      <c r="DK1006" s="66"/>
      <c r="DL1006" s="66"/>
      <c r="DM1006" s="66"/>
      <c r="DN1006" s="66"/>
      <c r="DO1006" s="66"/>
      <c r="DP1006" s="66"/>
      <c r="DQ1006" s="66"/>
      <c r="DR1006" s="66"/>
      <c r="DS1006" s="66"/>
      <c r="DT1006" s="66"/>
      <c r="DU1006" s="66"/>
      <c r="DV1006" s="66"/>
      <c r="DW1006" s="66"/>
      <c r="DX1006" s="66"/>
      <c r="DY1006" s="66"/>
      <c r="DZ1006" s="66"/>
      <c r="EA1006" s="66"/>
      <c r="EB1006" s="66"/>
      <c r="EC1006" s="66"/>
      <c r="ED1006" s="66"/>
      <c r="EE1006" s="66"/>
      <c r="EF1006" s="66"/>
      <c r="EG1006" s="66"/>
      <c r="EH1006" s="66"/>
      <c r="EI1006" s="66"/>
      <c r="EJ1006" s="66"/>
      <c r="EK1006" s="66"/>
      <c r="EL1006" s="115"/>
      <c r="EM1006" s="61"/>
      <c r="EN1006" s="61"/>
      <c r="EO1006" s="61"/>
      <c r="EP1006" s="61"/>
      <c r="EQ1006" s="121"/>
    </row>
    <row r="1007" spans="2:189" s="67" customFormat="1" ht="11.25" customHeight="1" x14ac:dyDescent="0.15">
      <c r="B1007" s="114"/>
      <c r="C1007" s="56"/>
      <c r="D1007" s="56"/>
      <c r="E1007" s="56"/>
      <c r="F1007" s="56"/>
      <c r="G1007" s="56"/>
      <c r="H1007" s="56"/>
      <c r="I1007" s="56" t="s">
        <v>4448</v>
      </c>
      <c r="J1007" s="56"/>
      <c r="K1007" s="56"/>
      <c r="L1007" s="56"/>
      <c r="M1007" s="56"/>
      <c r="N1007" s="56"/>
      <c r="O1007" s="56"/>
      <c r="P1007" s="56" t="s">
        <v>41</v>
      </c>
      <c r="Q1007" s="56"/>
      <c r="R1007" s="56" t="e">
        <f>TEXT(EN993,"#,###.##")</f>
        <v>#REF!</v>
      </c>
      <c r="S1007" s="56"/>
      <c r="T1007" s="56"/>
      <c r="U1007" s="56"/>
      <c r="V1007" s="56"/>
      <c r="W1007" s="56" t="s">
        <v>39</v>
      </c>
      <c r="X1007" s="56"/>
      <c r="Y1007" s="56" t="str">
        <f>TEXT(EN998,"#,###.##")</f>
        <v>.</v>
      </c>
      <c r="Z1007" s="56"/>
      <c r="AA1007" s="56"/>
      <c r="AD1007" s="56" t="s">
        <v>39</v>
      </c>
      <c r="AE1007" s="56"/>
      <c r="AF1007" s="56" t="str">
        <f>TEXT(EN1005,"#,###.##")</f>
        <v>796.3</v>
      </c>
      <c r="AG1007" s="56"/>
      <c r="AH1007" s="56"/>
      <c r="AI1007" s="56"/>
      <c r="AJ1007" s="56" t="s">
        <v>43</v>
      </c>
      <c r="AK1007" s="56"/>
      <c r="AL1007" s="56"/>
      <c r="AM1007" s="56" t="e">
        <f>TEXT(TRUNC(EN993+EN998+EN1005,1),"#,##0.#")</f>
        <v>#REF!</v>
      </c>
      <c r="AN1007" s="56"/>
      <c r="AO1007" s="56"/>
      <c r="AP1007" s="56"/>
      <c r="BL1007" s="56"/>
      <c r="BM1007" s="56"/>
      <c r="BN1007" s="56"/>
      <c r="BO1007" s="56"/>
      <c r="BP1007" s="56"/>
      <c r="BQ1007" s="56"/>
      <c r="BR1007" s="56"/>
      <c r="BS1007" s="56"/>
      <c r="BT1007" s="56"/>
      <c r="BU1007" s="56"/>
      <c r="BV1007" s="56"/>
      <c r="BW1007" s="56"/>
      <c r="BX1007" s="56"/>
      <c r="BY1007" s="56"/>
      <c r="BZ1007" s="56"/>
      <c r="CA1007" s="56"/>
      <c r="CB1007" s="56"/>
      <c r="CC1007" s="56"/>
      <c r="CD1007" s="56"/>
      <c r="CE1007" s="56"/>
      <c r="CF1007" s="56"/>
      <c r="CG1007" s="56"/>
      <c r="CH1007" s="56"/>
      <c r="CI1007" s="56"/>
      <c r="CJ1007" s="56"/>
      <c r="CK1007" s="56"/>
      <c r="CL1007" s="56"/>
      <c r="CM1007" s="56"/>
      <c r="CN1007" s="56"/>
      <c r="CO1007" s="56"/>
      <c r="CP1007" s="56"/>
      <c r="CQ1007" s="56"/>
      <c r="CR1007" s="56"/>
      <c r="CS1007" s="56"/>
      <c r="CT1007" s="56"/>
      <c r="CU1007" s="56"/>
      <c r="CV1007" s="56"/>
      <c r="CW1007" s="56"/>
      <c r="CX1007" s="56"/>
      <c r="CY1007" s="56"/>
      <c r="CZ1007" s="66"/>
      <c r="DA1007" s="66"/>
      <c r="DB1007" s="66"/>
      <c r="DC1007" s="66"/>
      <c r="DD1007" s="66"/>
      <c r="DE1007" s="66"/>
      <c r="DF1007" s="66"/>
      <c r="DG1007" s="66"/>
      <c r="DH1007" s="66"/>
      <c r="DI1007" s="66"/>
      <c r="DJ1007" s="66"/>
      <c r="DK1007" s="66"/>
      <c r="DL1007" s="66"/>
      <c r="DM1007" s="66"/>
      <c r="DN1007" s="66"/>
      <c r="DO1007" s="66"/>
      <c r="DP1007" s="66"/>
      <c r="DQ1007" s="66"/>
      <c r="DR1007" s="66"/>
      <c r="DS1007" s="66"/>
      <c r="DT1007" s="66"/>
      <c r="DU1007" s="66"/>
      <c r="DV1007" s="66"/>
      <c r="DW1007" s="66"/>
      <c r="DX1007" s="66"/>
      <c r="DY1007" s="66"/>
      <c r="DZ1007" s="66"/>
      <c r="EA1007" s="66"/>
      <c r="EB1007" s="66"/>
      <c r="EC1007" s="66"/>
      <c r="ED1007" s="66"/>
      <c r="EE1007" s="66"/>
      <c r="EF1007" s="66"/>
      <c r="EG1007" s="66"/>
      <c r="EH1007" s="66"/>
      <c r="EI1007" s="66"/>
      <c r="EJ1007" s="66"/>
      <c r="EK1007" s="66"/>
      <c r="EL1007" s="115"/>
      <c r="EM1007" s="61"/>
      <c r="EN1007" s="61"/>
      <c r="EO1007" s="61"/>
      <c r="EP1007" s="61"/>
      <c r="EQ1007" s="121"/>
    </row>
    <row r="1008" spans="2:189" s="67" customFormat="1" ht="11.25" customHeight="1" x14ac:dyDescent="0.15">
      <c r="B1008" s="114"/>
      <c r="C1008" s="56"/>
      <c r="D1008" s="56"/>
      <c r="E1008" s="56"/>
      <c r="F1008" s="56"/>
      <c r="G1008" s="56"/>
      <c r="H1008" s="56"/>
      <c r="I1008" s="56" t="s">
        <v>4449</v>
      </c>
      <c r="J1008" s="56"/>
      <c r="K1008" s="56"/>
      <c r="L1008" s="56"/>
      <c r="M1008" s="56"/>
      <c r="N1008" s="56"/>
      <c r="O1008" s="56"/>
      <c r="P1008" s="56" t="s">
        <v>41</v>
      </c>
      <c r="Q1008" s="56"/>
      <c r="R1008" s="56" t="e">
        <f>TEXT(EO993,"#,###.##")</f>
        <v>#REF!</v>
      </c>
      <c r="S1008" s="56"/>
      <c r="T1008" s="56"/>
      <c r="U1008" s="56"/>
      <c r="V1008" s="56"/>
      <c r="W1008" s="56" t="s">
        <v>39</v>
      </c>
      <c r="X1008" s="56"/>
      <c r="Y1008" s="56" t="e">
        <f>TEXT(EO998,"#,###.##")</f>
        <v>#REF!</v>
      </c>
      <c r="Z1008" s="56"/>
      <c r="AA1008" s="56"/>
      <c r="AD1008" s="56" t="s">
        <v>39</v>
      </c>
      <c r="AE1008" s="56"/>
      <c r="AF1008" s="56" t="str">
        <f>TEXT(EO1000,"#,###.##")</f>
        <v>607.6</v>
      </c>
      <c r="AG1008" s="56"/>
      <c r="AH1008" s="56"/>
      <c r="AK1008" s="56" t="s">
        <v>39</v>
      </c>
      <c r="AL1008" s="56"/>
      <c r="AM1008" s="56" t="e">
        <f>TEXT(EO1001,"#,###.##")</f>
        <v>#REF!</v>
      </c>
      <c r="AQ1008" s="56" t="s">
        <v>43</v>
      </c>
      <c r="AR1008" s="56"/>
      <c r="AS1008" s="56"/>
      <c r="AT1008" s="56" t="e">
        <f>TEXT(TRUNC(EO993+EO998+EO1000+EO1001,1),"#,##0.#")</f>
        <v>#REF!</v>
      </c>
      <c r="AU1008" s="56"/>
      <c r="AV1008" s="56"/>
      <c r="AW1008" s="56"/>
      <c r="BL1008" s="56"/>
      <c r="BM1008" s="56"/>
      <c r="BN1008" s="56"/>
      <c r="BO1008" s="56"/>
      <c r="BP1008" s="56"/>
      <c r="BQ1008" s="56"/>
      <c r="BR1008" s="56"/>
      <c r="BS1008" s="56"/>
      <c r="BT1008" s="56"/>
      <c r="BU1008" s="56"/>
      <c r="BV1008" s="56"/>
      <c r="BW1008" s="56"/>
      <c r="BX1008" s="56"/>
      <c r="BY1008" s="56"/>
      <c r="BZ1008" s="56"/>
      <c r="CA1008" s="56"/>
      <c r="CB1008" s="56"/>
      <c r="CC1008" s="56"/>
      <c r="CD1008" s="56"/>
      <c r="CE1008" s="56"/>
      <c r="CF1008" s="56"/>
      <c r="CG1008" s="56"/>
      <c r="CH1008" s="56"/>
      <c r="CI1008" s="56"/>
      <c r="CJ1008" s="56"/>
      <c r="CK1008" s="56"/>
      <c r="CL1008" s="56"/>
      <c r="CM1008" s="56"/>
      <c r="CN1008" s="56"/>
      <c r="CO1008" s="56"/>
      <c r="CP1008" s="56"/>
      <c r="CQ1008" s="56"/>
      <c r="CR1008" s="56"/>
      <c r="CS1008" s="56"/>
      <c r="CT1008" s="56"/>
      <c r="CU1008" s="56"/>
      <c r="CV1008" s="56"/>
      <c r="CW1008" s="56"/>
      <c r="CX1008" s="56"/>
      <c r="CY1008" s="56"/>
      <c r="CZ1008" s="66"/>
      <c r="DA1008" s="66"/>
      <c r="DB1008" s="66"/>
      <c r="DC1008" s="66"/>
      <c r="DD1008" s="66"/>
      <c r="DE1008" s="66"/>
      <c r="DF1008" s="66"/>
      <c r="DG1008" s="66"/>
      <c r="DH1008" s="66"/>
      <c r="DI1008" s="66"/>
      <c r="DJ1008" s="66"/>
      <c r="DK1008" s="66"/>
      <c r="DL1008" s="66"/>
      <c r="DM1008" s="66"/>
      <c r="DN1008" s="66"/>
      <c r="DO1008" s="66"/>
      <c r="DP1008" s="66"/>
      <c r="DQ1008" s="66"/>
      <c r="DR1008" s="66"/>
      <c r="DS1008" s="66"/>
      <c r="DT1008" s="66"/>
      <c r="DU1008" s="66"/>
      <c r="DV1008" s="66"/>
      <c r="DW1008" s="66"/>
      <c r="DX1008" s="66"/>
      <c r="DY1008" s="66"/>
      <c r="DZ1008" s="66"/>
      <c r="EA1008" s="66"/>
      <c r="EB1008" s="66"/>
      <c r="EC1008" s="66"/>
      <c r="ED1008" s="66"/>
      <c r="EE1008" s="66"/>
      <c r="EF1008" s="66"/>
      <c r="EG1008" s="66"/>
      <c r="EH1008" s="66"/>
      <c r="EI1008" s="66"/>
      <c r="EJ1008" s="66"/>
      <c r="EK1008" s="66"/>
      <c r="EL1008" s="115"/>
      <c r="EM1008" s="61"/>
      <c r="EN1008" s="61"/>
      <c r="EO1008" s="61"/>
      <c r="EP1008" s="61"/>
      <c r="EQ1008" s="121"/>
    </row>
    <row r="1009" spans="2:147" s="67" customFormat="1" ht="11.25" customHeight="1" x14ac:dyDescent="0.15">
      <c r="B1009" s="114"/>
      <c r="C1009" s="56"/>
      <c r="D1009" s="56"/>
      <c r="E1009" s="56"/>
      <c r="F1009" s="56"/>
      <c r="G1009" s="56"/>
      <c r="H1009" s="56"/>
      <c r="I1009" s="56" t="s">
        <v>12605</v>
      </c>
      <c r="J1009" s="56"/>
      <c r="K1009" s="56"/>
      <c r="L1009" s="56"/>
      <c r="M1009" s="56" t="s">
        <v>12606</v>
      </c>
      <c r="N1009" s="56"/>
      <c r="O1009" s="56"/>
      <c r="P1009" s="56" t="s">
        <v>41</v>
      </c>
      <c r="Q1009" s="56"/>
      <c r="R1009" s="56" t="str">
        <f>TEXT(EP993,"#,###.##")</f>
        <v>30.</v>
      </c>
      <c r="W1009" s="56" t="s">
        <v>39</v>
      </c>
      <c r="X1009" s="56"/>
      <c r="Y1009" s="56" t="str">
        <f>TEXT(EP998,"#,###.##")</f>
        <v>1.9</v>
      </c>
      <c r="Z1009" s="56"/>
      <c r="AA1009" s="56"/>
      <c r="AB1009" s="56" t="s">
        <v>43</v>
      </c>
      <c r="AC1009" s="56"/>
      <c r="AD1009" s="56"/>
      <c r="AE1009" s="56" t="str">
        <f>TEXT(TRUNC(EP993+EP998,1),"#,##0.#")</f>
        <v>31.9</v>
      </c>
      <c r="AF1009" s="56"/>
      <c r="AG1009" s="56"/>
      <c r="AH1009" s="56"/>
      <c r="AI1009" s="56"/>
      <c r="AJ1009" s="56"/>
      <c r="AK1009" s="56"/>
      <c r="AO1009" s="56"/>
      <c r="AP1009" s="56"/>
      <c r="AQ1009" s="56"/>
      <c r="AR1009" s="56"/>
      <c r="AS1009" s="56"/>
      <c r="AT1009" s="56"/>
      <c r="AU1009" s="56"/>
      <c r="AV1009" s="56"/>
      <c r="AW1009" s="56"/>
      <c r="AX1009" s="56"/>
      <c r="AY1009" s="56"/>
      <c r="AZ1009" s="56"/>
      <c r="BA1009" s="56"/>
      <c r="BB1009" s="56"/>
      <c r="BC1009" s="56"/>
      <c r="BD1009" s="56"/>
      <c r="BE1009" s="56"/>
      <c r="BF1009" s="56"/>
      <c r="BG1009" s="56"/>
      <c r="BH1009" s="56"/>
      <c r="BI1009" s="56"/>
      <c r="BJ1009" s="56"/>
      <c r="BK1009" s="56"/>
      <c r="BL1009" s="56"/>
      <c r="BM1009" s="56"/>
      <c r="BN1009" s="56"/>
      <c r="BO1009" s="56"/>
      <c r="BP1009" s="56"/>
      <c r="BQ1009" s="56"/>
      <c r="BR1009" s="56"/>
      <c r="BS1009" s="56"/>
      <c r="BT1009" s="56"/>
      <c r="BU1009" s="56"/>
      <c r="BV1009" s="56"/>
      <c r="BW1009" s="56"/>
      <c r="BX1009" s="56"/>
      <c r="BY1009" s="56"/>
      <c r="BZ1009" s="56"/>
      <c r="CA1009" s="56"/>
      <c r="CB1009" s="56"/>
      <c r="CC1009" s="56"/>
      <c r="CD1009" s="56"/>
      <c r="CE1009" s="56"/>
      <c r="CF1009" s="56"/>
      <c r="CG1009" s="56"/>
      <c r="CH1009" s="56"/>
      <c r="CI1009" s="56"/>
      <c r="CJ1009" s="56"/>
      <c r="CK1009" s="56"/>
      <c r="CL1009" s="56"/>
      <c r="CM1009" s="56"/>
      <c r="CN1009" s="56"/>
      <c r="CO1009" s="56"/>
      <c r="CP1009" s="56"/>
      <c r="CQ1009" s="56"/>
      <c r="CR1009" s="56"/>
      <c r="CS1009" s="56"/>
      <c r="CT1009" s="56"/>
      <c r="CU1009" s="56"/>
      <c r="CV1009" s="56"/>
      <c r="CW1009" s="56"/>
      <c r="CX1009" s="56"/>
      <c r="CY1009" s="56"/>
      <c r="CZ1009" s="66"/>
      <c r="DA1009" s="66"/>
      <c r="DB1009" s="66"/>
      <c r="DC1009" s="66"/>
      <c r="DD1009" s="66"/>
      <c r="DE1009" s="66"/>
      <c r="DF1009" s="66"/>
      <c r="DG1009" s="66"/>
      <c r="DH1009" s="66"/>
      <c r="DI1009" s="66"/>
      <c r="DJ1009" s="66"/>
      <c r="DK1009" s="66"/>
      <c r="DL1009" s="66"/>
      <c r="DM1009" s="66"/>
      <c r="DN1009" s="66"/>
      <c r="DO1009" s="66"/>
      <c r="DP1009" s="66"/>
      <c r="DQ1009" s="66"/>
      <c r="DR1009" s="66"/>
      <c r="DS1009" s="66"/>
      <c r="DT1009" s="66"/>
      <c r="DU1009" s="66"/>
      <c r="DV1009" s="66"/>
      <c r="DW1009" s="66"/>
      <c r="DX1009" s="66"/>
      <c r="DY1009" s="66"/>
      <c r="DZ1009" s="66"/>
      <c r="EA1009" s="66"/>
      <c r="EB1009" s="66"/>
      <c r="EC1009" s="66"/>
      <c r="ED1009" s="66"/>
      <c r="EE1009" s="66"/>
      <c r="EF1009" s="66"/>
      <c r="EG1009" s="66"/>
      <c r="EH1009" s="66"/>
      <c r="EI1009" s="66"/>
      <c r="EJ1009" s="66"/>
      <c r="EK1009" s="66"/>
      <c r="EL1009" s="115"/>
      <c r="EM1009" s="61"/>
      <c r="EN1009" s="61"/>
      <c r="EO1009" s="61"/>
      <c r="EP1009" s="61"/>
      <c r="EQ1009" s="121"/>
    </row>
    <row r="1010" spans="2:147" s="67" customFormat="1" ht="11.25" customHeight="1" x14ac:dyDescent="0.15">
      <c r="B1010" s="114"/>
      <c r="C1010" s="56"/>
      <c r="D1010" s="56"/>
      <c r="E1010" s="56"/>
      <c r="F1010" s="56"/>
      <c r="G1010" s="56"/>
      <c r="H1010" s="56"/>
      <c r="I1010" s="56"/>
      <c r="J1010" s="56"/>
      <c r="K1010" s="56" t="s">
        <v>9</v>
      </c>
      <c r="L1010" s="56"/>
      <c r="M1010" s="56"/>
      <c r="N1010" s="56"/>
      <c r="O1010" s="56"/>
      <c r="P1010" s="56" t="s">
        <v>41</v>
      </c>
      <c r="Q1010" s="56"/>
      <c r="R1010" s="56"/>
      <c r="S1010" s="56" t="e">
        <f>TEXT(AM1007+AT1008+AE1009,"#,##0.#######")</f>
        <v>#REF!</v>
      </c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  <c r="AL1010" s="56"/>
      <c r="AM1010" s="56"/>
      <c r="AN1010" s="56"/>
      <c r="AO1010" s="56"/>
      <c r="AP1010" s="56"/>
      <c r="AQ1010" s="56"/>
      <c r="AR1010" s="56"/>
      <c r="AS1010" s="56"/>
      <c r="AT1010" s="56"/>
      <c r="AU1010" s="56"/>
      <c r="AV1010" s="56"/>
      <c r="AW1010" s="56"/>
      <c r="AX1010" s="56"/>
      <c r="AY1010" s="56"/>
      <c r="AZ1010" s="56"/>
      <c r="BA1010" s="56"/>
      <c r="BB1010" s="56"/>
      <c r="BC1010" s="56"/>
      <c r="BD1010" s="56"/>
      <c r="BE1010" s="56"/>
      <c r="BF1010" s="56"/>
      <c r="BG1010" s="56"/>
      <c r="BH1010" s="56"/>
      <c r="BI1010" s="56"/>
      <c r="BJ1010" s="56"/>
      <c r="BK1010" s="56"/>
      <c r="BL1010" s="56"/>
      <c r="BM1010" s="56"/>
      <c r="BN1010" s="56"/>
      <c r="BO1010" s="56"/>
      <c r="BP1010" s="56"/>
      <c r="BQ1010" s="56"/>
      <c r="BR1010" s="56"/>
      <c r="BS1010" s="56"/>
      <c r="BT1010" s="56"/>
      <c r="BU1010" s="56"/>
      <c r="BV1010" s="56"/>
      <c r="BW1010" s="56"/>
      <c r="BX1010" s="56"/>
      <c r="BY1010" s="56"/>
      <c r="BZ1010" s="56"/>
      <c r="CA1010" s="56"/>
      <c r="CB1010" s="56"/>
      <c r="CC1010" s="56"/>
      <c r="CD1010" s="56"/>
      <c r="CE1010" s="56"/>
      <c r="CF1010" s="56"/>
      <c r="CG1010" s="56"/>
      <c r="CH1010" s="56"/>
      <c r="CI1010" s="56"/>
      <c r="CJ1010" s="56"/>
      <c r="CK1010" s="56"/>
      <c r="CL1010" s="56"/>
      <c r="CM1010" s="56"/>
      <c r="CN1010" s="56"/>
      <c r="CO1010" s="56"/>
      <c r="CP1010" s="56"/>
      <c r="CQ1010" s="56"/>
      <c r="CR1010" s="56"/>
      <c r="CS1010" s="56"/>
      <c r="CT1010" s="56"/>
      <c r="CU1010" s="56"/>
      <c r="CV1010" s="56"/>
      <c r="CW1010" s="56"/>
      <c r="CX1010" s="56"/>
      <c r="CY1010" s="56"/>
      <c r="CZ1010" s="66"/>
      <c r="DA1010" s="66"/>
      <c r="DB1010" s="66"/>
      <c r="DC1010" s="66"/>
      <c r="DD1010" s="66"/>
      <c r="DE1010" s="66"/>
      <c r="DF1010" s="66"/>
      <c r="DG1010" s="66"/>
      <c r="DH1010" s="66"/>
      <c r="DI1010" s="66"/>
      <c r="DJ1010" s="66"/>
      <c r="DK1010" s="66"/>
      <c r="DL1010" s="66"/>
      <c r="DM1010" s="66"/>
      <c r="DN1010" s="66"/>
      <c r="DO1010" s="66"/>
      <c r="DP1010" s="66"/>
      <c r="DQ1010" s="66"/>
      <c r="DR1010" s="66"/>
      <c r="DS1010" s="66"/>
      <c r="DT1010" s="66"/>
      <c r="DU1010" s="66"/>
      <c r="DV1010" s="66"/>
      <c r="DW1010" s="66"/>
      <c r="DX1010" s="66"/>
      <c r="DY1010" s="66"/>
      <c r="DZ1010" s="66"/>
      <c r="EA1010" s="66"/>
      <c r="EB1010" s="66"/>
      <c r="EC1010" s="66"/>
      <c r="ED1010" s="66"/>
      <c r="EE1010" s="66"/>
      <c r="EF1010" s="66"/>
      <c r="EG1010" s="66"/>
      <c r="EH1010" s="66"/>
      <c r="EI1010" s="66"/>
      <c r="EJ1010" s="66"/>
      <c r="EK1010" s="66"/>
      <c r="EL1010" s="115"/>
      <c r="EM1010" s="61" t="e">
        <f>EN1010+EO1010+EP1010</f>
        <v>#REF!</v>
      </c>
      <c r="EN1010" s="61" t="e">
        <f>TEXT(AM1007,"#,###.0")</f>
        <v>#REF!</v>
      </c>
      <c r="EO1010" s="61" t="e">
        <f>TEXT(AT1008,"#,###.0")</f>
        <v>#REF!</v>
      </c>
      <c r="EP1010" s="61" t="str">
        <f>TEXT(AE1009,"#,###.0")</f>
        <v>31.9</v>
      </c>
      <c r="EQ1010" s="121"/>
    </row>
    <row r="1011" spans="2:147" s="67" customFormat="1" ht="11.25" customHeight="1" x14ac:dyDescent="0.15">
      <c r="B1011" s="114"/>
      <c r="C1011" s="56"/>
      <c r="D1011" s="56"/>
      <c r="E1011" s="56" t="s">
        <v>12600</v>
      </c>
      <c r="F1011" s="56"/>
      <c r="G1011" s="56"/>
      <c r="H1011" s="56" t="s">
        <v>12631</v>
      </c>
      <c r="I1011" s="56"/>
      <c r="J1011" s="56"/>
      <c r="K1011" s="56"/>
      <c r="L1011" s="56"/>
      <c r="M1011" s="56"/>
      <c r="N1011" s="56" t="s">
        <v>46</v>
      </c>
      <c r="O1011" s="56" t="s">
        <v>12632</v>
      </c>
      <c r="P1011" s="56"/>
      <c r="Q1011" s="56"/>
      <c r="R1011" s="56" t="s">
        <v>104</v>
      </c>
      <c r="S1011" s="56"/>
      <c r="T1011" s="56" t="s">
        <v>12633</v>
      </c>
      <c r="U1011" s="56"/>
      <c r="V1011" s="56"/>
      <c r="W1011" s="56"/>
      <c r="X1011" s="56"/>
      <c r="Y1011" s="56"/>
      <c r="Z1011" s="56" t="s">
        <v>47</v>
      </c>
      <c r="AA1011" s="56"/>
      <c r="AB1011" s="56" t="s">
        <v>41</v>
      </c>
      <c r="AC1011" s="56"/>
      <c r="AD1011" s="56" t="s">
        <v>12634</v>
      </c>
      <c r="AE1011" s="56"/>
      <c r="AF1011" s="56"/>
      <c r="AG1011" s="56"/>
      <c r="AH1011" s="56"/>
      <c r="AI1011" s="56"/>
      <c r="AJ1011" s="56"/>
      <c r="AK1011" s="56"/>
      <c r="AL1011" s="56"/>
      <c r="AM1011" s="56" t="s">
        <v>12635</v>
      </c>
      <c r="AN1011" s="56"/>
      <c r="AO1011" s="56"/>
      <c r="AP1011" s="56"/>
      <c r="AQ1011" s="56"/>
      <c r="AR1011" s="56"/>
      <c r="AS1011" s="56"/>
      <c r="AT1011" s="56"/>
      <c r="AU1011" s="56"/>
      <c r="AV1011" s="56"/>
      <c r="AW1011" s="56"/>
      <c r="AX1011" s="56"/>
      <c r="AY1011" s="56"/>
      <c r="AZ1011" s="56"/>
      <c r="BA1011" s="56"/>
      <c r="BB1011" s="56"/>
      <c r="BC1011" s="56"/>
      <c r="BD1011" s="56"/>
      <c r="BE1011" s="56"/>
      <c r="BF1011" s="56"/>
      <c r="BG1011" s="56"/>
      <c r="BH1011" s="56"/>
      <c r="BI1011" s="56"/>
      <c r="BJ1011" s="56"/>
      <c r="BK1011" s="56"/>
      <c r="BL1011" s="56"/>
      <c r="BM1011" s="56"/>
      <c r="BN1011" s="56"/>
      <c r="BO1011" s="56"/>
      <c r="BP1011" s="56"/>
      <c r="BQ1011" s="56"/>
      <c r="BR1011" s="56"/>
      <c r="BS1011" s="56"/>
      <c r="BT1011" s="56"/>
      <c r="BU1011" s="56"/>
      <c r="BV1011" s="56"/>
      <c r="BW1011" s="56"/>
      <c r="BX1011" s="56"/>
      <c r="BY1011" s="56"/>
      <c r="BZ1011" s="56"/>
      <c r="CA1011" s="56"/>
      <c r="CB1011" s="56"/>
      <c r="CC1011" s="56"/>
      <c r="CD1011" s="56"/>
      <c r="CE1011" s="56"/>
      <c r="CF1011" s="56"/>
      <c r="CG1011" s="56"/>
      <c r="CH1011" s="56"/>
      <c r="CI1011" s="56"/>
      <c r="CJ1011" s="56"/>
      <c r="CK1011" s="56"/>
      <c r="CL1011" s="56"/>
      <c r="CM1011" s="56"/>
      <c r="CN1011" s="56"/>
      <c r="CO1011" s="56"/>
      <c r="CP1011" s="56"/>
      <c r="CQ1011" s="56"/>
      <c r="CR1011" s="56"/>
      <c r="CS1011" s="56"/>
      <c r="CT1011" s="56"/>
      <c r="CU1011" s="56"/>
      <c r="CV1011" s="56"/>
      <c r="CW1011" s="56"/>
      <c r="CX1011" s="56"/>
      <c r="CY1011" s="56"/>
      <c r="CZ1011" s="66"/>
      <c r="DA1011" s="66"/>
      <c r="DB1011" s="66"/>
      <c r="DC1011" s="66"/>
      <c r="DD1011" s="66"/>
      <c r="DE1011" s="66"/>
      <c r="DF1011" s="66"/>
      <c r="DG1011" s="66"/>
      <c r="DH1011" s="66"/>
      <c r="DI1011" s="66"/>
      <c r="DJ1011" s="66"/>
      <c r="DK1011" s="66"/>
      <c r="DL1011" s="66"/>
      <c r="DM1011" s="66"/>
      <c r="DN1011" s="66"/>
      <c r="DO1011" s="66"/>
      <c r="DP1011" s="66"/>
      <c r="DQ1011" s="66"/>
      <c r="DR1011" s="66"/>
      <c r="DS1011" s="66"/>
      <c r="DT1011" s="66"/>
      <c r="DU1011" s="66"/>
      <c r="DV1011" s="66"/>
      <c r="DW1011" s="66"/>
      <c r="DX1011" s="66"/>
      <c r="DY1011" s="66"/>
      <c r="DZ1011" s="66"/>
      <c r="EA1011" s="66"/>
      <c r="EB1011" s="66"/>
      <c r="EC1011" s="66"/>
      <c r="ED1011" s="66"/>
      <c r="EE1011" s="66"/>
      <c r="EF1011" s="66"/>
      <c r="EG1011" s="66"/>
      <c r="EH1011" s="66"/>
      <c r="EI1011" s="66"/>
      <c r="EJ1011" s="66"/>
      <c r="EK1011" s="66"/>
      <c r="EL1011" s="115"/>
      <c r="EM1011" s="61"/>
      <c r="EN1011" s="61"/>
      <c r="EO1011" s="61"/>
      <c r="EP1011" s="61"/>
      <c r="EQ1011" s="121"/>
    </row>
    <row r="1012" spans="2:147" s="67" customFormat="1" ht="11.25" customHeight="1" x14ac:dyDescent="0.15">
      <c r="B1012" s="114"/>
      <c r="C1012" s="56"/>
      <c r="D1012" s="56"/>
      <c r="E1012" s="56"/>
      <c r="F1012" s="56"/>
      <c r="G1012" s="56"/>
      <c r="H1012" s="56" t="s">
        <v>12636</v>
      </c>
      <c r="I1012" s="56"/>
      <c r="J1012" s="56" t="s">
        <v>43</v>
      </c>
      <c r="K1012" s="56"/>
      <c r="L1012" s="56" t="str">
        <f>TEXT(1,"#,##0.#######")</f>
        <v>1.</v>
      </c>
      <c r="M1012" s="56"/>
      <c r="N1012" s="56"/>
      <c r="O1012" s="56" t="s">
        <v>10878</v>
      </c>
      <c r="P1012" s="56"/>
      <c r="Q1012" s="56"/>
      <c r="R1012" s="56"/>
      <c r="S1012" s="56"/>
      <c r="T1012" s="56"/>
      <c r="U1012" s="56"/>
      <c r="V1012" s="56" t="s">
        <v>12637</v>
      </c>
      <c r="W1012" s="56"/>
      <c r="X1012" s="56" t="s">
        <v>43</v>
      </c>
      <c r="Y1012" s="56"/>
      <c r="Z1012" s="56" t="str">
        <f>TEXT(20,"#,##0.#######")</f>
        <v>20.</v>
      </c>
      <c r="AA1012" s="56"/>
      <c r="AB1012" s="56" t="s">
        <v>10878</v>
      </c>
      <c r="AC1012" s="56"/>
      <c r="AD1012" s="56" t="s">
        <v>45</v>
      </c>
      <c r="AE1012" s="56" t="s">
        <v>4481</v>
      </c>
      <c r="AF1012" s="56"/>
      <c r="AG1012" s="56"/>
      <c r="AH1012" s="56"/>
      <c r="AI1012" s="56"/>
      <c r="AJ1012" s="56"/>
      <c r="AK1012" s="56"/>
      <c r="AL1012" s="56"/>
      <c r="AM1012" s="56" t="s">
        <v>12618</v>
      </c>
      <c r="AN1012" s="56"/>
      <c r="AO1012" s="56" t="s">
        <v>43</v>
      </c>
      <c r="AP1012" s="56"/>
      <c r="AQ1012" s="56" t="str">
        <f>TEXT(0.9,"#,##0.#######")</f>
        <v>0.9</v>
      </c>
      <c r="AR1012" s="56"/>
      <c r="AS1012" s="56"/>
      <c r="AT1012" s="56"/>
      <c r="AU1012" s="56"/>
      <c r="AV1012" s="56"/>
      <c r="AW1012" s="56"/>
      <c r="AX1012" s="56"/>
      <c r="AY1012" s="56"/>
      <c r="AZ1012" s="56"/>
      <c r="BA1012" s="56"/>
      <c r="BB1012" s="56"/>
      <c r="BC1012" s="56"/>
      <c r="BD1012" s="56"/>
      <c r="BE1012" s="56"/>
      <c r="BF1012" s="56"/>
      <c r="BG1012" s="56"/>
      <c r="BH1012" s="56"/>
      <c r="BI1012" s="56"/>
      <c r="BJ1012" s="56"/>
      <c r="BK1012" s="56"/>
      <c r="BL1012" s="56"/>
      <c r="BM1012" s="56"/>
      <c r="BN1012" s="56"/>
      <c r="BO1012" s="56"/>
      <c r="BP1012" s="56"/>
      <c r="BQ1012" s="56"/>
      <c r="BR1012" s="56"/>
      <c r="BS1012" s="56"/>
      <c r="BT1012" s="56"/>
      <c r="BU1012" s="56"/>
      <c r="BV1012" s="56"/>
      <c r="BW1012" s="56"/>
      <c r="BX1012" s="56"/>
      <c r="BY1012" s="56"/>
      <c r="BZ1012" s="56"/>
      <c r="CA1012" s="56"/>
      <c r="CB1012" s="56"/>
      <c r="CC1012" s="56"/>
      <c r="CD1012" s="56"/>
      <c r="CE1012" s="56"/>
      <c r="CF1012" s="56"/>
      <c r="CG1012" s="56"/>
      <c r="CH1012" s="56"/>
      <c r="CI1012" s="56"/>
      <c r="CJ1012" s="56"/>
      <c r="CK1012" s="56"/>
      <c r="CL1012" s="56"/>
      <c r="CM1012" s="56"/>
      <c r="CN1012" s="56"/>
      <c r="CO1012" s="56"/>
      <c r="CP1012" s="56"/>
      <c r="CQ1012" s="56"/>
      <c r="CR1012" s="56"/>
      <c r="CS1012" s="56"/>
      <c r="CT1012" s="56"/>
      <c r="CU1012" s="56"/>
      <c r="CV1012" s="56"/>
      <c r="CW1012" s="56"/>
      <c r="CX1012" s="56"/>
      <c r="CY1012" s="56"/>
      <c r="CZ1012" s="66"/>
      <c r="DA1012" s="66"/>
      <c r="DB1012" s="66"/>
      <c r="DC1012" s="66"/>
      <c r="DD1012" s="66"/>
      <c r="DE1012" s="66"/>
      <c r="DF1012" s="66"/>
      <c r="DG1012" s="66"/>
      <c r="DH1012" s="66"/>
      <c r="DI1012" s="66"/>
      <c r="DJ1012" s="66"/>
      <c r="DK1012" s="66"/>
      <c r="DL1012" s="66"/>
      <c r="DM1012" s="66"/>
      <c r="DN1012" s="66"/>
      <c r="DO1012" s="66"/>
      <c r="DP1012" s="66"/>
      <c r="DQ1012" s="66"/>
      <c r="DR1012" s="66"/>
      <c r="DS1012" s="66"/>
      <c r="DT1012" s="66"/>
      <c r="DU1012" s="66"/>
      <c r="DV1012" s="66"/>
      <c r="DW1012" s="66"/>
      <c r="DX1012" s="66"/>
      <c r="DY1012" s="66"/>
      <c r="DZ1012" s="66"/>
      <c r="EA1012" s="66"/>
      <c r="EB1012" s="66"/>
      <c r="EC1012" s="66"/>
      <c r="ED1012" s="66"/>
      <c r="EE1012" s="66"/>
      <c r="EF1012" s="66"/>
      <c r="EG1012" s="66"/>
      <c r="EH1012" s="66"/>
      <c r="EI1012" s="66"/>
      <c r="EJ1012" s="66"/>
      <c r="EK1012" s="66"/>
      <c r="EL1012" s="115"/>
      <c r="EM1012" s="61"/>
      <c r="EN1012" s="61"/>
      <c r="EO1012" s="61"/>
      <c r="EP1012" s="61"/>
      <c r="EQ1012" s="121"/>
    </row>
    <row r="1013" spans="2:147" s="67" customFormat="1" ht="11.25" customHeight="1" x14ac:dyDescent="0.15">
      <c r="B1013" s="114"/>
      <c r="C1013" s="56"/>
      <c r="D1013" s="56"/>
      <c r="E1013" s="56"/>
      <c r="F1013" s="56"/>
      <c r="G1013" s="56"/>
      <c r="H1013" s="56" t="s">
        <v>12638</v>
      </c>
      <c r="I1013" s="56"/>
      <c r="J1013" s="56"/>
      <c r="K1013" s="56" t="s">
        <v>43</v>
      </c>
      <c r="L1013" s="56"/>
      <c r="M1013" s="56" t="str">
        <f>TEXT(5,"#,##0.#######")</f>
        <v>5.</v>
      </c>
      <c r="N1013" s="56" t="s">
        <v>12639</v>
      </c>
      <c r="O1013" s="56"/>
      <c r="P1013" s="56" t="s">
        <v>46</v>
      </c>
      <c r="Q1013" s="56" t="s">
        <v>12640</v>
      </c>
      <c r="R1013" s="56"/>
      <c r="S1013" s="56"/>
      <c r="T1013" s="56"/>
      <c r="U1013" s="56" t="s">
        <v>47</v>
      </c>
      <c r="V1013" s="56"/>
      <c r="W1013" s="56"/>
      <c r="X1013" s="56"/>
      <c r="Y1013" s="56"/>
      <c r="Z1013" s="56" t="s">
        <v>12641</v>
      </c>
      <c r="AA1013" s="56"/>
      <c r="AB1013" s="56"/>
      <c r="AC1013" s="56" t="s">
        <v>43</v>
      </c>
      <c r="AD1013" s="56"/>
      <c r="AE1013" s="56" t="str">
        <f>TEXT(10,"#,##0.#######")</f>
        <v>10.</v>
      </c>
      <c r="AF1013" s="56"/>
      <c r="AG1013" s="56" t="s">
        <v>12639</v>
      </c>
      <c r="AH1013" s="56"/>
      <c r="AI1013" s="56" t="s">
        <v>46</v>
      </c>
      <c r="AJ1013" s="56" t="s">
        <v>12642</v>
      </c>
      <c r="AK1013" s="56"/>
      <c r="AL1013" s="56"/>
      <c r="AM1013" s="56"/>
      <c r="AN1013" s="56" t="s">
        <v>47</v>
      </c>
      <c r="AO1013" s="56"/>
      <c r="AP1013" s="56"/>
      <c r="AQ1013" s="56"/>
      <c r="AR1013" s="56"/>
      <c r="AS1013" s="56"/>
      <c r="AT1013" s="56"/>
      <c r="AU1013" s="56"/>
      <c r="AV1013" s="56"/>
      <c r="AW1013" s="56"/>
      <c r="AX1013" s="56"/>
      <c r="AY1013" s="56"/>
      <c r="AZ1013" s="56"/>
      <c r="BA1013" s="56"/>
      <c r="BB1013" s="56"/>
      <c r="BC1013" s="56"/>
      <c r="BD1013" s="56"/>
      <c r="BE1013" s="56"/>
      <c r="BF1013" s="56"/>
      <c r="BG1013" s="56"/>
      <c r="BH1013" s="56"/>
      <c r="BI1013" s="56"/>
      <c r="BJ1013" s="56"/>
      <c r="BK1013" s="56"/>
      <c r="BL1013" s="56"/>
      <c r="BM1013" s="56"/>
      <c r="BN1013" s="56"/>
      <c r="BO1013" s="56"/>
      <c r="BP1013" s="56"/>
      <c r="BQ1013" s="56"/>
      <c r="BR1013" s="56"/>
      <c r="BS1013" s="56"/>
      <c r="BT1013" s="56"/>
      <c r="BU1013" s="56"/>
      <c r="BV1013" s="56"/>
      <c r="BW1013" s="56"/>
      <c r="BX1013" s="56"/>
      <c r="BY1013" s="56"/>
      <c r="BZ1013" s="56"/>
      <c r="CA1013" s="56"/>
      <c r="CB1013" s="56"/>
      <c r="CC1013" s="56"/>
      <c r="CD1013" s="56"/>
      <c r="CE1013" s="56"/>
      <c r="CF1013" s="56"/>
      <c r="CG1013" s="56"/>
      <c r="CH1013" s="56"/>
      <c r="CI1013" s="56"/>
      <c r="CJ1013" s="56"/>
      <c r="CK1013" s="56"/>
      <c r="CL1013" s="56"/>
      <c r="CM1013" s="56"/>
      <c r="CN1013" s="56"/>
      <c r="CO1013" s="56"/>
      <c r="CP1013" s="56"/>
      <c r="CQ1013" s="56"/>
      <c r="CR1013" s="56"/>
      <c r="CS1013" s="56"/>
      <c r="CT1013" s="56"/>
      <c r="CU1013" s="56"/>
      <c r="CV1013" s="56"/>
      <c r="CW1013" s="56"/>
      <c r="CX1013" s="56"/>
      <c r="CY1013" s="56"/>
      <c r="CZ1013" s="66"/>
      <c r="DA1013" s="66"/>
      <c r="DB1013" s="66"/>
      <c r="DC1013" s="66"/>
      <c r="DD1013" s="66"/>
      <c r="DE1013" s="66"/>
      <c r="DF1013" s="66"/>
      <c r="DG1013" s="66"/>
      <c r="DH1013" s="66"/>
      <c r="DI1013" s="66"/>
      <c r="DJ1013" s="66"/>
      <c r="DK1013" s="66"/>
      <c r="DL1013" s="66"/>
      <c r="DM1013" s="66"/>
      <c r="DN1013" s="66"/>
      <c r="DO1013" s="66"/>
      <c r="DP1013" s="66"/>
      <c r="DQ1013" s="66"/>
      <c r="DR1013" s="66"/>
      <c r="DS1013" s="66"/>
      <c r="DT1013" s="66"/>
      <c r="DU1013" s="66"/>
      <c r="DV1013" s="66"/>
      <c r="DW1013" s="66"/>
      <c r="DX1013" s="66"/>
      <c r="DY1013" s="66"/>
      <c r="DZ1013" s="66"/>
      <c r="EA1013" s="66"/>
      <c r="EB1013" s="66"/>
      <c r="EC1013" s="66"/>
      <c r="ED1013" s="66"/>
      <c r="EE1013" s="66"/>
      <c r="EF1013" s="66"/>
      <c r="EG1013" s="66"/>
      <c r="EH1013" s="66"/>
      <c r="EI1013" s="66"/>
      <c r="EJ1013" s="66"/>
      <c r="EK1013" s="66"/>
      <c r="EL1013" s="115"/>
      <c r="EM1013" s="61"/>
      <c r="EN1013" s="61"/>
      <c r="EO1013" s="61"/>
      <c r="EP1013" s="61"/>
      <c r="EQ1013" s="121"/>
    </row>
    <row r="1014" spans="2:147" s="67" customFormat="1" ht="11.25" customHeight="1" x14ac:dyDescent="0.15">
      <c r="B1014" s="114"/>
      <c r="C1014" s="56"/>
      <c r="D1014" s="56"/>
      <c r="E1014" s="56"/>
      <c r="F1014" s="56"/>
      <c r="G1014" s="56"/>
      <c r="H1014" s="56" t="s">
        <v>12643</v>
      </c>
      <c r="I1014" s="56"/>
      <c r="J1014" s="56"/>
      <c r="K1014" s="56" t="s">
        <v>43</v>
      </c>
      <c r="L1014" s="56"/>
      <c r="M1014" s="56" t="str">
        <f>TEXT(5,"#,##0.#######")</f>
        <v>5.</v>
      </c>
      <c r="N1014" s="56" t="s">
        <v>12639</v>
      </c>
      <c r="O1014" s="56"/>
      <c r="P1014" s="56" t="s">
        <v>46</v>
      </c>
      <c r="Q1014" s="56" t="s">
        <v>12644</v>
      </c>
      <c r="R1014" s="56"/>
      <c r="S1014" s="56"/>
      <c r="T1014" s="56"/>
      <c r="U1014" s="56" t="s">
        <v>47</v>
      </c>
      <c r="V1014" s="56"/>
      <c r="W1014" s="56"/>
      <c r="X1014" s="56"/>
      <c r="Y1014" s="56"/>
      <c r="Z1014" s="56" t="s">
        <v>12645</v>
      </c>
      <c r="AA1014" s="56"/>
      <c r="AB1014" s="56"/>
      <c r="AC1014" s="56" t="s">
        <v>43</v>
      </c>
      <c r="AD1014" s="56"/>
      <c r="AE1014" s="56" t="str">
        <f>TEXT(20,"#,##0.#######")</f>
        <v>20.</v>
      </c>
      <c r="AF1014" s="56"/>
      <c r="AG1014" s="56" t="s">
        <v>12639</v>
      </c>
      <c r="AH1014" s="56"/>
      <c r="AI1014" s="56" t="s">
        <v>46</v>
      </c>
      <c r="AJ1014" s="56" t="s">
        <v>12646</v>
      </c>
      <c r="AK1014" s="56"/>
      <c r="AL1014" s="56"/>
      <c r="AM1014" s="56"/>
      <c r="AN1014" s="56" t="s">
        <v>47</v>
      </c>
      <c r="AO1014" s="56"/>
      <c r="AP1014" s="56"/>
      <c r="AQ1014" s="56"/>
      <c r="AR1014" s="56"/>
      <c r="AS1014" s="56"/>
      <c r="AT1014" s="56"/>
      <c r="AU1014" s="56"/>
      <c r="AV1014" s="56"/>
      <c r="AW1014" s="56"/>
      <c r="AX1014" s="56"/>
      <c r="AY1014" s="56"/>
      <c r="AZ1014" s="56"/>
      <c r="BA1014" s="56"/>
      <c r="BB1014" s="56"/>
      <c r="BC1014" s="56"/>
      <c r="BD1014" s="56"/>
      <c r="BE1014" s="56"/>
      <c r="BF1014" s="56"/>
      <c r="BG1014" s="56"/>
      <c r="BH1014" s="56"/>
      <c r="BI1014" s="56"/>
      <c r="BJ1014" s="56"/>
      <c r="BK1014" s="56"/>
      <c r="BL1014" s="56"/>
      <c r="BM1014" s="56"/>
      <c r="BN1014" s="56"/>
      <c r="BO1014" s="56"/>
      <c r="BP1014" s="56"/>
      <c r="BQ1014" s="56"/>
      <c r="BR1014" s="56"/>
      <c r="BS1014" s="56"/>
      <c r="BT1014" s="56"/>
      <c r="BU1014" s="56"/>
      <c r="BV1014" s="56"/>
      <c r="BW1014" s="56"/>
      <c r="BX1014" s="56"/>
      <c r="BY1014" s="56"/>
      <c r="BZ1014" s="56"/>
      <c r="CA1014" s="56"/>
      <c r="CB1014" s="56"/>
      <c r="CC1014" s="56"/>
      <c r="CD1014" s="56"/>
      <c r="CE1014" s="56"/>
      <c r="CF1014" s="56"/>
      <c r="CG1014" s="56"/>
      <c r="CH1014" s="56"/>
      <c r="CI1014" s="56"/>
      <c r="CJ1014" s="56"/>
      <c r="CK1014" s="56"/>
      <c r="CL1014" s="56"/>
      <c r="CM1014" s="56"/>
      <c r="CN1014" s="56"/>
      <c r="CO1014" s="56"/>
      <c r="CP1014" s="56"/>
      <c r="CQ1014" s="56"/>
      <c r="CR1014" s="56"/>
      <c r="CS1014" s="56"/>
      <c r="CT1014" s="56"/>
      <c r="CU1014" s="56"/>
      <c r="CV1014" s="56"/>
      <c r="CW1014" s="56"/>
      <c r="CX1014" s="56"/>
      <c r="CY1014" s="56"/>
      <c r="CZ1014" s="66"/>
      <c r="DA1014" s="66"/>
      <c r="DB1014" s="66"/>
      <c r="DC1014" s="66"/>
      <c r="DD1014" s="66"/>
      <c r="DE1014" s="66"/>
      <c r="DF1014" s="66"/>
      <c r="DG1014" s="66"/>
      <c r="DH1014" s="66"/>
      <c r="DI1014" s="66"/>
      <c r="DJ1014" s="66"/>
      <c r="DK1014" s="66"/>
      <c r="DL1014" s="66"/>
      <c r="DM1014" s="66"/>
      <c r="DN1014" s="66"/>
      <c r="DO1014" s="66"/>
      <c r="DP1014" s="66"/>
      <c r="DQ1014" s="66"/>
      <c r="DR1014" s="66"/>
      <c r="DS1014" s="66"/>
      <c r="DT1014" s="66"/>
      <c r="DU1014" s="66"/>
      <c r="DV1014" s="66"/>
      <c r="DW1014" s="66"/>
      <c r="DX1014" s="66"/>
      <c r="DY1014" s="66"/>
      <c r="DZ1014" s="66"/>
      <c r="EA1014" s="66"/>
      <c r="EB1014" s="66"/>
      <c r="EC1014" s="66"/>
      <c r="ED1014" s="66"/>
      <c r="EE1014" s="66"/>
      <c r="EF1014" s="66"/>
      <c r="EG1014" s="66"/>
      <c r="EH1014" s="66"/>
      <c r="EI1014" s="66"/>
      <c r="EJ1014" s="66"/>
      <c r="EK1014" s="66"/>
      <c r="EL1014" s="115"/>
      <c r="EM1014" s="61"/>
      <c r="EN1014" s="61"/>
      <c r="EO1014" s="61"/>
      <c r="EP1014" s="61"/>
      <c r="EQ1014" s="121"/>
    </row>
    <row r="1015" spans="2:147" s="67" customFormat="1" ht="11.25" customHeight="1" x14ac:dyDescent="0.15">
      <c r="B1015" s="114"/>
      <c r="C1015" s="56"/>
      <c r="D1015" s="56"/>
      <c r="E1015" s="56"/>
      <c r="F1015" s="56"/>
      <c r="G1015" s="56"/>
      <c r="H1015" s="56" t="s">
        <v>12647</v>
      </c>
      <c r="I1015" s="56"/>
      <c r="J1015" s="56"/>
      <c r="K1015" s="56" t="s">
        <v>43</v>
      </c>
      <c r="L1015" s="56"/>
      <c r="M1015" s="56" t="s">
        <v>46</v>
      </c>
      <c r="N1015" s="56" t="s">
        <v>12636</v>
      </c>
      <c r="O1015" s="56"/>
      <c r="P1015" s="56" t="s">
        <v>45</v>
      </c>
      <c r="Q1015" s="56"/>
      <c r="R1015" s="56" t="s">
        <v>12637</v>
      </c>
      <c r="S1015" s="56" t="s">
        <v>47</v>
      </c>
      <c r="T1015" s="56" t="s">
        <v>12566</v>
      </c>
      <c r="U1015" s="56"/>
      <c r="V1015" s="56" t="str">
        <f>TEXT(2,"#,##0.#######")</f>
        <v>2.</v>
      </c>
      <c r="W1015" s="56" t="s">
        <v>12566</v>
      </c>
      <c r="X1015" s="56"/>
      <c r="Y1015" s="56" t="str">
        <f>TEXT(60,"#,##0.#######")</f>
        <v>60.</v>
      </c>
      <c r="Z1015" s="56"/>
      <c r="AA1015" s="56"/>
      <c r="AB1015" s="56" t="s">
        <v>43</v>
      </c>
      <c r="AC1015" s="56"/>
      <c r="AD1015" s="56" t="s">
        <v>46</v>
      </c>
      <c r="AE1015" s="56" t="str">
        <f>TEXT(L1012,"#,##0.#######")</f>
        <v>1.</v>
      </c>
      <c r="AF1015" s="56"/>
      <c r="AG1015" s="56" t="s">
        <v>45</v>
      </c>
      <c r="AH1015" s="56"/>
      <c r="AI1015" s="56" t="str">
        <f>TEXT(Z1012,"#,##0.#######")</f>
        <v>20.</v>
      </c>
      <c r="AJ1015" s="56"/>
      <c r="AK1015" s="56" t="s">
        <v>47</v>
      </c>
      <c r="AL1015" s="56" t="s">
        <v>12566</v>
      </c>
      <c r="AM1015" s="56"/>
      <c r="AN1015" s="56" t="str">
        <f>TEXT(V1015,"#,##0.#######")</f>
        <v>2.</v>
      </c>
      <c r="AO1015" s="56" t="s">
        <v>12566</v>
      </c>
      <c r="AP1015" s="56"/>
      <c r="AQ1015" s="56" t="str">
        <f>TEXT(Y1015,"#,##0.#######")</f>
        <v>60.</v>
      </c>
      <c r="AR1015" s="56"/>
      <c r="AS1015" s="56"/>
      <c r="AT1015" s="56" t="s">
        <v>43</v>
      </c>
      <c r="AU1015" s="56"/>
      <c r="AV1015" s="56" t="str">
        <f>TEXT(ROUND((L1012/Z1012)*V1015*Y1015,2),"#,##0.#######")</f>
        <v>6.</v>
      </c>
      <c r="AW1015" s="56"/>
      <c r="AX1015" s="56"/>
      <c r="AY1015" s="56"/>
      <c r="AZ1015" s="56" t="s">
        <v>12639</v>
      </c>
      <c r="BA1015" s="56"/>
      <c r="BB1015" s="56"/>
      <c r="BC1015" s="56"/>
      <c r="BD1015" s="56"/>
      <c r="BE1015" s="56"/>
      <c r="BF1015" s="56"/>
      <c r="BG1015" s="56"/>
      <c r="BH1015" s="56"/>
      <c r="BI1015" s="56"/>
      <c r="BJ1015" s="56"/>
      <c r="BK1015" s="56"/>
      <c r="BL1015" s="56"/>
      <c r="BM1015" s="56"/>
      <c r="BN1015" s="56"/>
      <c r="BO1015" s="56"/>
      <c r="BP1015" s="56"/>
      <c r="BQ1015" s="56"/>
      <c r="BR1015" s="56"/>
      <c r="BS1015" s="56"/>
      <c r="BT1015" s="56"/>
      <c r="BU1015" s="56"/>
      <c r="BV1015" s="56"/>
      <c r="BW1015" s="56"/>
      <c r="BX1015" s="56"/>
      <c r="BY1015" s="56"/>
      <c r="BZ1015" s="56"/>
      <c r="CA1015" s="56"/>
      <c r="CB1015" s="56"/>
      <c r="CC1015" s="56"/>
      <c r="CD1015" s="56"/>
      <c r="CE1015" s="56"/>
      <c r="CF1015" s="56"/>
      <c r="CG1015" s="56"/>
      <c r="CH1015" s="56"/>
      <c r="CI1015" s="56"/>
      <c r="CJ1015" s="56"/>
      <c r="CK1015" s="56"/>
      <c r="CL1015" s="56"/>
      <c r="CM1015" s="56"/>
      <c r="CN1015" s="56"/>
      <c r="CO1015" s="56"/>
      <c r="CP1015" s="56"/>
      <c r="CQ1015" s="56"/>
      <c r="CR1015" s="56"/>
      <c r="CS1015" s="56"/>
      <c r="CT1015" s="56"/>
      <c r="CU1015" s="56"/>
      <c r="CV1015" s="56"/>
      <c r="CW1015" s="56"/>
      <c r="CX1015" s="56"/>
      <c r="CY1015" s="56"/>
      <c r="CZ1015" s="66"/>
      <c r="DA1015" s="66"/>
      <c r="DB1015" s="66"/>
      <c r="DC1015" s="66"/>
      <c r="DD1015" s="66"/>
      <c r="DE1015" s="66"/>
      <c r="DF1015" s="66"/>
      <c r="DG1015" s="66"/>
      <c r="DH1015" s="66"/>
      <c r="DI1015" s="66"/>
      <c r="DJ1015" s="66"/>
      <c r="DK1015" s="66"/>
      <c r="DL1015" s="66"/>
      <c r="DM1015" s="66"/>
      <c r="DN1015" s="66"/>
      <c r="DO1015" s="66"/>
      <c r="DP1015" s="66"/>
      <c r="DQ1015" s="66"/>
      <c r="DR1015" s="66"/>
      <c r="DS1015" s="66"/>
      <c r="DT1015" s="66"/>
      <c r="DU1015" s="66"/>
      <c r="DV1015" s="66"/>
      <c r="DW1015" s="66"/>
      <c r="DX1015" s="66"/>
      <c r="DY1015" s="66"/>
      <c r="DZ1015" s="66"/>
      <c r="EA1015" s="66"/>
      <c r="EB1015" s="66"/>
      <c r="EC1015" s="66"/>
      <c r="ED1015" s="66"/>
      <c r="EE1015" s="66"/>
      <c r="EF1015" s="66"/>
      <c r="EG1015" s="66"/>
      <c r="EH1015" s="66"/>
      <c r="EI1015" s="66"/>
      <c r="EJ1015" s="66"/>
      <c r="EK1015" s="66"/>
      <c r="EL1015" s="115"/>
      <c r="EM1015" s="61"/>
      <c r="EN1015" s="61"/>
      <c r="EO1015" s="61"/>
      <c r="EP1015" s="61"/>
      <c r="EQ1015" s="121"/>
    </row>
    <row r="1016" spans="2:147" s="67" customFormat="1" ht="11.25" customHeight="1" x14ac:dyDescent="0.15">
      <c r="B1016" s="114"/>
      <c r="C1016" s="56"/>
      <c r="D1016" s="56"/>
      <c r="E1016" s="56"/>
      <c r="F1016" s="56"/>
      <c r="G1016" s="56"/>
      <c r="H1016" s="56" t="s">
        <v>12619</v>
      </c>
      <c r="I1016" s="56"/>
      <c r="J1016" s="56"/>
      <c r="K1016" s="56" t="s">
        <v>43</v>
      </c>
      <c r="L1016" s="56"/>
      <c r="M1016" s="56" t="s">
        <v>12638</v>
      </c>
      <c r="N1016" s="56"/>
      <c r="O1016" s="56"/>
      <c r="P1016" s="56" t="s">
        <v>39</v>
      </c>
      <c r="Q1016" s="56"/>
      <c r="R1016" s="56" t="s">
        <v>12647</v>
      </c>
      <c r="S1016" s="56"/>
      <c r="T1016" s="56"/>
      <c r="U1016" s="56" t="s">
        <v>39</v>
      </c>
      <c r="V1016" s="56"/>
      <c r="W1016" s="56" t="s">
        <v>12641</v>
      </c>
      <c r="X1016" s="56"/>
      <c r="Y1016" s="56"/>
      <c r="Z1016" s="56" t="s">
        <v>39</v>
      </c>
      <c r="AA1016" s="56"/>
      <c r="AB1016" s="56" t="s">
        <v>12643</v>
      </c>
      <c r="AC1016" s="56"/>
      <c r="AD1016" s="56"/>
      <c r="AE1016" s="56" t="s">
        <v>39</v>
      </c>
      <c r="AF1016" s="56"/>
      <c r="AG1016" s="56" t="s">
        <v>12645</v>
      </c>
      <c r="AH1016" s="56"/>
      <c r="AI1016" s="56"/>
      <c r="AJ1016" s="56" t="s">
        <v>43</v>
      </c>
      <c r="AK1016" s="56"/>
      <c r="AL1016" s="56" t="str">
        <f>TEXT(M1013,"#,##0.#######")</f>
        <v>5.</v>
      </c>
      <c r="AM1016" s="56"/>
      <c r="AN1016" s="56" t="s">
        <v>39</v>
      </c>
      <c r="AO1016" s="56"/>
      <c r="AP1016" s="56" t="str">
        <f>TEXT(AV1015,"#,##0.#######")</f>
        <v>6.</v>
      </c>
      <c r="AQ1016" s="56"/>
      <c r="AR1016" s="56" t="s">
        <v>39</v>
      </c>
      <c r="AS1016" s="56"/>
      <c r="AT1016" s="56" t="str">
        <f>TEXT(AE1013,"#,##0.#######")</f>
        <v>10.</v>
      </c>
      <c r="AU1016" s="56"/>
      <c r="AV1016" s="56"/>
      <c r="AW1016" s="56" t="s">
        <v>39</v>
      </c>
      <c r="AX1016" s="56"/>
      <c r="AY1016" s="56" t="str">
        <f>TEXT(M1014,"#,##0.#######")</f>
        <v>5.</v>
      </c>
      <c r="AZ1016" s="56"/>
      <c r="BA1016" s="56" t="s">
        <v>39</v>
      </c>
      <c r="BB1016" s="56"/>
      <c r="BC1016" s="56" t="str">
        <f>TEXT(AE1014,"#,##0.#######")</f>
        <v>20.</v>
      </c>
      <c r="BD1016" s="56"/>
      <c r="BE1016" s="56"/>
      <c r="BF1016" s="56" t="s">
        <v>43</v>
      </c>
      <c r="BG1016" s="56"/>
      <c r="BH1016" s="56" t="str">
        <f>TEXT(ROUND(M1013+AV1015+AE1013+M1014+AE1014,2),"#,##0.#######")</f>
        <v>46.</v>
      </c>
      <c r="BI1016" s="56"/>
      <c r="BJ1016" s="56"/>
      <c r="BK1016" s="56"/>
      <c r="BL1016" s="56"/>
      <c r="BM1016" s="56"/>
      <c r="BN1016" s="56"/>
      <c r="BO1016" s="56"/>
      <c r="BP1016" s="56"/>
      <c r="BQ1016" s="56"/>
      <c r="BR1016" s="56"/>
      <c r="BS1016" s="56"/>
      <c r="BT1016" s="56"/>
      <c r="BU1016" s="56"/>
      <c r="BV1016" s="56"/>
      <c r="BW1016" s="56"/>
      <c r="BX1016" s="56"/>
      <c r="BY1016" s="56"/>
      <c r="BZ1016" s="56"/>
      <c r="CA1016" s="56"/>
      <c r="CB1016" s="56"/>
      <c r="CC1016" s="56"/>
      <c r="CD1016" s="56"/>
      <c r="CE1016" s="56"/>
      <c r="CF1016" s="56"/>
      <c r="CG1016" s="56"/>
      <c r="CH1016" s="56"/>
      <c r="CI1016" s="56"/>
      <c r="CJ1016" s="56"/>
      <c r="CK1016" s="56"/>
      <c r="CL1016" s="56"/>
      <c r="CM1016" s="56"/>
      <c r="CN1016" s="56"/>
      <c r="CO1016" s="56"/>
      <c r="CP1016" s="56"/>
      <c r="CQ1016" s="56"/>
      <c r="CR1016" s="56"/>
      <c r="CS1016" s="56"/>
      <c r="CT1016" s="56"/>
      <c r="CU1016" s="56"/>
      <c r="CV1016" s="56"/>
      <c r="CW1016" s="56"/>
      <c r="CX1016" s="56"/>
      <c r="CY1016" s="56"/>
      <c r="CZ1016" s="66"/>
      <c r="DA1016" s="66"/>
      <c r="DB1016" s="66"/>
      <c r="DC1016" s="66"/>
      <c r="DD1016" s="66"/>
      <c r="DE1016" s="66"/>
      <c r="DF1016" s="66"/>
      <c r="DG1016" s="66"/>
      <c r="DH1016" s="66"/>
      <c r="DI1016" s="66"/>
      <c r="DJ1016" s="66"/>
      <c r="DK1016" s="66"/>
      <c r="DL1016" s="66"/>
      <c r="DM1016" s="66"/>
      <c r="DN1016" s="66"/>
      <c r="DO1016" s="66"/>
      <c r="DP1016" s="66"/>
      <c r="DQ1016" s="66"/>
      <c r="DR1016" s="66"/>
      <c r="DS1016" s="66"/>
      <c r="DT1016" s="66"/>
      <c r="DU1016" s="66"/>
      <c r="DV1016" s="66"/>
      <c r="DW1016" s="66"/>
      <c r="DX1016" s="66"/>
      <c r="DY1016" s="66"/>
      <c r="DZ1016" s="66"/>
      <c r="EA1016" s="66"/>
      <c r="EB1016" s="66"/>
      <c r="EC1016" s="66"/>
      <c r="ED1016" s="66"/>
      <c r="EE1016" s="66"/>
      <c r="EF1016" s="66"/>
      <c r="EG1016" s="66"/>
      <c r="EH1016" s="66"/>
      <c r="EI1016" s="66"/>
      <c r="EJ1016" s="66"/>
      <c r="EK1016" s="66"/>
      <c r="EL1016" s="115"/>
      <c r="EM1016" s="61"/>
      <c r="EN1016" s="61"/>
      <c r="EO1016" s="61"/>
      <c r="EP1016" s="61"/>
      <c r="EQ1016" s="121"/>
    </row>
    <row r="1017" spans="2:147" s="67" customFormat="1" ht="11.25" customHeight="1" x14ac:dyDescent="0.15">
      <c r="B1017" s="114"/>
      <c r="C1017" s="56"/>
      <c r="D1017" s="56"/>
      <c r="E1017" s="56"/>
      <c r="F1017" s="56"/>
      <c r="G1017" s="56"/>
      <c r="H1017" s="56" t="s">
        <v>12648</v>
      </c>
      <c r="I1017" s="56"/>
      <c r="J1017" s="56"/>
      <c r="K1017" s="56" t="s">
        <v>43</v>
      </c>
      <c r="L1017" s="56"/>
      <c r="M1017" s="56" t="s">
        <v>46</v>
      </c>
      <c r="N1017" s="56" t="s">
        <v>12619</v>
      </c>
      <c r="O1017" s="56"/>
      <c r="P1017" s="56" t="s">
        <v>40</v>
      </c>
      <c r="Q1017" s="56" t="s">
        <v>12641</v>
      </c>
      <c r="R1017" s="56"/>
      <c r="S1017" s="56" t="s">
        <v>47</v>
      </c>
      <c r="T1017" s="56"/>
      <c r="U1017" s="56" t="s">
        <v>45</v>
      </c>
      <c r="V1017" s="56"/>
      <c r="W1017" s="56" t="s">
        <v>12619</v>
      </c>
      <c r="X1017" s="56"/>
      <c r="Y1017" s="56"/>
      <c r="Z1017" s="56" t="s">
        <v>43</v>
      </c>
      <c r="AA1017" s="56"/>
      <c r="AB1017" s="56" t="s">
        <v>46</v>
      </c>
      <c r="AC1017" s="56" t="str">
        <f>TEXT(BH1016,"#,##0.#######")</f>
        <v>46.</v>
      </c>
      <c r="AD1017" s="56"/>
      <c r="AE1017" s="56" t="s">
        <v>40</v>
      </c>
      <c r="AF1017" s="56" t="str">
        <f>TEXT(AE1013,"#,##0.#######")</f>
        <v>10.</v>
      </c>
      <c r="AG1017" s="56"/>
      <c r="AH1017" s="56" t="s">
        <v>47</v>
      </c>
      <c r="AI1017" s="56"/>
      <c r="AJ1017" s="56" t="s">
        <v>45</v>
      </c>
      <c r="AK1017" s="56"/>
      <c r="AL1017" s="56" t="str">
        <f>TEXT(BH1016,"#,##0.#######")</f>
        <v>46.</v>
      </c>
      <c r="AM1017" s="56"/>
      <c r="AN1017" s="56"/>
      <c r="AO1017" s="56" t="s">
        <v>43</v>
      </c>
      <c r="AP1017" s="56"/>
      <c r="AQ1017" s="56" t="str">
        <f>TEXT(ROUND((BH1016-AE1013)/BH1016,2),"#,##0.#######")</f>
        <v>0.78</v>
      </c>
      <c r="AR1017" s="56"/>
      <c r="AS1017" s="56"/>
      <c r="AT1017" s="56"/>
      <c r="AU1017" s="56"/>
      <c r="AV1017" s="56"/>
      <c r="AW1017" s="56"/>
      <c r="AX1017" s="56"/>
      <c r="AY1017" s="56"/>
      <c r="AZ1017" s="56"/>
      <c r="BA1017" s="56"/>
      <c r="BB1017" s="56"/>
      <c r="BC1017" s="56"/>
      <c r="BD1017" s="56"/>
      <c r="BE1017" s="56"/>
      <c r="BF1017" s="56"/>
      <c r="BG1017" s="56"/>
      <c r="BH1017" s="56"/>
      <c r="BI1017" s="56"/>
      <c r="BJ1017" s="56"/>
      <c r="BK1017" s="56"/>
      <c r="BL1017" s="56"/>
      <c r="BM1017" s="56"/>
      <c r="BN1017" s="56"/>
      <c r="BO1017" s="56"/>
      <c r="BP1017" s="56"/>
      <c r="BQ1017" s="56"/>
      <c r="BR1017" s="56"/>
      <c r="BS1017" s="56"/>
      <c r="BT1017" s="56"/>
      <c r="BU1017" s="56"/>
      <c r="BV1017" s="56"/>
      <c r="BW1017" s="56"/>
      <c r="BX1017" s="56"/>
      <c r="BY1017" s="56"/>
      <c r="BZ1017" s="56"/>
      <c r="CA1017" s="56"/>
      <c r="CB1017" s="56"/>
      <c r="CC1017" s="56"/>
      <c r="CD1017" s="56"/>
      <c r="CE1017" s="56"/>
      <c r="CF1017" s="56"/>
      <c r="CG1017" s="56"/>
      <c r="CH1017" s="56"/>
      <c r="CI1017" s="56"/>
      <c r="CJ1017" s="56"/>
      <c r="CK1017" s="56"/>
      <c r="CL1017" s="56"/>
      <c r="CM1017" s="56"/>
      <c r="CN1017" s="56"/>
      <c r="CO1017" s="56"/>
      <c r="CP1017" s="56"/>
      <c r="CQ1017" s="56"/>
      <c r="CR1017" s="56"/>
      <c r="CS1017" s="56"/>
      <c r="CT1017" s="56"/>
      <c r="CU1017" s="56"/>
      <c r="CV1017" s="56"/>
      <c r="CW1017" s="56"/>
      <c r="CX1017" s="56"/>
      <c r="CY1017" s="56"/>
      <c r="CZ1017" s="66"/>
      <c r="DA1017" s="66"/>
      <c r="DB1017" s="66"/>
      <c r="DC1017" s="66"/>
      <c r="DD1017" s="66"/>
      <c r="DE1017" s="66"/>
      <c r="DF1017" s="66"/>
      <c r="DG1017" s="66"/>
      <c r="DH1017" s="66"/>
      <c r="DI1017" s="66"/>
      <c r="DJ1017" s="66"/>
      <c r="DK1017" s="66"/>
      <c r="DL1017" s="66"/>
      <c r="DM1017" s="66"/>
      <c r="DN1017" s="66"/>
      <c r="DO1017" s="66"/>
      <c r="DP1017" s="66"/>
      <c r="DQ1017" s="66"/>
      <c r="DR1017" s="66"/>
      <c r="DS1017" s="66"/>
      <c r="DT1017" s="66"/>
      <c r="DU1017" s="66"/>
      <c r="DV1017" s="66"/>
      <c r="DW1017" s="66"/>
      <c r="DX1017" s="66"/>
      <c r="DY1017" s="66"/>
      <c r="DZ1017" s="66"/>
      <c r="EA1017" s="66"/>
      <c r="EB1017" s="66"/>
      <c r="EC1017" s="66"/>
      <c r="ED1017" s="66"/>
      <c r="EE1017" s="66"/>
      <c r="EF1017" s="66"/>
      <c r="EG1017" s="66"/>
      <c r="EH1017" s="66"/>
      <c r="EI1017" s="66"/>
      <c r="EJ1017" s="66"/>
      <c r="EK1017" s="66"/>
      <c r="EL1017" s="115"/>
      <c r="EM1017" s="61"/>
      <c r="EN1017" s="61"/>
      <c r="EO1017" s="61"/>
      <c r="EP1017" s="61"/>
      <c r="EQ1017" s="121"/>
    </row>
    <row r="1018" spans="2:147" s="67" customFormat="1" ht="11.25" customHeight="1" x14ac:dyDescent="0.15">
      <c r="B1018" s="114"/>
      <c r="C1018" s="56"/>
      <c r="D1018" s="56"/>
      <c r="E1018" s="56"/>
      <c r="F1018" s="56"/>
      <c r="G1018" s="56"/>
      <c r="H1018" s="56"/>
      <c r="I1018" s="56"/>
      <c r="J1018" s="56"/>
      <c r="K1018" s="56"/>
      <c r="L1018" s="56"/>
      <c r="M1018" s="56"/>
      <c r="N1018" s="56"/>
      <c r="O1018" s="56"/>
      <c r="P1018" s="56"/>
      <c r="Q1018" s="56"/>
      <c r="R1018" s="56"/>
      <c r="S1018" s="56"/>
      <c r="T1018" s="56"/>
      <c r="U1018" s="56"/>
      <c r="V1018" s="56"/>
      <c r="W1018" s="56"/>
      <c r="X1018" s="56"/>
      <c r="Y1018" s="56"/>
      <c r="Z1018" s="56"/>
      <c r="AA1018" s="56"/>
      <c r="AB1018" s="56"/>
      <c r="AC1018" s="56"/>
      <c r="AD1018" s="56"/>
      <c r="AE1018" s="56"/>
      <c r="AF1018" s="56"/>
      <c r="AG1018" s="56"/>
      <c r="AH1018" s="56"/>
      <c r="AI1018" s="56"/>
      <c r="AJ1018" s="56"/>
      <c r="AK1018" s="56"/>
      <c r="AL1018" s="56"/>
      <c r="AM1018" s="56"/>
      <c r="AN1018" s="56"/>
      <c r="AO1018" s="56"/>
      <c r="AP1018" s="56"/>
      <c r="AQ1018" s="56"/>
      <c r="AR1018" s="56"/>
      <c r="AS1018" s="56"/>
      <c r="AT1018" s="56"/>
      <c r="AU1018" s="56"/>
      <c r="AV1018" s="56"/>
      <c r="AW1018" s="56"/>
      <c r="AX1018" s="56"/>
      <c r="AY1018" s="56"/>
      <c r="AZ1018" s="56"/>
      <c r="BA1018" s="56"/>
      <c r="BB1018" s="56"/>
      <c r="BC1018" s="56"/>
      <c r="BD1018" s="56"/>
      <c r="BE1018" s="56"/>
      <c r="BF1018" s="56"/>
      <c r="BG1018" s="56"/>
      <c r="BH1018" s="56"/>
      <c r="BI1018" s="56"/>
      <c r="BJ1018" s="56"/>
      <c r="BK1018" s="56"/>
      <c r="BL1018" s="56"/>
      <c r="BM1018" s="56"/>
      <c r="BN1018" s="56"/>
      <c r="BO1018" s="56"/>
      <c r="BP1018" s="56"/>
      <c r="BQ1018" s="56"/>
      <c r="BR1018" s="56"/>
      <c r="BS1018" s="56"/>
      <c r="BT1018" s="56"/>
      <c r="BU1018" s="56"/>
      <c r="BV1018" s="56"/>
      <c r="BW1018" s="56"/>
      <c r="BX1018" s="56"/>
      <c r="BY1018" s="56"/>
      <c r="BZ1018" s="56"/>
      <c r="CA1018" s="56"/>
      <c r="CB1018" s="56"/>
      <c r="CC1018" s="56"/>
      <c r="CD1018" s="56"/>
      <c r="CE1018" s="56"/>
      <c r="CF1018" s="56"/>
      <c r="CG1018" s="56"/>
      <c r="CH1018" s="56"/>
      <c r="CI1018" s="56"/>
      <c r="CJ1018" s="56"/>
      <c r="CK1018" s="56"/>
      <c r="CL1018" s="56"/>
      <c r="CM1018" s="56"/>
      <c r="CN1018" s="56"/>
      <c r="CO1018" s="56"/>
      <c r="CP1018" s="56"/>
      <c r="CQ1018" s="56"/>
      <c r="CR1018" s="56"/>
      <c r="CS1018" s="56"/>
      <c r="CT1018" s="56"/>
      <c r="CU1018" s="56"/>
      <c r="CV1018" s="56"/>
      <c r="CW1018" s="56"/>
      <c r="CX1018" s="56"/>
      <c r="CY1018" s="56"/>
      <c r="CZ1018" s="66"/>
      <c r="DA1018" s="66"/>
      <c r="DB1018" s="66"/>
      <c r="DC1018" s="66"/>
      <c r="DD1018" s="66"/>
      <c r="DE1018" s="66"/>
      <c r="DF1018" s="66"/>
      <c r="DG1018" s="66"/>
      <c r="DH1018" s="66"/>
      <c r="DI1018" s="66"/>
      <c r="DJ1018" s="66"/>
      <c r="DK1018" s="66"/>
      <c r="DL1018" s="66"/>
      <c r="DM1018" s="66"/>
      <c r="DN1018" s="66"/>
      <c r="DO1018" s="66"/>
      <c r="DP1018" s="66"/>
      <c r="DQ1018" s="66"/>
      <c r="DR1018" s="66"/>
      <c r="DS1018" s="66"/>
      <c r="DT1018" s="66"/>
      <c r="DU1018" s="66"/>
      <c r="DV1018" s="66"/>
      <c r="DW1018" s="66"/>
      <c r="DX1018" s="66"/>
      <c r="DY1018" s="66"/>
      <c r="DZ1018" s="66"/>
      <c r="EA1018" s="66"/>
      <c r="EB1018" s="66"/>
      <c r="EC1018" s="66"/>
      <c r="ED1018" s="66"/>
      <c r="EE1018" s="66"/>
      <c r="EF1018" s="66"/>
      <c r="EG1018" s="66"/>
      <c r="EH1018" s="66"/>
      <c r="EI1018" s="66"/>
      <c r="EJ1018" s="66"/>
      <c r="EK1018" s="66"/>
      <c r="EL1018" s="115"/>
      <c r="EM1018" s="61"/>
      <c r="EN1018" s="61"/>
      <c r="EO1018" s="61"/>
      <c r="EP1018" s="61"/>
      <c r="EQ1018" s="121"/>
    </row>
    <row r="1019" spans="2:147" s="67" customFormat="1" ht="11.25" customHeight="1" x14ac:dyDescent="0.15">
      <c r="B1019" s="114"/>
      <c r="C1019" s="56"/>
      <c r="D1019" s="56"/>
      <c r="E1019" s="56"/>
      <c r="F1019" s="56"/>
      <c r="G1019" s="56"/>
      <c r="H1019" s="56"/>
      <c r="I1019" s="56"/>
      <c r="J1019" s="56"/>
      <c r="K1019" s="56"/>
      <c r="L1019" s="56"/>
      <c r="M1019" s="56" t="str">
        <f>TEXT(60,"#,##0.#######")</f>
        <v>60.</v>
      </c>
      <c r="N1019" s="56"/>
      <c r="O1019" s="56"/>
      <c r="P1019" s="56" t="s">
        <v>12566</v>
      </c>
      <c r="Q1019" s="56"/>
      <c r="R1019" s="56"/>
      <c r="S1019" s="56" t="str">
        <f>TEXT(5500,"#,##0.#######")</f>
        <v>5,500.</v>
      </c>
      <c r="T1019" s="56"/>
      <c r="U1019" s="56"/>
      <c r="V1019" s="56"/>
      <c r="W1019" s="56"/>
      <c r="X1019" s="56"/>
      <c r="Y1019" s="56" t="s">
        <v>12566</v>
      </c>
      <c r="Z1019" s="56"/>
      <c r="AA1019" s="56"/>
      <c r="AB1019" s="56" t="s">
        <v>12618</v>
      </c>
      <c r="AC1019" s="56"/>
      <c r="AD1019" s="56"/>
      <c r="AE1019" s="56"/>
      <c r="AF1019" s="56"/>
      <c r="AG1019" s="56"/>
      <c r="AH1019" s="56"/>
      <c r="AI1019" s="56"/>
      <c r="AJ1019" s="56" t="str">
        <f>TEXT(M1019,"#,##0.#######")</f>
        <v>60.</v>
      </c>
      <c r="AK1019" s="56"/>
      <c r="AL1019" s="56"/>
      <c r="AM1019" s="56" t="s">
        <v>12566</v>
      </c>
      <c r="AN1019" s="56"/>
      <c r="AO1019" s="56"/>
      <c r="AP1019" s="56" t="str">
        <f>TEXT(S1019,"#,##0.#######")</f>
        <v>5,500.</v>
      </c>
      <c r="AQ1019" s="56"/>
      <c r="AR1019" s="56"/>
      <c r="AS1019" s="56"/>
      <c r="AT1019" s="56"/>
      <c r="AU1019" s="56"/>
      <c r="AV1019" s="56" t="s">
        <v>12566</v>
      </c>
      <c r="AW1019" s="56"/>
      <c r="AX1019" s="56"/>
      <c r="AY1019" s="56" t="str">
        <f>TEXT(AQ1012,"#,##0.#######")</f>
        <v>0.9</v>
      </c>
      <c r="AZ1019" s="56"/>
      <c r="BA1019" s="56"/>
      <c r="BB1019" s="56"/>
      <c r="BC1019" s="56"/>
      <c r="BD1019" s="56"/>
      <c r="BE1019" s="56"/>
      <c r="BF1019" s="56"/>
      <c r="BG1019" s="56"/>
      <c r="BH1019" s="56"/>
      <c r="BI1019" s="56"/>
      <c r="BJ1019" s="56"/>
      <c r="BK1019" s="56"/>
      <c r="BL1019" s="56"/>
      <c r="BM1019" s="56"/>
      <c r="BN1019" s="56"/>
      <c r="BO1019" s="56"/>
      <c r="BP1019" s="56"/>
      <c r="BQ1019" s="56"/>
      <c r="BR1019" s="56"/>
      <c r="BS1019" s="56"/>
      <c r="BT1019" s="56"/>
      <c r="BU1019" s="56"/>
      <c r="BV1019" s="56"/>
      <c r="BW1019" s="56"/>
      <c r="BX1019" s="56"/>
      <c r="BY1019" s="56"/>
      <c r="BZ1019" s="56"/>
      <c r="CA1019" s="56"/>
      <c r="CB1019" s="56"/>
      <c r="CC1019" s="56"/>
      <c r="CD1019" s="56"/>
      <c r="CE1019" s="56"/>
      <c r="CF1019" s="56"/>
      <c r="CG1019" s="56"/>
      <c r="CH1019" s="56"/>
      <c r="CI1019" s="56"/>
      <c r="CJ1019" s="56"/>
      <c r="CK1019" s="56"/>
      <c r="CL1019" s="56"/>
      <c r="CM1019" s="56"/>
      <c r="CN1019" s="56"/>
      <c r="CO1019" s="56"/>
      <c r="CP1019" s="56"/>
      <c r="CQ1019" s="56"/>
      <c r="CR1019" s="56"/>
      <c r="CS1019" s="56"/>
      <c r="CT1019" s="56"/>
      <c r="CU1019" s="56"/>
      <c r="CV1019" s="56"/>
      <c r="CW1019" s="56"/>
      <c r="CX1019" s="56"/>
      <c r="CY1019" s="56"/>
      <c r="CZ1019" s="66"/>
      <c r="DA1019" s="66"/>
      <c r="DB1019" s="66"/>
      <c r="DC1019" s="66"/>
      <c r="DD1019" s="66"/>
      <c r="DE1019" s="66"/>
      <c r="DF1019" s="66"/>
      <c r="DG1019" s="66"/>
      <c r="DH1019" s="66"/>
      <c r="DI1019" s="66"/>
      <c r="DJ1019" s="66"/>
      <c r="DK1019" s="66"/>
      <c r="DL1019" s="66"/>
      <c r="DM1019" s="66"/>
      <c r="DN1019" s="66"/>
      <c r="DO1019" s="66"/>
      <c r="DP1019" s="66"/>
      <c r="DQ1019" s="66"/>
      <c r="DR1019" s="66"/>
      <c r="DS1019" s="66"/>
      <c r="DT1019" s="66"/>
      <c r="DU1019" s="66"/>
      <c r="DV1019" s="66"/>
      <c r="DW1019" s="66"/>
      <c r="DX1019" s="66"/>
      <c r="DY1019" s="66"/>
      <c r="DZ1019" s="66"/>
      <c r="EA1019" s="66"/>
      <c r="EB1019" s="66"/>
      <c r="EC1019" s="66"/>
      <c r="ED1019" s="66"/>
      <c r="EE1019" s="66"/>
      <c r="EF1019" s="66"/>
      <c r="EG1019" s="66"/>
      <c r="EH1019" s="66"/>
      <c r="EI1019" s="66"/>
      <c r="EJ1019" s="66"/>
      <c r="EK1019" s="66"/>
      <c r="EL1019" s="115"/>
      <c r="EM1019" s="61"/>
      <c r="EN1019" s="61"/>
      <c r="EO1019" s="61"/>
      <c r="EP1019" s="61"/>
      <c r="EQ1019" s="121"/>
    </row>
    <row r="1020" spans="2:147" s="67" customFormat="1" ht="11.25" customHeight="1" x14ac:dyDescent="0.15">
      <c r="B1020" s="114"/>
      <c r="C1020" s="56"/>
      <c r="D1020" s="56"/>
      <c r="E1020" s="56"/>
      <c r="F1020" s="56"/>
      <c r="G1020" s="56"/>
      <c r="H1020" s="56" t="s">
        <v>12613</v>
      </c>
      <c r="I1020" s="56"/>
      <c r="J1020" s="56" t="s">
        <v>43</v>
      </c>
      <c r="K1020" s="56"/>
      <c r="L1020" s="56" t="s">
        <v>12620</v>
      </c>
      <c r="M1020" s="56"/>
      <c r="N1020" s="56" t="s">
        <v>12620</v>
      </c>
      <c r="O1020" s="56"/>
      <c r="P1020" s="56" t="s">
        <v>12620</v>
      </c>
      <c r="Q1020" s="56"/>
      <c r="R1020" s="56" t="s">
        <v>12620</v>
      </c>
      <c r="S1020" s="56"/>
      <c r="T1020" s="56" t="s">
        <v>12620</v>
      </c>
      <c r="U1020" s="56"/>
      <c r="V1020" s="56" t="s">
        <v>12620</v>
      </c>
      <c r="W1020" s="56"/>
      <c r="X1020" s="56" t="s">
        <v>12620</v>
      </c>
      <c r="Y1020" s="56"/>
      <c r="Z1020" s="56" t="s">
        <v>12620</v>
      </c>
      <c r="AA1020" s="56"/>
      <c r="AB1020" s="56" t="s">
        <v>12620</v>
      </c>
      <c r="AC1020" s="56"/>
      <c r="AD1020" s="56" t="s">
        <v>12620</v>
      </c>
      <c r="AE1020" s="56"/>
      <c r="AF1020" s="56"/>
      <c r="AG1020" s="56" t="s">
        <v>43</v>
      </c>
      <c r="AH1020" s="56"/>
      <c r="AI1020" s="56" t="s">
        <v>12620</v>
      </c>
      <c r="AJ1020" s="56"/>
      <c r="AK1020" s="56" t="s">
        <v>12620</v>
      </c>
      <c r="AL1020" s="56"/>
      <c r="AM1020" s="56" t="s">
        <v>12620</v>
      </c>
      <c r="AN1020" s="56"/>
      <c r="AO1020" s="56" t="s">
        <v>12620</v>
      </c>
      <c r="AP1020" s="56"/>
      <c r="AQ1020" s="56" t="s">
        <v>12620</v>
      </c>
      <c r="AR1020" s="56"/>
      <c r="AS1020" s="56" t="s">
        <v>12620</v>
      </c>
      <c r="AT1020" s="56"/>
      <c r="AU1020" s="56" t="s">
        <v>12620</v>
      </c>
      <c r="AV1020" s="56"/>
      <c r="AW1020" s="56" t="s">
        <v>12620</v>
      </c>
      <c r="AX1020" s="56"/>
      <c r="AY1020" s="56" t="s">
        <v>12620</v>
      </c>
      <c r="AZ1020" s="56"/>
      <c r="BA1020" s="56" t="s">
        <v>12620</v>
      </c>
      <c r="BB1020" s="56"/>
      <c r="BC1020" s="56"/>
      <c r="BD1020" s="56" t="s">
        <v>43</v>
      </c>
      <c r="BE1020" s="56"/>
      <c r="BF1020" s="56" t="str">
        <f>TEXT(ROUND((60*5500*AQ1012)/(BH1016),2),"#,##0.#######")</f>
        <v>6,456.52</v>
      </c>
      <c r="BG1020" s="56"/>
      <c r="BH1020" s="56"/>
      <c r="BI1020" s="56"/>
      <c r="BJ1020" s="56"/>
      <c r="BK1020" s="56"/>
      <c r="BL1020" s="56" t="s">
        <v>50</v>
      </c>
      <c r="BM1020" s="56"/>
      <c r="BN1020" s="56" t="s">
        <v>45</v>
      </c>
      <c r="BO1020" s="56" t="s">
        <v>4481</v>
      </c>
      <c r="BP1020" s="56"/>
      <c r="BQ1020" s="56"/>
      <c r="BR1020" s="56"/>
      <c r="BS1020" s="56"/>
      <c r="BT1020" s="56"/>
      <c r="BU1020" s="56"/>
      <c r="CA1020" s="56"/>
      <c r="CB1020" s="56"/>
      <c r="CC1020" s="56"/>
      <c r="CD1020" s="56"/>
      <c r="CE1020" s="56"/>
      <c r="CF1020" s="56"/>
      <c r="CG1020" s="56"/>
      <c r="CH1020" s="56"/>
      <c r="CI1020" s="56"/>
      <c r="CJ1020" s="56"/>
      <c r="CK1020" s="56"/>
      <c r="CL1020" s="56"/>
      <c r="CM1020" s="56"/>
      <c r="CN1020" s="56"/>
      <c r="CO1020" s="56"/>
      <c r="CP1020" s="56"/>
      <c r="CQ1020" s="56"/>
      <c r="CR1020" s="56"/>
      <c r="CS1020" s="56"/>
      <c r="CT1020" s="56"/>
      <c r="CU1020" s="56"/>
      <c r="CV1020" s="56"/>
      <c r="CW1020" s="56"/>
      <c r="CX1020" s="56"/>
      <c r="CY1020" s="56"/>
      <c r="CZ1020" s="66"/>
      <c r="DA1020" s="66"/>
      <c r="DB1020" s="66"/>
      <c r="DC1020" s="66"/>
      <c r="DD1020" s="66"/>
      <c r="DE1020" s="66"/>
      <c r="DF1020" s="66"/>
      <c r="DG1020" s="66"/>
      <c r="DH1020" s="66"/>
      <c r="DI1020" s="66"/>
      <c r="DJ1020" s="66"/>
      <c r="DK1020" s="66"/>
      <c r="DL1020" s="66"/>
      <c r="DM1020" s="66"/>
      <c r="DN1020" s="66"/>
      <c r="DO1020" s="66"/>
      <c r="DP1020" s="66"/>
      <c r="DQ1020" s="66"/>
      <c r="DR1020" s="66"/>
      <c r="DS1020" s="66"/>
      <c r="DT1020" s="66"/>
      <c r="DU1020" s="66"/>
      <c r="DV1020" s="66"/>
      <c r="DW1020" s="66"/>
      <c r="DX1020" s="66"/>
      <c r="DY1020" s="66"/>
      <c r="DZ1020" s="66"/>
      <c r="EA1020" s="66"/>
      <c r="EB1020" s="66"/>
      <c r="EC1020" s="66"/>
      <c r="ED1020" s="66"/>
      <c r="EE1020" s="66"/>
      <c r="EF1020" s="66"/>
      <c r="EG1020" s="66"/>
      <c r="EH1020" s="66"/>
      <c r="EI1020" s="66"/>
      <c r="EJ1020" s="66"/>
      <c r="EK1020" s="66"/>
      <c r="EL1020" s="115"/>
      <c r="EM1020" s="61"/>
      <c r="EN1020" s="61"/>
      <c r="EO1020" s="61"/>
      <c r="EP1020" s="61"/>
      <c r="EQ1020" s="121"/>
    </row>
    <row r="1021" spans="2:147" s="67" customFormat="1" ht="11.25" customHeight="1" x14ac:dyDescent="0.15">
      <c r="B1021" s="114"/>
      <c r="C1021" s="56"/>
      <c r="D1021" s="56"/>
      <c r="E1021" s="56"/>
      <c r="F1021" s="56"/>
      <c r="G1021" s="56"/>
      <c r="H1021" s="56"/>
      <c r="I1021" s="56"/>
      <c r="J1021" s="56"/>
      <c r="K1021" s="56"/>
      <c r="L1021" s="56"/>
      <c r="M1021" s="56"/>
      <c r="N1021" s="56"/>
      <c r="O1021" s="56"/>
      <c r="P1021" s="56"/>
      <c r="Q1021" s="56"/>
      <c r="R1021" s="56" t="s">
        <v>12619</v>
      </c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  <c r="AL1021" s="56"/>
      <c r="AM1021" s="56"/>
      <c r="AN1021" s="56"/>
      <c r="AO1021" s="56"/>
      <c r="AP1021" s="56"/>
      <c r="AQ1021" s="56"/>
      <c r="AR1021" s="56" t="str">
        <f>TEXT(BH1016,"#,##0.#######")</f>
        <v>46.</v>
      </c>
      <c r="AS1021" s="56"/>
      <c r="AT1021" s="56"/>
      <c r="AU1021" s="56"/>
      <c r="AV1021" s="56"/>
      <c r="AW1021" s="56"/>
      <c r="AX1021" s="56"/>
      <c r="AY1021" s="56"/>
      <c r="AZ1021" s="56"/>
      <c r="BA1021" s="56"/>
      <c r="BB1021" s="56"/>
      <c r="BC1021" s="56"/>
      <c r="BD1021" s="56"/>
      <c r="BE1021" s="56"/>
      <c r="BF1021" s="56"/>
      <c r="BG1021" s="56"/>
      <c r="BH1021" s="56"/>
      <c r="BI1021" s="56"/>
      <c r="BJ1021" s="56"/>
      <c r="BK1021" s="56"/>
      <c r="BL1021" s="56"/>
      <c r="BM1021" s="56"/>
      <c r="BN1021" s="56"/>
      <c r="BO1021" s="56"/>
      <c r="BP1021" s="56"/>
      <c r="BQ1021" s="56"/>
      <c r="BR1021" s="56"/>
      <c r="BS1021" s="56"/>
      <c r="BT1021" s="56"/>
      <c r="BU1021" s="56"/>
      <c r="BV1021" s="56"/>
      <c r="BW1021" s="56"/>
      <c r="BX1021" s="56"/>
      <c r="BY1021" s="56"/>
      <c r="BZ1021" s="56"/>
      <c r="CA1021" s="56"/>
      <c r="CB1021" s="56"/>
      <c r="CC1021" s="56"/>
      <c r="CD1021" s="56"/>
      <c r="CE1021" s="56"/>
      <c r="CF1021" s="56"/>
      <c r="CG1021" s="56"/>
      <c r="CH1021" s="56"/>
      <c r="CI1021" s="56"/>
      <c r="CJ1021" s="56"/>
      <c r="CK1021" s="56"/>
      <c r="CL1021" s="56"/>
      <c r="CM1021" s="56"/>
      <c r="CN1021" s="56"/>
      <c r="CO1021" s="56"/>
      <c r="CP1021" s="56"/>
      <c r="CQ1021" s="56"/>
      <c r="CR1021" s="56"/>
      <c r="CS1021" s="56"/>
      <c r="CT1021" s="56"/>
      <c r="CU1021" s="56"/>
      <c r="CV1021" s="56"/>
      <c r="CW1021" s="56"/>
      <c r="CX1021" s="56"/>
      <c r="CY1021" s="56"/>
      <c r="CZ1021" s="66"/>
      <c r="DA1021" s="66"/>
      <c r="DB1021" s="66"/>
      <c r="DC1021" s="66"/>
      <c r="DD1021" s="66"/>
      <c r="DE1021" s="66"/>
      <c r="DF1021" s="66"/>
      <c r="DG1021" s="66"/>
      <c r="DH1021" s="66"/>
      <c r="DI1021" s="66"/>
      <c r="DJ1021" s="66"/>
      <c r="DK1021" s="66"/>
      <c r="DL1021" s="66"/>
      <c r="DM1021" s="66"/>
      <c r="DN1021" s="66"/>
      <c r="DO1021" s="66"/>
      <c r="DP1021" s="66"/>
      <c r="DQ1021" s="66"/>
      <c r="DR1021" s="66"/>
      <c r="DS1021" s="66"/>
      <c r="DT1021" s="66"/>
      <c r="DU1021" s="66"/>
      <c r="DV1021" s="66"/>
      <c r="DW1021" s="66"/>
      <c r="DX1021" s="66"/>
      <c r="DY1021" s="66"/>
      <c r="DZ1021" s="66"/>
      <c r="EA1021" s="66"/>
      <c r="EB1021" s="66"/>
      <c r="EC1021" s="66"/>
      <c r="ED1021" s="66"/>
      <c r="EE1021" s="66"/>
      <c r="EF1021" s="66"/>
      <c r="EG1021" s="66"/>
      <c r="EH1021" s="66"/>
      <c r="EI1021" s="66"/>
      <c r="EJ1021" s="66"/>
      <c r="EK1021" s="66"/>
      <c r="EL1021" s="115"/>
      <c r="EM1021" s="61"/>
      <c r="EN1021" s="61"/>
      <c r="EO1021" s="61"/>
      <c r="EP1021" s="61"/>
      <c r="EQ1021" s="121"/>
    </row>
    <row r="1022" spans="2:147" s="67" customFormat="1" ht="11.25" customHeight="1" x14ac:dyDescent="0.15">
      <c r="B1022" s="114"/>
      <c r="C1022" s="56"/>
      <c r="D1022" s="56"/>
      <c r="E1022" s="56"/>
      <c r="F1022" s="56"/>
      <c r="G1022" s="56"/>
      <c r="H1022" s="56" t="s">
        <v>4448</v>
      </c>
      <c r="I1022" s="56"/>
      <c r="J1022" s="56"/>
      <c r="K1022" s="56"/>
      <c r="L1022" s="56"/>
      <c r="M1022" s="56"/>
      <c r="N1022" s="56"/>
      <c r="O1022" s="56" t="s">
        <v>41</v>
      </c>
      <c r="P1022" s="56"/>
      <c r="Q1022" s="287" t="e">
        <f>토목기계경비총괄표!$G$17</f>
        <v>#REF!</v>
      </c>
      <c r="R1022" s="287"/>
      <c r="S1022" s="287"/>
      <c r="T1022" s="287"/>
      <c r="U1022" s="287"/>
      <c r="V1022" s="56"/>
      <c r="W1022" s="56" t="s">
        <v>12609</v>
      </c>
      <c r="X1022" s="56"/>
      <c r="Y1022" s="56"/>
      <c r="Z1022" s="56" t="str">
        <f>TEXT(BF1020,"#,##0.#######")</f>
        <v>6,456.52</v>
      </c>
      <c r="AA1022" s="56"/>
      <c r="AB1022" s="56"/>
      <c r="AC1022" s="56"/>
      <c r="AD1022" s="56"/>
      <c r="AE1022" s="56"/>
      <c r="AF1022" s="56" t="s">
        <v>12566</v>
      </c>
      <c r="AG1022" s="56"/>
      <c r="AH1022" s="56" t="str">
        <f>TEXT(30,"#,##0.#######")</f>
        <v>30.</v>
      </c>
      <c r="AI1022" s="56"/>
      <c r="AJ1022" s="56" t="s">
        <v>50</v>
      </c>
      <c r="AK1022" s="56"/>
      <c r="AL1022" s="56" t="s">
        <v>43</v>
      </c>
      <c r="AM1022" s="56"/>
      <c r="AN1022" s="56" t="e">
        <f>TEXT(TRUNC(Q1022/BF1020*AH1022,1),"#,##0.#")</f>
        <v>#REF!</v>
      </c>
      <c r="AO1022" s="56"/>
      <c r="AP1022" s="56"/>
      <c r="AQ1022" s="56"/>
      <c r="AR1022" s="56"/>
      <c r="AS1022" s="56"/>
      <c r="AT1022" s="56"/>
      <c r="AU1022" s="56"/>
      <c r="AV1022" s="56"/>
      <c r="AW1022" s="56"/>
      <c r="AX1022" s="56"/>
      <c r="AY1022" s="56"/>
      <c r="AZ1022" s="56"/>
      <c r="BA1022" s="56"/>
      <c r="BB1022" s="56"/>
      <c r="BC1022" s="56"/>
      <c r="BD1022" s="56"/>
      <c r="BE1022" s="56"/>
      <c r="BN1022" s="56"/>
      <c r="BO1022" s="56"/>
      <c r="BP1022" s="56"/>
      <c r="BQ1022" s="56"/>
      <c r="BR1022" s="56"/>
      <c r="BS1022" s="56"/>
      <c r="BT1022" s="56"/>
      <c r="BU1022" s="56"/>
      <c r="BV1022" s="56"/>
      <c r="BW1022" s="56"/>
      <c r="BX1022" s="56"/>
      <c r="BY1022" s="56"/>
      <c r="BZ1022" s="56"/>
      <c r="CA1022" s="56"/>
      <c r="CB1022" s="56"/>
      <c r="CC1022" s="56"/>
      <c r="CD1022" s="56"/>
      <c r="CE1022" s="56"/>
      <c r="CF1022" s="56"/>
      <c r="CG1022" s="56"/>
      <c r="CH1022" s="56"/>
      <c r="CI1022" s="56"/>
      <c r="CJ1022" s="56"/>
      <c r="CK1022" s="56"/>
      <c r="CL1022" s="56"/>
      <c r="CM1022" s="56"/>
      <c r="CN1022" s="56"/>
      <c r="CO1022" s="56"/>
      <c r="CP1022" s="56"/>
      <c r="CQ1022" s="56"/>
      <c r="CR1022" s="56"/>
      <c r="CS1022" s="56"/>
      <c r="CT1022" s="56"/>
      <c r="CU1022" s="56"/>
      <c r="CV1022" s="56"/>
      <c r="CW1022" s="56"/>
      <c r="CX1022" s="56"/>
      <c r="CY1022" s="56"/>
      <c r="CZ1022" s="66"/>
      <c r="DA1022" s="66"/>
      <c r="DB1022" s="66"/>
      <c r="DC1022" s="66"/>
      <c r="DD1022" s="66"/>
      <c r="DE1022" s="66"/>
      <c r="DF1022" s="66"/>
      <c r="DG1022" s="66"/>
      <c r="DH1022" s="66"/>
      <c r="DI1022" s="66"/>
      <c r="DJ1022" s="66"/>
      <c r="DK1022" s="66"/>
      <c r="DL1022" s="66"/>
      <c r="DM1022" s="66"/>
      <c r="DN1022" s="66"/>
      <c r="DO1022" s="66"/>
      <c r="DP1022" s="66"/>
      <c r="DQ1022" s="66"/>
      <c r="DR1022" s="66"/>
      <c r="DS1022" s="66"/>
      <c r="DT1022" s="66"/>
      <c r="DU1022" s="66"/>
      <c r="DV1022" s="66"/>
      <c r="DW1022" s="66"/>
      <c r="DX1022" s="66"/>
      <c r="DY1022" s="66"/>
      <c r="DZ1022" s="66"/>
      <c r="EA1022" s="66"/>
      <c r="EB1022" s="66"/>
      <c r="EC1022" s="66"/>
      <c r="ED1022" s="66"/>
      <c r="EE1022" s="66"/>
      <c r="EF1022" s="66"/>
      <c r="EG1022" s="66"/>
      <c r="EH1022" s="66"/>
      <c r="EI1022" s="66"/>
      <c r="EJ1022" s="66"/>
      <c r="EK1022" s="66"/>
      <c r="EL1022" s="115"/>
      <c r="EM1022" s="61"/>
      <c r="EN1022" s="61"/>
      <c r="EO1022" s="61"/>
      <c r="EP1022" s="61"/>
      <c r="EQ1022" s="121"/>
    </row>
    <row r="1023" spans="2:147" s="67" customFormat="1" ht="11.25" customHeight="1" x14ac:dyDescent="0.15">
      <c r="B1023" s="114"/>
      <c r="C1023" s="56"/>
      <c r="D1023" s="56"/>
      <c r="E1023" s="56"/>
      <c r="F1023" s="56"/>
      <c r="G1023" s="56"/>
      <c r="H1023" s="56" t="s">
        <v>4449</v>
      </c>
      <c r="I1023" s="56"/>
      <c r="J1023" s="56"/>
      <c r="K1023" s="56"/>
      <c r="L1023" s="56"/>
      <c r="M1023" s="56"/>
      <c r="N1023" s="56"/>
      <c r="O1023" s="56" t="s">
        <v>41</v>
      </c>
      <c r="P1023" s="56"/>
      <c r="Q1023" s="287" t="e">
        <f>토목기계경비총괄표!$H$17</f>
        <v>#REF!</v>
      </c>
      <c r="R1023" s="287"/>
      <c r="S1023" s="287"/>
      <c r="T1023" s="287"/>
      <c r="U1023" s="287"/>
      <c r="V1023" s="56"/>
      <c r="W1023" s="56" t="s">
        <v>12609</v>
      </c>
      <c r="X1023" s="56"/>
      <c r="Y1023" s="56"/>
      <c r="Z1023" s="56" t="str">
        <f>TEXT(BF1020,"#,##0.#######")</f>
        <v>6,456.52</v>
      </c>
      <c r="AA1023" s="56"/>
      <c r="AB1023" s="56"/>
      <c r="AC1023" s="56"/>
      <c r="AD1023" s="56"/>
      <c r="AE1023" s="56"/>
      <c r="AF1023" s="56" t="s">
        <v>12566</v>
      </c>
      <c r="AG1023" s="56"/>
      <c r="AH1023" s="56" t="str">
        <f>TEXT(30,"#,##0.#######")</f>
        <v>30.</v>
      </c>
      <c r="AI1023" s="56"/>
      <c r="AJ1023" s="56" t="s">
        <v>50</v>
      </c>
      <c r="AK1023" s="56"/>
      <c r="AL1023" s="56" t="s">
        <v>12566</v>
      </c>
      <c r="AM1023" s="56"/>
      <c r="AN1023" s="56" t="s">
        <v>12648</v>
      </c>
      <c r="AO1023" s="56"/>
      <c r="AP1023" s="56"/>
      <c r="AQ1023" s="56" t="s">
        <v>43</v>
      </c>
      <c r="AR1023" s="56"/>
      <c r="AS1023" s="56" t="e">
        <f>TEXT(Q1023,"#,##0.#######")</f>
        <v>#REF!</v>
      </c>
      <c r="AT1023" s="56"/>
      <c r="AU1023" s="56"/>
      <c r="AV1023" s="56"/>
      <c r="AW1023" s="56" t="s">
        <v>12609</v>
      </c>
      <c r="AX1023" s="56"/>
      <c r="AY1023" s="56" t="str">
        <f>TEXT(BF1020,"#,##0.#######")</f>
        <v>6,456.52</v>
      </c>
      <c r="BA1023" s="56"/>
      <c r="BB1023" s="56"/>
      <c r="BD1023" s="56" t="s">
        <v>12566</v>
      </c>
      <c r="BE1023" s="56"/>
      <c r="BF1023" s="56" t="str">
        <f>TEXT(AH1023,"#,##0.#######")</f>
        <v>30.</v>
      </c>
      <c r="BG1023" s="56"/>
      <c r="BH1023" s="56" t="s">
        <v>12566</v>
      </c>
      <c r="BI1023" s="56"/>
      <c r="BJ1023" s="56" t="str">
        <f>TEXT(AQ1017,"#,##0.#######")</f>
        <v>0.78</v>
      </c>
      <c r="BK1023" s="56"/>
      <c r="BL1023" s="56"/>
      <c r="BM1023" s="56" t="s">
        <v>43</v>
      </c>
      <c r="BN1023" s="56"/>
      <c r="BO1023" s="56" t="e">
        <f>TEXT(TRUNC(Q1023/BF1020*AH1023*AQ1017,1),"#,##0.#")</f>
        <v>#REF!</v>
      </c>
      <c r="BR1023" s="56"/>
      <c r="BS1023" s="56"/>
      <c r="BT1023" s="56"/>
      <c r="BU1023" s="56"/>
      <c r="BV1023" s="56"/>
      <c r="CM1023" s="56"/>
      <c r="CN1023" s="56"/>
      <c r="CO1023" s="56"/>
      <c r="CP1023" s="56"/>
      <c r="CQ1023" s="56"/>
      <c r="CR1023" s="56"/>
      <c r="CS1023" s="56"/>
      <c r="CT1023" s="56"/>
      <c r="CU1023" s="56"/>
      <c r="CV1023" s="56"/>
      <c r="CW1023" s="56"/>
      <c r="CX1023" s="56"/>
      <c r="CY1023" s="56"/>
      <c r="CZ1023" s="66"/>
      <c r="DA1023" s="66"/>
      <c r="DB1023" s="66"/>
      <c r="DC1023" s="66"/>
      <c r="DD1023" s="66"/>
      <c r="DE1023" s="66"/>
      <c r="DF1023" s="66"/>
      <c r="DG1023" s="66"/>
      <c r="DH1023" s="66"/>
      <c r="DI1023" s="66"/>
      <c r="DJ1023" s="66"/>
      <c r="DK1023" s="66"/>
      <c r="DL1023" s="66"/>
      <c r="DM1023" s="66"/>
      <c r="DN1023" s="66"/>
      <c r="DO1023" s="66"/>
      <c r="DP1023" s="66"/>
      <c r="DQ1023" s="66"/>
      <c r="DR1023" s="66"/>
      <c r="DS1023" s="66"/>
      <c r="DT1023" s="66"/>
      <c r="DU1023" s="66"/>
      <c r="DV1023" s="66"/>
      <c r="DW1023" s="66"/>
      <c r="DX1023" s="66"/>
      <c r="DY1023" s="66"/>
      <c r="DZ1023" s="66"/>
      <c r="EA1023" s="66"/>
      <c r="EB1023" s="66"/>
      <c r="EC1023" s="66"/>
      <c r="ED1023" s="66"/>
      <c r="EE1023" s="66"/>
      <c r="EF1023" s="66"/>
      <c r="EG1023" s="66"/>
      <c r="EH1023" s="66"/>
      <c r="EI1023" s="66"/>
      <c r="EJ1023" s="66"/>
      <c r="EK1023" s="66"/>
      <c r="EL1023" s="115"/>
      <c r="EM1023" s="61"/>
      <c r="EN1023" s="61"/>
      <c r="EO1023" s="61"/>
      <c r="EP1023" s="61"/>
      <c r="EQ1023" s="121"/>
    </row>
    <row r="1024" spans="2:147" s="67" customFormat="1" ht="11.25" customHeight="1" x14ac:dyDescent="0.15">
      <c r="B1024" s="114"/>
      <c r="C1024" s="56"/>
      <c r="D1024" s="56"/>
      <c r="E1024" s="56"/>
      <c r="F1024" s="56"/>
      <c r="G1024" s="56"/>
      <c r="H1024" s="56" t="s">
        <v>12605</v>
      </c>
      <c r="I1024" s="56"/>
      <c r="J1024" s="56" t="s">
        <v>12606</v>
      </c>
      <c r="K1024" s="56"/>
      <c r="L1024" s="56"/>
      <c r="M1024" s="56"/>
      <c r="N1024" s="56"/>
      <c r="O1024" s="56" t="s">
        <v>41</v>
      </c>
      <c r="P1024" s="56"/>
      <c r="Q1024" s="287">
        <f>토목기계경비총괄표!$I$17</f>
        <v>9470</v>
      </c>
      <c r="R1024" s="287"/>
      <c r="S1024" s="287"/>
      <c r="T1024" s="287"/>
      <c r="U1024" s="287"/>
      <c r="V1024" s="56"/>
      <c r="W1024" s="56" t="s">
        <v>12609</v>
      </c>
      <c r="X1024" s="56"/>
      <c r="Y1024" s="56"/>
      <c r="Z1024" s="56" t="str">
        <f>TEXT(BF1020,"#,##0.#######")</f>
        <v>6,456.52</v>
      </c>
      <c r="AA1024" s="56"/>
      <c r="AB1024" s="56"/>
      <c r="AC1024" s="56"/>
      <c r="AD1024" s="56"/>
      <c r="AE1024" s="56"/>
      <c r="AF1024" s="56" t="s">
        <v>12566</v>
      </c>
      <c r="AG1024" s="56"/>
      <c r="AH1024" s="56" t="str">
        <f>TEXT(30,"#,##0.#######")</f>
        <v>30.</v>
      </c>
      <c r="AI1024" s="56"/>
      <c r="AJ1024" s="56" t="s">
        <v>50</v>
      </c>
      <c r="AK1024" s="56"/>
      <c r="AL1024" s="56"/>
      <c r="AM1024" s="56" t="s">
        <v>43</v>
      </c>
      <c r="AN1024" s="56"/>
      <c r="AO1024" s="56" t="str">
        <f>TEXT(TRUNC(Q1024/BF1020*AH1024,1),"#,##0.#")</f>
        <v>44.</v>
      </c>
      <c r="AP1024" s="56"/>
      <c r="AQ1024" s="56"/>
      <c r="AR1024" s="56"/>
      <c r="AS1024" s="56"/>
      <c r="AT1024" s="56"/>
      <c r="AU1024" s="56"/>
      <c r="AV1024" s="56"/>
      <c r="AW1024" s="56"/>
      <c r="AX1024" s="56"/>
      <c r="AY1024" s="56"/>
      <c r="AZ1024" s="56"/>
      <c r="BA1024" s="56"/>
      <c r="BB1024" s="56"/>
      <c r="BC1024" s="56"/>
      <c r="BD1024" s="56"/>
      <c r="BE1024" s="56"/>
      <c r="BN1024" s="56"/>
      <c r="BO1024" s="56"/>
      <c r="BP1024" s="56"/>
      <c r="BQ1024" s="56"/>
      <c r="BR1024" s="56"/>
      <c r="BS1024" s="56"/>
      <c r="BT1024" s="56"/>
      <c r="BU1024" s="56"/>
      <c r="BV1024" s="56"/>
      <c r="BW1024" s="56"/>
      <c r="BX1024" s="56"/>
      <c r="BY1024" s="56"/>
      <c r="BZ1024" s="56"/>
      <c r="CA1024" s="56"/>
      <c r="CB1024" s="56"/>
      <c r="CC1024" s="56"/>
      <c r="CD1024" s="56"/>
      <c r="CE1024" s="56"/>
      <c r="CF1024" s="56"/>
      <c r="CG1024" s="56"/>
      <c r="CH1024" s="56"/>
      <c r="CI1024" s="56"/>
      <c r="CJ1024" s="56"/>
      <c r="CK1024" s="56"/>
      <c r="CL1024" s="56"/>
      <c r="CM1024" s="56"/>
      <c r="CN1024" s="56"/>
      <c r="CO1024" s="56"/>
      <c r="CP1024" s="56"/>
      <c r="CQ1024" s="56"/>
      <c r="CR1024" s="56"/>
      <c r="CS1024" s="56"/>
      <c r="CT1024" s="56"/>
      <c r="CU1024" s="56"/>
      <c r="CV1024" s="56"/>
      <c r="CW1024" s="56"/>
      <c r="CX1024" s="56"/>
      <c r="CY1024" s="56"/>
      <c r="CZ1024" s="66"/>
      <c r="DA1024" s="66"/>
      <c r="DB1024" s="66"/>
      <c r="DC1024" s="66"/>
      <c r="DD1024" s="66"/>
      <c r="DE1024" s="66"/>
      <c r="DF1024" s="66"/>
      <c r="DG1024" s="66"/>
      <c r="DH1024" s="66"/>
      <c r="DI1024" s="66"/>
      <c r="DJ1024" s="66"/>
      <c r="DK1024" s="66"/>
      <c r="DL1024" s="66"/>
      <c r="DM1024" s="66"/>
      <c r="DN1024" s="66"/>
      <c r="DO1024" s="66"/>
      <c r="DP1024" s="66"/>
      <c r="DQ1024" s="66"/>
      <c r="DR1024" s="66"/>
      <c r="DS1024" s="66"/>
      <c r="DT1024" s="66"/>
      <c r="DU1024" s="66"/>
      <c r="DV1024" s="66"/>
      <c r="DW1024" s="66"/>
      <c r="DX1024" s="66"/>
      <c r="DY1024" s="66"/>
      <c r="DZ1024" s="66"/>
      <c r="EA1024" s="66"/>
      <c r="EB1024" s="66"/>
      <c r="EC1024" s="66"/>
      <c r="ED1024" s="66"/>
      <c r="EE1024" s="66"/>
      <c r="EF1024" s="66"/>
      <c r="EG1024" s="66"/>
      <c r="EH1024" s="66"/>
      <c r="EI1024" s="66"/>
      <c r="EJ1024" s="66"/>
      <c r="EK1024" s="66"/>
      <c r="EL1024" s="115"/>
      <c r="EM1024" s="61"/>
      <c r="EN1024" s="61"/>
      <c r="EO1024" s="61"/>
      <c r="EP1024" s="61"/>
      <c r="EQ1024" s="121"/>
    </row>
    <row r="1025" spans="1:149" s="67" customFormat="1" ht="11.25" customHeight="1" x14ac:dyDescent="0.15">
      <c r="B1025" s="114"/>
      <c r="C1025" s="56"/>
      <c r="D1025" s="56"/>
      <c r="E1025" s="56"/>
      <c r="F1025" s="56"/>
      <c r="G1025" s="56"/>
      <c r="H1025" s="56" t="s">
        <v>12614</v>
      </c>
      <c r="I1025" s="56"/>
      <c r="J1025" s="56" t="s">
        <v>9</v>
      </c>
      <c r="K1025" s="56"/>
      <c r="L1025" s="56"/>
      <c r="M1025" s="56"/>
      <c r="N1025" s="56"/>
      <c r="O1025" s="56" t="s">
        <v>41</v>
      </c>
      <c r="P1025" s="56"/>
      <c r="Q1025" s="56" t="e">
        <f>TEXT(AN1022+BO1023+AO1024,"#,##0.#######")</f>
        <v>#REF!</v>
      </c>
      <c r="R1025" s="56"/>
      <c r="S1025" s="56"/>
      <c r="T1025" s="56"/>
      <c r="U1025" s="56"/>
      <c r="V1025" s="56"/>
      <c r="W1025" s="56"/>
      <c r="X1025" s="56"/>
      <c r="Y1025" s="56"/>
      <c r="Z1025" s="56"/>
      <c r="AA1025" s="56"/>
      <c r="AB1025" s="56"/>
      <c r="AC1025" s="56"/>
      <c r="AD1025" s="56"/>
      <c r="AE1025" s="56"/>
      <c r="AF1025" s="56"/>
      <c r="AG1025" s="56"/>
      <c r="AH1025" s="56"/>
      <c r="AI1025" s="56"/>
      <c r="AJ1025" s="56"/>
      <c r="AK1025" s="56"/>
      <c r="AL1025" s="56"/>
      <c r="AN1025" s="56"/>
      <c r="AO1025" s="56"/>
      <c r="AP1025" s="56"/>
      <c r="AQ1025" s="56"/>
      <c r="AR1025" s="56"/>
      <c r="AS1025" s="56"/>
      <c r="AT1025" s="56"/>
      <c r="AU1025" s="56"/>
      <c r="AV1025" s="56"/>
      <c r="AW1025" s="56"/>
      <c r="AX1025" s="56"/>
      <c r="AY1025" s="56"/>
      <c r="AZ1025" s="56"/>
      <c r="BA1025" s="56"/>
      <c r="BB1025" s="56"/>
      <c r="BC1025" s="56"/>
      <c r="BD1025" s="56"/>
      <c r="BE1025" s="56"/>
      <c r="BF1025" s="56"/>
      <c r="BL1025" s="56"/>
      <c r="BM1025" s="56"/>
      <c r="BN1025" s="56"/>
      <c r="BO1025" s="56"/>
      <c r="BP1025" s="56"/>
      <c r="BQ1025" s="56"/>
      <c r="BR1025" s="56"/>
      <c r="BS1025" s="56"/>
      <c r="BT1025" s="56"/>
      <c r="BU1025" s="56"/>
      <c r="BV1025" s="56"/>
      <c r="BW1025" s="56"/>
      <c r="BX1025" s="56"/>
      <c r="BY1025" s="56"/>
      <c r="BZ1025" s="56"/>
      <c r="CA1025" s="56"/>
      <c r="CB1025" s="56"/>
      <c r="CC1025" s="56"/>
      <c r="CD1025" s="56"/>
      <c r="CE1025" s="56"/>
      <c r="CF1025" s="56"/>
      <c r="CG1025" s="56"/>
      <c r="CH1025" s="56"/>
      <c r="CI1025" s="56"/>
      <c r="CJ1025" s="56"/>
      <c r="CK1025" s="56"/>
      <c r="CL1025" s="56"/>
      <c r="CM1025" s="56"/>
      <c r="CN1025" s="56"/>
      <c r="CO1025" s="56"/>
      <c r="CP1025" s="56"/>
      <c r="CQ1025" s="56"/>
      <c r="CR1025" s="56"/>
      <c r="CS1025" s="56"/>
      <c r="CT1025" s="56"/>
      <c r="CU1025" s="56"/>
      <c r="CV1025" s="56"/>
      <c r="CW1025" s="56"/>
      <c r="CX1025" s="56"/>
      <c r="CY1025" s="56"/>
      <c r="CZ1025" s="66"/>
      <c r="DA1025" s="66"/>
      <c r="DB1025" s="66"/>
      <c r="DC1025" s="66"/>
      <c r="DD1025" s="66"/>
      <c r="DE1025" s="66"/>
      <c r="DF1025" s="66"/>
      <c r="DG1025" s="66"/>
      <c r="DH1025" s="66"/>
      <c r="DI1025" s="66"/>
      <c r="DJ1025" s="66"/>
      <c r="DK1025" s="66"/>
      <c r="DL1025" s="66"/>
      <c r="DM1025" s="66"/>
      <c r="DN1025" s="66"/>
      <c r="DO1025" s="66"/>
      <c r="DP1025" s="66"/>
      <c r="DQ1025" s="66"/>
      <c r="DR1025" s="66"/>
      <c r="DS1025" s="66"/>
      <c r="DT1025" s="66"/>
      <c r="DU1025" s="66"/>
      <c r="DV1025" s="66"/>
      <c r="DW1025" s="66"/>
      <c r="DX1025" s="66"/>
      <c r="DY1025" s="66"/>
      <c r="DZ1025" s="66"/>
      <c r="EA1025" s="66"/>
      <c r="EB1025" s="66"/>
      <c r="EC1025" s="66"/>
      <c r="ED1025" s="66"/>
      <c r="EE1025" s="66"/>
      <c r="EF1025" s="66"/>
      <c r="EG1025" s="66"/>
      <c r="EH1025" s="66"/>
      <c r="EI1025" s="66"/>
      <c r="EJ1025" s="66"/>
      <c r="EK1025" s="66"/>
      <c r="EL1025" s="115"/>
      <c r="EM1025" s="61" t="e">
        <f>EN1025+EO1025+EP1025</f>
        <v>#REF!</v>
      </c>
      <c r="EN1025" s="61" t="e">
        <f>TEXT(AN1022,"#,###.0")</f>
        <v>#REF!</v>
      </c>
      <c r="EO1025" s="61" t="e">
        <f>TEXT(BO1023,"#,###.0")</f>
        <v>#REF!</v>
      </c>
      <c r="EP1025" s="61" t="str">
        <f>TEXT(AO1024,"#,###.0")</f>
        <v>44.0</v>
      </c>
      <c r="EQ1025" s="121"/>
    </row>
    <row r="1026" spans="1:149" s="67" customFormat="1" ht="11.25" customHeight="1" x14ac:dyDescent="0.15">
      <c r="B1026" s="114"/>
      <c r="C1026" s="56"/>
      <c r="D1026" s="56"/>
      <c r="E1026" s="56"/>
      <c r="F1026" s="56"/>
      <c r="G1026" s="56"/>
      <c r="H1026" s="56"/>
      <c r="I1026" s="56"/>
      <c r="J1026" s="56"/>
      <c r="K1026" s="56"/>
      <c r="L1026" s="56"/>
      <c r="M1026" s="56"/>
      <c r="N1026" s="56"/>
      <c r="O1026" s="56"/>
      <c r="P1026" s="56"/>
      <c r="Q1026" s="56"/>
      <c r="R1026" s="56"/>
      <c r="S1026" s="56"/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  <c r="AD1026" s="56"/>
      <c r="AE1026" s="56"/>
      <c r="AF1026" s="56"/>
      <c r="AG1026" s="56"/>
      <c r="AH1026" s="56"/>
      <c r="AI1026" s="56"/>
      <c r="AJ1026" s="56"/>
      <c r="AK1026" s="56"/>
      <c r="AL1026" s="56"/>
      <c r="AM1026" s="56"/>
      <c r="AN1026" s="56"/>
      <c r="AO1026" s="56"/>
      <c r="AP1026" s="56"/>
      <c r="AQ1026" s="56"/>
      <c r="AR1026" s="56"/>
      <c r="AS1026" s="56"/>
      <c r="AT1026" s="56"/>
      <c r="AU1026" s="56"/>
      <c r="AV1026" s="56"/>
      <c r="AW1026" s="56"/>
      <c r="AX1026" s="56"/>
      <c r="AY1026" s="56"/>
      <c r="AZ1026" s="56"/>
      <c r="BA1026" s="56"/>
      <c r="BB1026" s="56"/>
      <c r="BC1026" s="56"/>
      <c r="BD1026" s="56"/>
      <c r="BE1026" s="56"/>
      <c r="BF1026" s="56"/>
      <c r="BG1026" s="56"/>
      <c r="BH1026" s="56"/>
      <c r="BI1026" s="56"/>
      <c r="BJ1026" s="56"/>
      <c r="BK1026" s="56"/>
      <c r="BL1026" s="56"/>
      <c r="BM1026" s="56"/>
      <c r="BN1026" s="56"/>
      <c r="BO1026" s="56"/>
      <c r="BP1026" s="56"/>
      <c r="BQ1026" s="56"/>
      <c r="BR1026" s="56"/>
      <c r="BS1026" s="56"/>
      <c r="BT1026" s="56"/>
      <c r="BU1026" s="56"/>
      <c r="BV1026" s="56"/>
      <c r="BW1026" s="56"/>
      <c r="BX1026" s="56"/>
      <c r="BY1026" s="56"/>
      <c r="BZ1026" s="56"/>
      <c r="CA1026" s="56"/>
      <c r="CB1026" s="56"/>
      <c r="CC1026" s="56"/>
      <c r="CD1026" s="56"/>
      <c r="CE1026" s="56"/>
      <c r="CF1026" s="56"/>
      <c r="CG1026" s="56"/>
      <c r="CH1026" s="56"/>
      <c r="CI1026" s="56"/>
      <c r="CJ1026" s="56"/>
      <c r="CK1026" s="56"/>
      <c r="CL1026" s="56"/>
      <c r="CM1026" s="56"/>
      <c r="CN1026" s="56"/>
      <c r="CO1026" s="56"/>
      <c r="CP1026" s="56"/>
      <c r="CQ1026" s="56"/>
      <c r="CR1026" s="56"/>
      <c r="CS1026" s="56"/>
      <c r="CT1026" s="56"/>
      <c r="CU1026" s="56"/>
      <c r="CV1026" s="56"/>
      <c r="CW1026" s="56"/>
      <c r="CX1026" s="56"/>
      <c r="CY1026" s="56"/>
      <c r="CZ1026" s="66"/>
      <c r="DA1026" s="66"/>
      <c r="DB1026" s="66"/>
      <c r="DC1026" s="66"/>
      <c r="DD1026" s="66"/>
      <c r="DE1026" s="66"/>
      <c r="DF1026" s="66"/>
      <c r="DG1026" s="66"/>
      <c r="DH1026" s="66"/>
      <c r="DI1026" s="66"/>
      <c r="DJ1026" s="66"/>
      <c r="DK1026" s="66"/>
      <c r="DL1026" s="66"/>
      <c r="DM1026" s="66"/>
      <c r="DN1026" s="66"/>
      <c r="DO1026" s="66"/>
      <c r="DP1026" s="66"/>
      <c r="DQ1026" s="66"/>
      <c r="DR1026" s="66"/>
      <c r="DS1026" s="66"/>
      <c r="DT1026" s="66"/>
      <c r="DU1026" s="66"/>
      <c r="DV1026" s="66"/>
      <c r="DW1026" s="66"/>
      <c r="DX1026" s="66"/>
      <c r="DY1026" s="66"/>
      <c r="DZ1026" s="66"/>
      <c r="EA1026" s="66"/>
      <c r="EB1026" s="66"/>
      <c r="EC1026" s="66"/>
      <c r="ED1026" s="66"/>
      <c r="EE1026" s="66"/>
      <c r="EF1026" s="66"/>
      <c r="EG1026" s="66"/>
      <c r="EH1026" s="66"/>
      <c r="EI1026" s="66"/>
      <c r="EJ1026" s="66"/>
      <c r="EK1026" s="66"/>
      <c r="EL1026" s="115"/>
      <c r="EM1026" s="61"/>
      <c r="EN1026" s="61"/>
      <c r="EO1026" s="61"/>
      <c r="EP1026" s="61"/>
      <c r="EQ1026" s="121"/>
    </row>
    <row r="1027" spans="1:149" s="67" customFormat="1" ht="11.25" customHeight="1" x14ac:dyDescent="0.15">
      <c r="B1027" s="114"/>
      <c r="C1027" s="56"/>
      <c r="D1027" s="56"/>
      <c r="E1027" s="56" t="s">
        <v>12603</v>
      </c>
      <c r="F1027" s="56"/>
      <c r="G1027" s="56"/>
      <c r="H1027" s="56" t="s">
        <v>12604</v>
      </c>
      <c r="I1027" s="56"/>
      <c r="J1027" s="56"/>
      <c r="K1027" s="56" t="s">
        <v>9</v>
      </c>
      <c r="L1027" s="56"/>
      <c r="M1027" s="56"/>
      <c r="N1027" s="56"/>
      <c r="O1027" s="56"/>
      <c r="P1027" s="56"/>
      <c r="Q1027" s="56"/>
      <c r="R1027" s="56"/>
      <c r="S1027" s="56"/>
      <c r="T1027" s="56"/>
      <c r="U1027" s="56"/>
      <c r="V1027" s="56"/>
      <c r="W1027" s="56"/>
      <c r="X1027" s="56"/>
      <c r="Y1027" s="56"/>
      <c r="Z1027" s="56"/>
      <c r="AA1027" s="56"/>
      <c r="AB1027" s="56"/>
      <c r="AC1027" s="56"/>
      <c r="AD1027" s="56"/>
      <c r="AE1027" s="56"/>
      <c r="AF1027" s="56"/>
      <c r="AG1027" s="56"/>
      <c r="AH1027" s="56"/>
      <c r="AI1027" s="56"/>
      <c r="AJ1027" s="56"/>
      <c r="AK1027" s="56"/>
      <c r="AL1027" s="56"/>
      <c r="AM1027" s="56"/>
      <c r="AN1027" s="56"/>
      <c r="AO1027" s="56"/>
      <c r="AP1027" s="56"/>
      <c r="AQ1027" s="56"/>
      <c r="AR1027" s="56"/>
      <c r="AS1027" s="56"/>
      <c r="AT1027" s="56"/>
      <c r="AU1027" s="56"/>
      <c r="AV1027" s="56"/>
      <c r="AW1027" s="56"/>
      <c r="AX1027" s="56"/>
      <c r="AY1027" s="56"/>
      <c r="AZ1027" s="56"/>
      <c r="BA1027" s="56"/>
      <c r="BB1027" s="56"/>
      <c r="BC1027" s="56"/>
      <c r="BD1027" s="56"/>
      <c r="BE1027" s="56"/>
      <c r="BF1027" s="56"/>
      <c r="BG1027" s="56"/>
      <c r="BH1027" s="56"/>
      <c r="BI1027" s="56"/>
      <c r="BJ1027" s="56"/>
      <c r="BK1027" s="56"/>
      <c r="BL1027" s="56"/>
      <c r="BM1027" s="56"/>
      <c r="BN1027" s="56"/>
      <c r="BO1027" s="56"/>
      <c r="BP1027" s="56"/>
      <c r="BQ1027" s="56"/>
      <c r="BR1027" s="56"/>
      <c r="BS1027" s="56"/>
      <c r="BT1027" s="56"/>
      <c r="BU1027" s="56"/>
      <c r="BV1027" s="56"/>
      <c r="BW1027" s="56"/>
      <c r="BX1027" s="56"/>
      <c r="BY1027" s="56"/>
      <c r="BZ1027" s="56"/>
      <c r="CA1027" s="56"/>
      <c r="CB1027" s="56"/>
      <c r="CC1027" s="56"/>
      <c r="CD1027" s="56"/>
      <c r="CE1027" s="56"/>
      <c r="CF1027" s="56"/>
      <c r="CG1027" s="56"/>
      <c r="CH1027" s="56"/>
      <c r="CI1027" s="56"/>
      <c r="CJ1027" s="56"/>
      <c r="CK1027" s="56"/>
      <c r="CL1027" s="56"/>
      <c r="CM1027" s="56"/>
      <c r="CN1027" s="56"/>
      <c r="CO1027" s="56"/>
      <c r="CP1027" s="56"/>
      <c r="CQ1027" s="56"/>
      <c r="CR1027" s="56"/>
      <c r="CS1027" s="56"/>
      <c r="CT1027" s="56"/>
      <c r="CU1027" s="56"/>
      <c r="CV1027" s="56"/>
      <c r="CW1027" s="56"/>
      <c r="CX1027" s="56"/>
      <c r="CY1027" s="56"/>
      <c r="CZ1027" s="66"/>
      <c r="DA1027" s="66"/>
      <c r="DB1027" s="66"/>
      <c r="DC1027" s="66"/>
      <c r="DD1027" s="66"/>
      <c r="DE1027" s="66"/>
      <c r="DF1027" s="66"/>
      <c r="DG1027" s="66"/>
      <c r="DH1027" s="66"/>
      <c r="DI1027" s="66"/>
      <c r="DJ1027" s="66"/>
      <c r="DK1027" s="66"/>
      <c r="DL1027" s="66"/>
      <c r="DM1027" s="66"/>
      <c r="DN1027" s="66"/>
      <c r="DO1027" s="66"/>
      <c r="DP1027" s="66"/>
      <c r="DQ1027" s="66"/>
      <c r="DR1027" s="66"/>
      <c r="DS1027" s="66"/>
      <c r="DT1027" s="66"/>
      <c r="DU1027" s="66"/>
      <c r="DV1027" s="66"/>
      <c r="DW1027" s="66"/>
      <c r="DX1027" s="66"/>
      <c r="DY1027" s="66"/>
      <c r="DZ1027" s="66"/>
      <c r="EA1027" s="66"/>
      <c r="EB1027" s="66"/>
      <c r="EC1027" s="66"/>
      <c r="ED1027" s="66"/>
      <c r="EE1027" s="66"/>
      <c r="EF1027" s="66"/>
      <c r="EG1027" s="66"/>
      <c r="EH1027" s="66"/>
      <c r="EI1027" s="66"/>
      <c r="EJ1027" s="66"/>
      <c r="EK1027" s="66"/>
      <c r="EL1027" s="115"/>
      <c r="EM1027" s="61"/>
      <c r="EN1027" s="61"/>
      <c r="EO1027" s="61"/>
      <c r="EP1027" s="61"/>
      <c r="EQ1027" s="121"/>
    </row>
    <row r="1028" spans="1:149" s="67" customFormat="1" ht="11.25" customHeight="1" x14ac:dyDescent="0.15">
      <c r="B1028" s="114"/>
      <c r="C1028" s="56"/>
      <c r="D1028" s="56"/>
      <c r="E1028" s="56"/>
      <c r="F1028" s="56"/>
      <c r="G1028" s="56"/>
      <c r="H1028" s="56"/>
      <c r="I1028" s="56" t="s">
        <v>4448</v>
      </c>
      <c r="J1028" s="56"/>
      <c r="K1028" s="56"/>
      <c r="L1028" s="56"/>
      <c r="M1028" s="56"/>
      <c r="N1028" s="56"/>
      <c r="O1028" s="56"/>
      <c r="P1028" s="56" t="s">
        <v>41</v>
      </c>
      <c r="Q1028" s="56"/>
      <c r="R1028" s="56" t="e">
        <f>TEXT(EN1010,"#,###.##")</f>
        <v>#REF!</v>
      </c>
      <c r="S1028" s="56"/>
      <c r="T1028" s="56"/>
      <c r="U1028" s="56"/>
      <c r="V1028" s="56"/>
      <c r="W1028" s="56" t="s">
        <v>39</v>
      </c>
      <c r="X1028" s="56"/>
      <c r="Y1028" s="56" t="e">
        <f>TEXT(EN1025,"#,###.##")</f>
        <v>#REF!</v>
      </c>
      <c r="Z1028" s="56"/>
      <c r="AA1028" s="56"/>
      <c r="AB1028" s="56"/>
      <c r="AC1028" s="56" t="s">
        <v>43</v>
      </c>
      <c r="AD1028" s="56"/>
      <c r="AE1028" s="56"/>
      <c r="AF1028" s="56" t="e">
        <f>TEXT(TRUNC(EN1010+EN1025,0),"#,##0")</f>
        <v>#REF!</v>
      </c>
      <c r="AL1028" s="56"/>
      <c r="AM1028" s="56"/>
      <c r="AN1028" s="56"/>
      <c r="AO1028" s="56"/>
      <c r="AP1028" s="56"/>
      <c r="AQ1028" s="56"/>
      <c r="AR1028" s="56"/>
      <c r="AS1028" s="56"/>
      <c r="AT1028" s="56"/>
      <c r="AU1028" s="56"/>
      <c r="AV1028" s="56"/>
      <c r="AW1028" s="56"/>
      <c r="AX1028" s="56"/>
      <c r="AY1028" s="56"/>
      <c r="AZ1028" s="56"/>
      <c r="BA1028" s="56"/>
      <c r="BB1028" s="56"/>
      <c r="BC1028" s="56"/>
      <c r="BD1028" s="56"/>
      <c r="BE1028" s="56"/>
      <c r="BF1028" s="56"/>
      <c r="BG1028" s="56"/>
      <c r="BH1028" s="56"/>
      <c r="BI1028" s="56"/>
      <c r="BJ1028" s="56"/>
      <c r="BK1028" s="56"/>
      <c r="BL1028" s="56"/>
      <c r="BM1028" s="56"/>
      <c r="BN1028" s="56"/>
      <c r="BO1028" s="56"/>
      <c r="BP1028" s="56"/>
      <c r="BQ1028" s="56"/>
      <c r="BR1028" s="56"/>
      <c r="BS1028" s="56"/>
      <c r="BT1028" s="56"/>
      <c r="BU1028" s="56"/>
      <c r="BV1028" s="56"/>
      <c r="BW1028" s="56"/>
      <c r="BX1028" s="56"/>
      <c r="BY1028" s="56"/>
      <c r="BZ1028" s="56"/>
      <c r="CA1028" s="56"/>
      <c r="CB1028" s="56"/>
      <c r="CC1028" s="56"/>
      <c r="CD1028" s="56"/>
      <c r="CE1028" s="56"/>
      <c r="CF1028" s="56"/>
      <c r="CG1028" s="56"/>
      <c r="CH1028" s="56"/>
      <c r="CI1028" s="56"/>
      <c r="CJ1028" s="56"/>
      <c r="CK1028" s="56"/>
      <c r="CL1028" s="56"/>
      <c r="CM1028" s="56"/>
      <c r="CN1028" s="56"/>
      <c r="CO1028" s="56"/>
      <c r="CP1028" s="56"/>
      <c r="CQ1028" s="56"/>
      <c r="CR1028" s="56"/>
      <c r="CS1028" s="56"/>
      <c r="CT1028" s="56"/>
      <c r="CU1028" s="56"/>
      <c r="CV1028" s="56"/>
      <c r="CW1028" s="56"/>
      <c r="CX1028" s="56"/>
      <c r="CY1028" s="56"/>
      <c r="CZ1028" s="66"/>
      <c r="DA1028" s="66"/>
      <c r="DB1028" s="66"/>
      <c r="DC1028" s="66"/>
      <c r="DD1028" s="66"/>
      <c r="DE1028" s="66"/>
      <c r="DF1028" s="66"/>
      <c r="DG1028" s="66"/>
      <c r="DH1028" s="66"/>
      <c r="DI1028" s="66"/>
      <c r="DJ1028" s="66"/>
      <c r="DK1028" s="66"/>
      <c r="DL1028" s="66"/>
      <c r="DM1028" s="66"/>
      <c r="DN1028" s="66"/>
      <c r="DO1028" s="66"/>
      <c r="DP1028" s="66"/>
      <c r="DQ1028" s="66"/>
      <c r="DR1028" s="66"/>
      <c r="DS1028" s="66"/>
      <c r="DT1028" s="66"/>
      <c r="DU1028" s="66"/>
      <c r="DV1028" s="66"/>
      <c r="DW1028" s="66"/>
      <c r="DX1028" s="66"/>
      <c r="DY1028" s="66"/>
      <c r="DZ1028" s="66"/>
      <c r="EA1028" s="66"/>
      <c r="EB1028" s="66"/>
      <c r="EC1028" s="66"/>
      <c r="ED1028" s="66"/>
      <c r="EE1028" s="66"/>
      <c r="EF1028" s="66"/>
      <c r="EG1028" s="66"/>
      <c r="EH1028" s="66"/>
      <c r="EI1028" s="66"/>
      <c r="EJ1028" s="66"/>
      <c r="EK1028" s="66"/>
      <c r="EL1028" s="115"/>
      <c r="EM1028" s="61"/>
      <c r="EN1028" s="61"/>
      <c r="EO1028" s="61"/>
      <c r="EP1028" s="61"/>
      <c r="EQ1028" s="121"/>
    </row>
    <row r="1029" spans="1:149" s="67" customFormat="1" ht="11.25" customHeight="1" x14ac:dyDescent="0.15">
      <c r="B1029" s="114"/>
      <c r="C1029" s="56"/>
      <c r="D1029" s="56"/>
      <c r="E1029" s="56"/>
      <c r="F1029" s="56"/>
      <c r="G1029" s="56"/>
      <c r="H1029" s="56"/>
      <c r="I1029" s="56" t="s">
        <v>4449</v>
      </c>
      <c r="J1029" s="56"/>
      <c r="K1029" s="56"/>
      <c r="L1029" s="56"/>
      <c r="M1029" s="56"/>
      <c r="N1029" s="56"/>
      <c r="O1029" s="56"/>
      <c r="P1029" s="56" t="s">
        <v>41</v>
      </c>
      <c r="Q1029" s="56"/>
      <c r="R1029" s="56" t="e">
        <f>TEXT(EO1010,"#,###.##")</f>
        <v>#REF!</v>
      </c>
      <c r="S1029" s="56"/>
      <c r="T1029" s="56"/>
      <c r="U1029" s="56"/>
      <c r="V1029" s="56"/>
      <c r="W1029" s="56" t="s">
        <v>39</v>
      </c>
      <c r="X1029" s="56"/>
      <c r="Y1029" s="56" t="e">
        <f>TEXT(EO1025,"#,###.##")</f>
        <v>#REF!</v>
      </c>
      <c r="Z1029" s="56"/>
      <c r="AA1029" s="56"/>
      <c r="AC1029" s="56" t="s">
        <v>43</v>
      </c>
      <c r="AD1029" s="56"/>
      <c r="AE1029" s="56"/>
      <c r="AF1029" s="56" t="e">
        <f>TEXT(TRUNC(EO1010+EO1025,0),"#,##0")</f>
        <v>#REF!</v>
      </c>
      <c r="AG1029" s="56"/>
      <c r="AH1029" s="56"/>
      <c r="AJ1029" s="56"/>
      <c r="AK1029" s="56"/>
      <c r="AL1029" s="56"/>
      <c r="AM1029" s="56"/>
      <c r="AN1029" s="56"/>
      <c r="AO1029" s="56"/>
      <c r="AP1029" s="56"/>
      <c r="AQ1029" s="56"/>
      <c r="AR1029" s="56"/>
      <c r="AS1029" s="56"/>
      <c r="AT1029" s="56"/>
      <c r="AU1029" s="56"/>
      <c r="AV1029" s="56"/>
      <c r="AW1029" s="56"/>
      <c r="AX1029" s="56"/>
      <c r="AY1029" s="56"/>
      <c r="AZ1029" s="56"/>
      <c r="BA1029" s="56"/>
      <c r="BB1029" s="56"/>
      <c r="BC1029" s="56"/>
      <c r="BD1029" s="56"/>
      <c r="BE1029" s="56"/>
      <c r="BF1029" s="56"/>
      <c r="BG1029" s="56"/>
      <c r="BH1029" s="56"/>
      <c r="BI1029" s="56"/>
      <c r="BJ1029" s="56"/>
      <c r="BK1029" s="56"/>
      <c r="BL1029" s="56"/>
      <c r="BM1029" s="56"/>
      <c r="BN1029" s="56"/>
      <c r="BO1029" s="56"/>
      <c r="BP1029" s="56"/>
      <c r="BQ1029" s="56"/>
      <c r="BR1029" s="56"/>
      <c r="BS1029" s="56"/>
      <c r="BT1029" s="56"/>
      <c r="BU1029" s="56"/>
      <c r="BV1029" s="56"/>
      <c r="BW1029" s="56"/>
      <c r="BX1029" s="56"/>
      <c r="BY1029" s="56"/>
      <c r="BZ1029" s="56"/>
      <c r="CA1029" s="56"/>
      <c r="CB1029" s="56"/>
      <c r="CC1029" s="56"/>
      <c r="CD1029" s="56"/>
      <c r="CE1029" s="56"/>
      <c r="CF1029" s="56"/>
      <c r="CG1029" s="56"/>
      <c r="CH1029" s="56"/>
      <c r="CI1029" s="56"/>
      <c r="CJ1029" s="56"/>
      <c r="CK1029" s="56"/>
      <c r="CL1029" s="56"/>
      <c r="CM1029" s="56"/>
      <c r="CN1029" s="56"/>
      <c r="CO1029" s="56"/>
      <c r="CP1029" s="56"/>
      <c r="CQ1029" s="56"/>
      <c r="CR1029" s="56"/>
      <c r="CS1029" s="56"/>
      <c r="CT1029" s="56"/>
      <c r="CU1029" s="56"/>
      <c r="CV1029" s="56"/>
      <c r="CW1029" s="56"/>
      <c r="CX1029" s="56"/>
      <c r="CY1029" s="56"/>
      <c r="CZ1029" s="66"/>
      <c r="DA1029" s="66"/>
      <c r="DB1029" s="66"/>
      <c r="DC1029" s="66"/>
      <c r="DD1029" s="66"/>
      <c r="DE1029" s="66"/>
      <c r="DF1029" s="66"/>
      <c r="DG1029" s="66"/>
      <c r="DH1029" s="66"/>
      <c r="DI1029" s="66"/>
      <c r="DJ1029" s="66"/>
      <c r="DK1029" s="66"/>
      <c r="DL1029" s="66"/>
      <c r="DM1029" s="66"/>
      <c r="DN1029" s="66"/>
      <c r="DO1029" s="66"/>
      <c r="DP1029" s="66"/>
      <c r="DQ1029" s="66"/>
      <c r="DR1029" s="66"/>
      <c r="DS1029" s="66"/>
      <c r="DT1029" s="66"/>
      <c r="DU1029" s="66"/>
      <c r="DV1029" s="66"/>
      <c r="DW1029" s="66"/>
      <c r="DX1029" s="66"/>
      <c r="DY1029" s="66"/>
      <c r="DZ1029" s="66"/>
      <c r="EA1029" s="66"/>
      <c r="EB1029" s="66"/>
      <c r="EC1029" s="66"/>
      <c r="ED1029" s="66"/>
      <c r="EE1029" s="66"/>
      <c r="EF1029" s="66"/>
      <c r="EG1029" s="66"/>
      <c r="EH1029" s="66"/>
      <c r="EI1029" s="66"/>
      <c r="EJ1029" s="66"/>
      <c r="EK1029" s="66"/>
      <c r="EL1029" s="115"/>
      <c r="EM1029" s="61"/>
      <c r="EN1029" s="61"/>
      <c r="EO1029" s="61"/>
      <c r="EP1029" s="61"/>
      <c r="EQ1029" s="121"/>
    </row>
    <row r="1030" spans="1:149" s="67" customFormat="1" ht="11.25" customHeight="1" x14ac:dyDescent="0.15">
      <c r="B1030" s="114"/>
      <c r="C1030" s="56"/>
      <c r="D1030" s="56"/>
      <c r="E1030" s="56"/>
      <c r="F1030" s="56"/>
      <c r="G1030" s="56"/>
      <c r="H1030" s="56"/>
      <c r="I1030" s="56" t="s">
        <v>12605</v>
      </c>
      <c r="J1030" s="56"/>
      <c r="K1030" s="56" t="s">
        <v>12606</v>
      </c>
      <c r="L1030" s="56"/>
      <c r="M1030" s="56"/>
      <c r="N1030" s="56"/>
      <c r="O1030" s="56"/>
      <c r="P1030" s="56" t="s">
        <v>41</v>
      </c>
      <c r="Q1030" s="56"/>
      <c r="R1030" s="56" t="str">
        <f>TEXT(EP1010,"#,###.##")</f>
        <v>31.9</v>
      </c>
      <c r="S1030" s="56"/>
      <c r="T1030" s="56"/>
      <c r="U1030" s="56"/>
      <c r="V1030" s="56"/>
      <c r="W1030" s="56" t="s">
        <v>39</v>
      </c>
      <c r="X1030" s="56"/>
      <c r="Y1030" s="56" t="str">
        <f>TEXT(EP1025,"#,###.##")</f>
        <v>44.</v>
      </c>
      <c r="Z1030" s="56"/>
      <c r="AA1030" s="56"/>
      <c r="AB1030" s="56"/>
      <c r="AC1030" s="56" t="s">
        <v>43</v>
      </c>
      <c r="AD1030" s="56"/>
      <c r="AE1030" s="56"/>
      <c r="AF1030" s="56" t="str">
        <f>TEXT(TRUNC(EP1010+EP1025,0),"#,##0")</f>
        <v>75</v>
      </c>
      <c r="AH1030" s="56"/>
      <c r="AI1030" s="56"/>
      <c r="AJ1030" s="56"/>
      <c r="AK1030" s="56"/>
      <c r="AL1030" s="56"/>
      <c r="AM1030" s="56"/>
      <c r="AN1030" s="56"/>
      <c r="AO1030" s="56"/>
      <c r="AP1030" s="56"/>
      <c r="AQ1030" s="56"/>
      <c r="AR1030" s="56"/>
      <c r="AS1030" s="56"/>
      <c r="AT1030" s="56"/>
      <c r="AU1030" s="56"/>
      <c r="AV1030" s="56"/>
      <c r="AW1030" s="56"/>
      <c r="AX1030" s="56"/>
      <c r="AY1030" s="56"/>
      <c r="AZ1030" s="56"/>
      <c r="BA1030" s="56"/>
      <c r="BB1030" s="56"/>
      <c r="BC1030" s="56"/>
      <c r="BD1030" s="56"/>
      <c r="BE1030" s="56"/>
      <c r="BF1030" s="56"/>
      <c r="BG1030" s="56"/>
      <c r="BH1030" s="56"/>
      <c r="BI1030" s="56"/>
      <c r="BJ1030" s="56"/>
      <c r="BK1030" s="56"/>
      <c r="BL1030" s="56"/>
      <c r="BM1030" s="56"/>
      <c r="BN1030" s="56"/>
      <c r="BO1030" s="56"/>
      <c r="BP1030" s="56"/>
      <c r="BQ1030" s="56"/>
      <c r="BR1030" s="56"/>
      <c r="BS1030" s="56"/>
      <c r="BT1030" s="56"/>
      <c r="BU1030" s="56"/>
      <c r="BV1030" s="56"/>
      <c r="BW1030" s="56"/>
      <c r="BX1030" s="56"/>
      <c r="BY1030" s="56"/>
      <c r="BZ1030" s="56"/>
      <c r="CA1030" s="56"/>
      <c r="CB1030" s="56"/>
      <c r="CC1030" s="56"/>
      <c r="CD1030" s="56"/>
      <c r="CE1030" s="56"/>
      <c r="CF1030" s="56"/>
      <c r="CG1030" s="56"/>
      <c r="CH1030" s="56"/>
      <c r="CI1030" s="56"/>
      <c r="CJ1030" s="56"/>
      <c r="CK1030" s="56"/>
      <c r="CL1030" s="56"/>
      <c r="CM1030" s="56"/>
      <c r="CN1030" s="56"/>
      <c r="CO1030" s="56"/>
      <c r="CP1030" s="56"/>
      <c r="CQ1030" s="56"/>
      <c r="CR1030" s="56"/>
      <c r="CS1030" s="56"/>
      <c r="CT1030" s="56"/>
      <c r="CU1030" s="56"/>
      <c r="CV1030" s="56"/>
      <c r="CW1030" s="56"/>
      <c r="CX1030" s="56"/>
      <c r="CY1030" s="56"/>
      <c r="CZ1030" s="66"/>
      <c r="DA1030" s="66"/>
      <c r="DB1030" s="66"/>
      <c r="DC1030" s="66"/>
      <c r="DD1030" s="66"/>
      <c r="DE1030" s="66"/>
      <c r="DF1030" s="66"/>
      <c r="DG1030" s="66"/>
      <c r="DH1030" s="66"/>
      <c r="DI1030" s="66"/>
      <c r="DJ1030" s="66"/>
      <c r="DK1030" s="66"/>
      <c r="DL1030" s="66"/>
      <c r="DM1030" s="66"/>
      <c r="DN1030" s="66"/>
      <c r="DO1030" s="66"/>
      <c r="DP1030" s="66"/>
      <c r="DQ1030" s="66"/>
      <c r="DR1030" s="66"/>
      <c r="DS1030" s="66"/>
      <c r="DT1030" s="66"/>
      <c r="DU1030" s="66"/>
      <c r="DV1030" s="66"/>
      <c r="DW1030" s="66"/>
      <c r="DX1030" s="66"/>
      <c r="DY1030" s="66"/>
      <c r="DZ1030" s="66"/>
      <c r="EA1030" s="66"/>
      <c r="EB1030" s="66"/>
      <c r="EC1030" s="66"/>
      <c r="ED1030" s="66"/>
      <c r="EE1030" s="66"/>
      <c r="EF1030" s="66"/>
      <c r="EG1030" s="66"/>
      <c r="EH1030" s="66"/>
      <c r="EI1030" s="66"/>
      <c r="EJ1030" s="66"/>
      <c r="EK1030" s="66"/>
      <c r="EL1030" s="115"/>
      <c r="EM1030" s="61"/>
      <c r="EN1030" s="61"/>
      <c r="EO1030" s="61"/>
      <c r="EP1030" s="61"/>
      <c r="EQ1030" s="121"/>
    </row>
    <row r="1031" spans="1:149" s="67" customFormat="1" ht="11.25" customHeight="1" x14ac:dyDescent="0.15">
      <c r="B1031" s="114"/>
      <c r="C1031" s="56"/>
      <c r="D1031" s="56"/>
      <c r="E1031" s="56"/>
      <c r="F1031" s="56"/>
      <c r="G1031" s="56"/>
      <c r="H1031" s="56"/>
      <c r="I1031" s="56"/>
      <c r="J1031" s="56"/>
      <c r="K1031" s="56" t="s">
        <v>9</v>
      </c>
      <c r="L1031" s="56"/>
      <c r="M1031" s="56"/>
      <c r="N1031" s="56"/>
      <c r="O1031" s="56"/>
      <c r="P1031" s="56" t="s">
        <v>41</v>
      </c>
      <c r="Q1031" s="56"/>
      <c r="R1031" s="56" t="e">
        <f>TEXT(AF1028+AF1029+AF1030,"#,##0")</f>
        <v>#REF!</v>
      </c>
      <c r="T1031" s="56"/>
      <c r="U1031" s="56"/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  <c r="AL1031" s="56"/>
      <c r="AM1031" s="56"/>
      <c r="AN1031" s="56"/>
      <c r="AO1031" s="56"/>
      <c r="AP1031" s="56"/>
      <c r="AQ1031" s="56"/>
      <c r="AR1031" s="56"/>
      <c r="AS1031" s="56"/>
      <c r="AT1031" s="56"/>
      <c r="AU1031" s="56"/>
      <c r="AV1031" s="56"/>
      <c r="AW1031" s="56"/>
      <c r="AX1031" s="56"/>
      <c r="AY1031" s="56"/>
      <c r="AZ1031" s="56"/>
      <c r="BA1031" s="56"/>
      <c r="BB1031" s="56"/>
      <c r="BC1031" s="56"/>
      <c r="BD1031" s="56"/>
      <c r="BE1031" s="56"/>
      <c r="BF1031" s="56"/>
      <c r="BG1031" s="56"/>
      <c r="BH1031" s="56"/>
      <c r="BI1031" s="56"/>
      <c r="BJ1031" s="56"/>
      <c r="BK1031" s="56"/>
      <c r="BL1031" s="56"/>
      <c r="BM1031" s="56"/>
      <c r="BN1031" s="56"/>
      <c r="BO1031" s="56"/>
      <c r="BP1031" s="56"/>
      <c r="BQ1031" s="56"/>
      <c r="BR1031" s="56"/>
      <c r="BS1031" s="56"/>
      <c r="BT1031" s="56"/>
      <c r="BU1031" s="56"/>
      <c r="BV1031" s="56"/>
      <c r="BW1031" s="56"/>
      <c r="BX1031" s="56"/>
      <c r="BY1031" s="56"/>
      <c r="BZ1031" s="56"/>
      <c r="CA1031" s="56"/>
      <c r="CB1031" s="56"/>
      <c r="CC1031" s="56"/>
      <c r="CD1031" s="56"/>
      <c r="CE1031" s="56"/>
      <c r="CF1031" s="56"/>
      <c r="CG1031" s="56"/>
      <c r="CH1031" s="56"/>
      <c r="CI1031" s="56"/>
      <c r="CJ1031" s="56"/>
      <c r="CK1031" s="56"/>
      <c r="CL1031" s="56"/>
      <c r="CM1031" s="56"/>
      <c r="CN1031" s="56"/>
      <c r="CO1031" s="56"/>
      <c r="CP1031" s="56"/>
      <c r="CQ1031" s="56"/>
      <c r="CR1031" s="56"/>
      <c r="CS1031" s="56"/>
      <c r="CT1031" s="56"/>
      <c r="CU1031" s="56"/>
      <c r="CV1031" s="56"/>
      <c r="CW1031" s="56"/>
      <c r="CX1031" s="56"/>
      <c r="CY1031" s="56"/>
      <c r="CZ1031" s="66"/>
      <c r="DA1031" s="66"/>
      <c r="DB1031" s="66"/>
      <c r="DC1031" s="66"/>
      <c r="DD1031" s="66"/>
      <c r="DE1031" s="66"/>
      <c r="DF1031" s="66"/>
      <c r="DG1031" s="66"/>
      <c r="DH1031" s="66"/>
      <c r="DI1031" s="66"/>
      <c r="DJ1031" s="66"/>
      <c r="DK1031" s="66"/>
      <c r="DL1031" s="66"/>
      <c r="DM1031" s="66"/>
      <c r="DN1031" s="66"/>
      <c r="DO1031" s="66"/>
      <c r="DP1031" s="66"/>
      <c r="DQ1031" s="66"/>
      <c r="DR1031" s="66"/>
      <c r="DS1031" s="66"/>
      <c r="DT1031" s="66"/>
      <c r="DU1031" s="66"/>
      <c r="DV1031" s="66"/>
      <c r="DW1031" s="66"/>
      <c r="DX1031" s="66"/>
      <c r="DY1031" s="66"/>
      <c r="DZ1031" s="66"/>
      <c r="EA1031" s="66"/>
      <c r="EB1031" s="66"/>
      <c r="EC1031" s="66"/>
      <c r="ED1031" s="66"/>
      <c r="EE1031" s="66"/>
      <c r="EF1031" s="66"/>
      <c r="EG1031" s="66"/>
      <c r="EH1031" s="66"/>
      <c r="EI1031" s="66"/>
      <c r="EJ1031" s="66"/>
      <c r="EK1031" s="66"/>
      <c r="EL1031" s="115"/>
      <c r="EM1031" s="62" t="e">
        <f>EN1031+EO1031+EP1031</f>
        <v>#REF!</v>
      </c>
      <c r="EN1031" s="61" t="e">
        <f>TEXT(AF1028,"#,##0")</f>
        <v>#REF!</v>
      </c>
      <c r="EO1031" s="61" t="e">
        <f>TEXT(AF1029,"#,##0")</f>
        <v>#REF!</v>
      </c>
      <c r="EP1031" s="61" t="str">
        <f>TEXT(AF1030,"#,##0")</f>
        <v>75</v>
      </c>
      <c r="EQ1031" s="121"/>
    </row>
    <row r="1032" spans="1:149" s="67" customFormat="1" ht="11.25" customHeight="1" x14ac:dyDescent="0.15">
      <c r="B1032" s="120"/>
      <c r="C1032" s="54"/>
      <c r="D1032" s="54"/>
      <c r="E1032" s="54"/>
      <c r="F1032" s="54"/>
      <c r="G1032" s="54"/>
      <c r="H1032" s="54"/>
      <c r="I1032" s="54"/>
      <c r="J1032" s="54"/>
      <c r="K1032" s="54"/>
      <c r="L1032" s="54"/>
      <c r="M1032" s="54"/>
      <c r="N1032" s="54"/>
      <c r="O1032" s="54"/>
      <c r="P1032" s="54"/>
      <c r="Q1032" s="54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  <c r="AM1032" s="54"/>
      <c r="AN1032" s="54"/>
      <c r="AO1032" s="54"/>
      <c r="AP1032" s="54"/>
      <c r="AQ1032" s="54"/>
      <c r="AR1032" s="54"/>
      <c r="AS1032" s="54"/>
      <c r="AT1032" s="54"/>
      <c r="AU1032" s="54"/>
      <c r="AV1032" s="54"/>
      <c r="AW1032" s="54"/>
      <c r="AX1032" s="54"/>
      <c r="AY1032" s="54"/>
      <c r="AZ1032" s="54"/>
      <c r="BA1032" s="54"/>
      <c r="BB1032" s="54"/>
      <c r="BC1032" s="54"/>
      <c r="BD1032" s="54"/>
      <c r="BE1032" s="54"/>
      <c r="BF1032" s="54"/>
      <c r="BG1032" s="54"/>
      <c r="BH1032" s="54"/>
      <c r="BI1032" s="54"/>
      <c r="BJ1032" s="54"/>
      <c r="BK1032" s="54"/>
      <c r="BL1032" s="54"/>
      <c r="BM1032" s="54"/>
      <c r="BN1032" s="54"/>
      <c r="BO1032" s="54"/>
      <c r="BP1032" s="54"/>
      <c r="BQ1032" s="54"/>
      <c r="BR1032" s="54"/>
      <c r="BS1032" s="54"/>
      <c r="BT1032" s="54"/>
      <c r="BU1032" s="54"/>
      <c r="BV1032" s="54"/>
      <c r="BW1032" s="54"/>
      <c r="BX1032" s="54"/>
      <c r="BY1032" s="54"/>
      <c r="BZ1032" s="54"/>
      <c r="CA1032" s="54"/>
      <c r="CB1032" s="54"/>
      <c r="CC1032" s="54"/>
      <c r="CD1032" s="54"/>
      <c r="CE1032" s="54"/>
      <c r="CF1032" s="54"/>
      <c r="CG1032" s="54"/>
      <c r="CH1032" s="54"/>
      <c r="CI1032" s="54"/>
      <c r="CJ1032" s="54"/>
      <c r="CK1032" s="54"/>
      <c r="CL1032" s="54"/>
      <c r="CM1032" s="54"/>
      <c r="CN1032" s="54"/>
      <c r="CO1032" s="54"/>
      <c r="CP1032" s="54"/>
      <c r="CQ1032" s="54"/>
      <c r="CR1032" s="54"/>
      <c r="CS1032" s="54"/>
      <c r="CT1032" s="54"/>
      <c r="CU1032" s="54"/>
      <c r="CV1032" s="54"/>
      <c r="CW1032" s="54"/>
      <c r="CX1032" s="54"/>
      <c r="CY1032" s="54"/>
      <c r="CZ1032" s="68"/>
      <c r="DA1032" s="68"/>
      <c r="DB1032" s="68"/>
      <c r="DC1032" s="68"/>
      <c r="DD1032" s="68"/>
      <c r="DE1032" s="68"/>
      <c r="DF1032" s="68"/>
      <c r="DG1032" s="68"/>
      <c r="DH1032" s="68"/>
      <c r="DI1032" s="68"/>
      <c r="DJ1032" s="68"/>
      <c r="DK1032" s="68"/>
      <c r="DL1032" s="68"/>
      <c r="DM1032" s="68"/>
      <c r="DN1032" s="68"/>
      <c r="DO1032" s="68"/>
      <c r="DP1032" s="68"/>
      <c r="DQ1032" s="68"/>
      <c r="DR1032" s="68"/>
      <c r="DS1032" s="68"/>
      <c r="DT1032" s="68"/>
      <c r="DU1032" s="68"/>
      <c r="DV1032" s="68"/>
      <c r="DW1032" s="68"/>
      <c r="DX1032" s="68"/>
      <c r="DY1032" s="68"/>
      <c r="DZ1032" s="68"/>
      <c r="EA1032" s="68"/>
      <c r="EB1032" s="68"/>
      <c r="EC1032" s="68"/>
      <c r="ED1032" s="68"/>
      <c r="EE1032" s="68"/>
      <c r="EF1032" s="68"/>
      <c r="EG1032" s="68"/>
      <c r="EH1032" s="68"/>
      <c r="EI1032" s="68"/>
      <c r="EJ1032" s="68"/>
      <c r="EK1032" s="68"/>
      <c r="EL1032" s="125"/>
      <c r="EM1032" s="64"/>
      <c r="EN1032" s="64"/>
      <c r="EO1032" s="64"/>
      <c r="EP1032" s="64"/>
      <c r="EQ1032" s="122"/>
    </row>
    <row r="1033" spans="1:149" s="67" customFormat="1" ht="11.25" customHeight="1" x14ac:dyDescent="0.15">
      <c r="B1033" s="133"/>
      <c r="C1033" s="134"/>
      <c r="D1033" s="134"/>
      <c r="E1033" s="134"/>
      <c r="F1033" s="134"/>
      <c r="G1033" s="134"/>
      <c r="H1033" s="134"/>
      <c r="I1033" s="134"/>
      <c r="J1033" s="134"/>
      <c r="K1033" s="134"/>
      <c r="L1033" s="134"/>
      <c r="M1033" s="134"/>
      <c r="N1033" s="134"/>
      <c r="O1033" s="134"/>
      <c r="P1033" s="134"/>
      <c r="Q1033" s="134"/>
      <c r="R1033" s="134"/>
      <c r="S1033" s="134"/>
      <c r="T1033" s="134"/>
      <c r="U1033" s="134"/>
      <c r="V1033" s="134"/>
      <c r="W1033" s="134"/>
      <c r="X1033" s="134"/>
      <c r="Y1033" s="134"/>
      <c r="Z1033" s="134"/>
      <c r="AA1033" s="134"/>
      <c r="AB1033" s="134"/>
      <c r="AC1033" s="134"/>
      <c r="AD1033" s="134"/>
      <c r="AE1033" s="134"/>
      <c r="AF1033" s="134"/>
      <c r="AG1033" s="134"/>
      <c r="AH1033" s="134"/>
      <c r="AI1033" s="134"/>
      <c r="AJ1033" s="134"/>
      <c r="AK1033" s="134"/>
      <c r="AL1033" s="134"/>
      <c r="AM1033" s="134"/>
      <c r="AN1033" s="134"/>
      <c r="AO1033" s="134"/>
      <c r="AP1033" s="134"/>
      <c r="AQ1033" s="134"/>
      <c r="AR1033" s="134"/>
      <c r="AS1033" s="134"/>
      <c r="AT1033" s="134"/>
      <c r="AU1033" s="134"/>
      <c r="AV1033" s="134"/>
      <c r="AW1033" s="134"/>
      <c r="AX1033" s="134"/>
      <c r="AY1033" s="134"/>
      <c r="AZ1033" s="134"/>
      <c r="BA1033" s="134"/>
      <c r="BB1033" s="134"/>
      <c r="BC1033" s="134"/>
      <c r="BD1033" s="134"/>
      <c r="BE1033" s="134"/>
      <c r="BF1033" s="134"/>
      <c r="BG1033" s="134"/>
      <c r="BH1033" s="134"/>
      <c r="BI1033" s="134"/>
      <c r="BJ1033" s="134"/>
      <c r="BK1033" s="134"/>
      <c r="BL1033" s="134"/>
      <c r="BM1033" s="134"/>
      <c r="BN1033" s="134"/>
      <c r="BO1033" s="134"/>
      <c r="BP1033" s="134"/>
      <c r="BQ1033" s="134"/>
      <c r="BR1033" s="134"/>
      <c r="BS1033" s="134"/>
      <c r="BT1033" s="134"/>
      <c r="BU1033" s="134"/>
      <c r="BV1033" s="134"/>
      <c r="BW1033" s="134"/>
      <c r="BX1033" s="134"/>
      <c r="BY1033" s="134"/>
      <c r="BZ1033" s="134"/>
      <c r="CA1033" s="134"/>
      <c r="CB1033" s="134"/>
      <c r="CC1033" s="134"/>
      <c r="CD1033" s="134"/>
      <c r="CE1033" s="134"/>
      <c r="CF1033" s="134"/>
      <c r="CG1033" s="134"/>
      <c r="CH1033" s="134"/>
      <c r="CI1033" s="134"/>
      <c r="CJ1033" s="134"/>
      <c r="CK1033" s="134"/>
      <c r="CL1033" s="134"/>
      <c r="CM1033" s="134"/>
      <c r="CN1033" s="134"/>
      <c r="CO1033" s="134"/>
      <c r="CP1033" s="134"/>
      <c r="CQ1033" s="134"/>
      <c r="CR1033" s="134"/>
      <c r="CS1033" s="134"/>
      <c r="CT1033" s="134"/>
      <c r="CU1033" s="134"/>
      <c r="CV1033" s="134"/>
      <c r="CW1033" s="134"/>
      <c r="CX1033" s="134"/>
      <c r="CY1033" s="134"/>
      <c r="CZ1033" s="135"/>
      <c r="DA1033" s="135"/>
      <c r="DB1033" s="135"/>
      <c r="DC1033" s="135"/>
      <c r="DD1033" s="135"/>
      <c r="DE1033" s="135"/>
      <c r="DF1033" s="135"/>
      <c r="DG1033" s="135"/>
      <c r="DH1033" s="135"/>
      <c r="DI1033" s="135"/>
      <c r="DJ1033" s="135"/>
      <c r="DK1033" s="135"/>
      <c r="DL1033" s="135"/>
      <c r="DM1033" s="135"/>
      <c r="DN1033" s="135"/>
      <c r="DO1033" s="135"/>
      <c r="DP1033" s="135"/>
      <c r="DQ1033" s="135"/>
      <c r="DR1033" s="135"/>
      <c r="DS1033" s="135"/>
      <c r="DT1033" s="135"/>
      <c r="DU1033" s="135"/>
      <c r="DV1033" s="135"/>
      <c r="DW1033" s="135"/>
      <c r="DX1033" s="135"/>
      <c r="DY1033" s="135"/>
      <c r="DZ1033" s="135"/>
      <c r="EA1033" s="135"/>
      <c r="EB1033" s="135"/>
      <c r="EC1033" s="135"/>
      <c r="ED1033" s="135"/>
      <c r="EE1033" s="135"/>
      <c r="EF1033" s="135"/>
      <c r="EG1033" s="135"/>
      <c r="EH1033" s="135"/>
      <c r="EI1033" s="135"/>
      <c r="EJ1033" s="135"/>
      <c r="EK1033" s="135"/>
      <c r="EL1033" s="136"/>
      <c r="EM1033" s="137"/>
      <c r="EN1033" s="137"/>
      <c r="EO1033" s="137"/>
      <c r="EP1033" s="137"/>
      <c r="EQ1033" s="141"/>
    </row>
    <row r="1034" spans="1:149" s="67" customFormat="1" ht="11.25" customHeight="1" x14ac:dyDescent="0.2">
      <c r="A1034" s="67">
        <v>24</v>
      </c>
      <c r="B1034" s="288">
        <f>A1034</f>
        <v>24</v>
      </c>
      <c r="C1034" s="286"/>
      <c r="D1034" s="286"/>
      <c r="E1034" s="107" t="s">
        <v>12904</v>
      </c>
      <c r="F1034" s="56"/>
      <c r="G1034" s="56"/>
      <c r="H1034" s="56"/>
      <c r="I1034" s="56"/>
      <c r="J1034" s="56"/>
      <c r="K1034" s="56"/>
      <c r="L1034" s="56"/>
      <c r="M1034" s="56"/>
      <c r="N1034" s="56"/>
      <c r="O1034" s="56"/>
      <c r="P1034" s="56"/>
      <c r="Q1034" s="56"/>
      <c r="R1034" s="56"/>
      <c r="S1034" s="56"/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  <c r="AL1034" s="56"/>
      <c r="AM1034" s="56"/>
      <c r="AN1034" s="56"/>
      <c r="AO1034" s="56"/>
      <c r="AP1034" s="56"/>
      <c r="AQ1034" s="56"/>
      <c r="AR1034" s="56"/>
      <c r="AS1034" s="56"/>
      <c r="AT1034" s="56"/>
      <c r="AU1034" s="56"/>
      <c r="AV1034" s="56"/>
      <c r="AW1034" s="56"/>
      <c r="AX1034" s="56"/>
      <c r="AY1034" s="56"/>
      <c r="AZ1034" s="56"/>
      <c r="BA1034" s="56"/>
      <c r="BB1034" s="56"/>
      <c r="BC1034" s="56"/>
      <c r="BD1034" s="56"/>
      <c r="BE1034" s="56"/>
      <c r="BF1034" s="56"/>
      <c r="BG1034" s="56"/>
      <c r="BH1034" s="56"/>
      <c r="BI1034" s="56"/>
      <c r="BJ1034" s="56"/>
      <c r="BK1034" s="56"/>
      <c r="BL1034" s="56"/>
      <c r="BM1034" s="56"/>
      <c r="BN1034" s="56"/>
      <c r="BO1034" s="56"/>
      <c r="BP1034" s="56"/>
      <c r="BQ1034" s="56"/>
      <c r="BR1034" s="56"/>
      <c r="BS1034" s="56"/>
      <c r="BT1034" s="56"/>
      <c r="BU1034" s="56"/>
      <c r="BV1034" s="56"/>
      <c r="BW1034" s="56"/>
      <c r="BX1034" s="56"/>
      <c r="BY1034" s="56"/>
      <c r="BZ1034" s="56"/>
      <c r="CA1034" s="56"/>
      <c r="CB1034" s="56"/>
      <c r="CC1034" s="56"/>
      <c r="CD1034" s="56"/>
      <c r="CE1034" s="56"/>
      <c r="CF1034" s="56"/>
      <c r="CG1034" s="56"/>
      <c r="CH1034" s="56"/>
      <c r="CI1034" s="56"/>
      <c r="CJ1034" s="56"/>
      <c r="CK1034" s="56"/>
      <c r="CL1034" s="56"/>
      <c r="CM1034" s="56"/>
      <c r="CN1034" s="56"/>
      <c r="CO1034" s="56"/>
      <c r="CP1034" s="56"/>
      <c r="CQ1034" s="56"/>
      <c r="CR1034" s="56"/>
      <c r="CS1034" s="56"/>
      <c r="CT1034" s="56"/>
      <c r="CU1034" s="56"/>
      <c r="CV1034" s="56"/>
      <c r="CW1034" s="56"/>
      <c r="CX1034" s="56"/>
      <c r="CY1034" s="56"/>
      <c r="CZ1034" s="66"/>
      <c r="DA1034" s="66"/>
      <c r="DB1034" s="66"/>
      <c r="DC1034" s="66"/>
      <c r="DD1034" s="66"/>
      <c r="DE1034" s="66"/>
      <c r="DF1034" s="66"/>
      <c r="DG1034" s="66"/>
      <c r="DH1034" s="66"/>
      <c r="DI1034" s="66"/>
      <c r="DJ1034" s="66"/>
      <c r="DK1034" s="66"/>
      <c r="DL1034" s="66"/>
      <c r="DM1034" s="66"/>
      <c r="DN1034" s="66"/>
      <c r="DO1034" s="66"/>
      <c r="DP1034" s="66"/>
      <c r="DQ1034" s="66"/>
      <c r="DR1034" s="66"/>
      <c r="DS1034" s="66"/>
      <c r="DT1034" s="66"/>
      <c r="DU1034" s="66"/>
      <c r="DV1034" s="66"/>
      <c r="DW1034" s="66"/>
      <c r="DX1034" s="66"/>
      <c r="DY1034" s="66"/>
      <c r="DZ1034" s="66"/>
      <c r="EA1034" s="66"/>
      <c r="EB1034" s="66"/>
      <c r="EC1034" s="66"/>
      <c r="ED1034" s="66"/>
      <c r="EE1034" s="66"/>
      <c r="EF1034" s="66"/>
      <c r="EG1034" s="66"/>
      <c r="EH1034" s="66"/>
      <c r="EI1034" s="66"/>
      <c r="EJ1034" s="66"/>
      <c r="EK1034" s="66"/>
      <c r="EL1034" s="115"/>
      <c r="EM1034" s="59" t="e">
        <f>EM1056</f>
        <v>#REF!</v>
      </c>
      <c r="EN1034" s="59" t="e">
        <f>EN1056</f>
        <v>#REF!</v>
      </c>
      <c r="EO1034" s="59" t="e">
        <f>EO1056</f>
        <v>#REF!</v>
      </c>
      <c r="EP1034" s="59" t="str">
        <f>EP1056</f>
        <v>2,898</v>
      </c>
      <c r="EQ1034" s="83" t="s">
        <v>12589</v>
      </c>
      <c r="ES1034" s="9">
        <f>A1034</f>
        <v>24</v>
      </c>
    </row>
    <row r="1035" spans="1:149" s="67" customFormat="1" ht="11.25" customHeight="1" x14ac:dyDescent="0.15">
      <c r="B1035" s="114"/>
      <c r="C1035" s="56"/>
      <c r="D1035" s="56"/>
      <c r="E1035" s="56"/>
      <c r="F1035" s="56"/>
      <c r="G1035" s="56"/>
      <c r="H1035" s="56"/>
      <c r="I1035" s="56"/>
      <c r="J1035" s="56"/>
      <c r="K1035" s="56"/>
      <c r="L1035" s="56"/>
      <c r="M1035" s="56"/>
      <c r="N1035" s="56"/>
      <c r="O1035" s="56"/>
      <c r="P1035" s="56"/>
      <c r="Q1035" s="56"/>
      <c r="R1035" s="56"/>
      <c r="S1035" s="56"/>
      <c r="T1035" s="56"/>
      <c r="U1035" s="56"/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  <c r="AL1035" s="56"/>
      <c r="AM1035" s="56"/>
      <c r="AN1035" s="56"/>
      <c r="AO1035" s="56"/>
      <c r="AP1035" s="56"/>
      <c r="AQ1035" s="56"/>
      <c r="AR1035" s="56"/>
      <c r="AS1035" s="56"/>
      <c r="AT1035" s="56"/>
      <c r="AU1035" s="56"/>
      <c r="AV1035" s="56"/>
      <c r="AW1035" s="56"/>
      <c r="AX1035" s="56"/>
      <c r="AY1035" s="56"/>
      <c r="AZ1035" s="56"/>
      <c r="BA1035" s="56"/>
      <c r="BB1035" s="56"/>
      <c r="BC1035" s="56"/>
      <c r="BD1035" s="56"/>
      <c r="BE1035" s="56"/>
      <c r="BF1035" s="56"/>
      <c r="BG1035" s="56"/>
      <c r="BH1035" s="56"/>
      <c r="BI1035" s="56"/>
      <c r="BJ1035" s="56"/>
      <c r="BK1035" s="56"/>
      <c r="BL1035" s="56"/>
      <c r="BM1035" s="56"/>
      <c r="BN1035" s="56"/>
      <c r="BO1035" s="56"/>
      <c r="BP1035" s="56"/>
      <c r="BQ1035" s="56"/>
      <c r="BR1035" s="56"/>
      <c r="BS1035" s="56"/>
      <c r="BT1035" s="56"/>
      <c r="BU1035" s="56"/>
      <c r="BV1035" s="56"/>
      <c r="BW1035" s="56"/>
      <c r="BX1035" s="56"/>
      <c r="BY1035" s="56"/>
      <c r="BZ1035" s="56"/>
      <c r="CA1035" s="56"/>
      <c r="CB1035" s="56"/>
      <c r="CC1035" s="56"/>
      <c r="CD1035" s="56"/>
      <c r="CE1035" s="56"/>
      <c r="CF1035" s="56"/>
      <c r="CG1035" s="56"/>
      <c r="CH1035" s="56"/>
      <c r="CI1035" s="56"/>
      <c r="CJ1035" s="56"/>
      <c r="CK1035" s="56"/>
      <c r="CL1035" s="56"/>
      <c r="CM1035" s="56"/>
      <c r="CN1035" s="56"/>
      <c r="CO1035" s="56"/>
      <c r="CP1035" s="56"/>
      <c r="CQ1035" s="56"/>
      <c r="CR1035" s="56"/>
      <c r="CS1035" s="56"/>
      <c r="CT1035" s="56"/>
      <c r="CU1035" s="56"/>
      <c r="CV1035" s="56"/>
      <c r="CW1035" s="56"/>
      <c r="CX1035" s="56"/>
      <c r="CY1035" s="56"/>
      <c r="CZ1035" s="66"/>
      <c r="DA1035" s="66"/>
      <c r="DB1035" s="66"/>
      <c r="DC1035" s="66"/>
      <c r="DD1035" s="66"/>
      <c r="DE1035" s="66"/>
      <c r="DF1035" s="66"/>
      <c r="DG1035" s="66"/>
      <c r="DH1035" s="66"/>
      <c r="DI1035" s="66"/>
      <c r="DJ1035" s="66"/>
      <c r="DK1035" s="66"/>
      <c r="DL1035" s="66"/>
      <c r="DM1035" s="66"/>
      <c r="DN1035" s="66"/>
      <c r="DO1035" s="66"/>
      <c r="DP1035" s="66"/>
      <c r="DQ1035" s="66"/>
      <c r="DR1035" s="66"/>
      <c r="DS1035" s="66"/>
      <c r="DT1035" s="66"/>
      <c r="DU1035" s="66"/>
      <c r="DV1035" s="66"/>
      <c r="DW1035" s="66"/>
      <c r="DX1035" s="66"/>
      <c r="DY1035" s="66"/>
      <c r="DZ1035" s="66"/>
      <c r="EA1035" s="66"/>
      <c r="EB1035" s="66"/>
      <c r="EC1035" s="66"/>
      <c r="ED1035" s="66"/>
      <c r="EE1035" s="66"/>
      <c r="EF1035" s="66"/>
      <c r="EG1035" s="66"/>
      <c r="EH1035" s="66"/>
      <c r="EI1035" s="66"/>
      <c r="EJ1035" s="66"/>
      <c r="EK1035" s="66"/>
      <c r="EL1035" s="115"/>
      <c r="EM1035" s="61"/>
      <c r="EN1035" s="61"/>
      <c r="EO1035" s="61"/>
      <c r="EP1035" s="61"/>
      <c r="EQ1035" s="121"/>
    </row>
    <row r="1036" spans="1:149" s="67" customFormat="1" ht="11.25" customHeight="1" x14ac:dyDescent="0.15">
      <c r="B1036" s="114"/>
      <c r="C1036" s="56"/>
      <c r="D1036" s="56"/>
      <c r="E1036" s="56" t="s">
        <v>12599</v>
      </c>
      <c r="F1036" s="56"/>
      <c r="G1036" s="56"/>
      <c r="H1036" s="56" t="s">
        <v>49</v>
      </c>
      <c r="I1036" s="56"/>
      <c r="J1036" s="56"/>
      <c r="K1036" s="56"/>
      <c r="L1036" s="56"/>
      <c r="M1036" s="56" t="s">
        <v>12905</v>
      </c>
      <c r="N1036" s="56"/>
      <c r="O1036" s="56"/>
      <c r="P1036" s="56"/>
      <c r="Q1036" s="56"/>
      <c r="R1036" s="56"/>
      <c r="S1036" s="56"/>
      <c r="T1036" s="56"/>
      <c r="U1036" s="56"/>
      <c r="V1036" s="56"/>
      <c r="W1036" s="56"/>
      <c r="X1036" s="56"/>
      <c r="Y1036" s="56"/>
      <c r="Z1036" s="56"/>
      <c r="AB1036" s="56"/>
      <c r="AC1036" s="56"/>
      <c r="AD1036" s="56"/>
      <c r="AE1036" s="56"/>
      <c r="AF1036" s="56"/>
      <c r="AG1036" s="56"/>
      <c r="AH1036" s="56"/>
      <c r="AI1036" s="56"/>
      <c r="AJ1036" s="56"/>
      <c r="AK1036" s="56"/>
      <c r="AL1036" s="56"/>
      <c r="AM1036" s="56"/>
      <c r="AN1036" s="56"/>
      <c r="AO1036" s="56"/>
      <c r="AP1036" s="56"/>
      <c r="AQ1036" s="56"/>
      <c r="AR1036" s="56"/>
      <c r="AS1036" s="56"/>
      <c r="AT1036" s="56"/>
      <c r="AU1036" s="56"/>
      <c r="AV1036" s="56"/>
      <c r="AW1036" s="56"/>
      <c r="AX1036" s="56"/>
      <c r="AY1036" s="56"/>
      <c r="AZ1036" s="56"/>
      <c r="BA1036" s="56"/>
      <c r="BB1036" s="56"/>
      <c r="BC1036" s="56"/>
      <c r="BD1036" s="56"/>
      <c r="BE1036" s="56"/>
      <c r="BF1036" s="56"/>
      <c r="BG1036" s="56"/>
      <c r="BH1036" s="56"/>
      <c r="BI1036" s="56"/>
      <c r="BJ1036" s="56"/>
      <c r="BK1036" s="56"/>
      <c r="BL1036" s="56"/>
      <c r="BM1036" s="56"/>
      <c r="BN1036" s="56"/>
      <c r="BO1036" s="56"/>
      <c r="BP1036" s="56"/>
      <c r="BQ1036" s="56"/>
      <c r="BR1036" s="56"/>
      <c r="BS1036" s="56"/>
      <c r="BT1036" s="56"/>
      <c r="BU1036" s="56"/>
      <c r="BV1036" s="56"/>
      <c r="BW1036" s="56"/>
      <c r="BX1036" s="56"/>
      <c r="BY1036" s="56"/>
      <c r="BZ1036" s="56"/>
      <c r="CA1036" s="56"/>
      <c r="CB1036" s="56"/>
      <c r="CC1036" s="56"/>
      <c r="CD1036" s="56"/>
      <c r="CE1036" s="56"/>
      <c r="CF1036" s="56"/>
      <c r="CG1036" s="56"/>
      <c r="CH1036" s="56"/>
      <c r="CI1036" s="56"/>
      <c r="CJ1036" s="56"/>
      <c r="CK1036" s="56"/>
      <c r="CL1036" s="56"/>
      <c r="CM1036" s="56"/>
      <c r="CN1036" s="56"/>
      <c r="CO1036" s="56"/>
      <c r="CP1036" s="56"/>
      <c r="CQ1036" s="56"/>
      <c r="CR1036" s="56"/>
      <c r="CS1036" s="56"/>
      <c r="CT1036" s="56"/>
      <c r="CU1036" s="56"/>
      <c r="CV1036" s="56"/>
      <c r="CW1036" s="56"/>
      <c r="CX1036" s="56"/>
      <c r="CY1036" s="56"/>
      <c r="CZ1036" s="66"/>
      <c r="DA1036" s="66"/>
      <c r="DB1036" s="66"/>
      <c r="DC1036" s="66"/>
      <c r="DD1036" s="66"/>
      <c r="DE1036" s="66"/>
      <c r="DF1036" s="66"/>
      <c r="DG1036" s="66"/>
      <c r="DH1036" s="66"/>
      <c r="DI1036" s="66"/>
      <c r="DJ1036" s="66"/>
      <c r="DK1036" s="66"/>
      <c r="DL1036" s="66"/>
      <c r="DM1036" s="66"/>
      <c r="DN1036" s="66"/>
      <c r="DO1036" s="66"/>
      <c r="DP1036" s="66"/>
      <c r="DQ1036" s="66"/>
      <c r="DR1036" s="66"/>
      <c r="DS1036" s="66"/>
      <c r="DT1036" s="66"/>
      <c r="DU1036" s="66"/>
      <c r="DV1036" s="66"/>
      <c r="DW1036" s="66"/>
      <c r="DX1036" s="66"/>
      <c r="DY1036" s="66"/>
      <c r="DZ1036" s="66"/>
      <c r="EA1036" s="66"/>
      <c r="EB1036" s="66"/>
      <c r="EC1036" s="66"/>
      <c r="ED1036" s="66"/>
      <c r="EE1036" s="66"/>
      <c r="EF1036" s="66"/>
      <c r="EG1036" s="66"/>
      <c r="EH1036" s="66"/>
      <c r="EI1036" s="66"/>
      <c r="EJ1036" s="66"/>
      <c r="EK1036" s="66"/>
      <c r="EL1036" s="115"/>
      <c r="EM1036" s="61"/>
      <c r="EN1036" s="61"/>
      <c r="EO1036" s="61"/>
      <c r="EP1036" s="61"/>
      <c r="EQ1036" s="121"/>
    </row>
    <row r="1037" spans="1:149" s="67" customFormat="1" ht="11.25" customHeight="1" x14ac:dyDescent="0.15">
      <c r="B1037" s="114"/>
      <c r="C1037" s="56"/>
      <c r="D1037" s="56"/>
      <c r="E1037" s="56"/>
      <c r="F1037" s="56"/>
      <c r="G1037" s="56"/>
      <c r="H1037" s="56"/>
      <c r="I1037" s="56"/>
      <c r="J1037" s="56"/>
      <c r="K1037" s="56"/>
      <c r="L1037" s="56"/>
      <c r="M1037" s="56"/>
      <c r="N1037" s="56"/>
      <c r="O1037" s="56"/>
      <c r="P1037" s="56"/>
      <c r="Q1037" s="56"/>
      <c r="R1037" s="56"/>
      <c r="S1037" s="56"/>
      <c r="T1037" s="56"/>
      <c r="U1037" s="56"/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  <c r="AL1037" s="56"/>
      <c r="AM1037" s="56"/>
      <c r="AN1037" s="56"/>
      <c r="AO1037" s="56"/>
      <c r="AP1037" s="56"/>
      <c r="AQ1037" s="56"/>
      <c r="AR1037" s="56"/>
      <c r="AS1037" s="56"/>
      <c r="AT1037" s="56"/>
      <c r="AU1037" s="56"/>
      <c r="AV1037" s="56"/>
      <c r="AW1037" s="56"/>
      <c r="AX1037" s="56"/>
      <c r="AY1037" s="56"/>
      <c r="AZ1037" s="56"/>
      <c r="BA1037" s="56"/>
      <c r="BB1037" s="56"/>
      <c r="BC1037" s="56"/>
      <c r="BD1037" s="56"/>
      <c r="BE1037" s="56"/>
      <c r="BF1037" s="56"/>
      <c r="BG1037" s="56"/>
      <c r="BH1037" s="56"/>
      <c r="BI1037" s="56"/>
      <c r="BJ1037" s="56"/>
      <c r="BK1037" s="56"/>
      <c r="BL1037" s="56"/>
      <c r="BM1037" s="56"/>
      <c r="BN1037" s="56"/>
      <c r="BO1037" s="56"/>
      <c r="BP1037" s="56"/>
      <c r="BQ1037" s="56"/>
      <c r="BR1037" s="56"/>
      <c r="BS1037" s="56"/>
      <c r="BT1037" s="56"/>
      <c r="BU1037" s="56"/>
      <c r="BV1037" s="56"/>
      <c r="BW1037" s="56"/>
      <c r="BX1037" s="56"/>
      <c r="BY1037" s="56"/>
      <c r="BZ1037" s="56"/>
      <c r="CA1037" s="56"/>
      <c r="CB1037" s="56"/>
      <c r="CC1037" s="56"/>
      <c r="CD1037" s="56"/>
      <c r="CE1037" s="56"/>
      <c r="CF1037" s="56"/>
      <c r="CG1037" s="56"/>
      <c r="CH1037" s="56"/>
      <c r="CI1037" s="56"/>
      <c r="CJ1037" s="56"/>
      <c r="CK1037" s="56"/>
      <c r="CL1037" s="56"/>
      <c r="CM1037" s="56"/>
      <c r="CN1037" s="56"/>
      <c r="CO1037" s="56"/>
      <c r="CP1037" s="56"/>
      <c r="CQ1037" s="56"/>
      <c r="CR1037" s="56"/>
      <c r="CS1037" s="56"/>
      <c r="CT1037" s="56"/>
      <c r="CU1037" s="56"/>
      <c r="CV1037" s="56"/>
      <c r="CW1037" s="56"/>
      <c r="CX1037" s="56"/>
      <c r="CY1037" s="56"/>
      <c r="CZ1037" s="66"/>
      <c r="DA1037" s="66"/>
      <c r="DB1037" s="66"/>
      <c r="DC1037" s="66"/>
      <c r="DD1037" s="66"/>
      <c r="DE1037" s="66"/>
      <c r="DF1037" s="66"/>
      <c r="DG1037" s="66"/>
      <c r="DH1037" s="66"/>
      <c r="DI1037" s="66"/>
      <c r="DJ1037" s="66"/>
      <c r="DK1037" s="66"/>
      <c r="DL1037" s="66"/>
      <c r="DM1037" s="66"/>
      <c r="DN1037" s="66"/>
      <c r="DO1037" s="66"/>
      <c r="DP1037" s="66"/>
      <c r="DQ1037" s="66"/>
      <c r="DR1037" s="66"/>
      <c r="DS1037" s="66"/>
      <c r="DT1037" s="66"/>
      <c r="DU1037" s="66"/>
      <c r="DV1037" s="66"/>
      <c r="DW1037" s="66"/>
      <c r="DX1037" s="66"/>
      <c r="DY1037" s="66"/>
      <c r="DZ1037" s="66"/>
      <c r="EA1037" s="66"/>
      <c r="EB1037" s="66"/>
      <c r="EC1037" s="66"/>
      <c r="ED1037" s="66"/>
      <c r="EE1037" s="66"/>
      <c r="EF1037" s="66"/>
      <c r="EG1037" s="66"/>
      <c r="EH1037" s="66"/>
      <c r="EI1037" s="66"/>
      <c r="EJ1037" s="66"/>
      <c r="EK1037" s="66"/>
      <c r="EL1037" s="115"/>
      <c r="EM1037" s="61"/>
      <c r="EN1037" s="61"/>
      <c r="EO1037" s="61"/>
      <c r="EP1037" s="61"/>
      <c r="EQ1037" s="121"/>
    </row>
    <row r="1038" spans="1:149" s="67" customFormat="1" ht="11.25" customHeight="1" x14ac:dyDescent="0.15">
      <c r="B1038" s="114"/>
      <c r="C1038" s="56"/>
      <c r="D1038" s="56"/>
      <c r="E1038" s="56"/>
      <c r="F1038" s="56"/>
      <c r="G1038" s="56"/>
      <c r="H1038" s="56" t="s">
        <v>12699</v>
      </c>
      <c r="I1038" s="56"/>
      <c r="J1038" s="56" t="s">
        <v>43</v>
      </c>
      <c r="K1038" s="56"/>
      <c r="L1038" s="56" t="str">
        <f>TEXT(0.4,"#,##0.#######")</f>
        <v>0.4</v>
      </c>
      <c r="M1038" s="56"/>
      <c r="N1038" s="56"/>
      <c r="O1038" s="56"/>
      <c r="P1038" s="56"/>
      <c r="Q1038" s="56"/>
      <c r="R1038" s="56"/>
      <c r="S1038" s="56"/>
      <c r="T1038" s="56"/>
      <c r="U1038" s="56" t="s">
        <v>12700</v>
      </c>
      <c r="V1038" s="56"/>
      <c r="W1038" s="56" t="s">
        <v>43</v>
      </c>
      <c r="X1038" s="56"/>
      <c r="Y1038" s="56" t="str">
        <f>TEXT(1,"#,##0.#######")</f>
        <v>1.</v>
      </c>
      <c r="Z1038" s="56"/>
      <c r="AA1038" s="56" t="s">
        <v>45</v>
      </c>
      <c r="AB1038" s="56"/>
      <c r="AC1038" s="56" t="str">
        <f>TEXT(1.5,"#,##0.#######")</f>
        <v>1.5</v>
      </c>
      <c r="AD1038" s="56"/>
      <c r="AE1038" s="56"/>
      <c r="AF1038" s="56"/>
      <c r="AG1038" s="56" t="s">
        <v>43</v>
      </c>
      <c r="AH1038" s="56"/>
      <c r="AI1038" s="56" t="str">
        <f>TEXT(ROUND(Y1038/AC1038,2),"#,##0.#######")</f>
        <v>0.67</v>
      </c>
      <c r="AJ1038" s="56"/>
      <c r="AK1038" s="56"/>
      <c r="AL1038" s="56"/>
      <c r="AM1038" s="56"/>
      <c r="AN1038" s="56"/>
      <c r="AO1038" s="56"/>
      <c r="AP1038" s="56"/>
      <c r="AQ1038" s="56"/>
      <c r="AR1038" s="56"/>
      <c r="AS1038" s="56"/>
      <c r="AT1038" s="56" t="s">
        <v>12701</v>
      </c>
      <c r="AU1038" s="56"/>
      <c r="AV1038" s="56" t="s">
        <v>43</v>
      </c>
      <c r="AW1038" s="56"/>
      <c r="AX1038" s="56" t="str">
        <f>TEXT(0.55,"#,##0.#######")</f>
        <v>0.55</v>
      </c>
      <c r="AY1038" s="56"/>
      <c r="AZ1038" s="56"/>
      <c r="BA1038" s="56"/>
      <c r="BB1038" s="56"/>
      <c r="BC1038" s="56"/>
      <c r="BD1038" s="56"/>
      <c r="BE1038" s="56"/>
      <c r="BF1038" s="56"/>
      <c r="BG1038" s="56"/>
      <c r="BH1038" s="56"/>
      <c r="BI1038" s="56"/>
      <c r="BJ1038" s="56"/>
      <c r="BK1038" s="56"/>
      <c r="BL1038" s="56"/>
      <c r="BM1038" s="56"/>
      <c r="BN1038" s="56"/>
      <c r="BO1038" s="56"/>
      <c r="BP1038" s="56"/>
      <c r="BQ1038" s="56"/>
      <c r="BR1038" s="56"/>
      <c r="BS1038" s="56"/>
      <c r="BT1038" s="56"/>
      <c r="BU1038" s="56"/>
      <c r="BV1038" s="56"/>
      <c r="BW1038" s="56"/>
      <c r="BX1038" s="56"/>
      <c r="BY1038" s="56"/>
      <c r="BZ1038" s="56"/>
      <c r="CA1038" s="56"/>
      <c r="CB1038" s="56"/>
      <c r="CC1038" s="56"/>
      <c r="CD1038" s="56"/>
      <c r="CE1038" s="56"/>
      <c r="CF1038" s="56"/>
      <c r="CG1038" s="56"/>
      <c r="CH1038" s="56"/>
      <c r="CI1038" s="56"/>
      <c r="CJ1038" s="56"/>
      <c r="CK1038" s="56"/>
      <c r="CL1038" s="56"/>
      <c r="CM1038" s="56"/>
      <c r="CN1038" s="56"/>
      <c r="CO1038" s="56"/>
      <c r="CP1038" s="56"/>
      <c r="CQ1038" s="56"/>
      <c r="CR1038" s="56"/>
      <c r="CS1038" s="56"/>
      <c r="CT1038" s="56"/>
      <c r="CU1038" s="56"/>
      <c r="CV1038" s="56"/>
      <c r="CW1038" s="56"/>
      <c r="CX1038" s="56"/>
      <c r="CY1038" s="56"/>
      <c r="CZ1038" s="66"/>
      <c r="DA1038" s="66"/>
      <c r="DB1038" s="66"/>
      <c r="DC1038" s="66"/>
      <c r="DD1038" s="66"/>
      <c r="DE1038" s="66"/>
      <c r="DF1038" s="66"/>
      <c r="DG1038" s="66"/>
      <c r="DH1038" s="66"/>
      <c r="DI1038" s="66"/>
      <c r="DJ1038" s="66"/>
      <c r="DK1038" s="66"/>
      <c r="DL1038" s="66"/>
      <c r="DM1038" s="66"/>
      <c r="DN1038" s="66"/>
      <c r="DO1038" s="66"/>
      <c r="DP1038" s="66"/>
      <c r="DQ1038" s="66"/>
      <c r="DR1038" s="66"/>
      <c r="DS1038" s="66"/>
      <c r="DT1038" s="66"/>
      <c r="DU1038" s="66"/>
      <c r="DV1038" s="66"/>
      <c r="DW1038" s="66"/>
      <c r="DX1038" s="66"/>
      <c r="DY1038" s="66"/>
      <c r="DZ1038" s="66"/>
      <c r="EA1038" s="66"/>
      <c r="EB1038" s="66"/>
      <c r="EC1038" s="66"/>
      <c r="ED1038" s="66"/>
      <c r="EE1038" s="66"/>
      <c r="EF1038" s="66"/>
      <c r="EG1038" s="66"/>
      <c r="EH1038" s="66"/>
      <c r="EI1038" s="66"/>
      <c r="EJ1038" s="66"/>
      <c r="EK1038" s="66"/>
      <c r="EL1038" s="115"/>
      <c r="EM1038" s="61"/>
      <c r="EN1038" s="61"/>
      <c r="EO1038" s="61"/>
      <c r="EP1038" s="61"/>
      <c r="EQ1038" s="121"/>
    </row>
    <row r="1039" spans="1:149" s="67" customFormat="1" ht="11.25" customHeight="1" x14ac:dyDescent="0.15">
      <c r="B1039" s="114"/>
      <c r="C1039" s="56"/>
      <c r="D1039" s="56"/>
      <c r="E1039" s="56"/>
      <c r="F1039" s="56"/>
      <c r="G1039" s="56"/>
      <c r="H1039" s="56"/>
      <c r="I1039" s="56"/>
      <c r="J1039" s="56"/>
      <c r="K1039" s="56"/>
      <c r="L1039" s="56"/>
      <c r="M1039" s="56"/>
      <c r="N1039" s="56"/>
      <c r="O1039" s="56"/>
      <c r="P1039" s="56"/>
      <c r="Q1039" s="56"/>
      <c r="R1039" s="56"/>
      <c r="S1039" s="56"/>
      <c r="T1039" s="56"/>
      <c r="U1039" s="56"/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  <c r="AL1039" s="56"/>
      <c r="AM1039" s="56"/>
      <c r="AN1039" s="56"/>
      <c r="AO1039" s="56"/>
      <c r="AP1039" s="56"/>
      <c r="AQ1039" s="56"/>
      <c r="AR1039" s="56"/>
      <c r="AS1039" s="56"/>
      <c r="AT1039" s="56"/>
      <c r="AU1039" s="56"/>
      <c r="AV1039" s="56"/>
      <c r="AW1039" s="56"/>
      <c r="AX1039" s="56"/>
      <c r="AY1039" s="56"/>
      <c r="AZ1039" s="56"/>
      <c r="BA1039" s="56"/>
      <c r="BB1039" s="56"/>
      <c r="BC1039" s="56"/>
      <c r="BD1039" s="56"/>
      <c r="BE1039" s="56"/>
      <c r="BF1039" s="56"/>
      <c r="BG1039" s="56"/>
      <c r="BH1039" s="56"/>
      <c r="BI1039" s="56"/>
      <c r="BJ1039" s="56"/>
      <c r="BK1039" s="56"/>
      <c r="BL1039" s="56"/>
      <c r="BM1039" s="56"/>
      <c r="BN1039" s="56"/>
      <c r="BO1039" s="56"/>
      <c r="BP1039" s="56"/>
      <c r="BQ1039" s="56"/>
      <c r="BR1039" s="56"/>
      <c r="BS1039" s="56"/>
      <c r="BT1039" s="56"/>
      <c r="BU1039" s="56"/>
      <c r="BV1039" s="56"/>
      <c r="BW1039" s="56"/>
      <c r="BX1039" s="56"/>
      <c r="BY1039" s="56"/>
      <c r="BZ1039" s="56"/>
      <c r="CA1039" s="56"/>
      <c r="CB1039" s="56"/>
      <c r="CC1039" s="56"/>
      <c r="CD1039" s="56"/>
      <c r="CE1039" s="56"/>
      <c r="CF1039" s="56"/>
      <c r="CG1039" s="56"/>
      <c r="CH1039" s="56"/>
      <c r="CI1039" s="56"/>
      <c r="CJ1039" s="56"/>
      <c r="CK1039" s="56"/>
      <c r="CL1039" s="56"/>
      <c r="CM1039" s="56"/>
      <c r="CN1039" s="56"/>
      <c r="CO1039" s="56"/>
      <c r="CP1039" s="56"/>
      <c r="CQ1039" s="56"/>
      <c r="CR1039" s="56"/>
      <c r="CS1039" s="56"/>
      <c r="CT1039" s="56"/>
      <c r="CU1039" s="56"/>
      <c r="CV1039" s="56"/>
      <c r="CW1039" s="56"/>
      <c r="CX1039" s="56"/>
      <c r="CY1039" s="56"/>
      <c r="CZ1039" s="66"/>
      <c r="DA1039" s="66"/>
      <c r="DB1039" s="66"/>
      <c r="DC1039" s="66"/>
      <c r="DD1039" s="66"/>
      <c r="DE1039" s="66"/>
      <c r="DF1039" s="66"/>
      <c r="DG1039" s="66"/>
      <c r="DH1039" s="66"/>
      <c r="DI1039" s="66"/>
      <c r="DJ1039" s="66"/>
      <c r="DK1039" s="66"/>
      <c r="DL1039" s="66"/>
      <c r="DM1039" s="66"/>
      <c r="DN1039" s="66"/>
      <c r="DO1039" s="66"/>
      <c r="DP1039" s="66"/>
      <c r="DQ1039" s="66"/>
      <c r="DR1039" s="66"/>
      <c r="DS1039" s="66"/>
      <c r="DT1039" s="66"/>
      <c r="DU1039" s="66"/>
      <c r="DV1039" s="66"/>
      <c r="DW1039" s="66"/>
      <c r="DX1039" s="66"/>
      <c r="DY1039" s="66"/>
      <c r="DZ1039" s="66"/>
      <c r="EA1039" s="66"/>
      <c r="EB1039" s="66"/>
      <c r="EC1039" s="66"/>
      <c r="ED1039" s="66"/>
      <c r="EE1039" s="66"/>
      <c r="EF1039" s="66"/>
      <c r="EG1039" s="66"/>
      <c r="EH1039" s="66"/>
      <c r="EI1039" s="66"/>
      <c r="EJ1039" s="66"/>
      <c r="EK1039" s="66"/>
      <c r="EL1039" s="115"/>
      <c r="EM1039" s="61"/>
      <c r="EN1039" s="61"/>
      <c r="EO1039" s="61"/>
      <c r="EP1039" s="61"/>
      <c r="EQ1039" s="121"/>
    </row>
    <row r="1040" spans="1:149" s="67" customFormat="1" ht="11.25" customHeight="1" x14ac:dyDescent="0.15">
      <c r="B1040" s="114"/>
      <c r="C1040" s="56"/>
      <c r="D1040" s="56"/>
      <c r="E1040" s="56"/>
      <c r="F1040" s="56"/>
      <c r="G1040" s="56"/>
      <c r="H1040" s="56" t="s">
        <v>12618</v>
      </c>
      <c r="I1040" s="56"/>
      <c r="J1040" s="56" t="s">
        <v>43</v>
      </c>
      <c r="K1040" s="56"/>
      <c r="L1040" s="56" t="str">
        <f>TEXT(0.45,"#,##0.#######")</f>
        <v>0.45</v>
      </c>
      <c r="M1040" s="56"/>
      <c r="N1040" s="56"/>
      <c r="O1040" s="56"/>
      <c r="P1040" s="56"/>
      <c r="Q1040" s="56"/>
      <c r="R1040" s="56"/>
      <c r="S1040" s="56"/>
      <c r="T1040" s="56"/>
      <c r="U1040" s="56" t="s">
        <v>12619</v>
      </c>
      <c r="V1040" s="56"/>
      <c r="W1040" s="56"/>
      <c r="X1040" s="56" t="s">
        <v>43</v>
      </c>
      <c r="Y1040" s="56"/>
      <c r="Z1040" s="56" t="str">
        <f>TEXT(18,"#,##0.#######")</f>
        <v>18.</v>
      </c>
      <c r="AA1040" s="56"/>
      <c r="AB1040" s="56" t="s">
        <v>12702</v>
      </c>
      <c r="AC1040" s="56"/>
      <c r="AD1040" s="56"/>
      <c r="AE1040" s="56"/>
      <c r="AF1040" s="56" t="s">
        <v>46</v>
      </c>
      <c r="AG1040" s="56" t="s">
        <v>210</v>
      </c>
      <c r="AH1040" s="56"/>
      <c r="AI1040" s="56"/>
      <c r="AJ1040" s="56" t="s">
        <v>12703</v>
      </c>
      <c r="AK1040" s="56"/>
      <c r="AL1040" s="56" t="s">
        <v>47</v>
      </c>
      <c r="AM1040" s="56"/>
      <c r="AN1040" s="56"/>
      <c r="AO1040" s="56"/>
      <c r="AP1040" s="56"/>
      <c r="AQ1040" s="56"/>
      <c r="AR1040" s="56"/>
      <c r="AS1040" s="56"/>
      <c r="AT1040" s="56"/>
      <c r="AU1040" s="56"/>
      <c r="AV1040" s="56"/>
      <c r="AW1040" s="56"/>
      <c r="AX1040" s="56"/>
      <c r="AY1040" s="56"/>
      <c r="AZ1040" s="56"/>
      <c r="BA1040" s="56"/>
      <c r="BB1040" s="56"/>
      <c r="BC1040" s="56"/>
      <c r="BD1040" s="56"/>
      <c r="BE1040" s="56"/>
      <c r="BF1040" s="56"/>
      <c r="BG1040" s="56"/>
      <c r="BH1040" s="56"/>
      <c r="BI1040" s="56"/>
      <c r="BJ1040" s="56"/>
      <c r="BK1040" s="56"/>
      <c r="BL1040" s="56"/>
      <c r="BM1040" s="56"/>
      <c r="BN1040" s="56"/>
      <c r="BO1040" s="56"/>
      <c r="BP1040" s="56"/>
      <c r="BQ1040" s="56"/>
      <c r="BR1040" s="56"/>
      <c r="BS1040" s="56"/>
      <c r="BT1040" s="56"/>
      <c r="BU1040" s="56"/>
      <c r="BV1040" s="56"/>
      <c r="BW1040" s="56"/>
      <c r="BX1040" s="56"/>
      <c r="BY1040" s="56"/>
      <c r="BZ1040" s="56"/>
      <c r="CA1040" s="56"/>
      <c r="CB1040" s="56"/>
      <c r="CC1040" s="56"/>
      <c r="CD1040" s="56"/>
      <c r="CE1040" s="56"/>
      <c r="CF1040" s="56"/>
      <c r="CG1040" s="56"/>
      <c r="CH1040" s="56"/>
      <c r="CI1040" s="56"/>
      <c r="CJ1040" s="56"/>
      <c r="CK1040" s="56"/>
      <c r="CL1040" s="56"/>
      <c r="CM1040" s="56"/>
      <c r="CN1040" s="56"/>
      <c r="CO1040" s="56"/>
      <c r="CP1040" s="56"/>
      <c r="CQ1040" s="56"/>
      <c r="CR1040" s="56"/>
      <c r="CS1040" s="56"/>
      <c r="CT1040" s="56"/>
      <c r="CU1040" s="56"/>
      <c r="CV1040" s="56"/>
      <c r="CW1040" s="56"/>
      <c r="CX1040" s="56"/>
      <c r="CY1040" s="56"/>
      <c r="CZ1040" s="66"/>
      <c r="DA1040" s="66"/>
      <c r="DB1040" s="66"/>
      <c r="DC1040" s="66"/>
      <c r="DD1040" s="66"/>
      <c r="DE1040" s="66"/>
      <c r="DF1040" s="66"/>
      <c r="DG1040" s="66"/>
      <c r="DH1040" s="66"/>
      <c r="DI1040" s="66"/>
      <c r="DJ1040" s="66"/>
      <c r="DK1040" s="66"/>
      <c r="DL1040" s="66"/>
      <c r="DM1040" s="66"/>
      <c r="DN1040" s="66"/>
      <c r="DO1040" s="66"/>
      <c r="DP1040" s="66"/>
      <c r="DQ1040" s="66"/>
      <c r="DR1040" s="66"/>
      <c r="DS1040" s="66"/>
      <c r="DT1040" s="66"/>
      <c r="DU1040" s="66"/>
      <c r="DV1040" s="66"/>
      <c r="DW1040" s="66"/>
      <c r="DX1040" s="66"/>
      <c r="DY1040" s="66"/>
      <c r="DZ1040" s="66"/>
      <c r="EA1040" s="66"/>
      <c r="EB1040" s="66"/>
      <c r="EC1040" s="66"/>
      <c r="ED1040" s="66"/>
      <c r="EE1040" s="66"/>
      <c r="EF1040" s="66"/>
      <c r="EG1040" s="66"/>
      <c r="EH1040" s="66"/>
      <c r="EI1040" s="66"/>
      <c r="EJ1040" s="66"/>
      <c r="EK1040" s="66"/>
      <c r="EL1040" s="115"/>
      <c r="EM1040" s="61"/>
      <c r="EN1040" s="61"/>
      <c r="EO1040" s="61"/>
      <c r="EP1040" s="61"/>
      <c r="EQ1040" s="121"/>
    </row>
    <row r="1041" spans="2:147" s="67" customFormat="1" ht="11.25" customHeight="1" x14ac:dyDescent="0.15">
      <c r="B1041" s="114"/>
      <c r="C1041" s="56"/>
      <c r="D1041" s="56"/>
      <c r="E1041" s="56"/>
      <c r="F1041" s="56"/>
      <c r="G1041" s="56"/>
      <c r="H1041" s="56"/>
      <c r="I1041" s="56"/>
      <c r="J1041" s="56"/>
      <c r="K1041" s="56"/>
      <c r="L1041" s="56"/>
      <c r="M1041" s="56"/>
      <c r="N1041" s="56"/>
      <c r="O1041" s="56"/>
      <c r="P1041" s="56"/>
      <c r="Q1041" s="56"/>
      <c r="R1041" s="56"/>
      <c r="S1041" s="56"/>
      <c r="T1041" s="56"/>
      <c r="U1041" s="56"/>
      <c r="V1041" s="56"/>
      <c r="W1041" s="56"/>
      <c r="X1041" s="56"/>
      <c r="Y1041" s="56"/>
      <c r="Z1041" s="56"/>
      <c r="AA1041" s="56"/>
      <c r="AB1041" s="56"/>
      <c r="AC1041" s="56"/>
      <c r="AD1041" s="56"/>
      <c r="AE1041" s="56"/>
      <c r="AF1041" s="56"/>
      <c r="AG1041" s="56"/>
      <c r="AH1041" s="56"/>
      <c r="AI1041" s="56"/>
      <c r="AJ1041" s="56"/>
      <c r="AK1041" s="56"/>
      <c r="AL1041" s="56"/>
      <c r="AM1041" s="56"/>
      <c r="AN1041" s="56"/>
      <c r="AO1041" s="56"/>
      <c r="AP1041" s="56"/>
      <c r="AQ1041" s="56"/>
      <c r="AR1041" s="56"/>
      <c r="AS1041" s="56"/>
      <c r="AT1041" s="56"/>
      <c r="AU1041" s="56"/>
      <c r="AV1041" s="56"/>
      <c r="AW1041" s="56"/>
      <c r="AX1041" s="56"/>
      <c r="AY1041" s="56"/>
      <c r="AZ1041" s="56"/>
      <c r="BA1041" s="56"/>
      <c r="BB1041" s="56"/>
      <c r="BC1041" s="56"/>
      <c r="BD1041" s="56"/>
      <c r="BE1041" s="56"/>
      <c r="BF1041" s="56"/>
      <c r="BG1041" s="56"/>
      <c r="BH1041" s="56"/>
      <c r="BI1041" s="56"/>
      <c r="BJ1041" s="56"/>
      <c r="BK1041" s="56"/>
      <c r="BL1041" s="56"/>
      <c r="BM1041" s="56"/>
      <c r="BN1041" s="56"/>
      <c r="BO1041" s="56"/>
      <c r="BP1041" s="56"/>
      <c r="BQ1041" s="56"/>
      <c r="BR1041" s="56"/>
      <c r="BS1041" s="56"/>
      <c r="BT1041" s="56"/>
      <c r="BU1041" s="56"/>
      <c r="BV1041" s="56"/>
      <c r="BW1041" s="56"/>
      <c r="BX1041" s="56"/>
      <c r="BY1041" s="56"/>
      <c r="BZ1041" s="56"/>
      <c r="CA1041" s="56"/>
      <c r="CB1041" s="56"/>
      <c r="CC1041" s="56"/>
      <c r="CD1041" s="56"/>
      <c r="CE1041" s="56"/>
      <c r="CF1041" s="56"/>
      <c r="CG1041" s="56"/>
      <c r="CH1041" s="56"/>
      <c r="CI1041" s="56"/>
      <c r="CJ1041" s="56"/>
      <c r="CK1041" s="56"/>
      <c r="CL1041" s="56"/>
      <c r="CM1041" s="56"/>
      <c r="CN1041" s="56"/>
      <c r="CO1041" s="56"/>
      <c r="CP1041" s="56"/>
      <c r="CQ1041" s="56"/>
      <c r="CR1041" s="56"/>
      <c r="CS1041" s="56"/>
      <c r="CT1041" s="56"/>
      <c r="CU1041" s="56"/>
      <c r="CV1041" s="56"/>
      <c r="CW1041" s="56"/>
      <c r="CX1041" s="56"/>
      <c r="CY1041" s="56"/>
      <c r="CZ1041" s="66"/>
      <c r="DA1041" s="66"/>
      <c r="DB1041" s="66"/>
      <c r="DC1041" s="66"/>
      <c r="DD1041" s="66"/>
      <c r="DE1041" s="66"/>
      <c r="DF1041" s="66"/>
      <c r="DG1041" s="66"/>
      <c r="DH1041" s="66"/>
      <c r="DI1041" s="66"/>
      <c r="DJ1041" s="66"/>
      <c r="DK1041" s="66"/>
      <c r="DL1041" s="66"/>
      <c r="DM1041" s="66"/>
      <c r="DN1041" s="66"/>
      <c r="DO1041" s="66"/>
      <c r="DP1041" s="66"/>
      <c r="DQ1041" s="66"/>
      <c r="DR1041" s="66"/>
      <c r="DS1041" s="66"/>
      <c r="DT1041" s="66"/>
      <c r="DU1041" s="66"/>
      <c r="DV1041" s="66"/>
      <c r="DW1041" s="66"/>
      <c r="DX1041" s="66"/>
      <c r="DY1041" s="66"/>
      <c r="DZ1041" s="66"/>
      <c r="EA1041" s="66"/>
      <c r="EB1041" s="66"/>
      <c r="EC1041" s="66"/>
      <c r="ED1041" s="66"/>
      <c r="EE1041" s="66"/>
      <c r="EF1041" s="66"/>
      <c r="EG1041" s="66"/>
      <c r="EH1041" s="66"/>
      <c r="EI1041" s="66"/>
      <c r="EJ1041" s="66"/>
      <c r="EK1041" s="66"/>
      <c r="EL1041" s="115"/>
      <c r="EM1041" s="61"/>
      <c r="EN1041" s="61"/>
      <c r="EO1041" s="61"/>
      <c r="EP1041" s="61"/>
      <c r="EQ1041" s="121"/>
    </row>
    <row r="1042" spans="2:147" s="67" customFormat="1" ht="11.25" customHeight="1" x14ac:dyDescent="0.15">
      <c r="B1042" s="114"/>
      <c r="C1042" s="56"/>
      <c r="D1042" s="56"/>
      <c r="E1042" s="56"/>
      <c r="F1042" s="56"/>
      <c r="G1042" s="56"/>
      <c r="H1042" s="56"/>
      <c r="I1042" s="56"/>
      <c r="J1042" s="56"/>
      <c r="K1042" s="56"/>
      <c r="L1042" s="56"/>
      <c r="M1042" s="56" t="str">
        <f>TEXT(3600,"#,##0.#######")</f>
        <v>3,600.</v>
      </c>
      <c r="N1042" s="56"/>
      <c r="O1042" s="56"/>
      <c r="P1042" s="56"/>
      <c r="Q1042" s="56"/>
      <c r="R1042" s="56" t="s">
        <v>12566</v>
      </c>
      <c r="S1042" s="56"/>
      <c r="T1042" s="56" t="s">
        <v>12699</v>
      </c>
      <c r="U1042" s="56" t="s">
        <v>12566</v>
      </c>
      <c r="V1042" s="56"/>
      <c r="W1042" s="56" t="s">
        <v>12701</v>
      </c>
      <c r="X1042" s="56" t="s">
        <v>12566</v>
      </c>
      <c r="Y1042" s="56"/>
      <c r="Z1042" s="56" t="s">
        <v>12700</v>
      </c>
      <c r="AA1042" s="56" t="s">
        <v>12566</v>
      </c>
      <c r="AB1042" s="56"/>
      <c r="AC1042" s="56" t="s">
        <v>12618</v>
      </c>
      <c r="AD1042" s="56"/>
      <c r="AE1042" s="56"/>
      <c r="AF1042" s="56"/>
      <c r="AG1042" s="56"/>
      <c r="AH1042" s="56" t="str">
        <f>TEXT(M1042,"#,##0.#######")</f>
        <v>3,600.</v>
      </c>
      <c r="AI1042" s="56"/>
      <c r="AJ1042" s="56"/>
      <c r="AK1042" s="56"/>
      <c r="AL1042" s="56"/>
      <c r="AM1042" s="56" t="s">
        <v>12566</v>
      </c>
      <c r="AN1042" s="56"/>
      <c r="AO1042" s="56" t="str">
        <f>TEXT(L1038,"#,##0.#######")</f>
        <v>0.4</v>
      </c>
      <c r="AP1042" s="56"/>
      <c r="AQ1042" s="56"/>
      <c r="AR1042" s="56" t="s">
        <v>12566</v>
      </c>
      <c r="AS1042" s="56"/>
      <c r="AT1042" s="56" t="str">
        <f>TEXT(AX1038,"#,##0.#######")</f>
        <v>0.55</v>
      </c>
      <c r="AU1042" s="56"/>
      <c r="AV1042" s="56"/>
      <c r="AW1042" s="56"/>
      <c r="AX1042" s="56" t="s">
        <v>12566</v>
      </c>
      <c r="AY1042" s="56"/>
      <c r="AZ1042" s="56" t="str">
        <f>TEXT(AI1038,"#,##0.#######")</f>
        <v>0.67</v>
      </c>
      <c r="BA1042" s="56"/>
      <c r="BB1042" s="56"/>
      <c r="BC1042" s="56"/>
      <c r="BD1042" s="56" t="s">
        <v>12566</v>
      </c>
      <c r="BE1042" s="56"/>
      <c r="BF1042" s="56" t="str">
        <f>TEXT(L1040,"#,##0.#######")</f>
        <v>0.45</v>
      </c>
      <c r="BG1042" s="56"/>
      <c r="BH1042" s="56"/>
      <c r="BI1042" s="56"/>
      <c r="BJ1042" s="56"/>
      <c r="BK1042" s="56"/>
      <c r="BL1042" s="56"/>
      <c r="BM1042" s="56"/>
      <c r="BN1042" s="56"/>
      <c r="BO1042" s="56"/>
      <c r="BP1042" s="56"/>
      <c r="BS1042" s="56"/>
      <c r="BT1042" s="56"/>
      <c r="BU1042" s="56"/>
      <c r="BV1042" s="56"/>
      <c r="BW1042" s="56"/>
      <c r="BX1042" s="56"/>
      <c r="BY1042" s="56"/>
      <c r="BZ1042" s="56"/>
      <c r="CA1042" s="56"/>
      <c r="CB1042" s="56"/>
      <c r="CC1042" s="56"/>
      <c r="CD1042" s="56"/>
      <c r="CE1042" s="56"/>
      <c r="CF1042" s="56"/>
      <c r="CG1042" s="56"/>
      <c r="CH1042" s="56"/>
      <c r="CI1042" s="56"/>
      <c r="CJ1042" s="56"/>
      <c r="CK1042" s="56"/>
      <c r="CL1042" s="56"/>
      <c r="CM1042" s="56"/>
      <c r="CN1042" s="56"/>
      <c r="CO1042" s="56"/>
      <c r="CP1042" s="56"/>
      <c r="CQ1042" s="56"/>
      <c r="CR1042" s="56"/>
      <c r="CS1042" s="56"/>
      <c r="CT1042" s="56"/>
      <c r="CU1042" s="56"/>
      <c r="CV1042" s="56"/>
      <c r="CW1042" s="56"/>
      <c r="CX1042" s="56"/>
      <c r="CY1042" s="56"/>
      <c r="CZ1042" s="66"/>
      <c r="DA1042" s="66"/>
      <c r="DB1042" s="66"/>
      <c r="DC1042" s="66"/>
      <c r="DD1042" s="66"/>
      <c r="DE1042" s="66"/>
      <c r="DF1042" s="66"/>
      <c r="DG1042" s="66"/>
      <c r="DH1042" s="66"/>
      <c r="DI1042" s="66"/>
      <c r="DJ1042" s="66"/>
      <c r="DK1042" s="66"/>
      <c r="DL1042" s="66"/>
      <c r="DM1042" s="66"/>
      <c r="DN1042" s="66"/>
      <c r="DO1042" s="66"/>
      <c r="DP1042" s="66"/>
      <c r="DQ1042" s="66"/>
      <c r="DR1042" s="66"/>
      <c r="DS1042" s="66"/>
      <c r="DT1042" s="66"/>
      <c r="DU1042" s="66"/>
      <c r="DV1042" s="66"/>
      <c r="DW1042" s="66"/>
      <c r="DX1042" s="66"/>
      <c r="DY1042" s="66"/>
      <c r="DZ1042" s="66"/>
      <c r="EA1042" s="66"/>
      <c r="EB1042" s="66"/>
      <c r="EC1042" s="66"/>
      <c r="ED1042" s="66"/>
      <c r="EE1042" s="66"/>
      <c r="EF1042" s="66"/>
      <c r="EG1042" s="66"/>
      <c r="EH1042" s="66"/>
      <c r="EI1042" s="66"/>
      <c r="EJ1042" s="66"/>
      <c r="EK1042" s="66"/>
      <c r="EL1042" s="115"/>
      <c r="EM1042" s="61"/>
      <c r="EN1042" s="61"/>
      <c r="EO1042" s="61"/>
      <c r="EP1042" s="61"/>
      <c r="EQ1042" s="121"/>
    </row>
    <row r="1043" spans="2:147" s="67" customFormat="1" ht="11.25" customHeight="1" x14ac:dyDescent="0.15">
      <c r="B1043" s="114"/>
      <c r="C1043" s="56"/>
      <c r="D1043" s="56"/>
      <c r="E1043" s="56"/>
      <c r="F1043" s="56"/>
      <c r="G1043" s="56"/>
      <c r="H1043" s="56" t="s">
        <v>12613</v>
      </c>
      <c r="I1043" s="56"/>
      <c r="J1043" s="56" t="s">
        <v>43</v>
      </c>
      <c r="K1043" s="56"/>
      <c r="L1043" s="56" t="s">
        <v>12620</v>
      </c>
      <c r="M1043" s="56"/>
      <c r="N1043" s="56" t="s">
        <v>12620</v>
      </c>
      <c r="O1043" s="56"/>
      <c r="P1043" s="56" t="s">
        <v>12620</v>
      </c>
      <c r="Q1043" s="56"/>
      <c r="R1043" s="56" t="s">
        <v>12620</v>
      </c>
      <c r="S1043" s="56"/>
      <c r="T1043" s="56" t="s">
        <v>12620</v>
      </c>
      <c r="U1043" s="56"/>
      <c r="V1043" s="56" t="s">
        <v>12620</v>
      </c>
      <c r="W1043" s="56"/>
      <c r="X1043" s="56" t="s">
        <v>12620</v>
      </c>
      <c r="Y1043" s="56"/>
      <c r="Z1043" s="56" t="s">
        <v>12620</v>
      </c>
      <c r="AA1043" s="56"/>
      <c r="AB1043" s="56" t="s">
        <v>12620</v>
      </c>
      <c r="AC1043" s="56"/>
      <c r="AD1043" s="56"/>
      <c r="AE1043" s="56" t="s">
        <v>43</v>
      </c>
      <c r="AF1043" s="56"/>
      <c r="AG1043" s="56" t="s">
        <v>12620</v>
      </c>
      <c r="AH1043" s="56"/>
      <c r="AI1043" s="56" t="s">
        <v>12620</v>
      </c>
      <c r="AJ1043" s="56"/>
      <c r="AK1043" s="56" t="s">
        <v>12620</v>
      </c>
      <c r="AL1043" s="56"/>
      <c r="AM1043" s="56" t="s">
        <v>12620</v>
      </c>
      <c r="AN1043" s="56"/>
      <c r="AO1043" s="56" t="s">
        <v>12620</v>
      </c>
      <c r="AP1043" s="56"/>
      <c r="AQ1043" s="56" t="s">
        <v>12620</v>
      </c>
      <c r="AR1043" s="56"/>
      <c r="AS1043" s="56" t="s">
        <v>12620</v>
      </c>
      <c r="AT1043" s="56"/>
      <c r="AU1043" s="56" t="s">
        <v>12620</v>
      </c>
      <c r="AV1043" s="56"/>
      <c r="AW1043" s="56" t="s">
        <v>12620</v>
      </c>
      <c r="AX1043" s="56"/>
      <c r="AY1043" s="56" t="s">
        <v>12620</v>
      </c>
      <c r="AZ1043" s="56"/>
      <c r="BA1043" s="56" t="s">
        <v>12620</v>
      </c>
      <c r="BB1043" s="56"/>
      <c r="BC1043" s="56" t="s">
        <v>12620</v>
      </c>
      <c r="BD1043" s="56"/>
      <c r="BE1043" s="56" t="s">
        <v>12620</v>
      </c>
      <c r="BF1043" s="56"/>
      <c r="BG1043" s="56" t="s">
        <v>12620</v>
      </c>
      <c r="BH1043" s="56"/>
      <c r="BI1043" s="56" t="s">
        <v>12620</v>
      </c>
      <c r="BJ1043" s="56"/>
      <c r="BK1043" s="56" t="s">
        <v>43</v>
      </c>
      <c r="BL1043" s="56"/>
      <c r="BM1043" s="56" t="str">
        <f>TEXT(ROUND((3600*L1038*AX1038*AI1038*L1040)/(Z1040)/2.35,2),"#,##0.#######")</f>
        <v>5.65</v>
      </c>
      <c r="BN1043" s="56"/>
      <c r="BO1043" s="56"/>
      <c r="BP1043" s="56" t="s">
        <v>8</v>
      </c>
      <c r="BQ1043" s="56"/>
      <c r="BR1043" s="56" t="s">
        <v>45</v>
      </c>
      <c r="BS1043" s="56" t="s">
        <v>4481</v>
      </c>
      <c r="BT1043" s="56"/>
      <c r="BU1043" s="56"/>
      <c r="BV1043" s="56"/>
      <c r="BW1043" s="56"/>
      <c r="BX1043" s="56"/>
      <c r="BY1043" s="56"/>
      <c r="BZ1043" s="56"/>
      <c r="CA1043" s="56"/>
      <c r="CB1043" s="56"/>
      <c r="CC1043" s="56"/>
      <c r="CD1043" s="56"/>
      <c r="CE1043" s="56"/>
      <c r="CF1043" s="56"/>
      <c r="CG1043" s="56"/>
      <c r="CH1043" s="56"/>
      <c r="CI1043" s="56"/>
      <c r="CJ1043" s="56"/>
      <c r="CK1043" s="56"/>
      <c r="CL1043" s="56"/>
      <c r="CM1043" s="56"/>
      <c r="CN1043" s="56"/>
      <c r="CO1043" s="56"/>
      <c r="CP1043" s="56"/>
      <c r="CQ1043" s="56"/>
      <c r="CR1043" s="56"/>
      <c r="CS1043" s="56"/>
      <c r="CT1043" s="56"/>
      <c r="CU1043" s="56"/>
      <c r="CV1043" s="56"/>
      <c r="CW1043" s="56"/>
      <c r="CX1043" s="56"/>
      <c r="CY1043" s="56"/>
      <c r="CZ1043" s="66"/>
      <c r="DA1043" s="66"/>
      <c r="DB1043" s="66"/>
      <c r="DC1043" s="66"/>
      <c r="DD1043" s="66"/>
      <c r="DE1043" s="66"/>
      <c r="DF1043" s="66"/>
      <c r="DG1043" s="66"/>
      <c r="DH1043" s="66"/>
      <c r="DI1043" s="66"/>
      <c r="DJ1043" s="66"/>
      <c r="DK1043" s="66"/>
      <c r="DL1043" s="66"/>
      <c r="DM1043" s="66"/>
      <c r="DN1043" s="66"/>
      <c r="DO1043" s="66"/>
      <c r="DP1043" s="66"/>
      <c r="DQ1043" s="66"/>
      <c r="DR1043" s="66"/>
      <c r="DS1043" s="66"/>
      <c r="DT1043" s="66"/>
      <c r="DU1043" s="66"/>
      <c r="DV1043" s="66"/>
      <c r="DW1043" s="66"/>
      <c r="DX1043" s="66"/>
      <c r="DY1043" s="66"/>
      <c r="DZ1043" s="66"/>
      <c r="EA1043" s="66"/>
      <c r="EB1043" s="66"/>
      <c r="EC1043" s="66"/>
      <c r="ED1043" s="66"/>
      <c r="EE1043" s="66"/>
      <c r="EF1043" s="66"/>
      <c r="EG1043" s="66"/>
      <c r="EH1043" s="66"/>
      <c r="EI1043" s="66"/>
      <c r="EJ1043" s="66"/>
      <c r="EK1043" s="66"/>
      <c r="EL1043" s="115"/>
      <c r="EM1043" s="61"/>
      <c r="EN1043" s="61"/>
      <c r="EO1043" s="61"/>
      <c r="EP1043" s="61"/>
      <c r="EQ1043" s="121"/>
    </row>
    <row r="1044" spans="2:147" s="67" customFormat="1" ht="11.25" customHeight="1" x14ac:dyDescent="0.15">
      <c r="B1044" s="114"/>
      <c r="C1044" s="56"/>
      <c r="D1044" s="56"/>
      <c r="E1044" s="56"/>
      <c r="F1044" s="56"/>
      <c r="G1044" s="56"/>
      <c r="H1044" s="56"/>
      <c r="I1044" s="56"/>
      <c r="J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 t="s">
        <v>12619</v>
      </c>
      <c r="U1044" s="56"/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  <c r="AL1044" s="56"/>
      <c r="AM1044" s="56"/>
      <c r="AN1044" s="56"/>
      <c r="AO1044" s="56"/>
      <c r="AP1044" s="56"/>
      <c r="AQ1044" s="56"/>
      <c r="AR1044" s="56"/>
      <c r="AS1044" s="56"/>
      <c r="AT1044" s="56"/>
      <c r="AU1044" s="56" t="str">
        <f>TEXT(Z1040,"#,##0.#######")</f>
        <v>18.</v>
      </c>
      <c r="AV1044" s="56"/>
      <c r="AW1044" s="56"/>
      <c r="AX1044" s="56"/>
      <c r="AY1044" s="56"/>
      <c r="AZ1044" s="56"/>
      <c r="BA1044" s="56"/>
      <c r="BB1044" s="56"/>
      <c r="BC1044" s="56"/>
      <c r="BD1044" s="56"/>
      <c r="BE1044" s="56"/>
      <c r="BF1044" s="56"/>
      <c r="BG1044" s="56"/>
      <c r="BH1044" s="56"/>
      <c r="BI1044" s="56"/>
      <c r="BJ1044" s="56"/>
      <c r="BK1044" s="56"/>
      <c r="BL1044" s="56"/>
      <c r="BM1044" s="56"/>
      <c r="BN1044" s="56"/>
      <c r="BO1044" s="56"/>
      <c r="BP1044" s="56"/>
      <c r="BS1044" s="56"/>
      <c r="BT1044" s="56"/>
      <c r="BU1044" s="56"/>
      <c r="BV1044" s="56"/>
      <c r="BW1044" s="56"/>
      <c r="BX1044" s="56"/>
      <c r="BY1044" s="56"/>
      <c r="BZ1044" s="56"/>
      <c r="CA1044" s="56"/>
      <c r="CB1044" s="56"/>
      <c r="CC1044" s="56"/>
      <c r="CD1044" s="56"/>
      <c r="CE1044" s="56"/>
      <c r="CF1044" s="56"/>
      <c r="CG1044" s="56"/>
      <c r="CH1044" s="56"/>
      <c r="CI1044" s="56"/>
      <c r="CJ1044" s="56"/>
      <c r="CK1044" s="56"/>
      <c r="CL1044" s="56"/>
      <c r="CM1044" s="56"/>
      <c r="CN1044" s="56"/>
      <c r="CO1044" s="56"/>
      <c r="CP1044" s="56"/>
      <c r="CQ1044" s="56"/>
      <c r="CR1044" s="56"/>
      <c r="CS1044" s="56"/>
      <c r="CT1044" s="56"/>
      <c r="CU1044" s="56"/>
      <c r="CV1044" s="56"/>
      <c r="CW1044" s="56"/>
      <c r="CX1044" s="56"/>
      <c r="CY1044" s="56"/>
      <c r="CZ1044" s="66"/>
      <c r="DA1044" s="66"/>
      <c r="DB1044" s="66"/>
      <c r="DC1044" s="66"/>
      <c r="DD1044" s="66"/>
      <c r="DE1044" s="66"/>
      <c r="DF1044" s="66"/>
      <c r="DG1044" s="66"/>
      <c r="DH1044" s="66"/>
      <c r="DI1044" s="66"/>
      <c r="DJ1044" s="66"/>
      <c r="DK1044" s="66"/>
      <c r="DL1044" s="66"/>
      <c r="DM1044" s="66"/>
      <c r="DN1044" s="66"/>
      <c r="DO1044" s="66"/>
      <c r="DP1044" s="66"/>
      <c r="DQ1044" s="66"/>
      <c r="DR1044" s="66"/>
      <c r="DS1044" s="66"/>
      <c r="DT1044" s="66"/>
      <c r="DU1044" s="66"/>
      <c r="DV1044" s="66"/>
      <c r="DW1044" s="66"/>
      <c r="DX1044" s="66"/>
      <c r="DY1044" s="66"/>
      <c r="DZ1044" s="66"/>
      <c r="EA1044" s="66"/>
      <c r="EB1044" s="66"/>
      <c r="EC1044" s="66"/>
      <c r="ED1044" s="66"/>
      <c r="EE1044" s="66"/>
      <c r="EF1044" s="66"/>
      <c r="EG1044" s="66"/>
      <c r="EH1044" s="66"/>
      <c r="EI1044" s="66"/>
      <c r="EJ1044" s="66"/>
      <c r="EK1044" s="66"/>
      <c r="EL1044" s="115"/>
      <c r="EM1044" s="61"/>
      <c r="EN1044" s="61"/>
      <c r="EO1044" s="61"/>
      <c r="EP1044" s="61"/>
      <c r="EQ1044" s="121"/>
    </row>
    <row r="1045" spans="2:147" s="67" customFormat="1" ht="11.25" customHeight="1" x14ac:dyDescent="0.15">
      <c r="B1045" s="114"/>
      <c r="C1045" s="56"/>
      <c r="D1045" s="56"/>
      <c r="E1045" s="56"/>
      <c r="F1045" s="56"/>
      <c r="G1045" s="56"/>
      <c r="H1045" s="56"/>
      <c r="I1045" s="56"/>
      <c r="J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6"/>
      <c r="W1045" s="56"/>
      <c r="X1045" s="56"/>
      <c r="Y1045" s="56"/>
      <c r="Z1045" s="56"/>
      <c r="AA1045" s="56"/>
      <c r="AB1045" s="56"/>
      <c r="AC1045" s="56"/>
      <c r="AD1045" s="56"/>
      <c r="AE1045" s="56"/>
      <c r="AF1045" s="56"/>
      <c r="AG1045" s="56"/>
      <c r="AH1045" s="56"/>
      <c r="AI1045" s="56"/>
      <c r="AJ1045" s="56"/>
      <c r="AK1045" s="56"/>
      <c r="AL1045" s="56"/>
      <c r="AM1045" s="56"/>
      <c r="AN1045" s="56"/>
      <c r="AO1045" s="56"/>
      <c r="AP1045" s="56"/>
      <c r="AQ1045" s="56"/>
      <c r="AR1045" s="56"/>
      <c r="AS1045" s="56"/>
      <c r="AT1045" s="56"/>
      <c r="AU1045" s="56"/>
      <c r="AV1045" s="56"/>
      <c r="AW1045" s="56"/>
      <c r="AX1045" s="56"/>
      <c r="AY1045" s="56"/>
      <c r="AZ1045" s="56"/>
      <c r="BA1045" s="56"/>
      <c r="BB1045" s="56"/>
      <c r="BC1045" s="56"/>
      <c r="BD1045" s="56"/>
      <c r="BE1045" s="56"/>
      <c r="BF1045" s="56"/>
      <c r="BG1045" s="56"/>
      <c r="BH1045" s="56"/>
      <c r="BI1045" s="56"/>
      <c r="BJ1045" s="56"/>
      <c r="BK1045" s="56"/>
      <c r="BL1045" s="56"/>
      <c r="BM1045" s="56"/>
      <c r="BN1045" s="56"/>
      <c r="BO1045" s="56"/>
      <c r="BP1045" s="56"/>
      <c r="BQ1045" s="56"/>
      <c r="BR1045" s="56"/>
      <c r="BS1045" s="56"/>
      <c r="BT1045" s="56"/>
      <c r="BU1045" s="56"/>
      <c r="BV1045" s="56"/>
      <c r="BW1045" s="56"/>
      <c r="BX1045" s="56"/>
      <c r="BY1045" s="56"/>
      <c r="BZ1045" s="56"/>
      <c r="CA1045" s="56"/>
      <c r="CB1045" s="56"/>
      <c r="CC1045" s="56"/>
      <c r="CD1045" s="56"/>
      <c r="CE1045" s="56"/>
      <c r="CF1045" s="56"/>
      <c r="CG1045" s="56"/>
      <c r="CH1045" s="56"/>
      <c r="CI1045" s="56"/>
      <c r="CJ1045" s="56"/>
      <c r="CK1045" s="56"/>
      <c r="CL1045" s="56"/>
      <c r="CM1045" s="56"/>
      <c r="CN1045" s="56"/>
      <c r="CO1045" s="56"/>
      <c r="CP1045" s="56"/>
      <c r="CQ1045" s="56"/>
      <c r="CR1045" s="56"/>
      <c r="CS1045" s="56"/>
      <c r="CT1045" s="56"/>
      <c r="CU1045" s="56"/>
      <c r="CV1045" s="56"/>
      <c r="CW1045" s="56"/>
      <c r="CX1045" s="56"/>
      <c r="CY1045" s="56"/>
      <c r="CZ1045" s="66"/>
      <c r="DA1045" s="66"/>
      <c r="DB1045" s="66"/>
      <c r="DC1045" s="66"/>
      <c r="DD1045" s="66"/>
      <c r="DE1045" s="66"/>
      <c r="DF1045" s="66"/>
      <c r="DG1045" s="66"/>
      <c r="DH1045" s="66"/>
      <c r="DI1045" s="66"/>
      <c r="DJ1045" s="66"/>
      <c r="DK1045" s="66"/>
      <c r="DL1045" s="66"/>
      <c r="DM1045" s="66"/>
      <c r="DN1045" s="66"/>
      <c r="DO1045" s="66"/>
      <c r="DP1045" s="66"/>
      <c r="DQ1045" s="66"/>
      <c r="DR1045" s="66"/>
      <c r="DS1045" s="66"/>
      <c r="DT1045" s="66"/>
      <c r="DU1045" s="66"/>
      <c r="DV1045" s="66"/>
      <c r="DW1045" s="66"/>
      <c r="DX1045" s="66"/>
      <c r="DY1045" s="66"/>
      <c r="DZ1045" s="66"/>
      <c r="EA1045" s="66"/>
      <c r="EB1045" s="66"/>
      <c r="EC1045" s="66"/>
      <c r="ED1045" s="66"/>
      <c r="EE1045" s="66"/>
      <c r="EF1045" s="66"/>
      <c r="EG1045" s="66"/>
      <c r="EH1045" s="66"/>
      <c r="EI1045" s="66"/>
      <c r="EJ1045" s="66"/>
      <c r="EK1045" s="66"/>
      <c r="EL1045" s="115"/>
      <c r="EM1045" s="61"/>
      <c r="EN1045" s="61"/>
      <c r="EO1045" s="61"/>
      <c r="EP1045" s="61"/>
      <c r="EQ1045" s="121"/>
    </row>
    <row r="1046" spans="2:147" s="67" customFormat="1" ht="11.25" customHeight="1" x14ac:dyDescent="0.15">
      <c r="B1046" s="114"/>
      <c r="C1046" s="56"/>
      <c r="D1046" s="56"/>
      <c r="E1046" s="56"/>
      <c r="F1046" s="56"/>
      <c r="G1046" s="56"/>
      <c r="H1046" s="56" t="s">
        <v>4448</v>
      </c>
      <c r="I1046" s="56"/>
      <c r="J1046" s="56"/>
      <c r="K1046" s="56"/>
      <c r="L1046" s="56"/>
      <c r="M1046" s="56"/>
      <c r="N1046" s="56"/>
      <c r="O1046" s="56" t="s">
        <v>41</v>
      </c>
      <c r="P1046" s="56"/>
      <c r="Q1046" s="287" t="e">
        <f>토목기계경비총괄표!$G$5</f>
        <v>#REF!</v>
      </c>
      <c r="R1046" s="287"/>
      <c r="S1046" s="287"/>
      <c r="T1046" s="287"/>
      <c r="U1046" s="287"/>
      <c r="V1046" s="56" t="s">
        <v>12609</v>
      </c>
      <c r="W1046" s="56"/>
      <c r="X1046" s="56"/>
      <c r="Y1046" s="56" t="str">
        <f>TEXT(BM1043,"#,##0.#######")</f>
        <v>5.65</v>
      </c>
      <c r="Z1046" s="56"/>
      <c r="AA1046" s="56"/>
      <c r="AB1046" s="56"/>
      <c r="AC1046" s="56"/>
      <c r="AD1046" s="56" t="s">
        <v>43</v>
      </c>
      <c r="AE1046" s="56"/>
      <c r="AF1046" s="56" t="e">
        <f>TEXT(TRUNC(Q1046/BM1043,1),"#,##0.#")</f>
        <v>#REF!</v>
      </c>
      <c r="AN1046" s="56"/>
      <c r="AO1046" s="56"/>
      <c r="AP1046" s="56"/>
      <c r="AQ1046" s="56"/>
      <c r="AR1046" s="56"/>
      <c r="AS1046" s="56"/>
      <c r="AT1046" s="56"/>
      <c r="AU1046" s="56"/>
      <c r="AV1046" s="56"/>
      <c r="AW1046" s="56"/>
      <c r="AX1046" s="56"/>
      <c r="AY1046" s="56"/>
      <c r="AZ1046" s="56"/>
      <c r="BA1046" s="56"/>
      <c r="BB1046" s="56"/>
      <c r="BC1046" s="56"/>
      <c r="BD1046" s="56"/>
      <c r="BE1046" s="56"/>
      <c r="BF1046" s="56"/>
      <c r="BG1046" s="56"/>
      <c r="BH1046" s="56"/>
      <c r="BI1046" s="56"/>
      <c r="BJ1046" s="56"/>
      <c r="BK1046" s="56"/>
      <c r="BL1046" s="56"/>
      <c r="BM1046" s="56"/>
      <c r="BN1046" s="56"/>
      <c r="BO1046" s="56"/>
      <c r="BP1046" s="56"/>
      <c r="BQ1046" s="56"/>
      <c r="BR1046" s="56"/>
      <c r="BS1046" s="56"/>
      <c r="BT1046" s="56"/>
      <c r="BU1046" s="56"/>
      <c r="BV1046" s="56"/>
      <c r="BW1046" s="56"/>
      <c r="BX1046" s="56"/>
      <c r="BY1046" s="56"/>
      <c r="BZ1046" s="56"/>
      <c r="CA1046" s="56"/>
      <c r="CB1046" s="56"/>
      <c r="CC1046" s="56"/>
      <c r="CD1046" s="56"/>
      <c r="CE1046" s="56"/>
      <c r="CF1046" s="56"/>
      <c r="CG1046" s="56"/>
      <c r="CH1046" s="56"/>
      <c r="CI1046" s="56"/>
      <c r="CJ1046" s="56"/>
      <c r="CK1046" s="56"/>
      <c r="CL1046" s="56"/>
      <c r="CM1046" s="56"/>
      <c r="CN1046" s="56"/>
      <c r="CO1046" s="56"/>
      <c r="CP1046" s="56"/>
      <c r="CQ1046" s="56"/>
      <c r="CR1046" s="56"/>
      <c r="CS1046" s="56"/>
      <c r="CT1046" s="56"/>
      <c r="CU1046" s="56"/>
      <c r="CV1046" s="56"/>
      <c r="CW1046" s="56"/>
      <c r="CX1046" s="56"/>
      <c r="CY1046" s="56"/>
      <c r="CZ1046" s="66"/>
      <c r="DA1046" s="66"/>
      <c r="DB1046" s="66"/>
      <c r="DC1046" s="66"/>
      <c r="DD1046" s="66"/>
      <c r="DE1046" s="66"/>
      <c r="DF1046" s="66"/>
      <c r="DG1046" s="66"/>
      <c r="DH1046" s="66"/>
      <c r="DI1046" s="66"/>
      <c r="DJ1046" s="66"/>
      <c r="DK1046" s="66"/>
      <c r="DL1046" s="66"/>
      <c r="DM1046" s="66"/>
      <c r="DN1046" s="66"/>
      <c r="DO1046" s="66"/>
      <c r="DP1046" s="66"/>
      <c r="DQ1046" s="66"/>
      <c r="DR1046" s="66"/>
      <c r="DS1046" s="66"/>
      <c r="DT1046" s="66"/>
      <c r="DU1046" s="66"/>
      <c r="DV1046" s="66"/>
      <c r="DW1046" s="66"/>
      <c r="DX1046" s="66"/>
      <c r="DY1046" s="66"/>
      <c r="DZ1046" s="66"/>
      <c r="EA1046" s="66"/>
      <c r="EB1046" s="66"/>
      <c r="EC1046" s="66"/>
      <c r="ED1046" s="66"/>
      <c r="EE1046" s="66"/>
      <c r="EF1046" s="66"/>
      <c r="EG1046" s="66"/>
      <c r="EH1046" s="66"/>
      <c r="EI1046" s="66"/>
      <c r="EJ1046" s="66"/>
      <c r="EK1046" s="66"/>
      <c r="EL1046" s="115"/>
      <c r="EM1046" s="61"/>
      <c r="EN1046" s="61"/>
      <c r="EO1046" s="61"/>
      <c r="EP1046" s="61"/>
      <c r="EQ1046" s="121"/>
    </row>
    <row r="1047" spans="2:147" s="67" customFormat="1" ht="11.25" customHeight="1" x14ac:dyDescent="0.15">
      <c r="B1047" s="114"/>
      <c r="C1047" s="56"/>
      <c r="D1047" s="56"/>
      <c r="E1047" s="56"/>
      <c r="F1047" s="56"/>
      <c r="G1047" s="56"/>
      <c r="H1047" s="56" t="s">
        <v>4449</v>
      </c>
      <c r="I1047" s="56"/>
      <c r="J1047" s="56"/>
      <c r="K1047" s="56"/>
      <c r="L1047" s="56"/>
      <c r="M1047" s="56"/>
      <c r="N1047" s="56"/>
      <c r="O1047" s="56" t="s">
        <v>41</v>
      </c>
      <c r="P1047" s="56"/>
      <c r="Q1047" s="287" t="e">
        <f>토목기계경비총괄표!$H$5</f>
        <v>#REF!</v>
      </c>
      <c r="R1047" s="287"/>
      <c r="S1047" s="287"/>
      <c r="T1047" s="287"/>
      <c r="U1047" s="287"/>
      <c r="V1047" s="56" t="s">
        <v>12609</v>
      </c>
      <c r="W1047" s="56"/>
      <c r="X1047" s="56"/>
      <c r="Y1047" s="56" t="str">
        <f>TEXT(BM1043,"#,##0.#######")</f>
        <v>5.65</v>
      </c>
      <c r="Z1047" s="56"/>
      <c r="AA1047" s="56"/>
      <c r="AB1047" s="56"/>
      <c r="AC1047" s="56"/>
      <c r="AD1047" s="56" t="s">
        <v>43</v>
      </c>
      <c r="AE1047" s="56"/>
      <c r="AF1047" s="56" t="e">
        <f>TEXT(TRUNC(Q1047/BM1043,1),"#,##0.#")</f>
        <v>#REF!</v>
      </c>
      <c r="AN1047" s="56"/>
      <c r="AQ1047" s="56"/>
      <c r="AR1047" s="56"/>
      <c r="AS1047" s="56"/>
      <c r="AT1047" s="56"/>
      <c r="AU1047" s="56"/>
      <c r="AV1047" s="56"/>
      <c r="AW1047" s="56"/>
      <c r="AX1047" s="56"/>
      <c r="AY1047" s="56"/>
      <c r="AZ1047" s="56"/>
      <c r="BA1047" s="56"/>
      <c r="BB1047" s="56"/>
      <c r="BC1047" s="56"/>
      <c r="BD1047" s="56"/>
      <c r="BE1047" s="56"/>
      <c r="BF1047" s="56"/>
      <c r="BG1047" s="56"/>
      <c r="BH1047" s="56"/>
      <c r="BI1047" s="56"/>
      <c r="BJ1047" s="56"/>
      <c r="BK1047" s="56"/>
      <c r="BL1047" s="56"/>
      <c r="BM1047" s="56"/>
      <c r="BN1047" s="56"/>
      <c r="BO1047" s="56"/>
      <c r="BP1047" s="56"/>
      <c r="BQ1047" s="56"/>
      <c r="BR1047" s="56"/>
      <c r="BS1047" s="56"/>
      <c r="BT1047" s="56"/>
      <c r="BU1047" s="56"/>
      <c r="BV1047" s="56"/>
      <c r="BW1047" s="56"/>
      <c r="BX1047" s="56"/>
      <c r="BY1047" s="56"/>
      <c r="BZ1047" s="56"/>
      <c r="CA1047" s="56"/>
      <c r="CB1047" s="56"/>
      <c r="CC1047" s="56"/>
      <c r="CD1047" s="56"/>
      <c r="CE1047" s="56"/>
      <c r="CF1047" s="56"/>
      <c r="CG1047" s="56"/>
      <c r="CH1047" s="56"/>
      <c r="CI1047" s="56"/>
      <c r="CJ1047" s="56"/>
      <c r="CK1047" s="56"/>
      <c r="CL1047" s="56"/>
      <c r="CM1047" s="56"/>
      <c r="CN1047" s="56"/>
      <c r="CO1047" s="56"/>
      <c r="CP1047" s="56"/>
      <c r="CQ1047" s="56"/>
      <c r="CR1047" s="56"/>
      <c r="CS1047" s="56"/>
      <c r="CT1047" s="56"/>
      <c r="CU1047" s="56"/>
      <c r="CV1047" s="56"/>
      <c r="CW1047" s="56"/>
      <c r="CX1047" s="56"/>
      <c r="CY1047" s="56"/>
      <c r="CZ1047" s="66"/>
      <c r="DA1047" s="66"/>
      <c r="DB1047" s="66"/>
      <c r="DC1047" s="66"/>
      <c r="DD1047" s="66"/>
      <c r="DE1047" s="66"/>
      <c r="DF1047" s="66"/>
      <c r="DG1047" s="66"/>
      <c r="DH1047" s="66"/>
      <c r="DI1047" s="66"/>
      <c r="DJ1047" s="66"/>
      <c r="DK1047" s="66"/>
      <c r="DL1047" s="66"/>
      <c r="DM1047" s="66"/>
      <c r="DN1047" s="66"/>
      <c r="DO1047" s="66"/>
      <c r="DP1047" s="66"/>
      <c r="DQ1047" s="66"/>
      <c r="DR1047" s="66"/>
      <c r="DS1047" s="66"/>
      <c r="DT1047" s="66"/>
      <c r="DU1047" s="66"/>
      <c r="DV1047" s="66"/>
      <c r="DW1047" s="66"/>
      <c r="DX1047" s="66"/>
      <c r="DY1047" s="66"/>
      <c r="DZ1047" s="66"/>
      <c r="EA1047" s="66"/>
      <c r="EB1047" s="66"/>
      <c r="EC1047" s="66"/>
      <c r="ED1047" s="66"/>
      <c r="EE1047" s="66"/>
      <c r="EF1047" s="66"/>
      <c r="EG1047" s="66"/>
      <c r="EH1047" s="66"/>
      <c r="EI1047" s="66"/>
      <c r="EJ1047" s="66"/>
      <c r="EK1047" s="66"/>
      <c r="EL1047" s="115"/>
      <c r="EM1047" s="61"/>
      <c r="EN1047" s="61"/>
      <c r="EO1047" s="61"/>
      <c r="EP1047" s="61"/>
      <c r="EQ1047" s="121"/>
    </row>
    <row r="1048" spans="2:147" s="67" customFormat="1" ht="11.25" customHeight="1" x14ac:dyDescent="0.15">
      <c r="B1048" s="114"/>
      <c r="C1048" s="56"/>
      <c r="D1048" s="56"/>
      <c r="E1048" s="56"/>
      <c r="F1048" s="56"/>
      <c r="G1048" s="56"/>
      <c r="H1048" s="56" t="s">
        <v>12605</v>
      </c>
      <c r="I1048" s="56"/>
      <c r="J1048" s="56"/>
      <c r="K1048" s="56"/>
      <c r="L1048" s="56" t="s">
        <v>12606</v>
      </c>
      <c r="M1048" s="56"/>
      <c r="N1048" s="56"/>
      <c r="O1048" s="56" t="s">
        <v>41</v>
      </c>
      <c r="P1048" s="56"/>
      <c r="Q1048" s="287">
        <f>토목기계경비총괄표!$I$5</f>
        <v>16378</v>
      </c>
      <c r="R1048" s="287"/>
      <c r="S1048" s="287"/>
      <c r="T1048" s="287"/>
      <c r="U1048" s="287"/>
      <c r="V1048" s="56" t="s">
        <v>12609</v>
      </c>
      <c r="W1048" s="56"/>
      <c r="X1048" s="56"/>
      <c r="Y1048" s="56" t="str">
        <f>TEXT(BM1043,"#,##0.#######")</f>
        <v>5.65</v>
      </c>
      <c r="Z1048" s="56"/>
      <c r="AA1048" s="56"/>
      <c r="AB1048" s="56"/>
      <c r="AC1048" s="56"/>
      <c r="AD1048" s="56" t="s">
        <v>43</v>
      </c>
      <c r="AE1048" s="56"/>
      <c r="AF1048" s="56" t="str">
        <f>TEXT(TRUNC(Q1048/BM1043,1),"#,##0.#")</f>
        <v>2,898.7</v>
      </c>
      <c r="AN1048" s="56"/>
      <c r="AO1048" s="56"/>
      <c r="AP1048" s="56"/>
      <c r="AQ1048" s="56"/>
      <c r="AR1048" s="56"/>
      <c r="AS1048" s="56"/>
      <c r="AT1048" s="56"/>
      <c r="AU1048" s="56"/>
      <c r="AV1048" s="56"/>
      <c r="AW1048" s="56"/>
      <c r="AX1048" s="56"/>
      <c r="AY1048" s="56"/>
      <c r="AZ1048" s="56"/>
      <c r="BA1048" s="56"/>
      <c r="BB1048" s="56"/>
      <c r="BC1048" s="56"/>
      <c r="BD1048" s="56"/>
      <c r="BE1048" s="56"/>
      <c r="BF1048" s="56"/>
      <c r="BG1048" s="56"/>
      <c r="BH1048" s="56"/>
      <c r="BI1048" s="56"/>
      <c r="BJ1048" s="56"/>
      <c r="BK1048" s="56"/>
      <c r="BL1048" s="56"/>
      <c r="BM1048" s="56"/>
      <c r="BN1048" s="56"/>
      <c r="BO1048" s="56"/>
      <c r="BP1048" s="56"/>
      <c r="BQ1048" s="56"/>
      <c r="BR1048" s="56"/>
      <c r="BS1048" s="56"/>
      <c r="BT1048" s="56"/>
      <c r="BU1048" s="56"/>
      <c r="BV1048" s="56"/>
      <c r="BW1048" s="56"/>
      <c r="BX1048" s="56"/>
      <c r="BY1048" s="56"/>
      <c r="BZ1048" s="56"/>
      <c r="CA1048" s="56"/>
      <c r="CB1048" s="56"/>
      <c r="CC1048" s="56"/>
      <c r="CD1048" s="56"/>
      <c r="CE1048" s="56"/>
      <c r="CF1048" s="56"/>
      <c r="CG1048" s="56"/>
      <c r="CH1048" s="56"/>
      <c r="CI1048" s="56"/>
      <c r="CJ1048" s="56"/>
      <c r="CK1048" s="56"/>
      <c r="CL1048" s="56"/>
      <c r="CM1048" s="56"/>
      <c r="CN1048" s="56"/>
      <c r="CO1048" s="56"/>
      <c r="CP1048" s="56"/>
      <c r="CQ1048" s="56"/>
      <c r="CR1048" s="56"/>
      <c r="CS1048" s="56"/>
      <c r="CT1048" s="56"/>
      <c r="CU1048" s="56"/>
      <c r="CV1048" s="56"/>
      <c r="CW1048" s="56"/>
      <c r="CX1048" s="56"/>
      <c r="CY1048" s="56"/>
      <c r="CZ1048" s="66"/>
      <c r="DA1048" s="66"/>
      <c r="DB1048" s="66"/>
      <c r="DC1048" s="66"/>
      <c r="DD1048" s="66"/>
      <c r="DE1048" s="66"/>
      <c r="DF1048" s="66"/>
      <c r="DG1048" s="66"/>
      <c r="DH1048" s="66"/>
      <c r="DI1048" s="66"/>
      <c r="DJ1048" s="66"/>
      <c r="DK1048" s="66"/>
      <c r="DL1048" s="66"/>
      <c r="DM1048" s="66"/>
      <c r="DN1048" s="66"/>
      <c r="DO1048" s="66"/>
      <c r="DP1048" s="66"/>
      <c r="DQ1048" s="66"/>
      <c r="DR1048" s="66"/>
      <c r="DS1048" s="66"/>
      <c r="DT1048" s="66"/>
      <c r="DU1048" s="66"/>
      <c r="DV1048" s="66"/>
      <c r="DW1048" s="66"/>
      <c r="DX1048" s="66"/>
      <c r="DY1048" s="66"/>
      <c r="DZ1048" s="66"/>
      <c r="EA1048" s="66"/>
      <c r="EB1048" s="66"/>
      <c r="EC1048" s="66"/>
      <c r="ED1048" s="66"/>
      <c r="EE1048" s="66"/>
      <c r="EF1048" s="66"/>
      <c r="EG1048" s="66"/>
      <c r="EH1048" s="66"/>
      <c r="EI1048" s="66"/>
      <c r="EJ1048" s="66"/>
      <c r="EK1048" s="66"/>
      <c r="EL1048" s="115"/>
      <c r="EM1048" s="61"/>
      <c r="EN1048" s="61"/>
      <c r="EO1048" s="61"/>
      <c r="EP1048" s="61"/>
      <c r="EQ1048" s="121"/>
    </row>
    <row r="1049" spans="2:147" s="67" customFormat="1" ht="11.25" customHeight="1" x14ac:dyDescent="0.15">
      <c r="B1049" s="114"/>
      <c r="C1049" s="56"/>
      <c r="D1049" s="56"/>
      <c r="E1049" s="56"/>
      <c r="F1049" s="56"/>
      <c r="G1049" s="56"/>
      <c r="H1049" s="56" t="s">
        <v>12614</v>
      </c>
      <c r="I1049" s="56"/>
      <c r="J1049" s="56"/>
      <c r="K1049" s="56"/>
      <c r="L1049" s="56" t="s">
        <v>9</v>
      </c>
      <c r="M1049" s="56"/>
      <c r="N1049" s="56"/>
      <c r="O1049" s="56" t="s">
        <v>41</v>
      </c>
      <c r="P1049" s="56"/>
      <c r="Q1049" s="56" t="e">
        <f>TEXT(AF1046+AF1047+AF1048,"#,##0.#######")</f>
        <v>#REF!</v>
      </c>
      <c r="R1049" s="56"/>
      <c r="S1049" s="56"/>
      <c r="T1049" s="56"/>
      <c r="U1049" s="56"/>
      <c r="V1049" s="56"/>
      <c r="W1049" s="56"/>
      <c r="X1049" s="56"/>
      <c r="Y1049" s="56"/>
      <c r="Z1049" s="56"/>
      <c r="AA1049" s="56"/>
      <c r="AB1049" s="56"/>
      <c r="AC1049" s="56"/>
      <c r="AD1049" s="56"/>
      <c r="AE1049" s="56"/>
      <c r="AF1049" s="56"/>
      <c r="AG1049" s="56"/>
      <c r="AH1049" s="56"/>
      <c r="AJ1049" s="56"/>
      <c r="AK1049" s="56"/>
      <c r="AL1049" s="56"/>
      <c r="AM1049" s="56"/>
      <c r="AN1049" s="56"/>
      <c r="AO1049" s="56"/>
      <c r="AP1049" s="56"/>
      <c r="AQ1049" s="56"/>
      <c r="AR1049" s="56"/>
      <c r="AS1049" s="56"/>
      <c r="AT1049" s="56"/>
      <c r="AU1049" s="56"/>
      <c r="AV1049" s="56"/>
      <c r="AW1049" s="56"/>
      <c r="AX1049" s="56"/>
      <c r="AY1049" s="56"/>
      <c r="AZ1049" s="56"/>
      <c r="BA1049" s="56"/>
      <c r="BB1049" s="56"/>
      <c r="BC1049" s="56"/>
      <c r="BD1049" s="56"/>
      <c r="BE1049" s="56"/>
      <c r="BF1049" s="56"/>
      <c r="BG1049" s="56"/>
      <c r="BH1049" s="56"/>
      <c r="BI1049" s="56"/>
      <c r="BJ1049" s="56"/>
      <c r="BK1049" s="56"/>
      <c r="BL1049" s="56"/>
      <c r="BM1049" s="56"/>
      <c r="BN1049" s="56"/>
      <c r="BO1049" s="56"/>
      <c r="BP1049" s="56"/>
      <c r="BQ1049" s="56"/>
      <c r="BR1049" s="56"/>
      <c r="BS1049" s="56"/>
      <c r="BT1049" s="56"/>
      <c r="BU1049" s="56"/>
      <c r="BV1049" s="56"/>
      <c r="BW1049" s="56"/>
      <c r="BX1049" s="56"/>
      <c r="BY1049" s="56"/>
      <c r="BZ1049" s="56"/>
      <c r="CA1049" s="56"/>
      <c r="CB1049" s="56"/>
      <c r="CC1049" s="56"/>
      <c r="CD1049" s="56"/>
      <c r="CE1049" s="56"/>
      <c r="CF1049" s="56"/>
      <c r="CG1049" s="56"/>
      <c r="CH1049" s="56"/>
      <c r="CI1049" s="56"/>
      <c r="CJ1049" s="56"/>
      <c r="CK1049" s="56"/>
      <c r="CL1049" s="56"/>
      <c r="CM1049" s="56"/>
      <c r="CN1049" s="56"/>
      <c r="CO1049" s="56"/>
      <c r="CP1049" s="56"/>
      <c r="CQ1049" s="56"/>
      <c r="CR1049" s="56"/>
      <c r="CS1049" s="56"/>
      <c r="CT1049" s="56"/>
      <c r="CU1049" s="56"/>
      <c r="CV1049" s="56"/>
      <c r="CW1049" s="56"/>
      <c r="CX1049" s="56"/>
      <c r="CY1049" s="56"/>
      <c r="CZ1049" s="66"/>
      <c r="DA1049" s="66"/>
      <c r="DB1049" s="66"/>
      <c r="DC1049" s="66"/>
      <c r="DD1049" s="66"/>
      <c r="DE1049" s="66"/>
      <c r="DF1049" s="66"/>
      <c r="DG1049" s="66"/>
      <c r="DH1049" s="66"/>
      <c r="DI1049" s="66"/>
      <c r="DJ1049" s="66"/>
      <c r="DK1049" s="66"/>
      <c r="DL1049" s="66"/>
      <c r="DM1049" s="66"/>
      <c r="DN1049" s="66"/>
      <c r="DO1049" s="66"/>
      <c r="DP1049" s="66"/>
      <c r="DQ1049" s="66"/>
      <c r="DR1049" s="66"/>
      <c r="DS1049" s="66"/>
      <c r="DT1049" s="66"/>
      <c r="DU1049" s="66"/>
      <c r="DV1049" s="66"/>
      <c r="DW1049" s="66"/>
      <c r="DX1049" s="66"/>
      <c r="DY1049" s="66"/>
      <c r="DZ1049" s="66"/>
      <c r="EA1049" s="66"/>
      <c r="EB1049" s="66"/>
      <c r="EC1049" s="66"/>
      <c r="ED1049" s="66"/>
      <c r="EE1049" s="66"/>
      <c r="EF1049" s="66"/>
      <c r="EG1049" s="66"/>
      <c r="EH1049" s="66"/>
      <c r="EI1049" s="66"/>
      <c r="EJ1049" s="66"/>
      <c r="EK1049" s="66"/>
      <c r="EL1049" s="115"/>
      <c r="EM1049" s="61" t="e">
        <f>EN1049+EO1049+EP1049</f>
        <v>#REF!</v>
      </c>
      <c r="EN1049" s="61" t="e">
        <f>TEXT(AF1046,"#,###.0")</f>
        <v>#REF!</v>
      </c>
      <c r="EO1049" s="61" t="e">
        <f>TEXT(AF1047,"#,###.0")</f>
        <v>#REF!</v>
      </c>
      <c r="EP1049" s="61" t="str">
        <f>TEXT(AF1048,"#,###.0")</f>
        <v>2,898.7</v>
      </c>
      <c r="EQ1049" s="121"/>
    </row>
    <row r="1050" spans="2:147" s="67" customFormat="1" ht="11.25" customHeight="1" x14ac:dyDescent="0.15">
      <c r="B1050" s="114"/>
      <c r="C1050" s="56"/>
      <c r="D1050" s="56"/>
      <c r="E1050" s="56"/>
      <c r="F1050" s="56"/>
      <c r="G1050" s="56"/>
      <c r="H1050" s="56"/>
      <c r="I1050" s="56"/>
      <c r="J1050" s="56"/>
      <c r="K1050" s="56"/>
      <c r="L1050" s="56"/>
      <c r="M1050" s="56"/>
      <c r="N1050" s="56"/>
      <c r="O1050" s="56"/>
      <c r="P1050" s="56"/>
      <c r="Q1050" s="56"/>
      <c r="R1050" s="56"/>
      <c r="S1050" s="56"/>
      <c r="T1050" s="56"/>
      <c r="U1050" s="56"/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  <c r="AL1050" s="56"/>
      <c r="AM1050" s="56"/>
      <c r="AN1050" s="56"/>
      <c r="AO1050" s="56"/>
      <c r="AP1050" s="56"/>
      <c r="AQ1050" s="56"/>
      <c r="AR1050" s="56"/>
      <c r="AS1050" s="56"/>
      <c r="AT1050" s="56"/>
      <c r="AU1050" s="56"/>
      <c r="AV1050" s="56"/>
      <c r="AW1050" s="56"/>
      <c r="AX1050" s="56"/>
      <c r="AY1050" s="56"/>
      <c r="AZ1050" s="56"/>
      <c r="BA1050" s="56"/>
      <c r="BB1050" s="56"/>
      <c r="BC1050" s="56"/>
      <c r="BD1050" s="56"/>
      <c r="BE1050" s="56"/>
      <c r="BF1050" s="56"/>
      <c r="BG1050" s="56"/>
      <c r="BH1050" s="56"/>
      <c r="BI1050" s="56"/>
      <c r="BJ1050" s="56"/>
      <c r="BK1050" s="56"/>
      <c r="BL1050" s="56"/>
      <c r="BM1050" s="56"/>
      <c r="BN1050" s="56"/>
      <c r="BO1050" s="56"/>
      <c r="BP1050" s="56"/>
      <c r="BQ1050" s="56"/>
      <c r="BR1050" s="56"/>
      <c r="BS1050" s="56"/>
      <c r="BT1050" s="56"/>
      <c r="BU1050" s="56"/>
      <c r="BV1050" s="56"/>
      <c r="BW1050" s="56"/>
      <c r="BX1050" s="56"/>
      <c r="BY1050" s="56"/>
      <c r="BZ1050" s="56"/>
      <c r="CA1050" s="56"/>
      <c r="CB1050" s="56"/>
      <c r="CC1050" s="56"/>
      <c r="CD1050" s="56"/>
      <c r="CE1050" s="56"/>
      <c r="CF1050" s="56"/>
      <c r="CG1050" s="56"/>
      <c r="CH1050" s="56"/>
      <c r="CI1050" s="56"/>
      <c r="CJ1050" s="56"/>
      <c r="CK1050" s="56"/>
      <c r="CL1050" s="56"/>
      <c r="CM1050" s="56"/>
      <c r="CN1050" s="56"/>
      <c r="CO1050" s="56"/>
      <c r="CP1050" s="56"/>
      <c r="CQ1050" s="56"/>
      <c r="CR1050" s="56"/>
      <c r="CS1050" s="56"/>
      <c r="CT1050" s="56"/>
      <c r="CU1050" s="56"/>
      <c r="CV1050" s="56"/>
      <c r="CW1050" s="56"/>
      <c r="CX1050" s="56"/>
      <c r="CY1050" s="56"/>
      <c r="CZ1050" s="66"/>
      <c r="DA1050" s="66"/>
      <c r="DB1050" s="66"/>
      <c r="DC1050" s="66"/>
      <c r="DD1050" s="66"/>
      <c r="DE1050" s="66"/>
      <c r="DF1050" s="66"/>
      <c r="DG1050" s="66"/>
      <c r="DH1050" s="66"/>
      <c r="DI1050" s="66"/>
      <c r="DJ1050" s="66"/>
      <c r="DK1050" s="66"/>
      <c r="DL1050" s="66"/>
      <c r="DM1050" s="66"/>
      <c r="DN1050" s="66"/>
      <c r="DO1050" s="66"/>
      <c r="DP1050" s="66"/>
      <c r="DQ1050" s="66"/>
      <c r="DR1050" s="66"/>
      <c r="DS1050" s="66"/>
      <c r="DT1050" s="66"/>
      <c r="DU1050" s="66"/>
      <c r="DV1050" s="66"/>
      <c r="DW1050" s="66"/>
      <c r="DX1050" s="66"/>
      <c r="DY1050" s="66"/>
      <c r="DZ1050" s="66"/>
      <c r="EA1050" s="66"/>
      <c r="EB1050" s="66"/>
      <c r="EC1050" s="66"/>
      <c r="ED1050" s="66"/>
      <c r="EE1050" s="66"/>
      <c r="EF1050" s="66"/>
      <c r="EG1050" s="66"/>
      <c r="EH1050" s="66"/>
      <c r="EI1050" s="66"/>
      <c r="EJ1050" s="66"/>
      <c r="EK1050" s="66"/>
      <c r="EL1050" s="115"/>
      <c r="EM1050" s="61"/>
      <c r="EN1050" s="61"/>
      <c r="EO1050" s="61"/>
      <c r="EP1050" s="61"/>
      <c r="EQ1050" s="121"/>
    </row>
    <row r="1051" spans="2:147" s="67" customFormat="1" ht="11.25" customHeight="1" x14ac:dyDescent="0.15">
      <c r="B1051" s="114"/>
      <c r="C1051" s="56"/>
      <c r="D1051" s="56"/>
      <c r="E1051" s="56" t="s">
        <v>12600</v>
      </c>
      <c r="F1051" s="56"/>
      <c r="G1051" s="56"/>
      <c r="H1051" s="56" t="s">
        <v>12604</v>
      </c>
      <c r="I1051" s="56"/>
      <c r="J1051" s="56"/>
      <c r="K1051" s="56"/>
      <c r="L1051" s="56" t="s">
        <v>9</v>
      </c>
      <c r="M1051" s="56"/>
      <c r="N1051" s="56"/>
      <c r="O1051" s="56"/>
      <c r="P1051" s="56"/>
      <c r="Q1051" s="56"/>
      <c r="R1051" s="56"/>
      <c r="S1051" s="56"/>
      <c r="T1051" s="56"/>
      <c r="U1051" s="56"/>
      <c r="V1051" s="56"/>
      <c r="W1051" s="56"/>
      <c r="X1051" s="56"/>
      <c r="Y1051" s="56"/>
      <c r="Z1051" s="56"/>
      <c r="AA1051" s="56"/>
      <c r="AB1051" s="56"/>
      <c r="AC1051" s="56"/>
      <c r="AD1051" s="56"/>
      <c r="AE1051" s="56"/>
      <c r="AF1051" s="56"/>
      <c r="AG1051" s="56"/>
      <c r="AH1051" s="56"/>
      <c r="AI1051" s="56"/>
      <c r="AJ1051" s="56"/>
      <c r="AK1051" s="56"/>
      <c r="AL1051" s="56"/>
      <c r="AM1051" s="56"/>
      <c r="AN1051" s="56"/>
      <c r="AO1051" s="56"/>
      <c r="AP1051" s="56"/>
      <c r="AQ1051" s="56"/>
      <c r="AR1051" s="56"/>
      <c r="AS1051" s="56"/>
      <c r="AT1051" s="56"/>
      <c r="AU1051" s="56"/>
      <c r="AV1051" s="56"/>
      <c r="AW1051" s="56"/>
      <c r="AX1051" s="56"/>
      <c r="AY1051" s="56"/>
      <c r="AZ1051" s="56"/>
      <c r="BA1051" s="56"/>
      <c r="BB1051" s="56"/>
      <c r="BC1051" s="56"/>
      <c r="BD1051" s="56"/>
      <c r="BE1051" s="56"/>
      <c r="BF1051" s="56"/>
      <c r="BG1051" s="56"/>
      <c r="BH1051" s="56"/>
      <c r="BI1051" s="56"/>
      <c r="BJ1051" s="56"/>
      <c r="BK1051" s="56"/>
      <c r="BL1051" s="56"/>
      <c r="BM1051" s="56"/>
      <c r="BN1051" s="56"/>
      <c r="BO1051" s="56"/>
      <c r="BP1051" s="56"/>
      <c r="BQ1051" s="56"/>
      <c r="BR1051" s="56"/>
      <c r="BS1051" s="56"/>
      <c r="BT1051" s="56"/>
      <c r="BU1051" s="56"/>
      <c r="BV1051" s="56"/>
      <c r="BW1051" s="56"/>
      <c r="BX1051" s="56"/>
      <c r="BY1051" s="56"/>
      <c r="BZ1051" s="56"/>
      <c r="CA1051" s="56"/>
      <c r="CB1051" s="56"/>
      <c r="CC1051" s="56"/>
      <c r="CD1051" s="56"/>
      <c r="CE1051" s="56"/>
      <c r="CF1051" s="56"/>
      <c r="CG1051" s="56"/>
      <c r="CH1051" s="56"/>
      <c r="CI1051" s="56"/>
      <c r="CJ1051" s="56"/>
      <c r="CK1051" s="56"/>
      <c r="CL1051" s="56"/>
      <c r="CM1051" s="56"/>
      <c r="CN1051" s="56"/>
      <c r="CO1051" s="56"/>
      <c r="CP1051" s="56"/>
      <c r="CQ1051" s="56"/>
      <c r="CR1051" s="56"/>
      <c r="CS1051" s="56"/>
      <c r="CT1051" s="56"/>
      <c r="CU1051" s="56"/>
      <c r="CV1051" s="56"/>
      <c r="CW1051" s="56"/>
      <c r="CX1051" s="56"/>
      <c r="CY1051" s="56"/>
      <c r="CZ1051" s="66"/>
      <c r="DA1051" s="66"/>
      <c r="DB1051" s="66"/>
      <c r="DC1051" s="66"/>
      <c r="DD1051" s="66"/>
      <c r="DE1051" s="66"/>
      <c r="DF1051" s="66"/>
      <c r="DG1051" s="66"/>
      <c r="DH1051" s="66"/>
      <c r="DI1051" s="66"/>
      <c r="DJ1051" s="66"/>
      <c r="DK1051" s="66"/>
      <c r="DL1051" s="66"/>
      <c r="DM1051" s="66"/>
      <c r="DN1051" s="66"/>
      <c r="DO1051" s="66"/>
      <c r="DP1051" s="66"/>
      <c r="DQ1051" s="66"/>
      <c r="DR1051" s="66"/>
      <c r="DS1051" s="66"/>
      <c r="DT1051" s="66"/>
      <c r="DU1051" s="66"/>
      <c r="DV1051" s="66"/>
      <c r="DW1051" s="66"/>
      <c r="DX1051" s="66"/>
      <c r="DY1051" s="66"/>
      <c r="DZ1051" s="66"/>
      <c r="EA1051" s="66"/>
      <c r="EB1051" s="66"/>
      <c r="EC1051" s="66"/>
      <c r="ED1051" s="66"/>
      <c r="EE1051" s="66"/>
      <c r="EF1051" s="66"/>
      <c r="EG1051" s="66"/>
      <c r="EH1051" s="66"/>
      <c r="EI1051" s="66"/>
      <c r="EJ1051" s="66"/>
      <c r="EK1051" s="66"/>
      <c r="EL1051" s="115"/>
      <c r="EM1051" s="61"/>
      <c r="EN1051" s="61"/>
      <c r="EO1051" s="61"/>
      <c r="EP1051" s="61"/>
      <c r="EQ1051" s="121"/>
    </row>
    <row r="1052" spans="2:147" s="67" customFormat="1" ht="11.25" customHeight="1" x14ac:dyDescent="0.15">
      <c r="B1052" s="114"/>
      <c r="C1052" s="56"/>
      <c r="D1052" s="56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  <c r="AL1052" s="56"/>
      <c r="AM1052" s="56"/>
      <c r="AN1052" s="56"/>
      <c r="AO1052" s="56"/>
      <c r="AP1052" s="56"/>
      <c r="AQ1052" s="56"/>
      <c r="AR1052" s="56"/>
      <c r="AS1052" s="56"/>
      <c r="AT1052" s="56"/>
      <c r="AU1052" s="56"/>
      <c r="AV1052" s="56"/>
      <c r="AW1052" s="56"/>
      <c r="AX1052" s="56"/>
      <c r="AY1052" s="56"/>
      <c r="AZ1052" s="56"/>
      <c r="BA1052" s="56"/>
      <c r="BB1052" s="56"/>
      <c r="BC1052" s="56"/>
      <c r="BD1052" s="56"/>
      <c r="BE1052" s="56"/>
      <c r="BF1052" s="56"/>
      <c r="BG1052" s="56"/>
      <c r="BH1052" s="56"/>
      <c r="BI1052" s="56"/>
      <c r="BJ1052" s="56"/>
      <c r="BK1052" s="56"/>
      <c r="BL1052" s="56"/>
      <c r="BM1052" s="56"/>
      <c r="BN1052" s="56"/>
      <c r="BO1052" s="56"/>
      <c r="BP1052" s="56"/>
      <c r="BQ1052" s="56"/>
      <c r="BR1052" s="56"/>
      <c r="BS1052" s="56"/>
      <c r="BT1052" s="56"/>
      <c r="BU1052" s="56"/>
      <c r="BV1052" s="56"/>
      <c r="BW1052" s="56"/>
      <c r="BX1052" s="56"/>
      <c r="BY1052" s="56"/>
      <c r="BZ1052" s="56"/>
      <c r="CA1052" s="56"/>
      <c r="CB1052" s="56"/>
      <c r="CC1052" s="56"/>
      <c r="CD1052" s="56"/>
      <c r="CE1052" s="56"/>
      <c r="CF1052" s="56"/>
      <c r="CG1052" s="56"/>
      <c r="CH1052" s="56"/>
      <c r="CI1052" s="56"/>
      <c r="CJ1052" s="56"/>
      <c r="CK1052" s="56"/>
      <c r="CL1052" s="56"/>
      <c r="CM1052" s="56"/>
      <c r="CN1052" s="56"/>
      <c r="CO1052" s="56"/>
      <c r="CP1052" s="56"/>
      <c r="CQ1052" s="56"/>
      <c r="CR1052" s="56"/>
      <c r="CS1052" s="56"/>
      <c r="CT1052" s="56"/>
      <c r="CU1052" s="56"/>
      <c r="CV1052" s="56"/>
      <c r="CW1052" s="56"/>
      <c r="CX1052" s="56"/>
      <c r="CY1052" s="56"/>
      <c r="CZ1052" s="66"/>
      <c r="DA1052" s="66"/>
      <c r="DB1052" s="66"/>
      <c r="DC1052" s="66"/>
      <c r="DD1052" s="66"/>
      <c r="DE1052" s="66"/>
      <c r="DF1052" s="66"/>
      <c r="DG1052" s="66"/>
      <c r="DH1052" s="66"/>
      <c r="DI1052" s="66"/>
      <c r="DJ1052" s="66"/>
      <c r="DK1052" s="66"/>
      <c r="DL1052" s="66"/>
      <c r="DM1052" s="66"/>
      <c r="DN1052" s="66"/>
      <c r="DO1052" s="66"/>
      <c r="DP1052" s="66"/>
      <c r="DQ1052" s="66"/>
      <c r="DR1052" s="66"/>
      <c r="DS1052" s="66"/>
      <c r="DT1052" s="66"/>
      <c r="DU1052" s="66"/>
      <c r="DV1052" s="66"/>
      <c r="DW1052" s="66"/>
      <c r="DX1052" s="66"/>
      <c r="DY1052" s="66"/>
      <c r="DZ1052" s="66"/>
      <c r="EA1052" s="66"/>
      <c r="EB1052" s="66"/>
      <c r="EC1052" s="66"/>
      <c r="ED1052" s="66"/>
      <c r="EE1052" s="66"/>
      <c r="EF1052" s="66"/>
      <c r="EG1052" s="66"/>
      <c r="EH1052" s="66"/>
      <c r="EI1052" s="66"/>
      <c r="EJ1052" s="66"/>
      <c r="EK1052" s="66"/>
      <c r="EL1052" s="115"/>
      <c r="EM1052" s="61"/>
      <c r="EN1052" s="61"/>
      <c r="EO1052" s="61"/>
      <c r="EP1052" s="61"/>
      <c r="EQ1052" s="121"/>
    </row>
    <row r="1053" spans="2:147" s="67" customFormat="1" ht="11.25" customHeight="1" x14ac:dyDescent="0.15">
      <c r="B1053" s="114"/>
      <c r="C1053" s="56"/>
      <c r="D1053" s="56"/>
      <c r="E1053" s="56"/>
      <c r="F1053" s="56"/>
      <c r="G1053" s="56"/>
      <c r="H1053" s="56"/>
      <c r="I1053" s="56" t="s">
        <v>4448</v>
      </c>
      <c r="J1053" s="56"/>
      <c r="K1053" s="56"/>
      <c r="L1053" s="56"/>
      <c r="M1053" s="56"/>
      <c r="N1053" s="56"/>
      <c r="O1053" s="56"/>
      <c r="P1053" s="56" t="s">
        <v>41</v>
      </c>
      <c r="Q1053" s="56"/>
      <c r="R1053" s="56" t="e">
        <f>TEXT(TRUNC(EN1049,0),"#,##0")</f>
        <v>#REF!</v>
      </c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s="56"/>
      <c r="AE1053" s="56"/>
      <c r="AF1053" s="56"/>
      <c r="AG1053" s="56"/>
      <c r="AH1053" s="56"/>
      <c r="AI1053" s="56"/>
      <c r="AJ1053" s="56"/>
      <c r="AK1053" s="56"/>
      <c r="AL1053" s="56"/>
      <c r="AM1053" s="56"/>
      <c r="AN1053" s="56"/>
      <c r="AO1053" s="56"/>
      <c r="AP1053" s="56"/>
      <c r="AQ1053" s="56"/>
      <c r="AR1053" s="56"/>
      <c r="AS1053" s="56"/>
      <c r="AT1053" s="56"/>
      <c r="AU1053" s="56"/>
      <c r="AV1053" s="56"/>
      <c r="AW1053" s="56"/>
      <c r="AX1053" s="56"/>
      <c r="AY1053" s="56"/>
      <c r="AZ1053" s="56"/>
      <c r="BA1053" s="56"/>
      <c r="BB1053" s="56"/>
      <c r="BC1053" s="56"/>
      <c r="BD1053" s="56"/>
      <c r="BE1053" s="56"/>
      <c r="BF1053" s="56"/>
      <c r="BG1053" s="56"/>
      <c r="BH1053" s="56"/>
      <c r="BI1053" s="56"/>
      <c r="BJ1053" s="56"/>
      <c r="BK1053" s="56"/>
      <c r="BL1053" s="56"/>
      <c r="BM1053" s="56"/>
      <c r="BN1053" s="56"/>
      <c r="BO1053" s="56"/>
      <c r="BP1053" s="56"/>
      <c r="BQ1053" s="56"/>
      <c r="BR1053" s="56"/>
      <c r="BS1053" s="56"/>
      <c r="BT1053" s="56"/>
      <c r="BU1053" s="56"/>
      <c r="BV1053" s="56"/>
      <c r="BW1053" s="56"/>
      <c r="BX1053" s="56"/>
      <c r="BY1053" s="56"/>
      <c r="BZ1053" s="56"/>
      <c r="CA1053" s="56"/>
      <c r="CB1053" s="56"/>
      <c r="CC1053" s="56"/>
      <c r="CD1053" s="56"/>
      <c r="CE1053" s="56"/>
      <c r="CF1053" s="56"/>
      <c r="CG1053" s="56"/>
      <c r="CH1053" s="56"/>
      <c r="CI1053" s="56"/>
      <c r="CJ1053" s="56"/>
      <c r="CK1053" s="56"/>
      <c r="CL1053" s="56"/>
      <c r="CM1053" s="56"/>
      <c r="CN1053" s="56"/>
      <c r="CO1053" s="56"/>
      <c r="CP1053" s="56"/>
      <c r="CQ1053" s="56"/>
      <c r="CR1053" s="56"/>
      <c r="CS1053" s="56"/>
      <c r="CT1053" s="56"/>
      <c r="CU1053" s="56"/>
      <c r="CV1053" s="56"/>
      <c r="CW1053" s="56"/>
      <c r="CX1053" s="56"/>
      <c r="CY1053" s="56"/>
      <c r="CZ1053" s="66"/>
      <c r="DA1053" s="66"/>
      <c r="DB1053" s="66"/>
      <c r="DC1053" s="66"/>
      <c r="DD1053" s="66"/>
      <c r="DE1053" s="66"/>
      <c r="DF1053" s="66"/>
      <c r="DG1053" s="66"/>
      <c r="DH1053" s="66"/>
      <c r="DI1053" s="66"/>
      <c r="DJ1053" s="66"/>
      <c r="DK1053" s="66"/>
      <c r="DL1053" s="66"/>
      <c r="DM1053" s="66"/>
      <c r="DN1053" s="66"/>
      <c r="DO1053" s="66"/>
      <c r="DP1053" s="66"/>
      <c r="DQ1053" s="66"/>
      <c r="DR1053" s="66"/>
      <c r="DS1053" s="66"/>
      <c r="DT1053" s="66"/>
      <c r="DU1053" s="66"/>
      <c r="DV1053" s="66"/>
      <c r="DW1053" s="66"/>
      <c r="DX1053" s="66"/>
      <c r="DY1053" s="66"/>
      <c r="DZ1053" s="66"/>
      <c r="EA1053" s="66"/>
      <c r="EB1053" s="66"/>
      <c r="EC1053" s="66"/>
      <c r="ED1053" s="66"/>
      <c r="EE1053" s="66"/>
      <c r="EF1053" s="66"/>
      <c r="EG1053" s="66"/>
      <c r="EH1053" s="66"/>
      <c r="EI1053" s="66"/>
      <c r="EJ1053" s="66"/>
      <c r="EK1053" s="66"/>
      <c r="EL1053" s="115"/>
      <c r="EM1053" s="61"/>
      <c r="EN1053" s="61"/>
      <c r="EO1053" s="61"/>
      <c r="EP1053" s="61"/>
      <c r="EQ1053" s="121"/>
    </row>
    <row r="1054" spans="2:147" s="67" customFormat="1" ht="11.25" customHeight="1" x14ac:dyDescent="0.15">
      <c r="B1054" s="114"/>
      <c r="C1054" s="56"/>
      <c r="D1054" s="56"/>
      <c r="E1054" s="56"/>
      <c r="F1054" s="56"/>
      <c r="G1054" s="56"/>
      <c r="H1054" s="56"/>
      <c r="I1054" s="56" t="s">
        <v>4449</v>
      </c>
      <c r="J1054" s="56"/>
      <c r="K1054" s="56"/>
      <c r="L1054" s="56"/>
      <c r="M1054" s="56"/>
      <c r="N1054" s="56"/>
      <c r="O1054" s="56"/>
      <c r="P1054" s="56" t="s">
        <v>41</v>
      </c>
      <c r="Q1054" s="56"/>
      <c r="R1054" s="56" t="e">
        <f>TEXT(TRUNC(EO1049,0),"#,##0")</f>
        <v>#REF!</v>
      </c>
      <c r="S1054" s="56"/>
      <c r="T1054" s="56"/>
      <c r="U1054" s="56"/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  <c r="AL1054" s="56"/>
      <c r="AM1054" s="56"/>
      <c r="AN1054" s="56"/>
      <c r="AO1054" s="56"/>
      <c r="AP1054" s="56"/>
      <c r="AQ1054" s="56"/>
      <c r="AR1054" s="56"/>
      <c r="AS1054" s="56"/>
      <c r="AT1054" s="56"/>
      <c r="AU1054" s="56"/>
      <c r="AV1054" s="56"/>
      <c r="AW1054" s="56"/>
      <c r="AX1054" s="56"/>
      <c r="AY1054" s="56"/>
      <c r="AZ1054" s="56"/>
      <c r="BA1054" s="56"/>
      <c r="BB1054" s="56"/>
      <c r="BC1054" s="56"/>
      <c r="BD1054" s="56"/>
      <c r="BE1054" s="56"/>
      <c r="BF1054" s="56"/>
      <c r="BG1054" s="56"/>
      <c r="BH1054" s="56"/>
      <c r="BI1054" s="56"/>
      <c r="BJ1054" s="56"/>
      <c r="BK1054" s="56"/>
      <c r="BL1054" s="56"/>
      <c r="BM1054" s="56"/>
      <c r="BN1054" s="56"/>
      <c r="BO1054" s="56"/>
      <c r="BP1054" s="56"/>
      <c r="BQ1054" s="56"/>
      <c r="BR1054" s="56"/>
      <c r="BS1054" s="56"/>
      <c r="BT1054" s="56"/>
      <c r="BU1054" s="56"/>
      <c r="BV1054" s="56"/>
      <c r="BW1054" s="56"/>
      <c r="BX1054" s="56"/>
      <c r="BY1054" s="56"/>
      <c r="BZ1054" s="56"/>
      <c r="CA1054" s="56"/>
      <c r="CB1054" s="56"/>
      <c r="CC1054" s="56"/>
      <c r="CD1054" s="56"/>
      <c r="CE1054" s="56"/>
      <c r="CF1054" s="56"/>
      <c r="CG1054" s="56"/>
      <c r="CH1054" s="56"/>
      <c r="CI1054" s="56"/>
      <c r="CJ1054" s="56"/>
      <c r="CK1054" s="56"/>
      <c r="CL1054" s="56"/>
      <c r="CM1054" s="56"/>
      <c r="CN1054" s="56"/>
      <c r="CO1054" s="56"/>
      <c r="CP1054" s="56"/>
      <c r="CQ1054" s="56"/>
      <c r="CR1054" s="56"/>
      <c r="CS1054" s="56"/>
      <c r="CT1054" s="56"/>
      <c r="CU1054" s="56"/>
      <c r="CV1054" s="56"/>
      <c r="CW1054" s="56"/>
      <c r="CX1054" s="56"/>
      <c r="CY1054" s="56"/>
      <c r="CZ1054" s="66"/>
      <c r="DA1054" s="66"/>
      <c r="DB1054" s="66"/>
      <c r="DC1054" s="66"/>
      <c r="DD1054" s="66"/>
      <c r="DE1054" s="66"/>
      <c r="DF1054" s="66"/>
      <c r="DG1054" s="66"/>
      <c r="DH1054" s="66"/>
      <c r="DI1054" s="66"/>
      <c r="DJ1054" s="66"/>
      <c r="DK1054" s="66"/>
      <c r="DL1054" s="66"/>
      <c r="DM1054" s="66"/>
      <c r="DN1054" s="66"/>
      <c r="DO1054" s="66"/>
      <c r="DP1054" s="66"/>
      <c r="DQ1054" s="66"/>
      <c r="DR1054" s="66"/>
      <c r="DS1054" s="66"/>
      <c r="DT1054" s="66"/>
      <c r="DU1054" s="66"/>
      <c r="DV1054" s="66"/>
      <c r="DW1054" s="66"/>
      <c r="DX1054" s="66"/>
      <c r="DY1054" s="66"/>
      <c r="DZ1054" s="66"/>
      <c r="EA1054" s="66"/>
      <c r="EB1054" s="66"/>
      <c r="EC1054" s="66"/>
      <c r="ED1054" s="66"/>
      <c r="EE1054" s="66"/>
      <c r="EF1054" s="66"/>
      <c r="EG1054" s="66"/>
      <c r="EH1054" s="66"/>
      <c r="EI1054" s="66"/>
      <c r="EJ1054" s="66"/>
      <c r="EK1054" s="66"/>
      <c r="EL1054" s="115"/>
      <c r="EM1054" s="61"/>
      <c r="EN1054" s="61"/>
      <c r="EO1054" s="61"/>
      <c r="EP1054" s="61"/>
      <c r="EQ1054" s="121"/>
    </row>
    <row r="1055" spans="2:147" s="67" customFormat="1" ht="11.25" customHeight="1" x14ac:dyDescent="0.15">
      <c r="B1055" s="114"/>
      <c r="C1055" s="56"/>
      <c r="D1055" s="56"/>
      <c r="E1055" s="56"/>
      <c r="F1055" s="56"/>
      <c r="G1055" s="56"/>
      <c r="H1055" s="56"/>
      <c r="I1055" s="56" t="s">
        <v>12605</v>
      </c>
      <c r="J1055" s="56"/>
      <c r="K1055" s="56"/>
      <c r="L1055" s="56"/>
      <c r="M1055" s="56" t="s">
        <v>12606</v>
      </c>
      <c r="N1055" s="56"/>
      <c r="O1055" s="56"/>
      <c r="P1055" s="56" t="s">
        <v>41</v>
      </c>
      <c r="Q1055" s="56"/>
      <c r="R1055" s="56" t="str">
        <f>TEXT(TRUNC(EP1049,0),"#,##0")</f>
        <v>2,898</v>
      </c>
      <c r="S1055" s="56"/>
      <c r="T1055" s="56"/>
      <c r="U1055" s="56"/>
      <c r="V1055" s="56"/>
      <c r="W1055" s="56"/>
      <c r="X1055" s="56"/>
      <c r="Y1055" s="56"/>
      <c r="Z1055" s="56"/>
      <c r="AA1055" s="56"/>
      <c r="AB1055" s="56"/>
      <c r="AC1055" s="56"/>
      <c r="AD1055" s="56"/>
      <c r="AE1055" s="56"/>
      <c r="AF1055" s="56"/>
      <c r="AG1055" s="56"/>
      <c r="AH1055" s="56"/>
      <c r="AI1055" s="56"/>
      <c r="AJ1055" s="56"/>
      <c r="AK1055" s="56"/>
      <c r="AL1055" s="56"/>
      <c r="AM1055" s="56"/>
      <c r="AN1055" s="56"/>
      <c r="AO1055" s="56"/>
      <c r="AP1055" s="56"/>
      <c r="AQ1055" s="56"/>
      <c r="AR1055" s="56"/>
      <c r="AS1055" s="56"/>
      <c r="AT1055" s="56"/>
      <c r="AU1055" s="56"/>
      <c r="AV1055" s="56"/>
      <c r="AW1055" s="56"/>
      <c r="AX1055" s="56"/>
      <c r="AY1055" s="56"/>
      <c r="AZ1055" s="56"/>
      <c r="BA1055" s="56"/>
      <c r="BB1055" s="56"/>
      <c r="BC1055" s="56"/>
      <c r="BD1055" s="56"/>
      <c r="BE1055" s="56"/>
      <c r="BF1055" s="56"/>
      <c r="BG1055" s="56"/>
      <c r="BH1055" s="56"/>
      <c r="BI1055" s="56"/>
      <c r="BJ1055" s="56"/>
      <c r="BK1055" s="56"/>
      <c r="BL1055" s="56"/>
      <c r="BM1055" s="56"/>
      <c r="BN1055" s="56"/>
      <c r="BO1055" s="56"/>
      <c r="BP1055" s="56"/>
      <c r="BQ1055" s="56"/>
      <c r="BR1055" s="56"/>
      <c r="BS1055" s="56"/>
      <c r="BT1055" s="56"/>
      <c r="BU1055" s="56"/>
      <c r="BV1055" s="56"/>
      <c r="BW1055" s="56"/>
      <c r="BX1055" s="56"/>
      <c r="BY1055" s="56"/>
      <c r="BZ1055" s="56"/>
      <c r="CA1055" s="56"/>
      <c r="CB1055" s="56"/>
      <c r="CC1055" s="56"/>
      <c r="CD1055" s="56"/>
      <c r="CE1055" s="56"/>
      <c r="CF1055" s="56"/>
      <c r="CG1055" s="56"/>
      <c r="CH1055" s="56"/>
      <c r="CI1055" s="56"/>
      <c r="CJ1055" s="56"/>
      <c r="CK1055" s="56"/>
      <c r="CL1055" s="56"/>
      <c r="CM1055" s="56"/>
      <c r="CN1055" s="56"/>
      <c r="CO1055" s="56"/>
      <c r="CP1055" s="56"/>
      <c r="CQ1055" s="56"/>
      <c r="CR1055" s="56"/>
      <c r="CS1055" s="56"/>
      <c r="CT1055" s="56"/>
      <c r="CU1055" s="56"/>
      <c r="CV1055" s="56"/>
      <c r="CW1055" s="56"/>
      <c r="CX1055" s="56"/>
      <c r="CY1055" s="56"/>
      <c r="CZ1055" s="66"/>
      <c r="DA1055" s="66"/>
      <c r="DB1055" s="66"/>
      <c r="DC1055" s="66"/>
      <c r="DD1055" s="66"/>
      <c r="DE1055" s="66"/>
      <c r="DF1055" s="66"/>
      <c r="DG1055" s="66"/>
      <c r="DH1055" s="66"/>
      <c r="DI1055" s="66"/>
      <c r="DJ1055" s="66"/>
      <c r="DK1055" s="66"/>
      <c r="DL1055" s="66"/>
      <c r="DM1055" s="66"/>
      <c r="DN1055" s="66"/>
      <c r="DO1055" s="66"/>
      <c r="DP1055" s="66"/>
      <c r="DQ1055" s="66"/>
      <c r="DR1055" s="66"/>
      <c r="DS1055" s="66"/>
      <c r="DT1055" s="66"/>
      <c r="DU1055" s="66"/>
      <c r="DV1055" s="66"/>
      <c r="DW1055" s="66"/>
      <c r="DX1055" s="66"/>
      <c r="DY1055" s="66"/>
      <c r="DZ1055" s="66"/>
      <c r="EA1055" s="66"/>
      <c r="EB1055" s="66"/>
      <c r="EC1055" s="66"/>
      <c r="ED1055" s="66"/>
      <c r="EE1055" s="66"/>
      <c r="EF1055" s="66"/>
      <c r="EG1055" s="66"/>
      <c r="EH1055" s="66"/>
      <c r="EI1055" s="66"/>
      <c r="EJ1055" s="66"/>
      <c r="EK1055" s="66"/>
      <c r="EL1055" s="115"/>
      <c r="EM1055" s="61"/>
      <c r="EN1055" s="61"/>
      <c r="EO1055" s="61"/>
      <c r="EP1055" s="61"/>
      <c r="EQ1055" s="121"/>
    </row>
    <row r="1056" spans="2:147" s="67" customFormat="1" ht="11.25" customHeight="1" x14ac:dyDescent="0.15">
      <c r="B1056" s="114"/>
      <c r="C1056" s="56"/>
      <c r="D1056" s="56"/>
      <c r="E1056" s="56"/>
      <c r="F1056" s="56"/>
      <c r="G1056" s="56"/>
      <c r="H1056" s="56"/>
      <c r="I1056" s="56"/>
      <c r="J1056" s="56"/>
      <c r="K1056" s="56" t="s">
        <v>9</v>
      </c>
      <c r="L1056" s="56"/>
      <c r="M1056" s="56"/>
      <c r="N1056" s="56"/>
      <c r="O1056" s="56"/>
      <c r="P1056" s="56" t="s">
        <v>41</v>
      </c>
      <c r="Q1056" s="56"/>
      <c r="R1056" s="56"/>
      <c r="S1056" s="56" t="e">
        <f>TEXT(R1053+R1054+R1055,"#,##0")</f>
        <v>#REF!</v>
      </c>
      <c r="T1056" s="56"/>
      <c r="U1056" s="56"/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  <c r="AL1056" s="56"/>
      <c r="AM1056" s="56"/>
      <c r="AN1056" s="56"/>
      <c r="AO1056" s="56"/>
      <c r="AP1056" s="56"/>
      <c r="AQ1056" s="56"/>
      <c r="AR1056" s="56"/>
      <c r="AS1056" s="56"/>
      <c r="AT1056" s="56"/>
      <c r="AU1056" s="56"/>
      <c r="AV1056" s="56"/>
      <c r="AW1056" s="56"/>
      <c r="AX1056" s="56"/>
      <c r="AY1056" s="56"/>
      <c r="AZ1056" s="56"/>
      <c r="BA1056" s="56"/>
      <c r="BB1056" s="56"/>
      <c r="BC1056" s="56"/>
      <c r="BD1056" s="56"/>
      <c r="BE1056" s="56"/>
      <c r="BF1056" s="56"/>
      <c r="BG1056" s="56"/>
      <c r="BH1056" s="56"/>
      <c r="BI1056" s="56"/>
      <c r="BJ1056" s="56"/>
      <c r="BK1056" s="56"/>
      <c r="BL1056" s="56"/>
      <c r="BM1056" s="56"/>
      <c r="BN1056" s="56"/>
      <c r="BO1056" s="56"/>
      <c r="BP1056" s="56"/>
      <c r="BQ1056" s="56"/>
      <c r="BR1056" s="56"/>
      <c r="BS1056" s="56"/>
      <c r="BT1056" s="56"/>
      <c r="BU1056" s="56"/>
      <c r="BV1056" s="56"/>
      <c r="BW1056" s="56"/>
      <c r="BX1056" s="56"/>
      <c r="BY1056" s="56"/>
      <c r="BZ1056" s="56"/>
      <c r="CA1056" s="56"/>
      <c r="CB1056" s="56"/>
      <c r="CC1056" s="56"/>
      <c r="CD1056" s="56"/>
      <c r="CE1056" s="56"/>
      <c r="CF1056" s="56"/>
      <c r="CG1056" s="56"/>
      <c r="CH1056" s="56"/>
      <c r="CI1056" s="56"/>
      <c r="CJ1056" s="56"/>
      <c r="CK1056" s="56"/>
      <c r="CL1056" s="56"/>
      <c r="CM1056" s="56"/>
      <c r="CN1056" s="56"/>
      <c r="CO1056" s="56"/>
      <c r="CP1056" s="56"/>
      <c r="CQ1056" s="56"/>
      <c r="CR1056" s="56"/>
      <c r="CS1056" s="56"/>
      <c r="CT1056" s="56"/>
      <c r="CU1056" s="56"/>
      <c r="CV1056" s="56"/>
      <c r="CW1056" s="56"/>
      <c r="CX1056" s="56"/>
      <c r="CY1056" s="56"/>
      <c r="CZ1056" s="66"/>
      <c r="DA1056" s="66"/>
      <c r="DB1056" s="66"/>
      <c r="DC1056" s="66"/>
      <c r="DD1056" s="66"/>
      <c r="DE1056" s="66"/>
      <c r="DF1056" s="66"/>
      <c r="DG1056" s="66"/>
      <c r="DH1056" s="66"/>
      <c r="DI1056" s="66"/>
      <c r="DJ1056" s="66"/>
      <c r="DK1056" s="66"/>
      <c r="DL1056" s="66"/>
      <c r="DM1056" s="66"/>
      <c r="DN1056" s="66"/>
      <c r="DO1056" s="66"/>
      <c r="DP1056" s="66"/>
      <c r="DQ1056" s="66"/>
      <c r="DR1056" s="66"/>
      <c r="DS1056" s="66"/>
      <c r="DT1056" s="66"/>
      <c r="DU1056" s="66"/>
      <c r="DV1056" s="66"/>
      <c r="DW1056" s="66"/>
      <c r="DX1056" s="66"/>
      <c r="DY1056" s="66"/>
      <c r="DZ1056" s="66"/>
      <c r="EA1056" s="66"/>
      <c r="EB1056" s="66"/>
      <c r="EC1056" s="66"/>
      <c r="ED1056" s="66"/>
      <c r="EE1056" s="66"/>
      <c r="EF1056" s="66"/>
      <c r="EG1056" s="66"/>
      <c r="EH1056" s="66"/>
      <c r="EI1056" s="66"/>
      <c r="EJ1056" s="66"/>
      <c r="EK1056" s="66"/>
      <c r="EL1056" s="115"/>
      <c r="EM1056" s="62" t="e">
        <f>EN1056+EO1056+EP1056</f>
        <v>#REF!</v>
      </c>
      <c r="EN1056" s="61" t="e">
        <f>TEXT(R1053,"#,##0")</f>
        <v>#REF!</v>
      </c>
      <c r="EO1056" s="61" t="e">
        <f>TEXT(R1054,"#,##0")</f>
        <v>#REF!</v>
      </c>
      <c r="EP1056" s="61" t="str">
        <f>TEXT(R1055,"#,##0")</f>
        <v>2,898</v>
      </c>
      <c r="EQ1056" s="121"/>
    </row>
    <row r="1057" spans="2:147" s="67" customFormat="1" ht="11.25" customHeight="1" x14ac:dyDescent="0.15">
      <c r="B1057" s="114"/>
      <c r="C1057" s="56"/>
      <c r="D1057" s="56"/>
      <c r="E1057" s="56"/>
      <c r="F1057" s="56"/>
      <c r="G1057" s="56"/>
      <c r="H1057" s="56"/>
      <c r="I1057" s="56"/>
      <c r="J1057" s="56"/>
      <c r="K1057" s="56"/>
      <c r="L1057" s="56"/>
      <c r="M1057" s="56"/>
      <c r="N1057" s="56"/>
      <c r="O1057" s="56"/>
      <c r="P1057" s="56"/>
      <c r="Q1057" s="56"/>
      <c r="R1057" s="56"/>
      <c r="S1057" s="56"/>
      <c r="T1057" s="56"/>
      <c r="U1057" s="56"/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  <c r="AL1057" s="56"/>
      <c r="AM1057" s="56"/>
      <c r="AN1057" s="56"/>
      <c r="AO1057" s="56"/>
      <c r="AP1057" s="56"/>
      <c r="AQ1057" s="56"/>
      <c r="AR1057" s="56"/>
      <c r="AS1057" s="56"/>
      <c r="AT1057" s="56"/>
      <c r="AU1057" s="56"/>
      <c r="AV1057" s="56"/>
      <c r="AW1057" s="56"/>
      <c r="AX1057" s="56"/>
      <c r="AY1057" s="56"/>
      <c r="AZ1057" s="56"/>
      <c r="BA1057" s="56"/>
      <c r="BB1057" s="56"/>
      <c r="BC1057" s="56"/>
      <c r="BD1057" s="56"/>
      <c r="BE1057" s="56"/>
      <c r="BF1057" s="56"/>
      <c r="BG1057" s="56"/>
      <c r="BH1057" s="56"/>
      <c r="BI1057" s="56"/>
      <c r="BJ1057" s="56"/>
      <c r="BK1057" s="56"/>
      <c r="BL1057" s="56"/>
      <c r="BM1057" s="56"/>
      <c r="BN1057" s="56"/>
      <c r="BO1057" s="56"/>
      <c r="BP1057" s="56"/>
      <c r="BQ1057" s="56"/>
      <c r="BR1057" s="56"/>
      <c r="BS1057" s="56"/>
      <c r="BT1057" s="56"/>
      <c r="BU1057" s="56"/>
      <c r="BV1057" s="56"/>
      <c r="BW1057" s="56"/>
      <c r="BX1057" s="56"/>
      <c r="BY1057" s="56"/>
      <c r="BZ1057" s="56"/>
      <c r="CA1057" s="56"/>
      <c r="CB1057" s="56"/>
      <c r="CC1057" s="56"/>
      <c r="CD1057" s="56"/>
      <c r="CE1057" s="56"/>
      <c r="CF1057" s="56"/>
      <c r="CG1057" s="56"/>
      <c r="CH1057" s="56"/>
      <c r="CI1057" s="56"/>
      <c r="CJ1057" s="56"/>
      <c r="CK1057" s="56"/>
      <c r="CL1057" s="56"/>
      <c r="CM1057" s="56"/>
      <c r="CN1057" s="56"/>
      <c r="CO1057" s="56"/>
      <c r="CP1057" s="56"/>
      <c r="CQ1057" s="56"/>
      <c r="CR1057" s="56"/>
      <c r="CS1057" s="56"/>
      <c r="CT1057" s="56"/>
      <c r="CU1057" s="56"/>
      <c r="CV1057" s="56"/>
      <c r="CW1057" s="56"/>
      <c r="CX1057" s="56"/>
      <c r="CY1057" s="56"/>
      <c r="CZ1057" s="66"/>
      <c r="DA1057" s="66"/>
      <c r="DB1057" s="66"/>
      <c r="DC1057" s="66"/>
      <c r="DD1057" s="66"/>
      <c r="DE1057" s="66"/>
      <c r="DF1057" s="66"/>
      <c r="DG1057" s="66"/>
      <c r="DH1057" s="66"/>
      <c r="DI1057" s="66"/>
      <c r="DJ1057" s="66"/>
      <c r="DK1057" s="66"/>
      <c r="DL1057" s="66"/>
      <c r="DM1057" s="66"/>
      <c r="DN1057" s="66"/>
      <c r="DO1057" s="66"/>
      <c r="DP1057" s="66"/>
      <c r="DQ1057" s="66"/>
      <c r="DR1057" s="66"/>
      <c r="DS1057" s="66"/>
      <c r="DT1057" s="66"/>
      <c r="DU1057" s="66"/>
      <c r="DV1057" s="66"/>
      <c r="DW1057" s="66"/>
      <c r="DX1057" s="66"/>
      <c r="DY1057" s="66"/>
      <c r="DZ1057" s="66"/>
      <c r="EA1057" s="66"/>
      <c r="EB1057" s="66"/>
      <c r="EC1057" s="66"/>
      <c r="ED1057" s="66"/>
      <c r="EE1057" s="66"/>
      <c r="EF1057" s="66"/>
      <c r="EG1057" s="66"/>
      <c r="EH1057" s="66"/>
      <c r="EI1057" s="66"/>
      <c r="EJ1057" s="66"/>
      <c r="EK1057" s="66"/>
      <c r="EL1057" s="115"/>
      <c r="EM1057" s="62"/>
      <c r="EN1057" s="61"/>
      <c r="EO1057" s="61"/>
      <c r="EP1057" s="61"/>
      <c r="EQ1057" s="121"/>
    </row>
    <row r="1058" spans="2:147" s="67" customFormat="1" ht="11.25" customHeight="1" x14ac:dyDescent="0.15">
      <c r="B1058" s="114"/>
      <c r="C1058" s="56"/>
      <c r="D1058" s="56"/>
      <c r="E1058" s="56"/>
      <c r="F1058" s="56"/>
      <c r="G1058" s="56"/>
      <c r="H1058" s="56"/>
      <c r="I1058" s="56"/>
      <c r="J1058" s="56"/>
      <c r="K1058" s="56"/>
      <c r="L1058" s="56"/>
      <c r="M1058" s="56"/>
      <c r="N1058" s="56"/>
      <c r="O1058" s="56"/>
      <c r="P1058" s="56"/>
      <c r="Q1058" s="56"/>
      <c r="R1058" s="56"/>
      <c r="S1058" s="56"/>
      <c r="T1058" s="56"/>
      <c r="U1058" s="56"/>
      <c r="V1058" s="56"/>
      <c r="W1058" s="56"/>
      <c r="X1058" s="56"/>
      <c r="Y1058" s="56"/>
      <c r="Z1058" s="56"/>
      <c r="AA1058" s="56"/>
      <c r="AB1058" s="56"/>
      <c r="AC1058" s="56"/>
      <c r="AD1058" s="56"/>
      <c r="AE1058" s="56"/>
      <c r="AF1058" s="56"/>
      <c r="AG1058" s="56"/>
      <c r="AH1058" s="56"/>
      <c r="AI1058" s="56"/>
      <c r="AJ1058" s="56"/>
      <c r="AK1058" s="56"/>
      <c r="AL1058" s="56"/>
      <c r="AM1058" s="56"/>
      <c r="AN1058" s="56"/>
      <c r="AO1058" s="56"/>
      <c r="AP1058" s="56"/>
      <c r="AQ1058" s="56"/>
      <c r="AR1058" s="56"/>
      <c r="AS1058" s="56"/>
      <c r="AT1058" s="56"/>
      <c r="AU1058" s="56"/>
      <c r="AV1058" s="56"/>
      <c r="AW1058" s="56"/>
      <c r="AX1058" s="56"/>
      <c r="AY1058" s="56"/>
      <c r="AZ1058" s="56"/>
      <c r="BA1058" s="56"/>
      <c r="BB1058" s="56"/>
      <c r="BC1058" s="56"/>
      <c r="BD1058" s="56"/>
      <c r="BE1058" s="56"/>
      <c r="BF1058" s="56"/>
      <c r="BG1058" s="56"/>
      <c r="BH1058" s="56"/>
      <c r="BI1058" s="56"/>
      <c r="BJ1058" s="56"/>
      <c r="BK1058" s="56"/>
      <c r="BL1058" s="56"/>
      <c r="BM1058" s="56"/>
      <c r="BN1058" s="56"/>
      <c r="BO1058" s="56"/>
      <c r="BP1058" s="56"/>
      <c r="BQ1058" s="56"/>
      <c r="BR1058" s="56"/>
      <c r="BS1058" s="56"/>
      <c r="BT1058" s="56"/>
      <c r="BU1058" s="56"/>
      <c r="BV1058" s="56"/>
      <c r="BW1058" s="56"/>
      <c r="BX1058" s="56"/>
      <c r="BY1058" s="56"/>
      <c r="BZ1058" s="56"/>
      <c r="CA1058" s="56"/>
      <c r="CB1058" s="56"/>
      <c r="CC1058" s="56"/>
      <c r="CD1058" s="56"/>
      <c r="CE1058" s="56"/>
      <c r="CF1058" s="56"/>
      <c r="CG1058" s="56"/>
      <c r="CH1058" s="56"/>
      <c r="CI1058" s="56"/>
      <c r="CJ1058" s="56"/>
      <c r="CK1058" s="56"/>
      <c r="CL1058" s="56"/>
      <c r="CM1058" s="56"/>
      <c r="CN1058" s="56"/>
      <c r="CO1058" s="56"/>
      <c r="CP1058" s="56"/>
      <c r="CQ1058" s="56"/>
      <c r="CR1058" s="56"/>
      <c r="CS1058" s="56"/>
      <c r="CT1058" s="56"/>
      <c r="CU1058" s="56"/>
      <c r="CV1058" s="56"/>
      <c r="CW1058" s="56"/>
      <c r="CX1058" s="56"/>
      <c r="CY1058" s="56"/>
      <c r="CZ1058" s="66"/>
      <c r="DA1058" s="66"/>
      <c r="DB1058" s="66"/>
      <c r="DC1058" s="66"/>
      <c r="DD1058" s="66"/>
      <c r="DE1058" s="66"/>
      <c r="DF1058" s="66"/>
      <c r="DG1058" s="66"/>
      <c r="DH1058" s="66"/>
      <c r="DI1058" s="66"/>
      <c r="DJ1058" s="66"/>
      <c r="DK1058" s="66"/>
      <c r="DL1058" s="66"/>
      <c r="DM1058" s="66"/>
      <c r="DN1058" s="66"/>
      <c r="DO1058" s="66"/>
      <c r="DP1058" s="66"/>
      <c r="DQ1058" s="66"/>
      <c r="DR1058" s="66"/>
      <c r="DS1058" s="66"/>
      <c r="DT1058" s="66"/>
      <c r="DU1058" s="66"/>
      <c r="DV1058" s="66"/>
      <c r="DW1058" s="66"/>
      <c r="DX1058" s="66"/>
      <c r="DY1058" s="66"/>
      <c r="DZ1058" s="66"/>
      <c r="EA1058" s="66"/>
      <c r="EB1058" s="66"/>
      <c r="EC1058" s="66"/>
      <c r="ED1058" s="66"/>
      <c r="EE1058" s="66"/>
      <c r="EF1058" s="66"/>
      <c r="EG1058" s="66"/>
      <c r="EH1058" s="66"/>
      <c r="EI1058" s="66"/>
      <c r="EJ1058" s="66"/>
      <c r="EK1058" s="66"/>
      <c r="EL1058" s="115"/>
      <c r="EM1058" s="62"/>
      <c r="EN1058" s="61"/>
      <c r="EO1058" s="61"/>
      <c r="EP1058" s="61"/>
      <c r="EQ1058" s="121"/>
    </row>
    <row r="1059" spans="2:147" s="67" customFormat="1" ht="11.25" customHeight="1" x14ac:dyDescent="0.15">
      <c r="B1059" s="114"/>
      <c r="C1059" s="56"/>
      <c r="D1059" s="56"/>
      <c r="E1059" s="56"/>
      <c r="F1059" s="56"/>
      <c r="G1059" s="56"/>
      <c r="H1059" s="56"/>
      <c r="I1059" s="56"/>
      <c r="J1059" s="56"/>
      <c r="K1059" s="56"/>
      <c r="L1059" s="56"/>
      <c r="M1059" s="56"/>
      <c r="N1059" s="56"/>
      <c r="O1059" s="56"/>
      <c r="P1059" s="56"/>
      <c r="Q1059" s="56"/>
      <c r="R1059" s="56"/>
      <c r="S1059" s="56"/>
      <c r="T1059" s="56"/>
      <c r="U1059" s="56"/>
      <c r="V1059" s="56"/>
      <c r="W1059" s="56"/>
      <c r="X1059" s="56"/>
      <c r="Y1059" s="56"/>
      <c r="Z1059" s="56"/>
      <c r="AA1059" s="56"/>
      <c r="AB1059" s="56"/>
      <c r="AC1059" s="56"/>
      <c r="AD1059" s="56"/>
      <c r="AE1059" s="56"/>
      <c r="AF1059" s="56"/>
      <c r="AG1059" s="56"/>
      <c r="AH1059" s="56"/>
      <c r="AI1059" s="56"/>
      <c r="AJ1059" s="56"/>
      <c r="AK1059" s="56"/>
      <c r="AL1059" s="56"/>
      <c r="AM1059" s="56"/>
      <c r="AN1059" s="56"/>
      <c r="AO1059" s="56"/>
      <c r="AP1059" s="56"/>
      <c r="AQ1059" s="56"/>
      <c r="AR1059" s="56"/>
      <c r="AS1059" s="56"/>
      <c r="AT1059" s="56"/>
      <c r="AU1059" s="56"/>
      <c r="AV1059" s="56"/>
      <c r="AW1059" s="56"/>
      <c r="AX1059" s="56"/>
      <c r="AY1059" s="56"/>
      <c r="AZ1059" s="56"/>
      <c r="BA1059" s="56"/>
      <c r="BB1059" s="56"/>
      <c r="BC1059" s="56"/>
      <c r="BD1059" s="56"/>
      <c r="BE1059" s="56"/>
      <c r="BF1059" s="56"/>
      <c r="BG1059" s="56"/>
      <c r="BH1059" s="56"/>
      <c r="BI1059" s="56"/>
      <c r="BJ1059" s="56"/>
      <c r="BK1059" s="56"/>
      <c r="BL1059" s="56"/>
      <c r="BM1059" s="56"/>
      <c r="BN1059" s="56"/>
      <c r="BO1059" s="56"/>
      <c r="BP1059" s="56"/>
      <c r="BQ1059" s="56"/>
      <c r="BR1059" s="56"/>
      <c r="BS1059" s="56"/>
      <c r="BT1059" s="56"/>
      <c r="BU1059" s="56"/>
      <c r="BV1059" s="56"/>
      <c r="BW1059" s="56"/>
      <c r="BX1059" s="56"/>
      <c r="BY1059" s="56"/>
      <c r="BZ1059" s="56"/>
      <c r="CA1059" s="56"/>
      <c r="CB1059" s="56"/>
      <c r="CC1059" s="56"/>
      <c r="CD1059" s="56"/>
      <c r="CE1059" s="56"/>
      <c r="CF1059" s="56"/>
      <c r="CG1059" s="56"/>
      <c r="CH1059" s="56"/>
      <c r="CI1059" s="56"/>
      <c r="CJ1059" s="56"/>
      <c r="CK1059" s="56"/>
      <c r="CL1059" s="56"/>
      <c r="CM1059" s="56"/>
      <c r="CN1059" s="56"/>
      <c r="CO1059" s="56"/>
      <c r="CP1059" s="56"/>
      <c r="CQ1059" s="56"/>
      <c r="CR1059" s="56"/>
      <c r="CS1059" s="56"/>
      <c r="CT1059" s="56"/>
      <c r="CU1059" s="56"/>
      <c r="CV1059" s="56"/>
      <c r="CW1059" s="56"/>
      <c r="CX1059" s="56"/>
      <c r="CY1059" s="56"/>
      <c r="CZ1059" s="66"/>
      <c r="DA1059" s="66"/>
      <c r="DB1059" s="66"/>
      <c r="DC1059" s="66"/>
      <c r="DD1059" s="66"/>
      <c r="DE1059" s="66"/>
      <c r="DF1059" s="66"/>
      <c r="DG1059" s="66"/>
      <c r="DH1059" s="66"/>
      <c r="DI1059" s="66"/>
      <c r="DJ1059" s="66"/>
      <c r="DK1059" s="66"/>
      <c r="DL1059" s="66"/>
      <c r="DM1059" s="66"/>
      <c r="DN1059" s="66"/>
      <c r="DO1059" s="66"/>
      <c r="DP1059" s="66"/>
      <c r="DQ1059" s="66"/>
      <c r="DR1059" s="66"/>
      <c r="DS1059" s="66"/>
      <c r="DT1059" s="66"/>
      <c r="DU1059" s="66"/>
      <c r="DV1059" s="66"/>
      <c r="DW1059" s="66"/>
      <c r="DX1059" s="66"/>
      <c r="DY1059" s="66"/>
      <c r="DZ1059" s="66"/>
      <c r="EA1059" s="66"/>
      <c r="EB1059" s="66"/>
      <c r="EC1059" s="66"/>
      <c r="ED1059" s="66"/>
      <c r="EE1059" s="66"/>
      <c r="EF1059" s="66"/>
      <c r="EG1059" s="66"/>
      <c r="EH1059" s="66"/>
      <c r="EI1059" s="66"/>
      <c r="EJ1059" s="66"/>
      <c r="EK1059" s="66"/>
      <c r="EL1059" s="115"/>
      <c r="EM1059" s="62"/>
      <c r="EN1059" s="61"/>
      <c r="EO1059" s="61"/>
      <c r="EP1059" s="61"/>
      <c r="EQ1059" s="121"/>
    </row>
    <row r="1060" spans="2:147" s="67" customFormat="1" ht="11.25" customHeight="1" x14ac:dyDescent="0.15">
      <c r="B1060" s="114"/>
      <c r="C1060" s="56"/>
      <c r="D1060" s="56"/>
      <c r="E1060" s="56"/>
      <c r="F1060" s="56"/>
      <c r="G1060" s="56"/>
      <c r="H1060" s="56"/>
      <c r="I1060" s="56"/>
      <c r="J1060" s="56"/>
      <c r="K1060" s="56"/>
      <c r="L1060" s="56"/>
      <c r="M1060" s="56"/>
      <c r="N1060" s="56"/>
      <c r="O1060" s="56"/>
      <c r="P1060" s="56"/>
      <c r="Q1060" s="56"/>
      <c r="R1060" s="56"/>
      <c r="S1060" s="56"/>
      <c r="T1060" s="56"/>
      <c r="U1060" s="56"/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  <c r="AL1060" s="56"/>
      <c r="AM1060" s="56"/>
      <c r="AN1060" s="56"/>
      <c r="AO1060" s="56"/>
      <c r="AP1060" s="56"/>
      <c r="AQ1060" s="56"/>
      <c r="AR1060" s="56"/>
      <c r="AS1060" s="56"/>
      <c r="AT1060" s="56"/>
      <c r="AU1060" s="56"/>
      <c r="AV1060" s="56"/>
      <c r="AW1060" s="56"/>
      <c r="AX1060" s="56"/>
      <c r="AY1060" s="56"/>
      <c r="AZ1060" s="56"/>
      <c r="BA1060" s="56"/>
      <c r="BB1060" s="56"/>
      <c r="BC1060" s="56"/>
      <c r="BD1060" s="56"/>
      <c r="BE1060" s="56"/>
      <c r="BF1060" s="56"/>
      <c r="BG1060" s="56"/>
      <c r="BH1060" s="56"/>
      <c r="BI1060" s="56"/>
      <c r="BJ1060" s="56"/>
      <c r="BK1060" s="56"/>
      <c r="BL1060" s="56"/>
      <c r="BM1060" s="56"/>
      <c r="BN1060" s="56"/>
      <c r="BO1060" s="56"/>
      <c r="BP1060" s="56"/>
      <c r="BQ1060" s="56"/>
      <c r="BR1060" s="56"/>
      <c r="BS1060" s="56"/>
      <c r="BT1060" s="56"/>
      <c r="BU1060" s="56"/>
      <c r="BV1060" s="56"/>
      <c r="BW1060" s="56"/>
      <c r="BX1060" s="56"/>
      <c r="BY1060" s="56"/>
      <c r="BZ1060" s="56"/>
      <c r="CA1060" s="56"/>
      <c r="CB1060" s="56"/>
      <c r="CC1060" s="56"/>
      <c r="CD1060" s="56"/>
      <c r="CE1060" s="56"/>
      <c r="CF1060" s="56"/>
      <c r="CG1060" s="56"/>
      <c r="CH1060" s="56"/>
      <c r="CI1060" s="56"/>
      <c r="CJ1060" s="56"/>
      <c r="CK1060" s="56"/>
      <c r="CL1060" s="56"/>
      <c r="CM1060" s="56"/>
      <c r="CN1060" s="56"/>
      <c r="CO1060" s="56"/>
      <c r="CP1060" s="56"/>
      <c r="CQ1060" s="56"/>
      <c r="CR1060" s="56"/>
      <c r="CS1060" s="56"/>
      <c r="CT1060" s="56"/>
      <c r="CU1060" s="56"/>
      <c r="CV1060" s="56"/>
      <c r="CW1060" s="56"/>
      <c r="CX1060" s="56"/>
      <c r="CY1060" s="56"/>
      <c r="CZ1060" s="66"/>
      <c r="DA1060" s="66"/>
      <c r="DB1060" s="66"/>
      <c r="DC1060" s="66"/>
      <c r="DD1060" s="66"/>
      <c r="DE1060" s="66"/>
      <c r="DF1060" s="66"/>
      <c r="DG1060" s="66"/>
      <c r="DH1060" s="66"/>
      <c r="DI1060" s="66"/>
      <c r="DJ1060" s="66"/>
      <c r="DK1060" s="66"/>
      <c r="DL1060" s="66"/>
      <c r="DM1060" s="66"/>
      <c r="DN1060" s="66"/>
      <c r="DO1060" s="66"/>
      <c r="DP1060" s="66"/>
      <c r="DQ1060" s="66"/>
      <c r="DR1060" s="66"/>
      <c r="DS1060" s="66"/>
      <c r="DT1060" s="66"/>
      <c r="DU1060" s="66"/>
      <c r="DV1060" s="66"/>
      <c r="DW1060" s="66"/>
      <c r="DX1060" s="66"/>
      <c r="DY1060" s="66"/>
      <c r="DZ1060" s="66"/>
      <c r="EA1060" s="66"/>
      <c r="EB1060" s="66"/>
      <c r="EC1060" s="66"/>
      <c r="ED1060" s="66"/>
      <c r="EE1060" s="66"/>
      <c r="EF1060" s="66"/>
      <c r="EG1060" s="66"/>
      <c r="EH1060" s="66"/>
      <c r="EI1060" s="66"/>
      <c r="EJ1060" s="66"/>
      <c r="EK1060" s="66"/>
      <c r="EL1060" s="115"/>
      <c r="EM1060" s="62"/>
      <c r="EN1060" s="61"/>
      <c r="EO1060" s="61"/>
      <c r="EP1060" s="61"/>
      <c r="EQ1060" s="121"/>
    </row>
    <row r="1061" spans="2:147" s="67" customFormat="1" ht="11.25" customHeight="1" x14ac:dyDescent="0.15">
      <c r="B1061" s="114"/>
      <c r="C1061" s="56"/>
      <c r="D1061" s="56"/>
      <c r="E1061" s="56"/>
      <c r="F1061" s="56"/>
      <c r="G1061" s="56"/>
      <c r="H1061" s="56"/>
      <c r="I1061" s="56"/>
      <c r="J1061" s="56"/>
      <c r="K1061" s="56"/>
      <c r="L1061" s="56"/>
      <c r="M1061" s="56"/>
      <c r="N1061" s="56"/>
      <c r="O1061" s="56"/>
      <c r="P1061" s="56"/>
      <c r="Q1061" s="56"/>
      <c r="R1061" s="56"/>
      <c r="S1061" s="56"/>
      <c r="T1061" s="56"/>
      <c r="U1061" s="56"/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  <c r="AL1061" s="56"/>
      <c r="AM1061" s="56"/>
      <c r="AN1061" s="56"/>
      <c r="AO1061" s="56"/>
      <c r="AP1061" s="56"/>
      <c r="AQ1061" s="56"/>
      <c r="AR1061" s="56"/>
      <c r="AS1061" s="56"/>
      <c r="AT1061" s="56"/>
      <c r="AU1061" s="56"/>
      <c r="AV1061" s="56"/>
      <c r="AW1061" s="56"/>
      <c r="AX1061" s="56"/>
      <c r="AY1061" s="56"/>
      <c r="AZ1061" s="56"/>
      <c r="BA1061" s="56"/>
      <c r="BB1061" s="56"/>
      <c r="BC1061" s="56"/>
      <c r="BD1061" s="56"/>
      <c r="BE1061" s="56"/>
      <c r="BF1061" s="56"/>
      <c r="BG1061" s="56"/>
      <c r="BH1061" s="56"/>
      <c r="BI1061" s="56"/>
      <c r="BJ1061" s="56"/>
      <c r="BK1061" s="56"/>
      <c r="BL1061" s="56"/>
      <c r="BM1061" s="56"/>
      <c r="BN1061" s="56"/>
      <c r="BO1061" s="56"/>
      <c r="BP1061" s="56"/>
      <c r="BQ1061" s="56"/>
      <c r="BR1061" s="56"/>
      <c r="BS1061" s="56"/>
      <c r="BT1061" s="56"/>
      <c r="BU1061" s="56"/>
      <c r="BV1061" s="56"/>
      <c r="BW1061" s="56"/>
      <c r="BX1061" s="56"/>
      <c r="BY1061" s="56"/>
      <c r="BZ1061" s="56"/>
      <c r="CA1061" s="56"/>
      <c r="CB1061" s="56"/>
      <c r="CC1061" s="56"/>
      <c r="CD1061" s="56"/>
      <c r="CE1061" s="56"/>
      <c r="CF1061" s="56"/>
      <c r="CG1061" s="56"/>
      <c r="CH1061" s="56"/>
      <c r="CI1061" s="56"/>
      <c r="CJ1061" s="56"/>
      <c r="CK1061" s="56"/>
      <c r="CL1061" s="56"/>
      <c r="CM1061" s="56"/>
      <c r="CN1061" s="56"/>
      <c r="CO1061" s="56"/>
      <c r="CP1061" s="56"/>
      <c r="CQ1061" s="56"/>
      <c r="CR1061" s="56"/>
      <c r="CS1061" s="56"/>
      <c r="CT1061" s="56"/>
      <c r="CU1061" s="56"/>
      <c r="CV1061" s="56"/>
      <c r="CW1061" s="56"/>
      <c r="CX1061" s="56"/>
      <c r="CY1061" s="56"/>
      <c r="CZ1061" s="66"/>
      <c r="DA1061" s="66"/>
      <c r="DB1061" s="66"/>
      <c r="DC1061" s="66"/>
      <c r="DD1061" s="66"/>
      <c r="DE1061" s="66"/>
      <c r="DF1061" s="66"/>
      <c r="DG1061" s="66"/>
      <c r="DH1061" s="66"/>
      <c r="DI1061" s="66"/>
      <c r="DJ1061" s="66"/>
      <c r="DK1061" s="66"/>
      <c r="DL1061" s="66"/>
      <c r="DM1061" s="66"/>
      <c r="DN1061" s="66"/>
      <c r="DO1061" s="66"/>
      <c r="DP1061" s="66"/>
      <c r="DQ1061" s="66"/>
      <c r="DR1061" s="66"/>
      <c r="DS1061" s="66"/>
      <c r="DT1061" s="66"/>
      <c r="DU1061" s="66"/>
      <c r="DV1061" s="66"/>
      <c r="DW1061" s="66"/>
      <c r="DX1061" s="66"/>
      <c r="DY1061" s="66"/>
      <c r="DZ1061" s="66"/>
      <c r="EA1061" s="66"/>
      <c r="EB1061" s="66"/>
      <c r="EC1061" s="66"/>
      <c r="ED1061" s="66"/>
      <c r="EE1061" s="66"/>
      <c r="EF1061" s="66"/>
      <c r="EG1061" s="66"/>
      <c r="EH1061" s="66"/>
      <c r="EI1061" s="66"/>
      <c r="EJ1061" s="66"/>
      <c r="EK1061" s="66"/>
      <c r="EL1061" s="115"/>
      <c r="EM1061" s="62"/>
      <c r="EN1061" s="61"/>
      <c r="EO1061" s="61"/>
      <c r="EP1061" s="61"/>
      <c r="EQ1061" s="121"/>
    </row>
    <row r="1062" spans="2:147" s="67" customFormat="1" ht="11.25" customHeight="1" x14ac:dyDescent="0.15">
      <c r="B1062" s="114"/>
      <c r="C1062" s="56"/>
      <c r="D1062" s="56"/>
      <c r="E1062" s="56"/>
      <c r="F1062" s="56"/>
      <c r="G1062" s="56"/>
      <c r="H1062" s="56"/>
      <c r="I1062" s="56"/>
      <c r="J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  <c r="AL1062" s="56"/>
      <c r="AM1062" s="56"/>
      <c r="AN1062" s="56"/>
      <c r="AO1062" s="56"/>
      <c r="AP1062" s="56"/>
      <c r="AQ1062" s="56"/>
      <c r="AR1062" s="56"/>
      <c r="AS1062" s="56"/>
      <c r="AT1062" s="56"/>
      <c r="AU1062" s="56"/>
      <c r="AV1062" s="56"/>
      <c r="AW1062" s="56"/>
      <c r="AX1062" s="56"/>
      <c r="AY1062" s="56"/>
      <c r="AZ1062" s="56"/>
      <c r="BA1062" s="56"/>
      <c r="BB1062" s="56"/>
      <c r="BC1062" s="56"/>
      <c r="BD1062" s="56"/>
      <c r="BE1062" s="56"/>
      <c r="BF1062" s="56"/>
      <c r="BG1062" s="56"/>
      <c r="BH1062" s="56"/>
      <c r="BI1062" s="56"/>
      <c r="BJ1062" s="56"/>
      <c r="BK1062" s="56"/>
      <c r="BL1062" s="56"/>
      <c r="BM1062" s="56"/>
      <c r="BN1062" s="56"/>
      <c r="BO1062" s="56"/>
      <c r="BP1062" s="56"/>
      <c r="BQ1062" s="56"/>
      <c r="BR1062" s="56"/>
      <c r="BS1062" s="56"/>
      <c r="BT1062" s="56"/>
      <c r="BU1062" s="56"/>
      <c r="BV1062" s="56"/>
      <c r="BW1062" s="56"/>
      <c r="BX1062" s="56"/>
      <c r="BY1062" s="56"/>
      <c r="BZ1062" s="56"/>
      <c r="CA1062" s="56"/>
      <c r="CB1062" s="56"/>
      <c r="CC1062" s="56"/>
      <c r="CD1062" s="56"/>
      <c r="CE1062" s="56"/>
      <c r="CF1062" s="56"/>
      <c r="CG1062" s="56"/>
      <c r="CH1062" s="56"/>
      <c r="CI1062" s="56"/>
      <c r="CJ1062" s="56"/>
      <c r="CK1062" s="56"/>
      <c r="CL1062" s="56"/>
      <c r="CM1062" s="56"/>
      <c r="CN1062" s="56"/>
      <c r="CO1062" s="56"/>
      <c r="CP1062" s="56"/>
      <c r="CQ1062" s="56"/>
      <c r="CR1062" s="56"/>
      <c r="CS1062" s="56"/>
      <c r="CT1062" s="56"/>
      <c r="CU1062" s="56"/>
      <c r="CV1062" s="56"/>
      <c r="CW1062" s="56"/>
      <c r="CX1062" s="56"/>
      <c r="CY1062" s="56"/>
      <c r="CZ1062" s="66"/>
      <c r="DA1062" s="66"/>
      <c r="DB1062" s="66"/>
      <c r="DC1062" s="66"/>
      <c r="DD1062" s="66"/>
      <c r="DE1062" s="66"/>
      <c r="DF1062" s="66"/>
      <c r="DG1062" s="66"/>
      <c r="DH1062" s="66"/>
      <c r="DI1062" s="66"/>
      <c r="DJ1062" s="66"/>
      <c r="DK1062" s="66"/>
      <c r="DL1062" s="66"/>
      <c r="DM1062" s="66"/>
      <c r="DN1062" s="66"/>
      <c r="DO1062" s="66"/>
      <c r="DP1062" s="66"/>
      <c r="DQ1062" s="66"/>
      <c r="DR1062" s="66"/>
      <c r="DS1062" s="66"/>
      <c r="DT1062" s="66"/>
      <c r="DU1062" s="66"/>
      <c r="DV1062" s="66"/>
      <c r="DW1062" s="66"/>
      <c r="DX1062" s="66"/>
      <c r="DY1062" s="66"/>
      <c r="DZ1062" s="66"/>
      <c r="EA1062" s="66"/>
      <c r="EB1062" s="66"/>
      <c r="EC1062" s="66"/>
      <c r="ED1062" s="66"/>
      <c r="EE1062" s="66"/>
      <c r="EF1062" s="66"/>
      <c r="EG1062" s="66"/>
      <c r="EH1062" s="66"/>
      <c r="EI1062" s="66"/>
      <c r="EJ1062" s="66"/>
      <c r="EK1062" s="66"/>
      <c r="EL1062" s="115"/>
      <c r="EM1062" s="62"/>
      <c r="EN1062" s="61"/>
      <c r="EO1062" s="61"/>
      <c r="EP1062" s="61"/>
      <c r="EQ1062" s="121"/>
    </row>
    <row r="1063" spans="2:147" s="67" customFormat="1" ht="11.25" customHeight="1" x14ac:dyDescent="0.15">
      <c r="B1063" s="114"/>
      <c r="C1063" s="56"/>
      <c r="D1063" s="56"/>
      <c r="E1063" s="56"/>
      <c r="F1063" s="56"/>
      <c r="G1063" s="56"/>
      <c r="H1063" s="56"/>
      <c r="I1063" s="56"/>
      <c r="J1063" s="56"/>
      <c r="K1063" s="56"/>
      <c r="L1063" s="56"/>
      <c r="M1063" s="56"/>
      <c r="N1063" s="56"/>
      <c r="O1063" s="56"/>
      <c r="P1063" s="56"/>
      <c r="Q1063" s="56"/>
      <c r="R1063" s="56"/>
      <c r="S1063" s="56"/>
      <c r="T1063" s="56"/>
      <c r="U1063" s="56"/>
      <c r="V1063" s="56"/>
      <c r="W1063" s="56"/>
      <c r="X1063" s="56"/>
      <c r="Y1063" s="56"/>
      <c r="Z1063" s="56"/>
      <c r="AA1063" s="56"/>
      <c r="AB1063" s="56"/>
      <c r="AC1063" s="56"/>
      <c r="AD1063" s="56"/>
      <c r="AE1063" s="56"/>
      <c r="AF1063" s="56"/>
      <c r="AG1063" s="56"/>
      <c r="AH1063" s="56"/>
      <c r="AI1063" s="56"/>
      <c r="AJ1063" s="56"/>
      <c r="AK1063" s="56"/>
      <c r="AL1063" s="56"/>
      <c r="AM1063" s="56"/>
      <c r="AN1063" s="56"/>
      <c r="AO1063" s="56"/>
      <c r="AP1063" s="56"/>
      <c r="AQ1063" s="56"/>
      <c r="AR1063" s="56"/>
      <c r="AS1063" s="56"/>
      <c r="AT1063" s="56"/>
      <c r="AU1063" s="56"/>
      <c r="AV1063" s="56"/>
      <c r="AW1063" s="56"/>
      <c r="AX1063" s="56"/>
      <c r="AY1063" s="56"/>
      <c r="AZ1063" s="56"/>
      <c r="BA1063" s="56"/>
      <c r="BB1063" s="56"/>
      <c r="BC1063" s="56"/>
      <c r="BD1063" s="56"/>
      <c r="BE1063" s="56"/>
      <c r="BF1063" s="56"/>
      <c r="BG1063" s="56"/>
      <c r="BH1063" s="56"/>
      <c r="BI1063" s="56"/>
      <c r="BJ1063" s="56"/>
      <c r="BK1063" s="56"/>
      <c r="BL1063" s="56"/>
      <c r="BM1063" s="56"/>
      <c r="BN1063" s="56"/>
      <c r="BO1063" s="56"/>
      <c r="BP1063" s="56"/>
      <c r="BQ1063" s="56"/>
      <c r="BR1063" s="56"/>
      <c r="BS1063" s="56"/>
      <c r="BT1063" s="56"/>
      <c r="BU1063" s="56"/>
      <c r="BV1063" s="56"/>
      <c r="BW1063" s="56"/>
      <c r="BX1063" s="56"/>
      <c r="BY1063" s="56"/>
      <c r="BZ1063" s="56"/>
      <c r="CA1063" s="56"/>
      <c r="CB1063" s="56"/>
      <c r="CC1063" s="56"/>
      <c r="CD1063" s="56"/>
      <c r="CE1063" s="56"/>
      <c r="CF1063" s="56"/>
      <c r="CG1063" s="56"/>
      <c r="CH1063" s="56"/>
      <c r="CI1063" s="56"/>
      <c r="CJ1063" s="56"/>
      <c r="CK1063" s="56"/>
      <c r="CL1063" s="56"/>
      <c r="CM1063" s="56"/>
      <c r="CN1063" s="56"/>
      <c r="CO1063" s="56"/>
      <c r="CP1063" s="56"/>
      <c r="CQ1063" s="56"/>
      <c r="CR1063" s="56"/>
      <c r="CS1063" s="56"/>
      <c r="CT1063" s="56"/>
      <c r="CU1063" s="56"/>
      <c r="CV1063" s="56"/>
      <c r="CW1063" s="56"/>
      <c r="CX1063" s="56"/>
      <c r="CY1063" s="56"/>
      <c r="CZ1063" s="66"/>
      <c r="DA1063" s="66"/>
      <c r="DB1063" s="66"/>
      <c r="DC1063" s="66"/>
      <c r="DD1063" s="66"/>
      <c r="DE1063" s="66"/>
      <c r="DF1063" s="66"/>
      <c r="DG1063" s="66"/>
      <c r="DH1063" s="66"/>
      <c r="DI1063" s="66"/>
      <c r="DJ1063" s="66"/>
      <c r="DK1063" s="66"/>
      <c r="DL1063" s="66"/>
      <c r="DM1063" s="66"/>
      <c r="DN1063" s="66"/>
      <c r="DO1063" s="66"/>
      <c r="DP1063" s="66"/>
      <c r="DQ1063" s="66"/>
      <c r="DR1063" s="66"/>
      <c r="DS1063" s="66"/>
      <c r="DT1063" s="66"/>
      <c r="DU1063" s="66"/>
      <c r="DV1063" s="66"/>
      <c r="DW1063" s="66"/>
      <c r="DX1063" s="66"/>
      <c r="DY1063" s="66"/>
      <c r="DZ1063" s="66"/>
      <c r="EA1063" s="66"/>
      <c r="EB1063" s="66"/>
      <c r="EC1063" s="66"/>
      <c r="ED1063" s="66"/>
      <c r="EE1063" s="66"/>
      <c r="EF1063" s="66"/>
      <c r="EG1063" s="66"/>
      <c r="EH1063" s="66"/>
      <c r="EI1063" s="66"/>
      <c r="EJ1063" s="66"/>
      <c r="EK1063" s="66"/>
      <c r="EL1063" s="115"/>
      <c r="EM1063" s="62"/>
      <c r="EN1063" s="61"/>
      <c r="EO1063" s="61"/>
      <c r="EP1063" s="61"/>
      <c r="EQ1063" s="121"/>
    </row>
    <row r="1064" spans="2:147" s="67" customFormat="1" ht="11.25" customHeight="1" x14ac:dyDescent="0.15">
      <c r="B1064" s="114"/>
      <c r="C1064" s="56"/>
      <c r="D1064" s="56"/>
      <c r="E1064" s="56"/>
      <c r="F1064" s="56"/>
      <c r="G1064" s="56"/>
      <c r="H1064" s="56"/>
      <c r="I1064" s="56"/>
      <c r="J1064" s="56"/>
      <c r="K1064" s="56"/>
      <c r="L1064" s="56"/>
      <c r="M1064" s="56"/>
      <c r="N1064" s="56"/>
      <c r="O1064" s="56"/>
      <c r="P1064" s="56"/>
      <c r="Q1064" s="56"/>
      <c r="R1064" s="56"/>
      <c r="S1064" s="56"/>
      <c r="T1064" s="56"/>
      <c r="U1064" s="56"/>
      <c r="V1064" s="56"/>
      <c r="W1064" s="56"/>
      <c r="X1064" s="56"/>
      <c r="Y1064" s="56"/>
      <c r="Z1064" s="56"/>
      <c r="AA1064" s="56"/>
      <c r="AB1064" s="56"/>
      <c r="AC1064" s="56"/>
      <c r="AD1064" s="56"/>
      <c r="AE1064" s="56"/>
      <c r="AF1064" s="56"/>
      <c r="AG1064" s="56"/>
      <c r="AH1064" s="56"/>
      <c r="AI1064" s="56"/>
      <c r="AJ1064" s="56"/>
      <c r="AK1064" s="56"/>
      <c r="AL1064" s="56"/>
      <c r="AM1064" s="56"/>
      <c r="AN1064" s="56"/>
      <c r="AO1064" s="56"/>
      <c r="AP1064" s="56"/>
      <c r="AQ1064" s="56"/>
      <c r="AR1064" s="56"/>
      <c r="AS1064" s="56"/>
      <c r="AT1064" s="56"/>
      <c r="AU1064" s="56"/>
      <c r="AV1064" s="56"/>
      <c r="AW1064" s="56"/>
      <c r="AX1064" s="56"/>
      <c r="AY1064" s="56"/>
      <c r="AZ1064" s="56"/>
      <c r="BA1064" s="56"/>
      <c r="BB1064" s="56"/>
      <c r="BC1064" s="56"/>
      <c r="BD1064" s="56"/>
      <c r="BE1064" s="56"/>
      <c r="BF1064" s="56"/>
      <c r="BG1064" s="56"/>
      <c r="BH1064" s="56"/>
      <c r="BI1064" s="56"/>
      <c r="BJ1064" s="56"/>
      <c r="BK1064" s="56"/>
      <c r="BL1064" s="56"/>
      <c r="BM1064" s="56"/>
      <c r="BN1064" s="56"/>
      <c r="BO1064" s="56"/>
      <c r="BP1064" s="56"/>
      <c r="BQ1064" s="56"/>
      <c r="BR1064" s="56"/>
      <c r="BS1064" s="56"/>
      <c r="BT1064" s="56"/>
      <c r="BU1064" s="56"/>
      <c r="BV1064" s="56"/>
      <c r="BW1064" s="56"/>
      <c r="BX1064" s="56"/>
      <c r="BY1064" s="56"/>
      <c r="BZ1064" s="56"/>
      <c r="CA1064" s="56"/>
      <c r="CB1064" s="56"/>
      <c r="CC1064" s="56"/>
      <c r="CD1064" s="56"/>
      <c r="CE1064" s="56"/>
      <c r="CF1064" s="56"/>
      <c r="CG1064" s="56"/>
      <c r="CH1064" s="56"/>
      <c r="CI1064" s="56"/>
      <c r="CJ1064" s="56"/>
      <c r="CK1064" s="56"/>
      <c r="CL1064" s="56"/>
      <c r="CM1064" s="56"/>
      <c r="CN1064" s="56"/>
      <c r="CO1064" s="56"/>
      <c r="CP1064" s="56"/>
      <c r="CQ1064" s="56"/>
      <c r="CR1064" s="56"/>
      <c r="CS1064" s="56"/>
      <c r="CT1064" s="56"/>
      <c r="CU1064" s="56"/>
      <c r="CV1064" s="56"/>
      <c r="CW1064" s="56"/>
      <c r="CX1064" s="56"/>
      <c r="CY1064" s="56"/>
      <c r="CZ1064" s="66"/>
      <c r="DA1064" s="66"/>
      <c r="DB1064" s="66"/>
      <c r="DC1064" s="66"/>
      <c r="DD1064" s="66"/>
      <c r="DE1064" s="66"/>
      <c r="DF1064" s="66"/>
      <c r="DG1064" s="66"/>
      <c r="DH1064" s="66"/>
      <c r="DI1064" s="66"/>
      <c r="DJ1064" s="66"/>
      <c r="DK1064" s="66"/>
      <c r="DL1064" s="66"/>
      <c r="DM1064" s="66"/>
      <c r="DN1064" s="66"/>
      <c r="DO1064" s="66"/>
      <c r="DP1064" s="66"/>
      <c r="DQ1064" s="66"/>
      <c r="DR1064" s="66"/>
      <c r="DS1064" s="66"/>
      <c r="DT1064" s="66"/>
      <c r="DU1064" s="66"/>
      <c r="DV1064" s="66"/>
      <c r="DW1064" s="66"/>
      <c r="DX1064" s="66"/>
      <c r="DY1064" s="66"/>
      <c r="DZ1064" s="66"/>
      <c r="EA1064" s="66"/>
      <c r="EB1064" s="66"/>
      <c r="EC1064" s="66"/>
      <c r="ED1064" s="66"/>
      <c r="EE1064" s="66"/>
      <c r="EF1064" s="66"/>
      <c r="EG1064" s="66"/>
      <c r="EH1064" s="66"/>
      <c r="EI1064" s="66"/>
      <c r="EJ1064" s="66"/>
      <c r="EK1064" s="66"/>
      <c r="EL1064" s="115"/>
      <c r="EM1064" s="62"/>
      <c r="EN1064" s="61"/>
      <c r="EO1064" s="61"/>
      <c r="EP1064" s="61"/>
      <c r="EQ1064" s="121"/>
    </row>
    <row r="1065" spans="2:147" s="67" customFormat="1" ht="11.25" customHeight="1" x14ac:dyDescent="0.15">
      <c r="B1065" s="114"/>
      <c r="C1065" s="56"/>
      <c r="D1065" s="56"/>
      <c r="E1065" s="56"/>
      <c r="F1065" s="56"/>
      <c r="G1065" s="56"/>
      <c r="H1065" s="56"/>
      <c r="I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  <c r="AL1065" s="56"/>
      <c r="AM1065" s="56"/>
      <c r="AN1065" s="56"/>
      <c r="AO1065" s="56"/>
      <c r="AP1065" s="56"/>
      <c r="AQ1065" s="56"/>
      <c r="AR1065" s="56"/>
      <c r="AS1065" s="56"/>
      <c r="AT1065" s="56"/>
      <c r="AU1065" s="56"/>
      <c r="AV1065" s="56"/>
      <c r="AW1065" s="56"/>
      <c r="AX1065" s="56"/>
      <c r="AY1065" s="56"/>
      <c r="AZ1065" s="56"/>
      <c r="BA1065" s="56"/>
      <c r="BB1065" s="56"/>
      <c r="BC1065" s="56"/>
      <c r="BD1065" s="56"/>
      <c r="BE1065" s="56"/>
      <c r="BF1065" s="56"/>
      <c r="BG1065" s="56"/>
      <c r="BH1065" s="56"/>
      <c r="BI1065" s="56"/>
      <c r="BJ1065" s="56"/>
      <c r="BK1065" s="56"/>
      <c r="BL1065" s="56"/>
      <c r="BM1065" s="56"/>
      <c r="BN1065" s="56"/>
      <c r="BO1065" s="56"/>
      <c r="BP1065" s="56"/>
      <c r="BQ1065" s="56"/>
      <c r="BR1065" s="56"/>
      <c r="BS1065" s="56"/>
      <c r="BT1065" s="56"/>
      <c r="BU1065" s="56"/>
      <c r="BV1065" s="56"/>
      <c r="BW1065" s="56"/>
      <c r="BX1065" s="56"/>
      <c r="BY1065" s="56"/>
      <c r="BZ1065" s="56"/>
      <c r="CA1065" s="56"/>
      <c r="CB1065" s="56"/>
      <c r="CC1065" s="56"/>
      <c r="CD1065" s="56"/>
      <c r="CE1065" s="56"/>
      <c r="CF1065" s="56"/>
      <c r="CG1065" s="56"/>
      <c r="CH1065" s="56"/>
      <c r="CI1065" s="56"/>
      <c r="CJ1065" s="56"/>
      <c r="CK1065" s="56"/>
      <c r="CL1065" s="56"/>
      <c r="CM1065" s="56"/>
      <c r="CN1065" s="56"/>
      <c r="CO1065" s="56"/>
      <c r="CP1065" s="56"/>
      <c r="CQ1065" s="56"/>
      <c r="CR1065" s="56"/>
      <c r="CS1065" s="56"/>
      <c r="CT1065" s="56"/>
      <c r="CU1065" s="56"/>
      <c r="CV1065" s="56"/>
      <c r="CW1065" s="56"/>
      <c r="CX1065" s="56"/>
      <c r="CY1065" s="56"/>
      <c r="CZ1065" s="66"/>
      <c r="DA1065" s="66"/>
      <c r="DB1065" s="66"/>
      <c r="DC1065" s="66"/>
      <c r="DD1065" s="66"/>
      <c r="DE1065" s="66"/>
      <c r="DF1065" s="66"/>
      <c r="DG1065" s="66"/>
      <c r="DH1065" s="66"/>
      <c r="DI1065" s="66"/>
      <c r="DJ1065" s="66"/>
      <c r="DK1065" s="66"/>
      <c r="DL1065" s="66"/>
      <c r="DM1065" s="66"/>
      <c r="DN1065" s="66"/>
      <c r="DO1065" s="66"/>
      <c r="DP1065" s="66"/>
      <c r="DQ1065" s="66"/>
      <c r="DR1065" s="66"/>
      <c r="DS1065" s="66"/>
      <c r="DT1065" s="66"/>
      <c r="DU1065" s="66"/>
      <c r="DV1065" s="66"/>
      <c r="DW1065" s="66"/>
      <c r="DX1065" s="66"/>
      <c r="DY1065" s="66"/>
      <c r="DZ1065" s="66"/>
      <c r="EA1065" s="66"/>
      <c r="EB1065" s="66"/>
      <c r="EC1065" s="66"/>
      <c r="ED1065" s="66"/>
      <c r="EE1065" s="66"/>
      <c r="EF1065" s="66"/>
      <c r="EG1065" s="66"/>
      <c r="EH1065" s="66"/>
      <c r="EI1065" s="66"/>
      <c r="EJ1065" s="66"/>
      <c r="EK1065" s="66"/>
      <c r="EL1065" s="115"/>
      <c r="EM1065" s="62"/>
      <c r="EN1065" s="61"/>
      <c r="EO1065" s="61"/>
      <c r="EP1065" s="61"/>
      <c r="EQ1065" s="121"/>
    </row>
    <row r="1066" spans="2:147" s="67" customFormat="1" ht="11.25" customHeight="1" x14ac:dyDescent="0.15">
      <c r="B1066" s="114"/>
      <c r="C1066" s="56"/>
      <c r="D1066" s="56"/>
      <c r="E1066" s="56"/>
      <c r="F1066" s="56"/>
      <c r="G1066" s="56"/>
      <c r="H1066" s="56"/>
      <c r="I1066" s="56"/>
      <c r="J1066" s="56"/>
      <c r="K1066" s="56"/>
      <c r="L1066" s="56"/>
      <c r="M1066" s="56"/>
      <c r="N1066" s="56"/>
      <c r="O1066" s="56"/>
      <c r="P1066" s="56"/>
      <c r="Q1066" s="56"/>
      <c r="R1066" s="56"/>
      <c r="S1066" s="56"/>
      <c r="T1066" s="56"/>
      <c r="U1066" s="56"/>
      <c r="V1066" s="56"/>
      <c r="W1066" s="56"/>
      <c r="X1066" s="56"/>
      <c r="Y1066" s="56"/>
      <c r="Z1066" s="56"/>
      <c r="AA1066" s="56"/>
      <c r="AB1066" s="56"/>
      <c r="AC1066" s="56"/>
      <c r="AD1066" s="56"/>
      <c r="AE1066" s="56"/>
      <c r="AF1066" s="56"/>
      <c r="AG1066" s="56"/>
      <c r="AH1066" s="56"/>
      <c r="AI1066" s="56"/>
      <c r="AJ1066" s="56"/>
      <c r="AK1066" s="56"/>
      <c r="AL1066" s="56"/>
      <c r="AM1066" s="56"/>
      <c r="AN1066" s="56"/>
      <c r="AO1066" s="56"/>
      <c r="AP1066" s="56"/>
      <c r="AQ1066" s="56"/>
      <c r="AR1066" s="56"/>
      <c r="AS1066" s="56"/>
      <c r="AT1066" s="56"/>
      <c r="AU1066" s="56"/>
      <c r="AV1066" s="56"/>
      <c r="AW1066" s="56"/>
      <c r="AX1066" s="56"/>
      <c r="AY1066" s="56"/>
      <c r="AZ1066" s="56"/>
      <c r="BA1066" s="56"/>
      <c r="BB1066" s="56"/>
      <c r="BC1066" s="56"/>
      <c r="BD1066" s="56"/>
      <c r="BE1066" s="56"/>
      <c r="BF1066" s="56"/>
      <c r="BG1066" s="56"/>
      <c r="BH1066" s="56"/>
      <c r="BI1066" s="56"/>
      <c r="BJ1066" s="56"/>
      <c r="BK1066" s="56"/>
      <c r="BL1066" s="56"/>
      <c r="BM1066" s="56"/>
      <c r="BN1066" s="56"/>
      <c r="BO1066" s="56"/>
      <c r="BP1066" s="56"/>
      <c r="BQ1066" s="56"/>
      <c r="BR1066" s="56"/>
      <c r="BS1066" s="56"/>
      <c r="BT1066" s="56"/>
      <c r="BU1066" s="56"/>
      <c r="BV1066" s="56"/>
      <c r="BW1066" s="56"/>
      <c r="BX1066" s="56"/>
      <c r="BY1066" s="56"/>
      <c r="BZ1066" s="56"/>
      <c r="CA1066" s="56"/>
      <c r="CB1066" s="56"/>
      <c r="CC1066" s="56"/>
      <c r="CD1066" s="56"/>
      <c r="CE1066" s="56"/>
      <c r="CF1066" s="56"/>
      <c r="CG1066" s="56"/>
      <c r="CH1066" s="56"/>
      <c r="CI1066" s="56"/>
      <c r="CJ1066" s="56"/>
      <c r="CK1066" s="56"/>
      <c r="CL1066" s="56"/>
      <c r="CM1066" s="56"/>
      <c r="CN1066" s="56"/>
      <c r="CO1066" s="56"/>
      <c r="CP1066" s="56"/>
      <c r="CQ1066" s="56"/>
      <c r="CR1066" s="56"/>
      <c r="CS1066" s="56"/>
      <c r="CT1066" s="56"/>
      <c r="CU1066" s="56"/>
      <c r="CV1066" s="56"/>
      <c r="CW1066" s="56"/>
      <c r="CX1066" s="56"/>
      <c r="CY1066" s="56"/>
      <c r="CZ1066" s="66"/>
      <c r="DA1066" s="66"/>
      <c r="DB1066" s="66"/>
      <c r="DC1066" s="66"/>
      <c r="DD1066" s="66"/>
      <c r="DE1066" s="66"/>
      <c r="DF1066" s="66"/>
      <c r="DG1066" s="66"/>
      <c r="DH1066" s="66"/>
      <c r="DI1066" s="66"/>
      <c r="DJ1066" s="66"/>
      <c r="DK1066" s="66"/>
      <c r="DL1066" s="66"/>
      <c r="DM1066" s="66"/>
      <c r="DN1066" s="66"/>
      <c r="DO1066" s="66"/>
      <c r="DP1066" s="66"/>
      <c r="DQ1066" s="66"/>
      <c r="DR1066" s="66"/>
      <c r="DS1066" s="66"/>
      <c r="DT1066" s="66"/>
      <c r="DU1066" s="66"/>
      <c r="DV1066" s="66"/>
      <c r="DW1066" s="66"/>
      <c r="DX1066" s="66"/>
      <c r="DY1066" s="66"/>
      <c r="DZ1066" s="66"/>
      <c r="EA1066" s="66"/>
      <c r="EB1066" s="66"/>
      <c r="EC1066" s="66"/>
      <c r="ED1066" s="66"/>
      <c r="EE1066" s="66"/>
      <c r="EF1066" s="66"/>
      <c r="EG1066" s="66"/>
      <c r="EH1066" s="66"/>
      <c r="EI1066" s="66"/>
      <c r="EJ1066" s="66"/>
      <c r="EK1066" s="66"/>
      <c r="EL1066" s="115"/>
      <c r="EM1066" s="62"/>
      <c r="EN1066" s="61"/>
      <c r="EO1066" s="61"/>
      <c r="EP1066" s="61"/>
      <c r="EQ1066" s="121"/>
    </row>
    <row r="1067" spans="2:147" s="67" customFormat="1" ht="11.25" customHeight="1" x14ac:dyDescent="0.15">
      <c r="B1067" s="114"/>
      <c r="C1067" s="56"/>
      <c r="D1067" s="56"/>
      <c r="E1067" s="56"/>
      <c r="F1067" s="56"/>
      <c r="G1067" s="56"/>
      <c r="H1067" s="56"/>
      <c r="I1067" s="56"/>
      <c r="J1067" s="56"/>
      <c r="K1067" s="56"/>
      <c r="L1067" s="56"/>
      <c r="M1067" s="56"/>
      <c r="N1067" s="56"/>
      <c r="O1067" s="56"/>
      <c r="P1067" s="56"/>
      <c r="Q1067" s="56"/>
      <c r="R1067" s="56"/>
      <c r="S1067" s="56"/>
      <c r="T1067" s="56"/>
      <c r="U1067" s="56"/>
      <c r="V1067" s="56"/>
      <c r="W1067" s="56"/>
      <c r="X1067" s="56"/>
      <c r="Y1067" s="56"/>
      <c r="Z1067" s="56"/>
      <c r="AA1067" s="56"/>
      <c r="AB1067" s="56"/>
      <c r="AC1067" s="56"/>
      <c r="AD1067" s="56"/>
      <c r="AE1067" s="56"/>
      <c r="AF1067" s="56"/>
      <c r="AG1067" s="56"/>
      <c r="AH1067" s="56"/>
      <c r="AI1067" s="56"/>
      <c r="AJ1067" s="56"/>
      <c r="AK1067" s="56"/>
      <c r="AL1067" s="56"/>
      <c r="AM1067" s="56"/>
      <c r="AN1067" s="56"/>
      <c r="AO1067" s="56"/>
      <c r="AP1067" s="56"/>
      <c r="AQ1067" s="56"/>
      <c r="AR1067" s="56"/>
      <c r="AS1067" s="56"/>
      <c r="AT1067" s="56"/>
      <c r="AU1067" s="56"/>
      <c r="AV1067" s="56"/>
      <c r="AW1067" s="56"/>
      <c r="AX1067" s="56"/>
      <c r="AY1067" s="56"/>
      <c r="AZ1067" s="56"/>
      <c r="BA1067" s="56"/>
      <c r="BB1067" s="56"/>
      <c r="BC1067" s="56"/>
      <c r="BD1067" s="56"/>
      <c r="BE1067" s="56"/>
      <c r="BF1067" s="56"/>
      <c r="BG1067" s="56"/>
      <c r="BH1067" s="56"/>
      <c r="BI1067" s="56"/>
      <c r="BJ1067" s="56"/>
      <c r="BK1067" s="56"/>
      <c r="BL1067" s="56"/>
      <c r="BM1067" s="56"/>
      <c r="BN1067" s="56"/>
      <c r="BO1067" s="56"/>
      <c r="BP1067" s="56"/>
      <c r="BQ1067" s="56"/>
      <c r="BR1067" s="56"/>
      <c r="BS1067" s="56"/>
      <c r="BT1067" s="56"/>
      <c r="BU1067" s="56"/>
      <c r="BV1067" s="56"/>
      <c r="BW1067" s="56"/>
      <c r="BX1067" s="56"/>
      <c r="BY1067" s="56"/>
      <c r="BZ1067" s="56"/>
      <c r="CA1067" s="56"/>
      <c r="CB1067" s="56"/>
      <c r="CC1067" s="56"/>
      <c r="CD1067" s="56"/>
      <c r="CE1067" s="56"/>
      <c r="CF1067" s="56"/>
      <c r="CG1067" s="56"/>
      <c r="CH1067" s="56"/>
      <c r="CI1067" s="56"/>
      <c r="CJ1067" s="56"/>
      <c r="CK1067" s="56"/>
      <c r="CL1067" s="56"/>
      <c r="CM1067" s="56"/>
      <c r="CN1067" s="56"/>
      <c r="CO1067" s="56"/>
      <c r="CP1067" s="56"/>
      <c r="CQ1067" s="56"/>
      <c r="CR1067" s="56"/>
      <c r="CS1067" s="56"/>
      <c r="CT1067" s="56"/>
      <c r="CU1067" s="56"/>
      <c r="CV1067" s="56"/>
      <c r="CW1067" s="56"/>
      <c r="CX1067" s="56"/>
      <c r="CY1067" s="56"/>
      <c r="CZ1067" s="66"/>
      <c r="DA1067" s="66"/>
      <c r="DB1067" s="66"/>
      <c r="DC1067" s="66"/>
      <c r="DD1067" s="66"/>
      <c r="DE1067" s="66"/>
      <c r="DF1067" s="66"/>
      <c r="DG1067" s="66"/>
      <c r="DH1067" s="66"/>
      <c r="DI1067" s="66"/>
      <c r="DJ1067" s="66"/>
      <c r="DK1067" s="66"/>
      <c r="DL1067" s="66"/>
      <c r="DM1067" s="66"/>
      <c r="DN1067" s="66"/>
      <c r="DO1067" s="66"/>
      <c r="DP1067" s="66"/>
      <c r="DQ1067" s="66"/>
      <c r="DR1067" s="66"/>
      <c r="DS1067" s="66"/>
      <c r="DT1067" s="66"/>
      <c r="DU1067" s="66"/>
      <c r="DV1067" s="66"/>
      <c r="DW1067" s="66"/>
      <c r="DX1067" s="66"/>
      <c r="DY1067" s="66"/>
      <c r="DZ1067" s="66"/>
      <c r="EA1067" s="66"/>
      <c r="EB1067" s="66"/>
      <c r="EC1067" s="66"/>
      <c r="ED1067" s="66"/>
      <c r="EE1067" s="66"/>
      <c r="EF1067" s="66"/>
      <c r="EG1067" s="66"/>
      <c r="EH1067" s="66"/>
      <c r="EI1067" s="66"/>
      <c r="EJ1067" s="66"/>
      <c r="EK1067" s="66"/>
      <c r="EL1067" s="115"/>
      <c r="EM1067" s="62"/>
      <c r="EN1067" s="61"/>
      <c r="EO1067" s="61"/>
      <c r="EP1067" s="61"/>
      <c r="EQ1067" s="121"/>
    </row>
    <row r="1068" spans="2:147" s="67" customFormat="1" ht="11.25" customHeight="1" x14ac:dyDescent="0.15">
      <c r="B1068" s="114"/>
      <c r="C1068" s="56"/>
      <c r="D1068" s="56"/>
      <c r="E1068" s="56"/>
      <c r="F1068" s="56"/>
      <c r="G1068" s="56"/>
      <c r="H1068" s="56"/>
      <c r="I1068" s="56"/>
      <c r="J1068" s="56"/>
      <c r="K1068" s="56"/>
      <c r="L1068" s="56"/>
      <c r="M1068" s="56"/>
      <c r="N1068" s="56"/>
      <c r="O1068" s="56"/>
      <c r="P1068" s="56"/>
      <c r="Q1068" s="56"/>
      <c r="R1068" s="56"/>
      <c r="S1068" s="56"/>
      <c r="T1068" s="56"/>
      <c r="U1068" s="56"/>
      <c r="V1068" s="56"/>
      <c r="W1068" s="56"/>
      <c r="X1068" s="56"/>
      <c r="Y1068" s="56"/>
      <c r="Z1068" s="56"/>
      <c r="AA1068" s="56"/>
      <c r="AB1068" s="56"/>
      <c r="AC1068" s="56"/>
      <c r="AD1068" s="56"/>
      <c r="AE1068" s="56"/>
      <c r="AF1068" s="56"/>
      <c r="AG1068" s="56"/>
      <c r="AH1068" s="56"/>
      <c r="AI1068" s="56"/>
      <c r="AJ1068" s="56"/>
      <c r="AK1068" s="56"/>
      <c r="AL1068" s="56"/>
      <c r="AM1068" s="56"/>
      <c r="AN1068" s="56"/>
      <c r="AO1068" s="56"/>
      <c r="AP1068" s="56"/>
      <c r="AQ1068" s="56"/>
      <c r="AR1068" s="56"/>
      <c r="AS1068" s="56"/>
      <c r="AT1068" s="56"/>
      <c r="AU1068" s="56"/>
      <c r="AV1068" s="56"/>
      <c r="AW1068" s="56"/>
      <c r="AX1068" s="56"/>
      <c r="AY1068" s="56"/>
      <c r="AZ1068" s="56"/>
      <c r="BA1068" s="56"/>
      <c r="BB1068" s="56"/>
      <c r="BC1068" s="56"/>
      <c r="BD1068" s="56"/>
      <c r="BE1068" s="56"/>
      <c r="BF1068" s="56"/>
      <c r="BG1068" s="56"/>
      <c r="BH1068" s="56"/>
      <c r="BI1068" s="56"/>
      <c r="BJ1068" s="56"/>
      <c r="BK1068" s="56"/>
      <c r="BL1068" s="56"/>
      <c r="BM1068" s="56"/>
      <c r="BN1068" s="56"/>
      <c r="BO1068" s="56"/>
      <c r="BP1068" s="56"/>
      <c r="BQ1068" s="56"/>
      <c r="BR1068" s="56"/>
      <c r="BS1068" s="56"/>
      <c r="BT1068" s="56"/>
      <c r="BU1068" s="56"/>
      <c r="BV1068" s="56"/>
      <c r="BW1068" s="56"/>
      <c r="BX1068" s="56"/>
      <c r="BY1068" s="56"/>
      <c r="BZ1068" s="56"/>
      <c r="CA1068" s="56"/>
      <c r="CB1068" s="56"/>
      <c r="CC1068" s="56"/>
      <c r="CD1068" s="56"/>
      <c r="CE1068" s="56"/>
      <c r="CF1068" s="56"/>
      <c r="CG1068" s="56"/>
      <c r="CH1068" s="56"/>
      <c r="CI1068" s="56"/>
      <c r="CJ1068" s="56"/>
      <c r="CK1068" s="56"/>
      <c r="CL1068" s="56"/>
      <c r="CM1068" s="56"/>
      <c r="CN1068" s="56"/>
      <c r="CO1068" s="56"/>
      <c r="CP1068" s="56"/>
      <c r="CQ1068" s="56"/>
      <c r="CR1068" s="56"/>
      <c r="CS1068" s="56"/>
      <c r="CT1068" s="56"/>
      <c r="CU1068" s="56"/>
      <c r="CV1068" s="56"/>
      <c r="CW1068" s="56"/>
      <c r="CX1068" s="56"/>
      <c r="CY1068" s="56"/>
      <c r="CZ1068" s="66"/>
      <c r="DA1068" s="66"/>
      <c r="DB1068" s="66"/>
      <c r="DC1068" s="66"/>
      <c r="DD1068" s="66"/>
      <c r="DE1068" s="66"/>
      <c r="DF1068" s="66"/>
      <c r="DG1068" s="66"/>
      <c r="DH1068" s="66"/>
      <c r="DI1068" s="66"/>
      <c r="DJ1068" s="66"/>
      <c r="DK1068" s="66"/>
      <c r="DL1068" s="66"/>
      <c r="DM1068" s="66"/>
      <c r="DN1068" s="66"/>
      <c r="DO1068" s="66"/>
      <c r="DP1068" s="66"/>
      <c r="DQ1068" s="66"/>
      <c r="DR1068" s="66"/>
      <c r="DS1068" s="66"/>
      <c r="DT1068" s="66"/>
      <c r="DU1068" s="66"/>
      <c r="DV1068" s="66"/>
      <c r="DW1068" s="66"/>
      <c r="DX1068" s="66"/>
      <c r="DY1068" s="66"/>
      <c r="DZ1068" s="66"/>
      <c r="EA1068" s="66"/>
      <c r="EB1068" s="66"/>
      <c r="EC1068" s="66"/>
      <c r="ED1068" s="66"/>
      <c r="EE1068" s="66"/>
      <c r="EF1068" s="66"/>
      <c r="EG1068" s="66"/>
      <c r="EH1068" s="66"/>
      <c r="EI1068" s="66"/>
      <c r="EJ1068" s="66"/>
      <c r="EK1068" s="66"/>
      <c r="EL1068" s="115"/>
      <c r="EM1068" s="62"/>
      <c r="EN1068" s="61"/>
      <c r="EO1068" s="61"/>
      <c r="EP1068" s="61"/>
      <c r="EQ1068" s="121"/>
    </row>
    <row r="1069" spans="2:147" s="67" customFormat="1" ht="11.25" customHeight="1" x14ac:dyDescent="0.15">
      <c r="B1069" s="114"/>
      <c r="C1069" s="56"/>
      <c r="D1069" s="56"/>
      <c r="E1069" s="56"/>
      <c r="F1069" s="56"/>
      <c r="G1069" s="56"/>
      <c r="H1069" s="56"/>
      <c r="I1069" s="56"/>
      <c r="J1069" s="56"/>
      <c r="K1069" s="56"/>
      <c r="L1069" s="56"/>
      <c r="M1069" s="56"/>
      <c r="N1069" s="56"/>
      <c r="O1069" s="56"/>
      <c r="P1069" s="56"/>
      <c r="Q1069" s="56"/>
      <c r="R1069" s="56"/>
      <c r="S1069" s="56"/>
      <c r="T1069" s="56"/>
      <c r="U1069" s="56"/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  <c r="AL1069" s="56"/>
      <c r="AM1069" s="56"/>
      <c r="AN1069" s="56"/>
      <c r="AO1069" s="56"/>
      <c r="AP1069" s="56"/>
      <c r="AQ1069" s="56"/>
      <c r="AR1069" s="56"/>
      <c r="AS1069" s="56"/>
      <c r="AT1069" s="56"/>
      <c r="AU1069" s="56"/>
      <c r="AV1069" s="56"/>
      <c r="AW1069" s="56"/>
      <c r="AX1069" s="56"/>
      <c r="AY1069" s="56"/>
      <c r="AZ1069" s="56"/>
      <c r="BA1069" s="56"/>
      <c r="BB1069" s="56"/>
      <c r="BC1069" s="56"/>
      <c r="BD1069" s="56"/>
      <c r="BE1069" s="56"/>
      <c r="BF1069" s="56"/>
      <c r="BG1069" s="56"/>
      <c r="BH1069" s="56"/>
      <c r="BI1069" s="56"/>
      <c r="BJ1069" s="56"/>
      <c r="BK1069" s="56"/>
      <c r="BL1069" s="56"/>
      <c r="BM1069" s="56"/>
      <c r="BN1069" s="56"/>
      <c r="BO1069" s="56"/>
      <c r="BP1069" s="56"/>
      <c r="BQ1069" s="56"/>
      <c r="BR1069" s="56"/>
      <c r="BS1069" s="56"/>
      <c r="BT1069" s="56"/>
      <c r="BU1069" s="56"/>
      <c r="BV1069" s="56"/>
      <c r="BW1069" s="56"/>
      <c r="BX1069" s="56"/>
      <c r="BY1069" s="56"/>
      <c r="BZ1069" s="56"/>
      <c r="CA1069" s="56"/>
      <c r="CB1069" s="56"/>
      <c r="CC1069" s="56"/>
      <c r="CD1069" s="56"/>
      <c r="CE1069" s="56"/>
      <c r="CF1069" s="56"/>
      <c r="CG1069" s="56"/>
      <c r="CH1069" s="56"/>
      <c r="CI1069" s="56"/>
      <c r="CJ1069" s="56"/>
      <c r="CK1069" s="56"/>
      <c r="CL1069" s="56"/>
      <c r="CM1069" s="56"/>
      <c r="CN1069" s="56"/>
      <c r="CO1069" s="56"/>
      <c r="CP1069" s="56"/>
      <c r="CQ1069" s="56"/>
      <c r="CR1069" s="56"/>
      <c r="CS1069" s="56"/>
      <c r="CT1069" s="56"/>
      <c r="CU1069" s="56"/>
      <c r="CV1069" s="56"/>
      <c r="CW1069" s="56"/>
      <c r="CX1069" s="56"/>
      <c r="CY1069" s="56"/>
      <c r="CZ1069" s="66"/>
      <c r="DA1069" s="66"/>
      <c r="DB1069" s="66"/>
      <c r="DC1069" s="66"/>
      <c r="DD1069" s="66"/>
      <c r="DE1069" s="66"/>
      <c r="DF1069" s="66"/>
      <c r="DG1069" s="66"/>
      <c r="DH1069" s="66"/>
      <c r="DI1069" s="66"/>
      <c r="DJ1069" s="66"/>
      <c r="DK1069" s="66"/>
      <c r="DL1069" s="66"/>
      <c r="DM1069" s="66"/>
      <c r="DN1069" s="66"/>
      <c r="DO1069" s="66"/>
      <c r="DP1069" s="66"/>
      <c r="DQ1069" s="66"/>
      <c r="DR1069" s="66"/>
      <c r="DS1069" s="66"/>
      <c r="DT1069" s="66"/>
      <c r="DU1069" s="66"/>
      <c r="DV1069" s="66"/>
      <c r="DW1069" s="66"/>
      <c r="DX1069" s="66"/>
      <c r="DY1069" s="66"/>
      <c r="DZ1069" s="66"/>
      <c r="EA1069" s="66"/>
      <c r="EB1069" s="66"/>
      <c r="EC1069" s="66"/>
      <c r="ED1069" s="66"/>
      <c r="EE1069" s="66"/>
      <c r="EF1069" s="66"/>
      <c r="EG1069" s="66"/>
      <c r="EH1069" s="66"/>
      <c r="EI1069" s="66"/>
      <c r="EJ1069" s="66"/>
      <c r="EK1069" s="66"/>
      <c r="EL1069" s="115"/>
      <c r="EM1069" s="62"/>
      <c r="EN1069" s="61"/>
      <c r="EO1069" s="61"/>
      <c r="EP1069" s="61"/>
      <c r="EQ1069" s="121"/>
    </row>
    <row r="1070" spans="2:147" s="67" customFormat="1" ht="11.25" customHeight="1" x14ac:dyDescent="0.15">
      <c r="B1070" s="114"/>
      <c r="C1070" s="56"/>
      <c r="D1070" s="56"/>
      <c r="E1070" s="56"/>
      <c r="F1070" s="56"/>
      <c r="G1070" s="56"/>
      <c r="H1070" s="56"/>
      <c r="I1070" s="56"/>
      <c r="J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6"/>
      <c r="W1070" s="56"/>
      <c r="X1070" s="56"/>
      <c r="Y1070" s="56"/>
      <c r="Z1070" s="56"/>
      <c r="AA1070" s="56"/>
      <c r="AB1070" s="56"/>
      <c r="AC1070" s="56"/>
      <c r="AD1070" s="56"/>
      <c r="AE1070" s="56"/>
      <c r="AF1070" s="56"/>
      <c r="AG1070" s="56"/>
      <c r="AH1070" s="56"/>
      <c r="AI1070" s="56"/>
      <c r="AJ1070" s="56"/>
      <c r="AK1070" s="56"/>
      <c r="AL1070" s="56"/>
      <c r="AM1070" s="56"/>
      <c r="AN1070" s="56"/>
      <c r="AO1070" s="56"/>
      <c r="AP1070" s="56"/>
      <c r="AQ1070" s="56"/>
      <c r="AR1070" s="56"/>
      <c r="AS1070" s="56"/>
      <c r="AT1070" s="56"/>
      <c r="AU1070" s="56"/>
      <c r="AV1070" s="56"/>
      <c r="AW1070" s="56"/>
      <c r="AX1070" s="56"/>
      <c r="AY1070" s="56"/>
      <c r="AZ1070" s="56"/>
      <c r="BA1070" s="56"/>
      <c r="BB1070" s="56"/>
      <c r="BC1070" s="56"/>
      <c r="BD1070" s="56"/>
      <c r="BE1070" s="56"/>
      <c r="BF1070" s="56"/>
      <c r="BG1070" s="56"/>
      <c r="BH1070" s="56"/>
      <c r="BI1070" s="56"/>
      <c r="BJ1070" s="56"/>
      <c r="BK1070" s="56"/>
      <c r="BL1070" s="56"/>
      <c r="BM1070" s="56"/>
      <c r="BN1070" s="56"/>
      <c r="BO1070" s="56"/>
      <c r="BP1070" s="56"/>
      <c r="BQ1070" s="56"/>
      <c r="BR1070" s="56"/>
      <c r="BS1070" s="56"/>
      <c r="BT1070" s="56"/>
      <c r="BU1070" s="56"/>
      <c r="BV1070" s="56"/>
      <c r="BW1070" s="56"/>
      <c r="BX1070" s="56"/>
      <c r="BY1070" s="56"/>
      <c r="BZ1070" s="56"/>
      <c r="CA1070" s="56"/>
      <c r="CB1070" s="56"/>
      <c r="CC1070" s="56"/>
      <c r="CD1070" s="56"/>
      <c r="CE1070" s="56"/>
      <c r="CF1070" s="56"/>
      <c r="CG1070" s="56"/>
      <c r="CH1070" s="56"/>
      <c r="CI1070" s="56"/>
      <c r="CJ1070" s="56"/>
      <c r="CK1070" s="56"/>
      <c r="CL1070" s="56"/>
      <c r="CM1070" s="56"/>
      <c r="CN1070" s="56"/>
      <c r="CO1070" s="56"/>
      <c r="CP1070" s="56"/>
      <c r="CQ1070" s="56"/>
      <c r="CR1070" s="56"/>
      <c r="CS1070" s="56"/>
      <c r="CT1070" s="56"/>
      <c r="CU1070" s="56"/>
      <c r="CV1070" s="56"/>
      <c r="CW1070" s="56"/>
      <c r="CX1070" s="56"/>
      <c r="CY1070" s="56"/>
      <c r="CZ1070" s="66"/>
      <c r="DA1070" s="66"/>
      <c r="DB1070" s="66"/>
      <c r="DC1070" s="66"/>
      <c r="DD1070" s="66"/>
      <c r="DE1070" s="66"/>
      <c r="DF1070" s="66"/>
      <c r="DG1070" s="66"/>
      <c r="DH1070" s="66"/>
      <c r="DI1070" s="66"/>
      <c r="DJ1070" s="66"/>
      <c r="DK1070" s="66"/>
      <c r="DL1070" s="66"/>
      <c r="DM1070" s="66"/>
      <c r="DN1070" s="66"/>
      <c r="DO1070" s="66"/>
      <c r="DP1070" s="66"/>
      <c r="DQ1070" s="66"/>
      <c r="DR1070" s="66"/>
      <c r="DS1070" s="66"/>
      <c r="DT1070" s="66"/>
      <c r="DU1070" s="66"/>
      <c r="DV1070" s="66"/>
      <c r="DW1070" s="66"/>
      <c r="DX1070" s="66"/>
      <c r="DY1070" s="66"/>
      <c r="DZ1070" s="66"/>
      <c r="EA1070" s="66"/>
      <c r="EB1070" s="66"/>
      <c r="EC1070" s="66"/>
      <c r="ED1070" s="66"/>
      <c r="EE1070" s="66"/>
      <c r="EF1070" s="66"/>
      <c r="EG1070" s="66"/>
      <c r="EH1070" s="66"/>
      <c r="EI1070" s="66"/>
      <c r="EJ1070" s="66"/>
      <c r="EK1070" s="66"/>
      <c r="EL1070" s="115"/>
      <c r="EM1070" s="62"/>
      <c r="EN1070" s="61"/>
      <c r="EO1070" s="61"/>
      <c r="EP1070" s="61"/>
      <c r="EQ1070" s="121"/>
    </row>
    <row r="1071" spans="2:147" s="67" customFormat="1" ht="11.25" customHeight="1" x14ac:dyDescent="0.15">
      <c r="B1071" s="114"/>
      <c r="C1071" s="56"/>
      <c r="D1071" s="56"/>
      <c r="E1071" s="56"/>
      <c r="F1071" s="56"/>
      <c r="G1071" s="56"/>
      <c r="H1071" s="56"/>
      <c r="I1071" s="56"/>
      <c r="J1071" s="56"/>
      <c r="K1071" s="56"/>
      <c r="L1071" s="56"/>
      <c r="M1071" s="56"/>
      <c r="N1071" s="56"/>
      <c r="O1071" s="56"/>
      <c r="P1071" s="56"/>
      <c r="Q1071" s="56"/>
      <c r="R1071" s="56"/>
      <c r="S1071" s="56"/>
      <c r="T1071" s="56"/>
      <c r="U1071" s="56"/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  <c r="AL1071" s="56"/>
      <c r="AM1071" s="56"/>
      <c r="AN1071" s="56"/>
      <c r="AO1071" s="56"/>
      <c r="AP1071" s="56"/>
      <c r="AQ1071" s="56"/>
      <c r="AR1071" s="56"/>
      <c r="AS1071" s="56"/>
      <c r="AT1071" s="56"/>
      <c r="AU1071" s="56"/>
      <c r="AV1071" s="56"/>
      <c r="AW1071" s="56"/>
      <c r="AX1071" s="56"/>
      <c r="AY1071" s="56"/>
      <c r="AZ1071" s="56"/>
      <c r="BA1071" s="56"/>
      <c r="BB1071" s="56"/>
      <c r="BC1071" s="56"/>
      <c r="BD1071" s="56"/>
      <c r="BE1071" s="56"/>
      <c r="BF1071" s="56"/>
      <c r="BG1071" s="56"/>
      <c r="BH1071" s="56"/>
      <c r="BI1071" s="56"/>
      <c r="BJ1071" s="56"/>
      <c r="BK1071" s="56"/>
      <c r="BL1071" s="56"/>
      <c r="BM1071" s="56"/>
      <c r="BN1071" s="56"/>
      <c r="BO1071" s="56"/>
      <c r="BP1071" s="56"/>
      <c r="BQ1071" s="56"/>
      <c r="BR1071" s="56"/>
      <c r="BS1071" s="56"/>
      <c r="BT1071" s="56"/>
      <c r="BU1071" s="56"/>
      <c r="BV1071" s="56"/>
      <c r="BW1071" s="56"/>
      <c r="BX1071" s="56"/>
      <c r="BY1071" s="56"/>
      <c r="BZ1071" s="56"/>
      <c r="CA1071" s="56"/>
      <c r="CB1071" s="56"/>
      <c r="CC1071" s="56"/>
      <c r="CD1071" s="56"/>
      <c r="CE1071" s="56"/>
      <c r="CF1071" s="56"/>
      <c r="CG1071" s="56"/>
      <c r="CH1071" s="56"/>
      <c r="CI1071" s="56"/>
      <c r="CJ1071" s="56"/>
      <c r="CK1071" s="56"/>
      <c r="CL1071" s="56"/>
      <c r="CM1071" s="56"/>
      <c r="CN1071" s="56"/>
      <c r="CO1071" s="56"/>
      <c r="CP1071" s="56"/>
      <c r="CQ1071" s="56"/>
      <c r="CR1071" s="56"/>
      <c r="CS1071" s="56"/>
      <c r="CT1071" s="56"/>
      <c r="CU1071" s="56"/>
      <c r="CV1071" s="56"/>
      <c r="CW1071" s="56"/>
      <c r="CX1071" s="56"/>
      <c r="CY1071" s="56"/>
      <c r="CZ1071" s="66"/>
      <c r="DA1071" s="66"/>
      <c r="DB1071" s="66"/>
      <c r="DC1071" s="66"/>
      <c r="DD1071" s="66"/>
      <c r="DE1071" s="66"/>
      <c r="DF1071" s="66"/>
      <c r="DG1071" s="66"/>
      <c r="DH1071" s="66"/>
      <c r="DI1071" s="66"/>
      <c r="DJ1071" s="66"/>
      <c r="DK1071" s="66"/>
      <c r="DL1071" s="66"/>
      <c r="DM1071" s="66"/>
      <c r="DN1071" s="66"/>
      <c r="DO1071" s="66"/>
      <c r="DP1071" s="66"/>
      <c r="DQ1071" s="66"/>
      <c r="DR1071" s="66"/>
      <c r="DS1071" s="66"/>
      <c r="DT1071" s="66"/>
      <c r="DU1071" s="66"/>
      <c r="DV1071" s="66"/>
      <c r="DW1071" s="66"/>
      <c r="DX1071" s="66"/>
      <c r="DY1071" s="66"/>
      <c r="DZ1071" s="66"/>
      <c r="EA1071" s="66"/>
      <c r="EB1071" s="66"/>
      <c r="EC1071" s="66"/>
      <c r="ED1071" s="66"/>
      <c r="EE1071" s="66"/>
      <c r="EF1071" s="66"/>
      <c r="EG1071" s="66"/>
      <c r="EH1071" s="66"/>
      <c r="EI1071" s="66"/>
      <c r="EJ1071" s="66"/>
      <c r="EK1071" s="66"/>
      <c r="EL1071" s="115"/>
      <c r="EM1071" s="62"/>
      <c r="EN1071" s="61"/>
      <c r="EO1071" s="61"/>
      <c r="EP1071" s="61"/>
      <c r="EQ1071" s="121"/>
    </row>
    <row r="1072" spans="2:147" s="67" customFormat="1" ht="11.25" customHeight="1" x14ac:dyDescent="0.15">
      <c r="B1072" s="114"/>
      <c r="C1072" s="56"/>
      <c r="D1072" s="56"/>
      <c r="E1072" s="56"/>
      <c r="F1072" s="56"/>
      <c r="G1072" s="56"/>
      <c r="H1072" s="56"/>
      <c r="I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  <c r="AL1072" s="56"/>
      <c r="AM1072" s="56"/>
      <c r="AN1072" s="56"/>
      <c r="AO1072" s="56"/>
      <c r="AP1072" s="56"/>
      <c r="AQ1072" s="56"/>
      <c r="AR1072" s="56"/>
      <c r="AS1072" s="56"/>
      <c r="AT1072" s="56"/>
      <c r="AU1072" s="56"/>
      <c r="AV1072" s="56"/>
      <c r="AW1072" s="56"/>
      <c r="AX1072" s="56"/>
      <c r="AY1072" s="56"/>
      <c r="AZ1072" s="56"/>
      <c r="BA1072" s="56"/>
      <c r="BB1072" s="56"/>
      <c r="BC1072" s="56"/>
      <c r="BD1072" s="56"/>
      <c r="BE1072" s="56"/>
      <c r="BF1072" s="56"/>
      <c r="BG1072" s="56"/>
      <c r="BH1072" s="56"/>
      <c r="BI1072" s="56"/>
      <c r="BJ1072" s="56"/>
      <c r="BK1072" s="56"/>
      <c r="BL1072" s="56"/>
      <c r="BM1072" s="56"/>
      <c r="BN1072" s="56"/>
      <c r="BO1072" s="56"/>
      <c r="BP1072" s="56"/>
      <c r="BQ1072" s="56"/>
      <c r="BR1072" s="56"/>
      <c r="BS1072" s="56"/>
      <c r="BT1072" s="56"/>
      <c r="BU1072" s="56"/>
      <c r="BV1072" s="56"/>
      <c r="BW1072" s="56"/>
      <c r="BX1072" s="56"/>
      <c r="BY1072" s="56"/>
      <c r="BZ1072" s="56"/>
      <c r="CA1072" s="56"/>
      <c r="CB1072" s="56"/>
      <c r="CC1072" s="56"/>
      <c r="CD1072" s="56"/>
      <c r="CE1072" s="56"/>
      <c r="CF1072" s="56"/>
      <c r="CG1072" s="56"/>
      <c r="CH1072" s="56"/>
      <c r="CI1072" s="56"/>
      <c r="CJ1072" s="56"/>
      <c r="CK1072" s="56"/>
      <c r="CL1072" s="56"/>
      <c r="CM1072" s="56"/>
      <c r="CN1072" s="56"/>
      <c r="CO1072" s="56"/>
      <c r="CP1072" s="56"/>
      <c r="CQ1072" s="56"/>
      <c r="CR1072" s="56"/>
      <c r="CS1072" s="56"/>
      <c r="CT1072" s="56"/>
      <c r="CU1072" s="56"/>
      <c r="CV1072" s="56"/>
      <c r="CW1072" s="56"/>
      <c r="CX1072" s="56"/>
      <c r="CY1072" s="56"/>
      <c r="CZ1072" s="66"/>
      <c r="DA1072" s="66"/>
      <c r="DB1072" s="66"/>
      <c r="DC1072" s="66"/>
      <c r="DD1072" s="66"/>
      <c r="DE1072" s="66"/>
      <c r="DF1072" s="66"/>
      <c r="DG1072" s="66"/>
      <c r="DH1072" s="66"/>
      <c r="DI1072" s="66"/>
      <c r="DJ1072" s="66"/>
      <c r="DK1072" s="66"/>
      <c r="DL1072" s="66"/>
      <c r="DM1072" s="66"/>
      <c r="DN1072" s="66"/>
      <c r="DO1072" s="66"/>
      <c r="DP1072" s="66"/>
      <c r="DQ1072" s="66"/>
      <c r="DR1072" s="66"/>
      <c r="DS1072" s="66"/>
      <c r="DT1072" s="66"/>
      <c r="DU1072" s="66"/>
      <c r="DV1072" s="66"/>
      <c r="DW1072" s="66"/>
      <c r="DX1072" s="66"/>
      <c r="DY1072" s="66"/>
      <c r="DZ1072" s="66"/>
      <c r="EA1072" s="66"/>
      <c r="EB1072" s="66"/>
      <c r="EC1072" s="66"/>
      <c r="ED1072" s="66"/>
      <c r="EE1072" s="66"/>
      <c r="EF1072" s="66"/>
      <c r="EG1072" s="66"/>
      <c r="EH1072" s="66"/>
      <c r="EI1072" s="66"/>
      <c r="EJ1072" s="66"/>
      <c r="EK1072" s="66"/>
      <c r="EL1072" s="115"/>
      <c r="EM1072" s="62"/>
      <c r="EN1072" s="61"/>
      <c r="EO1072" s="61"/>
      <c r="EP1072" s="61"/>
      <c r="EQ1072" s="121"/>
    </row>
    <row r="1073" spans="1:149" s="67" customFormat="1" ht="11.25" customHeight="1" x14ac:dyDescent="0.15">
      <c r="B1073" s="114"/>
      <c r="C1073" s="56"/>
      <c r="D1073" s="56"/>
      <c r="E1073" s="56"/>
      <c r="F1073" s="56"/>
      <c r="G1073" s="56"/>
      <c r="H1073" s="56"/>
      <c r="I1073" s="56"/>
      <c r="J1073" s="56"/>
      <c r="K1073" s="56"/>
      <c r="L1073" s="56"/>
      <c r="M1073" s="56"/>
      <c r="N1073" s="56"/>
      <c r="O1073" s="56"/>
      <c r="P1073" s="56"/>
      <c r="Q1073" s="56"/>
      <c r="R1073" s="56"/>
      <c r="S1073" s="56"/>
      <c r="T1073" s="56"/>
      <c r="U1073" s="56"/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  <c r="AL1073" s="56"/>
      <c r="AM1073" s="56"/>
      <c r="AN1073" s="56"/>
      <c r="AO1073" s="56"/>
      <c r="AP1073" s="56"/>
      <c r="AQ1073" s="56"/>
      <c r="AR1073" s="56"/>
      <c r="AS1073" s="56"/>
      <c r="AT1073" s="56"/>
      <c r="AU1073" s="56"/>
      <c r="AV1073" s="56"/>
      <c r="AW1073" s="56"/>
      <c r="AX1073" s="56"/>
      <c r="AY1073" s="56"/>
      <c r="AZ1073" s="56"/>
      <c r="BA1073" s="56"/>
      <c r="BB1073" s="56"/>
      <c r="BC1073" s="56"/>
      <c r="BD1073" s="56"/>
      <c r="BE1073" s="56"/>
      <c r="BF1073" s="56"/>
      <c r="BG1073" s="56"/>
      <c r="BH1073" s="56"/>
      <c r="BI1073" s="56"/>
      <c r="BJ1073" s="56"/>
      <c r="BK1073" s="56"/>
      <c r="BL1073" s="56"/>
      <c r="BM1073" s="56"/>
      <c r="BN1073" s="56"/>
      <c r="BO1073" s="56"/>
      <c r="BP1073" s="56"/>
      <c r="BQ1073" s="56"/>
      <c r="BR1073" s="56"/>
      <c r="BS1073" s="56"/>
      <c r="BT1073" s="56"/>
      <c r="BU1073" s="56"/>
      <c r="BV1073" s="56"/>
      <c r="BW1073" s="56"/>
      <c r="BX1073" s="56"/>
      <c r="BY1073" s="56"/>
      <c r="BZ1073" s="56"/>
      <c r="CA1073" s="56"/>
      <c r="CB1073" s="56"/>
      <c r="CC1073" s="56"/>
      <c r="CD1073" s="56"/>
      <c r="CE1073" s="56"/>
      <c r="CF1073" s="56"/>
      <c r="CG1073" s="56"/>
      <c r="CH1073" s="56"/>
      <c r="CI1073" s="56"/>
      <c r="CJ1073" s="56"/>
      <c r="CK1073" s="56"/>
      <c r="CL1073" s="56"/>
      <c r="CM1073" s="56"/>
      <c r="CN1073" s="56"/>
      <c r="CO1073" s="56"/>
      <c r="CP1073" s="56"/>
      <c r="CQ1073" s="56"/>
      <c r="CR1073" s="56"/>
      <c r="CS1073" s="56"/>
      <c r="CT1073" s="56"/>
      <c r="CU1073" s="56"/>
      <c r="CV1073" s="56"/>
      <c r="CW1073" s="56"/>
      <c r="CX1073" s="56"/>
      <c r="CY1073" s="56"/>
      <c r="CZ1073" s="66"/>
      <c r="DA1073" s="66"/>
      <c r="DB1073" s="66"/>
      <c r="DC1073" s="66"/>
      <c r="DD1073" s="66"/>
      <c r="DE1073" s="66"/>
      <c r="DF1073" s="66"/>
      <c r="DG1073" s="66"/>
      <c r="DH1073" s="66"/>
      <c r="DI1073" s="66"/>
      <c r="DJ1073" s="66"/>
      <c r="DK1073" s="66"/>
      <c r="DL1073" s="66"/>
      <c r="DM1073" s="66"/>
      <c r="DN1073" s="66"/>
      <c r="DO1073" s="66"/>
      <c r="DP1073" s="66"/>
      <c r="DQ1073" s="66"/>
      <c r="DR1073" s="66"/>
      <c r="DS1073" s="66"/>
      <c r="DT1073" s="66"/>
      <c r="DU1073" s="66"/>
      <c r="DV1073" s="66"/>
      <c r="DW1073" s="66"/>
      <c r="DX1073" s="66"/>
      <c r="DY1073" s="66"/>
      <c r="DZ1073" s="66"/>
      <c r="EA1073" s="66"/>
      <c r="EB1073" s="66"/>
      <c r="EC1073" s="66"/>
      <c r="ED1073" s="66"/>
      <c r="EE1073" s="66"/>
      <c r="EF1073" s="66"/>
      <c r="EG1073" s="66"/>
      <c r="EH1073" s="66"/>
      <c r="EI1073" s="66"/>
      <c r="EJ1073" s="66"/>
      <c r="EK1073" s="66"/>
      <c r="EL1073" s="115"/>
      <c r="EM1073" s="62"/>
      <c r="EN1073" s="61"/>
      <c r="EO1073" s="61"/>
      <c r="EP1073" s="61"/>
      <c r="EQ1073" s="121"/>
    </row>
    <row r="1074" spans="1:149" s="67" customFormat="1" ht="11.25" customHeight="1" x14ac:dyDescent="0.15">
      <c r="B1074" s="114"/>
      <c r="C1074" s="56"/>
      <c r="D1074" s="56"/>
      <c r="E1074" s="56"/>
      <c r="F1074" s="56"/>
      <c r="G1074" s="56"/>
      <c r="H1074" s="56"/>
      <c r="I1074" s="56"/>
      <c r="J1074" s="56"/>
      <c r="K1074" s="56"/>
      <c r="L1074" s="56"/>
      <c r="M1074" s="56"/>
      <c r="N1074" s="56"/>
      <c r="O1074" s="56"/>
      <c r="P1074" s="56"/>
      <c r="Q1074" s="56"/>
      <c r="R1074" s="56"/>
      <c r="S1074" s="56"/>
      <c r="T1074" s="56"/>
      <c r="U1074" s="56"/>
      <c r="V1074" s="56"/>
      <c r="W1074" s="56"/>
      <c r="X1074" s="56"/>
      <c r="Y1074" s="56"/>
      <c r="Z1074" s="56"/>
      <c r="AA1074" s="56"/>
      <c r="AB1074" s="56"/>
      <c r="AC1074" s="56"/>
      <c r="AD1074" s="56"/>
      <c r="AE1074" s="56"/>
      <c r="AF1074" s="56"/>
      <c r="AG1074" s="56"/>
      <c r="AH1074" s="56"/>
      <c r="AI1074" s="56"/>
      <c r="AJ1074" s="56"/>
      <c r="AK1074" s="56"/>
      <c r="AL1074" s="56"/>
      <c r="AM1074" s="56"/>
      <c r="AN1074" s="56"/>
      <c r="AO1074" s="56"/>
      <c r="AP1074" s="56"/>
      <c r="AQ1074" s="56"/>
      <c r="AR1074" s="56"/>
      <c r="AS1074" s="56"/>
      <c r="AT1074" s="56"/>
      <c r="AU1074" s="56"/>
      <c r="AV1074" s="56"/>
      <c r="AW1074" s="56"/>
      <c r="AX1074" s="56"/>
      <c r="AY1074" s="56"/>
      <c r="AZ1074" s="56"/>
      <c r="BA1074" s="56"/>
      <c r="BB1074" s="56"/>
      <c r="BC1074" s="56"/>
      <c r="BD1074" s="56"/>
      <c r="BE1074" s="56"/>
      <c r="BF1074" s="56"/>
      <c r="BG1074" s="56"/>
      <c r="BH1074" s="56"/>
      <c r="BI1074" s="56"/>
      <c r="BJ1074" s="56"/>
      <c r="BK1074" s="56"/>
      <c r="BL1074" s="56"/>
      <c r="BM1074" s="56"/>
      <c r="BN1074" s="56"/>
      <c r="BO1074" s="56"/>
      <c r="BP1074" s="56"/>
      <c r="BQ1074" s="56"/>
      <c r="BR1074" s="56"/>
      <c r="BS1074" s="56"/>
      <c r="BT1074" s="56"/>
      <c r="BU1074" s="56"/>
      <c r="BV1074" s="56"/>
      <c r="BW1074" s="56"/>
      <c r="BX1074" s="56"/>
      <c r="BY1074" s="56"/>
      <c r="BZ1074" s="56"/>
      <c r="CA1074" s="56"/>
      <c r="CB1074" s="56"/>
      <c r="CC1074" s="56"/>
      <c r="CD1074" s="56"/>
      <c r="CE1074" s="56"/>
      <c r="CF1074" s="56"/>
      <c r="CG1074" s="56"/>
      <c r="CH1074" s="56"/>
      <c r="CI1074" s="56"/>
      <c r="CJ1074" s="56"/>
      <c r="CK1074" s="56"/>
      <c r="CL1074" s="56"/>
      <c r="CM1074" s="56"/>
      <c r="CN1074" s="56"/>
      <c r="CO1074" s="56"/>
      <c r="CP1074" s="56"/>
      <c r="CQ1074" s="56"/>
      <c r="CR1074" s="56"/>
      <c r="CS1074" s="56"/>
      <c r="CT1074" s="56"/>
      <c r="CU1074" s="56"/>
      <c r="CV1074" s="56"/>
      <c r="CW1074" s="56"/>
      <c r="CX1074" s="56"/>
      <c r="CY1074" s="56"/>
      <c r="CZ1074" s="66"/>
      <c r="DA1074" s="66"/>
      <c r="DB1074" s="66"/>
      <c r="DC1074" s="66"/>
      <c r="DD1074" s="66"/>
      <c r="DE1074" s="66"/>
      <c r="DF1074" s="66"/>
      <c r="DG1074" s="66"/>
      <c r="DH1074" s="66"/>
      <c r="DI1074" s="66"/>
      <c r="DJ1074" s="66"/>
      <c r="DK1074" s="66"/>
      <c r="DL1074" s="66"/>
      <c r="DM1074" s="66"/>
      <c r="DN1074" s="66"/>
      <c r="DO1074" s="66"/>
      <c r="DP1074" s="66"/>
      <c r="DQ1074" s="66"/>
      <c r="DR1074" s="66"/>
      <c r="DS1074" s="66"/>
      <c r="DT1074" s="66"/>
      <c r="DU1074" s="66"/>
      <c r="DV1074" s="66"/>
      <c r="DW1074" s="66"/>
      <c r="DX1074" s="66"/>
      <c r="DY1074" s="66"/>
      <c r="DZ1074" s="66"/>
      <c r="EA1074" s="66"/>
      <c r="EB1074" s="66"/>
      <c r="EC1074" s="66"/>
      <c r="ED1074" s="66"/>
      <c r="EE1074" s="66"/>
      <c r="EF1074" s="66"/>
      <c r="EG1074" s="66"/>
      <c r="EH1074" s="66"/>
      <c r="EI1074" s="66"/>
      <c r="EJ1074" s="66"/>
      <c r="EK1074" s="66"/>
      <c r="EL1074" s="115"/>
      <c r="EM1074" s="62"/>
      <c r="EN1074" s="61"/>
      <c r="EO1074" s="61"/>
      <c r="EP1074" s="61"/>
      <c r="EQ1074" s="121"/>
    </row>
    <row r="1075" spans="1:149" s="67" customFormat="1" ht="11.25" customHeight="1" x14ac:dyDescent="0.15">
      <c r="B1075" s="114"/>
      <c r="C1075" s="56"/>
      <c r="D1075" s="56"/>
      <c r="E1075" s="56"/>
      <c r="F1075" s="56"/>
      <c r="G1075" s="56"/>
      <c r="H1075" s="56"/>
      <c r="I1075" s="56"/>
      <c r="J1075" s="56"/>
      <c r="K1075" s="56"/>
      <c r="L1075" s="56"/>
      <c r="M1075" s="56"/>
      <c r="N1075" s="56"/>
      <c r="O1075" s="56"/>
      <c r="P1075" s="56"/>
      <c r="Q1075" s="56"/>
      <c r="R1075" s="56"/>
      <c r="S1075" s="56"/>
      <c r="T1075" s="56"/>
      <c r="U1075" s="56"/>
      <c r="V1075" s="56"/>
      <c r="W1075" s="56"/>
      <c r="X1075" s="56"/>
      <c r="Y1075" s="56"/>
      <c r="Z1075" s="56"/>
      <c r="AA1075" s="56"/>
      <c r="AB1075" s="56"/>
      <c r="AC1075" s="56"/>
      <c r="AD1075" s="56"/>
      <c r="AE1075" s="56"/>
      <c r="AF1075" s="56"/>
      <c r="AG1075" s="56"/>
      <c r="AH1075" s="56"/>
      <c r="AI1075" s="56"/>
      <c r="AJ1075" s="56"/>
      <c r="AK1075" s="56"/>
      <c r="AL1075" s="56"/>
      <c r="AM1075" s="56"/>
      <c r="AN1075" s="56"/>
      <c r="AO1075" s="56"/>
      <c r="AP1075" s="56"/>
      <c r="AQ1075" s="56"/>
      <c r="AR1075" s="56"/>
      <c r="AS1075" s="56"/>
      <c r="AT1075" s="56"/>
      <c r="AU1075" s="56"/>
      <c r="AV1075" s="56"/>
      <c r="AW1075" s="56"/>
      <c r="AX1075" s="56"/>
      <c r="AY1075" s="56"/>
      <c r="AZ1075" s="56"/>
      <c r="BA1075" s="56"/>
      <c r="BB1075" s="56"/>
      <c r="BC1075" s="56"/>
      <c r="BD1075" s="56"/>
      <c r="BE1075" s="56"/>
      <c r="BF1075" s="56"/>
      <c r="BG1075" s="56"/>
      <c r="BH1075" s="56"/>
      <c r="BI1075" s="56"/>
      <c r="BJ1075" s="56"/>
      <c r="BK1075" s="56"/>
      <c r="BL1075" s="56"/>
      <c r="BM1075" s="56"/>
      <c r="BN1075" s="56"/>
      <c r="BO1075" s="56"/>
      <c r="BP1075" s="56"/>
      <c r="BQ1075" s="56"/>
      <c r="BR1075" s="56"/>
      <c r="BS1075" s="56"/>
      <c r="BT1075" s="56"/>
      <c r="BU1075" s="56"/>
      <c r="BV1075" s="56"/>
      <c r="BW1075" s="56"/>
      <c r="BX1075" s="56"/>
      <c r="BY1075" s="56"/>
      <c r="BZ1075" s="56"/>
      <c r="CA1075" s="56"/>
      <c r="CB1075" s="56"/>
      <c r="CC1075" s="56"/>
      <c r="CD1075" s="56"/>
      <c r="CE1075" s="56"/>
      <c r="CF1075" s="56"/>
      <c r="CG1075" s="56"/>
      <c r="CH1075" s="56"/>
      <c r="CI1075" s="56"/>
      <c r="CJ1075" s="56"/>
      <c r="CK1075" s="56"/>
      <c r="CL1075" s="56"/>
      <c r="CM1075" s="56"/>
      <c r="CN1075" s="56"/>
      <c r="CO1075" s="56"/>
      <c r="CP1075" s="56"/>
      <c r="CQ1075" s="56"/>
      <c r="CR1075" s="56"/>
      <c r="CS1075" s="56"/>
      <c r="CT1075" s="56"/>
      <c r="CU1075" s="56"/>
      <c r="CV1075" s="56"/>
      <c r="CW1075" s="56"/>
      <c r="CX1075" s="56"/>
      <c r="CY1075" s="56"/>
      <c r="CZ1075" s="66"/>
      <c r="DA1075" s="66"/>
      <c r="DB1075" s="66"/>
      <c r="DC1075" s="66"/>
      <c r="DD1075" s="66"/>
      <c r="DE1075" s="66"/>
      <c r="DF1075" s="66"/>
      <c r="DG1075" s="66"/>
      <c r="DH1075" s="66"/>
      <c r="DI1075" s="66"/>
      <c r="DJ1075" s="66"/>
      <c r="DK1075" s="66"/>
      <c r="DL1075" s="66"/>
      <c r="DM1075" s="66"/>
      <c r="DN1075" s="66"/>
      <c r="DO1075" s="66"/>
      <c r="DP1075" s="66"/>
      <c r="DQ1075" s="66"/>
      <c r="DR1075" s="66"/>
      <c r="DS1075" s="66"/>
      <c r="DT1075" s="66"/>
      <c r="DU1075" s="66"/>
      <c r="DV1075" s="66"/>
      <c r="DW1075" s="66"/>
      <c r="DX1075" s="66"/>
      <c r="DY1075" s="66"/>
      <c r="DZ1075" s="66"/>
      <c r="EA1075" s="66"/>
      <c r="EB1075" s="66"/>
      <c r="EC1075" s="66"/>
      <c r="ED1075" s="66"/>
      <c r="EE1075" s="66"/>
      <c r="EF1075" s="66"/>
      <c r="EG1075" s="66"/>
      <c r="EH1075" s="66"/>
      <c r="EI1075" s="66"/>
      <c r="EJ1075" s="66"/>
      <c r="EK1075" s="66"/>
      <c r="EL1075" s="115"/>
      <c r="EM1075" s="62"/>
      <c r="EN1075" s="61"/>
      <c r="EO1075" s="61"/>
      <c r="EP1075" s="61"/>
      <c r="EQ1075" s="121"/>
    </row>
    <row r="1076" spans="1:149" s="67" customFormat="1" ht="11.25" customHeight="1" x14ac:dyDescent="0.15">
      <c r="B1076" s="114"/>
      <c r="C1076" s="56"/>
      <c r="D1076" s="56"/>
      <c r="E1076" s="56"/>
      <c r="F1076" s="56"/>
      <c r="G1076" s="56"/>
      <c r="H1076" s="56"/>
      <c r="I1076" s="56"/>
      <c r="J1076" s="56"/>
      <c r="K1076" s="56"/>
      <c r="L1076" s="56"/>
      <c r="M1076" s="56"/>
      <c r="N1076" s="56"/>
      <c r="O1076" s="56"/>
      <c r="P1076" s="56"/>
      <c r="Q1076" s="56"/>
      <c r="R1076" s="56"/>
      <c r="S1076" s="56"/>
      <c r="T1076" s="56"/>
      <c r="U1076" s="56"/>
      <c r="V1076" s="56"/>
      <c r="W1076" s="56"/>
      <c r="X1076" s="56"/>
      <c r="Y1076" s="56"/>
      <c r="Z1076" s="56"/>
      <c r="AA1076" s="56"/>
      <c r="AB1076" s="56"/>
      <c r="AC1076" s="56"/>
      <c r="AD1076" s="56"/>
      <c r="AE1076" s="56"/>
      <c r="AF1076" s="56"/>
      <c r="AG1076" s="56"/>
      <c r="AH1076" s="56"/>
      <c r="AI1076" s="56"/>
      <c r="AJ1076" s="56"/>
      <c r="AK1076" s="56"/>
      <c r="AL1076" s="56"/>
      <c r="AM1076" s="56"/>
      <c r="AN1076" s="56"/>
      <c r="AO1076" s="56"/>
      <c r="AP1076" s="56"/>
      <c r="AQ1076" s="56"/>
      <c r="AR1076" s="56"/>
      <c r="AS1076" s="56"/>
      <c r="AT1076" s="56"/>
      <c r="AU1076" s="56"/>
      <c r="AV1076" s="56"/>
      <c r="AW1076" s="56"/>
      <c r="AX1076" s="56"/>
      <c r="AY1076" s="56"/>
      <c r="AZ1076" s="56"/>
      <c r="BA1076" s="56"/>
      <c r="BB1076" s="56"/>
      <c r="BC1076" s="56"/>
      <c r="BD1076" s="56"/>
      <c r="BE1076" s="56"/>
      <c r="BF1076" s="56"/>
      <c r="BG1076" s="56"/>
      <c r="BH1076" s="56"/>
      <c r="BI1076" s="56"/>
      <c r="BJ1076" s="56"/>
      <c r="BK1076" s="56"/>
      <c r="BL1076" s="56"/>
      <c r="BM1076" s="56"/>
      <c r="BN1076" s="56"/>
      <c r="BO1076" s="56"/>
      <c r="BP1076" s="56"/>
      <c r="BQ1076" s="56"/>
      <c r="BR1076" s="56"/>
      <c r="BS1076" s="56"/>
      <c r="BT1076" s="56"/>
      <c r="BU1076" s="56"/>
      <c r="BV1076" s="56"/>
      <c r="BW1076" s="56"/>
      <c r="BX1076" s="56"/>
      <c r="BY1076" s="56"/>
      <c r="BZ1076" s="56"/>
      <c r="CA1076" s="56"/>
      <c r="CB1076" s="56"/>
      <c r="CC1076" s="56"/>
      <c r="CD1076" s="56"/>
      <c r="CE1076" s="56"/>
      <c r="CF1076" s="56"/>
      <c r="CG1076" s="56"/>
      <c r="CH1076" s="56"/>
      <c r="CI1076" s="56"/>
      <c r="CJ1076" s="56"/>
      <c r="CK1076" s="56"/>
      <c r="CL1076" s="56"/>
      <c r="CM1076" s="56"/>
      <c r="CN1076" s="56"/>
      <c r="CO1076" s="56"/>
      <c r="CP1076" s="56"/>
      <c r="CQ1076" s="56"/>
      <c r="CR1076" s="56"/>
      <c r="CS1076" s="56"/>
      <c r="CT1076" s="56"/>
      <c r="CU1076" s="56"/>
      <c r="CV1076" s="56"/>
      <c r="CW1076" s="56"/>
      <c r="CX1076" s="56"/>
      <c r="CY1076" s="56"/>
      <c r="CZ1076" s="66"/>
      <c r="DA1076" s="66"/>
      <c r="DB1076" s="66"/>
      <c r="DC1076" s="66"/>
      <c r="DD1076" s="66"/>
      <c r="DE1076" s="66"/>
      <c r="DF1076" s="66"/>
      <c r="DG1076" s="66"/>
      <c r="DH1076" s="66"/>
      <c r="DI1076" s="66"/>
      <c r="DJ1076" s="66"/>
      <c r="DK1076" s="66"/>
      <c r="DL1076" s="66"/>
      <c r="DM1076" s="66"/>
      <c r="DN1076" s="66"/>
      <c r="DO1076" s="66"/>
      <c r="DP1076" s="66"/>
      <c r="DQ1076" s="66"/>
      <c r="DR1076" s="66"/>
      <c r="DS1076" s="66"/>
      <c r="DT1076" s="66"/>
      <c r="DU1076" s="66"/>
      <c r="DV1076" s="66"/>
      <c r="DW1076" s="66"/>
      <c r="DX1076" s="66"/>
      <c r="DY1076" s="66"/>
      <c r="DZ1076" s="66"/>
      <c r="EA1076" s="66"/>
      <c r="EB1076" s="66"/>
      <c r="EC1076" s="66"/>
      <c r="ED1076" s="66"/>
      <c r="EE1076" s="66"/>
      <c r="EF1076" s="66"/>
      <c r="EG1076" s="66"/>
      <c r="EH1076" s="66"/>
      <c r="EI1076" s="66"/>
      <c r="EJ1076" s="66"/>
      <c r="EK1076" s="66"/>
      <c r="EL1076" s="115"/>
      <c r="EM1076" s="62"/>
      <c r="EN1076" s="61"/>
      <c r="EO1076" s="61"/>
      <c r="EP1076" s="61"/>
      <c r="EQ1076" s="121"/>
    </row>
    <row r="1077" spans="1:149" s="67" customFormat="1" ht="11.25" customHeight="1" x14ac:dyDescent="0.15">
      <c r="B1077" s="114"/>
      <c r="C1077" s="56"/>
      <c r="D1077" s="56"/>
      <c r="E1077" s="56"/>
      <c r="F1077" s="56"/>
      <c r="G1077" s="56"/>
      <c r="H1077" s="56"/>
      <c r="I1077" s="56"/>
      <c r="J1077" s="56"/>
      <c r="K1077" s="56"/>
      <c r="L1077" s="56"/>
      <c r="M1077" s="56"/>
      <c r="N1077" s="56"/>
      <c r="O1077" s="56"/>
      <c r="P1077" s="56"/>
      <c r="Q1077" s="56"/>
      <c r="R1077" s="56"/>
      <c r="S1077" s="56"/>
      <c r="T1077" s="56"/>
      <c r="U1077" s="56"/>
      <c r="V1077" s="56"/>
      <c r="W1077" s="56"/>
      <c r="X1077" s="56"/>
      <c r="Y1077" s="56"/>
      <c r="Z1077" s="56"/>
      <c r="AA1077" s="56"/>
      <c r="AB1077" s="56"/>
      <c r="AC1077" s="56"/>
      <c r="AD1077" s="56"/>
      <c r="AE1077" s="56"/>
      <c r="AF1077" s="56"/>
      <c r="AG1077" s="56"/>
      <c r="AH1077" s="56"/>
      <c r="AI1077" s="56"/>
      <c r="AJ1077" s="56"/>
      <c r="AK1077" s="56"/>
      <c r="AL1077" s="56"/>
      <c r="AM1077" s="56"/>
      <c r="AN1077" s="56"/>
      <c r="AO1077" s="56"/>
      <c r="AP1077" s="56"/>
      <c r="AQ1077" s="56"/>
      <c r="AR1077" s="56"/>
      <c r="AS1077" s="56"/>
      <c r="AT1077" s="56"/>
      <c r="AU1077" s="56"/>
      <c r="AV1077" s="56"/>
      <c r="AW1077" s="56"/>
      <c r="AX1077" s="56"/>
      <c r="AY1077" s="56"/>
      <c r="AZ1077" s="56"/>
      <c r="BA1077" s="56"/>
      <c r="BB1077" s="56"/>
      <c r="BC1077" s="56"/>
      <c r="BD1077" s="56"/>
      <c r="BE1077" s="56"/>
      <c r="BF1077" s="56"/>
      <c r="BG1077" s="56"/>
      <c r="BH1077" s="56"/>
      <c r="BI1077" s="56"/>
      <c r="BJ1077" s="56"/>
      <c r="BK1077" s="56"/>
      <c r="BL1077" s="56"/>
      <c r="BM1077" s="56"/>
      <c r="BN1077" s="56"/>
      <c r="BO1077" s="56"/>
      <c r="BP1077" s="56"/>
      <c r="BQ1077" s="56"/>
      <c r="BR1077" s="56"/>
      <c r="BS1077" s="56"/>
      <c r="BT1077" s="56"/>
      <c r="BU1077" s="56"/>
      <c r="BV1077" s="56"/>
      <c r="BW1077" s="56"/>
      <c r="BX1077" s="56"/>
      <c r="BY1077" s="56"/>
      <c r="BZ1077" s="56"/>
      <c r="CA1077" s="56"/>
      <c r="CB1077" s="56"/>
      <c r="CC1077" s="56"/>
      <c r="CD1077" s="56"/>
      <c r="CE1077" s="56"/>
      <c r="CF1077" s="56"/>
      <c r="CG1077" s="56"/>
      <c r="CH1077" s="56"/>
      <c r="CI1077" s="56"/>
      <c r="CJ1077" s="56"/>
      <c r="CK1077" s="56"/>
      <c r="CL1077" s="56"/>
      <c r="CM1077" s="56"/>
      <c r="CN1077" s="56"/>
      <c r="CO1077" s="56"/>
      <c r="CP1077" s="56"/>
      <c r="CQ1077" s="56"/>
      <c r="CR1077" s="56"/>
      <c r="CS1077" s="56"/>
      <c r="CT1077" s="56"/>
      <c r="CU1077" s="56"/>
      <c r="CV1077" s="56"/>
      <c r="CW1077" s="56"/>
      <c r="CX1077" s="56"/>
      <c r="CY1077" s="56"/>
      <c r="CZ1077" s="66"/>
      <c r="DA1077" s="66"/>
      <c r="DB1077" s="66"/>
      <c r="DC1077" s="66"/>
      <c r="DD1077" s="66"/>
      <c r="DE1077" s="66"/>
      <c r="DF1077" s="66"/>
      <c r="DG1077" s="66"/>
      <c r="DH1077" s="66"/>
      <c r="DI1077" s="66"/>
      <c r="DJ1077" s="66"/>
      <c r="DK1077" s="66"/>
      <c r="DL1077" s="66"/>
      <c r="DM1077" s="66"/>
      <c r="DN1077" s="66"/>
      <c r="DO1077" s="66"/>
      <c r="DP1077" s="66"/>
      <c r="DQ1077" s="66"/>
      <c r="DR1077" s="66"/>
      <c r="DS1077" s="66"/>
      <c r="DT1077" s="66"/>
      <c r="DU1077" s="66"/>
      <c r="DV1077" s="66"/>
      <c r="DW1077" s="66"/>
      <c r="DX1077" s="66"/>
      <c r="DY1077" s="66"/>
      <c r="DZ1077" s="66"/>
      <c r="EA1077" s="66"/>
      <c r="EB1077" s="66"/>
      <c r="EC1077" s="66"/>
      <c r="ED1077" s="66"/>
      <c r="EE1077" s="66"/>
      <c r="EF1077" s="66"/>
      <c r="EG1077" s="66"/>
      <c r="EH1077" s="66"/>
      <c r="EI1077" s="66"/>
      <c r="EJ1077" s="66"/>
      <c r="EK1077" s="66"/>
      <c r="EL1077" s="115"/>
      <c r="EM1077" s="62"/>
      <c r="EN1077" s="61"/>
      <c r="EO1077" s="61"/>
      <c r="EP1077" s="61"/>
      <c r="EQ1077" s="121"/>
    </row>
    <row r="1078" spans="1:149" s="67" customFormat="1" ht="11.25" customHeight="1" x14ac:dyDescent="0.15">
      <c r="B1078" s="114"/>
      <c r="C1078" s="56"/>
      <c r="D1078" s="56"/>
      <c r="E1078" s="56"/>
      <c r="F1078" s="56"/>
      <c r="G1078" s="56"/>
      <c r="H1078" s="56"/>
      <c r="I1078" s="56"/>
      <c r="J1078" s="56"/>
      <c r="K1078" s="56"/>
      <c r="L1078" s="56"/>
      <c r="M1078" s="56"/>
      <c r="N1078" s="56"/>
      <c r="O1078" s="56"/>
      <c r="P1078" s="56"/>
      <c r="Q1078" s="56"/>
      <c r="R1078" s="56"/>
      <c r="S1078" s="56"/>
      <c r="T1078" s="56"/>
      <c r="U1078" s="56"/>
      <c r="V1078" s="56"/>
      <c r="W1078" s="56"/>
      <c r="X1078" s="56"/>
      <c r="Y1078" s="56"/>
      <c r="Z1078" s="56"/>
      <c r="AA1078" s="56"/>
      <c r="AB1078" s="56"/>
      <c r="AC1078" s="56"/>
      <c r="AD1078" s="56"/>
      <c r="AE1078" s="56"/>
      <c r="AF1078" s="56"/>
      <c r="AG1078" s="56"/>
      <c r="AH1078" s="56"/>
      <c r="AI1078" s="56"/>
      <c r="AJ1078" s="56"/>
      <c r="AK1078" s="56"/>
      <c r="AL1078" s="56"/>
      <c r="AM1078" s="56"/>
      <c r="AN1078" s="56"/>
      <c r="AO1078" s="56"/>
      <c r="AP1078" s="56"/>
      <c r="AQ1078" s="56"/>
      <c r="AR1078" s="56"/>
      <c r="AS1078" s="56"/>
      <c r="AT1078" s="56"/>
      <c r="AU1078" s="56"/>
      <c r="AV1078" s="56"/>
      <c r="AW1078" s="56"/>
      <c r="AX1078" s="56"/>
      <c r="AY1078" s="56"/>
      <c r="AZ1078" s="56"/>
      <c r="BA1078" s="56"/>
      <c r="BB1078" s="56"/>
      <c r="BC1078" s="56"/>
      <c r="BD1078" s="56"/>
      <c r="BE1078" s="56"/>
      <c r="BF1078" s="56"/>
      <c r="BG1078" s="56"/>
      <c r="BH1078" s="56"/>
      <c r="BI1078" s="56"/>
      <c r="BJ1078" s="56"/>
      <c r="BK1078" s="56"/>
      <c r="BL1078" s="56"/>
      <c r="BM1078" s="56"/>
      <c r="BN1078" s="56"/>
      <c r="BO1078" s="56"/>
      <c r="BP1078" s="56"/>
      <c r="BQ1078" s="56"/>
      <c r="BR1078" s="56"/>
      <c r="BS1078" s="56"/>
      <c r="BT1078" s="56"/>
      <c r="BU1078" s="56"/>
      <c r="BV1078" s="56"/>
      <c r="BW1078" s="56"/>
      <c r="BX1078" s="56"/>
      <c r="BY1078" s="56"/>
      <c r="BZ1078" s="56"/>
      <c r="CA1078" s="56"/>
      <c r="CB1078" s="56"/>
      <c r="CC1078" s="56"/>
      <c r="CD1078" s="56"/>
      <c r="CE1078" s="56"/>
      <c r="CF1078" s="56"/>
      <c r="CG1078" s="56"/>
      <c r="CH1078" s="56"/>
      <c r="CI1078" s="56"/>
      <c r="CJ1078" s="56"/>
      <c r="CK1078" s="56"/>
      <c r="CL1078" s="56"/>
      <c r="CM1078" s="56"/>
      <c r="CN1078" s="56"/>
      <c r="CO1078" s="56"/>
      <c r="CP1078" s="56"/>
      <c r="CQ1078" s="56"/>
      <c r="CR1078" s="56"/>
      <c r="CS1078" s="56"/>
      <c r="CT1078" s="56"/>
      <c r="CU1078" s="56"/>
      <c r="CV1078" s="56"/>
      <c r="CW1078" s="56"/>
      <c r="CX1078" s="56"/>
      <c r="CY1078" s="56"/>
      <c r="CZ1078" s="66"/>
      <c r="DA1078" s="66"/>
      <c r="DB1078" s="66"/>
      <c r="DC1078" s="66"/>
      <c r="DD1078" s="66"/>
      <c r="DE1078" s="66"/>
      <c r="DF1078" s="66"/>
      <c r="DG1078" s="66"/>
      <c r="DH1078" s="66"/>
      <c r="DI1078" s="66"/>
      <c r="DJ1078" s="66"/>
      <c r="DK1078" s="66"/>
      <c r="DL1078" s="66"/>
      <c r="DM1078" s="66"/>
      <c r="DN1078" s="66"/>
      <c r="DO1078" s="66"/>
      <c r="DP1078" s="66"/>
      <c r="DQ1078" s="66"/>
      <c r="DR1078" s="66"/>
      <c r="DS1078" s="66"/>
      <c r="DT1078" s="66"/>
      <c r="DU1078" s="66"/>
      <c r="DV1078" s="66"/>
      <c r="DW1078" s="66"/>
      <c r="DX1078" s="66"/>
      <c r="DY1078" s="66"/>
      <c r="DZ1078" s="66"/>
      <c r="EA1078" s="66"/>
      <c r="EB1078" s="66"/>
      <c r="EC1078" s="66"/>
      <c r="ED1078" s="66"/>
      <c r="EE1078" s="66"/>
      <c r="EF1078" s="66"/>
      <c r="EG1078" s="66"/>
      <c r="EH1078" s="66"/>
      <c r="EI1078" s="66"/>
      <c r="EJ1078" s="66"/>
      <c r="EK1078" s="66"/>
      <c r="EL1078" s="115"/>
      <c r="EM1078" s="62"/>
      <c r="EN1078" s="61"/>
      <c r="EO1078" s="61"/>
      <c r="EP1078" s="61"/>
      <c r="EQ1078" s="121"/>
    </row>
    <row r="1079" spans="1:149" s="67" customFormat="1" ht="11.25" customHeight="1" x14ac:dyDescent="0.15">
      <c r="B1079" s="114"/>
      <c r="C1079" s="56"/>
      <c r="D1079" s="56"/>
      <c r="E1079" s="56"/>
      <c r="F1079" s="56"/>
      <c r="G1079" s="56"/>
      <c r="H1079" s="56"/>
      <c r="I1079" s="56"/>
      <c r="J1079" s="56"/>
      <c r="K1079" s="56"/>
      <c r="L1079" s="56"/>
      <c r="M1079" s="56"/>
      <c r="N1079" s="56"/>
      <c r="O1079" s="56"/>
      <c r="P1079" s="56"/>
      <c r="Q1079" s="56"/>
      <c r="R1079" s="56"/>
      <c r="S1079" s="56"/>
      <c r="T1079" s="56"/>
      <c r="U1079" s="56"/>
      <c r="V1079" s="56"/>
      <c r="W1079" s="56"/>
      <c r="X1079" s="56"/>
      <c r="Y1079" s="56"/>
      <c r="Z1079" s="56"/>
      <c r="AA1079" s="56"/>
      <c r="AB1079" s="56"/>
      <c r="AC1079" s="56"/>
      <c r="AD1079" s="56"/>
      <c r="AE1079" s="56"/>
      <c r="AF1079" s="56"/>
      <c r="AG1079" s="56"/>
      <c r="AH1079" s="56"/>
      <c r="AI1079" s="56"/>
      <c r="AJ1079" s="56"/>
      <c r="AK1079" s="56"/>
      <c r="AL1079" s="56"/>
      <c r="AM1079" s="56"/>
      <c r="AN1079" s="56"/>
      <c r="AO1079" s="56"/>
      <c r="AP1079" s="56"/>
      <c r="AQ1079" s="56"/>
      <c r="AR1079" s="56"/>
      <c r="AS1079" s="56"/>
      <c r="AT1079" s="56"/>
      <c r="AU1079" s="56"/>
      <c r="AV1079" s="56"/>
      <c r="AW1079" s="56"/>
      <c r="AX1079" s="56"/>
      <c r="AY1079" s="56"/>
      <c r="AZ1079" s="56"/>
      <c r="BA1079" s="56"/>
      <c r="BB1079" s="56"/>
      <c r="BC1079" s="56"/>
      <c r="BD1079" s="56"/>
      <c r="BE1079" s="56"/>
      <c r="BF1079" s="56"/>
      <c r="BG1079" s="56"/>
      <c r="BH1079" s="56"/>
      <c r="BI1079" s="56"/>
      <c r="BJ1079" s="56"/>
      <c r="BK1079" s="56"/>
      <c r="BL1079" s="56"/>
      <c r="BM1079" s="56"/>
      <c r="BN1079" s="56"/>
      <c r="BO1079" s="56"/>
      <c r="BP1079" s="56"/>
      <c r="BQ1079" s="56"/>
      <c r="BR1079" s="56"/>
      <c r="BS1079" s="56"/>
      <c r="BT1079" s="56"/>
      <c r="BU1079" s="56"/>
      <c r="BV1079" s="56"/>
      <c r="BW1079" s="56"/>
      <c r="BX1079" s="56"/>
      <c r="BY1079" s="56"/>
      <c r="BZ1079" s="56"/>
      <c r="CA1079" s="56"/>
      <c r="CB1079" s="56"/>
      <c r="CC1079" s="56"/>
      <c r="CD1079" s="56"/>
      <c r="CE1079" s="56"/>
      <c r="CF1079" s="56"/>
      <c r="CG1079" s="56"/>
      <c r="CH1079" s="56"/>
      <c r="CI1079" s="56"/>
      <c r="CJ1079" s="56"/>
      <c r="CK1079" s="56"/>
      <c r="CL1079" s="56"/>
      <c r="CM1079" s="56"/>
      <c r="CN1079" s="56"/>
      <c r="CO1079" s="56"/>
      <c r="CP1079" s="56"/>
      <c r="CQ1079" s="56"/>
      <c r="CR1079" s="56"/>
      <c r="CS1079" s="56"/>
      <c r="CT1079" s="56"/>
      <c r="CU1079" s="56"/>
      <c r="CV1079" s="56"/>
      <c r="CW1079" s="56"/>
      <c r="CX1079" s="56"/>
      <c r="CY1079" s="56"/>
      <c r="CZ1079" s="66"/>
      <c r="DA1079" s="66"/>
      <c r="DB1079" s="66"/>
      <c r="DC1079" s="66"/>
      <c r="DD1079" s="66"/>
      <c r="DE1079" s="66"/>
      <c r="DF1079" s="66"/>
      <c r="DG1079" s="66"/>
      <c r="DH1079" s="66"/>
      <c r="DI1079" s="66"/>
      <c r="DJ1079" s="66"/>
      <c r="DK1079" s="66"/>
      <c r="DL1079" s="66"/>
      <c r="DM1079" s="66"/>
      <c r="DN1079" s="66"/>
      <c r="DO1079" s="66"/>
      <c r="DP1079" s="66"/>
      <c r="DQ1079" s="66"/>
      <c r="DR1079" s="66"/>
      <c r="DS1079" s="66"/>
      <c r="DT1079" s="66"/>
      <c r="DU1079" s="66"/>
      <c r="DV1079" s="66"/>
      <c r="DW1079" s="66"/>
      <c r="DX1079" s="66"/>
      <c r="DY1079" s="66"/>
      <c r="DZ1079" s="66"/>
      <c r="EA1079" s="66"/>
      <c r="EB1079" s="66"/>
      <c r="EC1079" s="66"/>
      <c r="ED1079" s="66"/>
      <c r="EE1079" s="66"/>
      <c r="EF1079" s="66"/>
      <c r="EG1079" s="66"/>
      <c r="EH1079" s="66"/>
      <c r="EI1079" s="66"/>
      <c r="EJ1079" s="66"/>
      <c r="EK1079" s="66"/>
      <c r="EL1079" s="115"/>
      <c r="EM1079" s="62"/>
      <c r="EN1079" s="61"/>
      <c r="EO1079" s="61"/>
      <c r="EP1079" s="61"/>
      <c r="EQ1079" s="121"/>
    </row>
    <row r="1080" spans="1:149" s="67" customFormat="1" ht="11.25" customHeight="1" x14ac:dyDescent="0.15">
      <c r="B1080" s="114"/>
      <c r="C1080" s="56"/>
      <c r="D1080" s="56"/>
      <c r="E1080" s="56"/>
      <c r="F1080" s="56"/>
      <c r="G1080" s="56"/>
      <c r="H1080" s="56"/>
      <c r="I1080" s="56"/>
      <c r="J1080" s="56"/>
      <c r="K1080" s="56"/>
      <c r="L1080" s="56"/>
      <c r="M1080" s="56"/>
      <c r="N1080" s="56"/>
      <c r="O1080" s="56"/>
      <c r="P1080" s="56"/>
      <c r="Q1080" s="56"/>
      <c r="R1080" s="56"/>
      <c r="S1080" s="56"/>
      <c r="T1080" s="56"/>
      <c r="U1080" s="56"/>
      <c r="V1080" s="56"/>
      <c r="W1080" s="56"/>
      <c r="X1080" s="56"/>
      <c r="Y1080" s="56"/>
      <c r="Z1080" s="56"/>
      <c r="AA1080" s="56"/>
      <c r="AB1080" s="56"/>
      <c r="AC1080" s="56"/>
      <c r="AD1080" s="56"/>
      <c r="AE1080" s="56"/>
      <c r="AF1080" s="56"/>
      <c r="AG1080" s="56"/>
      <c r="AH1080" s="56"/>
      <c r="AI1080" s="56"/>
      <c r="AJ1080" s="56"/>
      <c r="AK1080" s="56"/>
      <c r="AL1080" s="56"/>
      <c r="AM1080" s="56"/>
      <c r="AN1080" s="56"/>
      <c r="AO1080" s="56"/>
      <c r="AP1080" s="56"/>
      <c r="AQ1080" s="56"/>
      <c r="AR1080" s="56"/>
      <c r="AS1080" s="56"/>
      <c r="AT1080" s="56"/>
      <c r="AU1080" s="56"/>
      <c r="AV1080" s="56"/>
      <c r="AW1080" s="56"/>
      <c r="AX1080" s="56"/>
      <c r="AY1080" s="56"/>
      <c r="AZ1080" s="56"/>
      <c r="BA1080" s="56"/>
      <c r="BB1080" s="56"/>
      <c r="BC1080" s="56"/>
      <c r="BD1080" s="56"/>
      <c r="BE1080" s="56"/>
      <c r="BF1080" s="56"/>
      <c r="BG1080" s="56"/>
      <c r="BH1080" s="56"/>
      <c r="BI1080" s="56"/>
      <c r="BJ1080" s="56"/>
      <c r="BK1080" s="56"/>
      <c r="BL1080" s="56"/>
      <c r="BM1080" s="56"/>
      <c r="BN1080" s="56"/>
      <c r="BO1080" s="56"/>
      <c r="BP1080" s="56"/>
      <c r="BQ1080" s="56"/>
      <c r="BR1080" s="56"/>
      <c r="BS1080" s="56"/>
      <c r="BT1080" s="56"/>
      <c r="BU1080" s="56"/>
      <c r="BV1080" s="56"/>
      <c r="BW1080" s="56"/>
      <c r="BX1080" s="56"/>
      <c r="BY1080" s="56"/>
      <c r="BZ1080" s="56"/>
      <c r="CA1080" s="56"/>
      <c r="CB1080" s="56"/>
      <c r="CC1080" s="56"/>
      <c r="CD1080" s="56"/>
      <c r="CE1080" s="56"/>
      <c r="CF1080" s="56"/>
      <c r="CG1080" s="56"/>
      <c r="CH1080" s="56"/>
      <c r="CI1080" s="56"/>
      <c r="CJ1080" s="56"/>
      <c r="CK1080" s="56"/>
      <c r="CL1080" s="56"/>
      <c r="CM1080" s="56"/>
      <c r="CN1080" s="56"/>
      <c r="CO1080" s="56"/>
      <c r="CP1080" s="56"/>
      <c r="CQ1080" s="56"/>
      <c r="CR1080" s="56"/>
      <c r="CS1080" s="56"/>
      <c r="CT1080" s="56"/>
      <c r="CU1080" s="56"/>
      <c r="CV1080" s="56"/>
      <c r="CW1080" s="56"/>
      <c r="CX1080" s="56"/>
      <c r="CY1080" s="56"/>
      <c r="CZ1080" s="66"/>
      <c r="DA1080" s="66"/>
      <c r="DB1080" s="66"/>
      <c r="DC1080" s="66"/>
      <c r="DD1080" s="66"/>
      <c r="DE1080" s="66"/>
      <c r="DF1080" s="66"/>
      <c r="DG1080" s="66"/>
      <c r="DH1080" s="66"/>
      <c r="DI1080" s="66"/>
      <c r="DJ1080" s="66"/>
      <c r="DK1080" s="66"/>
      <c r="DL1080" s="66"/>
      <c r="DM1080" s="66"/>
      <c r="DN1080" s="66"/>
      <c r="DO1080" s="66"/>
      <c r="DP1080" s="66"/>
      <c r="DQ1080" s="66"/>
      <c r="DR1080" s="66"/>
      <c r="DS1080" s="66"/>
      <c r="DT1080" s="66"/>
      <c r="DU1080" s="66"/>
      <c r="DV1080" s="66"/>
      <c r="DW1080" s="66"/>
      <c r="DX1080" s="66"/>
      <c r="DY1080" s="66"/>
      <c r="DZ1080" s="66"/>
      <c r="EA1080" s="66"/>
      <c r="EB1080" s="66"/>
      <c r="EC1080" s="66"/>
      <c r="ED1080" s="66"/>
      <c r="EE1080" s="66"/>
      <c r="EF1080" s="66"/>
      <c r="EG1080" s="66"/>
      <c r="EH1080" s="66"/>
      <c r="EI1080" s="66"/>
      <c r="EJ1080" s="66"/>
      <c r="EK1080" s="66"/>
      <c r="EL1080" s="115"/>
      <c r="EM1080" s="62"/>
      <c r="EN1080" s="61"/>
      <c r="EO1080" s="61"/>
      <c r="EP1080" s="61"/>
      <c r="EQ1080" s="121"/>
    </row>
    <row r="1081" spans="1:149" s="67" customFormat="1" ht="11.25" customHeight="1" x14ac:dyDescent="0.15">
      <c r="B1081" s="120"/>
      <c r="C1081" s="54"/>
      <c r="D1081" s="54"/>
      <c r="E1081" s="54"/>
      <c r="F1081" s="54"/>
      <c r="G1081" s="54"/>
      <c r="H1081" s="54"/>
      <c r="I1081" s="54"/>
      <c r="J1081" s="54"/>
      <c r="K1081" s="54"/>
      <c r="L1081" s="54"/>
      <c r="M1081" s="54"/>
      <c r="N1081" s="54"/>
      <c r="O1081" s="54"/>
      <c r="P1081" s="54"/>
      <c r="Q1081" s="54"/>
      <c r="R1081" s="54"/>
      <c r="S1081" s="54"/>
      <c r="T1081" s="54"/>
      <c r="U1081" s="54"/>
      <c r="V1081" s="54"/>
      <c r="W1081" s="54"/>
      <c r="X1081" s="54"/>
      <c r="Y1081" s="54"/>
      <c r="Z1081" s="54"/>
      <c r="AA1081" s="54"/>
      <c r="AB1081" s="54"/>
      <c r="AC1081" s="54"/>
      <c r="AD1081" s="54"/>
      <c r="AE1081" s="54"/>
      <c r="AF1081" s="54"/>
      <c r="AG1081" s="54"/>
      <c r="AH1081" s="54"/>
      <c r="AI1081" s="54"/>
      <c r="AJ1081" s="54"/>
      <c r="AK1081" s="54"/>
      <c r="AL1081" s="54"/>
      <c r="AM1081" s="54"/>
      <c r="AN1081" s="54"/>
      <c r="AO1081" s="54"/>
      <c r="AP1081" s="54"/>
      <c r="AQ1081" s="54"/>
      <c r="AR1081" s="54"/>
      <c r="AS1081" s="54"/>
      <c r="AT1081" s="54"/>
      <c r="AU1081" s="54"/>
      <c r="AV1081" s="54"/>
      <c r="AW1081" s="54"/>
      <c r="AX1081" s="54"/>
      <c r="AY1081" s="54"/>
      <c r="AZ1081" s="54"/>
      <c r="BA1081" s="54"/>
      <c r="BB1081" s="54"/>
      <c r="BC1081" s="54"/>
      <c r="BD1081" s="54"/>
      <c r="BE1081" s="54"/>
      <c r="BF1081" s="54"/>
      <c r="BG1081" s="54"/>
      <c r="BH1081" s="54"/>
      <c r="BI1081" s="54"/>
      <c r="BJ1081" s="54"/>
      <c r="BK1081" s="54"/>
      <c r="BL1081" s="54"/>
      <c r="BM1081" s="54"/>
      <c r="BN1081" s="54"/>
      <c r="BO1081" s="54"/>
      <c r="BP1081" s="54"/>
      <c r="BQ1081" s="54"/>
      <c r="BR1081" s="54"/>
      <c r="BS1081" s="54"/>
      <c r="BT1081" s="54"/>
      <c r="BU1081" s="54"/>
      <c r="BV1081" s="54"/>
      <c r="BW1081" s="54"/>
      <c r="BX1081" s="54"/>
      <c r="BY1081" s="54"/>
      <c r="BZ1081" s="54"/>
      <c r="CA1081" s="54"/>
      <c r="CB1081" s="54"/>
      <c r="CC1081" s="54"/>
      <c r="CD1081" s="54"/>
      <c r="CE1081" s="54"/>
      <c r="CF1081" s="54"/>
      <c r="CG1081" s="54"/>
      <c r="CH1081" s="54"/>
      <c r="CI1081" s="54"/>
      <c r="CJ1081" s="54"/>
      <c r="CK1081" s="54"/>
      <c r="CL1081" s="54"/>
      <c r="CM1081" s="54"/>
      <c r="CN1081" s="54"/>
      <c r="CO1081" s="54"/>
      <c r="CP1081" s="54"/>
      <c r="CQ1081" s="54"/>
      <c r="CR1081" s="54"/>
      <c r="CS1081" s="54"/>
      <c r="CT1081" s="54"/>
      <c r="CU1081" s="54"/>
      <c r="CV1081" s="54"/>
      <c r="CW1081" s="54"/>
      <c r="CX1081" s="54"/>
      <c r="CY1081" s="54"/>
      <c r="CZ1081" s="68"/>
      <c r="DA1081" s="68"/>
      <c r="DB1081" s="68"/>
      <c r="DC1081" s="68"/>
      <c r="DD1081" s="68"/>
      <c r="DE1081" s="68"/>
      <c r="DF1081" s="68"/>
      <c r="DG1081" s="68"/>
      <c r="DH1081" s="68"/>
      <c r="DI1081" s="68"/>
      <c r="DJ1081" s="68"/>
      <c r="DK1081" s="68"/>
      <c r="DL1081" s="68"/>
      <c r="DM1081" s="68"/>
      <c r="DN1081" s="68"/>
      <c r="DO1081" s="68"/>
      <c r="DP1081" s="68"/>
      <c r="DQ1081" s="68"/>
      <c r="DR1081" s="68"/>
      <c r="DS1081" s="68"/>
      <c r="DT1081" s="68"/>
      <c r="DU1081" s="68"/>
      <c r="DV1081" s="68"/>
      <c r="DW1081" s="68"/>
      <c r="DX1081" s="68"/>
      <c r="DY1081" s="68"/>
      <c r="DZ1081" s="68"/>
      <c r="EA1081" s="68"/>
      <c r="EB1081" s="68"/>
      <c r="EC1081" s="68"/>
      <c r="ED1081" s="68"/>
      <c r="EE1081" s="68"/>
      <c r="EF1081" s="68"/>
      <c r="EG1081" s="68"/>
      <c r="EH1081" s="68"/>
      <c r="EI1081" s="68"/>
      <c r="EJ1081" s="68"/>
      <c r="EK1081" s="68"/>
      <c r="EL1081" s="125"/>
      <c r="EM1081" s="72"/>
      <c r="EN1081" s="64"/>
      <c r="EO1081" s="64"/>
      <c r="EP1081" s="64"/>
      <c r="EQ1081" s="122"/>
    </row>
    <row r="1082" spans="1:149" s="67" customFormat="1" ht="11.25" customHeight="1" x14ac:dyDescent="0.15">
      <c r="B1082" s="133"/>
      <c r="C1082" s="134"/>
      <c r="D1082" s="134"/>
      <c r="E1082" s="134"/>
      <c r="F1082" s="134"/>
      <c r="G1082" s="134"/>
      <c r="H1082" s="134"/>
      <c r="I1082" s="134"/>
      <c r="J1082" s="134"/>
      <c r="K1082" s="134"/>
      <c r="L1082" s="134"/>
      <c r="M1082" s="134"/>
      <c r="N1082" s="134"/>
      <c r="O1082" s="134"/>
      <c r="P1082" s="134"/>
      <c r="Q1082" s="134"/>
      <c r="R1082" s="134"/>
      <c r="S1082" s="134"/>
      <c r="T1082" s="134"/>
      <c r="U1082" s="134"/>
      <c r="V1082" s="134"/>
      <c r="W1082" s="134"/>
      <c r="X1082" s="134"/>
      <c r="Y1082" s="134"/>
      <c r="Z1082" s="134"/>
      <c r="AA1082" s="134"/>
      <c r="AB1082" s="134"/>
      <c r="AC1082" s="134"/>
      <c r="AD1082" s="134"/>
      <c r="AE1082" s="134"/>
      <c r="AF1082" s="134"/>
      <c r="AG1082" s="134"/>
      <c r="AH1082" s="134"/>
      <c r="AI1082" s="134"/>
      <c r="AJ1082" s="134"/>
      <c r="AK1082" s="134"/>
      <c r="AL1082" s="134"/>
      <c r="AM1082" s="134"/>
      <c r="AN1082" s="134"/>
      <c r="AO1082" s="134"/>
      <c r="AP1082" s="134"/>
      <c r="AQ1082" s="134"/>
      <c r="AR1082" s="134"/>
      <c r="AS1082" s="134"/>
      <c r="AT1082" s="134"/>
      <c r="AU1082" s="134"/>
      <c r="AV1082" s="134"/>
      <c r="AW1082" s="134"/>
      <c r="AX1082" s="134"/>
      <c r="AY1082" s="134"/>
      <c r="AZ1082" s="134"/>
      <c r="BA1082" s="134"/>
      <c r="BB1082" s="134"/>
      <c r="BC1082" s="134"/>
      <c r="BD1082" s="134"/>
      <c r="BE1082" s="134"/>
      <c r="BF1082" s="134"/>
      <c r="BG1082" s="134"/>
      <c r="BH1082" s="134"/>
      <c r="BI1082" s="134"/>
      <c r="BJ1082" s="134"/>
      <c r="BK1082" s="134"/>
      <c r="BL1082" s="134"/>
      <c r="BM1082" s="134"/>
      <c r="BN1082" s="134"/>
      <c r="BO1082" s="134"/>
      <c r="BP1082" s="134"/>
      <c r="BQ1082" s="134"/>
      <c r="BR1082" s="134"/>
      <c r="BS1082" s="134"/>
      <c r="BT1082" s="134"/>
      <c r="BU1082" s="134"/>
      <c r="BV1082" s="134"/>
      <c r="BW1082" s="134"/>
      <c r="BX1082" s="134"/>
      <c r="BY1082" s="134"/>
      <c r="BZ1082" s="134"/>
      <c r="CA1082" s="134"/>
      <c r="CB1082" s="134"/>
      <c r="CC1082" s="134"/>
      <c r="CD1082" s="134"/>
      <c r="CE1082" s="134"/>
      <c r="CF1082" s="134"/>
      <c r="CG1082" s="134"/>
      <c r="CH1082" s="134"/>
      <c r="CI1082" s="134"/>
      <c r="CJ1082" s="134"/>
      <c r="CK1082" s="134"/>
      <c r="CL1082" s="134"/>
      <c r="CM1082" s="134"/>
      <c r="CN1082" s="134"/>
      <c r="CO1082" s="134"/>
      <c r="CP1082" s="134"/>
      <c r="CQ1082" s="134"/>
      <c r="CR1082" s="134"/>
      <c r="CS1082" s="134"/>
      <c r="CT1082" s="134"/>
      <c r="CU1082" s="134"/>
      <c r="CV1082" s="134"/>
      <c r="CW1082" s="134"/>
      <c r="CX1082" s="134"/>
      <c r="CY1082" s="134"/>
      <c r="CZ1082" s="135"/>
      <c r="DA1082" s="135"/>
      <c r="DB1082" s="135"/>
      <c r="DC1082" s="135"/>
      <c r="DD1082" s="135"/>
      <c r="DE1082" s="135"/>
      <c r="DF1082" s="135"/>
      <c r="DG1082" s="135"/>
      <c r="DH1082" s="135"/>
      <c r="DI1082" s="135"/>
      <c r="DJ1082" s="135"/>
      <c r="DK1082" s="135"/>
      <c r="DL1082" s="135"/>
      <c r="DM1082" s="135"/>
      <c r="DN1082" s="135"/>
      <c r="DO1082" s="135"/>
      <c r="DP1082" s="135"/>
      <c r="DQ1082" s="135"/>
      <c r="DR1082" s="135"/>
      <c r="DS1082" s="135"/>
      <c r="DT1082" s="135"/>
      <c r="DU1082" s="135"/>
      <c r="DV1082" s="135"/>
      <c r="DW1082" s="135"/>
      <c r="DX1082" s="135"/>
      <c r="DY1082" s="135"/>
      <c r="DZ1082" s="135"/>
      <c r="EA1082" s="135"/>
      <c r="EB1082" s="135"/>
      <c r="EC1082" s="135"/>
      <c r="ED1082" s="135"/>
      <c r="EE1082" s="135"/>
      <c r="EF1082" s="135"/>
      <c r="EG1082" s="135"/>
      <c r="EH1082" s="135"/>
      <c r="EI1082" s="135"/>
      <c r="EJ1082" s="135"/>
      <c r="EK1082" s="135"/>
      <c r="EL1082" s="136"/>
      <c r="EM1082" s="137"/>
      <c r="EN1082" s="137"/>
      <c r="EO1082" s="137"/>
      <c r="EP1082" s="137"/>
      <c r="EQ1082" s="141"/>
    </row>
    <row r="1083" spans="1:149" s="67" customFormat="1" ht="11.25" customHeight="1" x14ac:dyDescent="0.2">
      <c r="A1083" s="67">
        <v>25</v>
      </c>
      <c r="B1083" s="288">
        <f>A1083</f>
        <v>25</v>
      </c>
      <c r="C1083" s="286"/>
      <c r="D1083" s="286"/>
      <c r="E1083" s="107" t="s">
        <v>12906</v>
      </c>
      <c r="F1083" s="56"/>
      <c r="G1083" s="56"/>
      <c r="H1083" s="56"/>
      <c r="I1083" s="56"/>
      <c r="J1083" s="56"/>
      <c r="K1083" s="56"/>
      <c r="L1083" s="56"/>
      <c r="M1083" s="56"/>
      <c r="N1083" s="56"/>
      <c r="O1083" s="56"/>
      <c r="P1083" s="56"/>
      <c r="Q1083" s="56"/>
      <c r="R1083" s="56"/>
      <c r="S1083" s="56"/>
      <c r="T1083" s="56"/>
      <c r="U1083" s="56"/>
      <c r="V1083" s="56"/>
      <c r="W1083" s="56"/>
      <c r="X1083" s="56"/>
      <c r="Y1083" s="56"/>
      <c r="Z1083" s="56"/>
      <c r="AA1083" s="56"/>
      <c r="AB1083" s="56"/>
      <c r="AC1083" s="56"/>
      <c r="AD1083" s="56"/>
      <c r="AE1083" s="56"/>
      <c r="AF1083" s="56"/>
      <c r="AG1083" s="56"/>
      <c r="AH1083" s="56"/>
      <c r="AI1083" s="56"/>
      <c r="AJ1083" s="56"/>
      <c r="AK1083" s="56"/>
      <c r="AL1083" s="56"/>
      <c r="AM1083" s="56"/>
      <c r="AN1083" s="56"/>
      <c r="AO1083" s="56"/>
      <c r="AP1083" s="56"/>
      <c r="AQ1083" s="56"/>
      <c r="AR1083" s="56"/>
      <c r="AS1083" s="56"/>
      <c r="AT1083" s="56"/>
      <c r="AU1083" s="56"/>
      <c r="AV1083" s="56"/>
      <c r="AW1083" s="56"/>
      <c r="AX1083" s="56"/>
      <c r="AY1083" s="56"/>
      <c r="AZ1083" s="56"/>
      <c r="BA1083" s="56"/>
      <c r="BB1083" s="56"/>
      <c r="BC1083" s="56"/>
      <c r="BD1083" s="56"/>
      <c r="BE1083" s="56"/>
      <c r="BF1083" s="56"/>
      <c r="BG1083" s="56"/>
      <c r="BH1083" s="56"/>
      <c r="BI1083" s="56"/>
      <c r="BJ1083" s="56"/>
      <c r="BK1083" s="56"/>
      <c r="BL1083" s="56"/>
      <c r="BM1083" s="56"/>
      <c r="BN1083" s="56"/>
      <c r="BO1083" s="56"/>
      <c r="BP1083" s="56"/>
      <c r="BQ1083" s="56"/>
      <c r="BR1083" s="56"/>
      <c r="BS1083" s="56"/>
      <c r="BT1083" s="56"/>
      <c r="BU1083" s="56"/>
      <c r="BV1083" s="56"/>
      <c r="BW1083" s="56"/>
      <c r="BX1083" s="56"/>
      <c r="BY1083" s="56"/>
      <c r="BZ1083" s="56"/>
      <c r="CA1083" s="56"/>
      <c r="CB1083" s="56"/>
      <c r="CC1083" s="56"/>
      <c r="CD1083" s="56"/>
      <c r="CE1083" s="56"/>
      <c r="CF1083" s="56"/>
      <c r="CG1083" s="56"/>
      <c r="CH1083" s="56"/>
      <c r="CI1083" s="56"/>
      <c r="CJ1083" s="56"/>
      <c r="CK1083" s="56"/>
      <c r="CL1083" s="56"/>
      <c r="CM1083" s="56"/>
      <c r="CN1083" s="56"/>
      <c r="CO1083" s="56"/>
      <c r="CP1083" s="56"/>
      <c r="CQ1083" s="56"/>
      <c r="CR1083" s="56"/>
      <c r="CS1083" s="56"/>
      <c r="CT1083" s="56"/>
      <c r="CU1083" s="56"/>
      <c r="CV1083" s="56"/>
      <c r="CW1083" s="56"/>
      <c r="CX1083" s="56"/>
      <c r="CY1083" s="56"/>
      <c r="CZ1083" s="66"/>
      <c r="DA1083" s="66"/>
      <c r="DB1083" s="66"/>
      <c r="DC1083" s="66"/>
      <c r="DD1083" s="66"/>
      <c r="DE1083" s="66"/>
      <c r="DF1083" s="66"/>
      <c r="DG1083" s="66"/>
      <c r="DH1083" s="66"/>
      <c r="DI1083" s="66"/>
      <c r="DJ1083" s="66"/>
      <c r="DK1083" s="66"/>
      <c r="DL1083" s="66"/>
      <c r="DM1083" s="66"/>
      <c r="DN1083" s="66"/>
      <c r="DO1083" s="66"/>
      <c r="DP1083" s="66"/>
      <c r="DQ1083" s="66"/>
      <c r="DR1083" s="66"/>
      <c r="DS1083" s="66"/>
      <c r="DT1083" s="66"/>
      <c r="DU1083" s="66"/>
      <c r="DV1083" s="66"/>
      <c r="DW1083" s="66"/>
      <c r="DX1083" s="66"/>
      <c r="DY1083" s="66"/>
      <c r="DZ1083" s="66"/>
      <c r="EA1083" s="66"/>
      <c r="EB1083" s="66"/>
      <c r="EC1083" s="66"/>
      <c r="ED1083" s="66"/>
      <c r="EE1083" s="66"/>
      <c r="EF1083" s="66"/>
      <c r="EG1083" s="66"/>
      <c r="EH1083" s="66"/>
      <c r="EI1083" s="66"/>
      <c r="EJ1083" s="66"/>
      <c r="EK1083" s="66"/>
      <c r="EL1083" s="115"/>
      <c r="EM1083" s="59" t="e">
        <f>EM1129</f>
        <v>#REF!</v>
      </c>
      <c r="EN1083" s="59" t="e">
        <f>EN1129</f>
        <v>#REF!</v>
      </c>
      <c r="EO1083" s="59" t="e">
        <f>EO1129</f>
        <v>#REF!</v>
      </c>
      <c r="EP1083" s="59" t="str">
        <f>EP1129</f>
        <v>2,363</v>
      </c>
      <c r="EQ1083" s="83" t="s">
        <v>12589</v>
      </c>
      <c r="ES1083" s="9">
        <f>A1083</f>
        <v>25</v>
      </c>
    </row>
    <row r="1084" spans="1:149" s="67" customFormat="1" ht="11.25" customHeight="1" x14ac:dyDescent="0.15">
      <c r="B1084" s="114"/>
      <c r="C1084" s="56"/>
      <c r="D1084" s="56"/>
      <c r="E1084" s="56" t="s">
        <v>12599</v>
      </c>
      <c r="F1084" s="56"/>
      <c r="G1084" s="56"/>
      <c r="H1084" s="56" t="s">
        <v>10958</v>
      </c>
      <c r="I1084" s="56"/>
      <c r="J1084" s="56"/>
      <c r="K1084" s="56" t="s">
        <v>12779</v>
      </c>
      <c r="L1084" s="56"/>
      <c r="M1084" s="56"/>
      <c r="N1084" s="56" t="s">
        <v>41</v>
      </c>
      <c r="O1084" s="56"/>
      <c r="P1084" s="56" t="s">
        <v>12617</v>
      </c>
      <c r="Q1084" s="56"/>
      <c r="R1084" s="56"/>
      <c r="S1084" s="56"/>
      <c r="T1084" s="56"/>
      <c r="U1084" s="56"/>
      <c r="V1084" s="56"/>
      <c r="W1084" s="56"/>
      <c r="X1084" s="56"/>
      <c r="Y1084" s="56"/>
      <c r="Z1084" s="56"/>
      <c r="AA1084" s="56"/>
      <c r="AB1084" s="56"/>
      <c r="AC1084" s="56"/>
      <c r="AD1084" s="56"/>
      <c r="AE1084" s="56"/>
      <c r="AF1084" s="56"/>
      <c r="AG1084" s="56"/>
      <c r="AH1084" s="56"/>
      <c r="AI1084" s="56" t="s">
        <v>12698</v>
      </c>
      <c r="AJ1084" s="56"/>
      <c r="AK1084" s="56"/>
      <c r="AL1084" s="56"/>
      <c r="AM1084" s="56"/>
      <c r="AN1084" s="56"/>
      <c r="AO1084" s="56"/>
      <c r="AP1084" s="56"/>
      <c r="AQ1084" s="56"/>
      <c r="AR1084" s="56"/>
      <c r="AS1084" s="56"/>
      <c r="AT1084" s="56"/>
      <c r="AU1084" s="56"/>
      <c r="AV1084" s="56"/>
      <c r="AW1084" s="56"/>
      <c r="AX1084" s="56"/>
      <c r="AY1084" s="56"/>
      <c r="AZ1084" s="56"/>
      <c r="BA1084" s="56"/>
      <c r="BB1084" s="56"/>
      <c r="BC1084" s="56"/>
      <c r="BD1084" s="56"/>
      <c r="BE1084" s="56"/>
      <c r="BF1084" s="56"/>
      <c r="BG1084" s="56"/>
      <c r="BH1084" s="56"/>
      <c r="BI1084" s="56"/>
      <c r="BJ1084" s="56"/>
      <c r="BK1084" s="56"/>
      <c r="BL1084" s="56"/>
      <c r="BM1084" s="56"/>
      <c r="BN1084" s="56"/>
      <c r="BO1084" s="56"/>
      <c r="BP1084" s="56"/>
      <c r="BQ1084" s="56"/>
      <c r="BR1084" s="56"/>
      <c r="BS1084" s="56"/>
      <c r="BT1084" s="56"/>
      <c r="BU1084" s="56"/>
      <c r="BV1084" s="56"/>
      <c r="BW1084" s="56"/>
      <c r="BX1084" s="56"/>
      <c r="BY1084" s="56"/>
      <c r="BZ1084" s="56"/>
      <c r="CA1084" s="56"/>
      <c r="CB1084" s="56"/>
      <c r="CC1084" s="56"/>
      <c r="CD1084" s="56"/>
      <c r="CE1084" s="56"/>
      <c r="CF1084" s="56"/>
      <c r="CG1084" s="56"/>
      <c r="CH1084" s="56"/>
      <c r="CI1084" s="56"/>
      <c r="CJ1084" s="56"/>
      <c r="CK1084" s="56"/>
      <c r="CL1084" s="56"/>
      <c r="CM1084" s="56"/>
      <c r="CN1084" s="56"/>
      <c r="CO1084" s="56"/>
      <c r="CP1084" s="56"/>
      <c r="CQ1084" s="56"/>
      <c r="CR1084" s="56"/>
      <c r="CS1084" s="56"/>
      <c r="CT1084" s="56"/>
      <c r="CU1084" s="56"/>
      <c r="CV1084" s="56"/>
      <c r="CW1084" s="56"/>
      <c r="CX1084" s="56"/>
      <c r="CY1084" s="56"/>
      <c r="CZ1084" s="66"/>
      <c r="DA1084" s="66"/>
      <c r="DB1084" s="66"/>
      <c r="DC1084" s="66"/>
      <c r="DD1084" s="66"/>
      <c r="DE1084" s="66"/>
      <c r="DF1084" s="66"/>
      <c r="DG1084" s="66"/>
      <c r="DH1084" s="66"/>
      <c r="DI1084" s="66"/>
      <c r="DJ1084" s="66"/>
      <c r="DK1084" s="66"/>
      <c r="DL1084" s="66"/>
      <c r="DM1084" s="66"/>
      <c r="DN1084" s="66"/>
      <c r="DO1084" s="66"/>
      <c r="DP1084" s="66"/>
      <c r="DQ1084" s="66"/>
      <c r="DR1084" s="66"/>
      <c r="DS1084" s="66"/>
      <c r="DT1084" s="66"/>
      <c r="DU1084" s="66"/>
      <c r="DV1084" s="66"/>
      <c r="DW1084" s="66"/>
      <c r="DX1084" s="66"/>
      <c r="DY1084" s="66"/>
      <c r="DZ1084" s="66"/>
      <c r="EA1084" s="66"/>
      <c r="EB1084" s="66"/>
      <c r="EC1084" s="66"/>
      <c r="ED1084" s="66"/>
      <c r="EE1084" s="66"/>
      <c r="EF1084" s="66"/>
      <c r="EG1084" s="66"/>
      <c r="EH1084" s="66"/>
      <c r="EI1084" s="66"/>
      <c r="EJ1084" s="66"/>
      <c r="EK1084" s="66"/>
      <c r="EL1084" s="115"/>
      <c r="EM1084" s="61"/>
      <c r="EN1084" s="61"/>
      <c r="EO1084" s="61"/>
      <c r="EP1084" s="61"/>
      <c r="EQ1084" s="121"/>
    </row>
    <row r="1085" spans="1:149" s="67" customFormat="1" ht="11.25" customHeight="1" x14ac:dyDescent="0.15">
      <c r="B1085" s="114"/>
      <c r="C1085" s="56"/>
      <c r="D1085" s="56"/>
      <c r="E1085" s="56"/>
      <c r="F1085" s="56"/>
      <c r="G1085" s="56"/>
      <c r="H1085" s="56" t="s">
        <v>12780</v>
      </c>
      <c r="I1085" s="56"/>
      <c r="J1085" s="56"/>
      <c r="K1085" s="56" t="s">
        <v>43</v>
      </c>
      <c r="L1085" s="56"/>
      <c r="M1085" s="56" t="str">
        <f>TEXT(0.7,"#,##0.#######")</f>
        <v>0.7</v>
      </c>
      <c r="N1085" s="56"/>
      <c r="O1085" s="56"/>
      <c r="P1085" s="56"/>
      <c r="Q1085" s="56"/>
      <c r="R1085" s="56"/>
      <c r="S1085" s="56"/>
      <c r="T1085" s="56"/>
      <c r="U1085" s="56" t="s">
        <v>12700</v>
      </c>
      <c r="V1085" s="56"/>
      <c r="W1085" s="56" t="s">
        <v>43</v>
      </c>
      <c r="X1085" s="56"/>
      <c r="Y1085" s="56" t="str">
        <f>TEXT(1,"#,##0.#######")</f>
        <v>1.</v>
      </c>
      <c r="Z1085" s="56"/>
      <c r="AA1085" s="56" t="s">
        <v>45</v>
      </c>
      <c r="AB1085" s="56"/>
      <c r="AC1085" s="56" t="str">
        <f>TEXT(1.5,"#,##0.#######")</f>
        <v>1.5</v>
      </c>
      <c r="AD1085" s="56"/>
      <c r="AE1085" s="56"/>
      <c r="AF1085" s="56"/>
      <c r="AG1085" s="56" t="s">
        <v>43</v>
      </c>
      <c r="AH1085" s="56"/>
      <c r="AI1085" s="56" t="str">
        <f>TEXT(ROUND(Y1085/AC1085,2),"#,##0.#######")</f>
        <v>0.67</v>
      </c>
      <c r="AJ1085" s="56"/>
      <c r="AK1085" s="56"/>
      <c r="AL1085" s="56"/>
      <c r="AM1085" s="56"/>
      <c r="AN1085" s="56"/>
      <c r="AO1085" s="56"/>
      <c r="AP1085" s="56"/>
      <c r="AQ1085" s="56"/>
      <c r="AR1085" s="56"/>
      <c r="AS1085" s="56"/>
      <c r="AT1085" s="56" t="s">
        <v>12701</v>
      </c>
      <c r="AU1085" s="56"/>
      <c r="AV1085" s="56" t="s">
        <v>43</v>
      </c>
      <c r="AW1085" s="56"/>
      <c r="AX1085" s="56" t="str">
        <f>TEXT(0.55,"#,##0.#######")</f>
        <v>0.55</v>
      </c>
      <c r="AY1085" s="56"/>
      <c r="AZ1085" s="56"/>
      <c r="BA1085" s="56"/>
      <c r="BB1085" s="56"/>
      <c r="BC1085" s="56"/>
      <c r="BD1085" s="56"/>
      <c r="BE1085" s="56"/>
      <c r="BF1085" s="56"/>
      <c r="BG1085" s="56"/>
      <c r="BH1085" s="56"/>
      <c r="BI1085" s="56"/>
      <c r="BJ1085" s="56"/>
      <c r="BK1085" s="56"/>
      <c r="BL1085" s="56"/>
      <c r="BM1085" s="56"/>
      <c r="BN1085" s="56"/>
      <c r="BO1085" s="56"/>
      <c r="BP1085" s="56"/>
      <c r="BQ1085" s="56"/>
      <c r="BR1085" s="56"/>
      <c r="BS1085" s="56"/>
      <c r="BT1085" s="56"/>
      <c r="BU1085" s="56"/>
      <c r="BV1085" s="56"/>
      <c r="BW1085" s="56"/>
      <c r="BX1085" s="56"/>
      <c r="BY1085" s="56"/>
      <c r="BZ1085" s="56"/>
      <c r="CA1085" s="56"/>
      <c r="CB1085" s="56"/>
      <c r="CC1085" s="56"/>
      <c r="CD1085" s="56"/>
      <c r="CE1085" s="56"/>
      <c r="CF1085" s="56"/>
      <c r="CG1085" s="56"/>
      <c r="CH1085" s="56"/>
      <c r="CI1085" s="56"/>
      <c r="CJ1085" s="56"/>
      <c r="CK1085" s="56"/>
      <c r="CL1085" s="56"/>
      <c r="CM1085" s="56"/>
      <c r="CN1085" s="56"/>
      <c r="CO1085" s="56"/>
      <c r="CP1085" s="56"/>
      <c r="CQ1085" s="56"/>
      <c r="CR1085" s="56"/>
      <c r="CS1085" s="56"/>
      <c r="CT1085" s="56"/>
      <c r="CU1085" s="56"/>
      <c r="CV1085" s="56"/>
      <c r="CW1085" s="56"/>
      <c r="CX1085" s="56"/>
      <c r="CY1085" s="56"/>
      <c r="CZ1085" s="66"/>
      <c r="DA1085" s="66"/>
      <c r="DB1085" s="66"/>
      <c r="DC1085" s="66"/>
      <c r="DD1085" s="66"/>
      <c r="DE1085" s="66"/>
      <c r="DF1085" s="66"/>
      <c r="DG1085" s="66"/>
      <c r="DH1085" s="66"/>
      <c r="DI1085" s="66"/>
      <c r="DJ1085" s="66"/>
      <c r="DK1085" s="66"/>
      <c r="DL1085" s="66"/>
      <c r="DM1085" s="66"/>
      <c r="DN1085" s="66"/>
      <c r="DO1085" s="66"/>
      <c r="DP1085" s="66"/>
      <c r="DQ1085" s="66"/>
      <c r="DR1085" s="66"/>
      <c r="DS1085" s="66"/>
      <c r="DT1085" s="66"/>
      <c r="DU1085" s="66"/>
      <c r="DV1085" s="66"/>
      <c r="DW1085" s="66"/>
      <c r="DX1085" s="66"/>
      <c r="DY1085" s="66"/>
      <c r="DZ1085" s="66"/>
      <c r="EA1085" s="66"/>
      <c r="EB1085" s="66"/>
      <c r="EC1085" s="66"/>
      <c r="ED1085" s="66"/>
      <c r="EE1085" s="66"/>
      <c r="EF1085" s="66"/>
      <c r="EG1085" s="66"/>
      <c r="EH1085" s="66"/>
      <c r="EI1085" s="66"/>
      <c r="EJ1085" s="66"/>
      <c r="EK1085" s="66"/>
      <c r="EL1085" s="115"/>
      <c r="EM1085" s="61"/>
      <c r="EN1085" s="61"/>
      <c r="EO1085" s="61"/>
      <c r="EP1085" s="61"/>
      <c r="EQ1085" s="121"/>
    </row>
    <row r="1086" spans="1:149" s="67" customFormat="1" ht="11.25" customHeight="1" x14ac:dyDescent="0.15">
      <c r="B1086" s="114"/>
      <c r="C1086" s="56"/>
      <c r="D1086" s="56"/>
      <c r="E1086" s="56"/>
      <c r="F1086" s="56"/>
      <c r="G1086" s="56"/>
      <c r="H1086" s="56"/>
      <c r="I1086" s="56"/>
      <c r="J1086" s="56"/>
      <c r="K1086" s="56"/>
      <c r="L1086" s="56"/>
      <c r="M1086" s="56"/>
      <c r="N1086" s="56"/>
      <c r="O1086" s="56"/>
      <c r="P1086" s="56"/>
      <c r="Q1086" s="56"/>
      <c r="R1086" s="56"/>
      <c r="S1086" s="56"/>
      <c r="T1086" s="56"/>
      <c r="U1086" s="56"/>
      <c r="V1086" s="56"/>
      <c r="W1086" s="56"/>
      <c r="X1086" s="56"/>
      <c r="Y1086" s="56"/>
      <c r="Z1086" s="56"/>
      <c r="AA1086" s="56"/>
      <c r="AB1086" s="56"/>
      <c r="AC1086" s="56"/>
      <c r="AD1086" s="56"/>
      <c r="AE1086" s="56"/>
      <c r="AF1086" s="56"/>
      <c r="AG1086" s="56"/>
      <c r="AH1086" s="56"/>
      <c r="AI1086" s="56"/>
      <c r="AJ1086" s="56"/>
      <c r="AK1086" s="56"/>
      <c r="AL1086" s="56"/>
      <c r="AM1086" s="56"/>
      <c r="AN1086" s="56"/>
      <c r="AO1086" s="56"/>
      <c r="AP1086" s="56"/>
      <c r="AQ1086" s="56"/>
      <c r="AR1086" s="56"/>
      <c r="AS1086" s="56"/>
      <c r="AT1086" s="56"/>
      <c r="AU1086" s="56"/>
      <c r="AV1086" s="56"/>
      <c r="AW1086" s="56"/>
      <c r="AX1086" s="56"/>
      <c r="AY1086" s="56"/>
      <c r="AZ1086" s="56"/>
      <c r="BA1086" s="56"/>
      <c r="BB1086" s="56"/>
      <c r="BC1086" s="56"/>
      <c r="BD1086" s="56"/>
      <c r="BE1086" s="56"/>
      <c r="BF1086" s="56"/>
      <c r="BG1086" s="56"/>
      <c r="BH1086" s="56"/>
      <c r="BI1086" s="56"/>
      <c r="BJ1086" s="56"/>
      <c r="BK1086" s="56"/>
      <c r="BL1086" s="56"/>
      <c r="BM1086" s="56"/>
      <c r="BN1086" s="56"/>
      <c r="BO1086" s="56"/>
      <c r="BP1086" s="56"/>
      <c r="BQ1086" s="56"/>
      <c r="BR1086" s="56"/>
      <c r="BS1086" s="56"/>
      <c r="BT1086" s="56"/>
      <c r="BU1086" s="56"/>
      <c r="BV1086" s="56"/>
      <c r="BW1086" s="56"/>
      <c r="BX1086" s="56"/>
      <c r="BY1086" s="56"/>
      <c r="BZ1086" s="56"/>
      <c r="CA1086" s="56"/>
      <c r="CB1086" s="56"/>
      <c r="CC1086" s="56"/>
      <c r="CD1086" s="56"/>
      <c r="CE1086" s="56"/>
      <c r="CF1086" s="56"/>
      <c r="CG1086" s="56"/>
      <c r="CH1086" s="56"/>
      <c r="CI1086" s="56"/>
      <c r="CJ1086" s="56"/>
      <c r="CK1086" s="56"/>
      <c r="CL1086" s="56"/>
      <c r="CM1086" s="56"/>
      <c r="CN1086" s="56"/>
      <c r="CO1086" s="56"/>
      <c r="CP1086" s="56"/>
      <c r="CQ1086" s="56"/>
      <c r="CR1086" s="56"/>
      <c r="CS1086" s="56"/>
      <c r="CT1086" s="56"/>
      <c r="CU1086" s="56"/>
      <c r="CV1086" s="56"/>
      <c r="CW1086" s="56"/>
      <c r="CX1086" s="56"/>
      <c r="CY1086" s="56"/>
      <c r="CZ1086" s="66"/>
      <c r="DA1086" s="66"/>
      <c r="DB1086" s="66"/>
      <c r="DC1086" s="66"/>
      <c r="DD1086" s="66"/>
      <c r="DE1086" s="66"/>
      <c r="DF1086" s="66"/>
      <c r="DG1086" s="66"/>
      <c r="DH1086" s="66"/>
      <c r="DI1086" s="66"/>
      <c r="DJ1086" s="66"/>
      <c r="DK1086" s="66"/>
      <c r="DL1086" s="66"/>
      <c r="DM1086" s="66"/>
      <c r="DN1086" s="66"/>
      <c r="DO1086" s="66"/>
      <c r="DP1086" s="66"/>
      <c r="DQ1086" s="66"/>
      <c r="DR1086" s="66"/>
      <c r="DS1086" s="66"/>
      <c r="DT1086" s="66"/>
      <c r="DU1086" s="66"/>
      <c r="DV1086" s="66"/>
      <c r="DW1086" s="66"/>
      <c r="DX1086" s="66"/>
      <c r="DY1086" s="66"/>
      <c r="DZ1086" s="66"/>
      <c r="EA1086" s="66"/>
      <c r="EB1086" s="66"/>
      <c r="EC1086" s="66"/>
      <c r="ED1086" s="66"/>
      <c r="EE1086" s="66"/>
      <c r="EF1086" s="66"/>
      <c r="EG1086" s="66"/>
      <c r="EH1086" s="66"/>
      <c r="EI1086" s="66"/>
      <c r="EJ1086" s="66"/>
      <c r="EK1086" s="66"/>
      <c r="EL1086" s="115"/>
      <c r="EM1086" s="61"/>
      <c r="EN1086" s="61"/>
      <c r="EO1086" s="61"/>
      <c r="EP1086" s="61"/>
      <c r="EQ1086" s="121"/>
    </row>
    <row r="1087" spans="1:149" s="67" customFormat="1" ht="11.25" customHeight="1" x14ac:dyDescent="0.15">
      <c r="B1087" s="114"/>
      <c r="C1087" s="56"/>
      <c r="D1087" s="56"/>
      <c r="E1087" s="56"/>
      <c r="F1087" s="56"/>
      <c r="G1087" s="56"/>
      <c r="H1087" s="56" t="s">
        <v>12781</v>
      </c>
      <c r="I1087" s="56"/>
      <c r="J1087" s="56"/>
      <c r="K1087" s="56" t="s">
        <v>43</v>
      </c>
      <c r="L1087" s="56"/>
      <c r="M1087" s="56" t="str">
        <f>TEXT(0.45,"#,##0.#######")</f>
        <v>0.45</v>
      </c>
      <c r="N1087" s="56"/>
      <c r="O1087" s="56"/>
      <c r="P1087" s="56"/>
      <c r="Q1087" s="56"/>
      <c r="R1087" s="56"/>
      <c r="S1087" s="56"/>
      <c r="T1087" s="56"/>
      <c r="U1087" s="56"/>
      <c r="V1087" s="56" t="s">
        <v>12782</v>
      </c>
      <c r="W1087" s="56"/>
      <c r="X1087" s="56"/>
      <c r="Y1087" s="56"/>
      <c r="Z1087" s="56" t="s">
        <v>43</v>
      </c>
      <c r="AA1087" s="56"/>
      <c r="AB1087" s="56" t="str">
        <f>TEXT(20,"#,##0.#######")</f>
        <v>20.</v>
      </c>
      <c r="AC1087" s="56"/>
      <c r="AD1087" s="56" t="s">
        <v>12702</v>
      </c>
      <c r="AE1087" s="56"/>
      <c r="AF1087" s="56"/>
      <c r="AG1087" s="56" t="s">
        <v>46</v>
      </c>
      <c r="AH1087" s="56" t="s">
        <v>210</v>
      </c>
      <c r="AI1087" s="56"/>
      <c r="AJ1087" s="56"/>
      <c r="AK1087" s="56" t="s">
        <v>12703</v>
      </c>
      <c r="AL1087" s="56"/>
      <c r="AM1087" s="56" t="s">
        <v>47</v>
      </c>
      <c r="AN1087" s="56"/>
      <c r="AO1087" s="56"/>
      <c r="AP1087" s="56"/>
      <c r="AQ1087" s="56"/>
      <c r="AR1087" s="56"/>
      <c r="AS1087" s="56"/>
      <c r="AT1087" s="56"/>
      <c r="AU1087" s="56"/>
      <c r="AV1087" s="56"/>
      <c r="AW1087" s="56"/>
      <c r="AX1087" s="56"/>
      <c r="AY1087" s="56"/>
      <c r="AZ1087" s="56"/>
      <c r="BA1087" s="56"/>
      <c r="BB1087" s="56"/>
      <c r="BC1087" s="56"/>
      <c r="BD1087" s="56"/>
      <c r="BE1087" s="56"/>
      <c r="BF1087" s="56"/>
      <c r="BG1087" s="56"/>
      <c r="BH1087" s="56"/>
      <c r="BI1087" s="56"/>
      <c r="BJ1087" s="56"/>
      <c r="BK1087" s="56"/>
      <c r="BL1087" s="56"/>
      <c r="BM1087" s="56"/>
      <c r="BN1087" s="56"/>
      <c r="BO1087" s="56"/>
      <c r="BP1087" s="56"/>
      <c r="BQ1087" s="56"/>
      <c r="BR1087" s="56"/>
      <c r="BS1087" s="56"/>
      <c r="BT1087" s="56"/>
      <c r="BU1087" s="56"/>
      <c r="BV1087" s="56"/>
      <c r="BW1087" s="56"/>
      <c r="BX1087" s="56"/>
      <c r="BY1087" s="56"/>
      <c r="BZ1087" s="56"/>
      <c r="CA1087" s="56"/>
      <c r="CB1087" s="56"/>
      <c r="CC1087" s="56"/>
      <c r="CD1087" s="56"/>
      <c r="CE1087" s="56"/>
      <c r="CF1087" s="56"/>
      <c r="CG1087" s="56"/>
      <c r="CH1087" s="56"/>
      <c r="CI1087" s="56"/>
      <c r="CJ1087" s="56"/>
      <c r="CK1087" s="56"/>
      <c r="CL1087" s="56"/>
      <c r="CM1087" s="56"/>
      <c r="CN1087" s="56"/>
      <c r="CO1087" s="56"/>
      <c r="CP1087" s="56"/>
      <c r="CQ1087" s="56"/>
      <c r="CR1087" s="56"/>
      <c r="CS1087" s="56"/>
      <c r="CT1087" s="56"/>
      <c r="CU1087" s="56"/>
      <c r="CV1087" s="56"/>
      <c r="CW1087" s="56"/>
      <c r="CX1087" s="56"/>
      <c r="CY1087" s="56"/>
      <c r="CZ1087" s="66"/>
      <c r="DA1087" s="66"/>
      <c r="DB1087" s="66"/>
      <c r="DC1087" s="66"/>
      <c r="DD1087" s="66"/>
      <c r="DE1087" s="66"/>
      <c r="DF1087" s="66"/>
      <c r="DG1087" s="66"/>
      <c r="DH1087" s="66"/>
      <c r="DI1087" s="66"/>
      <c r="DJ1087" s="66"/>
      <c r="DK1087" s="66"/>
      <c r="DL1087" s="66"/>
      <c r="DM1087" s="66"/>
      <c r="DN1087" s="66"/>
      <c r="DO1087" s="66"/>
      <c r="DP1087" s="66"/>
      <c r="DQ1087" s="66"/>
      <c r="DR1087" s="66"/>
      <c r="DS1087" s="66"/>
      <c r="DT1087" s="66"/>
      <c r="DU1087" s="66"/>
      <c r="DV1087" s="66"/>
      <c r="DW1087" s="66"/>
      <c r="DX1087" s="66"/>
      <c r="DY1087" s="66"/>
      <c r="DZ1087" s="66"/>
      <c r="EA1087" s="66"/>
      <c r="EB1087" s="66"/>
      <c r="EC1087" s="66"/>
      <c r="ED1087" s="66"/>
      <c r="EE1087" s="66"/>
      <c r="EF1087" s="66"/>
      <c r="EG1087" s="66"/>
      <c r="EH1087" s="66"/>
      <c r="EI1087" s="66"/>
      <c r="EJ1087" s="66"/>
      <c r="EK1087" s="66"/>
      <c r="EL1087" s="115"/>
      <c r="EM1087" s="61"/>
      <c r="EN1087" s="61"/>
      <c r="EO1087" s="61"/>
      <c r="EP1087" s="61"/>
      <c r="EQ1087" s="121"/>
    </row>
    <row r="1088" spans="1:149" s="67" customFormat="1" ht="11.25" customHeight="1" x14ac:dyDescent="0.15">
      <c r="B1088" s="114"/>
      <c r="C1088" s="56"/>
      <c r="D1088" s="56"/>
      <c r="E1088" s="56"/>
      <c r="F1088" s="56"/>
      <c r="G1088" s="56"/>
      <c r="H1088" s="56"/>
      <c r="I1088" s="56"/>
      <c r="J1088" s="56"/>
      <c r="K1088" s="56"/>
      <c r="L1088" s="56"/>
      <c r="M1088" s="56"/>
      <c r="N1088" s="56"/>
      <c r="O1088" s="56"/>
      <c r="P1088" s="56"/>
      <c r="Q1088" s="56"/>
      <c r="R1088" s="56"/>
      <c r="S1088" s="56"/>
      <c r="T1088" s="56"/>
      <c r="U1088" s="56"/>
      <c r="V1088" s="56"/>
      <c r="W1088" s="56"/>
      <c r="X1088" s="56"/>
      <c r="Y1088" s="56"/>
      <c r="Z1088" s="56"/>
      <c r="AA1088" s="56"/>
      <c r="AB1088" s="56"/>
      <c r="AC1088" s="56"/>
      <c r="AD1088" s="56"/>
      <c r="AE1088" s="56"/>
      <c r="AF1088" s="56"/>
      <c r="AG1088" s="56"/>
      <c r="AH1088" s="56"/>
      <c r="AI1088" s="56"/>
      <c r="AJ1088" s="56"/>
      <c r="AK1088" s="56"/>
      <c r="AL1088" s="56"/>
      <c r="AM1088" s="56"/>
      <c r="AN1088" s="56"/>
      <c r="AO1088" s="56"/>
      <c r="AP1088" s="56"/>
      <c r="AQ1088" s="56"/>
      <c r="AR1088" s="56"/>
      <c r="AS1088" s="56"/>
      <c r="AT1088" s="56"/>
      <c r="AU1088" s="56"/>
      <c r="AV1088" s="56"/>
      <c r="AW1088" s="56"/>
      <c r="AX1088" s="56"/>
      <c r="AY1088" s="56"/>
      <c r="AZ1088" s="56"/>
      <c r="BA1088" s="56"/>
      <c r="BB1088" s="56"/>
      <c r="BC1088" s="56"/>
      <c r="BD1088" s="56"/>
      <c r="BE1088" s="56"/>
      <c r="BF1088" s="56"/>
      <c r="BG1088" s="56"/>
      <c r="BH1088" s="56"/>
      <c r="BI1088" s="56"/>
      <c r="BJ1088" s="56"/>
      <c r="BK1088" s="56"/>
      <c r="BL1088" s="56"/>
      <c r="BM1088" s="56"/>
      <c r="BN1088" s="56"/>
      <c r="BO1088" s="56"/>
      <c r="BP1088" s="56"/>
      <c r="BQ1088" s="56"/>
      <c r="BR1088" s="56"/>
      <c r="BS1088" s="56"/>
      <c r="BT1088" s="56"/>
      <c r="BU1088" s="56"/>
      <c r="BV1088" s="56"/>
      <c r="BW1088" s="56"/>
      <c r="BX1088" s="56"/>
      <c r="BY1088" s="56"/>
      <c r="BZ1088" s="56"/>
      <c r="CA1088" s="56"/>
      <c r="CB1088" s="56"/>
      <c r="CC1088" s="56"/>
      <c r="CD1088" s="56"/>
      <c r="CE1088" s="56"/>
      <c r="CF1088" s="56"/>
      <c r="CG1088" s="56"/>
      <c r="CH1088" s="56"/>
      <c r="CI1088" s="56"/>
      <c r="CJ1088" s="56"/>
      <c r="CK1088" s="56"/>
      <c r="CL1088" s="56"/>
      <c r="CM1088" s="56"/>
      <c r="CN1088" s="56"/>
      <c r="CO1088" s="56"/>
      <c r="CP1088" s="56"/>
      <c r="CQ1088" s="56"/>
      <c r="CR1088" s="56"/>
      <c r="CS1088" s="56"/>
      <c r="CT1088" s="56"/>
      <c r="CU1088" s="56"/>
      <c r="CV1088" s="56"/>
      <c r="CW1088" s="56"/>
      <c r="CX1088" s="56"/>
      <c r="CY1088" s="56"/>
      <c r="CZ1088" s="66"/>
      <c r="DA1088" s="66"/>
      <c r="DB1088" s="66"/>
      <c r="DC1088" s="66"/>
      <c r="DD1088" s="66"/>
      <c r="DE1088" s="66"/>
      <c r="DF1088" s="66"/>
      <c r="DG1088" s="66"/>
      <c r="DH1088" s="66"/>
      <c r="DI1088" s="66"/>
      <c r="DJ1088" s="66"/>
      <c r="DK1088" s="66"/>
      <c r="DL1088" s="66"/>
      <c r="DM1088" s="66"/>
      <c r="DN1088" s="66"/>
      <c r="DO1088" s="66"/>
      <c r="DP1088" s="66"/>
      <c r="DQ1088" s="66"/>
      <c r="DR1088" s="66"/>
      <c r="DS1088" s="66"/>
      <c r="DT1088" s="66"/>
      <c r="DU1088" s="66"/>
      <c r="DV1088" s="66"/>
      <c r="DW1088" s="66"/>
      <c r="DX1088" s="66"/>
      <c r="DY1088" s="66"/>
      <c r="DZ1088" s="66"/>
      <c r="EA1088" s="66"/>
      <c r="EB1088" s="66"/>
      <c r="EC1088" s="66"/>
      <c r="ED1088" s="66"/>
      <c r="EE1088" s="66"/>
      <c r="EF1088" s="66"/>
      <c r="EG1088" s="66"/>
      <c r="EH1088" s="66"/>
      <c r="EI1088" s="66"/>
      <c r="EJ1088" s="66"/>
      <c r="EK1088" s="66"/>
      <c r="EL1088" s="115"/>
      <c r="EM1088" s="61"/>
      <c r="EN1088" s="61"/>
      <c r="EO1088" s="61"/>
      <c r="EP1088" s="61"/>
      <c r="EQ1088" s="121"/>
    </row>
    <row r="1089" spans="2:147" s="67" customFormat="1" ht="11.25" customHeight="1" x14ac:dyDescent="0.15">
      <c r="B1089" s="114"/>
      <c r="C1089" s="56"/>
      <c r="D1089" s="56"/>
      <c r="E1089" s="56"/>
      <c r="F1089" s="56"/>
      <c r="G1089" s="56"/>
      <c r="H1089" s="56"/>
      <c r="I1089" s="56"/>
      <c r="J1089" s="56"/>
      <c r="K1089" s="56"/>
      <c r="L1089" s="56"/>
      <c r="M1089" s="56" t="str">
        <f>TEXT(3600,"#,##0.#######")</f>
        <v>3,600.</v>
      </c>
      <c r="N1089" s="56"/>
      <c r="O1089" s="56"/>
      <c r="P1089" s="56"/>
      <c r="Q1089" s="56"/>
      <c r="R1089" s="56" t="s">
        <v>12566</v>
      </c>
      <c r="S1089" s="56"/>
      <c r="T1089" s="56" t="s">
        <v>12780</v>
      </c>
      <c r="U1089" s="56"/>
      <c r="V1089" s="56" t="s">
        <v>12566</v>
      </c>
      <c r="W1089" s="56"/>
      <c r="X1089" s="56" t="s">
        <v>12701</v>
      </c>
      <c r="Y1089" s="56" t="s">
        <v>12566</v>
      </c>
      <c r="Z1089" s="56"/>
      <c r="AA1089" s="56" t="s">
        <v>12700</v>
      </c>
      <c r="AB1089" s="56" t="s">
        <v>12566</v>
      </c>
      <c r="AC1089" s="56"/>
      <c r="AD1089" s="56" t="s">
        <v>12781</v>
      </c>
      <c r="AE1089" s="56"/>
      <c r="AF1089" s="56"/>
      <c r="AG1089" s="56"/>
      <c r="AH1089" s="56"/>
      <c r="AI1089" s="56"/>
      <c r="AJ1089" s="56"/>
      <c r="AK1089" s="56"/>
      <c r="AL1089" s="56" t="str">
        <f>TEXT(M1089,"#,##0.#######")</f>
        <v>3,600.</v>
      </c>
      <c r="AM1089" s="56"/>
      <c r="AN1089" s="56"/>
      <c r="AO1089" s="56"/>
      <c r="AP1089" s="56"/>
      <c r="AQ1089" s="56" t="s">
        <v>12566</v>
      </c>
      <c r="AR1089" s="56"/>
      <c r="AS1089" s="56" t="str">
        <f>TEXT(M1085,"#,##0.#######")</f>
        <v>0.7</v>
      </c>
      <c r="AT1089" s="56"/>
      <c r="AU1089" s="56"/>
      <c r="AV1089" s="56" t="s">
        <v>12566</v>
      </c>
      <c r="AW1089" s="56"/>
      <c r="AX1089" s="56" t="str">
        <f>TEXT(AX1085,"#,##0.#######")</f>
        <v>0.55</v>
      </c>
      <c r="AY1089" s="56"/>
      <c r="AZ1089" s="56"/>
      <c r="BA1089" s="56"/>
      <c r="BB1089" s="56" t="s">
        <v>12566</v>
      </c>
      <c r="BC1089" s="56"/>
      <c r="BD1089" s="56" t="str">
        <f>TEXT(AI1085,"#,##0.#######")</f>
        <v>0.67</v>
      </c>
      <c r="BE1089" s="56"/>
      <c r="BF1089" s="56"/>
      <c r="BG1089" s="56"/>
      <c r="BH1089" s="56" t="s">
        <v>12566</v>
      </c>
      <c r="BI1089" s="56"/>
      <c r="BJ1089" s="56" t="str">
        <f>TEXT(M1087,"#,##0.#######")</f>
        <v>0.45</v>
      </c>
      <c r="BK1089" s="56"/>
      <c r="BL1089" s="56"/>
      <c r="BM1089" s="56"/>
      <c r="BN1089" s="56"/>
      <c r="BO1089" s="56"/>
      <c r="BP1089" s="56"/>
      <c r="BQ1089" s="56"/>
      <c r="BR1089" s="56"/>
      <c r="BS1089" s="56"/>
      <c r="BT1089" s="56"/>
      <c r="BU1089" s="56"/>
      <c r="BV1089" s="56"/>
      <c r="BW1089" s="56"/>
      <c r="BX1089" s="56"/>
      <c r="BY1089" s="56"/>
      <c r="BZ1089" s="56"/>
      <c r="CA1089" s="56"/>
      <c r="CB1089" s="56"/>
      <c r="CC1089" s="56"/>
      <c r="CD1089" s="56"/>
      <c r="CE1089" s="56"/>
      <c r="CF1089" s="56"/>
      <c r="CG1089" s="56"/>
      <c r="CH1089" s="56"/>
      <c r="CI1089" s="56"/>
      <c r="CJ1089" s="56"/>
      <c r="CK1089" s="56"/>
      <c r="CL1089" s="56"/>
      <c r="CM1089" s="56"/>
      <c r="CN1089" s="56"/>
      <c r="CO1089" s="56"/>
      <c r="CP1089" s="56"/>
      <c r="CQ1089" s="56"/>
      <c r="CR1089" s="56"/>
      <c r="CS1089" s="56"/>
      <c r="CT1089" s="56"/>
      <c r="CU1089" s="56"/>
      <c r="CV1089" s="56"/>
      <c r="CW1089" s="56"/>
      <c r="CX1089" s="56"/>
      <c r="CY1089" s="56"/>
      <c r="CZ1089" s="66"/>
      <c r="DA1089" s="66"/>
      <c r="DB1089" s="66"/>
      <c r="DC1089" s="66"/>
      <c r="DD1089" s="66"/>
      <c r="DE1089" s="66"/>
      <c r="DF1089" s="66"/>
      <c r="DG1089" s="66"/>
      <c r="DH1089" s="66"/>
      <c r="DI1089" s="66"/>
      <c r="DJ1089" s="66"/>
      <c r="DK1089" s="66"/>
      <c r="DL1089" s="66"/>
      <c r="DM1089" s="66"/>
      <c r="DN1089" s="66"/>
      <c r="DO1089" s="66"/>
      <c r="DP1089" s="66"/>
      <c r="DQ1089" s="66"/>
      <c r="DR1089" s="66"/>
      <c r="DS1089" s="66"/>
      <c r="DT1089" s="66"/>
      <c r="DU1089" s="66"/>
      <c r="DV1089" s="66"/>
      <c r="DW1089" s="66"/>
      <c r="DX1089" s="66"/>
      <c r="DY1089" s="66"/>
      <c r="DZ1089" s="66"/>
      <c r="EA1089" s="66"/>
      <c r="EB1089" s="66"/>
      <c r="EC1089" s="66"/>
      <c r="ED1089" s="66"/>
      <c r="EE1089" s="66"/>
      <c r="EF1089" s="66"/>
      <c r="EG1089" s="66"/>
      <c r="EH1089" s="66"/>
      <c r="EI1089" s="66"/>
      <c r="EJ1089" s="66"/>
      <c r="EK1089" s="66"/>
      <c r="EL1089" s="115"/>
      <c r="EM1089" s="61"/>
      <c r="EN1089" s="61"/>
      <c r="EO1089" s="61"/>
      <c r="EP1089" s="61"/>
      <c r="EQ1089" s="121"/>
    </row>
    <row r="1090" spans="2:147" s="67" customFormat="1" ht="11.25" customHeight="1" x14ac:dyDescent="0.15">
      <c r="B1090" s="114"/>
      <c r="C1090" s="56"/>
      <c r="D1090" s="56"/>
      <c r="E1090" s="56"/>
      <c r="F1090" s="56"/>
      <c r="G1090" s="56"/>
      <c r="H1090" s="56" t="s">
        <v>12613</v>
      </c>
      <c r="I1090" s="56"/>
      <c r="J1090" s="56" t="s">
        <v>43</v>
      </c>
      <c r="K1090" s="56"/>
      <c r="L1090" s="56" t="s">
        <v>12620</v>
      </c>
      <c r="M1090" s="56"/>
      <c r="N1090" s="56" t="s">
        <v>12620</v>
      </c>
      <c r="O1090" s="56"/>
      <c r="P1090" s="56" t="s">
        <v>12620</v>
      </c>
      <c r="Q1090" s="56"/>
      <c r="R1090" s="56" t="s">
        <v>12620</v>
      </c>
      <c r="S1090" s="56"/>
      <c r="T1090" s="56" t="s">
        <v>12620</v>
      </c>
      <c r="U1090" s="56"/>
      <c r="V1090" s="56" t="s">
        <v>12620</v>
      </c>
      <c r="W1090" s="56"/>
      <c r="X1090" s="56" t="s">
        <v>12620</v>
      </c>
      <c r="Y1090" s="56"/>
      <c r="Z1090" s="56" t="s">
        <v>12620</v>
      </c>
      <c r="AA1090" s="56"/>
      <c r="AB1090" s="56" t="s">
        <v>12620</v>
      </c>
      <c r="AC1090" s="56"/>
      <c r="AD1090" s="56" t="s">
        <v>12620</v>
      </c>
      <c r="AE1090" s="56"/>
      <c r="AF1090" s="56" t="s">
        <v>12620</v>
      </c>
      <c r="AG1090" s="56"/>
      <c r="AH1090" s="56"/>
      <c r="AI1090" s="56" t="s">
        <v>43</v>
      </c>
      <c r="AJ1090" s="56"/>
      <c r="AK1090" s="56" t="s">
        <v>12620</v>
      </c>
      <c r="AL1090" s="56"/>
      <c r="AM1090" s="56" t="s">
        <v>12620</v>
      </c>
      <c r="AN1090" s="56"/>
      <c r="AO1090" s="56" t="s">
        <v>12620</v>
      </c>
      <c r="AP1090" s="56"/>
      <c r="AQ1090" s="56" t="s">
        <v>12620</v>
      </c>
      <c r="AR1090" s="56"/>
      <c r="AS1090" s="56" t="s">
        <v>12620</v>
      </c>
      <c r="AT1090" s="56"/>
      <c r="AU1090" s="56" t="s">
        <v>12620</v>
      </c>
      <c r="AV1090" s="56"/>
      <c r="AW1090" s="56" t="s">
        <v>12620</v>
      </c>
      <c r="AX1090" s="56"/>
      <c r="AY1090" s="56" t="s">
        <v>12620</v>
      </c>
      <c r="AZ1090" s="56"/>
      <c r="BA1090" s="56" t="s">
        <v>12620</v>
      </c>
      <c r="BB1090" s="56"/>
      <c r="BC1090" s="56" t="s">
        <v>12620</v>
      </c>
      <c r="BD1090" s="56"/>
      <c r="BE1090" s="56" t="s">
        <v>12620</v>
      </c>
      <c r="BF1090" s="56"/>
      <c r="BG1090" s="56" t="s">
        <v>12620</v>
      </c>
      <c r="BH1090" s="56"/>
      <c r="BI1090" s="56" t="s">
        <v>12620</v>
      </c>
      <c r="BJ1090" s="56"/>
      <c r="BK1090" s="56" t="s">
        <v>12620</v>
      </c>
      <c r="BL1090" s="56"/>
      <c r="BM1090" s="56" t="s">
        <v>12620</v>
      </c>
      <c r="BN1090" s="56"/>
      <c r="BO1090" s="56"/>
      <c r="BP1090" s="56" t="s">
        <v>43</v>
      </c>
      <c r="BQ1090" s="56"/>
      <c r="BR1090" s="56" t="str">
        <f>TEXT(ROUND((3600*M1085*AX1085*AI1085*M1087)/(AB1087),2),"#,##0.#######")</f>
        <v>20.89</v>
      </c>
      <c r="BS1090" s="56"/>
      <c r="BT1090" s="56"/>
      <c r="BU1090" s="56"/>
      <c r="BV1090" s="56"/>
      <c r="BW1090" s="56"/>
      <c r="BX1090" s="56"/>
      <c r="BY1090" s="56"/>
      <c r="BZ1090" s="56" t="s">
        <v>8</v>
      </c>
      <c r="CA1090" s="56"/>
      <c r="CB1090" s="56" t="s">
        <v>45</v>
      </c>
      <c r="CC1090" s="56" t="s">
        <v>4481</v>
      </c>
      <c r="CD1090" s="56"/>
      <c r="CE1090" s="56"/>
      <c r="CF1090" s="56"/>
      <c r="CG1090" s="56"/>
      <c r="CH1090" s="56"/>
      <c r="CI1090" s="56"/>
      <c r="CJ1090" s="56"/>
      <c r="CK1090" s="56"/>
      <c r="CL1090" s="56"/>
      <c r="CM1090" s="56"/>
      <c r="CN1090" s="56"/>
      <c r="CO1090" s="56"/>
      <c r="CP1090" s="56"/>
      <c r="CQ1090" s="56"/>
      <c r="CR1090" s="56"/>
      <c r="CS1090" s="56"/>
      <c r="CT1090" s="56"/>
      <c r="CU1090" s="56"/>
      <c r="CV1090" s="56"/>
      <c r="CW1090" s="56"/>
      <c r="CX1090" s="56"/>
      <c r="CY1090" s="56"/>
      <c r="CZ1090" s="66"/>
      <c r="DA1090" s="66"/>
      <c r="DB1090" s="66"/>
      <c r="DC1090" s="66"/>
      <c r="DD1090" s="66"/>
      <c r="DE1090" s="66"/>
      <c r="DF1090" s="66"/>
      <c r="DG1090" s="66"/>
      <c r="DH1090" s="66"/>
      <c r="DI1090" s="66"/>
      <c r="DJ1090" s="66"/>
      <c r="DK1090" s="66"/>
      <c r="DL1090" s="66"/>
      <c r="DM1090" s="66"/>
      <c r="DN1090" s="66"/>
      <c r="DO1090" s="66"/>
      <c r="DP1090" s="66"/>
      <c r="DQ1090" s="66"/>
      <c r="DR1090" s="66"/>
      <c r="DS1090" s="66"/>
      <c r="DT1090" s="66"/>
      <c r="DU1090" s="66"/>
      <c r="DV1090" s="66"/>
      <c r="DW1090" s="66"/>
      <c r="DX1090" s="66"/>
      <c r="DY1090" s="66"/>
      <c r="DZ1090" s="66"/>
      <c r="EA1090" s="66"/>
      <c r="EB1090" s="66"/>
      <c r="EC1090" s="66"/>
      <c r="ED1090" s="66"/>
      <c r="EE1090" s="66"/>
      <c r="EF1090" s="66"/>
      <c r="EG1090" s="66"/>
      <c r="EH1090" s="66"/>
      <c r="EI1090" s="66"/>
      <c r="EJ1090" s="66"/>
      <c r="EK1090" s="66"/>
      <c r="EL1090" s="115"/>
      <c r="EM1090" s="61"/>
      <c r="EN1090" s="61"/>
      <c r="EO1090" s="61"/>
      <c r="EP1090" s="61"/>
      <c r="EQ1090" s="121"/>
    </row>
    <row r="1091" spans="2:147" s="67" customFormat="1" ht="11.25" customHeight="1" x14ac:dyDescent="0.15">
      <c r="B1091" s="114"/>
      <c r="C1091" s="56"/>
      <c r="D1091" s="56"/>
      <c r="E1091" s="56"/>
      <c r="F1091" s="56"/>
      <c r="G1091" s="56"/>
      <c r="H1091" s="56"/>
      <c r="I1091" s="56"/>
      <c r="J1091" s="56"/>
      <c r="K1091" s="56"/>
      <c r="L1091" s="56"/>
      <c r="M1091" s="56"/>
      <c r="N1091" s="56"/>
      <c r="O1091" s="56"/>
      <c r="P1091" s="56"/>
      <c r="Q1091" s="56"/>
      <c r="R1091" s="56"/>
      <c r="S1091" s="56"/>
      <c r="T1091" s="56"/>
      <c r="U1091" s="56" t="s">
        <v>12782</v>
      </c>
      <c r="V1091" s="56"/>
      <c r="W1091" s="56"/>
      <c r="X1091" s="56"/>
      <c r="Y1091" s="56"/>
      <c r="Z1091" s="56"/>
      <c r="AA1091" s="56"/>
      <c r="AB1091" s="56"/>
      <c r="AC1091" s="56"/>
      <c r="AD1091" s="56"/>
      <c r="AE1091" s="56"/>
      <c r="AF1091" s="56"/>
      <c r="AG1091" s="56"/>
      <c r="AH1091" s="56"/>
      <c r="AI1091" s="56"/>
      <c r="AJ1091" s="56"/>
      <c r="AK1091" s="56"/>
      <c r="AL1091" s="56"/>
      <c r="AM1091" s="56"/>
      <c r="AN1091" s="56"/>
      <c r="AO1091" s="56"/>
      <c r="AP1091" s="56"/>
      <c r="AQ1091" s="56"/>
      <c r="AR1091" s="56"/>
      <c r="AS1091" s="56"/>
      <c r="AT1091" s="56"/>
      <c r="AU1091" s="56"/>
      <c r="AV1091" s="56"/>
      <c r="AW1091" s="56"/>
      <c r="AX1091" s="56"/>
      <c r="AY1091" s="56" t="str">
        <f>TEXT(AB1087,"#,##0.#######")</f>
        <v>20.</v>
      </c>
      <c r="AZ1091" s="56"/>
      <c r="BA1091" s="56"/>
      <c r="BB1091" s="56"/>
      <c r="BC1091" s="56"/>
      <c r="BD1091" s="56"/>
      <c r="BE1091" s="56"/>
      <c r="BF1091" s="56"/>
      <c r="BG1091" s="56"/>
      <c r="BH1091" s="56"/>
      <c r="BI1091" s="56"/>
      <c r="BJ1091" s="56"/>
      <c r="BK1091" s="56"/>
      <c r="BL1091" s="56"/>
      <c r="BM1091" s="56"/>
      <c r="BN1091" s="56"/>
      <c r="BO1091" s="56"/>
      <c r="BP1091" s="56"/>
      <c r="BQ1091" s="56"/>
      <c r="BR1091" s="56"/>
      <c r="BS1091" s="56"/>
      <c r="BT1091" s="56"/>
      <c r="BU1091" s="56"/>
      <c r="BV1091" s="56"/>
      <c r="BW1091" s="56"/>
      <c r="BX1091" s="56"/>
      <c r="BY1091" s="56"/>
      <c r="BZ1091" s="56"/>
      <c r="CA1091" s="56"/>
      <c r="CB1091" s="56"/>
      <c r="CC1091" s="56"/>
      <c r="CD1091" s="56"/>
      <c r="CE1091" s="56"/>
      <c r="CF1091" s="56"/>
      <c r="CG1091" s="56"/>
      <c r="CH1091" s="56"/>
      <c r="CI1091" s="56"/>
      <c r="CJ1091" s="56"/>
      <c r="CK1091" s="56"/>
      <c r="CL1091" s="56"/>
      <c r="CM1091" s="56"/>
      <c r="CN1091" s="56"/>
      <c r="CO1091" s="56"/>
      <c r="CP1091" s="56"/>
      <c r="CQ1091" s="56"/>
      <c r="CR1091" s="56"/>
      <c r="CS1091" s="56"/>
      <c r="CT1091" s="56"/>
      <c r="CU1091" s="56"/>
      <c r="CV1091" s="56"/>
      <c r="CW1091" s="56"/>
      <c r="CX1091" s="56"/>
      <c r="CY1091" s="56"/>
      <c r="CZ1091" s="66"/>
      <c r="DA1091" s="66"/>
      <c r="DB1091" s="66"/>
      <c r="DC1091" s="66"/>
      <c r="DD1091" s="66"/>
      <c r="DE1091" s="66"/>
      <c r="DF1091" s="66"/>
      <c r="DG1091" s="66"/>
      <c r="DH1091" s="66"/>
      <c r="DI1091" s="66"/>
      <c r="DJ1091" s="66"/>
      <c r="DK1091" s="66"/>
      <c r="DL1091" s="66"/>
      <c r="DM1091" s="66"/>
      <c r="DN1091" s="66"/>
      <c r="DO1091" s="66"/>
      <c r="DP1091" s="66"/>
      <c r="DQ1091" s="66"/>
      <c r="DR1091" s="66"/>
      <c r="DS1091" s="66"/>
      <c r="DT1091" s="66"/>
      <c r="DU1091" s="66"/>
      <c r="DV1091" s="66"/>
      <c r="DW1091" s="66"/>
      <c r="DX1091" s="66"/>
      <c r="DY1091" s="66"/>
      <c r="DZ1091" s="66"/>
      <c r="EA1091" s="66"/>
      <c r="EB1091" s="66"/>
      <c r="EC1091" s="66"/>
      <c r="ED1091" s="66"/>
      <c r="EE1091" s="66"/>
      <c r="EF1091" s="66"/>
      <c r="EG1091" s="66"/>
      <c r="EH1091" s="66"/>
      <c r="EI1091" s="66"/>
      <c r="EJ1091" s="66"/>
      <c r="EK1091" s="66"/>
      <c r="EL1091" s="115"/>
      <c r="EM1091" s="61"/>
      <c r="EN1091" s="61"/>
      <c r="EO1091" s="61"/>
      <c r="EP1091" s="61"/>
      <c r="EQ1091" s="121"/>
    </row>
    <row r="1092" spans="2:147" s="67" customFormat="1" ht="11.25" customHeight="1" x14ac:dyDescent="0.15">
      <c r="B1092" s="114"/>
      <c r="C1092" s="56"/>
      <c r="D1092" s="56"/>
      <c r="E1092" s="56"/>
      <c r="F1092" s="56"/>
      <c r="G1092" s="56"/>
      <c r="H1092" s="56"/>
      <c r="I1092" s="56"/>
      <c r="J1092" s="56"/>
      <c r="K1092" s="56"/>
      <c r="L1092" s="56"/>
      <c r="M1092" s="56"/>
      <c r="N1092" s="56"/>
      <c r="O1092" s="56"/>
      <c r="P1092" s="56"/>
      <c r="Q1092" s="56"/>
      <c r="R1092" s="56"/>
      <c r="S1092" s="56"/>
      <c r="T1092" s="56"/>
      <c r="U1092" s="56"/>
      <c r="V1092" s="56"/>
      <c r="W1092" s="56"/>
      <c r="X1092" s="56"/>
      <c r="Y1092" s="56"/>
      <c r="Z1092" s="56"/>
      <c r="AA1092" s="56"/>
      <c r="AB1092" s="56"/>
      <c r="AC1092" s="56"/>
      <c r="AD1092" s="56"/>
      <c r="AE1092" s="56"/>
      <c r="AF1092" s="56"/>
      <c r="AG1092" s="56"/>
      <c r="AH1092" s="56"/>
      <c r="AI1092" s="56"/>
      <c r="AJ1092" s="56"/>
      <c r="AK1092" s="56"/>
      <c r="AL1092" s="56"/>
      <c r="AM1092" s="56"/>
      <c r="AN1092" s="56"/>
      <c r="AO1092" s="56"/>
      <c r="AP1092" s="56"/>
      <c r="AQ1092" s="56"/>
      <c r="AR1092" s="56"/>
      <c r="AS1092" s="56"/>
      <c r="AT1092" s="56"/>
      <c r="AU1092" s="56"/>
      <c r="AV1092" s="56"/>
      <c r="AW1092" s="56"/>
      <c r="AX1092" s="56"/>
      <c r="AY1092" s="56"/>
      <c r="AZ1092" s="56"/>
      <c r="BA1092" s="56"/>
      <c r="BB1092" s="56"/>
      <c r="BC1092" s="56"/>
      <c r="BD1092" s="56"/>
      <c r="BE1092" s="56"/>
      <c r="BF1092" s="56"/>
      <c r="BG1092" s="56"/>
      <c r="BH1092" s="56"/>
      <c r="BI1092" s="56"/>
      <c r="BJ1092" s="56"/>
      <c r="BK1092" s="56"/>
      <c r="BL1092" s="56"/>
      <c r="BM1092" s="56"/>
      <c r="BN1092" s="56"/>
      <c r="BO1092" s="56"/>
      <c r="BP1092" s="56"/>
      <c r="BQ1092" s="56"/>
      <c r="BR1092" s="56"/>
      <c r="BS1092" s="56"/>
      <c r="BT1092" s="56"/>
      <c r="BU1092" s="56"/>
      <c r="BV1092" s="56"/>
      <c r="BW1092" s="56"/>
      <c r="BX1092" s="56"/>
      <c r="BY1092" s="56"/>
      <c r="BZ1092" s="56"/>
      <c r="CA1092" s="56"/>
      <c r="CB1092" s="56"/>
      <c r="CC1092" s="56"/>
      <c r="CD1092" s="56"/>
      <c r="CE1092" s="56"/>
      <c r="CF1092" s="56"/>
      <c r="CG1092" s="56"/>
      <c r="CH1092" s="56"/>
      <c r="CI1092" s="56"/>
      <c r="CJ1092" s="56"/>
      <c r="CK1092" s="56"/>
      <c r="CL1092" s="56"/>
      <c r="CM1092" s="56"/>
      <c r="CN1092" s="56"/>
      <c r="CO1092" s="56"/>
      <c r="CP1092" s="56"/>
      <c r="CQ1092" s="56"/>
      <c r="CR1092" s="56"/>
      <c r="CS1092" s="56"/>
      <c r="CT1092" s="56"/>
      <c r="CU1092" s="56"/>
      <c r="CV1092" s="56"/>
      <c r="CW1092" s="56"/>
      <c r="CX1092" s="56"/>
      <c r="CY1092" s="56"/>
      <c r="CZ1092" s="66"/>
      <c r="DA1092" s="66"/>
      <c r="DB1092" s="66"/>
      <c r="DC1092" s="66"/>
      <c r="DD1092" s="66"/>
      <c r="DE1092" s="66"/>
      <c r="DF1092" s="66"/>
      <c r="DG1092" s="66"/>
      <c r="DH1092" s="66"/>
      <c r="DI1092" s="66"/>
      <c r="DJ1092" s="66"/>
      <c r="DK1092" s="66"/>
      <c r="DL1092" s="66"/>
      <c r="DM1092" s="66"/>
      <c r="DN1092" s="66"/>
      <c r="DO1092" s="66"/>
      <c r="DP1092" s="66"/>
      <c r="DQ1092" s="66"/>
      <c r="DR1092" s="66"/>
      <c r="DS1092" s="66"/>
      <c r="DT1092" s="66"/>
      <c r="DU1092" s="66"/>
      <c r="DV1092" s="66"/>
      <c r="DW1092" s="66"/>
      <c r="DX1092" s="66"/>
      <c r="DY1092" s="66"/>
      <c r="DZ1092" s="66"/>
      <c r="EA1092" s="66"/>
      <c r="EB1092" s="66"/>
      <c r="EC1092" s="66"/>
      <c r="ED1092" s="66"/>
      <c r="EE1092" s="66"/>
      <c r="EF1092" s="66"/>
      <c r="EG1092" s="66"/>
      <c r="EH1092" s="66"/>
      <c r="EI1092" s="66"/>
      <c r="EJ1092" s="66"/>
      <c r="EK1092" s="66"/>
      <c r="EL1092" s="115"/>
      <c r="EM1092" s="61"/>
      <c r="EN1092" s="61"/>
      <c r="EO1092" s="61"/>
      <c r="EP1092" s="61"/>
      <c r="EQ1092" s="121"/>
    </row>
    <row r="1093" spans="2:147" s="67" customFormat="1" ht="11.25" customHeight="1" x14ac:dyDescent="0.15">
      <c r="B1093" s="114"/>
      <c r="C1093" s="56"/>
      <c r="D1093" s="56"/>
      <c r="E1093" s="56"/>
      <c r="F1093" s="56"/>
      <c r="G1093" s="56" t="s">
        <v>12607</v>
      </c>
      <c r="H1093" s="56"/>
      <c r="I1093" s="56"/>
      <c r="J1093" s="56" t="s">
        <v>12783</v>
      </c>
      <c r="K1093" s="56"/>
      <c r="L1093" s="56"/>
      <c r="M1093" s="56"/>
      <c r="N1093" s="56"/>
      <c r="O1093" s="56"/>
      <c r="P1093" s="56"/>
      <c r="Q1093" s="56"/>
      <c r="R1093" s="56"/>
      <c r="S1093" s="56" t="s">
        <v>12784</v>
      </c>
      <c r="T1093" s="56"/>
      <c r="U1093" s="56"/>
      <c r="V1093" s="56"/>
      <c r="W1093" s="56"/>
      <c r="X1093" s="56"/>
      <c r="Y1093" s="56"/>
      <c r="Z1093" s="56" t="s">
        <v>12785</v>
      </c>
      <c r="AA1093" s="56"/>
      <c r="AB1093" s="56"/>
      <c r="AC1093" s="56"/>
      <c r="AD1093" s="56"/>
      <c r="AE1093" s="56"/>
      <c r="AF1093" s="56"/>
      <c r="AG1093" s="56"/>
      <c r="AH1093" s="56"/>
      <c r="AI1093" s="56"/>
      <c r="AJ1093" s="56"/>
      <c r="AK1093" s="56"/>
      <c r="AL1093" s="56"/>
      <c r="AM1093" s="56"/>
      <c r="AN1093" s="56"/>
      <c r="AO1093" s="56"/>
      <c r="AP1093" s="56"/>
      <c r="AQ1093" s="56"/>
      <c r="AR1093" s="56"/>
      <c r="AS1093" s="56"/>
      <c r="AT1093" s="56"/>
      <c r="AU1093" s="56"/>
      <c r="AV1093" s="56"/>
      <c r="AW1093" s="56"/>
      <c r="AX1093" s="56"/>
      <c r="AY1093" s="56"/>
      <c r="AZ1093" s="56"/>
      <c r="BA1093" s="56"/>
      <c r="BB1093" s="56"/>
      <c r="BC1093" s="56"/>
      <c r="BD1093" s="56"/>
      <c r="BE1093" s="56"/>
      <c r="BF1093" s="56"/>
      <c r="BG1093" s="56"/>
      <c r="BH1093" s="56"/>
      <c r="BI1093" s="56"/>
      <c r="BJ1093" s="56"/>
      <c r="BK1093" s="56"/>
      <c r="BL1093" s="56"/>
      <c r="BM1093" s="56"/>
      <c r="BN1093" s="56"/>
      <c r="BO1093" s="56"/>
      <c r="BP1093" s="56"/>
      <c r="BQ1093" s="56"/>
      <c r="BR1093" s="56"/>
      <c r="BS1093" s="56"/>
      <c r="BT1093" s="56"/>
      <c r="BU1093" s="56"/>
      <c r="BV1093" s="56"/>
      <c r="BW1093" s="56"/>
      <c r="BX1093" s="56"/>
      <c r="BY1093" s="56"/>
      <c r="BZ1093" s="56"/>
      <c r="CA1093" s="56"/>
      <c r="CB1093" s="56"/>
      <c r="CC1093" s="56"/>
      <c r="CD1093" s="56"/>
      <c r="CE1093" s="56"/>
      <c r="CF1093" s="56"/>
      <c r="CG1093" s="56"/>
      <c r="CH1093" s="56"/>
      <c r="CI1093" s="56"/>
      <c r="CJ1093" s="56"/>
      <c r="CK1093" s="56"/>
      <c r="CL1093" s="56"/>
      <c r="CM1093" s="56"/>
      <c r="CN1093" s="56"/>
      <c r="CO1093" s="56"/>
      <c r="CP1093" s="56"/>
      <c r="CQ1093" s="56"/>
      <c r="CR1093" s="56"/>
      <c r="CS1093" s="56"/>
      <c r="CT1093" s="56"/>
      <c r="CU1093" s="56"/>
      <c r="CV1093" s="56"/>
      <c r="CW1093" s="56"/>
      <c r="CX1093" s="56"/>
      <c r="CY1093" s="56"/>
      <c r="CZ1093" s="66"/>
      <c r="DA1093" s="66"/>
      <c r="DB1093" s="66"/>
      <c r="DC1093" s="66"/>
      <c r="DD1093" s="66"/>
      <c r="DE1093" s="66"/>
      <c r="DF1093" s="66"/>
      <c r="DG1093" s="66"/>
      <c r="DH1093" s="66"/>
      <c r="DI1093" s="66"/>
      <c r="DJ1093" s="66"/>
      <c r="DK1093" s="66"/>
      <c r="DL1093" s="66"/>
      <c r="DM1093" s="66"/>
      <c r="DN1093" s="66"/>
      <c r="DO1093" s="66"/>
      <c r="DP1093" s="66"/>
      <c r="DQ1093" s="66"/>
      <c r="DR1093" s="66"/>
      <c r="DS1093" s="66"/>
      <c r="DT1093" s="66"/>
      <c r="DU1093" s="66"/>
      <c r="DV1093" s="66"/>
      <c r="DW1093" s="66"/>
      <c r="DX1093" s="66"/>
      <c r="DY1093" s="66"/>
      <c r="DZ1093" s="66"/>
      <c r="EA1093" s="66"/>
      <c r="EB1093" s="66"/>
      <c r="EC1093" s="66"/>
      <c r="ED1093" s="66"/>
      <c r="EE1093" s="66"/>
      <c r="EF1093" s="66"/>
      <c r="EG1093" s="66"/>
      <c r="EH1093" s="66"/>
      <c r="EI1093" s="66"/>
      <c r="EJ1093" s="66"/>
      <c r="EK1093" s="66"/>
      <c r="EL1093" s="115"/>
      <c r="EM1093" s="61"/>
      <c r="EN1093" s="61"/>
      <c r="EO1093" s="61"/>
      <c r="EP1093" s="61"/>
      <c r="EQ1093" s="121"/>
    </row>
    <row r="1094" spans="2:147" s="67" customFormat="1" ht="11.25" customHeight="1" x14ac:dyDescent="0.15">
      <c r="B1094" s="114"/>
      <c r="C1094" s="56"/>
      <c r="D1094" s="56"/>
      <c r="E1094" s="56"/>
      <c r="F1094" s="56"/>
      <c r="G1094" s="56"/>
      <c r="H1094" s="56"/>
      <c r="I1094" s="56"/>
      <c r="J1094" s="56"/>
      <c r="K1094" s="56"/>
      <c r="L1094" s="56"/>
      <c r="M1094" s="56"/>
      <c r="N1094" s="56"/>
      <c r="O1094" s="56"/>
      <c r="P1094" s="56"/>
      <c r="Q1094" s="56"/>
      <c r="R1094" s="56"/>
      <c r="S1094" s="56"/>
      <c r="T1094" s="56"/>
      <c r="U1094" s="56"/>
      <c r="V1094" s="56"/>
      <c r="W1094" s="56"/>
      <c r="X1094" s="56"/>
      <c r="Y1094" s="56"/>
      <c r="Z1094" s="56"/>
      <c r="AA1094" s="56"/>
      <c r="AB1094" s="56"/>
      <c r="AC1094" s="56"/>
      <c r="AD1094" s="56"/>
      <c r="AE1094" s="56"/>
      <c r="AF1094" s="56"/>
      <c r="AG1094" s="56"/>
      <c r="AH1094" s="56"/>
      <c r="AI1094" s="56"/>
      <c r="AJ1094" s="56"/>
      <c r="AK1094" s="56"/>
      <c r="AL1094" s="56"/>
      <c r="AM1094" s="56"/>
      <c r="AN1094" s="56"/>
      <c r="AO1094" s="56"/>
      <c r="AP1094" s="56"/>
      <c r="AQ1094" s="56"/>
      <c r="AR1094" s="56"/>
      <c r="AS1094" s="56"/>
      <c r="AT1094" s="56"/>
      <c r="AU1094" s="56"/>
      <c r="AV1094" s="56"/>
      <c r="AW1094" s="56"/>
      <c r="AX1094" s="56"/>
      <c r="AY1094" s="56"/>
      <c r="AZ1094" s="56"/>
      <c r="BA1094" s="56"/>
      <c r="BB1094" s="56"/>
      <c r="BC1094" s="56"/>
      <c r="BD1094" s="56"/>
      <c r="BE1094" s="56"/>
      <c r="BF1094" s="56"/>
      <c r="BG1094" s="56"/>
      <c r="BH1094" s="56"/>
      <c r="BI1094" s="56"/>
      <c r="BJ1094" s="56"/>
      <c r="BK1094" s="56"/>
      <c r="BL1094" s="56"/>
      <c r="BM1094" s="56"/>
      <c r="BN1094" s="56"/>
      <c r="BO1094" s="56"/>
      <c r="BP1094" s="56"/>
      <c r="BQ1094" s="56"/>
      <c r="BR1094" s="56"/>
      <c r="BS1094" s="56"/>
      <c r="BT1094" s="56"/>
      <c r="BU1094" s="56"/>
      <c r="BV1094" s="56"/>
      <c r="BW1094" s="56"/>
      <c r="BX1094" s="56"/>
      <c r="BY1094" s="56"/>
      <c r="BZ1094" s="56"/>
      <c r="CA1094" s="56"/>
      <c r="CB1094" s="56"/>
      <c r="CC1094" s="56"/>
      <c r="CD1094" s="56"/>
      <c r="CE1094" s="56"/>
      <c r="CF1094" s="56"/>
      <c r="CG1094" s="56"/>
      <c r="CH1094" s="56"/>
      <c r="CI1094" s="56"/>
      <c r="CJ1094" s="56"/>
      <c r="CK1094" s="56"/>
      <c r="CL1094" s="56"/>
      <c r="CM1094" s="56"/>
      <c r="CN1094" s="56"/>
      <c r="CO1094" s="56"/>
      <c r="CP1094" s="56"/>
      <c r="CQ1094" s="56"/>
      <c r="CR1094" s="56"/>
      <c r="CS1094" s="56"/>
      <c r="CT1094" s="56"/>
      <c r="CU1094" s="56"/>
      <c r="CV1094" s="56"/>
      <c r="CW1094" s="56"/>
      <c r="CX1094" s="56"/>
      <c r="CY1094" s="56"/>
      <c r="CZ1094" s="66"/>
      <c r="DA1094" s="66"/>
      <c r="DB1094" s="66"/>
      <c r="DC1094" s="66"/>
      <c r="DD1094" s="66"/>
      <c r="DE1094" s="66"/>
      <c r="DF1094" s="66"/>
      <c r="DG1094" s="66"/>
      <c r="DH1094" s="66"/>
      <c r="DI1094" s="66"/>
      <c r="DJ1094" s="66"/>
      <c r="DK1094" s="66"/>
      <c r="DL1094" s="66"/>
      <c r="DM1094" s="66"/>
      <c r="DN1094" s="66"/>
      <c r="DO1094" s="66"/>
      <c r="DP1094" s="66"/>
      <c r="DQ1094" s="66"/>
      <c r="DR1094" s="66"/>
      <c r="DS1094" s="66"/>
      <c r="DT1094" s="66"/>
      <c r="DU1094" s="66"/>
      <c r="DV1094" s="66"/>
      <c r="DW1094" s="66"/>
      <c r="DX1094" s="66"/>
      <c r="DY1094" s="66"/>
      <c r="DZ1094" s="66"/>
      <c r="EA1094" s="66"/>
      <c r="EB1094" s="66"/>
      <c r="EC1094" s="66"/>
      <c r="ED1094" s="66"/>
      <c r="EE1094" s="66"/>
      <c r="EF1094" s="66"/>
      <c r="EG1094" s="66"/>
      <c r="EH1094" s="66"/>
      <c r="EI1094" s="66"/>
      <c r="EJ1094" s="66"/>
      <c r="EK1094" s="66"/>
      <c r="EL1094" s="115"/>
      <c r="EM1094" s="61"/>
      <c r="EN1094" s="61"/>
      <c r="EO1094" s="61"/>
      <c r="EP1094" s="61"/>
      <c r="EQ1094" s="121"/>
    </row>
    <row r="1095" spans="2:147" s="67" customFormat="1" ht="11.25" customHeight="1" x14ac:dyDescent="0.15">
      <c r="B1095" s="114"/>
      <c r="C1095" s="56"/>
      <c r="D1095" s="56"/>
      <c r="E1095" s="56" t="s">
        <v>12600</v>
      </c>
      <c r="F1095" s="56"/>
      <c r="G1095" s="56"/>
      <c r="H1095" s="56" t="s">
        <v>12786</v>
      </c>
      <c r="I1095" s="56"/>
      <c r="J1095" s="56"/>
      <c r="K1095" s="56" t="s">
        <v>12787</v>
      </c>
      <c r="L1095" s="56"/>
      <c r="M1095" s="56"/>
      <c r="N1095" s="56" t="s">
        <v>41</v>
      </c>
      <c r="O1095" s="56"/>
      <c r="P1095" s="56" t="s">
        <v>12721</v>
      </c>
      <c r="Q1095" s="56"/>
      <c r="R1095" s="56"/>
      <c r="S1095" s="56"/>
      <c r="T1095" s="56"/>
      <c r="U1095" s="56"/>
      <c r="V1095" s="56"/>
      <c r="W1095" s="56"/>
      <c r="X1095" s="56"/>
      <c r="Y1095" s="56"/>
      <c r="Z1095" s="56"/>
      <c r="AA1095" s="56"/>
      <c r="AB1095" s="56"/>
      <c r="AC1095" s="56"/>
      <c r="AD1095" s="56"/>
      <c r="AE1095" s="56"/>
      <c r="AF1095" s="56"/>
      <c r="AG1095" s="56"/>
      <c r="AH1095" s="56"/>
      <c r="AI1095" s="56"/>
      <c r="AJ1095" s="56" t="s">
        <v>12788</v>
      </c>
      <c r="AK1095" s="56"/>
      <c r="AL1095" s="56"/>
      <c r="AM1095" s="56"/>
      <c r="AN1095" s="56"/>
      <c r="AO1095" s="56"/>
      <c r="AP1095" s="56"/>
      <c r="AQ1095" s="56"/>
      <c r="AR1095" s="56"/>
      <c r="AS1095" s="56"/>
      <c r="AT1095" s="56"/>
      <c r="AU1095" s="56"/>
      <c r="AV1095" s="56"/>
      <c r="AW1095" s="56"/>
      <c r="AX1095" s="56"/>
      <c r="AY1095" s="56"/>
      <c r="AZ1095" s="56"/>
      <c r="BA1095" s="56"/>
      <c r="BB1095" s="56"/>
      <c r="BC1095" s="56"/>
      <c r="BD1095" s="56"/>
      <c r="BE1095" s="56"/>
      <c r="BF1095" s="56"/>
      <c r="BG1095" s="56"/>
      <c r="BH1095" s="56"/>
      <c r="BI1095" s="56"/>
      <c r="BJ1095" s="56"/>
      <c r="BK1095" s="56"/>
      <c r="BL1095" s="56"/>
      <c r="BM1095" s="56"/>
      <c r="BN1095" s="56"/>
      <c r="BO1095" s="56"/>
      <c r="BP1095" s="56"/>
      <c r="BQ1095" s="56"/>
      <c r="BR1095" s="56"/>
      <c r="BS1095" s="56"/>
      <c r="BT1095" s="56"/>
      <c r="BU1095" s="56"/>
      <c r="BV1095" s="56"/>
      <c r="BW1095" s="56"/>
      <c r="BX1095" s="56"/>
      <c r="BY1095" s="56"/>
      <c r="BZ1095" s="56"/>
      <c r="CA1095" s="56"/>
      <c r="CB1095" s="56"/>
      <c r="CC1095" s="56"/>
      <c r="CD1095" s="56"/>
      <c r="CE1095" s="56"/>
      <c r="CF1095" s="56"/>
      <c r="CG1095" s="56"/>
      <c r="CH1095" s="56"/>
      <c r="CI1095" s="56"/>
      <c r="CJ1095" s="56"/>
      <c r="CK1095" s="56"/>
      <c r="CL1095" s="56"/>
      <c r="CM1095" s="56"/>
      <c r="CN1095" s="56"/>
      <c r="CO1095" s="56"/>
      <c r="CP1095" s="56"/>
      <c r="CQ1095" s="56"/>
      <c r="CR1095" s="56"/>
      <c r="CS1095" s="56"/>
      <c r="CT1095" s="56"/>
      <c r="CU1095" s="56"/>
      <c r="CV1095" s="56"/>
      <c r="CW1095" s="56"/>
      <c r="CX1095" s="56"/>
      <c r="CY1095" s="56"/>
      <c r="CZ1095" s="66"/>
      <c r="DA1095" s="66"/>
      <c r="DB1095" s="66"/>
      <c r="DC1095" s="66"/>
      <c r="DD1095" s="66"/>
      <c r="DE1095" s="66"/>
      <c r="DF1095" s="66"/>
      <c r="DG1095" s="66"/>
      <c r="DH1095" s="66"/>
      <c r="DI1095" s="66"/>
      <c r="DJ1095" s="66"/>
      <c r="DK1095" s="66"/>
      <c r="DL1095" s="66"/>
      <c r="DM1095" s="66"/>
      <c r="DN1095" s="66"/>
      <c r="DO1095" s="66"/>
      <c r="DP1095" s="66"/>
      <c r="DQ1095" s="66"/>
      <c r="DR1095" s="66"/>
      <c r="DS1095" s="66"/>
      <c r="DT1095" s="66"/>
      <c r="DU1095" s="66"/>
      <c r="DV1095" s="66"/>
      <c r="DW1095" s="66"/>
      <c r="DX1095" s="66"/>
      <c r="DY1095" s="66"/>
      <c r="DZ1095" s="66"/>
      <c r="EA1095" s="66"/>
      <c r="EB1095" s="66"/>
      <c r="EC1095" s="66"/>
      <c r="ED1095" s="66"/>
      <c r="EE1095" s="66"/>
      <c r="EF1095" s="66"/>
      <c r="EG1095" s="66"/>
      <c r="EH1095" s="66"/>
      <c r="EI1095" s="66"/>
      <c r="EJ1095" s="66"/>
      <c r="EK1095" s="66"/>
      <c r="EL1095" s="115"/>
      <c r="EM1095" s="61"/>
      <c r="EN1095" s="61"/>
      <c r="EO1095" s="61"/>
      <c r="EP1095" s="61"/>
      <c r="EQ1095" s="121"/>
    </row>
    <row r="1096" spans="2:147" s="67" customFormat="1" ht="11.25" customHeight="1" x14ac:dyDescent="0.15">
      <c r="B1096" s="114"/>
      <c r="C1096" s="56"/>
      <c r="D1096" s="56"/>
      <c r="E1096" s="56"/>
      <c r="F1096" s="56"/>
      <c r="G1096" s="56"/>
      <c r="H1096" s="56" t="s">
        <v>12636</v>
      </c>
      <c r="I1096" s="56"/>
      <c r="J1096" s="56" t="s">
        <v>43</v>
      </c>
      <c r="K1096" s="56"/>
      <c r="L1096" s="56" t="str">
        <f>TEXT(20,"#,##0.#######")</f>
        <v>20.</v>
      </c>
      <c r="M1096" s="56"/>
      <c r="N1096" s="56" t="s">
        <v>10878</v>
      </c>
      <c r="O1096" s="56"/>
      <c r="P1096" s="56"/>
      <c r="Q1096" s="56"/>
      <c r="R1096" s="56"/>
      <c r="S1096" s="56"/>
      <c r="T1096" s="56" t="s">
        <v>12789</v>
      </c>
      <c r="U1096" s="56"/>
      <c r="V1096" s="56"/>
      <c r="W1096" s="56" t="s">
        <v>43</v>
      </c>
      <c r="X1096" s="56"/>
      <c r="Y1096" s="56" t="str">
        <f>TEXT(30,"#,##0.#######")</f>
        <v>30.</v>
      </c>
      <c r="Z1096" s="56"/>
      <c r="AA1096" s="56" t="s">
        <v>10878</v>
      </c>
      <c r="AB1096" s="56"/>
      <c r="AC1096" s="56" t="s">
        <v>45</v>
      </c>
      <c r="AD1096" s="56" t="s">
        <v>4481</v>
      </c>
      <c r="AE1096" s="56"/>
      <c r="AF1096" s="56"/>
      <c r="AG1096" s="56"/>
      <c r="AH1096" s="56"/>
      <c r="AI1096" s="56"/>
      <c r="AJ1096" s="56"/>
      <c r="AK1096" s="56" t="s">
        <v>12790</v>
      </c>
      <c r="AL1096" s="56"/>
      <c r="AM1096" s="56"/>
      <c r="AN1096" s="56" t="s">
        <v>43</v>
      </c>
      <c r="AO1096" s="56"/>
      <c r="AP1096" s="56" t="str">
        <f>TEXT(35,"#,##0.#######")</f>
        <v>35.</v>
      </c>
      <c r="AQ1096" s="56"/>
      <c r="AR1096" s="56" t="s">
        <v>10878</v>
      </c>
      <c r="AS1096" s="56"/>
      <c r="AT1096" s="56" t="s">
        <v>45</v>
      </c>
      <c r="AU1096" s="56" t="s">
        <v>4481</v>
      </c>
      <c r="AV1096" s="56"/>
      <c r="AW1096" s="56"/>
      <c r="AX1096" s="56"/>
      <c r="AY1096" s="56"/>
      <c r="AZ1096" s="56"/>
      <c r="BA1096" s="56"/>
      <c r="BB1096" s="56"/>
      <c r="BC1096" s="56"/>
      <c r="BD1096" s="56"/>
      <c r="BE1096" s="56"/>
      <c r="BF1096" s="56"/>
      <c r="BG1096" s="56"/>
      <c r="BH1096" s="56"/>
      <c r="BI1096" s="56"/>
      <c r="BJ1096" s="56"/>
      <c r="BK1096" s="56"/>
      <c r="BL1096" s="56"/>
      <c r="BM1096" s="56"/>
      <c r="BN1096" s="56"/>
      <c r="BO1096" s="56"/>
      <c r="BP1096" s="56"/>
      <c r="BQ1096" s="56"/>
      <c r="BR1096" s="56"/>
      <c r="BS1096" s="56"/>
      <c r="BT1096" s="56"/>
      <c r="BU1096" s="56"/>
      <c r="BV1096" s="56"/>
      <c r="BW1096" s="56"/>
      <c r="BX1096" s="56"/>
      <c r="BY1096" s="56"/>
      <c r="BZ1096" s="56"/>
      <c r="CA1096" s="56"/>
      <c r="CB1096" s="56"/>
      <c r="CC1096" s="56"/>
      <c r="CD1096" s="56"/>
      <c r="CE1096" s="56"/>
      <c r="CF1096" s="56"/>
      <c r="CG1096" s="56"/>
      <c r="CH1096" s="56"/>
      <c r="CI1096" s="56"/>
      <c r="CJ1096" s="56"/>
      <c r="CK1096" s="56"/>
      <c r="CL1096" s="56"/>
      <c r="CM1096" s="56"/>
      <c r="CN1096" s="56"/>
      <c r="CO1096" s="56"/>
      <c r="CP1096" s="56"/>
      <c r="CQ1096" s="56"/>
      <c r="CR1096" s="56"/>
      <c r="CS1096" s="56"/>
      <c r="CT1096" s="56"/>
      <c r="CU1096" s="56"/>
      <c r="CV1096" s="56"/>
      <c r="CW1096" s="56"/>
      <c r="CX1096" s="56"/>
      <c r="CY1096" s="56"/>
      <c r="CZ1096" s="66"/>
      <c r="DA1096" s="66"/>
      <c r="DB1096" s="66"/>
      <c r="DC1096" s="66"/>
      <c r="DD1096" s="66"/>
      <c r="DE1096" s="66"/>
      <c r="DF1096" s="66"/>
      <c r="DG1096" s="66"/>
      <c r="DH1096" s="66"/>
      <c r="DI1096" s="66"/>
      <c r="DJ1096" s="66"/>
      <c r="DK1096" s="66"/>
      <c r="DL1096" s="66"/>
      <c r="DM1096" s="66"/>
      <c r="DN1096" s="66"/>
      <c r="DO1096" s="66"/>
      <c r="DP1096" s="66"/>
      <c r="DQ1096" s="66"/>
      <c r="DR1096" s="66"/>
      <c r="DS1096" s="66"/>
      <c r="DT1096" s="66"/>
      <c r="DU1096" s="66"/>
      <c r="DV1096" s="66"/>
      <c r="DW1096" s="66"/>
      <c r="DX1096" s="66"/>
      <c r="DY1096" s="66"/>
      <c r="DZ1096" s="66"/>
      <c r="EA1096" s="66"/>
      <c r="EB1096" s="66"/>
      <c r="EC1096" s="66"/>
      <c r="ED1096" s="66"/>
      <c r="EE1096" s="66"/>
      <c r="EF1096" s="66"/>
      <c r="EG1096" s="66"/>
      <c r="EH1096" s="66"/>
      <c r="EI1096" s="66"/>
      <c r="EJ1096" s="66"/>
      <c r="EK1096" s="66"/>
      <c r="EL1096" s="115"/>
      <c r="EM1096" s="61"/>
      <c r="EN1096" s="61"/>
      <c r="EO1096" s="61"/>
      <c r="EP1096" s="61"/>
      <c r="EQ1096" s="121"/>
    </row>
    <row r="1097" spans="2:147" s="67" customFormat="1" ht="11.25" customHeight="1" x14ac:dyDescent="0.15">
      <c r="B1097" s="114"/>
      <c r="C1097" s="56"/>
      <c r="D1097" s="56"/>
      <c r="E1097" s="56"/>
      <c r="F1097" s="56"/>
      <c r="G1097" s="56"/>
      <c r="H1097" s="56"/>
      <c r="I1097" s="56"/>
      <c r="J1097" s="56"/>
      <c r="K1097" s="56"/>
      <c r="L1097" s="56"/>
      <c r="M1097" s="56"/>
      <c r="N1097" s="56"/>
      <c r="O1097" s="56"/>
      <c r="P1097" s="56"/>
      <c r="Q1097" s="56"/>
      <c r="R1097" s="56"/>
      <c r="S1097" s="56"/>
      <c r="T1097" s="56"/>
      <c r="U1097" s="56"/>
      <c r="V1097" s="56"/>
      <c r="W1097" s="56"/>
      <c r="X1097" s="56"/>
      <c r="Y1097" s="56"/>
      <c r="Z1097" s="56"/>
      <c r="AA1097" s="56"/>
      <c r="AB1097" s="56"/>
      <c r="AC1097" s="56"/>
      <c r="AD1097" s="56"/>
      <c r="AE1097" s="56"/>
      <c r="AF1097" s="56"/>
      <c r="AG1097" s="56"/>
      <c r="AH1097" s="56"/>
      <c r="AI1097" s="56"/>
      <c r="AJ1097" s="56"/>
      <c r="AK1097" s="56"/>
      <c r="AL1097" s="56"/>
      <c r="AM1097" s="56"/>
      <c r="AN1097" s="56"/>
      <c r="AO1097" s="56"/>
      <c r="AP1097" s="56"/>
      <c r="AQ1097" s="56"/>
      <c r="AR1097" s="56"/>
      <c r="AS1097" s="56"/>
      <c r="AT1097" s="56"/>
      <c r="AU1097" s="56"/>
      <c r="AV1097" s="56"/>
      <c r="AW1097" s="56"/>
      <c r="AX1097" s="56"/>
      <c r="AY1097" s="56"/>
      <c r="AZ1097" s="56"/>
      <c r="BA1097" s="56"/>
      <c r="BB1097" s="56"/>
      <c r="BC1097" s="56"/>
      <c r="BD1097" s="56"/>
      <c r="BE1097" s="56"/>
      <c r="BF1097" s="56"/>
      <c r="BG1097" s="56"/>
      <c r="BH1097" s="56"/>
      <c r="BI1097" s="56"/>
      <c r="BJ1097" s="56"/>
      <c r="BK1097" s="56"/>
      <c r="BL1097" s="56"/>
      <c r="BM1097" s="56"/>
      <c r="BN1097" s="56"/>
      <c r="BO1097" s="56"/>
      <c r="BP1097" s="56"/>
      <c r="BQ1097" s="56"/>
      <c r="BR1097" s="56"/>
      <c r="BS1097" s="56"/>
      <c r="BT1097" s="56"/>
      <c r="BU1097" s="56"/>
      <c r="BV1097" s="56"/>
      <c r="BW1097" s="56"/>
      <c r="BX1097" s="56"/>
      <c r="BY1097" s="56"/>
      <c r="BZ1097" s="56"/>
      <c r="CA1097" s="56"/>
      <c r="CB1097" s="56"/>
      <c r="CC1097" s="56"/>
      <c r="CD1097" s="56"/>
      <c r="CE1097" s="56"/>
      <c r="CF1097" s="56"/>
      <c r="CG1097" s="56"/>
      <c r="CH1097" s="56"/>
      <c r="CI1097" s="56"/>
      <c r="CJ1097" s="56"/>
      <c r="CK1097" s="56"/>
      <c r="CL1097" s="56"/>
      <c r="CM1097" s="56"/>
      <c r="CN1097" s="56"/>
      <c r="CO1097" s="56"/>
      <c r="CP1097" s="56"/>
      <c r="CQ1097" s="56"/>
      <c r="CR1097" s="56"/>
      <c r="CS1097" s="56"/>
      <c r="CT1097" s="56"/>
      <c r="CU1097" s="56"/>
      <c r="CV1097" s="56"/>
      <c r="CW1097" s="56"/>
      <c r="CX1097" s="56"/>
      <c r="CY1097" s="56"/>
      <c r="CZ1097" s="66"/>
      <c r="DA1097" s="66"/>
      <c r="DB1097" s="66"/>
      <c r="DC1097" s="66"/>
      <c r="DD1097" s="66"/>
      <c r="DE1097" s="66"/>
      <c r="DF1097" s="66"/>
      <c r="DG1097" s="66"/>
      <c r="DH1097" s="66"/>
      <c r="DI1097" s="66"/>
      <c r="DJ1097" s="66"/>
      <c r="DK1097" s="66"/>
      <c r="DL1097" s="66"/>
      <c r="DM1097" s="66"/>
      <c r="DN1097" s="66"/>
      <c r="DO1097" s="66"/>
      <c r="DP1097" s="66"/>
      <c r="DQ1097" s="66"/>
      <c r="DR1097" s="66"/>
      <c r="DS1097" s="66"/>
      <c r="DT1097" s="66"/>
      <c r="DU1097" s="66"/>
      <c r="DV1097" s="66"/>
      <c r="DW1097" s="66"/>
      <c r="DX1097" s="66"/>
      <c r="DY1097" s="66"/>
      <c r="DZ1097" s="66"/>
      <c r="EA1097" s="66"/>
      <c r="EB1097" s="66"/>
      <c r="EC1097" s="66"/>
      <c r="ED1097" s="66"/>
      <c r="EE1097" s="66"/>
      <c r="EF1097" s="66"/>
      <c r="EG1097" s="66"/>
      <c r="EH1097" s="66"/>
      <c r="EI1097" s="66"/>
      <c r="EJ1097" s="66"/>
      <c r="EK1097" s="66"/>
      <c r="EL1097" s="115"/>
      <c r="EM1097" s="61"/>
      <c r="EN1097" s="61"/>
      <c r="EO1097" s="61"/>
      <c r="EP1097" s="61"/>
      <c r="EQ1097" s="121"/>
    </row>
    <row r="1098" spans="2:147" s="67" customFormat="1" ht="11.25" customHeight="1" x14ac:dyDescent="0.15">
      <c r="B1098" s="114"/>
      <c r="C1098" s="56"/>
      <c r="D1098" s="56"/>
      <c r="E1098" s="56"/>
      <c r="F1098" s="56"/>
      <c r="G1098" s="56"/>
      <c r="H1098" s="56" t="s">
        <v>12791</v>
      </c>
      <c r="I1098" s="56"/>
      <c r="J1098" s="56" t="s">
        <v>43</v>
      </c>
      <c r="K1098" s="56"/>
      <c r="L1098" s="56" t="str">
        <f>TEXT(15,"#,##0.#######")</f>
        <v>15.</v>
      </c>
      <c r="M1098" s="56"/>
      <c r="N1098" s="56" t="s">
        <v>10829</v>
      </c>
      <c r="O1098" s="56"/>
      <c r="P1098" s="56"/>
      <c r="Q1098" s="56"/>
      <c r="R1098" s="56"/>
      <c r="S1098" s="56"/>
      <c r="T1098" s="56" t="s">
        <v>12792</v>
      </c>
      <c r="U1098" s="56"/>
      <c r="V1098" s="56"/>
      <c r="W1098" s="56" t="s">
        <v>43</v>
      </c>
      <c r="X1098" s="56"/>
      <c r="Y1098" s="56" t="str">
        <f>TEXT(2.35,"#,##0.#######")</f>
        <v>2.35</v>
      </c>
      <c r="Z1098" s="56"/>
      <c r="AA1098" s="56"/>
      <c r="AB1098" s="56"/>
      <c r="AC1098" s="56" t="s">
        <v>10829</v>
      </c>
      <c r="AD1098" s="56"/>
      <c r="AE1098" s="56"/>
      <c r="AF1098" s="56" t="s">
        <v>45</v>
      </c>
      <c r="AG1098" s="56" t="s">
        <v>8</v>
      </c>
      <c r="AH1098" s="56"/>
      <c r="AI1098" s="56"/>
      <c r="AJ1098" s="56"/>
      <c r="AK1098" s="56" t="s">
        <v>12793</v>
      </c>
      <c r="AL1098" s="56"/>
      <c r="AM1098" s="56"/>
      <c r="AN1098" s="56" t="s">
        <v>43</v>
      </c>
      <c r="AO1098" s="56"/>
      <c r="AP1098" s="56" t="str">
        <f>TEXT(1.5,"#,##0.#######")</f>
        <v>1.5</v>
      </c>
      <c r="AQ1098" s="56"/>
      <c r="AR1098" s="56"/>
      <c r="AS1098" s="56"/>
      <c r="AT1098" s="56"/>
      <c r="AU1098" s="56"/>
      <c r="AV1098" s="56"/>
      <c r="AW1098" s="56" t="s">
        <v>12618</v>
      </c>
      <c r="AX1098" s="56"/>
      <c r="AY1098" s="56" t="s">
        <v>43</v>
      </c>
      <c r="AZ1098" s="56"/>
      <c r="BA1098" s="56" t="str">
        <f>TEXT(0.9,"#,##0.#######")</f>
        <v>0.9</v>
      </c>
      <c r="BB1098" s="56"/>
      <c r="BC1098" s="56"/>
      <c r="BD1098" s="56"/>
      <c r="BE1098" s="56"/>
      <c r="BF1098" s="56"/>
      <c r="BG1098" s="56"/>
      <c r="BH1098" s="56"/>
      <c r="BI1098" s="56"/>
      <c r="BJ1098" s="56"/>
      <c r="BK1098" s="56"/>
      <c r="BL1098" s="56"/>
      <c r="BM1098" s="56"/>
      <c r="BN1098" s="56"/>
      <c r="BO1098" s="56"/>
      <c r="BP1098" s="56"/>
      <c r="BQ1098" s="56"/>
      <c r="BR1098" s="56"/>
      <c r="BS1098" s="56"/>
      <c r="BT1098" s="56"/>
      <c r="BU1098" s="56"/>
      <c r="BV1098" s="56"/>
      <c r="BW1098" s="56"/>
      <c r="BX1098" s="56"/>
      <c r="BY1098" s="56"/>
      <c r="BZ1098" s="56"/>
      <c r="CA1098" s="56"/>
      <c r="CB1098" s="56"/>
      <c r="CC1098" s="56"/>
      <c r="CD1098" s="56"/>
      <c r="CE1098" s="56"/>
      <c r="CF1098" s="56"/>
      <c r="CG1098" s="56"/>
      <c r="CH1098" s="56"/>
      <c r="CI1098" s="56"/>
      <c r="CJ1098" s="56"/>
      <c r="CK1098" s="56"/>
      <c r="CL1098" s="56"/>
      <c r="CM1098" s="56"/>
      <c r="CN1098" s="56"/>
      <c r="CO1098" s="56"/>
      <c r="CP1098" s="56"/>
      <c r="CQ1098" s="56"/>
      <c r="CR1098" s="56"/>
      <c r="CS1098" s="56"/>
      <c r="CT1098" s="56"/>
      <c r="CU1098" s="56"/>
      <c r="CV1098" s="56"/>
      <c r="CW1098" s="56"/>
      <c r="CX1098" s="56"/>
      <c r="CY1098" s="56"/>
      <c r="CZ1098" s="66"/>
      <c r="DA1098" s="66"/>
      <c r="DB1098" s="66"/>
      <c r="DC1098" s="66"/>
      <c r="DD1098" s="66"/>
      <c r="DE1098" s="66"/>
      <c r="DF1098" s="66"/>
      <c r="DG1098" s="66"/>
      <c r="DH1098" s="66"/>
      <c r="DI1098" s="66"/>
      <c r="DJ1098" s="66"/>
      <c r="DK1098" s="66"/>
      <c r="DL1098" s="66"/>
      <c r="DM1098" s="66"/>
      <c r="DN1098" s="66"/>
      <c r="DO1098" s="66"/>
      <c r="DP1098" s="66"/>
      <c r="DQ1098" s="66"/>
      <c r="DR1098" s="66"/>
      <c r="DS1098" s="66"/>
      <c r="DT1098" s="66"/>
      <c r="DU1098" s="66"/>
      <c r="DV1098" s="66"/>
      <c r="DW1098" s="66"/>
      <c r="DX1098" s="66"/>
      <c r="DY1098" s="66"/>
      <c r="DZ1098" s="66"/>
      <c r="EA1098" s="66"/>
      <c r="EB1098" s="66"/>
      <c r="EC1098" s="66"/>
      <c r="ED1098" s="66"/>
      <c r="EE1098" s="66"/>
      <c r="EF1098" s="66"/>
      <c r="EG1098" s="66"/>
      <c r="EH1098" s="66"/>
      <c r="EI1098" s="66"/>
      <c r="EJ1098" s="66"/>
      <c r="EK1098" s="66"/>
      <c r="EL1098" s="115"/>
      <c r="EM1098" s="61"/>
      <c r="EN1098" s="61"/>
      <c r="EO1098" s="61"/>
      <c r="EP1098" s="61"/>
      <c r="EQ1098" s="121"/>
    </row>
    <row r="1099" spans="2:147" s="67" customFormat="1" ht="11.25" customHeight="1" x14ac:dyDescent="0.15">
      <c r="B1099" s="114"/>
      <c r="C1099" s="56"/>
      <c r="D1099" s="56"/>
      <c r="E1099" s="56"/>
      <c r="F1099" s="56"/>
      <c r="G1099" s="56"/>
      <c r="H1099" s="56"/>
      <c r="I1099" s="56"/>
      <c r="J1099" s="56"/>
      <c r="K1099" s="56"/>
      <c r="L1099" s="56"/>
      <c r="M1099" s="56"/>
      <c r="N1099" s="56"/>
      <c r="O1099" s="56"/>
      <c r="P1099" s="56"/>
      <c r="Q1099" s="56"/>
      <c r="R1099" s="56"/>
      <c r="S1099" s="56"/>
      <c r="T1099" s="56"/>
      <c r="U1099" s="56"/>
      <c r="V1099" s="56"/>
      <c r="W1099" s="56"/>
      <c r="X1099" s="56"/>
      <c r="Y1099" s="56"/>
      <c r="Z1099" s="56"/>
      <c r="AA1099" s="56"/>
      <c r="AB1099" s="56"/>
      <c r="AC1099" s="56"/>
      <c r="AD1099" s="56"/>
      <c r="AE1099" s="56"/>
      <c r="AF1099" s="56"/>
      <c r="AG1099" s="56"/>
      <c r="AH1099" s="56"/>
      <c r="AI1099" s="56"/>
      <c r="AJ1099" s="56"/>
      <c r="AK1099" s="56"/>
      <c r="AL1099" s="56"/>
      <c r="AM1099" s="56"/>
      <c r="AN1099" s="56"/>
      <c r="AO1099" s="56"/>
      <c r="AP1099" s="56"/>
      <c r="AQ1099" s="56"/>
      <c r="AR1099" s="56"/>
      <c r="AS1099" s="56"/>
      <c r="AT1099" s="56"/>
      <c r="AU1099" s="56"/>
      <c r="AV1099" s="56"/>
      <c r="AW1099" s="56"/>
      <c r="AX1099" s="56"/>
      <c r="AY1099" s="56"/>
      <c r="AZ1099" s="56"/>
      <c r="BA1099" s="56"/>
      <c r="BB1099" s="56"/>
      <c r="BC1099" s="56"/>
      <c r="BD1099" s="56"/>
      <c r="BE1099" s="56"/>
      <c r="BF1099" s="56"/>
      <c r="BG1099" s="56"/>
      <c r="BH1099" s="56"/>
      <c r="BI1099" s="56"/>
      <c r="BJ1099" s="56"/>
      <c r="BK1099" s="56"/>
      <c r="BL1099" s="56"/>
      <c r="BM1099" s="56"/>
      <c r="BN1099" s="56"/>
      <c r="BO1099" s="56"/>
      <c r="BP1099" s="56"/>
      <c r="BQ1099" s="56"/>
      <c r="BR1099" s="56"/>
      <c r="BS1099" s="56"/>
      <c r="BT1099" s="56"/>
      <c r="BU1099" s="56"/>
      <c r="BV1099" s="56"/>
      <c r="BW1099" s="56"/>
      <c r="BX1099" s="56"/>
      <c r="BY1099" s="56"/>
      <c r="BZ1099" s="56"/>
      <c r="CA1099" s="56"/>
      <c r="CB1099" s="56"/>
      <c r="CC1099" s="56"/>
      <c r="CD1099" s="56"/>
      <c r="CE1099" s="56"/>
      <c r="CF1099" s="56"/>
      <c r="CG1099" s="56"/>
      <c r="CH1099" s="56"/>
      <c r="CI1099" s="56"/>
      <c r="CJ1099" s="56"/>
      <c r="CK1099" s="56"/>
      <c r="CL1099" s="56"/>
      <c r="CM1099" s="56"/>
      <c r="CN1099" s="56"/>
      <c r="CO1099" s="56"/>
      <c r="CP1099" s="56"/>
      <c r="CQ1099" s="56"/>
      <c r="CR1099" s="56"/>
      <c r="CS1099" s="56"/>
      <c r="CT1099" s="56"/>
      <c r="CU1099" s="56"/>
      <c r="CV1099" s="56"/>
      <c r="CW1099" s="56"/>
      <c r="CX1099" s="56"/>
      <c r="CY1099" s="56"/>
      <c r="CZ1099" s="66"/>
      <c r="DA1099" s="66"/>
      <c r="DB1099" s="66"/>
      <c r="DC1099" s="66"/>
      <c r="DD1099" s="66"/>
      <c r="DE1099" s="66"/>
      <c r="DF1099" s="66"/>
      <c r="DG1099" s="66"/>
      <c r="DH1099" s="66"/>
      <c r="DI1099" s="66"/>
      <c r="DJ1099" s="66"/>
      <c r="DK1099" s="66"/>
      <c r="DL1099" s="66"/>
      <c r="DM1099" s="66"/>
      <c r="DN1099" s="66"/>
      <c r="DO1099" s="66"/>
      <c r="DP1099" s="66"/>
      <c r="DQ1099" s="66"/>
      <c r="DR1099" s="66"/>
      <c r="DS1099" s="66"/>
      <c r="DT1099" s="66"/>
      <c r="DU1099" s="66"/>
      <c r="DV1099" s="66"/>
      <c r="DW1099" s="66"/>
      <c r="DX1099" s="66"/>
      <c r="DY1099" s="66"/>
      <c r="DZ1099" s="66"/>
      <c r="EA1099" s="66"/>
      <c r="EB1099" s="66"/>
      <c r="EC1099" s="66"/>
      <c r="ED1099" s="66"/>
      <c r="EE1099" s="66"/>
      <c r="EF1099" s="66"/>
      <c r="EG1099" s="66"/>
      <c r="EH1099" s="66"/>
      <c r="EI1099" s="66"/>
      <c r="EJ1099" s="66"/>
      <c r="EK1099" s="66"/>
      <c r="EL1099" s="115"/>
      <c r="EM1099" s="61"/>
      <c r="EN1099" s="61"/>
      <c r="EO1099" s="61"/>
      <c r="EP1099" s="61"/>
      <c r="EQ1099" s="121"/>
    </row>
    <row r="1100" spans="2:147" s="67" customFormat="1" ht="11.25" customHeight="1" x14ac:dyDescent="0.15">
      <c r="B1100" s="114"/>
      <c r="C1100" s="56"/>
      <c r="D1100" s="56"/>
      <c r="E1100" s="56"/>
      <c r="F1100" s="56"/>
      <c r="G1100" s="56"/>
      <c r="H1100" s="56" t="s">
        <v>12699</v>
      </c>
      <c r="I1100" s="56"/>
      <c r="J1100" s="56" t="s">
        <v>43</v>
      </c>
      <c r="K1100" s="56"/>
      <c r="L1100" s="56" t="s">
        <v>12791</v>
      </c>
      <c r="M1100" s="56" t="s">
        <v>45</v>
      </c>
      <c r="N1100" s="56" t="s">
        <v>12792</v>
      </c>
      <c r="O1100" s="56"/>
      <c r="P1100" s="56" t="s">
        <v>12566</v>
      </c>
      <c r="Q1100" s="56"/>
      <c r="R1100" s="56" t="s">
        <v>12793</v>
      </c>
      <c r="S1100" s="56"/>
      <c r="T1100" s="56"/>
      <c r="U1100" s="56" t="s">
        <v>43</v>
      </c>
      <c r="V1100" s="56"/>
      <c r="W1100" s="56" t="str">
        <f>TEXT(L1098,"#,##0.#######")</f>
        <v>15.</v>
      </c>
      <c r="X1100" s="56"/>
      <c r="Y1100" s="56" t="s">
        <v>45</v>
      </c>
      <c r="Z1100" s="56" t="str">
        <f>TEXT(Y1098,"#,##0.#######")</f>
        <v>2.35</v>
      </c>
      <c r="AA1100" s="56"/>
      <c r="AB1100" s="56"/>
      <c r="AC1100" s="56"/>
      <c r="AD1100" s="56" t="s">
        <v>12566</v>
      </c>
      <c r="AE1100" s="56"/>
      <c r="AF1100" s="56" t="str">
        <f>TEXT(AP1098,"#,##0.#######")</f>
        <v>1.5</v>
      </c>
      <c r="AG1100" s="56"/>
      <c r="AH1100" s="56"/>
      <c r="AI1100" s="56"/>
      <c r="AJ1100" s="56" t="s">
        <v>43</v>
      </c>
      <c r="AK1100" s="56"/>
      <c r="AL1100" s="56" t="str">
        <f>TEXT(ROUND(L1098/Y1098*AP1098,2),"#,##0.#######")</f>
        <v>9.57</v>
      </c>
      <c r="AM1100" s="56"/>
      <c r="AN1100" s="56"/>
      <c r="AO1100" s="56"/>
      <c r="AP1100" s="56"/>
      <c r="AQ1100" s="56"/>
      <c r="AR1100" s="56" t="s">
        <v>8</v>
      </c>
      <c r="AS1100" s="56"/>
      <c r="AT1100" s="56"/>
      <c r="AU1100" s="56"/>
      <c r="AV1100" s="56"/>
      <c r="AW1100" s="56"/>
      <c r="AX1100" s="56"/>
      <c r="AY1100" s="56"/>
      <c r="AZ1100" s="56"/>
      <c r="BA1100" s="56"/>
      <c r="BB1100" s="56"/>
      <c r="BC1100" s="56"/>
      <c r="BD1100" s="56"/>
      <c r="BE1100" s="56"/>
      <c r="BF1100" s="56"/>
      <c r="BG1100" s="56"/>
      <c r="BH1100" s="56"/>
      <c r="BI1100" s="56"/>
      <c r="BJ1100" s="56"/>
      <c r="BK1100" s="56"/>
      <c r="BL1100" s="56"/>
      <c r="BM1100" s="56"/>
      <c r="BN1100" s="56"/>
      <c r="BO1100" s="56"/>
      <c r="BP1100" s="56"/>
      <c r="BQ1100" s="56"/>
      <c r="BR1100" s="56"/>
      <c r="BS1100" s="56"/>
      <c r="BT1100" s="56"/>
      <c r="BU1100" s="56"/>
      <c r="BV1100" s="56"/>
      <c r="BW1100" s="56"/>
      <c r="BX1100" s="56"/>
      <c r="BY1100" s="56"/>
      <c r="BZ1100" s="56"/>
      <c r="CA1100" s="56"/>
      <c r="CB1100" s="56"/>
      <c r="CC1100" s="56"/>
      <c r="CD1100" s="56"/>
      <c r="CE1100" s="56"/>
      <c r="CF1100" s="56"/>
      <c r="CG1100" s="56"/>
      <c r="CH1100" s="56"/>
      <c r="CI1100" s="56"/>
      <c r="CJ1100" s="56"/>
      <c r="CK1100" s="56"/>
      <c r="CL1100" s="56"/>
      <c r="CM1100" s="56"/>
      <c r="CN1100" s="56"/>
      <c r="CO1100" s="56"/>
      <c r="CP1100" s="56"/>
      <c r="CQ1100" s="56"/>
      <c r="CR1100" s="56"/>
      <c r="CS1100" s="56"/>
      <c r="CT1100" s="56"/>
      <c r="CU1100" s="56"/>
      <c r="CV1100" s="56"/>
      <c r="CW1100" s="56"/>
      <c r="CX1100" s="56"/>
      <c r="CY1100" s="56"/>
      <c r="CZ1100" s="66"/>
      <c r="DA1100" s="66"/>
      <c r="DB1100" s="66"/>
      <c r="DC1100" s="66"/>
      <c r="DD1100" s="66"/>
      <c r="DE1100" s="66"/>
      <c r="DF1100" s="66"/>
      <c r="DG1100" s="66"/>
      <c r="DH1100" s="66"/>
      <c r="DI1100" s="66"/>
      <c r="DJ1100" s="66"/>
      <c r="DK1100" s="66"/>
      <c r="DL1100" s="66"/>
      <c r="DM1100" s="66"/>
      <c r="DN1100" s="66"/>
      <c r="DO1100" s="66"/>
      <c r="DP1100" s="66"/>
      <c r="DQ1100" s="66"/>
      <c r="DR1100" s="66"/>
      <c r="DS1100" s="66"/>
      <c r="DT1100" s="66"/>
      <c r="DU1100" s="66"/>
      <c r="DV1100" s="66"/>
      <c r="DW1100" s="66"/>
      <c r="DX1100" s="66"/>
      <c r="DY1100" s="66"/>
      <c r="DZ1100" s="66"/>
      <c r="EA1100" s="66"/>
      <c r="EB1100" s="66"/>
      <c r="EC1100" s="66"/>
      <c r="ED1100" s="66"/>
      <c r="EE1100" s="66"/>
      <c r="EF1100" s="66"/>
      <c r="EG1100" s="66"/>
      <c r="EH1100" s="66"/>
      <c r="EI1100" s="66"/>
      <c r="EJ1100" s="66"/>
      <c r="EK1100" s="66"/>
      <c r="EL1100" s="115"/>
      <c r="EM1100" s="61"/>
      <c r="EN1100" s="61"/>
      <c r="EO1100" s="61"/>
      <c r="EP1100" s="61"/>
      <c r="EQ1100" s="121"/>
    </row>
    <row r="1101" spans="2:147" s="67" customFormat="1" ht="11.25" customHeight="1" x14ac:dyDescent="0.15">
      <c r="B1101" s="114"/>
      <c r="C1101" s="56"/>
      <c r="D1101" s="56"/>
      <c r="E1101" s="56"/>
      <c r="F1101" s="56"/>
      <c r="G1101" s="56"/>
      <c r="H1101" s="56"/>
      <c r="I1101" s="56"/>
      <c r="J1101" s="56"/>
      <c r="K1101" s="56"/>
      <c r="L1101" s="56"/>
      <c r="M1101" s="56"/>
      <c r="N1101" s="56"/>
      <c r="O1101" s="56"/>
      <c r="P1101" s="56"/>
      <c r="Q1101" s="56"/>
      <c r="R1101" s="56"/>
      <c r="S1101" s="56"/>
      <c r="T1101" s="56"/>
      <c r="U1101" s="56"/>
      <c r="V1101" s="56"/>
      <c r="W1101" s="56"/>
      <c r="X1101" s="56"/>
      <c r="Y1101" s="56"/>
      <c r="Z1101" s="56"/>
      <c r="AA1101" s="56"/>
      <c r="AB1101" s="56"/>
      <c r="AC1101" s="56"/>
      <c r="AD1101" s="56"/>
      <c r="AE1101" s="56"/>
      <c r="AF1101" s="56"/>
      <c r="AG1101" s="56"/>
      <c r="AH1101" s="56"/>
      <c r="AI1101" s="56"/>
      <c r="AJ1101" s="56"/>
      <c r="AK1101" s="56"/>
      <c r="AL1101" s="56"/>
      <c r="AM1101" s="56"/>
      <c r="AN1101" s="56"/>
      <c r="AO1101" s="56"/>
      <c r="AP1101" s="56"/>
      <c r="AQ1101" s="56"/>
      <c r="AR1101" s="56"/>
      <c r="AS1101" s="56"/>
      <c r="AT1101" s="56"/>
      <c r="AU1101" s="56"/>
      <c r="AV1101" s="56"/>
      <c r="AW1101" s="56"/>
      <c r="AX1101" s="56"/>
      <c r="AY1101" s="56"/>
      <c r="AZ1101" s="56"/>
      <c r="BA1101" s="56"/>
      <c r="BB1101" s="56"/>
      <c r="BC1101" s="56"/>
      <c r="BD1101" s="56"/>
      <c r="BE1101" s="56"/>
      <c r="BF1101" s="56"/>
      <c r="BG1101" s="56"/>
      <c r="BH1101" s="56"/>
      <c r="BI1101" s="56"/>
      <c r="BJ1101" s="56"/>
      <c r="BK1101" s="56"/>
      <c r="BL1101" s="56"/>
      <c r="BM1101" s="56"/>
      <c r="BN1101" s="56"/>
      <c r="BO1101" s="56"/>
      <c r="BP1101" s="56"/>
      <c r="BQ1101" s="56"/>
      <c r="BR1101" s="56"/>
      <c r="BS1101" s="56"/>
      <c r="BT1101" s="56"/>
      <c r="BU1101" s="56"/>
      <c r="BV1101" s="56"/>
      <c r="BW1101" s="56"/>
      <c r="BX1101" s="56"/>
      <c r="BY1101" s="56"/>
      <c r="BZ1101" s="56"/>
      <c r="CA1101" s="56"/>
      <c r="CB1101" s="56"/>
      <c r="CC1101" s="56"/>
      <c r="CD1101" s="56"/>
      <c r="CE1101" s="56"/>
      <c r="CF1101" s="56"/>
      <c r="CG1101" s="56"/>
      <c r="CH1101" s="56"/>
      <c r="CI1101" s="56"/>
      <c r="CJ1101" s="56"/>
      <c r="CK1101" s="56"/>
      <c r="CL1101" s="56"/>
      <c r="CM1101" s="56"/>
      <c r="CN1101" s="56"/>
      <c r="CO1101" s="56"/>
      <c r="CP1101" s="56"/>
      <c r="CQ1101" s="56"/>
      <c r="CR1101" s="56"/>
      <c r="CS1101" s="56"/>
      <c r="CT1101" s="56"/>
      <c r="CU1101" s="56"/>
      <c r="CV1101" s="56"/>
      <c r="CW1101" s="56"/>
      <c r="CX1101" s="56"/>
      <c r="CY1101" s="56"/>
      <c r="CZ1101" s="66"/>
      <c r="DA1101" s="66"/>
      <c r="DB1101" s="66"/>
      <c r="DC1101" s="66"/>
      <c r="DD1101" s="66"/>
      <c r="DE1101" s="66"/>
      <c r="DF1101" s="66"/>
      <c r="DG1101" s="66"/>
      <c r="DH1101" s="66"/>
      <c r="DI1101" s="66"/>
      <c r="DJ1101" s="66"/>
      <c r="DK1101" s="66"/>
      <c r="DL1101" s="66"/>
      <c r="DM1101" s="66"/>
      <c r="DN1101" s="66"/>
      <c r="DO1101" s="66"/>
      <c r="DP1101" s="66"/>
      <c r="DQ1101" s="66"/>
      <c r="DR1101" s="66"/>
      <c r="DS1101" s="66"/>
      <c r="DT1101" s="66"/>
      <c r="DU1101" s="66"/>
      <c r="DV1101" s="66"/>
      <c r="DW1101" s="66"/>
      <c r="DX1101" s="66"/>
      <c r="DY1101" s="66"/>
      <c r="DZ1101" s="66"/>
      <c r="EA1101" s="66"/>
      <c r="EB1101" s="66"/>
      <c r="EC1101" s="66"/>
      <c r="ED1101" s="66"/>
      <c r="EE1101" s="66"/>
      <c r="EF1101" s="66"/>
      <c r="EG1101" s="66"/>
      <c r="EH1101" s="66"/>
      <c r="EI1101" s="66"/>
      <c r="EJ1101" s="66"/>
      <c r="EK1101" s="66"/>
      <c r="EL1101" s="115"/>
      <c r="EM1101" s="61"/>
      <c r="EN1101" s="61"/>
      <c r="EO1101" s="61"/>
      <c r="EP1101" s="61"/>
      <c r="EQ1101" s="121"/>
    </row>
    <row r="1102" spans="2:147" s="67" customFormat="1" ht="11.25" customHeight="1" x14ac:dyDescent="0.15">
      <c r="B1102" s="114"/>
      <c r="C1102" s="56"/>
      <c r="D1102" s="56"/>
      <c r="E1102" s="56"/>
      <c r="F1102" s="56"/>
      <c r="G1102" s="56"/>
      <c r="H1102" s="56" t="s">
        <v>12794</v>
      </c>
      <c r="I1102" s="56"/>
      <c r="J1102" s="56" t="s">
        <v>43</v>
      </c>
      <c r="K1102" s="56"/>
      <c r="L1102" s="56" t="s">
        <v>12699</v>
      </c>
      <c r="M1102" s="56"/>
      <c r="N1102" s="56" t="s">
        <v>45</v>
      </c>
      <c r="O1102" s="56"/>
      <c r="P1102" s="56" t="s">
        <v>46</v>
      </c>
      <c r="Q1102" s="56"/>
      <c r="R1102" s="56" t="s">
        <v>12780</v>
      </c>
      <c r="S1102" s="56"/>
      <c r="T1102" s="56"/>
      <c r="U1102" s="56" t="s">
        <v>12566</v>
      </c>
      <c r="V1102" s="56"/>
      <c r="W1102" s="56"/>
      <c r="X1102" s="56" t="s">
        <v>12701</v>
      </c>
      <c r="Y1102" s="56"/>
      <c r="Z1102" s="56" t="s">
        <v>47</v>
      </c>
      <c r="AA1102" s="56"/>
      <c r="AB1102" s="56" t="s">
        <v>43</v>
      </c>
      <c r="AC1102" s="56"/>
      <c r="AD1102" s="56" t="str">
        <f>TEXT(AL1100,"#,##0.#######")</f>
        <v>9.57</v>
      </c>
      <c r="AE1102" s="56"/>
      <c r="AF1102" s="56"/>
      <c r="AG1102" s="56"/>
      <c r="AH1102" s="56"/>
      <c r="AI1102" s="56" t="s">
        <v>45</v>
      </c>
      <c r="AJ1102" s="56"/>
      <c r="AK1102" s="56" t="s">
        <v>46</v>
      </c>
      <c r="AL1102" s="56"/>
      <c r="AM1102" s="56" t="str">
        <f>TEXT(M1085,"#,##0.#######")</f>
        <v>0.7</v>
      </c>
      <c r="AN1102" s="56"/>
      <c r="AO1102" s="56"/>
      <c r="AP1102" s="56"/>
      <c r="AQ1102" s="56" t="s">
        <v>12566</v>
      </c>
      <c r="AR1102" s="56"/>
      <c r="AS1102" s="56"/>
      <c r="AT1102" s="56" t="str">
        <f>TEXT(AX1085,"#,##0.#######")</f>
        <v>0.55</v>
      </c>
      <c r="AU1102" s="56"/>
      <c r="AV1102" s="56"/>
      <c r="AW1102" s="56"/>
      <c r="AX1102" s="56"/>
      <c r="AY1102" s="56" t="s">
        <v>47</v>
      </c>
      <c r="AZ1102" s="56"/>
      <c r="BA1102" s="56" t="s">
        <v>43</v>
      </c>
      <c r="BB1102" s="56"/>
      <c r="BC1102" s="56" t="str">
        <f>TEXT(ROUND(AL1100/(M1085*AX1085),2),"#,##0.#######")</f>
        <v>24.86</v>
      </c>
      <c r="BD1102" s="56"/>
      <c r="BE1102" s="56"/>
      <c r="BF1102" s="56"/>
      <c r="BG1102" s="56"/>
      <c r="BH1102" s="56"/>
      <c r="BI1102" s="56"/>
      <c r="BJ1102" s="56" t="s">
        <v>4387</v>
      </c>
      <c r="BK1102" s="56"/>
      <c r="BL1102" s="56"/>
      <c r="BM1102" s="56"/>
      <c r="BN1102" s="56"/>
      <c r="BO1102" s="56"/>
      <c r="BP1102" s="56"/>
      <c r="BQ1102" s="56"/>
      <c r="BR1102" s="56"/>
      <c r="BS1102" s="56"/>
      <c r="BT1102" s="56"/>
      <c r="BU1102" s="56"/>
      <c r="BV1102" s="56"/>
      <c r="BW1102" s="56"/>
      <c r="BX1102" s="56"/>
      <c r="BY1102" s="56"/>
      <c r="BZ1102" s="56"/>
      <c r="CA1102" s="56"/>
      <c r="CB1102" s="56"/>
      <c r="CC1102" s="56"/>
      <c r="CD1102" s="56"/>
      <c r="CE1102" s="56"/>
      <c r="CF1102" s="56"/>
      <c r="CG1102" s="56"/>
      <c r="CH1102" s="56"/>
      <c r="CI1102" s="56"/>
      <c r="CJ1102" s="56"/>
      <c r="CK1102" s="56"/>
      <c r="CL1102" s="56"/>
      <c r="CM1102" s="56"/>
      <c r="CN1102" s="56"/>
      <c r="CO1102" s="56"/>
      <c r="CP1102" s="56"/>
      <c r="CQ1102" s="56"/>
      <c r="CR1102" s="56"/>
      <c r="CS1102" s="56"/>
      <c r="CT1102" s="56"/>
      <c r="CU1102" s="56"/>
      <c r="CV1102" s="56"/>
      <c r="CW1102" s="56"/>
      <c r="CX1102" s="56"/>
      <c r="CY1102" s="56"/>
      <c r="CZ1102" s="66"/>
      <c r="DA1102" s="66"/>
      <c r="DB1102" s="66"/>
      <c r="DC1102" s="66"/>
      <c r="DD1102" s="66"/>
      <c r="DE1102" s="66"/>
      <c r="DF1102" s="66"/>
      <c r="DG1102" s="66"/>
      <c r="DH1102" s="66"/>
      <c r="DI1102" s="66"/>
      <c r="DJ1102" s="66"/>
      <c r="DK1102" s="66"/>
      <c r="DL1102" s="66"/>
      <c r="DM1102" s="66"/>
      <c r="DN1102" s="66"/>
      <c r="DO1102" s="66"/>
      <c r="DP1102" s="66"/>
      <c r="DQ1102" s="66"/>
      <c r="DR1102" s="66"/>
      <c r="DS1102" s="66"/>
      <c r="DT1102" s="66"/>
      <c r="DU1102" s="66"/>
      <c r="DV1102" s="66"/>
      <c r="DW1102" s="66"/>
      <c r="DX1102" s="66"/>
      <c r="DY1102" s="66"/>
      <c r="DZ1102" s="66"/>
      <c r="EA1102" s="66"/>
      <c r="EB1102" s="66"/>
      <c r="EC1102" s="66"/>
      <c r="ED1102" s="66"/>
      <c r="EE1102" s="66"/>
      <c r="EF1102" s="66"/>
      <c r="EG1102" s="66"/>
      <c r="EH1102" s="66"/>
      <c r="EI1102" s="66"/>
      <c r="EJ1102" s="66"/>
      <c r="EK1102" s="66"/>
      <c r="EL1102" s="115"/>
      <c r="EM1102" s="61"/>
      <c r="EN1102" s="61"/>
      <c r="EO1102" s="61"/>
      <c r="EP1102" s="61"/>
      <c r="EQ1102" s="121"/>
    </row>
    <row r="1103" spans="2:147" s="67" customFormat="1" ht="11.25" customHeight="1" x14ac:dyDescent="0.15">
      <c r="B1103" s="114"/>
      <c r="C1103" s="56"/>
      <c r="D1103" s="56"/>
      <c r="E1103" s="56"/>
      <c r="F1103" s="56"/>
      <c r="G1103" s="56"/>
      <c r="H1103" s="56"/>
      <c r="I1103" s="56"/>
      <c r="J1103" s="56"/>
      <c r="K1103" s="56"/>
      <c r="L1103" s="56"/>
      <c r="M1103" s="56"/>
      <c r="N1103" s="56"/>
      <c r="O1103" s="56"/>
      <c r="P1103" s="56"/>
      <c r="Q1103" s="56"/>
      <c r="R1103" s="56"/>
      <c r="S1103" s="56"/>
      <c r="T1103" s="56"/>
      <c r="U1103" s="56"/>
      <c r="V1103" s="56"/>
      <c r="W1103" s="56"/>
      <c r="X1103" s="56"/>
      <c r="Y1103" s="56"/>
      <c r="Z1103" s="56"/>
      <c r="AA1103" s="56"/>
      <c r="AB1103" s="56"/>
      <c r="AC1103" s="56"/>
      <c r="AD1103" s="56"/>
      <c r="AE1103" s="56"/>
      <c r="AF1103" s="56"/>
      <c r="AG1103" s="56"/>
      <c r="AH1103" s="56"/>
      <c r="AI1103" s="56"/>
      <c r="AJ1103" s="56"/>
      <c r="AK1103" s="56"/>
      <c r="AL1103" s="56"/>
      <c r="AM1103" s="56"/>
      <c r="AN1103" s="56"/>
      <c r="AO1103" s="56"/>
      <c r="AP1103" s="56"/>
      <c r="AQ1103" s="56"/>
      <c r="AR1103" s="56"/>
      <c r="AS1103" s="56"/>
      <c r="AT1103" s="56"/>
      <c r="AU1103" s="56"/>
      <c r="AV1103" s="56"/>
      <c r="AW1103" s="56"/>
      <c r="AX1103" s="56"/>
      <c r="AY1103" s="56"/>
      <c r="AZ1103" s="56"/>
      <c r="BA1103" s="56"/>
      <c r="BB1103" s="56"/>
      <c r="BC1103" s="56"/>
      <c r="BD1103" s="56"/>
      <c r="BE1103" s="56"/>
      <c r="BF1103" s="56"/>
      <c r="BG1103" s="56"/>
      <c r="BH1103" s="56"/>
      <c r="BI1103" s="56"/>
      <c r="BJ1103" s="56"/>
      <c r="BK1103" s="56"/>
      <c r="BL1103" s="56"/>
      <c r="BM1103" s="56"/>
      <c r="BN1103" s="56"/>
      <c r="BO1103" s="56"/>
      <c r="BP1103" s="56"/>
      <c r="BQ1103" s="56"/>
      <c r="BR1103" s="56"/>
      <c r="BS1103" s="56"/>
      <c r="BT1103" s="56"/>
      <c r="BU1103" s="56"/>
      <c r="BV1103" s="56"/>
      <c r="BW1103" s="56"/>
      <c r="BX1103" s="56"/>
      <c r="BY1103" s="56"/>
      <c r="BZ1103" s="56"/>
      <c r="CA1103" s="56"/>
      <c r="CB1103" s="56"/>
      <c r="CC1103" s="56"/>
      <c r="CD1103" s="56"/>
      <c r="CE1103" s="56"/>
      <c r="CF1103" s="56"/>
      <c r="CG1103" s="56"/>
      <c r="CH1103" s="56"/>
      <c r="CI1103" s="56"/>
      <c r="CJ1103" s="56"/>
      <c r="CK1103" s="56"/>
      <c r="CL1103" s="56"/>
      <c r="CM1103" s="56"/>
      <c r="CN1103" s="56"/>
      <c r="CO1103" s="56"/>
      <c r="CP1103" s="56"/>
      <c r="CQ1103" s="56"/>
      <c r="CR1103" s="56"/>
      <c r="CS1103" s="56"/>
      <c r="CT1103" s="56"/>
      <c r="CU1103" s="56"/>
      <c r="CV1103" s="56"/>
      <c r="CW1103" s="56"/>
      <c r="CX1103" s="56"/>
      <c r="CY1103" s="56"/>
      <c r="CZ1103" s="66"/>
      <c r="DA1103" s="66"/>
      <c r="DB1103" s="66"/>
      <c r="DC1103" s="66"/>
      <c r="DD1103" s="66"/>
      <c r="DE1103" s="66"/>
      <c r="DF1103" s="66"/>
      <c r="DG1103" s="66"/>
      <c r="DH1103" s="66"/>
      <c r="DI1103" s="66"/>
      <c r="DJ1103" s="66"/>
      <c r="DK1103" s="66"/>
      <c r="DL1103" s="66"/>
      <c r="DM1103" s="66"/>
      <c r="DN1103" s="66"/>
      <c r="DO1103" s="66"/>
      <c r="DP1103" s="66"/>
      <c r="DQ1103" s="66"/>
      <c r="DR1103" s="66"/>
      <c r="DS1103" s="66"/>
      <c r="DT1103" s="66"/>
      <c r="DU1103" s="66"/>
      <c r="DV1103" s="66"/>
      <c r="DW1103" s="66"/>
      <c r="DX1103" s="66"/>
      <c r="DY1103" s="66"/>
      <c r="DZ1103" s="66"/>
      <c r="EA1103" s="66"/>
      <c r="EB1103" s="66"/>
      <c r="EC1103" s="66"/>
      <c r="ED1103" s="66"/>
      <c r="EE1103" s="66"/>
      <c r="EF1103" s="66"/>
      <c r="EG1103" s="66"/>
      <c r="EH1103" s="66"/>
      <c r="EI1103" s="66"/>
      <c r="EJ1103" s="66"/>
      <c r="EK1103" s="66"/>
      <c r="EL1103" s="115"/>
      <c r="EM1103" s="61"/>
      <c r="EN1103" s="61"/>
      <c r="EO1103" s="61"/>
      <c r="EP1103" s="61"/>
      <c r="EQ1103" s="121"/>
    </row>
    <row r="1104" spans="2:147" s="67" customFormat="1" ht="11.25" customHeight="1" x14ac:dyDescent="0.15">
      <c r="B1104" s="114"/>
      <c r="C1104" s="56"/>
      <c r="D1104" s="56"/>
      <c r="E1104" s="56"/>
      <c r="F1104" s="56"/>
      <c r="G1104" s="56"/>
      <c r="H1104" s="56" t="s">
        <v>12638</v>
      </c>
      <c r="I1104" s="56"/>
      <c r="J1104" s="56"/>
      <c r="K1104" s="56" t="s">
        <v>43</v>
      </c>
      <c r="L1104" s="56"/>
      <c r="M1104" s="56" t="s">
        <v>12782</v>
      </c>
      <c r="N1104" s="56"/>
      <c r="O1104" s="56"/>
      <c r="P1104" s="56"/>
      <c r="Q1104" s="56" t="s">
        <v>12566</v>
      </c>
      <c r="R1104" s="56"/>
      <c r="S1104" s="56"/>
      <c r="T1104" s="56" t="s">
        <v>12794</v>
      </c>
      <c r="U1104" s="56"/>
      <c r="V1104" s="56" t="s">
        <v>45</v>
      </c>
      <c r="W1104" s="56"/>
      <c r="X1104" s="56" t="s">
        <v>46</v>
      </c>
      <c r="Y1104" s="56"/>
      <c r="Z1104" s="56" t="str">
        <f>TEXT(60,"#,##0.#######")</f>
        <v>60.</v>
      </c>
      <c r="AA1104" s="56"/>
      <c r="AB1104" s="56"/>
      <c r="AC1104" s="56" t="s">
        <v>12566</v>
      </c>
      <c r="AD1104" s="56"/>
      <c r="AE1104" s="56"/>
      <c r="AF1104" s="56" t="s">
        <v>12781</v>
      </c>
      <c r="AG1104" s="56"/>
      <c r="AH1104" s="56"/>
      <c r="AI1104" s="56" t="s">
        <v>47</v>
      </c>
      <c r="AJ1104" s="56"/>
      <c r="AK1104" s="56" t="s">
        <v>43</v>
      </c>
      <c r="AL1104" s="56"/>
      <c r="AM1104" s="56" t="str">
        <f>TEXT(AB1087,"#,##0.#######")</f>
        <v>20.</v>
      </c>
      <c r="AN1104" s="56"/>
      <c r="AO1104" s="56"/>
      <c r="AP1104" s="56" t="s">
        <v>12566</v>
      </c>
      <c r="AQ1104" s="56"/>
      <c r="AR1104" s="56"/>
      <c r="AS1104" s="56" t="str">
        <f>TEXT(BC1102,"#,##0.#######")</f>
        <v>24.86</v>
      </c>
      <c r="AT1104" s="56"/>
      <c r="AU1104" s="56"/>
      <c r="AV1104" s="56"/>
      <c r="AW1104" s="56"/>
      <c r="AX1104" s="56"/>
      <c r="AY1104" s="56" t="s">
        <v>45</v>
      </c>
      <c r="AZ1104" s="56"/>
      <c r="BA1104" s="56" t="s">
        <v>46</v>
      </c>
      <c r="BB1104" s="56"/>
      <c r="BC1104" s="56" t="str">
        <f>TEXT(Z1104,"#,##0.#######")</f>
        <v>60.</v>
      </c>
      <c r="BD1104" s="56"/>
      <c r="BE1104" s="56"/>
      <c r="BF1104" s="56" t="s">
        <v>12566</v>
      </c>
      <c r="BG1104" s="56"/>
      <c r="BH1104" s="56"/>
      <c r="BI1104" s="56" t="str">
        <f>TEXT(M1087,"#,##0.#######")</f>
        <v>0.45</v>
      </c>
      <c r="BJ1104" s="56"/>
      <c r="BK1104" s="56"/>
      <c r="BL1104" s="56"/>
      <c r="BM1104" s="56"/>
      <c r="BN1104" s="56" t="s">
        <v>47</v>
      </c>
      <c r="BO1104" s="56"/>
      <c r="BP1104" s="56" t="s">
        <v>43</v>
      </c>
      <c r="BQ1104" s="56"/>
      <c r="BR1104" s="56" t="str">
        <f>TEXT(ROUND(AB1087*BC1102/(Z1104*M1087),2),"#,##0.#######")</f>
        <v>18.41</v>
      </c>
      <c r="BS1104" s="56"/>
      <c r="BT1104" s="56"/>
      <c r="BU1104" s="56"/>
      <c r="BV1104" s="56"/>
      <c r="BW1104" s="56"/>
      <c r="BX1104" s="56"/>
      <c r="BY1104" s="56"/>
      <c r="BZ1104" s="56"/>
      <c r="CA1104" s="56"/>
      <c r="CB1104" s="56"/>
      <c r="CC1104" s="56"/>
      <c r="CD1104" s="56"/>
      <c r="CE1104" s="56"/>
      <c r="CF1104" s="56"/>
      <c r="CG1104" s="56"/>
      <c r="CH1104" s="56"/>
      <c r="CI1104" s="56"/>
      <c r="CJ1104" s="56"/>
      <c r="CK1104" s="56"/>
      <c r="CL1104" s="56"/>
      <c r="CM1104" s="56"/>
      <c r="CN1104" s="56"/>
      <c r="CO1104" s="56"/>
      <c r="CP1104" s="56"/>
      <c r="CQ1104" s="56"/>
      <c r="CR1104" s="56"/>
      <c r="CS1104" s="56"/>
      <c r="CT1104" s="56"/>
      <c r="CU1104" s="56"/>
      <c r="CV1104" s="56"/>
      <c r="CW1104" s="56"/>
      <c r="CX1104" s="56"/>
      <c r="CY1104" s="56"/>
      <c r="CZ1104" s="66"/>
      <c r="DA1104" s="66"/>
      <c r="DB1104" s="66"/>
      <c r="DC1104" s="66"/>
      <c r="DD1104" s="66"/>
      <c r="DE1104" s="66"/>
      <c r="DF1104" s="66"/>
      <c r="DG1104" s="66"/>
      <c r="DH1104" s="66"/>
      <c r="DI1104" s="66"/>
      <c r="DJ1104" s="66"/>
      <c r="DK1104" s="66"/>
      <c r="DL1104" s="66"/>
      <c r="DM1104" s="66"/>
      <c r="DN1104" s="66"/>
      <c r="DO1104" s="66"/>
      <c r="DP1104" s="66"/>
      <c r="DQ1104" s="66"/>
      <c r="DR1104" s="66"/>
      <c r="DS1104" s="66"/>
      <c r="DT1104" s="66"/>
      <c r="DU1104" s="66"/>
      <c r="DV1104" s="66"/>
      <c r="DW1104" s="66"/>
      <c r="DX1104" s="66"/>
      <c r="DY1104" s="66"/>
      <c r="DZ1104" s="66"/>
      <c r="EA1104" s="66"/>
      <c r="EB1104" s="66"/>
      <c r="EC1104" s="66"/>
      <c r="ED1104" s="66"/>
      <c r="EE1104" s="66"/>
      <c r="EF1104" s="66"/>
      <c r="EG1104" s="66"/>
      <c r="EH1104" s="66"/>
      <c r="EI1104" s="66"/>
      <c r="EJ1104" s="66"/>
      <c r="EK1104" s="66"/>
      <c r="EL1104" s="115"/>
      <c r="EM1104" s="61"/>
      <c r="EN1104" s="61"/>
      <c r="EO1104" s="61"/>
      <c r="EP1104" s="61"/>
      <c r="EQ1104" s="121"/>
    </row>
    <row r="1105" spans="2:147" s="67" customFormat="1" ht="11.25" customHeight="1" x14ac:dyDescent="0.15">
      <c r="B1105" s="114"/>
      <c r="C1105" s="56"/>
      <c r="D1105" s="56"/>
      <c r="E1105" s="56"/>
      <c r="F1105" s="56"/>
      <c r="G1105" s="56"/>
      <c r="H1105" s="56"/>
      <c r="I1105" s="56"/>
      <c r="J1105" s="56"/>
      <c r="K1105" s="56"/>
      <c r="L1105" s="56"/>
      <c r="M1105" s="56"/>
      <c r="N1105" s="56"/>
      <c r="O1105" s="56"/>
      <c r="P1105" s="56"/>
      <c r="Q1105" s="56"/>
      <c r="R1105" s="56"/>
      <c r="S1105" s="56"/>
      <c r="T1105" s="56"/>
      <c r="U1105" s="56"/>
      <c r="V1105" s="56"/>
      <c r="W1105" s="56"/>
      <c r="X1105" s="56"/>
      <c r="Y1105" s="56"/>
      <c r="Z1105" s="56"/>
      <c r="AA1105" s="56"/>
      <c r="AB1105" s="56"/>
      <c r="AC1105" s="56"/>
      <c r="AD1105" s="56"/>
      <c r="AE1105" s="56"/>
      <c r="AF1105" s="56"/>
      <c r="AG1105" s="56"/>
      <c r="AH1105" s="56"/>
      <c r="AI1105" s="56"/>
      <c r="AJ1105" s="56"/>
      <c r="AK1105" s="56"/>
      <c r="AL1105" s="56"/>
      <c r="AM1105" s="56"/>
      <c r="AN1105" s="56"/>
      <c r="AO1105" s="56"/>
      <c r="AP1105" s="56"/>
      <c r="AQ1105" s="56"/>
      <c r="AR1105" s="56"/>
      <c r="AS1105" s="56"/>
      <c r="AT1105" s="56"/>
      <c r="AU1105" s="56"/>
      <c r="AV1105" s="56"/>
      <c r="AW1105" s="56"/>
      <c r="AX1105" s="56"/>
      <c r="AY1105" s="56"/>
      <c r="AZ1105" s="56"/>
      <c r="BA1105" s="56"/>
      <c r="BB1105" s="56"/>
      <c r="BC1105" s="56"/>
      <c r="BD1105" s="56"/>
      <c r="BE1105" s="56"/>
      <c r="BF1105" s="56"/>
      <c r="BG1105" s="56"/>
      <c r="BH1105" s="56"/>
      <c r="BI1105" s="56"/>
      <c r="BJ1105" s="56"/>
      <c r="BK1105" s="56"/>
      <c r="BL1105" s="56"/>
      <c r="BM1105" s="56"/>
      <c r="BN1105" s="56"/>
      <c r="BO1105" s="56"/>
      <c r="BP1105" s="56"/>
      <c r="BQ1105" s="56"/>
      <c r="BR1105" s="56"/>
      <c r="BS1105" s="56"/>
      <c r="BT1105" s="56"/>
      <c r="BU1105" s="56"/>
      <c r="BV1105" s="56"/>
      <c r="BW1105" s="56"/>
      <c r="BX1105" s="56"/>
      <c r="BY1105" s="56"/>
      <c r="BZ1105" s="56"/>
      <c r="CA1105" s="56"/>
      <c r="CB1105" s="56"/>
      <c r="CC1105" s="56"/>
      <c r="CD1105" s="56"/>
      <c r="CE1105" s="56"/>
      <c r="CF1105" s="56"/>
      <c r="CG1105" s="56"/>
      <c r="CH1105" s="56"/>
      <c r="CI1105" s="56"/>
      <c r="CJ1105" s="56"/>
      <c r="CK1105" s="56"/>
      <c r="CL1105" s="56"/>
      <c r="CM1105" s="56"/>
      <c r="CN1105" s="56"/>
      <c r="CO1105" s="56"/>
      <c r="CP1105" s="56"/>
      <c r="CQ1105" s="56"/>
      <c r="CR1105" s="56"/>
      <c r="CS1105" s="56"/>
      <c r="CT1105" s="56"/>
      <c r="CU1105" s="56"/>
      <c r="CV1105" s="56"/>
      <c r="CW1105" s="56"/>
      <c r="CX1105" s="56"/>
      <c r="CY1105" s="56"/>
      <c r="CZ1105" s="66"/>
      <c r="DA1105" s="66"/>
      <c r="DB1105" s="66"/>
      <c r="DC1105" s="66"/>
      <c r="DD1105" s="66"/>
      <c r="DE1105" s="66"/>
      <c r="DF1105" s="66"/>
      <c r="DG1105" s="66"/>
      <c r="DH1105" s="66"/>
      <c r="DI1105" s="66"/>
      <c r="DJ1105" s="66"/>
      <c r="DK1105" s="66"/>
      <c r="DL1105" s="66"/>
      <c r="DM1105" s="66"/>
      <c r="DN1105" s="66"/>
      <c r="DO1105" s="66"/>
      <c r="DP1105" s="66"/>
      <c r="DQ1105" s="66"/>
      <c r="DR1105" s="66"/>
      <c r="DS1105" s="66"/>
      <c r="DT1105" s="66"/>
      <c r="DU1105" s="66"/>
      <c r="DV1105" s="66"/>
      <c r="DW1105" s="66"/>
      <c r="DX1105" s="66"/>
      <c r="DY1105" s="66"/>
      <c r="DZ1105" s="66"/>
      <c r="EA1105" s="66"/>
      <c r="EB1105" s="66"/>
      <c r="EC1105" s="66"/>
      <c r="ED1105" s="66"/>
      <c r="EE1105" s="66"/>
      <c r="EF1105" s="66"/>
      <c r="EG1105" s="66"/>
      <c r="EH1105" s="66"/>
      <c r="EI1105" s="66"/>
      <c r="EJ1105" s="66"/>
      <c r="EK1105" s="66"/>
      <c r="EL1105" s="115"/>
      <c r="EM1105" s="61"/>
      <c r="EN1105" s="61"/>
      <c r="EO1105" s="61"/>
      <c r="EP1105" s="61"/>
      <c r="EQ1105" s="121"/>
    </row>
    <row r="1106" spans="2:147" s="67" customFormat="1" ht="11.25" customHeight="1" x14ac:dyDescent="0.15">
      <c r="B1106" s="114"/>
      <c r="C1106" s="56"/>
      <c r="D1106" s="56"/>
      <c r="E1106" s="56"/>
      <c r="F1106" s="56"/>
      <c r="G1106" s="56"/>
      <c r="H1106" s="56"/>
      <c r="I1106" s="56"/>
      <c r="J1106" s="56"/>
      <c r="K1106" s="56"/>
      <c r="L1106" s="56"/>
      <c r="M1106" s="56"/>
      <c r="N1106" s="56"/>
      <c r="O1106" s="56" t="s">
        <v>12636</v>
      </c>
      <c r="P1106" s="56"/>
      <c r="Q1106" s="56"/>
      <c r="R1106" s="56"/>
      <c r="S1106" s="56"/>
      <c r="T1106" s="56"/>
      <c r="U1106" s="56"/>
      <c r="V1106" s="56" t="s">
        <v>12636</v>
      </c>
      <c r="W1106" s="56"/>
      <c r="X1106" s="56"/>
      <c r="Y1106" s="56"/>
      <c r="Z1106" s="56"/>
      <c r="AA1106" s="56"/>
      <c r="AB1106" s="56"/>
      <c r="AC1106" s="56"/>
      <c r="AD1106" s="56"/>
      <c r="AE1106" s="56"/>
      <c r="AF1106" s="56"/>
      <c r="AG1106" s="56"/>
      <c r="AH1106" s="56"/>
      <c r="AI1106" s="56" t="str">
        <f>TEXT(L1096,"#,##0.#######")</f>
        <v>20.</v>
      </c>
      <c r="AJ1106" s="56"/>
      <c r="AK1106" s="56"/>
      <c r="AL1106" s="56"/>
      <c r="AM1106" s="56"/>
      <c r="AN1106" s="56"/>
      <c r="AO1106" s="56"/>
      <c r="AP1106" s="56" t="str">
        <f>TEXT(L1096,"#,##0.#######")</f>
        <v>20.</v>
      </c>
      <c r="AQ1106" s="56"/>
      <c r="AR1106" s="56"/>
      <c r="AS1106" s="56"/>
      <c r="AT1106" s="56"/>
      <c r="AU1106" s="56"/>
      <c r="AV1106" s="56"/>
      <c r="AW1106" s="56"/>
      <c r="AX1106" s="56"/>
      <c r="AY1106" s="56"/>
      <c r="AZ1106" s="56"/>
      <c r="BA1106" s="56"/>
      <c r="BB1106" s="56"/>
      <c r="BC1106" s="56"/>
      <c r="BD1106" s="56"/>
      <c r="BE1106" s="56"/>
      <c r="BF1106" s="56"/>
      <c r="BG1106" s="56"/>
      <c r="BH1106" s="56"/>
      <c r="BI1106" s="56"/>
      <c r="BJ1106" s="56"/>
      <c r="BK1106" s="56"/>
      <c r="BL1106" s="56"/>
      <c r="BM1106" s="56"/>
      <c r="BN1106" s="56"/>
      <c r="BO1106" s="56"/>
      <c r="BP1106" s="56"/>
      <c r="BQ1106" s="56"/>
      <c r="BR1106" s="56"/>
      <c r="BS1106" s="56"/>
      <c r="BT1106" s="56"/>
      <c r="BU1106" s="56"/>
      <c r="BV1106" s="56"/>
      <c r="BW1106" s="56"/>
      <c r="BX1106" s="56"/>
      <c r="BY1106" s="56"/>
      <c r="BZ1106" s="56"/>
      <c r="CA1106" s="56"/>
      <c r="CB1106" s="56"/>
      <c r="CC1106" s="56"/>
      <c r="CD1106" s="56"/>
      <c r="CE1106" s="56"/>
      <c r="CF1106" s="56"/>
      <c r="CG1106" s="56"/>
      <c r="CH1106" s="56"/>
      <c r="CI1106" s="56"/>
      <c r="CJ1106" s="56"/>
      <c r="CK1106" s="56"/>
      <c r="CL1106" s="56"/>
      <c r="CM1106" s="56"/>
      <c r="CN1106" s="56"/>
      <c r="CO1106" s="56"/>
      <c r="CP1106" s="56"/>
      <c r="CQ1106" s="56"/>
      <c r="CR1106" s="56"/>
      <c r="CS1106" s="56"/>
      <c r="CT1106" s="56"/>
      <c r="CU1106" s="56"/>
      <c r="CV1106" s="56"/>
      <c r="CW1106" s="56"/>
      <c r="CX1106" s="56"/>
      <c r="CY1106" s="56"/>
      <c r="CZ1106" s="66"/>
      <c r="DA1106" s="66"/>
      <c r="DB1106" s="66"/>
      <c r="DC1106" s="66"/>
      <c r="DD1106" s="66"/>
      <c r="DE1106" s="66"/>
      <c r="DF1106" s="66"/>
      <c r="DG1106" s="66"/>
      <c r="DH1106" s="66"/>
      <c r="DI1106" s="66"/>
      <c r="DJ1106" s="66"/>
      <c r="DK1106" s="66"/>
      <c r="DL1106" s="66"/>
      <c r="DM1106" s="66"/>
      <c r="DN1106" s="66"/>
      <c r="DO1106" s="66"/>
      <c r="DP1106" s="66"/>
      <c r="DQ1106" s="66"/>
      <c r="DR1106" s="66"/>
      <c r="DS1106" s="66"/>
      <c r="DT1106" s="66"/>
      <c r="DU1106" s="66"/>
      <c r="DV1106" s="66"/>
      <c r="DW1106" s="66"/>
      <c r="DX1106" s="66"/>
      <c r="DY1106" s="66"/>
      <c r="DZ1106" s="66"/>
      <c r="EA1106" s="66"/>
      <c r="EB1106" s="66"/>
      <c r="EC1106" s="66"/>
      <c r="ED1106" s="66"/>
      <c r="EE1106" s="66"/>
      <c r="EF1106" s="66"/>
      <c r="EG1106" s="66"/>
      <c r="EH1106" s="66"/>
      <c r="EI1106" s="66"/>
      <c r="EJ1106" s="66"/>
      <c r="EK1106" s="66"/>
      <c r="EL1106" s="115"/>
      <c r="EM1106" s="61"/>
      <c r="EN1106" s="61"/>
      <c r="EO1106" s="61"/>
      <c r="EP1106" s="61"/>
      <c r="EQ1106" s="121"/>
    </row>
    <row r="1107" spans="2:147" s="67" customFormat="1" ht="11.25" customHeight="1" x14ac:dyDescent="0.15">
      <c r="B1107" s="114"/>
      <c r="C1107" s="56"/>
      <c r="D1107" s="56"/>
      <c r="E1107" s="56"/>
      <c r="F1107" s="56"/>
      <c r="G1107" s="56"/>
      <c r="H1107" s="56" t="s">
        <v>12647</v>
      </c>
      <c r="I1107" s="56"/>
      <c r="J1107" s="56"/>
      <c r="K1107" s="56" t="s">
        <v>43</v>
      </c>
      <c r="L1107" s="56"/>
      <c r="M1107" s="56" t="s">
        <v>46</v>
      </c>
      <c r="N1107" s="56" t="s">
        <v>12620</v>
      </c>
      <c r="O1107" s="56"/>
      <c r="P1107" s="56" t="s">
        <v>12620</v>
      </c>
      <c r="Q1107" s="56"/>
      <c r="R1107" s="56"/>
      <c r="S1107" s="56" t="s">
        <v>39</v>
      </c>
      <c r="T1107" s="56"/>
      <c r="U1107" s="56" t="s">
        <v>12620</v>
      </c>
      <c r="V1107" s="56"/>
      <c r="W1107" s="56" t="s">
        <v>12620</v>
      </c>
      <c r="X1107" s="56"/>
      <c r="Y1107" s="56" t="s">
        <v>47</v>
      </c>
      <c r="Z1107" s="56" t="s">
        <v>12566</v>
      </c>
      <c r="AA1107" s="56"/>
      <c r="AB1107" s="56" t="str">
        <f>TEXT(60,"#,##0.#######")</f>
        <v>60.</v>
      </c>
      <c r="AC1107" s="56"/>
      <c r="AD1107" s="56"/>
      <c r="AE1107" s="56" t="s">
        <v>43</v>
      </c>
      <c r="AF1107" s="56"/>
      <c r="AG1107" s="56" t="s">
        <v>46</v>
      </c>
      <c r="AH1107" s="56" t="s">
        <v>12620</v>
      </c>
      <c r="AI1107" s="56"/>
      <c r="AJ1107" s="56" t="s">
        <v>12620</v>
      </c>
      <c r="AK1107" s="56"/>
      <c r="AL1107" s="56"/>
      <c r="AM1107" s="56" t="s">
        <v>39</v>
      </c>
      <c r="AN1107" s="56"/>
      <c r="AO1107" s="56" t="s">
        <v>12620</v>
      </c>
      <c r="AP1107" s="56"/>
      <c r="AQ1107" s="56" t="s">
        <v>12620</v>
      </c>
      <c r="AR1107" s="56"/>
      <c r="AS1107" s="56" t="s">
        <v>47</v>
      </c>
      <c r="AT1107" s="56" t="s">
        <v>12566</v>
      </c>
      <c r="AU1107" s="56"/>
      <c r="AV1107" s="56" t="str">
        <f>TEXT(60,"#,##0.#######")</f>
        <v>60.</v>
      </c>
      <c r="AW1107" s="56"/>
      <c r="AX1107" s="56"/>
      <c r="AY1107" s="56" t="s">
        <v>43</v>
      </c>
      <c r="AZ1107" s="56"/>
      <c r="BA1107" s="56" t="str">
        <f>TEXT(ROUND(((L1096)/(Y1096)+(L1096)/(AP1096))*AB1107,2),"#,##0.#######")</f>
        <v>74.29</v>
      </c>
      <c r="BB1107" s="56"/>
      <c r="BC1107" s="56"/>
      <c r="BD1107" s="56"/>
      <c r="BE1107" s="56"/>
      <c r="BF1107" s="56"/>
      <c r="BG1107" s="56"/>
      <c r="BH1107" s="56"/>
      <c r="BI1107" s="56"/>
      <c r="BJ1107" s="56"/>
      <c r="BK1107" s="56"/>
      <c r="BL1107" s="56"/>
      <c r="BM1107" s="56"/>
      <c r="BN1107" s="56"/>
      <c r="BO1107" s="56"/>
      <c r="BP1107" s="56"/>
      <c r="BQ1107" s="56"/>
      <c r="BR1107" s="56"/>
      <c r="BS1107" s="56"/>
      <c r="BT1107" s="56"/>
      <c r="BU1107" s="56"/>
      <c r="BV1107" s="56"/>
      <c r="BW1107" s="56"/>
      <c r="BX1107" s="56"/>
      <c r="BY1107" s="56"/>
      <c r="BZ1107" s="56"/>
      <c r="CA1107" s="56"/>
      <c r="CB1107" s="56"/>
      <c r="CC1107" s="56"/>
      <c r="CD1107" s="56"/>
      <c r="CE1107" s="56"/>
      <c r="CF1107" s="56"/>
      <c r="CG1107" s="56"/>
      <c r="CH1107" s="56"/>
      <c r="CI1107" s="56"/>
      <c r="CJ1107" s="56"/>
      <c r="CK1107" s="56"/>
      <c r="CL1107" s="56"/>
      <c r="CM1107" s="56"/>
      <c r="CN1107" s="56"/>
      <c r="CO1107" s="56"/>
      <c r="CP1107" s="56"/>
      <c r="CQ1107" s="56"/>
      <c r="CR1107" s="56"/>
      <c r="CS1107" s="56"/>
      <c r="CT1107" s="56"/>
      <c r="CU1107" s="56"/>
      <c r="CV1107" s="56"/>
      <c r="CW1107" s="56"/>
      <c r="CX1107" s="56"/>
      <c r="CY1107" s="56"/>
      <c r="CZ1107" s="66"/>
      <c r="DA1107" s="66"/>
      <c r="DB1107" s="66"/>
      <c r="DC1107" s="66"/>
      <c r="DD1107" s="66"/>
      <c r="DE1107" s="66"/>
      <c r="DF1107" s="66"/>
      <c r="DG1107" s="66"/>
      <c r="DH1107" s="66"/>
      <c r="DI1107" s="66"/>
      <c r="DJ1107" s="66"/>
      <c r="DK1107" s="66"/>
      <c r="DL1107" s="66"/>
      <c r="DM1107" s="66"/>
      <c r="DN1107" s="66"/>
      <c r="DO1107" s="66"/>
      <c r="DP1107" s="66"/>
      <c r="DQ1107" s="66"/>
      <c r="DR1107" s="66"/>
      <c r="DS1107" s="66"/>
      <c r="DT1107" s="66"/>
      <c r="DU1107" s="66"/>
      <c r="DV1107" s="66"/>
      <c r="DW1107" s="66"/>
      <c r="DX1107" s="66"/>
      <c r="DY1107" s="66"/>
      <c r="DZ1107" s="66"/>
      <c r="EA1107" s="66"/>
      <c r="EB1107" s="66"/>
      <c r="EC1107" s="66"/>
      <c r="ED1107" s="66"/>
      <c r="EE1107" s="66"/>
      <c r="EF1107" s="66"/>
      <c r="EG1107" s="66"/>
      <c r="EH1107" s="66"/>
      <c r="EI1107" s="66"/>
      <c r="EJ1107" s="66"/>
      <c r="EK1107" s="66"/>
      <c r="EL1107" s="115"/>
      <c r="EM1107" s="61"/>
      <c r="EN1107" s="61"/>
      <c r="EO1107" s="61"/>
      <c r="EP1107" s="61"/>
      <c r="EQ1107" s="121"/>
    </row>
    <row r="1108" spans="2:147" s="67" customFormat="1" ht="11.25" customHeight="1" x14ac:dyDescent="0.15">
      <c r="B1108" s="114"/>
      <c r="C1108" s="56"/>
      <c r="D1108" s="56"/>
      <c r="E1108" s="56"/>
      <c r="F1108" s="56"/>
      <c r="G1108" s="56"/>
      <c r="H1108" s="56"/>
      <c r="I1108" s="56"/>
      <c r="J1108" s="56"/>
      <c r="K1108" s="56"/>
      <c r="L1108" s="56"/>
      <c r="M1108" s="56"/>
      <c r="N1108" s="56"/>
      <c r="O1108" s="56" t="s">
        <v>12789</v>
      </c>
      <c r="P1108" s="56"/>
      <c r="Q1108" s="56"/>
      <c r="R1108" s="56"/>
      <c r="S1108" s="56"/>
      <c r="T1108" s="56"/>
      <c r="U1108" s="56"/>
      <c r="V1108" s="56" t="s">
        <v>12790</v>
      </c>
      <c r="W1108" s="56"/>
      <c r="X1108" s="56"/>
      <c r="Y1108" s="56"/>
      <c r="Z1108" s="56"/>
      <c r="AA1108" s="56"/>
      <c r="AB1108" s="56"/>
      <c r="AC1108" s="56"/>
      <c r="AD1108" s="56"/>
      <c r="AE1108" s="56"/>
      <c r="AF1108" s="56"/>
      <c r="AG1108" s="56"/>
      <c r="AH1108" s="56"/>
      <c r="AI1108" s="56" t="str">
        <f>TEXT(Y1096,"#,##0.#######")</f>
        <v>30.</v>
      </c>
      <c r="AJ1108" s="56"/>
      <c r="AK1108" s="56"/>
      <c r="AL1108" s="56"/>
      <c r="AM1108" s="56"/>
      <c r="AN1108" s="56"/>
      <c r="AO1108" s="56"/>
      <c r="AP1108" s="56" t="str">
        <f>TEXT(AP1096,"#,##0.#######")</f>
        <v>35.</v>
      </c>
      <c r="AQ1108" s="56"/>
      <c r="AR1108" s="56"/>
      <c r="AS1108" s="56"/>
      <c r="AT1108" s="56"/>
      <c r="AU1108" s="56"/>
      <c r="AV1108" s="56"/>
      <c r="AW1108" s="56"/>
      <c r="AX1108" s="56"/>
      <c r="AY1108" s="56"/>
      <c r="AZ1108" s="56"/>
      <c r="BA1108" s="56"/>
      <c r="BB1108" s="56"/>
      <c r="BC1108" s="56"/>
      <c r="BD1108" s="56"/>
      <c r="BE1108" s="56"/>
      <c r="BF1108" s="56"/>
      <c r="BG1108" s="56"/>
      <c r="BH1108" s="56"/>
      <c r="BI1108" s="56"/>
      <c r="BJ1108" s="56"/>
      <c r="BK1108" s="56"/>
      <c r="BL1108" s="56"/>
      <c r="BM1108" s="56"/>
      <c r="BN1108" s="56"/>
      <c r="BO1108" s="56"/>
      <c r="BP1108" s="56"/>
      <c r="BQ1108" s="56"/>
      <c r="BR1108" s="56"/>
      <c r="BS1108" s="56"/>
      <c r="BT1108" s="56"/>
      <c r="BU1108" s="56"/>
      <c r="BV1108" s="56"/>
      <c r="BW1108" s="56"/>
      <c r="BX1108" s="56"/>
      <c r="BY1108" s="56"/>
      <c r="BZ1108" s="56"/>
      <c r="CA1108" s="56"/>
      <c r="CB1108" s="56"/>
      <c r="CC1108" s="56"/>
      <c r="CD1108" s="56"/>
      <c r="CE1108" s="56"/>
      <c r="CF1108" s="56"/>
      <c r="CG1108" s="56"/>
      <c r="CH1108" s="56"/>
      <c r="CI1108" s="56"/>
      <c r="CJ1108" s="56"/>
      <c r="CK1108" s="56"/>
      <c r="CL1108" s="56"/>
      <c r="CM1108" s="56"/>
      <c r="CN1108" s="56"/>
      <c r="CO1108" s="56"/>
      <c r="CP1108" s="56"/>
      <c r="CQ1108" s="56"/>
      <c r="CR1108" s="56"/>
      <c r="CS1108" s="56"/>
      <c r="CT1108" s="56"/>
      <c r="CU1108" s="56"/>
      <c r="CV1108" s="56"/>
      <c r="CW1108" s="56"/>
      <c r="CX1108" s="56"/>
      <c r="CY1108" s="56"/>
      <c r="CZ1108" s="66"/>
      <c r="DA1108" s="66"/>
      <c r="DB1108" s="66"/>
      <c r="DC1108" s="66"/>
      <c r="DD1108" s="66"/>
      <c r="DE1108" s="66"/>
      <c r="DF1108" s="66"/>
      <c r="DG1108" s="66"/>
      <c r="DH1108" s="66"/>
      <c r="DI1108" s="66"/>
      <c r="DJ1108" s="66"/>
      <c r="DK1108" s="66"/>
      <c r="DL1108" s="66"/>
      <c r="DM1108" s="66"/>
      <c r="DN1108" s="66"/>
      <c r="DO1108" s="66"/>
      <c r="DP1108" s="66"/>
      <c r="DQ1108" s="66"/>
      <c r="DR1108" s="66"/>
      <c r="DS1108" s="66"/>
      <c r="DT1108" s="66"/>
      <c r="DU1108" s="66"/>
      <c r="DV1108" s="66"/>
      <c r="DW1108" s="66"/>
      <c r="DX1108" s="66"/>
      <c r="DY1108" s="66"/>
      <c r="DZ1108" s="66"/>
      <c r="EA1108" s="66"/>
      <c r="EB1108" s="66"/>
      <c r="EC1108" s="66"/>
      <c r="ED1108" s="66"/>
      <c r="EE1108" s="66"/>
      <c r="EF1108" s="66"/>
      <c r="EG1108" s="66"/>
      <c r="EH1108" s="66"/>
      <c r="EI1108" s="66"/>
      <c r="EJ1108" s="66"/>
      <c r="EK1108" s="66"/>
      <c r="EL1108" s="115"/>
      <c r="EM1108" s="61"/>
      <c r="EN1108" s="61"/>
      <c r="EO1108" s="61"/>
      <c r="EP1108" s="61"/>
      <c r="EQ1108" s="121"/>
    </row>
    <row r="1109" spans="2:147" s="67" customFormat="1" ht="11.25" customHeight="1" x14ac:dyDescent="0.15">
      <c r="B1109" s="114"/>
      <c r="C1109" s="56"/>
      <c r="D1109" s="56"/>
      <c r="E1109" s="56"/>
      <c r="F1109" s="56"/>
      <c r="G1109" s="56"/>
      <c r="H1109" s="56"/>
      <c r="I1109" s="56"/>
      <c r="J1109" s="56"/>
      <c r="K1109" s="56"/>
      <c r="L1109" s="56"/>
      <c r="M1109" s="56"/>
      <c r="N1109" s="56"/>
      <c r="O1109" s="56"/>
      <c r="P1109" s="56"/>
      <c r="Q1109" s="56"/>
      <c r="R1109" s="56"/>
      <c r="S1109" s="56"/>
      <c r="T1109" s="56"/>
      <c r="U1109" s="56"/>
      <c r="V1109" s="56"/>
      <c r="W1109" s="56"/>
      <c r="X1109" s="56"/>
      <c r="Y1109" s="56"/>
      <c r="Z1109" s="56"/>
      <c r="AA1109" s="56"/>
      <c r="AB1109" s="56"/>
      <c r="AC1109" s="56"/>
      <c r="AD1109" s="56"/>
      <c r="AE1109" s="56"/>
      <c r="AF1109" s="56"/>
      <c r="AG1109" s="56"/>
      <c r="AH1109" s="56"/>
      <c r="AI1109" s="56"/>
      <c r="AJ1109" s="56"/>
      <c r="AK1109" s="56"/>
      <c r="AL1109" s="56"/>
      <c r="AM1109" s="56"/>
      <c r="AN1109" s="56"/>
      <c r="AO1109" s="56"/>
      <c r="AP1109" s="56"/>
      <c r="AQ1109" s="56"/>
      <c r="AR1109" s="56"/>
      <c r="AS1109" s="56"/>
      <c r="AT1109" s="56"/>
      <c r="AU1109" s="56"/>
      <c r="AV1109" s="56"/>
      <c r="AW1109" s="56"/>
      <c r="AX1109" s="56"/>
      <c r="AY1109" s="56"/>
      <c r="AZ1109" s="56"/>
      <c r="BA1109" s="56"/>
      <c r="BB1109" s="56"/>
      <c r="BC1109" s="56"/>
      <c r="BD1109" s="56"/>
      <c r="BE1109" s="56"/>
      <c r="BF1109" s="56"/>
      <c r="BG1109" s="56"/>
      <c r="BH1109" s="56"/>
      <c r="BI1109" s="56"/>
      <c r="BJ1109" s="56"/>
      <c r="BK1109" s="56"/>
      <c r="BL1109" s="56"/>
      <c r="BM1109" s="56"/>
      <c r="BN1109" s="56"/>
      <c r="BO1109" s="56"/>
      <c r="BP1109" s="56"/>
      <c r="BQ1109" s="56"/>
      <c r="BR1109" s="56"/>
      <c r="BS1109" s="56"/>
      <c r="BT1109" s="56"/>
      <c r="BU1109" s="56"/>
      <c r="BV1109" s="56"/>
      <c r="BW1109" s="56"/>
      <c r="BX1109" s="56"/>
      <c r="BY1109" s="56"/>
      <c r="BZ1109" s="56"/>
      <c r="CA1109" s="56"/>
      <c r="CB1109" s="56"/>
      <c r="CC1109" s="56"/>
      <c r="CD1109" s="56"/>
      <c r="CE1109" s="56"/>
      <c r="CF1109" s="56"/>
      <c r="CG1109" s="56"/>
      <c r="CH1109" s="56"/>
      <c r="CI1109" s="56"/>
      <c r="CJ1109" s="56"/>
      <c r="CK1109" s="56"/>
      <c r="CL1109" s="56"/>
      <c r="CM1109" s="56"/>
      <c r="CN1109" s="56"/>
      <c r="CO1109" s="56"/>
      <c r="CP1109" s="56"/>
      <c r="CQ1109" s="56"/>
      <c r="CR1109" s="56"/>
      <c r="CS1109" s="56"/>
      <c r="CT1109" s="56"/>
      <c r="CU1109" s="56"/>
      <c r="CV1109" s="56"/>
      <c r="CW1109" s="56"/>
      <c r="CX1109" s="56"/>
      <c r="CY1109" s="56"/>
      <c r="CZ1109" s="66"/>
      <c r="DA1109" s="66"/>
      <c r="DB1109" s="66"/>
      <c r="DC1109" s="66"/>
      <c r="DD1109" s="66"/>
      <c r="DE1109" s="66"/>
      <c r="DF1109" s="66"/>
      <c r="DG1109" s="66"/>
      <c r="DH1109" s="66"/>
      <c r="DI1109" s="66"/>
      <c r="DJ1109" s="66"/>
      <c r="DK1109" s="66"/>
      <c r="DL1109" s="66"/>
      <c r="DM1109" s="66"/>
      <c r="DN1109" s="66"/>
      <c r="DO1109" s="66"/>
      <c r="DP1109" s="66"/>
      <c r="DQ1109" s="66"/>
      <c r="DR1109" s="66"/>
      <c r="DS1109" s="66"/>
      <c r="DT1109" s="66"/>
      <c r="DU1109" s="66"/>
      <c r="DV1109" s="66"/>
      <c r="DW1109" s="66"/>
      <c r="DX1109" s="66"/>
      <c r="DY1109" s="66"/>
      <c r="DZ1109" s="66"/>
      <c r="EA1109" s="66"/>
      <c r="EB1109" s="66"/>
      <c r="EC1109" s="66"/>
      <c r="ED1109" s="66"/>
      <c r="EE1109" s="66"/>
      <c r="EF1109" s="66"/>
      <c r="EG1109" s="66"/>
      <c r="EH1109" s="66"/>
      <c r="EI1109" s="66"/>
      <c r="EJ1109" s="66"/>
      <c r="EK1109" s="66"/>
      <c r="EL1109" s="115"/>
      <c r="EM1109" s="61"/>
      <c r="EN1109" s="61"/>
      <c r="EO1109" s="61"/>
      <c r="EP1109" s="61"/>
      <c r="EQ1109" s="121"/>
    </row>
    <row r="1110" spans="2:147" s="67" customFormat="1" ht="11.25" customHeight="1" x14ac:dyDescent="0.15">
      <c r="B1110" s="114"/>
      <c r="C1110" s="56"/>
      <c r="D1110" s="56"/>
      <c r="E1110" s="56"/>
      <c r="F1110" s="56"/>
      <c r="G1110" s="56"/>
      <c r="H1110" s="56" t="s">
        <v>12641</v>
      </c>
      <c r="I1110" s="56"/>
      <c r="J1110" s="56"/>
      <c r="K1110" s="56" t="s">
        <v>43</v>
      </c>
      <c r="L1110" s="56"/>
      <c r="M1110" s="56" t="str">
        <f>TEXT(0.8,"#,##0.#######")</f>
        <v>0.8</v>
      </c>
      <c r="N1110" s="56"/>
      <c r="O1110" s="56"/>
      <c r="P1110" s="56"/>
      <c r="Q1110" s="56"/>
      <c r="R1110" s="56"/>
      <c r="S1110" s="56"/>
      <c r="T1110" s="56" t="s">
        <v>12643</v>
      </c>
      <c r="U1110" s="56"/>
      <c r="V1110" s="56"/>
      <c r="W1110" s="56" t="s">
        <v>43</v>
      </c>
      <c r="X1110" s="56"/>
      <c r="Y1110" s="56" t="str">
        <f>TEXT(0.42,"#,##0.#######")</f>
        <v>0.42</v>
      </c>
      <c r="Z1110" s="56"/>
      <c r="AA1110" s="56"/>
      <c r="AB1110" s="56"/>
      <c r="AC1110" s="56"/>
      <c r="AD1110" s="56"/>
      <c r="AE1110" s="56"/>
      <c r="AF1110" s="56"/>
      <c r="AG1110" s="56" t="s">
        <v>12645</v>
      </c>
      <c r="AH1110" s="56"/>
      <c r="AI1110" s="56"/>
      <c r="AJ1110" s="56" t="s">
        <v>43</v>
      </c>
      <c r="AK1110" s="56"/>
      <c r="AL1110" s="56" t="str">
        <f>TEXT(0.5,"#,##0.#######")</f>
        <v>0.5</v>
      </c>
      <c r="AM1110" s="56"/>
      <c r="AN1110" s="56"/>
      <c r="AO1110" s="56"/>
      <c r="AP1110" s="56"/>
      <c r="AQ1110" s="56"/>
      <c r="AR1110" s="56"/>
      <c r="AS1110" s="56" t="s">
        <v>12933</v>
      </c>
      <c r="AT1110" s="56"/>
      <c r="AU1110" s="56"/>
      <c r="AV1110" s="56" t="s">
        <v>43</v>
      </c>
      <c r="AW1110" s="56"/>
      <c r="AX1110" s="56" t="str">
        <f>TEXT(1.5,"#,##0.#######")</f>
        <v>1.5</v>
      </c>
      <c r="AY1110" s="56"/>
      <c r="AZ1110" s="56"/>
      <c r="BA1110" s="56"/>
      <c r="BB1110" s="56"/>
      <c r="BC1110" s="56"/>
      <c r="BD1110" s="56"/>
      <c r="BE1110" s="56"/>
      <c r="BF1110" s="56"/>
      <c r="BG1110" s="56"/>
      <c r="BH1110" s="56"/>
      <c r="BI1110" s="56"/>
      <c r="BJ1110" s="56"/>
      <c r="BK1110" s="56"/>
      <c r="BL1110" s="56"/>
      <c r="BM1110" s="56"/>
      <c r="BN1110" s="56"/>
      <c r="BO1110" s="56"/>
      <c r="BP1110" s="56"/>
      <c r="BQ1110" s="56"/>
      <c r="BR1110" s="56"/>
      <c r="BS1110" s="56"/>
      <c r="BT1110" s="56"/>
      <c r="BU1110" s="56"/>
      <c r="BV1110" s="56"/>
      <c r="BW1110" s="56"/>
      <c r="BX1110" s="56"/>
      <c r="BY1110" s="56"/>
      <c r="BZ1110" s="56"/>
      <c r="CA1110" s="56"/>
      <c r="CB1110" s="56"/>
      <c r="CC1110" s="56"/>
      <c r="CD1110" s="56"/>
      <c r="CE1110" s="56"/>
      <c r="CF1110" s="56"/>
      <c r="CG1110" s="56"/>
      <c r="CH1110" s="56"/>
      <c r="CI1110" s="56"/>
      <c r="CJ1110" s="56"/>
      <c r="CK1110" s="56"/>
      <c r="CL1110" s="56"/>
      <c r="CM1110" s="56"/>
      <c r="CN1110" s="56"/>
      <c r="CO1110" s="56"/>
      <c r="CP1110" s="56"/>
      <c r="CQ1110" s="56"/>
      <c r="CR1110" s="56"/>
      <c r="CS1110" s="56"/>
      <c r="CT1110" s="56"/>
      <c r="CU1110" s="56"/>
      <c r="CV1110" s="56"/>
      <c r="CW1110" s="56"/>
      <c r="CX1110" s="56"/>
      <c r="CY1110" s="56"/>
      <c r="CZ1110" s="66"/>
      <c r="DA1110" s="66"/>
      <c r="DB1110" s="66"/>
      <c r="DC1110" s="66"/>
      <c r="DD1110" s="66"/>
      <c r="DE1110" s="66"/>
      <c r="DF1110" s="66"/>
      <c r="DG1110" s="66"/>
      <c r="DH1110" s="66"/>
      <c r="DI1110" s="66"/>
      <c r="DJ1110" s="66"/>
      <c r="DK1110" s="66"/>
      <c r="DL1110" s="66"/>
      <c r="DM1110" s="66"/>
      <c r="DN1110" s="66"/>
      <c r="DO1110" s="66"/>
      <c r="DP1110" s="66"/>
      <c r="DQ1110" s="66"/>
      <c r="DR1110" s="66"/>
      <c r="DS1110" s="66"/>
      <c r="DT1110" s="66"/>
      <c r="DU1110" s="66"/>
      <c r="DV1110" s="66"/>
      <c r="DW1110" s="66"/>
      <c r="DX1110" s="66"/>
      <c r="DY1110" s="66"/>
      <c r="DZ1110" s="66"/>
      <c r="EA1110" s="66"/>
      <c r="EB1110" s="66"/>
      <c r="EC1110" s="66"/>
      <c r="ED1110" s="66"/>
      <c r="EE1110" s="66"/>
      <c r="EF1110" s="66"/>
      <c r="EG1110" s="66"/>
      <c r="EH1110" s="66"/>
      <c r="EI1110" s="66"/>
      <c r="EJ1110" s="66"/>
      <c r="EK1110" s="66"/>
      <c r="EL1110" s="115"/>
      <c r="EM1110" s="61"/>
      <c r="EN1110" s="61"/>
      <c r="EO1110" s="61"/>
      <c r="EP1110" s="61"/>
      <c r="EQ1110" s="121"/>
    </row>
    <row r="1111" spans="2:147" s="67" customFormat="1" ht="11.25" customHeight="1" x14ac:dyDescent="0.15">
      <c r="B1111" s="114"/>
      <c r="C1111" s="56"/>
      <c r="D1111" s="56"/>
      <c r="E1111" s="56"/>
      <c r="F1111" s="56"/>
      <c r="G1111" s="56"/>
      <c r="H1111" s="56"/>
      <c r="I1111" s="56"/>
      <c r="J1111" s="56"/>
      <c r="K1111" s="56"/>
      <c r="L1111" s="56"/>
      <c r="M1111" s="56"/>
      <c r="N1111" s="56"/>
      <c r="O1111" s="56"/>
      <c r="P1111" s="56"/>
      <c r="Q1111" s="56"/>
      <c r="R1111" s="56"/>
      <c r="S1111" s="56"/>
      <c r="T1111" s="56"/>
      <c r="U1111" s="56"/>
      <c r="V1111" s="56"/>
      <c r="W1111" s="56"/>
      <c r="X1111" s="56"/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56"/>
      <c r="AI1111" s="56"/>
      <c r="AJ1111" s="56"/>
      <c r="AK1111" s="56"/>
      <c r="AL1111" s="56"/>
      <c r="AM1111" s="56"/>
      <c r="AN1111" s="56"/>
      <c r="AO1111" s="56"/>
      <c r="AP1111" s="56"/>
      <c r="AQ1111" s="56"/>
      <c r="AR1111" s="56"/>
      <c r="AS1111" s="56"/>
      <c r="AT1111" s="56"/>
      <c r="AU1111" s="56"/>
      <c r="AV1111" s="56"/>
      <c r="AW1111" s="56"/>
      <c r="AX1111" s="56"/>
      <c r="AY1111" s="56"/>
      <c r="AZ1111" s="56"/>
      <c r="BA1111" s="56"/>
      <c r="BB1111" s="56"/>
      <c r="BC1111" s="56"/>
      <c r="BD1111" s="56"/>
      <c r="BE1111" s="56"/>
      <c r="BF1111" s="56"/>
      <c r="BG1111" s="56"/>
      <c r="BH1111" s="56"/>
      <c r="BI1111" s="56"/>
      <c r="BJ1111" s="56"/>
      <c r="BK1111" s="56"/>
      <c r="BL1111" s="56"/>
      <c r="BM1111" s="56"/>
      <c r="BN1111" s="56"/>
      <c r="BO1111" s="56"/>
      <c r="BP1111" s="56"/>
      <c r="BQ1111" s="56"/>
      <c r="BR1111" s="56"/>
      <c r="BS1111" s="56"/>
      <c r="BT1111" s="56"/>
      <c r="BU1111" s="56"/>
      <c r="BV1111" s="56"/>
      <c r="BW1111" s="56"/>
      <c r="BX1111" s="56"/>
      <c r="BY1111" s="56"/>
      <c r="BZ1111" s="56"/>
      <c r="CA1111" s="56"/>
      <c r="CB1111" s="56"/>
      <c r="CC1111" s="56"/>
      <c r="CD1111" s="56"/>
      <c r="CE1111" s="56"/>
      <c r="CF1111" s="56"/>
      <c r="CG1111" s="56"/>
      <c r="CH1111" s="56"/>
      <c r="CI1111" s="56"/>
      <c r="CJ1111" s="56"/>
      <c r="CK1111" s="56"/>
      <c r="CL1111" s="56"/>
      <c r="CM1111" s="56"/>
      <c r="CN1111" s="56"/>
      <c r="CO1111" s="56"/>
      <c r="CP1111" s="56"/>
      <c r="CQ1111" s="56"/>
      <c r="CR1111" s="56"/>
      <c r="CS1111" s="56"/>
      <c r="CT1111" s="56"/>
      <c r="CU1111" s="56"/>
      <c r="CV1111" s="56"/>
      <c r="CW1111" s="56"/>
      <c r="CX1111" s="56"/>
      <c r="CY1111" s="56"/>
      <c r="CZ1111" s="66"/>
      <c r="DA1111" s="66"/>
      <c r="DB1111" s="66"/>
      <c r="DC1111" s="66"/>
      <c r="DD1111" s="66"/>
      <c r="DE1111" s="66"/>
      <c r="DF1111" s="66"/>
      <c r="DG1111" s="66"/>
      <c r="DH1111" s="66"/>
      <c r="DI1111" s="66"/>
      <c r="DJ1111" s="66"/>
      <c r="DK1111" s="66"/>
      <c r="DL1111" s="66"/>
      <c r="DM1111" s="66"/>
      <c r="DN1111" s="66"/>
      <c r="DO1111" s="66"/>
      <c r="DP1111" s="66"/>
      <c r="DQ1111" s="66"/>
      <c r="DR1111" s="66"/>
      <c r="DS1111" s="66"/>
      <c r="DT1111" s="66"/>
      <c r="DU1111" s="66"/>
      <c r="DV1111" s="66"/>
      <c r="DW1111" s="66"/>
      <c r="DX1111" s="66"/>
      <c r="DY1111" s="66"/>
      <c r="DZ1111" s="66"/>
      <c r="EA1111" s="66"/>
      <c r="EB1111" s="66"/>
      <c r="EC1111" s="66"/>
      <c r="ED1111" s="66"/>
      <c r="EE1111" s="66"/>
      <c r="EF1111" s="66"/>
      <c r="EG1111" s="66"/>
      <c r="EH1111" s="66"/>
      <c r="EI1111" s="66"/>
      <c r="EJ1111" s="66"/>
      <c r="EK1111" s="66"/>
      <c r="EL1111" s="115"/>
      <c r="EM1111" s="61"/>
      <c r="EN1111" s="61"/>
      <c r="EO1111" s="61"/>
      <c r="EP1111" s="61"/>
      <c r="EQ1111" s="121"/>
    </row>
    <row r="1112" spans="2:147" s="67" customFormat="1" ht="11.25" customHeight="1" x14ac:dyDescent="0.15">
      <c r="B1112" s="114"/>
      <c r="C1112" s="56"/>
      <c r="D1112" s="56"/>
      <c r="E1112" s="56"/>
      <c r="F1112" s="56"/>
      <c r="G1112" s="56"/>
      <c r="H1112" s="56" t="s">
        <v>12619</v>
      </c>
      <c r="I1112" s="56"/>
      <c r="J1112" s="56"/>
      <c r="K1112" s="56" t="s">
        <v>43</v>
      </c>
      <c r="L1112" s="56"/>
      <c r="M1112" s="56" t="s">
        <v>12638</v>
      </c>
      <c r="N1112" s="56"/>
      <c r="O1112" s="56"/>
      <c r="P1112" s="56" t="s">
        <v>39</v>
      </c>
      <c r="Q1112" s="56"/>
      <c r="R1112" s="56" t="s">
        <v>12647</v>
      </c>
      <c r="S1112" s="56"/>
      <c r="T1112" s="56"/>
      <c r="U1112" s="56" t="s">
        <v>39</v>
      </c>
      <c r="V1112" s="56"/>
      <c r="W1112" s="56" t="s">
        <v>12641</v>
      </c>
      <c r="X1112" s="56"/>
      <c r="Y1112" s="56"/>
      <c r="Z1112" s="56" t="s">
        <v>39</v>
      </c>
      <c r="AA1112" s="56"/>
      <c r="AB1112" s="56" t="s">
        <v>12643</v>
      </c>
      <c r="AC1112" s="56"/>
      <c r="AD1112" s="56"/>
      <c r="AE1112" s="56" t="s">
        <v>39</v>
      </c>
      <c r="AF1112" s="56"/>
      <c r="AG1112" s="56" t="s">
        <v>12934</v>
      </c>
      <c r="AH1112" s="56"/>
      <c r="AI1112" s="56"/>
      <c r="AJ1112" s="56" t="s">
        <v>39</v>
      </c>
      <c r="AK1112" s="56"/>
      <c r="AL1112" s="56" t="s">
        <v>12933</v>
      </c>
      <c r="AM1112" s="56"/>
      <c r="AN1112" s="56"/>
      <c r="AO1112" s="56" t="s">
        <v>43</v>
      </c>
      <c r="AP1112" s="56"/>
      <c r="AQ1112" s="56" t="str">
        <f>TEXT(BR1104,"#,##0.#######")</f>
        <v>18.41</v>
      </c>
      <c r="AR1112" s="56"/>
      <c r="AS1112" s="56"/>
      <c r="AT1112" s="56"/>
      <c r="AU1112" s="56" t="s">
        <v>39</v>
      </c>
      <c r="AV1112" s="56" t="str">
        <f>TEXT(BA1107,"#,##0.#######")</f>
        <v>74.29</v>
      </c>
      <c r="AW1112" s="56"/>
      <c r="AX1112" s="56"/>
      <c r="AY1112" s="56"/>
      <c r="AZ1112" s="56" t="s">
        <v>39</v>
      </c>
      <c r="BA1112" s="56" t="str">
        <f>TEXT(M1110,"#,##0.#######")</f>
        <v>0.8</v>
      </c>
      <c r="BB1112" s="56"/>
      <c r="BC1112" s="56"/>
      <c r="BD1112" s="56" t="s">
        <v>39</v>
      </c>
      <c r="BE1112" s="56" t="str">
        <f>TEXT(Y1110,"#,##0.#######")</f>
        <v>0.42</v>
      </c>
      <c r="BF1112" s="56"/>
      <c r="BG1112" s="56"/>
      <c r="BH1112" s="56"/>
      <c r="BI1112" s="56" t="s">
        <v>39</v>
      </c>
      <c r="BJ1112" s="56" t="str">
        <f>TEXT(AL1110,"#,##0.#######")</f>
        <v>0.5</v>
      </c>
      <c r="BK1112" s="56"/>
      <c r="BL1112" s="56"/>
      <c r="BM1112" s="56" t="s">
        <v>39</v>
      </c>
      <c r="BN1112" s="56" t="str">
        <f>TEXT(AX1110,"#,##0.#######")</f>
        <v>1.5</v>
      </c>
      <c r="BO1112" s="56"/>
      <c r="BP1112" s="56"/>
      <c r="BQ1112" s="56" t="s">
        <v>43</v>
      </c>
      <c r="BR1112" s="56"/>
      <c r="BS1112" s="56" t="str">
        <f>TEXT(ROUND(BR1104+BA1107+M1110+Y1110+AL1110+AX1110,2),"#,##0.#######")</f>
        <v>95.92</v>
      </c>
      <c r="BT1112" s="56"/>
      <c r="BW1112" s="56"/>
      <c r="CC1112" s="56"/>
      <c r="CD1112" s="56"/>
      <c r="CE1112" s="56"/>
      <c r="CF1112" s="56"/>
      <c r="CG1112" s="56"/>
      <c r="CH1112" s="56"/>
      <c r="CI1112" s="56"/>
      <c r="CJ1112" s="56"/>
      <c r="CK1112" s="56"/>
      <c r="CL1112" s="56"/>
      <c r="CM1112" s="56"/>
      <c r="CN1112" s="56"/>
      <c r="CO1112" s="56"/>
      <c r="CP1112" s="56"/>
      <c r="CQ1112" s="56"/>
      <c r="CR1112" s="56"/>
      <c r="CS1112" s="56"/>
      <c r="CT1112" s="56"/>
      <c r="CU1112" s="56"/>
      <c r="CV1112" s="56"/>
      <c r="CW1112" s="56"/>
      <c r="CX1112" s="56"/>
      <c r="CY1112" s="56"/>
      <c r="CZ1112" s="66"/>
      <c r="DA1112" s="66"/>
      <c r="DB1112" s="66"/>
      <c r="DC1112" s="66"/>
      <c r="DD1112" s="66"/>
      <c r="DE1112" s="66"/>
      <c r="DF1112" s="66"/>
      <c r="DG1112" s="66"/>
      <c r="DH1112" s="66"/>
      <c r="DI1112" s="66"/>
      <c r="DJ1112" s="66"/>
      <c r="DK1112" s="66"/>
      <c r="DL1112" s="66"/>
      <c r="DM1112" s="66"/>
      <c r="DN1112" s="66"/>
      <c r="DO1112" s="66"/>
      <c r="DP1112" s="66"/>
      <c r="DQ1112" s="66"/>
      <c r="DR1112" s="66"/>
      <c r="DS1112" s="66"/>
      <c r="DT1112" s="66"/>
      <c r="DU1112" s="66"/>
      <c r="DV1112" s="66"/>
      <c r="DW1112" s="66"/>
      <c r="DX1112" s="66"/>
      <c r="DY1112" s="66"/>
      <c r="DZ1112" s="66"/>
      <c r="EA1112" s="66"/>
      <c r="EB1112" s="66"/>
      <c r="EC1112" s="66"/>
      <c r="ED1112" s="66"/>
      <c r="EE1112" s="66"/>
      <c r="EF1112" s="66"/>
      <c r="EG1112" s="66"/>
      <c r="EH1112" s="66"/>
      <c r="EI1112" s="66"/>
      <c r="EJ1112" s="66"/>
      <c r="EK1112" s="66"/>
      <c r="EL1112" s="115"/>
      <c r="EM1112" s="61"/>
      <c r="EN1112" s="61"/>
      <c r="EO1112" s="61"/>
      <c r="EP1112" s="61"/>
      <c r="EQ1112" s="121"/>
    </row>
    <row r="1113" spans="2:147" s="67" customFormat="1" ht="11.25" customHeight="1" x14ac:dyDescent="0.15">
      <c r="B1113" s="114"/>
      <c r="C1113" s="56"/>
      <c r="D1113" s="56"/>
      <c r="E1113" s="56"/>
      <c r="F1113" s="56"/>
      <c r="G1113" s="56"/>
      <c r="H1113" s="56"/>
      <c r="I1113" s="56"/>
      <c r="J1113" s="56"/>
      <c r="K1113" s="56"/>
      <c r="L1113" s="56"/>
      <c r="M1113" s="56"/>
      <c r="N1113" s="56"/>
      <c r="O1113" s="56"/>
      <c r="P1113" s="56"/>
      <c r="Q1113" s="56"/>
      <c r="R1113" s="56"/>
      <c r="S1113" s="56"/>
      <c r="T1113" s="56"/>
      <c r="U1113" s="56"/>
      <c r="V1113" s="56"/>
      <c r="W1113" s="56"/>
      <c r="X1113" s="56"/>
      <c r="Y1113" s="56"/>
      <c r="Z1113" s="56"/>
      <c r="AA1113" s="56"/>
      <c r="AB1113" s="56"/>
      <c r="AC1113" s="56"/>
      <c r="AD1113" s="56"/>
      <c r="AE1113" s="56"/>
      <c r="AF1113" s="56"/>
      <c r="AG1113" s="56"/>
      <c r="AH1113" s="56"/>
      <c r="AI1113" s="56"/>
      <c r="AJ1113" s="56"/>
      <c r="AK1113" s="56"/>
      <c r="AL1113" s="56"/>
      <c r="AM1113" s="56"/>
      <c r="AN1113" s="56"/>
      <c r="AO1113" s="56"/>
      <c r="AP1113" s="56"/>
      <c r="AQ1113" s="56"/>
      <c r="AR1113" s="56"/>
      <c r="AS1113" s="56"/>
      <c r="AT1113" s="56"/>
      <c r="AU1113" s="56"/>
      <c r="AV1113" s="56"/>
      <c r="AW1113" s="56"/>
      <c r="AX1113" s="56"/>
      <c r="AY1113" s="56"/>
      <c r="AZ1113" s="56"/>
      <c r="BA1113" s="56"/>
      <c r="BB1113" s="56"/>
      <c r="BC1113" s="56"/>
      <c r="BD1113" s="56"/>
      <c r="BE1113" s="56"/>
      <c r="BF1113" s="56"/>
      <c r="BG1113" s="56"/>
      <c r="BH1113" s="56"/>
      <c r="BI1113" s="56"/>
      <c r="BJ1113" s="56"/>
      <c r="BK1113" s="56"/>
      <c r="BL1113" s="56"/>
      <c r="BM1113" s="56"/>
      <c r="BN1113" s="56"/>
      <c r="BO1113" s="56"/>
      <c r="BP1113" s="56"/>
      <c r="BQ1113" s="56"/>
      <c r="BR1113" s="56"/>
      <c r="BS1113" s="56"/>
      <c r="BT1113" s="56"/>
      <c r="BU1113" s="56"/>
      <c r="BV1113" s="56"/>
      <c r="BW1113" s="56"/>
      <c r="BX1113" s="56"/>
      <c r="BY1113" s="56"/>
      <c r="BZ1113" s="56"/>
      <c r="CA1113" s="56"/>
      <c r="CB1113" s="56"/>
      <c r="CC1113" s="56"/>
      <c r="CD1113" s="56"/>
      <c r="CE1113" s="56"/>
      <c r="CF1113" s="56"/>
      <c r="CG1113" s="56"/>
      <c r="CH1113" s="56"/>
      <c r="CI1113" s="56"/>
      <c r="CJ1113" s="56"/>
      <c r="CK1113" s="56"/>
      <c r="CL1113" s="56"/>
      <c r="CM1113" s="56"/>
      <c r="CN1113" s="56"/>
      <c r="CO1113" s="56"/>
      <c r="CP1113" s="56"/>
      <c r="CQ1113" s="56"/>
      <c r="CR1113" s="56"/>
      <c r="CS1113" s="56"/>
      <c r="CT1113" s="56"/>
      <c r="CU1113" s="56"/>
      <c r="CV1113" s="56"/>
      <c r="CW1113" s="56"/>
      <c r="CX1113" s="56"/>
      <c r="CY1113" s="56"/>
      <c r="CZ1113" s="66"/>
      <c r="DA1113" s="66"/>
      <c r="DB1113" s="66"/>
      <c r="DC1113" s="66"/>
      <c r="DD1113" s="66"/>
      <c r="DE1113" s="66"/>
      <c r="DF1113" s="66"/>
      <c r="DG1113" s="66"/>
      <c r="DH1113" s="66"/>
      <c r="DI1113" s="66"/>
      <c r="DJ1113" s="66"/>
      <c r="DK1113" s="66"/>
      <c r="DL1113" s="66"/>
      <c r="DM1113" s="66"/>
      <c r="DN1113" s="66"/>
      <c r="DO1113" s="66"/>
      <c r="DP1113" s="66"/>
      <c r="DQ1113" s="66"/>
      <c r="DR1113" s="66"/>
      <c r="DS1113" s="66"/>
      <c r="DT1113" s="66"/>
      <c r="DU1113" s="66"/>
      <c r="DV1113" s="66"/>
      <c r="DW1113" s="66"/>
      <c r="DX1113" s="66"/>
      <c r="DY1113" s="66"/>
      <c r="DZ1113" s="66"/>
      <c r="EA1113" s="66"/>
      <c r="EB1113" s="66"/>
      <c r="EC1113" s="66"/>
      <c r="ED1113" s="66"/>
      <c r="EE1113" s="66"/>
      <c r="EF1113" s="66"/>
      <c r="EG1113" s="66"/>
      <c r="EH1113" s="66"/>
      <c r="EI1113" s="66"/>
      <c r="EJ1113" s="66"/>
      <c r="EK1113" s="66"/>
      <c r="EL1113" s="115"/>
      <c r="EM1113" s="61"/>
      <c r="EN1113" s="61"/>
      <c r="EO1113" s="61"/>
      <c r="EP1113" s="61"/>
      <c r="EQ1113" s="121"/>
    </row>
    <row r="1114" spans="2:147" s="67" customFormat="1" ht="11.25" customHeight="1" x14ac:dyDescent="0.15">
      <c r="B1114" s="114"/>
      <c r="C1114" s="56"/>
      <c r="D1114" s="56"/>
      <c r="E1114" s="56"/>
      <c r="F1114" s="56"/>
      <c r="G1114" s="56"/>
      <c r="H1114" s="56"/>
      <c r="I1114" s="56"/>
      <c r="J1114" s="56"/>
      <c r="K1114" s="56"/>
      <c r="L1114" s="56"/>
      <c r="M1114" s="56" t="str">
        <f>TEXT(60,"#,##0.#######")</f>
        <v>60.</v>
      </c>
      <c r="N1114" s="56"/>
      <c r="O1114" s="56" t="s">
        <v>12566</v>
      </c>
      <c r="P1114" s="56"/>
      <c r="Q1114" s="56" t="s">
        <v>12699</v>
      </c>
      <c r="R1114" s="56" t="s">
        <v>12566</v>
      </c>
      <c r="S1114" s="56"/>
      <c r="T1114" s="56" t="s">
        <v>12700</v>
      </c>
      <c r="U1114" s="56" t="s">
        <v>12566</v>
      </c>
      <c r="V1114" s="56"/>
      <c r="W1114" s="56" t="s">
        <v>12618</v>
      </c>
      <c r="X1114" s="56"/>
      <c r="Y1114" s="56"/>
      <c r="Z1114" s="56"/>
      <c r="AA1114" s="56"/>
      <c r="AB1114" s="56"/>
      <c r="AC1114" s="56"/>
      <c r="AD1114" s="56"/>
      <c r="AE1114" s="56" t="str">
        <f>TEXT(M1114,"#,##0.#######")</f>
        <v>60.</v>
      </c>
      <c r="AF1114" s="56"/>
      <c r="AG1114" s="56" t="s">
        <v>12566</v>
      </c>
      <c r="AH1114" s="56"/>
      <c r="AI1114" s="56" t="str">
        <f>TEXT(AL1100,"#,##0.#######")</f>
        <v>9.57</v>
      </c>
      <c r="AJ1114" s="56"/>
      <c r="AK1114" s="56"/>
      <c r="AL1114" s="56"/>
      <c r="AM1114" s="56" t="s">
        <v>12566</v>
      </c>
      <c r="AN1114" s="56"/>
      <c r="AO1114" s="56" t="str">
        <f>TEXT(AI1085,"#,##0.#######")</f>
        <v>0.67</v>
      </c>
      <c r="AP1114" s="56"/>
      <c r="AQ1114" s="56"/>
      <c r="AR1114" s="56"/>
      <c r="AS1114" s="56" t="s">
        <v>12566</v>
      </c>
      <c r="AT1114" s="56"/>
      <c r="AU1114" s="56" t="str">
        <f>TEXT(BA1098,"#,##0.#######")</f>
        <v>0.9</v>
      </c>
      <c r="AV1114" s="56"/>
      <c r="AW1114" s="56"/>
      <c r="AX1114" s="56"/>
      <c r="AY1114" s="56"/>
      <c r="AZ1114" s="56"/>
      <c r="BA1114" s="56"/>
      <c r="BB1114" s="56"/>
      <c r="BC1114" s="56"/>
      <c r="BD1114" s="56"/>
      <c r="BE1114" s="56"/>
      <c r="BF1114" s="56"/>
      <c r="BG1114" s="56"/>
      <c r="BH1114" s="56"/>
      <c r="BI1114" s="56"/>
      <c r="BJ1114" s="56"/>
      <c r="BK1114" s="56"/>
      <c r="BL1114" s="56"/>
      <c r="BM1114" s="56"/>
      <c r="BN1114" s="56"/>
      <c r="BO1114" s="56"/>
      <c r="BP1114" s="56"/>
      <c r="BQ1114" s="56"/>
      <c r="BR1114" s="56"/>
      <c r="BS1114" s="56"/>
      <c r="BT1114" s="56"/>
      <c r="BU1114" s="56"/>
      <c r="BV1114" s="56"/>
      <c r="BW1114" s="56"/>
      <c r="BX1114" s="56"/>
      <c r="BY1114" s="56"/>
      <c r="BZ1114" s="56"/>
      <c r="CA1114" s="56"/>
      <c r="CB1114" s="56"/>
      <c r="CC1114" s="56"/>
      <c r="CD1114" s="56"/>
      <c r="CE1114" s="56"/>
      <c r="CF1114" s="56"/>
      <c r="CG1114" s="56"/>
      <c r="CH1114" s="56"/>
      <c r="CI1114" s="56"/>
      <c r="CJ1114" s="56"/>
      <c r="CK1114" s="56"/>
      <c r="CL1114" s="56"/>
      <c r="CM1114" s="56"/>
      <c r="CN1114" s="56"/>
      <c r="CO1114" s="56"/>
      <c r="CP1114" s="56"/>
      <c r="CQ1114" s="56"/>
      <c r="CR1114" s="56"/>
      <c r="CS1114" s="56"/>
      <c r="CT1114" s="56"/>
      <c r="CU1114" s="56"/>
      <c r="CV1114" s="56"/>
      <c r="CW1114" s="56"/>
      <c r="CX1114" s="56"/>
      <c r="CY1114" s="56"/>
      <c r="CZ1114" s="66"/>
      <c r="DA1114" s="66"/>
      <c r="DB1114" s="66"/>
      <c r="DC1114" s="66"/>
      <c r="DD1114" s="66"/>
      <c r="DE1114" s="66"/>
      <c r="DF1114" s="66"/>
      <c r="DG1114" s="66"/>
      <c r="DH1114" s="66"/>
      <c r="DI1114" s="66"/>
      <c r="DJ1114" s="66"/>
      <c r="DK1114" s="66"/>
      <c r="DL1114" s="66"/>
      <c r="DM1114" s="66"/>
      <c r="DN1114" s="66"/>
      <c r="DO1114" s="66"/>
      <c r="DP1114" s="66"/>
      <c r="DQ1114" s="66"/>
      <c r="DR1114" s="66"/>
      <c r="DS1114" s="66"/>
      <c r="DT1114" s="66"/>
      <c r="DU1114" s="66"/>
      <c r="DV1114" s="66"/>
      <c r="DW1114" s="66"/>
      <c r="DX1114" s="66"/>
      <c r="DY1114" s="66"/>
      <c r="DZ1114" s="66"/>
      <c r="EA1114" s="66"/>
      <c r="EB1114" s="66"/>
      <c r="EC1114" s="66"/>
      <c r="ED1114" s="66"/>
      <c r="EE1114" s="66"/>
      <c r="EF1114" s="66"/>
      <c r="EG1114" s="66"/>
      <c r="EH1114" s="66"/>
      <c r="EI1114" s="66"/>
      <c r="EJ1114" s="66"/>
      <c r="EK1114" s="66"/>
      <c r="EL1114" s="115"/>
      <c r="EM1114" s="61"/>
      <c r="EN1114" s="61"/>
      <c r="EO1114" s="61"/>
      <c r="EP1114" s="61"/>
      <c r="EQ1114" s="121"/>
    </row>
    <row r="1115" spans="2:147" s="67" customFormat="1" ht="11.25" customHeight="1" x14ac:dyDescent="0.15">
      <c r="B1115" s="114"/>
      <c r="C1115" s="56"/>
      <c r="D1115" s="56"/>
      <c r="E1115" s="56"/>
      <c r="F1115" s="56"/>
      <c r="G1115" s="56"/>
      <c r="H1115" s="56" t="s">
        <v>12795</v>
      </c>
      <c r="I1115" s="56"/>
      <c r="J1115" s="56"/>
      <c r="K1115" s="56" t="s">
        <v>43</v>
      </c>
      <c r="L1115" s="56"/>
      <c r="M1115" s="56" t="s">
        <v>12620</v>
      </c>
      <c r="N1115" s="56"/>
      <c r="O1115" s="56" t="s">
        <v>12620</v>
      </c>
      <c r="P1115" s="56"/>
      <c r="Q1115" s="56" t="s">
        <v>12620</v>
      </c>
      <c r="R1115" s="56"/>
      <c r="S1115" s="56" t="s">
        <v>12620</v>
      </c>
      <c r="T1115" s="56"/>
      <c r="U1115" s="56" t="s">
        <v>12620</v>
      </c>
      <c r="V1115" s="56"/>
      <c r="W1115" s="56" t="s">
        <v>12620</v>
      </c>
      <c r="X1115" s="56"/>
      <c r="Y1115" s="56" t="s">
        <v>12620</v>
      </c>
      <c r="Z1115" s="56"/>
      <c r="AA1115" s="56"/>
      <c r="AB1115" s="56"/>
      <c r="AC1115" s="56" t="s">
        <v>43</v>
      </c>
      <c r="AD1115" s="56"/>
      <c r="AE1115" s="56" t="s">
        <v>12620</v>
      </c>
      <c r="AF1115" s="56"/>
      <c r="AG1115" s="56" t="s">
        <v>12620</v>
      </c>
      <c r="AH1115" s="56"/>
      <c r="AI1115" s="56" t="s">
        <v>12620</v>
      </c>
      <c r="AJ1115" s="56"/>
      <c r="AK1115" s="56" t="s">
        <v>12620</v>
      </c>
      <c r="AL1115" s="56"/>
      <c r="AM1115" s="56" t="s">
        <v>12620</v>
      </c>
      <c r="AN1115" s="56"/>
      <c r="AO1115" s="56" t="s">
        <v>12620</v>
      </c>
      <c r="AP1115" s="56"/>
      <c r="AQ1115" s="56" t="s">
        <v>12620</v>
      </c>
      <c r="AR1115" s="56"/>
      <c r="AS1115" s="56" t="s">
        <v>12620</v>
      </c>
      <c r="AT1115" s="56"/>
      <c r="AU1115" s="56" t="s">
        <v>12620</v>
      </c>
      <c r="AV1115" s="56"/>
      <c r="AW1115" s="56" t="s">
        <v>12620</v>
      </c>
      <c r="AX1115" s="56"/>
      <c r="AY1115" s="56" t="s">
        <v>43</v>
      </c>
      <c r="AZ1115" s="56"/>
      <c r="BA1115" s="56" t="str">
        <f>TEXT(ROUND((60*AL1100*AI1085*BA1098)/(BS1112),2),"#,##0.#######")</f>
        <v>3.61</v>
      </c>
      <c r="BB1115" s="56"/>
      <c r="BC1115" s="56"/>
      <c r="BD1115" s="56"/>
      <c r="BE1115" s="56"/>
      <c r="BF1115" s="56"/>
      <c r="BG1115" s="56"/>
      <c r="BH1115" s="56" t="s">
        <v>8</v>
      </c>
      <c r="BI1115" s="56"/>
      <c r="BJ1115" s="56" t="s">
        <v>45</v>
      </c>
      <c r="BK1115" s="56" t="s">
        <v>4481</v>
      </c>
      <c r="BL1115" s="56"/>
      <c r="BM1115" s="56"/>
      <c r="BN1115" s="56"/>
      <c r="BO1115" s="56"/>
      <c r="BP1115" s="56"/>
      <c r="BQ1115" s="56"/>
      <c r="BR1115" s="56"/>
      <c r="BS1115" s="56"/>
      <c r="BT1115" s="56"/>
      <c r="BU1115" s="56"/>
      <c r="BV1115" s="56"/>
      <c r="BW1115" s="56"/>
      <c r="BX1115" s="56"/>
      <c r="BY1115" s="56"/>
      <c r="BZ1115" s="56"/>
      <c r="CA1115" s="56"/>
      <c r="CB1115" s="56"/>
      <c r="CC1115" s="56"/>
      <c r="CD1115" s="56"/>
      <c r="CE1115" s="56"/>
      <c r="CF1115" s="56"/>
      <c r="CG1115" s="56"/>
      <c r="CH1115" s="56"/>
      <c r="CI1115" s="56"/>
      <c r="CJ1115" s="56"/>
      <c r="CK1115" s="56"/>
      <c r="CL1115" s="56"/>
      <c r="CM1115" s="56"/>
      <c r="CN1115" s="56"/>
      <c r="CO1115" s="56"/>
      <c r="CP1115" s="56"/>
      <c r="CQ1115" s="56"/>
      <c r="CR1115" s="56"/>
      <c r="CS1115" s="56"/>
      <c r="CT1115" s="56"/>
      <c r="CU1115" s="56"/>
      <c r="CV1115" s="56"/>
      <c r="CW1115" s="56"/>
      <c r="CX1115" s="56"/>
      <c r="CY1115" s="56"/>
      <c r="CZ1115" s="66"/>
      <c r="DA1115" s="66"/>
      <c r="DB1115" s="66"/>
      <c r="DC1115" s="66"/>
      <c r="DD1115" s="66"/>
      <c r="DE1115" s="66"/>
      <c r="DF1115" s="66"/>
      <c r="DG1115" s="66"/>
      <c r="DH1115" s="66"/>
      <c r="DI1115" s="66"/>
      <c r="DJ1115" s="66"/>
      <c r="DK1115" s="66"/>
      <c r="DL1115" s="66"/>
      <c r="DM1115" s="66"/>
      <c r="DN1115" s="66"/>
      <c r="DO1115" s="66"/>
      <c r="DP1115" s="66"/>
      <c r="DQ1115" s="66"/>
      <c r="DR1115" s="66"/>
      <c r="DS1115" s="66"/>
      <c r="DT1115" s="66"/>
      <c r="DU1115" s="66"/>
      <c r="DV1115" s="66"/>
      <c r="DW1115" s="66"/>
      <c r="DX1115" s="66"/>
      <c r="DY1115" s="66"/>
      <c r="DZ1115" s="66"/>
      <c r="EA1115" s="66"/>
      <c r="EB1115" s="66"/>
      <c r="EC1115" s="66"/>
      <c r="ED1115" s="66"/>
      <c r="EE1115" s="66"/>
      <c r="EF1115" s="66"/>
      <c r="EG1115" s="66"/>
      <c r="EH1115" s="66"/>
      <c r="EI1115" s="66"/>
      <c r="EJ1115" s="66"/>
      <c r="EK1115" s="66"/>
      <c r="EL1115" s="115"/>
      <c r="EM1115" s="61"/>
      <c r="EN1115" s="61"/>
      <c r="EO1115" s="61"/>
      <c r="EP1115" s="61"/>
      <c r="EQ1115" s="121"/>
    </row>
    <row r="1116" spans="2:147" s="67" customFormat="1" ht="11.25" customHeight="1" x14ac:dyDescent="0.15">
      <c r="B1116" s="114"/>
      <c r="C1116" s="56"/>
      <c r="D1116" s="56"/>
      <c r="E1116" s="56"/>
      <c r="F1116" s="56"/>
      <c r="G1116" s="56"/>
      <c r="H1116" s="56"/>
      <c r="I1116" s="56"/>
      <c r="J1116" s="56"/>
      <c r="K1116" s="56"/>
      <c r="L1116" s="56"/>
      <c r="M1116" s="56"/>
      <c r="N1116" s="56"/>
      <c r="O1116" s="56"/>
      <c r="P1116" s="56"/>
      <c r="Q1116" s="56"/>
      <c r="R1116" s="56" t="s">
        <v>12619</v>
      </c>
      <c r="S1116" s="56"/>
      <c r="T1116" s="56"/>
      <c r="U1116" s="56"/>
      <c r="V1116" s="56"/>
      <c r="W1116" s="56"/>
      <c r="X1116" s="56"/>
      <c r="Y1116" s="56"/>
      <c r="Z1116" s="56"/>
      <c r="AA1116" s="56"/>
      <c r="AB1116" s="56"/>
      <c r="AC1116" s="56"/>
      <c r="AD1116" s="56"/>
      <c r="AE1116" s="56"/>
      <c r="AF1116" s="56"/>
      <c r="AG1116" s="56"/>
      <c r="AH1116" s="56"/>
      <c r="AI1116" s="56"/>
      <c r="AJ1116" s="56"/>
      <c r="AK1116" s="56"/>
      <c r="AL1116" s="56" t="str">
        <f>TEXT(BS1112,"#,##0.#######")</f>
        <v>95.92</v>
      </c>
      <c r="AM1116" s="56"/>
      <c r="AN1116" s="56"/>
      <c r="AO1116" s="56"/>
      <c r="AP1116" s="56"/>
      <c r="AQ1116" s="56"/>
      <c r="AR1116" s="56"/>
      <c r="AS1116" s="56"/>
      <c r="AT1116" s="56"/>
      <c r="AU1116" s="56"/>
      <c r="AV1116" s="56"/>
      <c r="AW1116" s="56"/>
      <c r="AX1116" s="56"/>
      <c r="AY1116" s="56"/>
      <c r="AZ1116" s="56"/>
      <c r="BA1116" s="56"/>
      <c r="BB1116" s="56"/>
      <c r="BC1116" s="56"/>
      <c r="BD1116" s="56"/>
      <c r="BE1116" s="56"/>
      <c r="BF1116" s="56"/>
      <c r="BG1116" s="56"/>
      <c r="BH1116" s="56"/>
      <c r="BI1116" s="56"/>
      <c r="BJ1116" s="56"/>
      <c r="BK1116" s="56"/>
      <c r="BL1116" s="56"/>
      <c r="BM1116" s="56"/>
      <c r="BN1116" s="56"/>
      <c r="BO1116" s="56"/>
      <c r="BP1116" s="56"/>
      <c r="BQ1116" s="56"/>
      <c r="BR1116" s="56"/>
      <c r="BS1116" s="56"/>
      <c r="BT1116" s="56"/>
      <c r="BU1116" s="56"/>
      <c r="BV1116" s="56"/>
      <c r="BW1116" s="56"/>
      <c r="BX1116" s="56"/>
      <c r="BY1116" s="56"/>
      <c r="BZ1116" s="56"/>
      <c r="CA1116" s="56"/>
      <c r="CB1116" s="56"/>
      <c r="CC1116" s="56"/>
      <c r="CD1116" s="56"/>
      <c r="CE1116" s="56"/>
      <c r="CF1116" s="56"/>
      <c r="CG1116" s="56"/>
      <c r="CH1116" s="56"/>
      <c r="CI1116" s="56"/>
      <c r="CJ1116" s="56"/>
      <c r="CK1116" s="56"/>
      <c r="CL1116" s="56"/>
      <c r="CM1116" s="56"/>
      <c r="CN1116" s="56"/>
      <c r="CO1116" s="56"/>
      <c r="CP1116" s="56"/>
      <c r="CQ1116" s="56"/>
      <c r="CR1116" s="56"/>
      <c r="CS1116" s="56"/>
      <c r="CT1116" s="56"/>
      <c r="CU1116" s="56"/>
      <c r="CV1116" s="56"/>
      <c r="CW1116" s="56"/>
      <c r="CX1116" s="56"/>
      <c r="CY1116" s="56"/>
      <c r="CZ1116" s="66"/>
      <c r="DA1116" s="66"/>
      <c r="DB1116" s="66"/>
      <c r="DC1116" s="66"/>
      <c r="DD1116" s="66"/>
      <c r="DE1116" s="66"/>
      <c r="DF1116" s="66"/>
      <c r="DG1116" s="66"/>
      <c r="DH1116" s="66"/>
      <c r="DI1116" s="66"/>
      <c r="DJ1116" s="66"/>
      <c r="DK1116" s="66"/>
      <c r="DL1116" s="66"/>
      <c r="DM1116" s="66"/>
      <c r="DN1116" s="66"/>
      <c r="DO1116" s="66"/>
      <c r="DP1116" s="66"/>
      <c r="DQ1116" s="66"/>
      <c r="DR1116" s="66"/>
      <c r="DS1116" s="66"/>
      <c r="DT1116" s="66"/>
      <c r="DU1116" s="66"/>
      <c r="DV1116" s="66"/>
      <c r="DW1116" s="66"/>
      <c r="DX1116" s="66"/>
      <c r="DY1116" s="66"/>
      <c r="DZ1116" s="66"/>
      <c r="EA1116" s="66"/>
      <c r="EB1116" s="66"/>
      <c r="EC1116" s="66"/>
      <c r="ED1116" s="66"/>
      <c r="EE1116" s="66"/>
      <c r="EF1116" s="66"/>
      <c r="EG1116" s="66"/>
      <c r="EH1116" s="66"/>
      <c r="EI1116" s="66"/>
      <c r="EJ1116" s="66"/>
      <c r="EK1116" s="66"/>
      <c r="EL1116" s="115"/>
      <c r="EM1116" s="61"/>
      <c r="EN1116" s="61"/>
      <c r="EO1116" s="61"/>
      <c r="EP1116" s="61"/>
      <c r="EQ1116" s="121"/>
    </row>
    <row r="1117" spans="2:147" s="67" customFormat="1" ht="11.25" customHeight="1" x14ac:dyDescent="0.15">
      <c r="B1117" s="114"/>
      <c r="C1117" s="56"/>
      <c r="D1117" s="56"/>
      <c r="E1117" s="56"/>
      <c r="F1117" s="56"/>
      <c r="G1117" s="56"/>
      <c r="H1117" s="56"/>
      <c r="I1117" s="56"/>
      <c r="J1117" s="56"/>
      <c r="K1117" s="56"/>
      <c r="L1117" s="56"/>
      <c r="M1117" s="56"/>
      <c r="N1117" s="56"/>
      <c r="O1117" s="56"/>
      <c r="P1117" s="56"/>
      <c r="Q1117" s="56"/>
      <c r="R1117" s="56"/>
      <c r="S1117" s="56"/>
      <c r="T1117" s="56"/>
      <c r="U1117" s="56"/>
      <c r="V1117" s="56"/>
      <c r="W1117" s="56"/>
      <c r="X1117" s="56"/>
      <c r="Y1117" s="56"/>
      <c r="Z1117" s="56"/>
      <c r="AA1117" s="56"/>
      <c r="AB1117" s="56"/>
      <c r="AC1117" s="56"/>
      <c r="AD1117" s="56"/>
      <c r="AE1117" s="56"/>
      <c r="AF1117" s="56"/>
      <c r="AG1117" s="56"/>
      <c r="AH1117" s="56"/>
      <c r="AI1117" s="56"/>
      <c r="AJ1117" s="56"/>
      <c r="AK1117" s="56"/>
      <c r="AL1117" s="56"/>
      <c r="AM1117" s="56"/>
      <c r="AN1117" s="56"/>
      <c r="AO1117" s="56"/>
      <c r="AP1117" s="56"/>
      <c r="AQ1117" s="56"/>
      <c r="AR1117" s="56"/>
      <c r="AS1117" s="56"/>
      <c r="AT1117" s="56"/>
      <c r="AU1117" s="56"/>
      <c r="AV1117" s="56"/>
      <c r="AW1117" s="56"/>
      <c r="AX1117" s="56"/>
      <c r="AY1117" s="56"/>
      <c r="AZ1117" s="56"/>
      <c r="BA1117" s="56"/>
      <c r="BB1117" s="56"/>
      <c r="BC1117" s="56"/>
      <c r="BD1117" s="56"/>
      <c r="BE1117" s="56"/>
      <c r="BF1117" s="56"/>
      <c r="BG1117" s="56"/>
      <c r="BH1117" s="56"/>
      <c r="BI1117" s="56"/>
      <c r="BJ1117" s="56"/>
      <c r="BK1117" s="56"/>
      <c r="BL1117" s="56"/>
      <c r="BM1117" s="56"/>
      <c r="BN1117" s="56"/>
      <c r="BO1117" s="56"/>
      <c r="BP1117" s="56"/>
      <c r="BQ1117" s="56"/>
      <c r="BR1117" s="56"/>
      <c r="BS1117" s="56"/>
      <c r="BT1117" s="56"/>
      <c r="BU1117" s="56"/>
      <c r="BV1117" s="56"/>
      <c r="BW1117" s="56"/>
      <c r="BX1117" s="56"/>
      <c r="BY1117" s="56"/>
      <c r="BZ1117" s="56"/>
      <c r="CA1117" s="56"/>
      <c r="CB1117" s="56"/>
      <c r="CC1117" s="56"/>
      <c r="CD1117" s="56"/>
      <c r="CE1117" s="56"/>
      <c r="CF1117" s="56"/>
      <c r="CG1117" s="56"/>
      <c r="CH1117" s="56"/>
      <c r="CI1117" s="56"/>
      <c r="CJ1117" s="56"/>
      <c r="CK1117" s="56"/>
      <c r="CL1117" s="56"/>
      <c r="CM1117" s="56"/>
      <c r="CN1117" s="56"/>
      <c r="CO1117" s="56"/>
      <c r="CP1117" s="56"/>
      <c r="CQ1117" s="56"/>
      <c r="CR1117" s="56"/>
      <c r="CS1117" s="56"/>
      <c r="CT1117" s="56"/>
      <c r="CU1117" s="56"/>
      <c r="CV1117" s="56"/>
      <c r="CW1117" s="56"/>
      <c r="CX1117" s="56"/>
      <c r="CY1117" s="56"/>
      <c r="CZ1117" s="66"/>
      <c r="DA1117" s="66"/>
      <c r="DB1117" s="66"/>
      <c r="DC1117" s="66"/>
      <c r="DD1117" s="66"/>
      <c r="DE1117" s="66"/>
      <c r="DF1117" s="66"/>
      <c r="DG1117" s="66"/>
      <c r="DH1117" s="66"/>
      <c r="DI1117" s="66"/>
      <c r="DJ1117" s="66"/>
      <c r="DK1117" s="66"/>
      <c r="DL1117" s="66"/>
      <c r="DM1117" s="66"/>
      <c r="DN1117" s="66"/>
      <c r="DO1117" s="66"/>
      <c r="DP1117" s="66"/>
      <c r="DQ1117" s="66"/>
      <c r="DR1117" s="66"/>
      <c r="DS1117" s="66"/>
      <c r="DT1117" s="66"/>
      <c r="DU1117" s="66"/>
      <c r="DV1117" s="66"/>
      <c r="DW1117" s="66"/>
      <c r="DX1117" s="66"/>
      <c r="DY1117" s="66"/>
      <c r="DZ1117" s="66"/>
      <c r="EA1117" s="66"/>
      <c r="EB1117" s="66"/>
      <c r="EC1117" s="66"/>
      <c r="ED1117" s="66"/>
      <c r="EE1117" s="66"/>
      <c r="EF1117" s="66"/>
      <c r="EG1117" s="66"/>
      <c r="EH1117" s="66"/>
      <c r="EI1117" s="66"/>
      <c r="EJ1117" s="66"/>
      <c r="EK1117" s="66"/>
      <c r="EL1117" s="115"/>
      <c r="EM1117" s="61"/>
      <c r="EN1117" s="61"/>
      <c r="EO1117" s="61"/>
      <c r="EP1117" s="61"/>
      <c r="EQ1117" s="121"/>
    </row>
    <row r="1118" spans="2:147" s="67" customFormat="1" ht="11.25" customHeight="1" x14ac:dyDescent="0.15">
      <c r="B1118" s="114"/>
      <c r="C1118" s="56"/>
      <c r="D1118" s="56"/>
      <c r="E1118" s="56"/>
      <c r="F1118" s="56"/>
      <c r="G1118" s="56"/>
      <c r="H1118" s="56" t="s">
        <v>12613</v>
      </c>
      <c r="I1118" s="56"/>
      <c r="J1118" s="56" t="s">
        <v>43</v>
      </c>
      <c r="K1118" s="56"/>
      <c r="L1118" s="56" t="s">
        <v>12795</v>
      </c>
      <c r="M1118" s="56"/>
      <c r="N1118" s="56"/>
      <c r="O1118" s="56" t="s">
        <v>12566</v>
      </c>
      <c r="P1118" s="56"/>
      <c r="Q1118" s="56" t="s">
        <v>12792</v>
      </c>
      <c r="R1118" s="56"/>
      <c r="S1118" s="56"/>
      <c r="T1118" s="56" t="s">
        <v>43</v>
      </c>
      <c r="U1118" s="56"/>
      <c r="V1118" s="56" t="str">
        <f>TEXT(BA1115,"#,##0.#######")</f>
        <v>3.61</v>
      </c>
      <c r="W1118" s="56"/>
      <c r="X1118" s="56"/>
      <c r="Y1118" s="56"/>
      <c r="Z1118" s="56"/>
      <c r="AA1118" s="56" t="s">
        <v>12566</v>
      </c>
      <c r="AB1118" s="56"/>
      <c r="AC1118" s="56" t="str">
        <f>TEXT(Y1098,"#,##0.#######")</f>
        <v>2.35</v>
      </c>
      <c r="AD1118" s="56"/>
      <c r="AE1118" s="56"/>
      <c r="AF1118" s="56"/>
      <c r="AG1118" s="56"/>
      <c r="AH1118" s="56" t="s">
        <v>43</v>
      </c>
      <c r="AI1118" s="56"/>
      <c r="AJ1118" s="56" t="str">
        <f>TEXT(ROUND(BA1115*Y1098,2),"#,##0.#######")</f>
        <v>8.48</v>
      </c>
      <c r="AK1118" s="56"/>
      <c r="AL1118" s="56"/>
      <c r="AM1118" s="56"/>
      <c r="AN1118" s="56"/>
      <c r="AO1118" s="56"/>
      <c r="AP1118" s="56"/>
      <c r="AQ1118" s="56" t="s">
        <v>841</v>
      </c>
      <c r="AR1118" s="56"/>
      <c r="AS1118" s="56"/>
      <c r="AT1118" s="56" t="s">
        <v>45</v>
      </c>
      <c r="AU1118" s="56" t="s">
        <v>4481</v>
      </c>
      <c r="AV1118" s="56"/>
      <c r="AW1118" s="56"/>
      <c r="AX1118" s="56"/>
      <c r="AY1118" s="56"/>
      <c r="AZ1118" s="56"/>
      <c r="BA1118" s="56"/>
      <c r="BB1118" s="56"/>
      <c r="BC1118" s="56"/>
      <c r="BD1118" s="56"/>
      <c r="BE1118" s="56"/>
      <c r="BF1118" s="56"/>
      <c r="BG1118" s="56"/>
      <c r="BH1118" s="56"/>
      <c r="BI1118" s="56"/>
      <c r="BJ1118" s="56"/>
      <c r="BK1118" s="56"/>
      <c r="BL1118" s="56"/>
      <c r="BM1118" s="56"/>
      <c r="BN1118" s="56"/>
      <c r="BO1118" s="56"/>
      <c r="BP1118" s="56"/>
      <c r="BQ1118" s="56"/>
      <c r="BR1118" s="56"/>
      <c r="BS1118" s="56"/>
      <c r="BT1118" s="56"/>
      <c r="BU1118" s="56"/>
      <c r="BV1118" s="56"/>
      <c r="BW1118" s="56"/>
      <c r="BX1118" s="56"/>
      <c r="BY1118" s="56"/>
      <c r="BZ1118" s="56"/>
      <c r="CA1118" s="56"/>
      <c r="CB1118" s="56"/>
      <c r="CC1118" s="56"/>
      <c r="CD1118" s="56"/>
      <c r="CE1118" s="56"/>
      <c r="CF1118" s="56"/>
      <c r="CG1118" s="56"/>
      <c r="CH1118" s="56"/>
      <c r="CI1118" s="56"/>
      <c r="CJ1118" s="56"/>
      <c r="CK1118" s="56"/>
      <c r="CL1118" s="56"/>
      <c r="CM1118" s="56"/>
      <c r="CN1118" s="56"/>
      <c r="CO1118" s="56"/>
      <c r="CP1118" s="56"/>
      <c r="CQ1118" s="56"/>
      <c r="CR1118" s="56"/>
      <c r="CS1118" s="56"/>
      <c r="CT1118" s="56"/>
      <c r="CU1118" s="56"/>
      <c r="CV1118" s="56"/>
      <c r="CW1118" s="56"/>
      <c r="CX1118" s="56"/>
      <c r="CY1118" s="56"/>
      <c r="CZ1118" s="66"/>
      <c r="DA1118" s="66"/>
      <c r="DB1118" s="66"/>
      <c r="DC1118" s="66"/>
      <c r="DD1118" s="66"/>
      <c r="DE1118" s="66"/>
      <c r="DF1118" s="66"/>
      <c r="DG1118" s="66"/>
      <c r="DH1118" s="66"/>
      <c r="DI1118" s="66"/>
      <c r="DJ1118" s="66"/>
      <c r="DK1118" s="66"/>
      <c r="DL1118" s="66"/>
      <c r="DM1118" s="66"/>
      <c r="DN1118" s="66"/>
      <c r="DO1118" s="66"/>
      <c r="DP1118" s="66"/>
      <c r="DQ1118" s="66"/>
      <c r="DR1118" s="66"/>
      <c r="DS1118" s="66"/>
      <c r="DT1118" s="66"/>
      <c r="DU1118" s="66"/>
      <c r="DV1118" s="66"/>
      <c r="DW1118" s="66"/>
      <c r="DX1118" s="66"/>
      <c r="DY1118" s="66"/>
      <c r="DZ1118" s="66"/>
      <c r="EA1118" s="66"/>
      <c r="EB1118" s="66"/>
      <c r="EC1118" s="66"/>
      <c r="ED1118" s="66"/>
      <c r="EE1118" s="66"/>
      <c r="EF1118" s="66"/>
      <c r="EG1118" s="66"/>
      <c r="EH1118" s="66"/>
      <c r="EI1118" s="66"/>
      <c r="EJ1118" s="66"/>
      <c r="EK1118" s="66"/>
      <c r="EL1118" s="115"/>
      <c r="EM1118" s="61"/>
      <c r="EN1118" s="61"/>
      <c r="EO1118" s="61"/>
      <c r="EP1118" s="61"/>
      <c r="EQ1118" s="121"/>
    </row>
    <row r="1119" spans="2:147" s="67" customFormat="1" ht="11.25" customHeight="1" x14ac:dyDescent="0.15">
      <c r="B1119" s="114"/>
      <c r="C1119" s="56"/>
      <c r="D1119" s="56"/>
      <c r="E1119" s="56"/>
      <c r="F1119" s="56"/>
      <c r="G1119" s="56"/>
      <c r="H1119" s="56"/>
      <c r="I1119" s="56"/>
      <c r="J1119" s="56"/>
      <c r="K1119" s="56"/>
      <c r="L1119" s="56"/>
      <c r="M1119" s="56"/>
      <c r="N1119" s="56"/>
      <c r="O1119" s="56"/>
      <c r="P1119" s="56"/>
      <c r="Q1119" s="56"/>
      <c r="R1119" s="56"/>
      <c r="S1119" s="56"/>
      <c r="T1119" s="56"/>
      <c r="U1119" s="56"/>
      <c r="V1119" s="56"/>
      <c r="W1119" s="56"/>
      <c r="X1119" s="56"/>
      <c r="Y1119" s="56"/>
      <c r="Z1119" s="56"/>
      <c r="AA1119" s="56"/>
      <c r="AB1119" s="56"/>
      <c r="AC1119" s="56"/>
      <c r="AD1119" s="56"/>
      <c r="AE1119" s="56"/>
      <c r="AF1119" s="56"/>
      <c r="AG1119" s="56"/>
      <c r="AH1119" s="56"/>
      <c r="AI1119" s="56"/>
      <c r="AJ1119" s="56"/>
      <c r="AK1119" s="56"/>
      <c r="AL1119" s="56"/>
      <c r="AM1119" s="56"/>
      <c r="AN1119" s="56"/>
      <c r="AO1119" s="56"/>
      <c r="AP1119" s="56"/>
      <c r="AQ1119" s="56"/>
      <c r="AR1119" s="56"/>
      <c r="AS1119" s="56"/>
      <c r="AT1119" s="56"/>
      <c r="AU1119" s="56"/>
      <c r="AV1119" s="56"/>
      <c r="AW1119" s="56"/>
      <c r="AX1119" s="56"/>
      <c r="AY1119" s="56"/>
      <c r="AZ1119" s="56"/>
      <c r="BA1119" s="56"/>
      <c r="BB1119" s="56"/>
      <c r="BC1119" s="56"/>
      <c r="BD1119" s="56"/>
      <c r="BE1119" s="56"/>
      <c r="BF1119" s="56"/>
      <c r="BG1119" s="56"/>
      <c r="BH1119" s="56"/>
      <c r="BI1119" s="56"/>
      <c r="BJ1119" s="56"/>
      <c r="BK1119" s="56"/>
      <c r="BL1119" s="56"/>
      <c r="BM1119" s="56"/>
      <c r="BN1119" s="56"/>
      <c r="BO1119" s="56"/>
      <c r="BP1119" s="56"/>
      <c r="BQ1119" s="56"/>
      <c r="BR1119" s="56"/>
      <c r="BS1119" s="56"/>
      <c r="BT1119" s="56"/>
      <c r="BU1119" s="56"/>
      <c r="BV1119" s="56"/>
      <c r="BW1119" s="56"/>
      <c r="BX1119" s="56"/>
      <c r="BY1119" s="56"/>
      <c r="BZ1119" s="56"/>
      <c r="CA1119" s="56"/>
      <c r="CB1119" s="56"/>
      <c r="CC1119" s="56"/>
      <c r="CD1119" s="56"/>
      <c r="CE1119" s="56"/>
      <c r="CF1119" s="56"/>
      <c r="CG1119" s="56"/>
      <c r="CH1119" s="56"/>
      <c r="CI1119" s="56"/>
      <c r="CJ1119" s="56"/>
      <c r="CK1119" s="56"/>
      <c r="CL1119" s="56"/>
      <c r="CM1119" s="56"/>
      <c r="CN1119" s="56"/>
      <c r="CO1119" s="56"/>
      <c r="CP1119" s="56"/>
      <c r="CQ1119" s="56"/>
      <c r="CR1119" s="56"/>
      <c r="CS1119" s="56"/>
      <c r="CT1119" s="56"/>
      <c r="CU1119" s="56"/>
      <c r="CV1119" s="56"/>
      <c r="CW1119" s="56"/>
      <c r="CX1119" s="56"/>
      <c r="CY1119" s="56"/>
      <c r="CZ1119" s="66"/>
      <c r="DA1119" s="66"/>
      <c r="DB1119" s="66"/>
      <c r="DC1119" s="66"/>
      <c r="DD1119" s="66"/>
      <c r="DE1119" s="66"/>
      <c r="DF1119" s="66"/>
      <c r="DG1119" s="66"/>
      <c r="DH1119" s="66"/>
      <c r="DI1119" s="66"/>
      <c r="DJ1119" s="66"/>
      <c r="DK1119" s="66"/>
      <c r="DL1119" s="66"/>
      <c r="DM1119" s="66"/>
      <c r="DN1119" s="66"/>
      <c r="DO1119" s="66"/>
      <c r="DP1119" s="66"/>
      <c r="DQ1119" s="66"/>
      <c r="DR1119" s="66"/>
      <c r="DS1119" s="66"/>
      <c r="DT1119" s="66"/>
      <c r="DU1119" s="66"/>
      <c r="DV1119" s="66"/>
      <c r="DW1119" s="66"/>
      <c r="DX1119" s="66"/>
      <c r="DY1119" s="66"/>
      <c r="DZ1119" s="66"/>
      <c r="EA1119" s="66"/>
      <c r="EB1119" s="66"/>
      <c r="EC1119" s="66"/>
      <c r="ED1119" s="66"/>
      <c r="EE1119" s="66"/>
      <c r="EF1119" s="66"/>
      <c r="EG1119" s="66"/>
      <c r="EH1119" s="66"/>
      <c r="EI1119" s="66"/>
      <c r="EJ1119" s="66"/>
      <c r="EK1119" s="66"/>
      <c r="EL1119" s="115"/>
      <c r="EM1119" s="61"/>
      <c r="EN1119" s="61"/>
      <c r="EO1119" s="61"/>
      <c r="EP1119" s="61"/>
      <c r="EQ1119" s="121"/>
    </row>
    <row r="1120" spans="2:147" s="67" customFormat="1" ht="11.25" customHeight="1" x14ac:dyDescent="0.15">
      <c r="B1120" s="114"/>
      <c r="C1120" s="56"/>
      <c r="D1120" s="56"/>
      <c r="E1120" s="56"/>
      <c r="F1120" s="56"/>
      <c r="G1120" s="56"/>
      <c r="H1120" s="56" t="s">
        <v>4448</v>
      </c>
      <c r="I1120" s="56"/>
      <c r="J1120" s="56"/>
      <c r="K1120" s="56"/>
      <c r="L1120" s="56"/>
      <c r="M1120" s="56"/>
      <c r="N1120" s="56"/>
      <c r="O1120" s="56" t="s">
        <v>41</v>
      </c>
      <c r="P1120" s="56"/>
      <c r="Q1120" s="287" t="e">
        <f>토목기계경비총괄표!$G$11</f>
        <v>#REF!</v>
      </c>
      <c r="R1120" s="287"/>
      <c r="S1120" s="287"/>
      <c r="T1120" s="287"/>
      <c r="U1120" s="287"/>
      <c r="V1120" s="56"/>
      <c r="W1120" s="56"/>
      <c r="X1120" s="56"/>
      <c r="Y1120" s="56"/>
      <c r="Z1120" s="56" t="s">
        <v>12609</v>
      </c>
      <c r="AA1120" s="56"/>
      <c r="AB1120" s="56"/>
      <c r="AC1120" s="56" t="str">
        <f>TEXT(AJ1118,"#,##0.#######")</f>
        <v>8.48</v>
      </c>
      <c r="AD1120" s="56"/>
      <c r="AE1120" s="56"/>
      <c r="AF1120" s="56"/>
      <c r="AG1120" s="56"/>
      <c r="AH1120" s="56"/>
      <c r="AI1120" s="56"/>
      <c r="AJ1120" s="56" t="s">
        <v>43</v>
      </c>
      <c r="AK1120" s="56"/>
      <c r="AL1120" s="56" t="e">
        <f>TEXT(TRUNC(Q1120/AJ1118,1),"#,##0.#")</f>
        <v>#REF!</v>
      </c>
      <c r="AM1120" s="56"/>
      <c r="AN1120" s="56"/>
      <c r="AO1120" s="56"/>
      <c r="AP1120" s="56"/>
      <c r="AQ1120" s="56"/>
      <c r="AR1120" s="56"/>
      <c r="AS1120" s="56"/>
      <c r="AT1120" s="56"/>
      <c r="AU1120" s="56"/>
      <c r="AV1120" s="56"/>
      <c r="AW1120" s="56"/>
      <c r="AX1120" s="56"/>
      <c r="AY1120" s="56"/>
      <c r="AZ1120" s="56"/>
      <c r="BA1120" s="56"/>
      <c r="BB1120" s="56"/>
      <c r="BC1120" s="56"/>
      <c r="BD1120" s="56"/>
      <c r="BE1120" s="56"/>
      <c r="BF1120" s="56"/>
      <c r="BG1120" s="56"/>
      <c r="BH1120" s="56"/>
      <c r="BI1120" s="56"/>
      <c r="BJ1120" s="56"/>
      <c r="BK1120" s="56"/>
      <c r="BL1120" s="56"/>
      <c r="BM1120" s="56"/>
      <c r="BN1120" s="56"/>
      <c r="BO1120" s="56"/>
      <c r="BP1120" s="56"/>
      <c r="BQ1120" s="56"/>
      <c r="BR1120" s="56"/>
      <c r="BS1120" s="56"/>
      <c r="BT1120" s="56"/>
      <c r="BU1120" s="56"/>
      <c r="BV1120" s="56"/>
      <c r="BW1120" s="56"/>
      <c r="BX1120" s="56"/>
      <c r="BY1120" s="56"/>
      <c r="BZ1120" s="56"/>
      <c r="CA1120" s="56"/>
      <c r="CB1120" s="56"/>
      <c r="CC1120" s="56"/>
      <c r="CD1120" s="56"/>
      <c r="CE1120" s="56"/>
      <c r="CF1120" s="56"/>
      <c r="CG1120" s="56"/>
      <c r="CH1120" s="56"/>
      <c r="CI1120" s="56"/>
      <c r="CJ1120" s="56"/>
      <c r="CK1120" s="56"/>
      <c r="CL1120" s="56"/>
      <c r="CM1120" s="56"/>
      <c r="CN1120" s="56"/>
      <c r="CO1120" s="56"/>
      <c r="CP1120" s="56"/>
      <c r="CQ1120" s="56"/>
      <c r="CR1120" s="56"/>
      <c r="CS1120" s="56"/>
      <c r="CT1120" s="56"/>
      <c r="CU1120" s="56"/>
      <c r="CV1120" s="56"/>
      <c r="CW1120" s="56"/>
      <c r="CX1120" s="56"/>
      <c r="CY1120" s="56"/>
      <c r="CZ1120" s="66"/>
      <c r="DA1120" s="66"/>
      <c r="DB1120" s="66"/>
      <c r="DC1120" s="66"/>
      <c r="DD1120" s="66"/>
      <c r="DE1120" s="66"/>
      <c r="DF1120" s="66"/>
      <c r="DG1120" s="66"/>
      <c r="DH1120" s="66"/>
      <c r="DI1120" s="66"/>
      <c r="DJ1120" s="66"/>
      <c r="DK1120" s="66"/>
      <c r="DL1120" s="66"/>
      <c r="DM1120" s="66"/>
      <c r="DN1120" s="66"/>
      <c r="DO1120" s="66"/>
      <c r="DP1120" s="66"/>
      <c r="DQ1120" s="66"/>
      <c r="DR1120" s="66"/>
      <c r="DS1120" s="66"/>
      <c r="DT1120" s="66"/>
      <c r="DU1120" s="66"/>
      <c r="DV1120" s="66"/>
      <c r="DW1120" s="66"/>
      <c r="DX1120" s="66"/>
      <c r="DY1120" s="66"/>
      <c r="DZ1120" s="66"/>
      <c r="EA1120" s="66"/>
      <c r="EB1120" s="66"/>
      <c r="EC1120" s="66"/>
      <c r="ED1120" s="66"/>
      <c r="EE1120" s="66"/>
      <c r="EF1120" s="66"/>
      <c r="EG1120" s="66"/>
      <c r="EH1120" s="66"/>
      <c r="EI1120" s="66"/>
      <c r="EJ1120" s="66"/>
      <c r="EK1120" s="66"/>
      <c r="EL1120" s="115"/>
      <c r="EM1120" s="61"/>
      <c r="EN1120" s="61"/>
      <c r="EO1120" s="61"/>
      <c r="EP1120" s="61"/>
      <c r="EQ1120" s="121"/>
    </row>
    <row r="1121" spans="1:149" s="67" customFormat="1" ht="11.25" customHeight="1" x14ac:dyDescent="0.15">
      <c r="B1121" s="114"/>
      <c r="C1121" s="56"/>
      <c r="D1121" s="56"/>
      <c r="E1121" s="56"/>
      <c r="F1121" s="56"/>
      <c r="G1121" s="56"/>
      <c r="H1121" s="56" t="s">
        <v>4449</v>
      </c>
      <c r="I1121" s="56"/>
      <c r="J1121" s="56"/>
      <c r="K1121" s="56"/>
      <c r="L1121" s="56"/>
      <c r="M1121" s="56"/>
      <c r="N1121" s="56"/>
      <c r="O1121" s="56" t="s">
        <v>41</v>
      </c>
      <c r="P1121" s="56"/>
      <c r="Q1121" s="287" t="e">
        <f>토목기계경비총괄표!$H$11</f>
        <v>#REF!</v>
      </c>
      <c r="R1121" s="287"/>
      <c r="S1121" s="287"/>
      <c r="T1121" s="287"/>
      <c r="U1121" s="287"/>
      <c r="V1121" s="56"/>
      <c r="W1121" s="56"/>
      <c r="X1121" s="56"/>
      <c r="Y1121" s="56"/>
      <c r="Z1121" s="56" t="s">
        <v>12609</v>
      </c>
      <c r="AA1121" s="56"/>
      <c r="AB1121" s="56"/>
      <c r="AC1121" s="56" t="str">
        <f>TEXT(AJ1118,"#,##0.#######")</f>
        <v>8.48</v>
      </c>
      <c r="AD1121" s="56"/>
      <c r="AE1121" s="56"/>
      <c r="AF1121" s="56"/>
      <c r="AG1121" s="56"/>
      <c r="AH1121" s="56"/>
      <c r="AI1121" s="56"/>
      <c r="AJ1121" s="56" t="s">
        <v>43</v>
      </c>
      <c r="AK1121" s="56"/>
      <c r="AL1121" s="56" t="e">
        <f>TEXT(TRUNC(Q1121/AJ1118,1),"#,##0.#")</f>
        <v>#REF!</v>
      </c>
      <c r="AM1121" s="56"/>
      <c r="AN1121" s="56"/>
      <c r="AO1121" s="56"/>
      <c r="AP1121" s="56"/>
      <c r="AQ1121" s="56"/>
      <c r="AR1121" s="56"/>
      <c r="AS1121" s="56"/>
      <c r="AT1121" s="56"/>
      <c r="AU1121" s="56"/>
      <c r="AV1121" s="56"/>
      <c r="AW1121" s="56"/>
      <c r="AX1121" s="56"/>
      <c r="AY1121" s="56"/>
      <c r="AZ1121" s="56"/>
      <c r="BA1121" s="56"/>
      <c r="BB1121" s="56"/>
      <c r="BC1121" s="56"/>
      <c r="BD1121" s="56"/>
      <c r="BE1121" s="56"/>
      <c r="BF1121" s="56"/>
      <c r="BG1121" s="56"/>
      <c r="BH1121" s="56"/>
      <c r="BI1121" s="56"/>
      <c r="BJ1121" s="56"/>
      <c r="BK1121" s="56"/>
      <c r="BL1121" s="56"/>
      <c r="BM1121" s="56"/>
      <c r="BN1121" s="56"/>
      <c r="BO1121" s="56"/>
      <c r="BP1121" s="56"/>
      <c r="BQ1121" s="56"/>
      <c r="BR1121" s="56"/>
      <c r="BS1121" s="56"/>
      <c r="BT1121" s="56"/>
      <c r="BU1121" s="56"/>
      <c r="BV1121" s="56"/>
      <c r="BW1121" s="56"/>
      <c r="BX1121" s="56"/>
      <c r="BY1121" s="56"/>
      <c r="BZ1121" s="56"/>
      <c r="CA1121" s="56"/>
      <c r="CB1121" s="56"/>
      <c r="CC1121" s="56"/>
      <c r="CD1121" s="56"/>
      <c r="CE1121" s="56"/>
      <c r="CF1121" s="56"/>
      <c r="CG1121" s="56"/>
      <c r="CH1121" s="56"/>
      <c r="CI1121" s="56"/>
      <c r="CJ1121" s="56"/>
      <c r="CK1121" s="56"/>
      <c r="CL1121" s="56"/>
      <c r="CM1121" s="56"/>
      <c r="CN1121" s="56"/>
      <c r="CO1121" s="56"/>
      <c r="CP1121" s="56"/>
      <c r="CQ1121" s="56"/>
      <c r="CR1121" s="56"/>
      <c r="CS1121" s="56"/>
      <c r="CT1121" s="56"/>
      <c r="CU1121" s="56"/>
      <c r="CV1121" s="56"/>
      <c r="CW1121" s="56"/>
      <c r="CX1121" s="56"/>
      <c r="CY1121" s="56"/>
      <c r="CZ1121" s="66"/>
      <c r="DA1121" s="66"/>
      <c r="DB1121" s="66"/>
      <c r="DC1121" s="66"/>
      <c r="DD1121" s="66"/>
      <c r="DE1121" s="66"/>
      <c r="DF1121" s="66"/>
      <c r="DG1121" s="66"/>
      <c r="DH1121" s="66"/>
      <c r="DI1121" s="66"/>
      <c r="DJ1121" s="66"/>
      <c r="DK1121" s="66"/>
      <c r="DL1121" s="66"/>
      <c r="DM1121" s="66"/>
      <c r="DN1121" s="66"/>
      <c r="DO1121" s="66"/>
      <c r="DP1121" s="66"/>
      <c r="DQ1121" s="66"/>
      <c r="DR1121" s="66"/>
      <c r="DS1121" s="66"/>
      <c r="DT1121" s="66"/>
      <c r="DU1121" s="66"/>
      <c r="DV1121" s="66"/>
      <c r="DW1121" s="66"/>
      <c r="DX1121" s="66"/>
      <c r="DY1121" s="66"/>
      <c r="DZ1121" s="66"/>
      <c r="EA1121" s="66"/>
      <c r="EB1121" s="66"/>
      <c r="EC1121" s="66"/>
      <c r="ED1121" s="66"/>
      <c r="EE1121" s="66"/>
      <c r="EF1121" s="66"/>
      <c r="EG1121" s="66"/>
      <c r="EH1121" s="66"/>
      <c r="EI1121" s="66"/>
      <c r="EJ1121" s="66"/>
      <c r="EK1121" s="66"/>
      <c r="EL1121" s="115"/>
      <c r="EM1121" s="61"/>
      <c r="EN1121" s="61"/>
      <c r="EO1121" s="61"/>
      <c r="EP1121" s="61"/>
      <c r="EQ1121" s="121"/>
    </row>
    <row r="1122" spans="1:149" s="67" customFormat="1" ht="11.25" customHeight="1" x14ac:dyDescent="0.15">
      <c r="B1122" s="114"/>
      <c r="C1122" s="56"/>
      <c r="D1122" s="56"/>
      <c r="E1122" s="56"/>
      <c r="F1122" s="56"/>
      <c r="G1122" s="56"/>
      <c r="H1122" s="56" t="s">
        <v>12605</v>
      </c>
      <c r="I1122" s="56"/>
      <c r="J1122" s="56"/>
      <c r="K1122" s="56"/>
      <c r="L1122" s="56" t="s">
        <v>12606</v>
      </c>
      <c r="M1122" s="56"/>
      <c r="N1122" s="56"/>
      <c r="O1122" s="56" t="s">
        <v>41</v>
      </c>
      <c r="P1122" s="56"/>
      <c r="Q1122" s="287">
        <f>토목기계경비총괄표!$I$11</f>
        <v>20046</v>
      </c>
      <c r="R1122" s="287"/>
      <c r="S1122" s="287"/>
      <c r="T1122" s="287"/>
      <c r="U1122" s="287"/>
      <c r="V1122" s="56"/>
      <c r="W1122" s="56"/>
      <c r="X1122" s="56"/>
      <c r="Y1122" s="56"/>
      <c r="Z1122" s="56" t="s">
        <v>12609</v>
      </c>
      <c r="AA1122" s="56"/>
      <c r="AB1122" s="56"/>
      <c r="AC1122" s="56" t="str">
        <f>TEXT(AJ1118,"#,##0.#######")</f>
        <v>8.48</v>
      </c>
      <c r="AD1122" s="56"/>
      <c r="AE1122" s="56"/>
      <c r="AF1122" s="56"/>
      <c r="AG1122" s="56"/>
      <c r="AH1122" s="56"/>
      <c r="AI1122" s="56"/>
      <c r="AJ1122" s="56" t="s">
        <v>43</v>
      </c>
      <c r="AK1122" s="56"/>
      <c r="AL1122" s="56" t="str">
        <f>TEXT(TRUNC(Q1122/AJ1118,1),"#,##0.#")</f>
        <v>2,363.9</v>
      </c>
      <c r="AM1122" s="56"/>
      <c r="AN1122" s="56"/>
      <c r="AO1122" s="56"/>
      <c r="AP1122" s="56"/>
      <c r="AQ1122" s="56"/>
      <c r="AR1122" s="56"/>
      <c r="AS1122" s="56"/>
      <c r="AT1122" s="56"/>
      <c r="AU1122" s="56"/>
      <c r="AV1122" s="56"/>
      <c r="AW1122" s="56"/>
      <c r="AX1122" s="56"/>
      <c r="AY1122" s="56"/>
      <c r="AZ1122" s="56"/>
      <c r="BA1122" s="56"/>
      <c r="BB1122" s="56"/>
      <c r="BC1122" s="56"/>
      <c r="BD1122" s="56"/>
      <c r="BE1122" s="56"/>
      <c r="BF1122" s="56"/>
      <c r="BG1122" s="56"/>
      <c r="BH1122" s="56"/>
      <c r="BI1122" s="56"/>
      <c r="BJ1122" s="56"/>
      <c r="BK1122" s="56"/>
      <c r="BL1122" s="56"/>
      <c r="BM1122" s="56"/>
      <c r="BN1122" s="56"/>
      <c r="BO1122" s="56"/>
      <c r="BP1122" s="56"/>
      <c r="BQ1122" s="56"/>
      <c r="BR1122" s="56"/>
      <c r="BS1122" s="56"/>
      <c r="BT1122" s="56"/>
      <c r="BU1122" s="56"/>
      <c r="BV1122" s="56"/>
      <c r="BW1122" s="56"/>
      <c r="BX1122" s="56"/>
      <c r="BY1122" s="56"/>
      <c r="BZ1122" s="56"/>
      <c r="CA1122" s="56"/>
      <c r="CB1122" s="56"/>
      <c r="CC1122" s="56"/>
      <c r="CD1122" s="56"/>
      <c r="CE1122" s="56"/>
      <c r="CF1122" s="56"/>
      <c r="CG1122" s="56"/>
      <c r="CH1122" s="56"/>
      <c r="CI1122" s="56"/>
      <c r="CJ1122" s="56"/>
      <c r="CK1122" s="56"/>
      <c r="CL1122" s="56"/>
      <c r="CM1122" s="56"/>
      <c r="CN1122" s="56"/>
      <c r="CO1122" s="56"/>
      <c r="CP1122" s="56"/>
      <c r="CQ1122" s="56"/>
      <c r="CR1122" s="56"/>
      <c r="CS1122" s="56"/>
      <c r="CT1122" s="56"/>
      <c r="CU1122" s="56"/>
      <c r="CV1122" s="56"/>
      <c r="CW1122" s="56"/>
      <c r="CX1122" s="56"/>
      <c r="CY1122" s="56"/>
      <c r="CZ1122" s="66"/>
      <c r="DA1122" s="66"/>
      <c r="DB1122" s="66"/>
      <c r="DC1122" s="66"/>
      <c r="DD1122" s="66"/>
      <c r="DE1122" s="66"/>
      <c r="DF1122" s="66"/>
      <c r="DG1122" s="66"/>
      <c r="DH1122" s="66"/>
      <c r="DI1122" s="66"/>
      <c r="DJ1122" s="66"/>
      <c r="DK1122" s="66"/>
      <c r="DL1122" s="66"/>
      <c r="DM1122" s="66"/>
      <c r="DN1122" s="66"/>
      <c r="DO1122" s="66"/>
      <c r="DP1122" s="66"/>
      <c r="DQ1122" s="66"/>
      <c r="DR1122" s="66"/>
      <c r="DS1122" s="66"/>
      <c r="DT1122" s="66"/>
      <c r="DU1122" s="66"/>
      <c r="DV1122" s="66"/>
      <c r="DW1122" s="66"/>
      <c r="DX1122" s="66"/>
      <c r="DY1122" s="66"/>
      <c r="DZ1122" s="66"/>
      <c r="EA1122" s="66"/>
      <c r="EB1122" s="66"/>
      <c r="EC1122" s="66"/>
      <c r="ED1122" s="66"/>
      <c r="EE1122" s="66"/>
      <c r="EF1122" s="66"/>
      <c r="EG1122" s="66"/>
      <c r="EH1122" s="66"/>
      <c r="EI1122" s="66"/>
      <c r="EJ1122" s="66"/>
      <c r="EK1122" s="66"/>
      <c r="EL1122" s="115"/>
      <c r="EM1122" s="61"/>
      <c r="EN1122" s="61"/>
      <c r="EO1122" s="61"/>
      <c r="EP1122" s="61"/>
      <c r="EQ1122" s="121"/>
    </row>
    <row r="1123" spans="1:149" s="67" customFormat="1" ht="11.25" customHeight="1" x14ac:dyDescent="0.15">
      <c r="B1123" s="114"/>
      <c r="C1123" s="56"/>
      <c r="D1123" s="56"/>
      <c r="E1123" s="56"/>
      <c r="F1123" s="56"/>
      <c r="G1123" s="56"/>
      <c r="H1123" s="56" t="s">
        <v>12614</v>
      </c>
      <c r="I1123" s="56"/>
      <c r="J1123" s="56"/>
      <c r="K1123" s="56"/>
      <c r="L1123" s="56" t="s">
        <v>9</v>
      </c>
      <c r="M1123" s="56"/>
      <c r="N1123" s="56"/>
      <c r="O1123" s="56" t="s">
        <v>41</v>
      </c>
      <c r="P1123" s="56"/>
      <c r="Q1123" s="56"/>
      <c r="R1123" s="56"/>
      <c r="S1123" s="56"/>
      <c r="T1123" s="56"/>
      <c r="U1123" s="56"/>
      <c r="V1123" s="56"/>
      <c r="W1123" s="56"/>
      <c r="X1123" s="56"/>
      <c r="Y1123" s="56"/>
      <c r="Z1123" s="56"/>
      <c r="AA1123" s="56"/>
      <c r="AB1123" s="56"/>
      <c r="AC1123" s="56"/>
      <c r="AD1123" s="56"/>
      <c r="AE1123" s="56"/>
      <c r="AF1123" s="56"/>
      <c r="AG1123" s="56"/>
      <c r="AH1123" s="56" t="e">
        <f>TEXT(AL1120+AL1121+AL1122,"#,##0.#######")</f>
        <v>#REF!</v>
      </c>
      <c r="AI1123" s="56"/>
      <c r="AJ1123" s="56"/>
      <c r="AK1123" s="56"/>
      <c r="AL1123" s="56"/>
      <c r="AM1123" s="56"/>
      <c r="AN1123" s="56"/>
      <c r="AO1123" s="56"/>
      <c r="AP1123" s="56"/>
      <c r="AQ1123" s="56"/>
      <c r="AR1123" s="56"/>
      <c r="AS1123" s="56"/>
      <c r="AT1123" s="56"/>
      <c r="AU1123" s="56"/>
      <c r="AV1123" s="56"/>
      <c r="AW1123" s="56"/>
      <c r="AX1123" s="56"/>
      <c r="AY1123" s="56"/>
      <c r="AZ1123" s="56"/>
      <c r="BA1123" s="56"/>
      <c r="BB1123" s="56"/>
      <c r="BC1123" s="56"/>
      <c r="BD1123" s="56"/>
      <c r="BE1123" s="56"/>
      <c r="BF1123" s="56"/>
      <c r="BG1123" s="56"/>
      <c r="BH1123" s="56"/>
      <c r="BI1123" s="56"/>
      <c r="BJ1123" s="56"/>
      <c r="BK1123" s="56"/>
      <c r="BL1123" s="56"/>
      <c r="BM1123" s="56"/>
      <c r="BN1123" s="56"/>
      <c r="BO1123" s="56"/>
      <c r="BP1123" s="56"/>
      <c r="BQ1123" s="56"/>
      <c r="BR1123" s="56"/>
      <c r="BS1123" s="56"/>
      <c r="BT1123" s="56"/>
      <c r="BU1123" s="56"/>
      <c r="BV1123" s="56"/>
      <c r="BW1123" s="56"/>
      <c r="BX1123" s="56"/>
      <c r="BY1123" s="56"/>
      <c r="BZ1123" s="56"/>
      <c r="CA1123" s="56"/>
      <c r="CB1123" s="56"/>
      <c r="CC1123" s="56"/>
      <c r="CD1123" s="56"/>
      <c r="CE1123" s="56"/>
      <c r="CF1123" s="56"/>
      <c r="CG1123" s="56"/>
      <c r="CH1123" s="56"/>
      <c r="CI1123" s="56"/>
      <c r="CJ1123" s="56"/>
      <c r="CK1123" s="56"/>
      <c r="CL1123" s="56"/>
      <c r="CM1123" s="56"/>
      <c r="CN1123" s="56"/>
      <c r="CO1123" s="56"/>
      <c r="CP1123" s="56"/>
      <c r="CQ1123" s="56"/>
      <c r="CR1123" s="56"/>
      <c r="CS1123" s="56"/>
      <c r="CT1123" s="56"/>
      <c r="CU1123" s="56"/>
      <c r="CV1123" s="56"/>
      <c r="CW1123" s="56"/>
      <c r="CX1123" s="56"/>
      <c r="CY1123" s="56"/>
      <c r="CZ1123" s="66"/>
      <c r="DA1123" s="66"/>
      <c r="DB1123" s="66"/>
      <c r="DC1123" s="66"/>
      <c r="DD1123" s="66"/>
      <c r="DE1123" s="66"/>
      <c r="DF1123" s="66"/>
      <c r="DG1123" s="66"/>
      <c r="DH1123" s="66"/>
      <c r="DI1123" s="66"/>
      <c r="DJ1123" s="66"/>
      <c r="DK1123" s="66"/>
      <c r="DL1123" s="66"/>
      <c r="DM1123" s="66"/>
      <c r="DN1123" s="66"/>
      <c r="DO1123" s="66"/>
      <c r="DP1123" s="66"/>
      <c r="DQ1123" s="66"/>
      <c r="DR1123" s="66"/>
      <c r="DS1123" s="66"/>
      <c r="DT1123" s="66"/>
      <c r="DU1123" s="66"/>
      <c r="DV1123" s="66"/>
      <c r="DW1123" s="66"/>
      <c r="DX1123" s="66"/>
      <c r="DY1123" s="66"/>
      <c r="DZ1123" s="66"/>
      <c r="EA1123" s="66"/>
      <c r="EB1123" s="66"/>
      <c r="EC1123" s="66"/>
      <c r="ED1123" s="66"/>
      <c r="EE1123" s="66"/>
      <c r="EF1123" s="66"/>
      <c r="EG1123" s="66"/>
      <c r="EH1123" s="66"/>
      <c r="EI1123" s="66"/>
      <c r="EJ1123" s="66"/>
      <c r="EK1123" s="66"/>
      <c r="EL1123" s="115"/>
      <c r="EM1123" s="61" t="e">
        <f>EN1123+EO1123+EP1123</f>
        <v>#REF!</v>
      </c>
      <c r="EN1123" s="61" t="e">
        <f>TEXT(AL1120,"#,###.0")</f>
        <v>#REF!</v>
      </c>
      <c r="EO1123" s="61" t="e">
        <f>TEXT(AL1121,"#,###.0")</f>
        <v>#REF!</v>
      </c>
      <c r="EP1123" s="61" t="str">
        <f>TEXT(AL1122,"#,###.0")</f>
        <v>2,363.9</v>
      </c>
      <c r="EQ1123" s="121"/>
    </row>
    <row r="1124" spans="1:149" s="67" customFormat="1" ht="11.25" customHeight="1" x14ac:dyDescent="0.15">
      <c r="B1124" s="114"/>
      <c r="C1124" s="56"/>
      <c r="D1124" s="56"/>
      <c r="E1124" s="56"/>
      <c r="F1124" s="56"/>
      <c r="G1124" s="56"/>
      <c r="H1124" s="56"/>
      <c r="I1124" s="56"/>
      <c r="J1124" s="56"/>
      <c r="K1124" s="56"/>
      <c r="L1124" s="56"/>
      <c r="M1124" s="56"/>
      <c r="N1124" s="56"/>
      <c r="O1124" s="56"/>
      <c r="P1124" s="56"/>
      <c r="Q1124" s="56"/>
      <c r="R1124" s="56"/>
      <c r="S1124" s="56"/>
      <c r="T1124" s="56"/>
      <c r="U1124" s="56"/>
      <c r="V1124" s="56"/>
      <c r="W1124" s="56"/>
      <c r="X1124" s="56"/>
      <c r="Y1124" s="56"/>
      <c r="Z1124" s="56"/>
      <c r="AA1124" s="56"/>
      <c r="AB1124" s="56"/>
      <c r="AC1124" s="56"/>
      <c r="AD1124" s="56"/>
      <c r="AE1124" s="56"/>
      <c r="AF1124" s="56"/>
      <c r="AG1124" s="56"/>
      <c r="AH1124" s="56"/>
      <c r="AI1124" s="56"/>
      <c r="AJ1124" s="56"/>
      <c r="AK1124" s="56"/>
      <c r="AL1124" s="56"/>
      <c r="AM1124" s="56"/>
      <c r="AN1124" s="56"/>
      <c r="AO1124" s="56"/>
      <c r="AP1124" s="56"/>
      <c r="AQ1124" s="56"/>
      <c r="AR1124" s="56"/>
      <c r="AS1124" s="56"/>
      <c r="AT1124" s="56"/>
      <c r="AU1124" s="56"/>
      <c r="AV1124" s="56"/>
      <c r="AW1124" s="56"/>
      <c r="AX1124" s="56"/>
      <c r="AY1124" s="56"/>
      <c r="AZ1124" s="56"/>
      <c r="BA1124" s="56"/>
      <c r="BB1124" s="56"/>
      <c r="BC1124" s="56"/>
      <c r="BD1124" s="56"/>
      <c r="BE1124" s="56"/>
      <c r="BF1124" s="56"/>
      <c r="BG1124" s="56"/>
      <c r="BH1124" s="56"/>
      <c r="BI1124" s="56"/>
      <c r="BJ1124" s="56"/>
      <c r="BK1124" s="56"/>
      <c r="BL1124" s="56"/>
      <c r="BM1124" s="56"/>
      <c r="BN1124" s="56"/>
      <c r="BO1124" s="56"/>
      <c r="BP1124" s="56"/>
      <c r="BQ1124" s="56"/>
      <c r="BR1124" s="56"/>
      <c r="BS1124" s="56"/>
      <c r="BT1124" s="56"/>
      <c r="BU1124" s="56"/>
      <c r="BV1124" s="56"/>
      <c r="BW1124" s="56"/>
      <c r="BX1124" s="56"/>
      <c r="BY1124" s="56"/>
      <c r="BZ1124" s="56"/>
      <c r="CA1124" s="56"/>
      <c r="CB1124" s="56"/>
      <c r="CC1124" s="56"/>
      <c r="CD1124" s="56"/>
      <c r="CE1124" s="56"/>
      <c r="CF1124" s="56"/>
      <c r="CG1124" s="56"/>
      <c r="CH1124" s="56"/>
      <c r="CI1124" s="56"/>
      <c r="CJ1124" s="56"/>
      <c r="CK1124" s="56"/>
      <c r="CL1124" s="56"/>
      <c r="CM1124" s="56"/>
      <c r="CN1124" s="56"/>
      <c r="CO1124" s="56"/>
      <c r="CP1124" s="56"/>
      <c r="CQ1124" s="56"/>
      <c r="CR1124" s="56"/>
      <c r="CS1124" s="56"/>
      <c r="CT1124" s="56"/>
      <c r="CU1124" s="56"/>
      <c r="CV1124" s="56"/>
      <c r="CW1124" s="56"/>
      <c r="CX1124" s="56"/>
      <c r="CY1124" s="56"/>
      <c r="CZ1124" s="66"/>
      <c r="DA1124" s="66"/>
      <c r="DB1124" s="66"/>
      <c r="DC1124" s="66"/>
      <c r="DD1124" s="66"/>
      <c r="DE1124" s="66"/>
      <c r="DF1124" s="66"/>
      <c r="DG1124" s="66"/>
      <c r="DH1124" s="66"/>
      <c r="DI1124" s="66"/>
      <c r="DJ1124" s="66"/>
      <c r="DK1124" s="66"/>
      <c r="DL1124" s="66"/>
      <c r="DM1124" s="66"/>
      <c r="DN1124" s="66"/>
      <c r="DO1124" s="66"/>
      <c r="DP1124" s="66"/>
      <c r="DQ1124" s="66"/>
      <c r="DR1124" s="66"/>
      <c r="DS1124" s="66"/>
      <c r="DT1124" s="66"/>
      <c r="DU1124" s="66"/>
      <c r="DV1124" s="66"/>
      <c r="DW1124" s="66"/>
      <c r="DX1124" s="66"/>
      <c r="DY1124" s="66"/>
      <c r="DZ1124" s="66"/>
      <c r="EA1124" s="66"/>
      <c r="EB1124" s="66"/>
      <c r="EC1124" s="66"/>
      <c r="ED1124" s="66"/>
      <c r="EE1124" s="66"/>
      <c r="EF1124" s="66"/>
      <c r="EG1124" s="66"/>
      <c r="EH1124" s="66"/>
      <c r="EI1124" s="66"/>
      <c r="EJ1124" s="66"/>
      <c r="EK1124" s="66"/>
      <c r="EL1124" s="115"/>
      <c r="EM1124" s="61"/>
      <c r="EN1124" s="61"/>
      <c r="EO1124" s="61"/>
      <c r="EP1124" s="61"/>
      <c r="EQ1124" s="121"/>
    </row>
    <row r="1125" spans="1:149" s="67" customFormat="1" ht="11.25" customHeight="1" x14ac:dyDescent="0.15">
      <c r="B1125" s="114"/>
      <c r="C1125" s="56"/>
      <c r="D1125" s="56"/>
      <c r="E1125" s="56" t="s">
        <v>12603</v>
      </c>
      <c r="F1125" s="56"/>
      <c r="G1125" s="56"/>
      <c r="H1125" s="56" t="s">
        <v>12604</v>
      </c>
      <c r="I1125" s="56"/>
      <c r="J1125" s="56"/>
      <c r="K1125" s="56"/>
      <c r="L1125" s="56" t="s">
        <v>9</v>
      </c>
      <c r="M1125" s="56"/>
      <c r="N1125" s="56"/>
      <c r="O1125" s="56"/>
      <c r="P1125" s="56"/>
      <c r="Q1125" s="56"/>
      <c r="R1125" s="56"/>
      <c r="S1125" s="56"/>
      <c r="T1125" s="56"/>
      <c r="U1125" s="56"/>
      <c r="V1125" s="56"/>
      <c r="W1125" s="56"/>
      <c r="X1125" s="56"/>
      <c r="Y1125" s="56"/>
      <c r="Z1125" s="56"/>
      <c r="AA1125" s="56"/>
      <c r="AB1125" s="56"/>
      <c r="AC1125" s="56"/>
      <c r="AD1125" s="56"/>
      <c r="AE1125" s="56"/>
      <c r="AF1125" s="56"/>
      <c r="AG1125" s="56"/>
      <c r="AH1125" s="56"/>
      <c r="AI1125" s="56"/>
      <c r="AJ1125" s="56"/>
      <c r="AK1125" s="56"/>
      <c r="AL1125" s="56"/>
      <c r="AM1125" s="56"/>
      <c r="AN1125" s="56"/>
      <c r="AO1125" s="56"/>
      <c r="AP1125" s="56"/>
      <c r="AQ1125" s="56"/>
      <c r="AR1125" s="56"/>
      <c r="AS1125" s="56"/>
      <c r="AT1125" s="56"/>
      <c r="AU1125" s="56"/>
      <c r="AV1125" s="56"/>
      <c r="AW1125" s="56"/>
      <c r="AX1125" s="56"/>
      <c r="AY1125" s="56"/>
      <c r="AZ1125" s="56"/>
      <c r="BA1125" s="56"/>
      <c r="BB1125" s="56"/>
      <c r="BC1125" s="56"/>
      <c r="BD1125" s="56"/>
      <c r="BE1125" s="56"/>
      <c r="BF1125" s="56"/>
      <c r="BG1125" s="56"/>
      <c r="BH1125" s="56"/>
      <c r="BI1125" s="56"/>
      <c r="BJ1125" s="56"/>
      <c r="BK1125" s="56"/>
      <c r="BL1125" s="56"/>
      <c r="BM1125" s="56"/>
      <c r="BN1125" s="56"/>
      <c r="BO1125" s="56"/>
      <c r="BP1125" s="56"/>
      <c r="BQ1125" s="56"/>
      <c r="BR1125" s="56"/>
      <c r="BS1125" s="56"/>
      <c r="BT1125" s="56"/>
      <c r="BU1125" s="56"/>
      <c r="BV1125" s="56"/>
      <c r="BW1125" s="56"/>
      <c r="BX1125" s="56"/>
      <c r="BY1125" s="56"/>
      <c r="BZ1125" s="56"/>
      <c r="CA1125" s="56"/>
      <c r="CB1125" s="56"/>
      <c r="CC1125" s="56"/>
      <c r="CD1125" s="56"/>
      <c r="CE1125" s="56"/>
      <c r="CF1125" s="56"/>
      <c r="CG1125" s="56"/>
      <c r="CH1125" s="56"/>
      <c r="CI1125" s="56"/>
      <c r="CJ1125" s="56"/>
      <c r="CK1125" s="56"/>
      <c r="CL1125" s="56"/>
      <c r="CM1125" s="56"/>
      <c r="CN1125" s="56"/>
      <c r="CO1125" s="56"/>
      <c r="CP1125" s="56"/>
      <c r="CQ1125" s="56"/>
      <c r="CR1125" s="56"/>
      <c r="CS1125" s="56"/>
      <c r="CT1125" s="56"/>
      <c r="CU1125" s="56"/>
      <c r="CV1125" s="56"/>
      <c r="CW1125" s="56"/>
      <c r="CX1125" s="56"/>
      <c r="CY1125" s="56"/>
      <c r="CZ1125" s="66"/>
      <c r="DA1125" s="66"/>
      <c r="DB1125" s="66"/>
      <c r="DC1125" s="66"/>
      <c r="DD1125" s="66"/>
      <c r="DE1125" s="66"/>
      <c r="DF1125" s="66"/>
      <c r="DG1125" s="66"/>
      <c r="DH1125" s="66"/>
      <c r="DI1125" s="66"/>
      <c r="DJ1125" s="66"/>
      <c r="DK1125" s="66"/>
      <c r="DL1125" s="66"/>
      <c r="DM1125" s="66"/>
      <c r="DN1125" s="66"/>
      <c r="DO1125" s="66"/>
      <c r="DP1125" s="66"/>
      <c r="DQ1125" s="66"/>
      <c r="DR1125" s="66"/>
      <c r="DS1125" s="66"/>
      <c r="DT1125" s="66"/>
      <c r="DU1125" s="66"/>
      <c r="DV1125" s="66"/>
      <c r="DW1125" s="66"/>
      <c r="DX1125" s="66"/>
      <c r="DY1125" s="66"/>
      <c r="DZ1125" s="66"/>
      <c r="EA1125" s="66"/>
      <c r="EB1125" s="66"/>
      <c r="EC1125" s="66"/>
      <c r="ED1125" s="66"/>
      <c r="EE1125" s="66"/>
      <c r="EF1125" s="66"/>
      <c r="EG1125" s="66"/>
      <c r="EH1125" s="66"/>
      <c r="EI1125" s="66"/>
      <c r="EJ1125" s="66"/>
      <c r="EK1125" s="66"/>
      <c r="EL1125" s="115"/>
      <c r="EM1125" s="61"/>
      <c r="EN1125" s="61"/>
      <c r="EO1125" s="61"/>
      <c r="EP1125" s="61"/>
      <c r="EQ1125" s="121"/>
    </row>
    <row r="1126" spans="1:149" s="67" customFormat="1" ht="11.25" customHeight="1" x14ac:dyDescent="0.15">
      <c r="B1126" s="114"/>
      <c r="C1126" s="56"/>
      <c r="D1126" s="56"/>
      <c r="E1126" s="56"/>
      <c r="F1126" s="56"/>
      <c r="G1126" s="56"/>
      <c r="H1126" s="56"/>
      <c r="I1126" s="56"/>
      <c r="J1126" s="56" t="s">
        <v>4448</v>
      </c>
      <c r="K1126" s="56"/>
      <c r="L1126" s="56"/>
      <c r="M1126" s="56"/>
      <c r="N1126" s="56"/>
      <c r="O1126" s="56"/>
      <c r="P1126" s="56"/>
      <c r="Q1126" s="56" t="s">
        <v>41</v>
      </c>
      <c r="R1126" s="56"/>
      <c r="S1126" s="56" t="e">
        <f>TEXT(TRUNC(EN1123,0),"#,##0")</f>
        <v>#REF!</v>
      </c>
      <c r="T1126" s="56"/>
      <c r="U1126" s="56"/>
      <c r="V1126" s="56"/>
      <c r="W1126" s="56"/>
      <c r="X1126" s="56"/>
      <c r="Y1126" s="56"/>
      <c r="Z1126" s="56"/>
      <c r="AA1126" s="56"/>
      <c r="AB1126" s="56"/>
      <c r="AC1126" s="56"/>
      <c r="AD1126" s="56"/>
      <c r="AE1126" s="56"/>
      <c r="AF1126" s="56"/>
      <c r="AG1126" s="56"/>
      <c r="AH1126" s="56"/>
      <c r="AI1126" s="56"/>
      <c r="AJ1126" s="56"/>
      <c r="AK1126" s="56"/>
      <c r="AL1126" s="56"/>
      <c r="AM1126" s="56"/>
      <c r="AN1126" s="56"/>
      <c r="AO1126" s="56"/>
      <c r="AP1126" s="56"/>
      <c r="AQ1126" s="56"/>
      <c r="AR1126" s="56"/>
      <c r="AS1126" s="56"/>
      <c r="AT1126" s="56"/>
      <c r="AU1126" s="56"/>
      <c r="AV1126" s="56"/>
      <c r="AW1126" s="56"/>
      <c r="AX1126" s="56"/>
      <c r="AY1126" s="56"/>
      <c r="AZ1126" s="56"/>
      <c r="BA1126" s="56"/>
      <c r="BB1126" s="56"/>
      <c r="BC1126" s="56"/>
      <c r="BD1126" s="56"/>
      <c r="BE1126" s="56"/>
      <c r="BF1126" s="56"/>
      <c r="BG1126" s="56"/>
      <c r="BH1126" s="56"/>
      <c r="BI1126" s="56"/>
      <c r="BJ1126" s="56"/>
      <c r="BK1126" s="56"/>
      <c r="BL1126" s="56"/>
      <c r="BM1126" s="56"/>
      <c r="BN1126" s="56"/>
      <c r="BO1126" s="56"/>
      <c r="BP1126" s="56"/>
      <c r="BQ1126" s="56"/>
      <c r="BR1126" s="56"/>
      <c r="BS1126" s="56"/>
      <c r="BT1126" s="56"/>
      <c r="BU1126" s="56"/>
      <c r="BV1126" s="56"/>
      <c r="BW1126" s="56"/>
      <c r="BX1126" s="56"/>
      <c r="BY1126" s="56"/>
      <c r="BZ1126" s="56"/>
      <c r="CA1126" s="56"/>
      <c r="CB1126" s="56"/>
      <c r="CC1126" s="56"/>
      <c r="CD1126" s="56"/>
      <c r="CE1126" s="56"/>
      <c r="CF1126" s="56"/>
      <c r="CG1126" s="56"/>
      <c r="CH1126" s="56"/>
      <c r="CI1126" s="56"/>
      <c r="CJ1126" s="56"/>
      <c r="CK1126" s="56"/>
      <c r="CL1126" s="56"/>
      <c r="CM1126" s="56"/>
      <c r="CN1126" s="56"/>
      <c r="CO1126" s="56"/>
      <c r="CP1126" s="56"/>
      <c r="CQ1126" s="56"/>
      <c r="CR1126" s="56"/>
      <c r="CS1126" s="56"/>
      <c r="CT1126" s="56"/>
      <c r="CU1126" s="56"/>
      <c r="CV1126" s="56"/>
      <c r="CW1126" s="56"/>
      <c r="CX1126" s="56"/>
      <c r="CY1126" s="56"/>
      <c r="CZ1126" s="66"/>
      <c r="DA1126" s="66"/>
      <c r="DB1126" s="66"/>
      <c r="DC1126" s="66"/>
      <c r="DD1126" s="66"/>
      <c r="DE1126" s="66"/>
      <c r="DF1126" s="66"/>
      <c r="DG1126" s="66"/>
      <c r="DH1126" s="66"/>
      <c r="DI1126" s="66"/>
      <c r="DJ1126" s="66"/>
      <c r="DK1126" s="66"/>
      <c r="DL1126" s="66"/>
      <c r="DM1126" s="66"/>
      <c r="DN1126" s="66"/>
      <c r="DO1126" s="66"/>
      <c r="DP1126" s="66"/>
      <c r="DQ1126" s="66"/>
      <c r="DR1126" s="66"/>
      <c r="DS1126" s="66"/>
      <c r="DT1126" s="66"/>
      <c r="DU1126" s="66"/>
      <c r="DV1126" s="66"/>
      <c r="DW1126" s="66"/>
      <c r="DX1126" s="66"/>
      <c r="DY1126" s="66"/>
      <c r="DZ1126" s="66"/>
      <c r="EA1126" s="66"/>
      <c r="EB1126" s="66"/>
      <c r="EC1126" s="66"/>
      <c r="ED1126" s="66"/>
      <c r="EE1126" s="66"/>
      <c r="EF1126" s="66"/>
      <c r="EG1126" s="66"/>
      <c r="EH1126" s="66"/>
      <c r="EI1126" s="66"/>
      <c r="EJ1126" s="66"/>
      <c r="EK1126" s="66"/>
      <c r="EL1126" s="115"/>
      <c r="EM1126" s="61"/>
      <c r="EN1126" s="61"/>
      <c r="EO1126" s="61"/>
      <c r="EP1126" s="61"/>
      <c r="EQ1126" s="121"/>
    </row>
    <row r="1127" spans="1:149" s="67" customFormat="1" ht="11.25" customHeight="1" x14ac:dyDescent="0.15">
      <c r="B1127" s="114"/>
      <c r="C1127" s="56"/>
      <c r="D1127" s="56"/>
      <c r="E1127" s="56"/>
      <c r="F1127" s="56"/>
      <c r="G1127" s="56"/>
      <c r="H1127" s="56"/>
      <c r="I1127" s="56"/>
      <c r="J1127" s="56" t="s">
        <v>4449</v>
      </c>
      <c r="K1127" s="56"/>
      <c r="L1127" s="56"/>
      <c r="M1127" s="56"/>
      <c r="N1127" s="56"/>
      <c r="O1127" s="56"/>
      <c r="P1127" s="56"/>
      <c r="Q1127" s="56" t="s">
        <v>41</v>
      </c>
      <c r="R1127" s="56"/>
      <c r="S1127" s="56" t="e">
        <f>TEXT(TRUNC(EO1123,0),"#,##0")</f>
        <v>#REF!</v>
      </c>
      <c r="T1127" s="56"/>
      <c r="U1127" s="56"/>
      <c r="V1127" s="56"/>
      <c r="W1127" s="56"/>
      <c r="X1127" s="56"/>
      <c r="Y1127" s="56"/>
      <c r="Z1127" s="56"/>
      <c r="AA1127" s="56"/>
      <c r="AB1127" s="56"/>
      <c r="AC1127" s="56"/>
      <c r="AD1127" s="56"/>
      <c r="AE1127" s="56"/>
      <c r="AF1127" s="56"/>
      <c r="AG1127" s="56"/>
      <c r="AH1127" s="56"/>
      <c r="AI1127" s="56"/>
      <c r="AJ1127" s="56"/>
      <c r="AK1127" s="56"/>
      <c r="AL1127" s="56"/>
      <c r="AM1127" s="56"/>
      <c r="AN1127" s="56"/>
      <c r="AO1127" s="56"/>
      <c r="AP1127" s="56"/>
      <c r="AQ1127" s="56"/>
      <c r="AR1127" s="56"/>
      <c r="AS1127" s="56"/>
      <c r="AT1127" s="56"/>
      <c r="AU1127" s="56"/>
      <c r="AV1127" s="56"/>
      <c r="AW1127" s="56"/>
      <c r="AX1127" s="56"/>
      <c r="AY1127" s="56"/>
      <c r="AZ1127" s="56"/>
      <c r="BA1127" s="56"/>
      <c r="BB1127" s="56"/>
      <c r="BC1127" s="56"/>
      <c r="BD1127" s="56"/>
      <c r="BE1127" s="56"/>
      <c r="BF1127" s="56"/>
      <c r="BG1127" s="56"/>
      <c r="BH1127" s="56"/>
      <c r="BI1127" s="56"/>
      <c r="BJ1127" s="56"/>
      <c r="BK1127" s="56"/>
      <c r="BL1127" s="56"/>
      <c r="BM1127" s="56"/>
      <c r="BN1127" s="56"/>
      <c r="BO1127" s="56"/>
      <c r="BP1127" s="56"/>
      <c r="BQ1127" s="56"/>
      <c r="BR1127" s="56"/>
      <c r="BS1127" s="56"/>
      <c r="BT1127" s="56"/>
      <c r="BU1127" s="56"/>
      <c r="BV1127" s="56"/>
      <c r="BW1127" s="56"/>
      <c r="BX1127" s="56"/>
      <c r="BY1127" s="56"/>
      <c r="BZ1127" s="56"/>
      <c r="CA1127" s="56"/>
      <c r="CB1127" s="56"/>
      <c r="CC1127" s="56"/>
      <c r="CD1127" s="56"/>
      <c r="CE1127" s="56"/>
      <c r="CF1127" s="56"/>
      <c r="CG1127" s="56"/>
      <c r="CH1127" s="56"/>
      <c r="CI1127" s="56"/>
      <c r="CJ1127" s="56"/>
      <c r="CK1127" s="56"/>
      <c r="CL1127" s="56"/>
      <c r="CM1127" s="56"/>
      <c r="CN1127" s="56"/>
      <c r="CO1127" s="56"/>
      <c r="CP1127" s="56"/>
      <c r="CQ1127" s="56"/>
      <c r="CR1127" s="56"/>
      <c r="CS1127" s="56"/>
      <c r="CT1127" s="56"/>
      <c r="CU1127" s="56"/>
      <c r="CV1127" s="56"/>
      <c r="CW1127" s="56"/>
      <c r="CX1127" s="56"/>
      <c r="CY1127" s="56"/>
      <c r="CZ1127" s="66"/>
      <c r="DA1127" s="66"/>
      <c r="DB1127" s="66"/>
      <c r="DC1127" s="66"/>
      <c r="DD1127" s="66"/>
      <c r="DE1127" s="66"/>
      <c r="DF1127" s="66"/>
      <c r="DG1127" s="66"/>
      <c r="DH1127" s="66"/>
      <c r="DI1127" s="66"/>
      <c r="DJ1127" s="66"/>
      <c r="DK1127" s="66"/>
      <c r="DL1127" s="66"/>
      <c r="DM1127" s="66"/>
      <c r="DN1127" s="66"/>
      <c r="DO1127" s="66"/>
      <c r="DP1127" s="66"/>
      <c r="DQ1127" s="66"/>
      <c r="DR1127" s="66"/>
      <c r="DS1127" s="66"/>
      <c r="DT1127" s="66"/>
      <c r="DU1127" s="66"/>
      <c r="DV1127" s="66"/>
      <c r="DW1127" s="66"/>
      <c r="DX1127" s="66"/>
      <c r="DY1127" s="66"/>
      <c r="DZ1127" s="66"/>
      <c r="EA1127" s="66"/>
      <c r="EB1127" s="66"/>
      <c r="EC1127" s="66"/>
      <c r="ED1127" s="66"/>
      <c r="EE1127" s="66"/>
      <c r="EF1127" s="66"/>
      <c r="EG1127" s="66"/>
      <c r="EH1127" s="66"/>
      <c r="EI1127" s="66"/>
      <c r="EJ1127" s="66"/>
      <c r="EK1127" s="66"/>
      <c r="EL1127" s="115"/>
      <c r="EM1127" s="61"/>
      <c r="EN1127" s="61"/>
      <c r="EO1127" s="61"/>
      <c r="EP1127" s="61"/>
      <c r="EQ1127" s="121"/>
    </row>
    <row r="1128" spans="1:149" s="67" customFormat="1" ht="11.25" customHeight="1" x14ac:dyDescent="0.15">
      <c r="B1128" s="114"/>
      <c r="C1128" s="56"/>
      <c r="D1128" s="56"/>
      <c r="E1128" s="56"/>
      <c r="F1128" s="56"/>
      <c r="G1128" s="56"/>
      <c r="H1128" s="56"/>
      <c r="I1128" s="56"/>
      <c r="J1128" s="56" t="s">
        <v>12605</v>
      </c>
      <c r="K1128" s="56"/>
      <c r="L1128" s="56"/>
      <c r="M1128" s="56"/>
      <c r="N1128" s="56" t="s">
        <v>12606</v>
      </c>
      <c r="O1128" s="56"/>
      <c r="P1128" s="56"/>
      <c r="Q1128" s="56" t="s">
        <v>41</v>
      </c>
      <c r="R1128" s="56"/>
      <c r="S1128" s="56" t="str">
        <f>TEXT(TRUNC(EP1123,0),"#,##0")</f>
        <v>2,363</v>
      </c>
      <c r="T1128" s="56"/>
      <c r="U1128" s="56"/>
      <c r="V1128" s="56"/>
      <c r="W1128" s="56"/>
      <c r="X1128" s="56"/>
      <c r="Y1128" s="56"/>
      <c r="Z1128" s="56"/>
      <c r="AA1128" s="56"/>
      <c r="AB1128" s="56"/>
      <c r="AC1128" s="56"/>
      <c r="AD1128" s="56"/>
      <c r="AE1128" s="56"/>
      <c r="AF1128" s="56"/>
      <c r="AG1128" s="56"/>
      <c r="AH1128" s="56"/>
      <c r="AI1128" s="56"/>
      <c r="AJ1128" s="56"/>
      <c r="AK1128" s="56"/>
      <c r="AL1128" s="56"/>
      <c r="AM1128" s="56"/>
      <c r="AN1128" s="56"/>
      <c r="AO1128" s="56"/>
      <c r="AP1128" s="56"/>
      <c r="AQ1128" s="56"/>
      <c r="AR1128" s="56"/>
      <c r="AS1128" s="56"/>
      <c r="AT1128" s="56"/>
      <c r="AU1128" s="56"/>
      <c r="AV1128" s="56"/>
      <c r="AW1128" s="56"/>
      <c r="AX1128" s="56"/>
      <c r="AY1128" s="56"/>
      <c r="AZ1128" s="56"/>
      <c r="BA1128" s="56"/>
      <c r="BB1128" s="56"/>
      <c r="BC1128" s="56"/>
      <c r="BD1128" s="56"/>
      <c r="BE1128" s="56"/>
      <c r="BF1128" s="56"/>
      <c r="BG1128" s="56"/>
      <c r="BH1128" s="56"/>
      <c r="BI1128" s="56"/>
      <c r="BJ1128" s="56"/>
      <c r="BK1128" s="56"/>
      <c r="BL1128" s="56"/>
      <c r="BM1128" s="56"/>
      <c r="BN1128" s="56"/>
      <c r="BO1128" s="56"/>
      <c r="BP1128" s="56"/>
      <c r="BQ1128" s="56"/>
      <c r="BR1128" s="56"/>
      <c r="BS1128" s="56"/>
      <c r="BT1128" s="56"/>
      <c r="BU1128" s="56"/>
      <c r="BV1128" s="56"/>
      <c r="BW1128" s="56"/>
      <c r="BX1128" s="56"/>
      <c r="BY1128" s="56"/>
      <c r="BZ1128" s="56"/>
      <c r="CA1128" s="56"/>
      <c r="CB1128" s="56"/>
      <c r="CC1128" s="56"/>
      <c r="CD1128" s="56"/>
      <c r="CE1128" s="56"/>
      <c r="CF1128" s="56"/>
      <c r="CG1128" s="56"/>
      <c r="CH1128" s="56"/>
      <c r="CI1128" s="56"/>
      <c r="CJ1128" s="56"/>
      <c r="CK1128" s="56"/>
      <c r="CL1128" s="56"/>
      <c r="CM1128" s="56"/>
      <c r="CN1128" s="56"/>
      <c r="CO1128" s="56"/>
      <c r="CP1128" s="56"/>
      <c r="CQ1128" s="56"/>
      <c r="CR1128" s="56"/>
      <c r="CS1128" s="56"/>
      <c r="CT1128" s="56"/>
      <c r="CU1128" s="56"/>
      <c r="CV1128" s="56"/>
      <c r="CW1128" s="56"/>
      <c r="CX1128" s="56"/>
      <c r="CY1128" s="56"/>
      <c r="CZ1128" s="66"/>
      <c r="DA1128" s="66"/>
      <c r="DB1128" s="66"/>
      <c r="DC1128" s="66"/>
      <c r="DD1128" s="66"/>
      <c r="DE1128" s="66"/>
      <c r="DF1128" s="66"/>
      <c r="DG1128" s="66"/>
      <c r="DH1128" s="66"/>
      <c r="DI1128" s="66"/>
      <c r="DJ1128" s="66"/>
      <c r="DK1128" s="66"/>
      <c r="DL1128" s="66"/>
      <c r="DM1128" s="66"/>
      <c r="DN1128" s="66"/>
      <c r="DO1128" s="66"/>
      <c r="DP1128" s="66"/>
      <c r="DQ1128" s="66"/>
      <c r="DR1128" s="66"/>
      <c r="DS1128" s="66"/>
      <c r="DT1128" s="66"/>
      <c r="DU1128" s="66"/>
      <c r="DV1128" s="66"/>
      <c r="DW1128" s="66"/>
      <c r="DX1128" s="66"/>
      <c r="DY1128" s="66"/>
      <c r="DZ1128" s="66"/>
      <c r="EA1128" s="66"/>
      <c r="EB1128" s="66"/>
      <c r="EC1128" s="66"/>
      <c r="ED1128" s="66"/>
      <c r="EE1128" s="66"/>
      <c r="EF1128" s="66"/>
      <c r="EG1128" s="66"/>
      <c r="EH1128" s="66"/>
      <c r="EI1128" s="66"/>
      <c r="EJ1128" s="66"/>
      <c r="EK1128" s="66"/>
      <c r="EL1128" s="115"/>
      <c r="EM1128" s="61"/>
      <c r="EN1128" s="61"/>
      <c r="EO1128" s="61"/>
      <c r="EP1128" s="61"/>
      <c r="EQ1128" s="121"/>
    </row>
    <row r="1129" spans="1:149" s="67" customFormat="1" ht="11.25" customHeight="1" x14ac:dyDescent="0.15">
      <c r="B1129" s="114"/>
      <c r="C1129" s="56"/>
      <c r="D1129" s="56"/>
      <c r="E1129" s="56"/>
      <c r="F1129" s="56"/>
      <c r="G1129" s="56"/>
      <c r="H1129" s="56"/>
      <c r="I1129" s="56"/>
      <c r="J1129" s="56"/>
      <c r="K1129" s="56"/>
      <c r="L1129" s="56" t="s">
        <v>9</v>
      </c>
      <c r="M1129" s="56"/>
      <c r="N1129" s="56"/>
      <c r="O1129" s="56"/>
      <c r="P1129" s="56"/>
      <c r="Q1129" s="56" t="s">
        <v>41</v>
      </c>
      <c r="R1129" s="56"/>
      <c r="S1129" s="56" t="e">
        <f>TEXT(S1126+S1127+S1128,"#,##0")</f>
        <v>#REF!</v>
      </c>
      <c r="T1129" s="56"/>
      <c r="U1129" s="56"/>
      <c r="V1129" s="56"/>
      <c r="W1129" s="56"/>
      <c r="X1129" s="56"/>
      <c r="Y1129" s="56"/>
      <c r="Z1129" s="56"/>
      <c r="AA1129" s="56"/>
      <c r="AB1129" s="56"/>
      <c r="AC1129" s="56"/>
      <c r="AD1129" s="56"/>
      <c r="AE1129" s="56"/>
      <c r="AF1129" s="56"/>
      <c r="AG1129" s="56"/>
      <c r="AH1129" s="56"/>
      <c r="AI1129" s="56"/>
      <c r="AJ1129" s="56"/>
      <c r="AK1129" s="56"/>
      <c r="AL1129" s="56"/>
      <c r="AM1129" s="56"/>
      <c r="AN1129" s="56"/>
      <c r="AO1129" s="56"/>
      <c r="AP1129" s="56"/>
      <c r="AQ1129" s="56"/>
      <c r="AR1129" s="56"/>
      <c r="AS1129" s="56"/>
      <c r="AT1129" s="56"/>
      <c r="AU1129" s="56"/>
      <c r="AV1129" s="56"/>
      <c r="AW1129" s="56"/>
      <c r="AX1129" s="56"/>
      <c r="AY1129" s="56"/>
      <c r="AZ1129" s="56"/>
      <c r="BA1129" s="56"/>
      <c r="BB1129" s="56"/>
      <c r="BC1129" s="56"/>
      <c r="BD1129" s="56"/>
      <c r="BE1129" s="56"/>
      <c r="BF1129" s="56"/>
      <c r="BG1129" s="56"/>
      <c r="BH1129" s="56"/>
      <c r="BI1129" s="56"/>
      <c r="BJ1129" s="56"/>
      <c r="BK1129" s="56"/>
      <c r="BL1129" s="56"/>
      <c r="BM1129" s="56"/>
      <c r="BN1129" s="56"/>
      <c r="BO1129" s="56"/>
      <c r="BP1129" s="56"/>
      <c r="BQ1129" s="56"/>
      <c r="BR1129" s="56"/>
      <c r="BS1129" s="56"/>
      <c r="BT1129" s="56"/>
      <c r="BU1129" s="56"/>
      <c r="BV1129" s="56"/>
      <c r="BW1129" s="56"/>
      <c r="BX1129" s="56"/>
      <c r="BY1129" s="56"/>
      <c r="BZ1129" s="56"/>
      <c r="CA1129" s="56"/>
      <c r="CB1129" s="56"/>
      <c r="CC1129" s="56"/>
      <c r="CD1129" s="56"/>
      <c r="CE1129" s="56"/>
      <c r="CF1129" s="56"/>
      <c r="CG1129" s="56"/>
      <c r="CH1129" s="56"/>
      <c r="CI1129" s="56"/>
      <c r="CJ1129" s="56"/>
      <c r="CK1129" s="56"/>
      <c r="CL1129" s="56"/>
      <c r="CM1129" s="56"/>
      <c r="CN1129" s="56"/>
      <c r="CO1129" s="56"/>
      <c r="CP1129" s="56"/>
      <c r="CQ1129" s="56"/>
      <c r="CR1129" s="56"/>
      <c r="CS1129" s="56"/>
      <c r="CT1129" s="56"/>
      <c r="CU1129" s="56"/>
      <c r="CV1129" s="56"/>
      <c r="CW1129" s="56"/>
      <c r="CX1129" s="56"/>
      <c r="CY1129" s="56"/>
      <c r="CZ1129" s="66"/>
      <c r="DA1129" s="66"/>
      <c r="DB1129" s="66"/>
      <c r="DC1129" s="66"/>
      <c r="DD1129" s="66"/>
      <c r="DE1129" s="66"/>
      <c r="DF1129" s="66"/>
      <c r="DG1129" s="66"/>
      <c r="DH1129" s="66"/>
      <c r="DI1129" s="66"/>
      <c r="DJ1129" s="66"/>
      <c r="DK1129" s="66"/>
      <c r="DL1129" s="66"/>
      <c r="DM1129" s="66"/>
      <c r="DN1129" s="66"/>
      <c r="DO1129" s="66"/>
      <c r="DP1129" s="66"/>
      <c r="DQ1129" s="66"/>
      <c r="DR1129" s="66"/>
      <c r="DS1129" s="66"/>
      <c r="DT1129" s="66"/>
      <c r="DU1129" s="66"/>
      <c r="DV1129" s="66"/>
      <c r="DW1129" s="66"/>
      <c r="DX1129" s="66"/>
      <c r="DY1129" s="66"/>
      <c r="DZ1129" s="66"/>
      <c r="EA1129" s="66"/>
      <c r="EB1129" s="66"/>
      <c r="EC1129" s="66"/>
      <c r="ED1129" s="66"/>
      <c r="EE1129" s="66"/>
      <c r="EF1129" s="66"/>
      <c r="EG1129" s="66"/>
      <c r="EH1129" s="66"/>
      <c r="EI1129" s="66"/>
      <c r="EJ1129" s="66"/>
      <c r="EK1129" s="66"/>
      <c r="EL1129" s="115"/>
      <c r="EM1129" s="62" t="e">
        <f>EN1129+EO1129+EP1129</f>
        <v>#REF!</v>
      </c>
      <c r="EN1129" s="61" t="e">
        <f>TEXT(S1126,"#,##0")</f>
        <v>#REF!</v>
      </c>
      <c r="EO1129" s="61" t="e">
        <f>TEXT(S1127,"#,##0")</f>
        <v>#REF!</v>
      </c>
      <c r="EP1129" s="61" t="str">
        <f>TEXT(S1128,"#,##0")</f>
        <v>2,363</v>
      </c>
      <c r="EQ1129" s="121"/>
    </row>
    <row r="1130" spans="1:149" s="67" customFormat="1" ht="11.25" customHeight="1" x14ac:dyDescent="0.15">
      <c r="B1130" s="120"/>
      <c r="C1130" s="54"/>
      <c r="D1130" s="54"/>
      <c r="E1130" s="54"/>
      <c r="F1130" s="54"/>
      <c r="G1130" s="54"/>
      <c r="H1130" s="54"/>
      <c r="I1130" s="54"/>
      <c r="J1130" s="54"/>
      <c r="K1130" s="54"/>
      <c r="L1130" s="54"/>
      <c r="M1130" s="54"/>
      <c r="N1130" s="54"/>
      <c r="O1130" s="54"/>
      <c r="P1130" s="54"/>
      <c r="Q1130" s="54"/>
      <c r="R1130" s="54"/>
      <c r="S1130" s="54"/>
      <c r="T1130" s="54"/>
      <c r="U1130" s="54"/>
      <c r="V1130" s="54"/>
      <c r="W1130" s="54"/>
      <c r="X1130" s="54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  <c r="AL1130" s="54"/>
      <c r="AM1130" s="54"/>
      <c r="AN1130" s="54"/>
      <c r="AO1130" s="54"/>
      <c r="AP1130" s="54"/>
      <c r="AQ1130" s="54"/>
      <c r="AR1130" s="54"/>
      <c r="AS1130" s="54"/>
      <c r="AT1130" s="54"/>
      <c r="AU1130" s="54"/>
      <c r="AV1130" s="54"/>
      <c r="AW1130" s="54"/>
      <c r="AX1130" s="54"/>
      <c r="AY1130" s="54"/>
      <c r="AZ1130" s="54"/>
      <c r="BA1130" s="54"/>
      <c r="BB1130" s="54"/>
      <c r="BC1130" s="54"/>
      <c r="BD1130" s="54"/>
      <c r="BE1130" s="54"/>
      <c r="BF1130" s="54"/>
      <c r="BG1130" s="54"/>
      <c r="BH1130" s="54"/>
      <c r="BI1130" s="54"/>
      <c r="BJ1130" s="54"/>
      <c r="BK1130" s="54"/>
      <c r="BL1130" s="54"/>
      <c r="BM1130" s="54"/>
      <c r="BN1130" s="54"/>
      <c r="BO1130" s="54"/>
      <c r="BP1130" s="54"/>
      <c r="BQ1130" s="54"/>
      <c r="BR1130" s="54"/>
      <c r="BS1130" s="54"/>
      <c r="BT1130" s="54"/>
      <c r="BU1130" s="54"/>
      <c r="BV1130" s="54"/>
      <c r="BW1130" s="54"/>
      <c r="BX1130" s="54"/>
      <c r="BY1130" s="54"/>
      <c r="BZ1130" s="54"/>
      <c r="CA1130" s="54"/>
      <c r="CB1130" s="54"/>
      <c r="CC1130" s="54"/>
      <c r="CD1130" s="54"/>
      <c r="CE1130" s="54"/>
      <c r="CF1130" s="54"/>
      <c r="CG1130" s="54"/>
      <c r="CH1130" s="54"/>
      <c r="CI1130" s="54"/>
      <c r="CJ1130" s="54"/>
      <c r="CK1130" s="54"/>
      <c r="CL1130" s="54"/>
      <c r="CM1130" s="54"/>
      <c r="CN1130" s="54"/>
      <c r="CO1130" s="54"/>
      <c r="CP1130" s="54"/>
      <c r="CQ1130" s="54"/>
      <c r="CR1130" s="54"/>
      <c r="CS1130" s="54"/>
      <c r="CT1130" s="54"/>
      <c r="CU1130" s="54"/>
      <c r="CV1130" s="54"/>
      <c r="CW1130" s="54"/>
      <c r="CX1130" s="54"/>
      <c r="CY1130" s="54"/>
      <c r="CZ1130" s="68"/>
      <c r="DA1130" s="68"/>
      <c r="DB1130" s="68"/>
      <c r="DC1130" s="68"/>
      <c r="DD1130" s="68"/>
      <c r="DE1130" s="68"/>
      <c r="DF1130" s="68"/>
      <c r="DG1130" s="68"/>
      <c r="DH1130" s="68"/>
      <c r="DI1130" s="68"/>
      <c r="DJ1130" s="68"/>
      <c r="DK1130" s="68"/>
      <c r="DL1130" s="68"/>
      <c r="DM1130" s="68"/>
      <c r="DN1130" s="68"/>
      <c r="DO1130" s="68"/>
      <c r="DP1130" s="68"/>
      <c r="DQ1130" s="68"/>
      <c r="DR1130" s="68"/>
      <c r="DS1130" s="68"/>
      <c r="DT1130" s="68"/>
      <c r="DU1130" s="68"/>
      <c r="DV1130" s="68"/>
      <c r="DW1130" s="68"/>
      <c r="DX1130" s="68"/>
      <c r="DY1130" s="68"/>
      <c r="DZ1130" s="68"/>
      <c r="EA1130" s="68"/>
      <c r="EB1130" s="68"/>
      <c r="EC1130" s="68"/>
      <c r="ED1130" s="68"/>
      <c r="EE1130" s="68"/>
      <c r="EF1130" s="68"/>
      <c r="EG1130" s="68"/>
      <c r="EH1130" s="68"/>
      <c r="EI1130" s="68"/>
      <c r="EJ1130" s="68"/>
      <c r="EK1130" s="68"/>
      <c r="EL1130" s="125"/>
      <c r="EM1130" s="72"/>
      <c r="EN1130" s="64"/>
      <c r="EO1130" s="64"/>
      <c r="EP1130" s="64"/>
      <c r="EQ1130" s="122"/>
    </row>
    <row r="1131" spans="1:149" s="67" customFormat="1" ht="11.25" customHeight="1" x14ac:dyDescent="0.15">
      <c r="B1131" s="133"/>
      <c r="C1131" s="134"/>
      <c r="D1131" s="134"/>
      <c r="E1131" s="134"/>
      <c r="F1131" s="134"/>
      <c r="G1131" s="134"/>
      <c r="H1131" s="134"/>
      <c r="I1131" s="134"/>
      <c r="J1131" s="134"/>
      <c r="K1131" s="134"/>
      <c r="L1131" s="134"/>
      <c r="M1131" s="134"/>
      <c r="N1131" s="134"/>
      <c r="O1131" s="134"/>
      <c r="P1131" s="134"/>
      <c r="Q1131" s="134"/>
      <c r="R1131" s="134"/>
      <c r="S1131" s="134"/>
      <c r="T1131" s="134"/>
      <c r="U1131" s="134"/>
      <c r="V1131" s="134"/>
      <c r="W1131" s="134"/>
      <c r="X1131" s="134"/>
      <c r="Y1131" s="134"/>
      <c r="Z1131" s="134"/>
      <c r="AA1131" s="134"/>
      <c r="AB1131" s="134"/>
      <c r="AC1131" s="134"/>
      <c r="AD1131" s="134"/>
      <c r="AE1131" s="134"/>
      <c r="AF1131" s="134"/>
      <c r="AG1131" s="134"/>
      <c r="AH1131" s="134"/>
      <c r="AI1131" s="134"/>
      <c r="AJ1131" s="134"/>
      <c r="AK1131" s="134"/>
      <c r="AL1131" s="134"/>
      <c r="AM1131" s="134"/>
      <c r="AN1131" s="134"/>
      <c r="AO1131" s="134"/>
      <c r="AP1131" s="134"/>
      <c r="AQ1131" s="134"/>
      <c r="AR1131" s="134"/>
      <c r="AS1131" s="134"/>
      <c r="AT1131" s="134"/>
      <c r="AU1131" s="134"/>
      <c r="AV1131" s="134"/>
      <c r="AW1131" s="134"/>
      <c r="AX1131" s="134"/>
      <c r="AY1131" s="134"/>
      <c r="AZ1131" s="134"/>
      <c r="BA1131" s="134"/>
      <c r="BB1131" s="134"/>
      <c r="BC1131" s="134"/>
      <c r="BD1131" s="134"/>
      <c r="BE1131" s="134"/>
      <c r="BF1131" s="134"/>
      <c r="BG1131" s="134"/>
      <c r="BH1131" s="134"/>
      <c r="BI1131" s="134"/>
      <c r="BJ1131" s="134"/>
      <c r="BK1131" s="134"/>
      <c r="BL1131" s="134"/>
      <c r="BM1131" s="134"/>
      <c r="BN1131" s="134"/>
      <c r="BO1131" s="134"/>
      <c r="BP1131" s="134"/>
      <c r="BQ1131" s="134"/>
      <c r="BR1131" s="134"/>
      <c r="BS1131" s="134"/>
      <c r="BT1131" s="134"/>
      <c r="BU1131" s="134"/>
      <c r="BV1131" s="134"/>
      <c r="BW1131" s="134"/>
      <c r="BX1131" s="134"/>
      <c r="BY1131" s="134"/>
      <c r="BZ1131" s="134"/>
      <c r="CA1131" s="134"/>
      <c r="CB1131" s="134"/>
      <c r="CC1131" s="134"/>
      <c r="CD1131" s="134"/>
      <c r="CE1131" s="134"/>
      <c r="CF1131" s="134"/>
      <c r="CG1131" s="134"/>
      <c r="CH1131" s="134"/>
      <c r="CI1131" s="134"/>
      <c r="CJ1131" s="134"/>
      <c r="CK1131" s="134"/>
      <c r="CL1131" s="134"/>
      <c r="CM1131" s="134"/>
      <c r="CN1131" s="134"/>
      <c r="CO1131" s="134"/>
      <c r="CP1131" s="134"/>
      <c r="CQ1131" s="134"/>
      <c r="CR1131" s="134"/>
      <c r="CS1131" s="134"/>
      <c r="CT1131" s="134"/>
      <c r="CU1131" s="134"/>
      <c r="CV1131" s="134"/>
      <c r="CW1131" s="134"/>
      <c r="CX1131" s="134"/>
      <c r="CY1131" s="134"/>
      <c r="CZ1131" s="135"/>
      <c r="DA1131" s="135"/>
      <c r="DB1131" s="135"/>
      <c r="DC1131" s="135"/>
      <c r="DD1131" s="135"/>
      <c r="DE1131" s="135"/>
      <c r="DF1131" s="135"/>
      <c r="DG1131" s="135"/>
      <c r="DH1131" s="135"/>
      <c r="DI1131" s="135"/>
      <c r="DJ1131" s="135"/>
      <c r="DK1131" s="135"/>
      <c r="DL1131" s="135"/>
      <c r="DM1131" s="135"/>
      <c r="DN1131" s="135"/>
      <c r="DO1131" s="135"/>
      <c r="DP1131" s="135"/>
      <c r="DQ1131" s="135"/>
      <c r="DR1131" s="135"/>
      <c r="DS1131" s="135"/>
      <c r="DT1131" s="135"/>
      <c r="DU1131" s="135"/>
      <c r="DV1131" s="135"/>
      <c r="DW1131" s="135"/>
      <c r="DX1131" s="135"/>
      <c r="DY1131" s="135"/>
      <c r="DZ1131" s="135"/>
      <c r="EA1131" s="135"/>
      <c r="EB1131" s="135"/>
      <c r="EC1131" s="135"/>
      <c r="ED1131" s="135"/>
      <c r="EE1131" s="135"/>
      <c r="EF1131" s="135"/>
      <c r="EG1131" s="135"/>
      <c r="EH1131" s="135"/>
      <c r="EI1131" s="135"/>
      <c r="EJ1131" s="135"/>
      <c r="EK1131" s="135"/>
      <c r="EL1131" s="136"/>
      <c r="EM1131" s="140"/>
      <c r="EN1131" s="137"/>
      <c r="EO1131" s="137"/>
      <c r="EP1131" s="137"/>
      <c r="EQ1131" s="141"/>
    </row>
    <row r="1132" spans="1:149" s="67" customFormat="1" ht="11.25" customHeight="1" x14ac:dyDescent="0.2">
      <c r="A1132" s="67">
        <v>26</v>
      </c>
      <c r="B1132" s="288">
        <f>A1132</f>
        <v>26</v>
      </c>
      <c r="C1132" s="286"/>
      <c r="D1132" s="286"/>
      <c r="E1132" s="107" t="s">
        <v>12907</v>
      </c>
      <c r="F1132" s="56"/>
      <c r="G1132" s="56"/>
      <c r="H1132" s="56"/>
      <c r="I1132" s="56"/>
      <c r="J1132" s="56"/>
      <c r="K1132" s="56"/>
      <c r="L1132" s="56"/>
      <c r="M1132" s="56"/>
      <c r="N1132" s="56"/>
      <c r="O1132" s="56"/>
      <c r="P1132" s="56"/>
      <c r="Q1132" s="56"/>
      <c r="R1132" s="56"/>
      <c r="S1132" s="56"/>
      <c r="T1132" s="56"/>
      <c r="U1132" s="56"/>
      <c r="V1132" s="56"/>
      <c r="W1132" s="56"/>
      <c r="X1132" s="56"/>
      <c r="Y1132" s="56"/>
      <c r="Z1132" s="56"/>
      <c r="AA1132" s="56"/>
      <c r="AB1132" s="56"/>
      <c r="AC1132" s="56"/>
      <c r="AD1132" s="56"/>
      <c r="AE1132" s="56"/>
      <c r="AF1132" s="56"/>
      <c r="AG1132" s="56"/>
      <c r="AH1132" s="56"/>
      <c r="AI1132" s="56"/>
      <c r="AJ1132" s="56"/>
      <c r="AK1132" s="56"/>
      <c r="AL1132" s="56"/>
      <c r="AM1132" s="56"/>
      <c r="AN1132" s="56"/>
      <c r="AO1132" s="56"/>
      <c r="AP1132" s="56"/>
      <c r="AQ1132" s="56"/>
      <c r="AR1132" s="56"/>
      <c r="AS1132" s="56"/>
      <c r="AT1132" s="56"/>
      <c r="AU1132" s="56"/>
      <c r="AV1132" s="56"/>
      <c r="AW1132" s="56"/>
      <c r="AX1132" s="56"/>
      <c r="AY1132" s="56"/>
      <c r="AZ1132" s="56"/>
      <c r="BA1132" s="56"/>
      <c r="BB1132" s="56"/>
      <c r="BC1132" s="56"/>
      <c r="BD1132" s="56"/>
      <c r="BE1132" s="56"/>
      <c r="BF1132" s="56"/>
      <c r="BG1132" s="56"/>
      <c r="BH1132" s="56"/>
      <c r="BI1132" s="56"/>
      <c r="BJ1132" s="56"/>
      <c r="BK1132" s="56"/>
      <c r="BL1132" s="56"/>
      <c r="BM1132" s="56"/>
      <c r="BN1132" s="56"/>
      <c r="BO1132" s="56"/>
      <c r="BP1132" s="56"/>
      <c r="BQ1132" s="56"/>
      <c r="BR1132" s="56"/>
      <c r="BS1132" s="56"/>
      <c r="BT1132" s="56"/>
      <c r="BU1132" s="56"/>
      <c r="BV1132" s="56"/>
      <c r="BW1132" s="56"/>
      <c r="BX1132" s="56"/>
      <c r="BY1132" s="56"/>
      <c r="BZ1132" s="56"/>
      <c r="CA1132" s="56"/>
      <c r="CB1132" s="56"/>
      <c r="CC1132" s="56"/>
      <c r="CD1132" s="56"/>
      <c r="CE1132" s="56"/>
      <c r="CF1132" s="56"/>
      <c r="CG1132" s="56"/>
      <c r="CH1132" s="56"/>
      <c r="CI1132" s="56"/>
      <c r="CJ1132" s="56"/>
      <c r="CK1132" s="56"/>
      <c r="CL1132" s="56"/>
      <c r="CM1132" s="56"/>
      <c r="CN1132" s="56"/>
      <c r="CO1132" s="56"/>
      <c r="CP1132" s="56"/>
      <c r="CQ1132" s="56"/>
      <c r="CR1132" s="56"/>
      <c r="CS1132" s="56"/>
      <c r="CT1132" s="56"/>
      <c r="CU1132" s="56"/>
      <c r="CV1132" s="56"/>
      <c r="CW1132" s="56"/>
      <c r="CX1132" s="56"/>
      <c r="CY1132" s="56"/>
      <c r="CZ1132" s="66"/>
      <c r="DA1132" s="66"/>
      <c r="DB1132" s="66"/>
      <c r="DC1132" s="66"/>
      <c r="DD1132" s="66"/>
      <c r="DE1132" s="66"/>
      <c r="DF1132" s="66"/>
      <c r="DG1132" s="66"/>
      <c r="DH1132" s="66"/>
      <c r="DI1132" s="66"/>
      <c r="DJ1132" s="66"/>
      <c r="DK1132" s="66"/>
      <c r="DL1132" s="66"/>
      <c r="DM1132" s="66"/>
      <c r="DN1132" s="66"/>
      <c r="DO1132" s="66"/>
      <c r="DP1132" s="66"/>
      <c r="DQ1132" s="66"/>
      <c r="DR1132" s="66"/>
      <c r="DS1132" s="66"/>
      <c r="DT1132" s="66"/>
      <c r="DU1132" s="66"/>
      <c r="DV1132" s="66"/>
      <c r="DW1132" s="66"/>
      <c r="DX1132" s="66"/>
      <c r="DY1132" s="66"/>
      <c r="DZ1132" s="66"/>
      <c r="EA1132" s="66"/>
      <c r="EB1132" s="66"/>
      <c r="EC1132" s="66"/>
      <c r="ED1132" s="66"/>
      <c r="EE1132" s="66"/>
      <c r="EF1132" s="66"/>
      <c r="EG1132" s="66"/>
      <c r="EH1132" s="66"/>
      <c r="EI1132" s="66"/>
      <c r="EJ1132" s="66"/>
      <c r="EK1132" s="66"/>
      <c r="EL1132" s="115"/>
      <c r="EM1132" s="59" t="e">
        <f>EM1178</f>
        <v>#REF!</v>
      </c>
      <c r="EN1132" s="59" t="e">
        <f>EN1178</f>
        <v>#REF!</v>
      </c>
      <c r="EO1132" s="59" t="e">
        <f>EO1178</f>
        <v>#REF!</v>
      </c>
      <c r="EP1132" s="59" t="str">
        <f>EP1178</f>
        <v>2,375</v>
      </c>
      <c r="EQ1132" s="83" t="s">
        <v>12908</v>
      </c>
      <c r="ES1132" s="9">
        <f>A1132</f>
        <v>26</v>
      </c>
    </row>
    <row r="1133" spans="1:149" s="67" customFormat="1" ht="11.25" customHeight="1" x14ac:dyDescent="0.15">
      <c r="B1133" s="114"/>
      <c r="C1133" s="56"/>
      <c r="D1133" s="56"/>
      <c r="E1133" s="56" t="s">
        <v>12599</v>
      </c>
      <c r="F1133" s="56"/>
      <c r="G1133" s="56"/>
      <c r="H1133" s="56" t="s">
        <v>10958</v>
      </c>
      <c r="I1133" s="56"/>
      <c r="J1133" s="56"/>
      <c r="K1133" s="56" t="s">
        <v>12779</v>
      </c>
      <c r="L1133" s="56"/>
      <c r="M1133" s="56"/>
      <c r="N1133" s="56" t="s">
        <v>41</v>
      </c>
      <c r="O1133" s="56"/>
      <c r="P1133" s="56" t="s">
        <v>12617</v>
      </c>
      <c r="Q1133" s="56"/>
      <c r="R1133" s="56"/>
      <c r="S1133" s="56"/>
      <c r="T1133" s="56"/>
      <c r="U1133" s="56"/>
      <c r="V1133" s="56"/>
      <c r="W1133" s="56"/>
      <c r="X1133" s="56"/>
      <c r="Y1133" s="56"/>
      <c r="Z1133" s="56"/>
      <c r="AA1133" s="56"/>
      <c r="AB1133" s="56" t="s">
        <v>12698</v>
      </c>
      <c r="AC1133" s="56"/>
      <c r="AD1133" s="56"/>
      <c r="AE1133" s="56"/>
      <c r="AF1133" s="56"/>
      <c r="AG1133" s="56"/>
      <c r="AM1133" s="56"/>
      <c r="AN1133" s="56"/>
      <c r="AO1133" s="56"/>
      <c r="AP1133" s="56"/>
      <c r="AQ1133" s="56"/>
      <c r="AR1133" s="56"/>
      <c r="AS1133" s="56"/>
      <c r="AT1133" s="56"/>
      <c r="AU1133" s="56"/>
      <c r="AV1133" s="56"/>
      <c r="AW1133" s="56"/>
      <c r="AX1133" s="56"/>
      <c r="AY1133" s="56"/>
      <c r="AZ1133" s="56"/>
      <c r="BA1133" s="56"/>
      <c r="BB1133" s="56"/>
      <c r="BC1133" s="56"/>
      <c r="BD1133" s="56"/>
      <c r="BE1133" s="56"/>
      <c r="BF1133" s="56"/>
      <c r="BG1133" s="56"/>
      <c r="BH1133" s="56"/>
      <c r="BI1133" s="56"/>
      <c r="BJ1133" s="56"/>
      <c r="BK1133" s="56"/>
      <c r="BL1133" s="56"/>
      <c r="BM1133" s="56"/>
      <c r="BN1133" s="56"/>
      <c r="BO1133" s="56"/>
      <c r="BP1133" s="56"/>
      <c r="BQ1133" s="56"/>
      <c r="BR1133" s="56"/>
      <c r="BS1133" s="56"/>
      <c r="BT1133" s="56"/>
      <c r="BU1133" s="56"/>
      <c r="BV1133" s="56"/>
      <c r="BW1133" s="56"/>
      <c r="BX1133" s="56"/>
      <c r="BY1133" s="56"/>
      <c r="BZ1133" s="56"/>
      <c r="CA1133" s="56"/>
      <c r="CB1133" s="56"/>
      <c r="CC1133" s="56"/>
      <c r="CD1133" s="56"/>
      <c r="CE1133" s="56"/>
      <c r="CF1133" s="56"/>
      <c r="CG1133" s="56"/>
      <c r="CH1133" s="56"/>
      <c r="CI1133" s="56"/>
      <c r="CJ1133" s="56"/>
      <c r="CK1133" s="56"/>
      <c r="CL1133" s="56"/>
      <c r="CM1133" s="56"/>
      <c r="CN1133" s="56"/>
      <c r="CO1133" s="56"/>
      <c r="CP1133" s="56"/>
      <c r="CQ1133" s="56"/>
      <c r="CR1133" s="56"/>
      <c r="CS1133" s="56"/>
      <c r="CT1133" s="56"/>
      <c r="CU1133" s="56"/>
      <c r="CV1133" s="56"/>
      <c r="CW1133" s="56"/>
      <c r="CX1133" s="56"/>
      <c r="CY1133" s="56"/>
      <c r="CZ1133" s="66"/>
      <c r="DA1133" s="66"/>
      <c r="DB1133" s="66"/>
      <c r="DC1133" s="66"/>
      <c r="DD1133" s="66"/>
      <c r="DE1133" s="66"/>
      <c r="DF1133" s="66"/>
      <c r="DG1133" s="66"/>
      <c r="DH1133" s="66"/>
      <c r="DI1133" s="66"/>
      <c r="DJ1133" s="66"/>
      <c r="DK1133" s="66"/>
      <c r="DL1133" s="66"/>
      <c r="DM1133" s="66"/>
      <c r="DN1133" s="66"/>
      <c r="DO1133" s="66"/>
      <c r="DP1133" s="66"/>
      <c r="DQ1133" s="66"/>
      <c r="DR1133" s="66"/>
      <c r="DS1133" s="66"/>
      <c r="DT1133" s="66"/>
      <c r="DU1133" s="66"/>
      <c r="DV1133" s="66"/>
      <c r="DW1133" s="66"/>
      <c r="DX1133" s="66"/>
      <c r="DY1133" s="66"/>
      <c r="DZ1133" s="66"/>
      <c r="EA1133" s="66"/>
      <c r="EB1133" s="66"/>
      <c r="EC1133" s="66"/>
      <c r="ED1133" s="66"/>
      <c r="EE1133" s="66"/>
      <c r="EF1133" s="66"/>
      <c r="EG1133" s="66"/>
      <c r="EH1133" s="66"/>
      <c r="EI1133" s="66"/>
      <c r="EJ1133" s="66"/>
      <c r="EK1133" s="66"/>
      <c r="EL1133" s="115"/>
      <c r="EM1133" s="61"/>
      <c r="EN1133" s="61"/>
      <c r="EO1133" s="61"/>
      <c r="EP1133" s="61"/>
      <c r="EQ1133" s="121"/>
    </row>
    <row r="1134" spans="1:149" s="67" customFormat="1" ht="11.25" customHeight="1" x14ac:dyDescent="0.15">
      <c r="B1134" s="114"/>
      <c r="C1134" s="56"/>
      <c r="D1134" s="56"/>
      <c r="E1134" s="56"/>
      <c r="F1134" s="56"/>
      <c r="G1134" s="56"/>
      <c r="H1134" s="56" t="s">
        <v>12780</v>
      </c>
      <c r="I1134" s="56"/>
      <c r="J1134" s="56"/>
      <c r="K1134" s="56" t="s">
        <v>43</v>
      </c>
      <c r="L1134" s="56"/>
      <c r="M1134" s="56" t="str">
        <f>TEXT(0.7,"#,##0.#######")</f>
        <v>0.7</v>
      </c>
      <c r="N1134" s="56"/>
      <c r="O1134" s="56"/>
      <c r="P1134" s="56"/>
      <c r="Q1134" s="56"/>
      <c r="R1134" s="56"/>
      <c r="S1134" s="56"/>
      <c r="T1134" s="56"/>
      <c r="U1134" s="56" t="s">
        <v>12700</v>
      </c>
      <c r="V1134" s="56"/>
      <c r="W1134" s="56" t="s">
        <v>43</v>
      </c>
      <c r="X1134" s="56"/>
      <c r="Y1134" s="56" t="str">
        <f>TEXT(1,"#,##0.#######")</f>
        <v>1.</v>
      </c>
      <c r="Z1134" s="56"/>
      <c r="AA1134" s="56" t="s">
        <v>45</v>
      </c>
      <c r="AB1134" s="56"/>
      <c r="AC1134" s="56" t="str">
        <f>TEXT(1.5,"#,##0.#######")</f>
        <v>1.5</v>
      </c>
      <c r="AD1134" s="56"/>
      <c r="AE1134" s="56"/>
      <c r="AF1134" s="56"/>
      <c r="AG1134" s="56" t="s">
        <v>43</v>
      </c>
      <c r="AH1134" s="56"/>
      <c r="AI1134" s="56" t="str">
        <f>TEXT(ROUND(Y1134/AC1134,2),"#,##0.#######")</f>
        <v>0.67</v>
      </c>
      <c r="AJ1134" s="56"/>
      <c r="AK1134" s="56"/>
      <c r="AL1134" s="56"/>
      <c r="AM1134" s="56"/>
      <c r="AN1134" s="56"/>
      <c r="AO1134" s="56"/>
      <c r="AP1134" s="56"/>
      <c r="AQ1134" s="56"/>
      <c r="AR1134" s="56"/>
      <c r="AS1134" s="56"/>
      <c r="AT1134" s="56" t="s">
        <v>12701</v>
      </c>
      <c r="AU1134" s="56"/>
      <c r="AV1134" s="56" t="s">
        <v>43</v>
      </c>
      <c r="AW1134" s="56"/>
      <c r="AX1134" s="56" t="str">
        <f>TEXT(0.55,"#,##0.#######")</f>
        <v>0.55</v>
      </c>
      <c r="AY1134" s="56"/>
      <c r="AZ1134" s="56"/>
      <c r="BA1134" s="56"/>
      <c r="BB1134" s="56"/>
      <c r="BC1134" s="56"/>
      <c r="BD1134" s="56"/>
      <c r="BE1134" s="56"/>
      <c r="BF1134" s="56"/>
      <c r="BG1134" s="56"/>
      <c r="BH1134" s="56"/>
      <c r="BI1134" s="56"/>
      <c r="BJ1134" s="56"/>
      <c r="BK1134" s="56"/>
      <c r="BL1134" s="56"/>
      <c r="BM1134" s="56"/>
      <c r="BN1134" s="56"/>
      <c r="BO1134" s="56"/>
      <c r="BP1134" s="56"/>
      <c r="BQ1134" s="56"/>
      <c r="BR1134" s="56"/>
      <c r="BS1134" s="56"/>
      <c r="BT1134" s="56"/>
      <c r="BU1134" s="56"/>
      <c r="BV1134" s="56"/>
      <c r="BW1134" s="56"/>
      <c r="BX1134" s="56"/>
      <c r="BY1134" s="56"/>
      <c r="BZ1134" s="56"/>
      <c r="CA1134" s="56"/>
      <c r="CB1134" s="56"/>
      <c r="CC1134" s="56"/>
      <c r="CD1134" s="56"/>
      <c r="CE1134" s="56"/>
      <c r="CF1134" s="56"/>
      <c r="CG1134" s="56"/>
      <c r="CH1134" s="56"/>
      <c r="CI1134" s="56"/>
      <c r="CJ1134" s="56"/>
      <c r="CK1134" s="56"/>
      <c r="CL1134" s="56"/>
      <c r="CM1134" s="56"/>
      <c r="CN1134" s="56"/>
      <c r="CO1134" s="56"/>
      <c r="CP1134" s="56"/>
      <c r="CQ1134" s="56"/>
      <c r="CR1134" s="56"/>
      <c r="CS1134" s="56"/>
      <c r="CT1134" s="56"/>
      <c r="CU1134" s="56"/>
      <c r="CV1134" s="56"/>
      <c r="CW1134" s="56"/>
      <c r="CX1134" s="56"/>
      <c r="CY1134" s="56"/>
      <c r="CZ1134" s="66"/>
      <c r="DA1134" s="66"/>
      <c r="DB1134" s="66"/>
      <c r="DC1134" s="66"/>
      <c r="DD1134" s="66"/>
      <c r="DE1134" s="66"/>
      <c r="DF1134" s="66"/>
      <c r="DG1134" s="66"/>
      <c r="DH1134" s="66"/>
      <c r="DI1134" s="66"/>
      <c r="DJ1134" s="66"/>
      <c r="DK1134" s="66"/>
      <c r="DL1134" s="66"/>
      <c r="DM1134" s="66"/>
      <c r="DN1134" s="66"/>
      <c r="DO1134" s="66"/>
      <c r="DP1134" s="66"/>
      <c r="DQ1134" s="66"/>
      <c r="DR1134" s="66"/>
      <c r="DS1134" s="66"/>
      <c r="DT1134" s="66"/>
      <c r="DU1134" s="66"/>
      <c r="DV1134" s="66"/>
      <c r="DW1134" s="66"/>
      <c r="DX1134" s="66"/>
      <c r="DY1134" s="66"/>
      <c r="DZ1134" s="66"/>
      <c r="EA1134" s="66"/>
      <c r="EB1134" s="66"/>
      <c r="EC1134" s="66"/>
      <c r="ED1134" s="66"/>
      <c r="EE1134" s="66"/>
      <c r="EF1134" s="66"/>
      <c r="EG1134" s="66"/>
      <c r="EH1134" s="66"/>
      <c r="EI1134" s="66"/>
      <c r="EJ1134" s="66"/>
      <c r="EK1134" s="66"/>
      <c r="EL1134" s="115"/>
      <c r="EM1134" s="61"/>
      <c r="EN1134" s="61"/>
      <c r="EO1134" s="61"/>
      <c r="EP1134" s="61"/>
      <c r="EQ1134" s="121"/>
    </row>
    <row r="1135" spans="1:149" s="67" customFormat="1" ht="11.25" customHeight="1" x14ac:dyDescent="0.15">
      <c r="B1135" s="114"/>
      <c r="C1135" s="56"/>
      <c r="D1135" s="56"/>
      <c r="E1135" s="56"/>
      <c r="F1135" s="56"/>
      <c r="G1135" s="56"/>
      <c r="H1135" s="56"/>
      <c r="I1135" s="56"/>
      <c r="J1135" s="56"/>
      <c r="K1135" s="56"/>
      <c r="L1135" s="56"/>
      <c r="M1135" s="56"/>
      <c r="N1135" s="56"/>
      <c r="O1135" s="56"/>
      <c r="P1135" s="56"/>
      <c r="Q1135" s="56"/>
      <c r="R1135" s="56"/>
      <c r="S1135" s="56"/>
      <c r="T1135" s="56"/>
      <c r="U1135" s="56"/>
      <c r="V1135" s="56"/>
      <c r="W1135" s="56"/>
      <c r="X1135" s="56"/>
      <c r="Y1135" s="56"/>
      <c r="Z1135" s="56"/>
      <c r="AA1135" s="56"/>
      <c r="AB1135" s="56"/>
      <c r="AC1135" s="56"/>
      <c r="AD1135" s="56"/>
      <c r="AE1135" s="56"/>
      <c r="AF1135" s="56"/>
      <c r="AG1135" s="56"/>
      <c r="AH1135" s="56"/>
      <c r="AI1135" s="56"/>
      <c r="AJ1135" s="56"/>
      <c r="AK1135" s="56"/>
      <c r="AL1135" s="56"/>
      <c r="AM1135" s="56"/>
      <c r="AN1135" s="56"/>
      <c r="AO1135" s="56"/>
      <c r="AP1135" s="56"/>
      <c r="AQ1135" s="56"/>
      <c r="AR1135" s="56"/>
      <c r="AS1135" s="56"/>
      <c r="AT1135" s="56"/>
      <c r="AU1135" s="56"/>
      <c r="AV1135" s="56"/>
      <c r="AW1135" s="56"/>
      <c r="AX1135" s="56"/>
      <c r="AY1135" s="56"/>
      <c r="AZ1135" s="56"/>
      <c r="BA1135" s="56"/>
      <c r="BB1135" s="56"/>
      <c r="BC1135" s="56"/>
      <c r="BD1135" s="56"/>
      <c r="BE1135" s="56"/>
      <c r="BF1135" s="56"/>
      <c r="BG1135" s="56"/>
      <c r="BH1135" s="56"/>
      <c r="BI1135" s="56"/>
      <c r="BJ1135" s="56"/>
      <c r="BK1135" s="56"/>
      <c r="BL1135" s="56"/>
      <c r="BM1135" s="56"/>
      <c r="BN1135" s="56"/>
      <c r="BO1135" s="56"/>
      <c r="BP1135" s="56"/>
      <c r="BQ1135" s="56"/>
      <c r="BR1135" s="56"/>
      <c r="BS1135" s="56"/>
      <c r="BT1135" s="56"/>
      <c r="BU1135" s="56"/>
      <c r="BV1135" s="56"/>
      <c r="BW1135" s="56"/>
      <c r="BX1135" s="56"/>
      <c r="BY1135" s="56"/>
      <c r="BZ1135" s="56"/>
      <c r="CA1135" s="56"/>
      <c r="CB1135" s="56"/>
      <c r="CC1135" s="56"/>
      <c r="CD1135" s="56"/>
      <c r="CE1135" s="56"/>
      <c r="CF1135" s="56"/>
      <c r="CG1135" s="56"/>
      <c r="CH1135" s="56"/>
      <c r="CI1135" s="56"/>
      <c r="CJ1135" s="56"/>
      <c r="CK1135" s="56"/>
      <c r="CL1135" s="56"/>
      <c r="CM1135" s="56"/>
      <c r="CN1135" s="56"/>
      <c r="CO1135" s="56"/>
      <c r="CP1135" s="56"/>
      <c r="CQ1135" s="56"/>
      <c r="CR1135" s="56"/>
      <c r="CS1135" s="56"/>
      <c r="CT1135" s="56"/>
      <c r="CU1135" s="56"/>
      <c r="CV1135" s="56"/>
      <c r="CW1135" s="56"/>
      <c r="CX1135" s="56"/>
      <c r="CY1135" s="56"/>
      <c r="CZ1135" s="66"/>
      <c r="DA1135" s="66"/>
      <c r="DB1135" s="66"/>
      <c r="DC1135" s="66"/>
      <c r="DD1135" s="66"/>
      <c r="DE1135" s="66"/>
      <c r="DF1135" s="66"/>
      <c r="DG1135" s="66"/>
      <c r="DH1135" s="66"/>
      <c r="DI1135" s="66"/>
      <c r="DJ1135" s="66"/>
      <c r="DK1135" s="66"/>
      <c r="DL1135" s="66"/>
      <c r="DM1135" s="66"/>
      <c r="DN1135" s="66"/>
      <c r="DO1135" s="66"/>
      <c r="DP1135" s="66"/>
      <c r="DQ1135" s="66"/>
      <c r="DR1135" s="66"/>
      <c r="DS1135" s="66"/>
      <c r="DT1135" s="66"/>
      <c r="DU1135" s="66"/>
      <c r="DV1135" s="66"/>
      <c r="DW1135" s="66"/>
      <c r="DX1135" s="66"/>
      <c r="DY1135" s="66"/>
      <c r="DZ1135" s="66"/>
      <c r="EA1135" s="66"/>
      <c r="EB1135" s="66"/>
      <c r="EC1135" s="66"/>
      <c r="ED1135" s="66"/>
      <c r="EE1135" s="66"/>
      <c r="EF1135" s="66"/>
      <c r="EG1135" s="66"/>
      <c r="EH1135" s="66"/>
      <c r="EI1135" s="66"/>
      <c r="EJ1135" s="66"/>
      <c r="EK1135" s="66"/>
      <c r="EL1135" s="115"/>
      <c r="EM1135" s="61"/>
      <c r="EN1135" s="61"/>
      <c r="EO1135" s="61"/>
      <c r="EP1135" s="61"/>
      <c r="EQ1135" s="121"/>
    </row>
    <row r="1136" spans="1:149" s="67" customFormat="1" ht="11.25" customHeight="1" x14ac:dyDescent="0.15">
      <c r="B1136" s="114"/>
      <c r="C1136" s="56"/>
      <c r="D1136" s="56"/>
      <c r="E1136" s="56"/>
      <c r="F1136" s="56"/>
      <c r="G1136" s="56"/>
      <c r="H1136" s="56" t="s">
        <v>12781</v>
      </c>
      <c r="I1136" s="56"/>
      <c r="J1136" s="56"/>
      <c r="K1136" s="56" t="s">
        <v>43</v>
      </c>
      <c r="L1136" s="56"/>
      <c r="M1136" s="56" t="str">
        <f>TEXT(0.45,"#,##0.#######")</f>
        <v>0.45</v>
      </c>
      <c r="N1136" s="56"/>
      <c r="O1136" s="56"/>
      <c r="P1136" s="56"/>
      <c r="Q1136" s="56"/>
      <c r="R1136" s="56"/>
      <c r="S1136" s="56"/>
      <c r="T1136" s="56"/>
      <c r="U1136" s="56"/>
      <c r="V1136" s="56" t="s">
        <v>12782</v>
      </c>
      <c r="W1136" s="56"/>
      <c r="X1136" s="56"/>
      <c r="Y1136" s="56"/>
      <c r="Z1136" s="56" t="s">
        <v>43</v>
      </c>
      <c r="AA1136" s="56"/>
      <c r="AB1136" s="56" t="str">
        <f>TEXT(20,"#,##0.#######")</f>
        <v>20.</v>
      </c>
      <c r="AC1136" s="56"/>
      <c r="AD1136" s="56" t="s">
        <v>12702</v>
      </c>
      <c r="AE1136" s="56"/>
      <c r="AF1136" s="56"/>
      <c r="AG1136" s="56" t="s">
        <v>46</v>
      </c>
      <c r="AH1136" s="56" t="s">
        <v>210</v>
      </c>
      <c r="AI1136" s="56"/>
      <c r="AJ1136" s="56"/>
      <c r="AK1136" s="56" t="s">
        <v>12703</v>
      </c>
      <c r="AL1136" s="56"/>
      <c r="AM1136" s="56" t="s">
        <v>47</v>
      </c>
      <c r="AN1136" s="56"/>
      <c r="AO1136" s="56"/>
      <c r="AP1136" s="56"/>
      <c r="AQ1136" s="56"/>
      <c r="AR1136" s="56"/>
      <c r="AS1136" s="56"/>
      <c r="AT1136" s="56"/>
      <c r="AU1136" s="56"/>
      <c r="AV1136" s="56"/>
      <c r="AW1136" s="56"/>
      <c r="AX1136" s="56"/>
      <c r="AY1136" s="56"/>
      <c r="AZ1136" s="56"/>
      <c r="BA1136" s="56"/>
      <c r="BB1136" s="56"/>
      <c r="BC1136" s="56"/>
      <c r="BD1136" s="56"/>
      <c r="BE1136" s="56"/>
      <c r="BF1136" s="56"/>
      <c r="BG1136" s="56"/>
      <c r="BH1136" s="56"/>
      <c r="BI1136" s="56"/>
      <c r="BJ1136" s="56"/>
      <c r="BK1136" s="56"/>
      <c r="BL1136" s="56"/>
      <c r="BM1136" s="56"/>
      <c r="BN1136" s="56"/>
      <c r="BO1136" s="56"/>
      <c r="BP1136" s="56"/>
      <c r="BQ1136" s="56"/>
      <c r="BR1136" s="56"/>
      <c r="BS1136" s="56"/>
      <c r="BT1136" s="56"/>
      <c r="BU1136" s="56"/>
      <c r="BV1136" s="56"/>
      <c r="BW1136" s="56"/>
      <c r="BX1136" s="56"/>
      <c r="BY1136" s="56"/>
      <c r="BZ1136" s="56"/>
      <c r="CA1136" s="56"/>
      <c r="CB1136" s="56"/>
      <c r="CC1136" s="56"/>
      <c r="CD1136" s="56"/>
      <c r="CE1136" s="56"/>
      <c r="CF1136" s="56"/>
      <c r="CG1136" s="56"/>
      <c r="CH1136" s="56"/>
      <c r="CI1136" s="56"/>
      <c r="CJ1136" s="56"/>
      <c r="CK1136" s="56"/>
      <c r="CL1136" s="56"/>
      <c r="CM1136" s="56"/>
      <c r="CN1136" s="56"/>
      <c r="CO1136" s="56"/>
      <c r="CP1136" s="56"/>
      <c r="CQ1136" s="56"/>
      <c r="CR1136" s="56"/>
      <c r="CS1136" s="56"/>
      <c r="CT1136" s="56"/>
      <c r="CU1136" s="56"/>
      <c r="CV1136" s="56"/>
      <c r="CW1136" s="56"/>
      <c r="CX1136" s="56"/>
      <c r="CY1136" s="56"/>
      <c r="CZ1136" s="66"/>
      <c r="DA1136" s="66"/>
      <c r="DB1136" s="66"/>
      <c r="DC1136" s="66"/>
      <c r="DD1136" s="66"/>
      <c r="DE1136" s="66"/>
      <c r="DF1136" s="66"/>
      <c r="DG1136" s="66"/>
      <c r="DH1136" s="66"/>
      <c r="DI1136" s="66"/>
      <c r="DJ1136" s="66"/>
      <c r="DK1136" s="66"/>
      <c r="DL1136" s="66"/>
      <c r="DM1136" s="66"/>
      <c r="DN1136" s="66"/>
      <c r="DO1136" s="66"/>
      <c r="DP1136" s="66"/>
      <c r="DQ1136" s="66"/>
      <c r="DR1136" s="66"/>
      <c r="DS1136" s="66"/>
      <c r="DT1136" s="66"/>
      <c r="DU1136" s="66"/>
      <c r="DV1136" s="66"/>
      <c r="DW1136" s="66"/>
      <c r="DX1136" s="66"/>
      <c r="DY1136" s="66"/>
      <c r="DZ1136" s="66"/>
      <c r="EA1136" s="66"/>
      <c r="EB1136" s="66"/>
      <c r="EC1136" s="66"/>
      <c r="ED1136" s="66"/>
      <c r="EE1136" s="66"/>
      <c r="EF1136" s="66"/>
      <c r="EG1136" s="66"/>
      <c r="EH1136" s="66"/>
      <c r="EI1136" s="66"/>
      <c r="EJ1136" s="66"/>
      <c r="EK1136" s="66"/>
      <c r="EL1136" s="115"/>
      <c r="EM1136" s="61"/>
      <c r="EN1136" s="61"/>
      <c r="EO1136" s="61"/>
      <c r="EP1136" s="61"/>
      <c r="EQ1136" s="121"/>
    </row>
    <row r="1137" spans="2:147" s="67" customFormat="1" ht="11.25" customHeight="1" x14ac:dyDescent="0.15">
      <c r="B1137" s="114"/>
      <c r="C1137" s="56"/>
      <c r="D1137" s="56"/>
      <c r="E1137" s="56"/>
      <c r="F1137" s="56"/>
      <c r="G1137" s="56"/>
      <c r="H1137" s="56"/>
      <c r="I1137" s="56"/>
      <c r="J1137" s="56"/>
      <c r="K1137" s="56"/>
      <c r="L1137" s="56"/>
      <c r="M1137" s="56"/>
      <c r="N1137" s="56"/>
      <c r="O1137" s="56"/>
      <c r="P1137" s="56"/>
      <c r="Q1137" s="56"/>
      <c r="R1137" s="56"/>
      <c r="S1137" s="56"/>
      <c r="T1137" s="56"/>
      <c r="U1137" s="56"/>
      <c r="V1137" s="56"/>
      <c r="W1137" s="56"/>
      <c r="X1137" s="56"/>
      <c r="Y1137" s="56"/>
      <c r="Z1137" s="56"/>
      <c r="AA1137" s="56"/>
      <c r="AB1137" s="56"/>
      <c r="AC1137" s="56"/>
      <c r="AD1137" s="56"/>
      <c r="AE1137" s="56"/>
      <c r="AF1137" s="56"/>
      <c r="AG1137" s="56"/>
      <c r="AH1137" s="56"/>
      <c r="AI1137" s="56"/>
      <c r="AJ1137" s="56"/>
      <c r="AK1137" s="56"/>
      <c r="AL1137" s="56"/>
      <c r="AM1137" s="56"/>
      <c r="AN1137" s="56"/>
      <c r="AO1137" s="56"/>
      <c r="AP1137" s="56"/>
      <c r="AQ1137" s="56"/>
      <c r="AR1137" s="56"/>
      <c r="AS1137" s="56"/>
      <c r="AT1137" s="56"/>
      <c r="AU1137" s="56"/>
      <c r="AV1137" s="56"/>
      <c r="AW1137" s="56"/>
      <c r="AX1137" s="56"/>
      <c r="AY1137" s="56"/>
      <c r="AZ1137" s="56"/>
      <c r="BA1137" s="56"/>
      <c r="BB1137" s="56"/>
      <c r="BC1137" s="56"/>
      <c r="BD1137" s="56"/>
      <c r="BE1137" s="56"/>
      <c r="BF1137" s="56"/>
      <c r="BG1137" s="56"/>
      <c r="BH1137" s="56"/>
      <c r="BI1137" s="56"/>
      <c r="BJ1137" s="56"/>
      <c r="BK1137" s="56"/>
      <c r="BL1137" s="56"/>
      <c r="BM1137" s="56"/>
      <c r="BN1137" s="56"/>
      <c r="BO1137" s="56"/>
      <c r="BP1137" s="56"/>
      <c r="BQ1137" s="56"/>
      <c r="BR1137" s="56"/>
      <c r="BS1137" s="56"/>
      <c r="BT1137" s="56"/>
      <c r="BU1137" s="56"/>
      <c r="BV1137" s="56"/>
      <c r="BW1137" s="56"/>
      <c r="BX1137" s="56"/>
      <c r="BY1137" s="56"/>
      <c r="BZ1137" s="56"/>
      <c r="CA1137" s="56"/>
      <c r="CB1137" s="56"/>
      <c r="CC1137" s="56"/>
      <c r="CD1137" s="56"/>
      <c r="CE1137" s="56"/>
      <c r="CF1137" s="56"/>
      <c r="CG1137" s="56"/>
      <c r="CH1137" s="56"/>
      <c r="CI1137" s="56"/>
      <c r="CJ1137" s="56"/>
      <c r="CK1137" s="56"/>
      <c r="CL1137" s="56"/>
      <c r="CM1137" s="56"/>
      <c r="CN1137" s="56"/>
      <c r="CO1137" s="56"/>
      <c r="CP1137" s="56"/>
      <c r="CQ1137" s="56"/>
      <c r="CR1137" s="56"/>
      <c r="CS1137" s="56"/>
      <c r="CT1137" s="56"/>
      <c r="CU1137" s="56"/>
      <c r="CV1137" s="56"/>
      <c r="CW1137" s="56"/>
      <c r="CX1137" s="56"/>
      <c r="CY1137" s="56"/>
      <c r="CZ1137" s="66"/>
      <c r="DA1137" s="66"/>
      <c r="DB1137" s="66"/>
      <c r="DC1137" s="66"/>
      <c r="DD1137" s="66"/>
      <c r="DE1137" s="66"/>
      <c r="DF1137" s="66"/>
      <c r="DG1137" s="66"/>
      <c r="DH1137" s="66"/>
      <c r="DI1137" s="66"/>
      <c r="DJ1137" s="66"/>
      <c r="DK1137" s="66"/>
      <c r="DL1137" s="66"/>
      <c r="DM1137" s="66"/>
      <c r="DN1137" s="66"/>
      <c r="DO1137" s="66"/>
      <c r="DP1137" s="66"/>
      <c r="DQ1137" s="66"/>
      <c r="DR1137" s="66"/>
      <c r="DS1137" s="66"/>
      <c r="DT1137" s="66"/>
      <c r="DU1137" s="66"/>
      <c r="DV1137" s="66"/>
      <c r="DW1137" s="66"/>
      <c r="DX1137" s="66"/>
      <c r="DY1137" s="66"/>
      <c r="DZ1137" s="66"/>
      <c r="EA1137" s="66"/>
      <c r="EB1137" s="66"/>
      <c r="EC1137" s="66"/>
      <c r="ED1137" s="66"/>
      <c r="EE1137" s="66"/>
      <c r="EF1137" s="66"/>
      <c r="EG1137" s="66"/>
      <c r="EH1137" s="66"/>
      <c r="EI1137" s="66"/>
      <c r="EJ1137" s="66"/>
      <c r="EK1137" s="66"/>
      <c r="EL1137" s="115"/>
      <c r="EM1137" s="61"/>
      <c r="EN1137" s="61"/>
      <c r="EO1137" s="61"/>
      <c r="EP1137" s="61"/>
      <c r="EQ1137" s="121"/>
    </row>
    <row r="1138" spans="2:147" s="67" customFormat="1" ht="11.25" customHeight="1" x14ac:dyDescent="0.15">
      <c r="B1138" s="114"/>
      <c r="C1138" s="56"/>
      <c r="D1138" s="56"/>
      <c r="E1138" s="56"/>
      <c r="F1138" s="56"/>
      <c r="G1138" s="56"/>
      <c r="H1138" s="56"/>
      <c r="I1138" s="56"/>
      <c r="J1138" s="56"/>
      <c r="K1138" s="56"/>
      <c r="L1138" s="56"/>
      <c r="M1138" s="56" t="str">
        <f>TEXT(3600,"#,##0.#######")</f>
        <v>3,600.</v>
      </c>
      <c r="N1138" s="56"/>
      <c r="O1138" s="56"/>
      <c r="P1138" s="56"/>
      <c r="Q1138" s="56"/>
      <c r="R1138" s="56" t="s">
        <v>12566</v>
      </c>
      <c r="S1138" s="56"/>
      <c r="T1138" s="56" t="s">
        <v>12780</v>
      </c>
      <c r="U1138" s="56"/>
      <c r="V1138" s="56" t="s">
        <v>12566</v>
      </c>
      <c r="W1138" s="56"/>
      <c r="X1138" s="56" t="s">
        <v>12701</v>
      </c>
      <c r="Y1138" s="56" t="s">
        <v>12566</v>
      </c>
      <c r="Z1138" s="56"/>
      <c r="AA1138" s="56" t="s">
        <v>12700</v>
      </c>
      <c r="AB1138" s="56" t="s">
        <v>12566</v>
      </c>
      <c r="AC1138" s="56"/>
      <c r="AD1138" s="56" t="s">
        <v>12781</v>
      </c>
      <c r="AE1138" s="56"/>
      <c r="AF1138" s="56"/>
      <c r="AG1138" s="56"/>
      <c r="AH1138" s="56"/>
      <c r="AI1138" s="56"/>
      <c r="AJ1138" s="56"/>
      <c r="AK1138" s="56"/>
      <c r="AL1138" s="56" t="str">
        <f>TEXT(M1138,"#,##0.#######")</f>
        <v>3,600.</v>
      </c>
      <c r="AM1138" s="56"/>
      <c r="AN1138" s="56"/>
      <c r="AO1138" s="56"/>
      <c r="AP1138" s="56"/>
      <c r="AQ1138" s="56" t="s">
        <v>12566</v>
      </c>
      <c r="AR1138" s="56"/>
      <c r="AS1138" s="56" t="str">
        <f>TEXT(M1134,"#,##0.#######")</f>
        <v>0.7</v>
      </c>
      <c r="AT1138" s="56"/>
      <c r="AU1138" s="56"/>
      <c r="AV1138" s="56" t="s">
        <v>12566</v>
      </c>
      <c r="AW1138" s="56"/>
      <c r="AX1138" s="56" t="str">
        <f>TEXT(AX1134,"#,##0.#######")</f>
        <v>0.55</v>
      </c>
      <c r="AY1138" s="56"/>
      <c r="AZ1138" s="56"/>
      <c r="BA1138" s="56"/>
      <c r="BB1138" s="56" t="s">
        <v>12566</v>
      </c>
      <c r="BC1138" s="56"/>
      <c r="BD1138" s="56" t="str">
        <f>TEXT(AI1134,"#,##0.#######")</f>
        <v>0.67</v>
      </c>
      <c r="BE1138" s="56"/>
      <c r="BF1138" s="56"/>
      <c r="BG1138" s="56"/>
      <c r="BH1138" s="56" t="s">
        <v>12566</v>
      </c>
      <c r="BI1138" s="56"/>
      <c r="BJ1138" s="56" t="str">
        <f>TEXT(M1136,"#,##0.#######")</f>
        <v>0.45</v>
      </c>
      <c r="BK1138" s="56"/>
      <c r="BL1138" s="56"/>
      <c r="BM1138" s="56"/>
      <c r="BN1138" s="56"/>
      <c r="BO1138" s="56"/>
      <c r="BP1138" s="56"/>
      <c r="BQ1138" s="56"/>
      <c r="BR1138" s="56"/>
      <c r="BS1138" s="56"/>
      <c r="BT1138" s="56"/>
      <c r="BU1138" s="56"/>
      <c r="BV1138" s="56"/>
      <c r="BW1138" s="56"/>
      <c r="BX1138" s="56"/>
      <c r="BY1138" s="56"/>
      <c r="BZ1138" s="56"/>
      <c r="CA1138" s="56"/>
      <c r="CB1138" s="56"/>
      <c r="CC1138" s="56"/>
      <c r="CD1138" s="56"/>
      <c r="CE1138" s="56"/>
      <c r="CF1138" s="56"/>
      <c r="CG1138" s="56"/>
      <c r="CH1138" s="56"/>
      <c r="CI1138" s="56"/>
      <c r="CJ1138" s="56"/>
      <c r="CK1138" s="56"/>
      <c r="CL1138" s="56"/>
      <c r="CM1138" s="56"/>
      <c r="CN1138" s="56"/>
      <c r="CO1138" s="56"/>
      <c r="CP1138" s="56"/>
      <c r="CQ1138" s="56"/>
      <c r="CR1138" s="56"/>
      <c r="CS1138" s="56"/>
      <c r="CT1138" s="56"/>
      <c r="CU1138" s="56"/>
      <c r="CV1138" s="56"/>
      <c r="CW1138" s="56"/>
      <c r="CX1138" s="56"/>
      <c r="CY1138" s="56"/>
      <c r="CZ1138" s="66"/>
      <c r="DA1138" s="66"/>
      <c r="DB1138" s="66"/>
      <c r="DC1138" s="66"/>
      <c r="DD1138" s="66"/>
      <c r="DE1138" s="66"/>
      <c r="DF1138" s="66"/>
      <c r="DG1138" s="66"/>
      <c r="DH1138" s="66"/>
      <c r="DI1138" s="66"/>
      <c r="DJ1138" s="66"/>
      <c r="DK1138" s="66"/>
      <c r="DL1138" s="66"/>
      <c r="DM1138" s="66"/>
      <c r="DN1138" s="66"/>
      <c r="DO1138" s="66"/>
      <c r="DP1138" s="66"/>
      <c r="DQ1138" s="66"/>
      <c r="DR1138" s="66"/>
      <c r="DS1138" s="66"/>
      <c r="DT1138" s="66"/>
      <c r="DU1138" s="66"/>
      <c r="DV1138" s="66"/>
      <c r="DW1138" s="66"/>
      <c r="DX1138" s="66"/>
      <c r="DY1138" s="66"/>
      <c r="DZ1138" s="66"/>
      <c r="EA1138" s="66"/>
      <c r="EB1138" s="66"/>
      <c r="EC1138" s="66"/>
      <c r="ED1138" s="66"/>
      <c r="EE1138" s="66"/>
      <c r="EF1138" s="66"/>
      <c r="EG1138" s="66"/>
      <c r="EH1138" s="66"/>
      <c r="EI1138" s="66"/>
      <c r="EJ1138" s="66"/>
      <c r="EK1138" s="66"/>
      <c r="EL1138" s="115"/>
      <c r="EM1138" s="61"/>
      <c r="EN1138" s="61"/>
      <c r="EO1138" s="61"/>
      <c r="EP1138" s="61"/>
      <c r="EQ1138" s="121"/>
    </row>
    <row r="1139" spans="2:147" s="67" customFormat="1" ht="11.25" customHeight="1" x14ac:dyDescent="0.15">
      <c r="B1139" s="114"/>
      <c r="C1139" s="56"/>
      <c r="D1139" s="56"/>
      <c r="E1139" s="56"/>
      <c r="F1139" s="56"/>
      <c r="G1139" s="56"/>
      <c r="H1139" s="56" t="s">
        <v>12613</v>
      </c>
      <c r="I1139" s="56"/>
      <c r="J1139" s="56" t="s">
        <v>43</v>
      </c>
      <c r="K1139" s="56"/>
      <c r="L1139" s="56" t="s">
        <v>12620</v>
      </c>
      <c r="M1139" s="56"/>
      <c r="N1139" s="56" t="s">
        <v>12620</v>
      </c>
      <c r="O1139" s="56"/>
      <c r="P1139" s="56" t="s">
        <v>12620</v>
      </c>
      <c r="Q1139" s="56"/>
      <c r="R1139" s="56" t="s">
        <v>12620</v>
      </c>
      <c r="S1139" s="56"/>
      <c r="T1139" s="56" t="s">
        <v>12620</v>
      </c>
      <c r="U1139" s="56"/>
      <c r="V1139" s="56" t="s">
        <v>12620</v>
      </c>
      <c r="W1139" s="56"/>
      <c r="X1139" s="56" t="s">
        <v>12620</v>
      </c>
      <c r="Y1139" s="56"/>
      <c r="Z1139" s="56" t="s">
        <v>12620</v>
      </c>
      <c r="AA1139" s="56"/>
      <c r="AB1139" s="56" t="s">
        <v>12620</v>
      </c>
      <c r="AC1139" s="56"/>
      <c r="AD1139" s="56" t="s">
        <v>12620</v>
      </c>
      <c r="AE1139" s="56"/>
      <c r="AF1139" s="56" t="s">
        <v>12620</v>
      </c>
      <c r="AG1139" s="56"/>
      <c r="AH1139" s="56"/>
      <c r="AI1139" s="56" t="s">
        <v>43</v>
      </c>
      <c r="AJ1139" s="56"/>
      <c r="AK1139" s="56" t="s">
        <v>12620</v>
      </c>
      <c r="AL1139" s="56"/>
      <c r="AM1139" s="56" t="s">
        <v>12620</v>
      </c>
      <c r="AN1139" s="56"/>
      <c r="AO1139" s="56" t="s">
        <v>12620</v>
      </c>
      <c r="AP1139" s="56"/>
      <c r="AQ1139" s="56" t="s">
        <v>12620</v>
      </c>
      <c r="AR1139" s="56"/>
      <c r="AS1139" s="56" t="s">
        <v>12620</v>
      </c>
      <c r="AT1139" s="56"/>
      <c r="AU1139" s="56" t="s">
        <v>12620</v>
      </c>
      <c r="AV1139" s="56"/>
      <c r="AW1139" s="56" t="s">
        <v>12620</v>
      </c>
      <c r="AX1139" s="56"/>
      <c r="AY1139" s="56" t="s">
        <v>12620</v>
      </c>
      <c r="AZ1139" s="56"/>
      <c r="BA1139" s="56" t="s">
        <v>12620</v>
      </c>
      <c r="BB1139" s="56"/>
      <c r="BC1139" s="56" t="s">
        <v>12620</v>
      </c>
      <c r="BD1139" s="56"/>
      <c r="BE1139" s="56" t="s">
        <v>12620</v>
      </c>
      <c r="BF1139" s="56"/>
      <c r="BG1139" s="56" t="s">
        <v>12620</v>
      </c>
      <c r="BH1139" s="56"/>
      <c r="BI1139" s="56" t="s">
        <v>12620</v>
      </c>
      <c r="BJ1139" s="56"/>
      <c r="BK1139" s="56" t="s">
        <v>12620</v>
      </c>
      <c r="BL1139" s="56"/>
      <c r="BM1139" s="56" t="s">
        <v>12620</v>
      </c>
      <c r="BN1139" s="56"/>
      <c r="BO1139" s="56"/>
      <c r="BP1139" s="56" t="s">
        <v>43</v>
      </c>
      <c r="BQ1139" s="56"/>
      <c r="BR1139" s="56" t="str">
        <f>TEXT(ROUND((3600*M1134*AX1134*AI1134*M1136)/(AB1136),2),"#,##0.#######")</f>
        <v>20.89</v>
      </c>
      <c r="BS1139" s="56"/>
      <c r="BT1139" s="56"/>
      <c r="BU1139" s="56"/>
      <c r="BV1139" s="56"/>
      <c r="BW1139" s="56"/>
      <c r="BX1139" s="56"/>
      <c r="BY1139" s="56"/>
      <c r="BZ1139" s="56" t="s">
        <v>8</v>
      </c>
      <c r="CA1139" s="56"/>
      <c r="CB1139" s="56" t="s">
        <v>45</v>
      </c>
      <c r="CC1139" s="56" t="s">
        <v>4481</v>
      </c>
      <c r="CD1139" s="56"/>
      <c r="CE1139" s="56"/>
      <c r="CF1139" s="56"/>
      <c r="CG1139" s="56"/>
      <c r="CH1139" s="56"/>
      <c r="CI1139" s="56"/>
      <c r="CJ1139" s="56"/>
      <c r="CK1139" s="56"/>
      <c r="CL1139" s="56"/>
      <c r="CM1139" s="56"/>
      <c r="CN1139" s="56"/>
      <c r="CO1139" s="56"/>
      <c r="CP1139" s="56"/>
      <c r="CQ1139" s="56"/>
      <c r="CR1139" s="56"/>
      <c r="CS1139" s="56"/>
      <c r="CT1139" s="56"/>
      <c r="CU1139" s="56"/>
      <c r="CV1139" s="56"/>
      <c r="CW1139" s="56"/>
      <c r="CX1139" s="56"/>
      <c r="CY1139" s="56"/>
      <c r="CZ1139" s="66"/>
      <c r="DA1139" s="66"/>
      <c r="DB1139" s="66"/>
      <c r="DC1139" s="66"/>
      <c r="DD1139" s="66"/>
      <c r="DE1139" s="66"/>
      <c r="DF1139" s="66"/>
      <c r="DG1139" s="66"/>
      <c r="DH1139" s="66"/>
      <c r="DI1139" s="66"/>
      <c r="DJ1139" s="66"/>
      <c r="DK1139" s="66"/>
      <c r="DL1139" s="66"/>
      <c r="DM1139" s="66"/>
      <c r="DN1139" s="66"/>
      <c r="DO1139" s="66"/>
      <c r="DP1139" s="66"/>
      <c r="DQ1139" s="66"/>
      <c r="DR1139" s="66"/>
      <c r="DS1139" s="66"/>
      <c r="DT1139" s="66"/>
      <c r="DU1139" s="66"/>
      <c r="DV1139" s="66"/>
      <c r="DW1139" s="66"/>
      <c r="DX1139" s="66"/>
      <c r="DY1139" s="66"/>
      <c r="DZ1139" s="66"/>
      <c r="EA1139" s="66"/>
      <c r="EB1139" s="66"/>
      <c r="EC1139" s="66"/>
      <c r="ED1139" s="66"/>
      <c r="EE1139" s="66"/>
      <c r="EF1139" s="66"/>
      <c r="EG1139" s="66"/>
      <c r="EH1139" s="66"/>
      <c r="EI1139" s="66"/>
      <c r="EJ1139" s="66"/>
      <c r="EK1139" s="66"/>
      <c r="EL1139" s="115"/>
      <c r="EM1139" s="61"/>
      <c r="EN1139" s="61"/>
      <c r="EO1139" s="61"/>
      <c r="EP1139" s="61"/>
      <c r="EQ1139" s="121"/>
    </row>
    <row r="1140" spans="2:147" s="67" customFormat="1" ht="11.25" customHeight="1" x14ac:dyDescent="0.15">
      <c r="B1140" s="114"/>
      <c r="C1140" s="56"/>
      <c r="D1140" s="56"/>
      <c r="E1140" s="56"/>
      <c r="F1140" s="56"/>
      <c r="G1140" s="56"/>
      <c r="H1140" s="56"/>
      <c r="I1140" s="56"/>
      <c r="J1140" s="56"/>
      <c r="K1140" s="56"/>
      <c r="L1140" s="56"/>
      <c r="M1140" s="56"/>
      <c r="N1140" s="56"/>
      <c r="O1140" s="56"/>
      <c r="P1140" s="56"/>
      <c r="Q1140" s="56"/>
      <c r="R1140" s="56"/>
      <c r="S1140" s="56"/>
      <c r="T1140" s="56"/>
      <c r="U1140" s="56" t="s">
        <v>12782</v>
      </c>
      <c r="V1140" s="56"/>
      <c r="W1140" s="56"/>
      <c r="X1140" s="56"/>
      <c r="Y1140" s="56"/>
      <c r="Z1140" s="56"/>
      <c r="AA1140" s="56"/>
      <c r="AB1140" s="56"/>
      <c r="AC1140" s="56"/>
      <c r="AD1140" s="56"/>
      <c r="AE1140" s="56"/>
      <c r="AF1140" s="56"/>
      <c r="AG1140" s="56"/>
      <c r="AH1140" s="56"/>
      <c r="AI1140" s="56"/>
      <c r="AJ1140" s="56"/>
      <c r="AK1140" s="56"/>
      <c r="AL1140" s="56"/>
      <c r="AM1140" s="56"/>
      <c r="AN1140" s="56"/>
      <c r="AO1140" s="56"/>
      <c r="AP1140" s="56"/>
      <c r="AQ1140" s="56"/>
      <c r="AR1140" s="56"/>
      <c r="AS1140" s="56"/>
      <c r="AT1140" s="56"/>
      <c r="AU1140" s="56"/>
      <c r="AV1140" s="56"/>
      <c r="AW1140" s="56"/>
      <c r="AX1140" s="56"/>
      <c r="AY1140" s="56" t="str">
        <f>TEXT(AB1136,"#,##0.#######")</f>
        <v>20.</v>
      </c>
      <c r="AZ1140" s="56"/>
      <c r="BA1140" s="56"/>
      <c r="BB1140" s="56"/>
      <c r="BC1140" s="56"/>
      <c r="BD1140" s="56"/>
      <c r="BE1140" s="56"/>
      <c r="BF1140" s="56"/>
      <c r="BG1140" s="56"/>
      <c r="BH1140" s="56"/>
      <c r="BI1140" s="56"/>
      <c r="BJ1140" s="56"/>
      <c r="BK1140" s="56"/>
      <c r="BL1140" s="56"/>
      <c r="BM1140" s="56"/>
      <c r="BN1140" s="56"/>
      <c r="BO1140" s="56"/>
      <c r="BP1140" s="56"/>
      <c r="BQ1140" s="56"/>
      <c r="BR1140" s="56"/>
      <c r="BS1140" s="56"/>
      <c r="BT1140" s="56"/>
      <c r="BU1140" s="56"/>
      <c r="BV1140" s="56"/>
      <c r="BW1140" s="56"/>
      <c r="BX1140" s="56"/>
      <c r="BY1140" s="56"/>
      <c r="BZ1140" s="56"/>
      <c r="CA1140" s="56"/>
      <c r="CB1140" s="56"/>
      <c r="CC1140" s="56"/>
      <c r="CD1140" s="56"/>
      <c r="CE1140" s="56"/>
      <c r="CF1140" s="56"/>
      <c r="CG1140" s="56"/>
      <c r="CH1140" s="56"/>
      <c r="CI1140" s="56"/>
      <c r="CJ1140" s="56"/>
      <c r="CK1140" s="56"/>
      <c r="CL1140" s="56"/>
      <c r="CM1140" s="56"/>
      <c r="CN1140" s="56"/>
      <c r="CO1140" s="56"/>
      <c r="CP1140" s="56"/>
      <c r="CQ1140" s="56"/>
      <c r="CR1140" s="56"/>
      <c r="CS1140" s="56"/>
      <c r="CT1140" s="56"/>
      <c r="CU1140" s="56"/>
      <c r="CV1140" s="56"/>
      <c r="CW1140" s="56"/>
      <c r="CX1140" s="56"/>
      <c r="CY1140" s="56"/>
      <c r="CZ1140" s="66"/>
      <c r="DA1140" s="66"/>
      <c r="DB1140" s="66"/>
      <c r="DC1140" s="66"/>
      <c r="DD1140" s="66"/>
      <c r="DE1140" s="66"/>
      <c r="DF1140" s="66"/>
      <c r="DG1140" s="66"/>
      <c r="DH1140" s="66"/>
      <c r="DI1140" s="66"/>
      <c r="DJ1140" s="66"/>
      <c r="DK1140" s="66"/>
      <c r="DL1140" s="66"/>
      <c r="DM1140" s="66"/>
      <c r="DN1140" s="66"/>
      <c r="DO1140" s="66"/>
      <c r="DP1140" s="66"/>
      <c r="DQ1140" s="66"/>
      <c r="DR1140" s="66"/>
      <c r="DS1140" s="66"/>
      <c r="DT1140" s="66"/>
      <c r="DU1140" s="66"/>
      <c r="DV1140" s="66"/>
      <c r="DW1140" s="66"/>
      <c r="DX1140" s="66"/>
      <c r="DY1140" s="66"/>
      <c r="DZ1140" s="66"/>
      <c r="EA1140" s="66"/>
      <c r="EB1140" s="66"/>
      <c r="EC1140" s="66"/>
      <c r="ED1140" s="66"/>
      <c r="EE1140" s="66"/>
      <c r="EF1140" s="66"/>
      <c r="EG1140" s="66"/>
      <c r="EH1140" s="66"/>
      <c r="EI1140" s="66"/>
      <c r="EJ1140" s="66"/>
      <c r="EK1140" s="66"/>
      <c r="EL1140" s="115"/>
      <c r="EM1140" s="61"/>
      <c r="EN1140" s="61"/>
      <c r="EO1140" s="61"/>
      <c r="EP1140" s="61"/>
      <c r="EQ1140" s="121"/>
    </row>
    <row r="1141" spans="2:147" s="67" customFormat="1" ht="11.25" customHeight="1" x14ac:dyDescent="0.15">
      <c r="B1141" s="114"/>
      <c r="C1141" s="56"/>
      <c r="D1141" s="56"/>
      <c r="E1141" s="56"/>
      <c r="F1141" s="56"/>
      <c r="G1141" s="56"/>
      <c r="H1141" s="56"/>
      <c r="I1141" s="56"/>
      <c r="J1141" s="56"/>
      <c r="K1141" s="56"/>
      <c r="L1141" s="56"/>
      <c r="M1141" s="56"/>
      <c r="N1141" s="56"/>
      <c r="O1141" s="56"/>
      <c r="P1141" s="56"/>
      <c r="Q1141" s="56"/>
      <c r="R1141" s="56"/>
      <c r="S1141" s="56"/>
      <c r="T1141" s="56"/>
      <c r="U1141" s="56"/>
      <c r="V1141" s="56"/>
      <c r="W1141" s="56"/>
      <c r="X1141" s="56"/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56"/>
      <c r="AI1141" s="56"/>
      <c r="AJ1141" s="56"/>
      <c r="AK1141" s="56"/>
      <c r="AL1141" s="56"/>
      <c r="AM1141" s="56"/>
      <c r="AN1141" s="56"/>
      <c r="AO1141" s="56"/>
      <c r="AP1141" s="56"/>
      <c r="AQ1141" s="56"/>
      <c r="AR1141" s="56"/>
      <c r="AS1141" s="56"/>
      <c r="AT1141" s="56"/>
      <c r="AU1141" s="56"/>
      <c r="AV1141" s="56"/>
      <c r="AW1141" s="56"/>
      <c r="AX1141" s="56"/>
      <c r="AY1141" s="56"/>
      <c r="AZ1141" s="56"/>
      <c r="BA1141" s="56"/>
      <c r="BB1141" s="56"/>
      <c r="BC1141" s="56"/>
      <c r="BD1141" s="56"/>
      <c r="BE1141" s="56"/>
      <c r="BF1141" s="56"/>
      <c r="BG1141" s="56"/>
      <c r="BH1141" s="56"/>
      <c r="BI1141" s="56"/>
      <c r="BJ1141" s="56"/>
      <c r="BK1141" s="56"/>
      <c r="BL1141" s="56"/>
      <c r="BM1141" s="56"/>
      <c r="BN1141" s="56"/>
      <c r="BO1141" s="56"/>
      <c r="BP1141" s="56"/>
      <c r="BQ1141" s="56"/>
      <c r="BR1141" s="56"/>
      <c r="BS1141" s="56"/>
      <c r="BT1141" s="56"/>
      <c r="BU1141" s="56"/>
      <c r="BV1141" s="56"/>
      <c r="BW1141" s="56"/>
      <c r="BX1141" s="56"/>
      <c r="BY1141" s="56"/>
      <c r="BZ1141" s="56"/>
      <c r="CA1141" s="56"/>
      <c r="CB1141" s="56"/>
      <c r="CC1141" s="56"/>
      <c r="CD1141" s="56"/>
      <c r="CE1141" s="56"/>
      <c r="CF1141" s="56"/>
      <c r="CG1141" s="56"/>
      <c r="CH1141" s="56"/>
      <c r="CI1141" s="56"/>
      <c r="CJ1141" s="56"/>
      <c r="CK1141" s="56"/>
      <c r="CL1141" s="56"/>
      <c r="CM1141" s="56"/>
      <c r="CN1141" s="56"/>
      <c r="CO1141" s="56"/>
      <c r="CP1141" s="56"/>
      <c r="CQ1141" s="56"/>
      <c r="CR1141" s="56"/>
      <c r="CS1141" s="56"/>
      <c r="CT1141" s="56"/>
      <c r="CU1141" s="56"/>
      <c r="CV1141" s="56"/>
      <c r="CW1141" s="56"/>
      <c r="CX1141" s="56"/>
      <c r="CY1141" s="56"/>
      <c r="CZ1141" s="66"/>
      <c r="DA1141" s="66"/>
      <c r="DB1141" s="66"/>
      <c r="DC1141" s="66"/>
      <c r="DD1141" s="66"/>
      <c r="DE1141" s="66"/>
      <c r="DF1141" s="66"/>
      <c r="DG1141" s="66"/>
      <c r="DH1141" s="66"/>
      <c r="DI1141" s="66"/>
      <c r="DJ1141" s="66"/>
      <c r="DK1141" s="66"/>
      <c r="DL1141" s="66"/>
      <c r="DM1141" s="66"/>
      <c r="DN1141" s="66"/>
      <c r="DO1141" s="66"/>
      <c r="DP1141" s="66"/>
      <c r="DQ1141" s="66"/>
      <c r="DR1141" s="66"/>
      <c r="DS1141" s="66"/>
      <c r="DT1141" s="66"/>
      <c r="DU1141" s="66"/>
      <c r="DV1141" s="66"/>
      <c r="DW1141" s="66"/>
      <c r="DX1141" s="66"/>
      <c r="DY1141" s="66"/>
      <c r="DZ1141" s="66"/>
      <c r="EA1141" s="66"/>
      <c r="EB1141" s="66"/>
      <c r="EC1141" s="66"/>
      <c r="ED1141" s="66"/>
      <c r="EE1141" s="66"/>
      <c r="EF1141" s="66"/>
      <c r="EG1141" s="66"/>
      <c r="EH1141" s="66"/>
      <c r="EI1141" s="66"/>
      <c r="EJ1141" s="66"/>
      <c r="EK1141" s="66"/>
      <c r="EL1141" s="115"/>
      <c r="EM1141" s="61"/>
      <c r="EN1141" s="61"/>
      <c r="EO1141" s="61"/>
      <c r="EP1141" s="61"/>
      <c r="EQ1141" s="121"/>
    </row>
    <row r="1142" spans="2:147" s="67" customFormat="1" ht="11.25" customHeight="1" x14ac:dyDescent="0.15">
      <c r="B1142" s="114"/>
      <c r="C1142" s="56"/>
      <c r="D1142" s="56"/>
      <c r="E1142" s="56"/>
      <c r="F1142" s="56"/>
      <c r="G1142" s="56" t="s">
        <v>12607</v>
      </c>
      <c r="H1142" s="56"/>
      <c r="I1142" s="56"/>
      <c r="J1142" s="56" t="s">
        <v>12783</v>
      </c>
      <c r="K1142" s="56"/>
      <c r="L1142" s="56"/>
      <c r="M1142" s="56"/>
      <c r="N1142" s="56"/>
      <c r="O1142" s="56"/>
      <c r="P1142" s="56"/>
      <c r="Q1142" s="56"/>
      <c r="R1142" s="56"/>
      <c r="S1142" s="56" t="s">
        <v>12784</v>
      </c>
      <c r="T1142" s="56"/>
      <c r="U1142" s="56"/>
      <c r="V1142" s="56"/>
      <c r="W1142" s="56"/>
      <c r="X1142" s="56"/>
      <c r="Y1142" s="56"/>
      <c r="Z1142" s="56" t="s">
        <v>12785</v>
      </c>
      <c r="AA1142" s="56"/>
      <c r="AB1142" s="56"/>
      <c r="AC1142" s="56"/>
      <c r="AD1142" s="56"/>
      <c r="AE1142" s="56"/>
      <c r="AF1142" s="56"/>
      <c r="AG1142" s="56"/>
      <c r="AH1142" s="56"/>
      <c r="AI1142" s="56"/>
      <c r="AJ1142" s="56"/>
      <c r="AK1142" s="56"/>
      <c r="AL1142" s="56"/>
      <c r="AM1142" s="56"/>
      <c r="AN1142" s="56"/>
      <c r="AO1142" s="56"/>
      <c r="AP1142" s="56"/>
      <c r="AQ1142" s="56"/>
      <c r="AR1142" s="56"/>
      <c r="AS1142" s="56"/>
      <c r="AT1142" s="56"/>
      <c r="AU1142" s="56"/>
      <c r="AV1142" s="56"/>
      <c r="AW1142" s="56"/>
      <c r="AX1142" s="56"/>
      <c r="AY1142" s="56"/>
      <c r="AZ1142" s="56"/>
      <c r="BA1142" s="56"/>
      <c r="BB1142" s="56"/>
      <c r="BC1142" s="56"/>
      <c r="BD1142" s="56"/>
      <c r="BE1142" s="56"/>
      <c r="BF1142" s="56"/>
      <c r="BG1142" s="56"/>
      <c r="BH1142" s="56"/>
      <c r="BI1142" s="56"/>
      <c r="BJ1142" s="56"/>
      <c r="BK1142" s="56"/>
      <c r="BL1142" s="56"/>
      <c r="BM1142" s="56"/>
      <c r="BN1142" s="56"/>
      <c r="BO1142" s="56"/>
      <c r="BP1142" s="56"/>
      <c r="BQ1142" s="56"/>
      <c r="BR1142" s="56"/>
      <c r="BS1142" s="56"/>
      <c r="BT1142" s="56"/>
      <c r="BU1142" s="56"/>
      <c r="BV1142" s="56"/>
      <c r="BW1142" s="56"/>
      <c r="BX1142" s="56"/>
      <c r="BY1142" s="56"/>
      <c r="BZ1142" s="56"/>
      <c r="CA1142" s="56"/>
      <c r="CB1142" s="56"/>
      <c r="CC1142" s="56"/>
      <c r="CD1142" s="56"/>
      <c r="CE1142" s="56"/>
      <c r="CF1142" s="56"/>
      <c r="CG1142" s="56"/>
      <c r="CH1142" s="56"/>
      <c r="CI1142" s="56"/>
      <c r="CJ1142" s="56"/>
      <c r="CK1142" s="56"/>
      <c r="CL1142" s="56"/>
      <c r="CM1142" s="56"/>
      <c r="CN1142" s="56"/>
      <c r="CO1142" s="56"/>
      <c r="CP1142" s="56"/>
      <c r="CQ1142" s="56"/>
      <c r="CR1142" s="56"/>
      <c r="CS1142" s="56"/>
      <c r="CT1142" s="56"/>
      <c r="CU1142" s="56"/>
      <c r="CV1142" s="56"/>
      <c r="CW1142" s="56"/>
      <c r="CX1142" s="56"/>
      <c r="CY1142" s="56"/>
      <c r="CZ1142" s="66"/>
      <c r="DA1142" s="66"/>
      <c r="DB1142" s="66"/>
      <c r="DC1142" s="66"/>
      <c r="DD1142" s="66"/>
      <c r="DE1142" s="66"/>
      <c r="DF1142" s="66"/>
      <c r="DG1142" s="66"/>
      <c r="DH1142" s="66"/>
      <c r="DI1142" s="66"/>
      <c r="DJ1142" s="66"/>
      <c r="DK1142" s="66"/>
      <c r="DL1142" s="66"/>
      <c r="DM1142" s="66"/>
      <c r="DN1142" s="66"/>
      <c r="DO1142" s="66"/>
      <c r="DP1142" s="66"/>
      <c r="DQ1142" s="66"/>
      <c r="DR1142" s="66"/>
      <c r="DS1142" s="66"/>
      <c r="DT1142" s="66"/>
      <c r="DU1142" s="66"/>
      <c r="DV1142" s="66"/>
      <c r="DW1142" s="66"/>
      <c r="DX1142" s="66"/>
      <c r="DY1142" s="66"/>
      <c r="DZ1142" s="66"/>
      <c r="EA1142" s="66"/>
      <c r="EB1142" s="66"/>
      <c r="EC1142" s="66"/>
      <c r="ED1142" s="66"/>
      <c r="EE1142" s="66"/>
      <c r="EF1142" s="66"/>
      <c r="EG1142" s="66"/>
      <c r="EH1142" s="66"/>
      <c r="EI1142" s="66"/>
      <c r="EJ1142" s="66"/>
      <c r="EK1142" s="66"/>
      <c r="EL1142" s="115"/>
      <c r="EM1142" s="61"/>
      <c r="EN1142" s="61"/>
      <c r="EO1142" s="61"/>
      <c r="EP1142" s="61"/>
      <c r="EQ1142" s="121"/>
    </row>
    <row r="1143" spans="2:147" s="67" customFormat="1" ht="11.25" customHeight="1" x14ac:dyDescent="0.15">
      <c r="B1143" s="114"/>
      <c r="C1143" s="56"/>
      <c r="D1143" s="56"/>
      <c r="E1143" s="56"/>
      <c r="F1143" s="56"/>
      <c r="G1143" s="56"/>
      <c r="H1143" s="56"/>
      <c r="I1143" s="56"/>
      <c r="J1143" s="56"/>
      <c r="K1143" s="56"/>
      <c r="L1143" s="56"/>
      <c r="M1143" s="56"/>
      <c r="N1143" s="56"/>
      <c r="O1143" s="56"/>
      <c r="P1143" s="56"/>
      <c r="Q1143" s="56"/>
      <c r="R1143" s="56"/>
      <c r="S1143" s="56"/>
      <c r="T1143" s="56"/>
      <c r="U1143" s="56"/>
      <c r="V1143" s="56"/>
      <c r="W1143" s="56"/>
      <c r="X1143" s="56"/>
      <c r="Y1143" s="56"/>
      <c r="Z1143" s="56"/>
      <c r="AA1143" s="56"/>
      <c r="AB1143" s="56"/>
      <c r="AC1143" s="56"/>
      <c r="AD1143" s="56"/>
      <c r="AE1143" s="56"/>
      <c r="AF1143" s="56"/>
      <c r="AG1143" s="56"/>
      <c r="AH1143" s="56"/>
      <c r="AI1143" s="56"/>
      <c r="AJ1143" s="56"/>
      <c r="AK1143" s="56"/>
      <c r="AL1143" s="56"/>
      <c r="AM1143" s="56"/>
      <c r="AN1143" s="56"/>
      <c r="AO1143" s="56"/>
      <c r="AP1143" s="56"/>
      <c r="AQ1143" s="56"/>
      <c r="AR1143" s="56"/>
      <c r="AS1143" s="56"/>
      <c r="AT1143" s="56"/>
      <c r="AU1143" s="56"/>
      <c r="AV1143" s="56"/>
      <c r="AW1143" s="56"/>
      <c r="AX1143" s="56"/>
      <c r="AY1143" s="56"/>
      <c r="AZ1143" s="56"/>
      <c r="BA1143" s="56"/>
      <c r="BB1143" s="56"/>
      <c r="BC1143" s="56"/>
      <c r="BD1143" s="56"/>
      <c r="BE1143" s="56"/>
      <c r="BF1143" s="56"/>
      <c r="BG1143" s="56"/>
      <c r="BH1143" s="56"/>
      <c r="BI1143" s="56"/>
      <c r="BJ1143" s="56"/>
      <c r="BK1143" s="56"/>
      <c r="BL1143" s="56"/>
      <c r="BM1143" s="56"/>
      <c r="BN1143" s="56"/>
      <c r="BO1143" s="56"/>
      <c r="BP1143" s="56"/>
      <c r="BQ1143" s="56"/>
      <c r="BR1143" s="56"/>
      <c r="BS1143" s="56"/>
      <c r="BT1143" s="56"/>
      <c r="BU1143" s="56"/>
      <c r="BV1143" s="56"/>
      <c r="BW1143" s="56"/>
      <c r="BX1143" s="56"/>
      <c r="BY1143" s="56"/>
      <c r="BZ1143" s="56"/>
      <c r="CA1143" s="56"/>
      <c r="CB1143" s="56"/>
      <c r="CC1143" s="56"/>
      <c r="CD1143" s="56"/>
      <c r="CE1143" s="56"/>
      <c r="CF1143" s="56"/>
      <c r="CG1143" s="56"/>
      <c r="CH1143" s="56"/>
      <c r="CI1143" s="56"/>
      <c r="CJ1143" s="56"/>
      <c r="CK1143" s="56"/>
      <c r="CL1143" s="56"/>
      <c r="CM1143" s="56"/>
      <c r="CN1143" s="56"/>
      <c r="CO1143" s="56"/>
      <c r="CP1143" s="56"/>
      <c r="CQ1143" s="56"/>
      <c r="CR1143" s="56"/>
      <c r="CS1143" s="56"/>
      <c r="CT1143" s="56"/>
      <c r="CU1143" s="56"/>
      <c r="CV1143" s="56"/>
      <c r="CW1143" s="56"/>
      <c r="CX1143" s="56"/>
      <c r="CY1143" s="56"/>
      <c r="CZ1143" s="66"/>
      <c r="DA1143" s="66"/>
      <c r="DB1143" s="66"/>
      <c r="DC1143" s="66"/>
      <c r="DD1143" s="66"/>
      <c r="DE1143" s="66"/>
      <c r="DF1143" s="66"/>
      <c r="DG1143" s="66"/>
      <c r="DH1143" s="66"/>
      <c r="DI1143" s="66"/>
      <c r="DJ1143" s="66"/>
      <c r="DK1143" s="66"/>
      <c r="DL1143" s="66"/>
      <c r="DM1143" s="66"/>
      <c r="DN1143" s="66"/>
      <c r="DO1143" s="66"/>
      <c r="DP1143" s="66"/>
      <c r="DQ1143" s="66"/>
      <c r="DR1143" s="66"/>
      <c r="DS1143" s="66"/>
      <c r="DT1143" s="66"/>
      <c r="DU1143" s="66"/>
      <c r="DV1143" s="66"/>
      <c r="DW1143" s="66"/>
      <c r="DX1143" s="66"/>
      <c r="DY1143" s="66"/>
      <c r="DZ1143" s="66"/>
      <c r="EA1143" s="66"/>
      <c r="EB1143" s="66"/>
      <c r="EC1143" s="66"/>
      <c r="ED1143" s="66"/>
      <c r="EE1143" s="66"/>
      <c r="EF1143" s="66"/>
      <c r="EG1143" s="66"/>
      <c r="EH1143" s="66"/>
      <c r="EI1143" s="66"/>
      <c r="EJ1143" s="66"/>
      <c r="EK1143" s="66"/>
      <c r="EL1143" s="115"/>
      <c r="EM1143" s="61"/>
      <c r="EN1143" s="61"/>
      <c r="EO1143" s="61"/>
      <c r="EP1143" s="61"/>
      <c r="EQ1143" s="121"/>
    </row>
    <row r="1144" spans="2:147" s="67" customFormat="1" ht="11.25" customHeight="1" x14ac:dyDescent="0.15">
      <c r="B1144" s="114"/>
      <c r="C1144" s="56"/>
      <c r="D1144" s="56"/>
      <c r="E1144" s="56" t="s">
        <v>12600</v>
      </c>
      <c r="F1144" s="56"/>
      <c r="G1144" s="56"/>
      <c r="H1144" s="56" t="s">
        <v>12786</v>
      </c>
      <c r="I1144" s="56"/>
      <c r="J1144" s="56"/>
      <c r="K1144" s="56" t="s">
        <v>12787</v>
      </c>
      <c r="L1144" s="56"/>
      <c r="M1144" s="56"/>
      <c r="N1144" s="56" t="s">
        <v>41</v>
      </c>
      <c r="O1144" s="56"/>
      <c r="P1144" s="56" t="s">
        <v>12721</v>
      </c>
      <c r="Q1144" s="56"/>
      <c r="R1144" s="56"/>
      <c r="S1144" s="56"/>
      <c r="T1144" s="56"/>
      <c r="U1144" s="56"/>
      <c r="V1144" s="56"/>
      <c r="W1144" s="56"/>
      <c r="X1144" s="56"/>
      <c r="Y1144" s="56"/>
      <c r="Z1144" s="56"/>
      <c r="AA1144" s="56"/>
      <c r="AB1144" s="56"/>
      <c r="AC1144" s="56"/>
      <c r="AD1144" s="56"/>
      <c r="AE1144" s="56"/>
      <c r="AF1144" s="56"/>
      <c r="AG1144" s="56"/>
      <c r="AH1144" s="56"/>
      <c r="AI1144" s="56"/>
      <c r="AJ1144" s="56" t="s">
        <v>12788</v>
      </c>
      <c r="AK1144" s="56"/>
      <c r="AL1144" s="56"/>
      <c r="AM1144" s="56"/>
      <c r="AN1144" s="56"/>
      <c r="AO1144" s="56"/>
      <c r="AP1144" s="56"/>
      <c r="AQ1144" s="56"/>
      <c r="AR1144" s="56"/>
      <c r="AS1144" s="56"/>
      <c r="AT1144" s="56"/>
      <c r="AU1144" s="56"/>
      <c r="AV1144" s="56"/>
      <c r="AW1144" s="56"/>
      <c r="AX1144" s="56"/>
      <c r="AY1144" s="56"/>
      <c r="AZ1144" s="56"/>
      <c r="BA1144" s="56"/>
      <c r="BB1144" s="56"/>
      <c r="BC1144" s="56"/>
      <c r="BD1144" s="56"/>
      <c r="BE1144" s="56"/>
      <c r="BF1144" s="56"/>
      <c r="BG1144" s="56"/>
      <c r="BH1144" s="56"/>
      <c r="BI1144" s="56"/>
      <c r="BJ1144" s="56"/>
      <c r="BK1144" s="56"/>
      <c r="BL1144" s="56"/>
      <c r="BM1144" s="56"/>
      <c r="BN1144" s="56"/>
      <c r="BO1144" s="56"/>
      <c r="BP1144" s="56"/>
      <c r="BQ1144" s="56"/>
      <c r="BR1144" s="56"/>
      <c r="BS1144" s="56"/>
      <c r="BT1144" s="56"/>
      <c r="BU1144" s="56"/>
      <c r="BV1144" s="56"/>
      <c r="BW1144" s="56"/>
      <c r="BX1144" s="56"/>
      <c r="BY1144" s="56"/>
      <c r="BZ1144" s="56"/>
      <c r="CA1144" s="56"/>
      <c r="CB1144" s="56"/>
      <c r="CC1144" s="56"/>
      <c r="CD1144" s="56"/>
      <c r="CE1144" s="56"/>
      <c r="CF1144" s="56"/>
      <c r="CG1144" s="56"/>
      <c r="CH1144" s="56"/>
      <c r="CI1144" s="56"/>
      <c r="CJ1144" s="56"/>
      <c r="CK1144" s="56"/>
      <c r="CL1144" s="56"/>
      <c r="CM1144" s="56"/>
      <c r="CN1144" s="56"/>
      <c r="CO1144" s="56"/>
      <c r="CP1144" s="56"/>
      <c r="CQ1144" s="56"/>
      <c r="CR1144" s="56"/>
      <c r="CS1144" s="56"/>
      <c r="CT1144" s="56"/>
      <c r="CU1144" s="56"/>
      <c r="CV1144" s="56"/>
      <c r="CW1144" s="56"/>
      <c r="CX1144" s="56"/>
      <c r="CY1144" s="56"/>
      <c r="CZ1144" s="66"/>
      <c r="DA1144" s="66"/>
      <c r="DB1144" s="66"/>
      <c r="DC1144" s="66"/>
      <c r="DD1144" s="66"/>
      <c r="DE1144" s="66"/>
      <c r="DF1144" s="66"/>
      <c r="DG1144" s="66"/>
      <c r="DH1144" s="66"/>
      <c r="DI1144" s="66"/>
      <c r="DJ1144" s="66"/>
      <c r="DK1144" s="66"/>
      <c r="DL1144" s="66"/>
      <c r="DM1144" s="66"/>
      <c r="DN1144" s="66"/>
      <c r="DO1144" s="66"/>
      <c r="DP1144" s="66"/>
      <c r="DQ1144" s="66"/>
      <c r="DR1144" s="66"/>
      <c r="DS1144" s="66"/>
      <c r="DT1144" s="66"/>
      <c r="DU1144" s="66"/>
      <c r="DV1144" s="66"/>
      <c r="DW1144" s="66"/>
      <c r="DX1144" s="66"/>
      <c r="DY1144" s="66"/>
      <c r="DZ1144" s="66"/>
      <c r="EA1144" s="66"/>
      <c r="EB1144" s="66"/>
      <c r="EC1144" s="66"/>
      <c r="ED1144" s="66"/>
      <c r="EE1144" s="66"/>
      <c r="EF1144" s="66"/>
      <c r="EG1144" s="66"/>
      <c r="EH1144" s="66"/>
      <c r="EI1144" s="66"/>
      <c r="EJ1144" s="66"/>
      <c r="EK1144" s="66"/>
      <c r="EL1144" s="115"/>
      <c r="EM1144" s="61"/>
      <c r="EN1144" s="61"/>
      <c r="EO1144" s="61"/>
      <c r="EP1144" s="61"/>
      <c r="EQ1144" s="121"/>
    </row>
    <row r="1145" spans="2:147" s="67" customFormat="1" ht="11.25" customHeight="1" x14ac:dyDescent="0.15">
      <c r="B1145" s="114"/>
      <c r="C1145" s="56"/>
      <c r="D1145" s="56"/>
      <c r="E1145" s="56"/>
      <c r="F1145" s="56"/>
      <c r="G1145" s="56"/>
      <c r="H1145" s="56" t="s">
        <v>12636</v>
      </c>
      <c r="I1145" s="56"/>
      <c r="J1145" s="56" t="s">
        <v>43</v>
      </c>
      <c r="K1145" s="56"/>
      <c r="L1145" s="56" t="str">
        <f>TEXT(20,"#,##0.#######")</f>
        <v>20.</v>
      </c>
      <c r="M1145" s="56"/>
      <c r="N1145" s="56" t="s">
        <v>10878</v>
      </c>
      <c r="O1145" s="56"/>
      <c r="P1145" s="56"/>
      <c r="Q1145" s="56"/>
      <c r="R1145" s="56"/>
      <c r="S1145" s="56"/>
      <c r="T1145" s="56" t="s">
        <v>12789</v>
      </c>
      <c r="U1145" s="56"/>
      <c r="V1145" s="56"/>
      <c r="W1145" s="56" t="s">
        <v>43</v>
      </c>
      <c r="X1145" s="56"/>
      <c r="Y1145" s="56" t="str">
        <f>TEXT(30,"#,##0.#######")</f>
        <v>30.</v>
      </c>
      <c r="Z1145" s="56"/>
      <c r="AA1145" s="56" t="s">
        <v>10878</v>
      </c>
      <c r="AB1145" s="56"/>
      <c r="AC1145" s="56" t="s">
        <v>45</v>
      </c>
      <c r="AD1145" s="56" t="s">
        <v>4481</v>
      </c>
      <c r="AE1145" s="56"/>
      <c r="AF1145" s="56"/>
      <c r="AG1145" s="56"/>
      <c r="AH1145" s="56"/>
      <c r="AI1145" s="56"/>
      <c r="AJ1145" s="56"/>
      <c r="AK1145" s="56" t="s">
        <v>12790</v>
      </c>
      <c r="AL1145" s="56"/>
      <c r="AM1145" s="56"/>
      <c r="AN1145" s="56" t="s">
        <v>43</v>
      </c>
      <c r="AO1145" s="56"/>
      <c r="AP1145" s="56" t="str">
        <f>TEXT(35,"#,##0.#######")</f>
        <v>35.</v>
      </c>
      <c r="AQ1145" s="56"/>
      <c r="AR1145" s="56" t="s">
        <v>10878</v>
      </c>
      <c r="AS1145" s="56"/>
      <c r="AT1145" s="56" t="s">
        <v>45</v>
      </c>
      <c r="AU1145" s="56" t="s">
        <v>4481</v>
      </c>
      <c r="AV1145" s="56"/>
      <c r="AW1145" s="56"/>
      <c r="AX1145" s="56"/>
      <c r="AY1145" s="56"/>
      <c r="AZ1145" s="56"/>
      <c r="BA1145" s="56"/>
      <c r="BB1145" s="56"/>
      <c r="BC1145" s="56"/>
      <c r="BD1145" s="56"/>
      <c r="BE1145" s="56"/>
      <c r="BF1145" s="56"/>
      <c r="BG1145" s="56"/>
      <c r="BH1145" s="56"/>
      <c r="BI1145" s="56"/>
      <c r="BJ1145" s="56"/>
      <c r="BK1145" s="56"/>
      <c r="BL1145" s="56"/>
      <c r="BM1145" s="56"/>
      <c r="BN1145" s="56"/>
      <c r="BO1145" s="56"/>
      <c r="BP1145" s="56"/>
      <c r="BQ1145" s="56"/>
      <c r="BR1145" s="56"/>
      <c r="BS1145" s="56"/>
      <c r="BT1145" s="56"/>
      <c r="BU1145" s="56"/>
      <c r="BV1145" s="56"/>
      <c r="BW1145" s="56"/>
      <c r="BX1145" s="56"/>
      <c r="BY1145" s="56"/>
      <c r="BZ1145" s="56"/>
      <c r="CA1145" s="56"/>
      <c r="CB1145" s="56"/>
      <c r="CC1145" s="56"/>
      <c r="CD1145" s="56"/>
      <c r="CE1145" s="56"/>
      <c r="CF1145" s="56"/>
      <c r="CG1145" s="56"/>
      <c r="CH1145" s="56"/>
      <c r="CI1145" s="56"/>
      <c r="CJ1145" s="56"/>
      <c r="CK1145" s="56"/>
      <c r="CL1145" s="56"/>
      <c r="CM1145" s="56"/>
      <c r="CN1145" s="56"/>
      <c r="CO1145" s="56"/>
      <c r="CP1145" s="56"/>
      <c r="CQ1145" s="56"/>
      <c r="CR1145" s="56"/>
      <c r="CS1145" s="56"/>
      <c r="CT1145" s="56"/>
      <c r="CU1145" s="56"/>
      <c r="CV1145" s="56"/>
      <c r="CW1145" s="56"/>
      <c r="CX1145" s="56"/>
      <c r="CY1145" s="56"/>
      <c r="CZ1145" s="66"/>
      <c r="DA1145" s="66"/>
      <c r="DB1145" s="66"/>
      <c r="DC1145" s="66"/>
      <c r="DD1145" s="66"/>
      <c r="DE1145" s="66"/>
      <c r="DF1145" s="66"/>
      <c r="DG1145" s="66"/>
      <c r="DH1145" s="66"/>
      <c r="DI1145" s="66"/>
      <c r="DJ1145" s="66"/>
      <c r="DK1145" s="66"/>
      <c r="DL1145" s="66"/>
      <c r="DM1145" s="66"/>
      <c r="DN1145" s="66"/>
      <c r="DO1145" s="66"/>
      <c r="DP1145" s="66"/>
      <c r="DQ1145" s="66"/>
      <c r="DR1145" s="66"/>
      <c r="DS1145" s="66"/>
      <c r="DT1145" s="66"/>
      <c r="DU1145" s="66"/>
      <c r="DV1145" s="66"/>
      <c r="DW1145" s="66"/>
      <c r="DX1145" s="66"/>
      <c r="DY1145" s="66"/>
      <c r="DZ1145" s="66"/>
      <c r="EA1145" s="66"/>
      <c r="EB1145" s="66"/>
      <c r="EC1145" s="66"/>
      <c r="ED1145" s="66"/>
      <c r="EE1145" s="66"/>
      <c r="EF1145" s="66"/>
      <c r="EG1145" s="66"/>
      <c r="EH1145" s="66"/>
      <c r="EI1145" s="66"/>
      <c r="EJ1145" s="66"/>
      <c r="EK1145" s="66"/>
      <c r="EL1145" s="115"/>
      <c r="EM1145" s="61"/>
      <c r="EN1145" s="61"/>
      <c r="EO1145" s="61"/>
      <c r="EP1145" s="61"/>
      <c r="EQ1145" s="121"/>
    </row>
    <row r="1146" spans="2:147" s="67" customFormat="1" ht="11.25" customHeight="1" x14ac:dyDescent="0.15">
      <c r="B1146" s="114"/>
      <c r="C1146" s="56"/>
      <c r="D1146" s="56"/>
      <c r="E1146" s="56"/>
      <c r="F1146" s="56"/>
      <c r="G1146" s="56"/>
      <c r="H1146" s="56"/>
      <c r="I1146" s="56"/>
      <c r="J1146" s="56"/>
      <c r="K1146" s="56"/>
      <c r="L1146" s="56"/>
      <c r="M1146" s="56"/>
      <c r="N1146" s="56"/>
      <c r="O1146" s="56"/>
      <c r="P1146" s="56"/>
      <c r="Q1146" s="56"/>
      <c r="R1146" s="56"/>
      <c r="S1146" s="56"/>
      <c r="T1146" s="56"/>
      <c r="U1146" s="56"/>
      <c r="V1146" s="56"/>
      <c r="W1146" s="56"/>
      <c r="X1146" s="56"/>
      <c r="Y1146" s="56"/>
      <c r="Z1146" s="56"/>
      <c r="AA1146" s="56"/>
      <c r="AB1146" s="56"/>
      <c r="AC1146" s="56"/>
      <c r="AD1146" s="56"/>
      <c r="AE1146" s="56"/>
      <c r="AF1146" s="56"/>
      <c r="AG1146" s="56"/>
      <c r="AH1146" s="56"/>
      <c r="AI1146" s="56"/>
      <c r="AJ1146" s="56"/>
      <c r="AK1146" s="56"/>
      <c r="AL1146" s="56"/>
      <c r="AM1146" s="56"/>
      <c r="AN1146" s="56"/>
      <c r="AO1146" s="56"/>
      <c r="AP1146" s="56"/>
      <c r="AQ1146" s="56"/>
      <c r="AR1146" s="56"/>
      <c r="AS1146" s="56"/>
      <c r="AT1146" s="56"/>
      <c r="AU1146" s="56"/>
      <c r="AV1146" s="56"/>
      <c r="AW1146" s="56"/>
      <c r="AX1146" s="56"/>
      <c r="AY1146" s="56"/>
      <c r="AZ1146" s="56"/>
      <c r="BA1146" s="56"/>
      <c r="BB1146" s="56"/>
      <c r="BC1146" s="56"/>
      <c r="BD1146" s="56"/>
      <c r="BE1146" s="56"/>
      <c r="BF1146" s="56"/>
      <c r="BG1146" s="56"/>
      <c r="BH1146" s="56"/>
      <c r="BI1146" s="56"/>
      <c r="BJ1146" s="56"/>
      <c r="BK1146" s="56"/>
      <c r="BL1146" s="56"/>
      <c r="BM1146" s="56"/>
      <c r="BN1146" s="56"/>
      <c r="BO1146" s="56"/>
      <c r="BP1146" s="56"/>
      <c r="BQ1146" s="56"/>
      <c r="BR1146" s="56"/>
      <c r="BS1146" s="56"/>
      <c r="BT1146" s="56"/>
      <c r="BU1146" s="56"/>
      <c r="BV1146" s="56"/>
      <c r="BW1146" s="56"/>
      <c r="BX1146" s="56"/>
      <c r="BY1146" s="56"/>
      <c r="BZ1146" s="56"/>
      <c r="CA1146" s="56"/>
      <c r="CB1146" s="56"/>
      <c r="CC1146" s="56"/>
      <c r="CD1146" s="56"/>
      <c r="CE1146" s="56"/>
      <c r="CF1146" s="56"/>
      <c r="CG1146" s="56"/>
      <c r="CH1146" s="56"/>
      <c r="CI1146" s="56"/>
      <c r="CJ1146" s="56"/>
      <c r="CK1146" s="56"/>
      <c r="CL1146" s="56"/>
      <c r="CM1146" s="56"/>
      <c r="CN1146" s="56"/>
      <c r="CO1146" s="56"/>
      <c r="CP1146" s="56"/>
      <c r="CQ1146" s="56"/>
      <c r="CR1146" s="56"/>
      <c r="CS1146" s="56"/>
      <c r="CT1146" s="56"/>
      <c r="CU1146" s="56"/>
      <c r="CV1146" s="56"/>
      <c r="CW1146" s="56"/>
      <c r="CX1146" s="56"/>
      <c r="CY1146" s="56"/>
      <c r="CZ1146" s="66"/>
      <c r="DA1146" s="66"/>
      <c r="DB1146" s="66"/>
      <c r="DC1146" s="66"/>
      <c r="DD1146" s="66"/>
      <c r="DE1146" s="66"/>
      <c r="DF1146" s="66"/>
      <c r="DG1146" s="66"/>
      <c r="DH1146" s="66"/>
      <c r="DI1146" s="66"/>
      <c r="DJ1146" s="66"/>
      <c r="DK1146" s="66"/>
      <c r="DL1146" s="66"/>
      <c r="DM1146" s="66"/>
      <c r="DN1146" s="66"/>
      <c r="DO1146" s="66"/>
      <c r="DP1146" s="66"/>
      <c r="DQ1146" s="66"/>
      <c r="DR1146" s="66"/>
      <c r="DS1146" s="66"/>
      <c r="DT1146" s="66"/>
      <c r="DU1146" s="66"/>
      <c r="DV1146" s="66"/>
      <c r="DW1146" s="66"/>
      <c r="DX1146" s="66"/>
      <c r="DY1146" s="66"/>
      <c r="DZ1146" s="66"/>
      <c r="EA1146" s="66"/>
      <c r="EB1146" s="66"/>
      <c r="EC1146" s="66"/>
      <c r="ED1146" s="66"/>
      <c r="EE1146" s="66"/>
      <c r="EF1146" s="66"/>
      <c r="EG1146" s="66"/>
      <c r="EH1146" s="66"/>
      <c r="EI1146" s="66"/>
      <c r="EJ1146" s="66"/>
      <c r="EK1146" s="66"/>
      <c r="EL1146" s="115"/>
      <c r="EM1146" s="61"/>
      <c r="EN1146" s="61"/>
      <c r="EO1146" s="61"/>
      <c r="EP1146" s="61"/>
      <c r="EQ1146" s="121"/>
    </row>
    <row r="1147" spans="2:147" s="67" customFormat="1" ht="11.25" customHeight="1" x14ac:dyDescent="0.15">
      <c r="B1147" s="114"/>
      <c r="C1147" s="56"/>
      <c r="D1147" s="56"/>
      <c r="E1147" s="56"/>
      <c r="F1147" s="56"/>
      <c r="G1147" s="56"/>
      <c r="H1147" s="56" t="s">
        <v>12791</v>
      </c>
      <c r="I1147" s="56"/>
      <c r="J1147" s="56" t="s">
        <v>43</v>
      </c>
      <c r="K1147" s="56"/>
      <c r="L1147" s="56" t="str">
        <f>TEXT(15,"#,##0.#######")</f>
        <v>15.</v>
      </c>
      <c r="M1147" s="56"/>
      <c r="N1147" s="56" t="s">
        <v>10829</v>
      </c>
      <c r="O1147" s="56"/>
      <c r="P1147" s="56"/>
      <c r="Q1147" s="56"/>
      <c r="R1147" s="56"/>
      <c r="S1147" s="56"/>
      <c r="T1147" s="56" t="s">
        <v>12792</v>
      </c>
      <c r="U1147" s="56"/>
      <c r="V1147" s="56"/>
      <c r="W1147" s="56" t="s">
        <v>43</v>
      </c>
      <c r="X1147" s="56"/>
      <c r="Y1147" s="56" t="str">
        <f>TEXT(2.3,"#,##0.#######")</f>
        <v>2.3</v>
      </c>
      <c r="Z1147" s="56"/>
      <c r="AA1147" s="56"/>
      <c r="AB1147" s="56" t="s">
        <v>10829</v>
      </c>
      <c r="AC1147" s="56"/>
      <c r="AD1147" s="56"/>
      <c r="AE1147" s="56" t="s">
        <v>45</v>
      </c>
      <c r="AF1147" s="56" t="s">
        <v>8</v>
      </c>
      <c r="AG1147" s="56"/>
      <c r="AH1147" s="56"/>
      <c r="AI1147" s="56"/>
      <c r="AJ1147" s="56" t="s">
        <v>12793</v>
      </c>
      <c r="AK1147" s="56"/>
      <c r="AL1147" s="56"/>
      <c r="AM1147" s="56" t="s">
        <v>43</v>
      </c>
      <c r="AN1147" s="56"/>
      <c r="AO1147" s="56" t="str">
        <f>TEXT(1.5,"#,##0.#######")</f>
        <v>1.5</v>
      </c>
      <c r="AP1147" s="56"/>
      <c r="AQ1147" s="56"/>
      <c r="AR1147" s="56"/>
      <c r="AS1147" s="56"/>
      <c r="AT1147" s="56"/>
      <c r="AU1147" s="56"/>
      <c r="AV1147" s="56" t="s">
        <v>12618</v>
      </c>
      <c r="AW1147" s="56"/>
      <c r="AX1147" s="56" t="s">
        <v>43</v>
      </c>
      <c r="AY1147" s="56"/>
      <c r="AZ1147" s="56" t="str">
        <f>TEXT(0.9,"#,##0.#######")</f>
        <v>0.9</v>
      </c>
      <c r="BA1147" s="56"/>
      <c r="BB1147" s="56"/>
      <c r="BC1147" s="56"/>
      <c r="BD1147" s="56"/>
      <c r="BE1147" s="56"/>
      <c r="BF1147" s="56"/>
      <c r="BG1147" s="56"/>
      <c r="BH1147" s="56"/>
      <c r="BI1147" s="56"/>
      <c r="BJ1147" s="56"/>
      <c r="BK1147" s="56"/>
      <c r="BL1147" s="56"/>
      <c r="BM1147" s="56"/>
      <c r="BN1147" s="56"/>
      <c r="BO1147" s="56"/>
      <c r="BP1147" s="56"/>
      <c r="BQ1147" s="56"/>
      <c r="BR1147" s="56"/>
      <c r="BS1147" s="56"/>
      <c r="BT1147" s="56"/>
      <c r="BU1147" s="56"/>
      <c r="BV1147" s="56"/>
      <c r="BW1147" s="56"/>
      <c r="BX1147" s="56"/>
      <c r="BY1147" s="56"/>
      <c r="BZ1147" s="56"/>
      <c r="CA1147" s="56"/>
      <c r="CB1147" s="56"/>
      <c r="CC1147" s="56"/>
      <c r="CD1147" s="56"/>
      <c r="CE1147" s="56"/>
      <c r="CF1147" s="56"/>
      <c r="CG1147" s="56"/>
      <c r="CH1147" s="56"/>
      <c r="CI1147" s="56"/>
      <c r="CJ1147" s="56"/>
      <c r="CK1147" s="56"/>
      <c r="CL1147" s="56"/>
      <c r="CM1147" s="56"/>
      <c r="CN1147" s="56"/>
      <c r="CO1147" s="56"/>
      <c r="CP1147" s="56"/>
      <c r="CQ1147" s="56"/>
      <c r="CR1147" s="56"/>
      <c r="CS1147" s="56"/>
      <c r="CT1147" s="56"/>
      <c r="CU1147" s="56"/>
      <c r="CV1147" s="56"/>
      <c r="CW1147" s="56"/>
      <c r="CX1147" s="56"/>
      <c r="CY1147" s="56"/>
      <c r="CZ1147" s="66"/>
      <c r="DA1147" s="66"/>
      <c r="DB1147" s="66"/>
      <c r="DC1147" s="66"/>
      <c r="DD1147" s="66"/>
      <c r="DE1147" s="66"/>
      <c r="DF1147" s="66"/>
      <c r="DG1147" s="66"/>
      <c r="DH1147" s="66"/>
      <c r="DI1147" s="66"/>
      <c r="DJ1147" s="66"/>
      <c r="DK1147" s="66"/>
      <c r="DL1147" s="66"/>
      <c r="DM1147" s="66"/>
      <c r="DN1147" s="66"/>
      <c r="DO1147" s="66"/>
      <c r="DP1147" s="66"/>
      <c r="DQ1147" s="66"/>
      <c r="DR1147" s="66"/>
      <c r="DS1147" s="66"/>
      <c r="DT1147" s="66"/>
      <c r="DU1147" s="66"/>
      <c r="DV1147" s="66"/>
      <c r="DW1147" s="66"/>
      <c r="DX1147" s="66"/>
      <c r="DY1147" s="66"/>
      <c r="DZ1147" s="66"/>
      <c r="EA1147" s="66"/>
      <c r="EB1147" s="66"/>
      <c r="EC1147" s="66"/>
      <c r="ED1147" s="66"/>
      <c r="EE1147" s="66"/>
      <c r="EF1147" s="66"/>
      <c r="EG1147" s="66"/>
      <c r="EH1147" s="66"/>
      <c r="EI1147" s="66"/>
      <c r="EJ1147" s="66"/>
      <c r="EK1147" s="66"/>
      <c r="EL1147" s="115"/>
      <c r="EM1147" s="61"/>
      <c r="EN1147" s="61"/>
      <c r="EO1147" s="61"/>
      <c r="EP1147" s="61"/>
      <c r="EQ1147" s="121"/>
    </row>
    <row r="1148" spans="2:147" s="67" customFormat="1" ht="11.25" customHeight="1" x14ac:dyDescent="0.15">
      <c r="B1148" s="114"/>
      <c r="C1148" s="56"/>
      <c r="D1148" s="56"/>
      <c r="E1148" s="56"/>
      <c r="F1148" s="56"/>
      <c r="G1148" s="56"/>
      <c r="H1148" s="56"/>
      <c r="I1148" s="56"/>
      <c r="J1148" s="56"/>
      <c r="K1148" s="56"/>
      <c r="L1148" s="56"/>
      <c r="M1148" s="56"/>
      <c r="N1148" s="56"/>
      <c r="O1148" s="56"/>
      <c r="P1148" s="56"/>
      <c r="Q1148" s="56"/>
      <c r="R1148" s="56"/>
      <c r="S1148" s="56"/>
      <c r="T1148" s="56"/>
      <c r="U1148" s="56"/>
      <c r="V1148" s="56"/>
      <c r="W1148" s="56"/>
      <c r="X1148" s="56"/>
      <c r="Y1148" s="56"/>
      <c r="Z1148" s="56"/>
      <c r="AA1148" s="56"/>
      <c r="AB1148" s="56"/>
      <c r="AC1148" s="56"/>
      <c r="AD1148" s="56"/>
      <c r="AE1148" s="56"/>
      <c r="AF1148" s="56"/>
      <c r="AG1148" s="56"/>
      <c r="AH1148" s="56"/>
      <c r="AI1148" s="56"/>
      <c r="AJ1148" s="56"/>
      <c r="AK1148" s="56"/>
      <c r="AL1148" s="56"/>
      <c r="AM1148" s="56"/>
      <c r="AN1148" s="56"/>
      <c r="AO1148" s="56"/>
      <c r="AP1148" s="56"/>
      <c r="AQ1148" s="56"/>
      <c r="AR1148" s="56"/>
      <c r="AS1148" s="56"/>
      <c r="AT1148" s="56"/>
      <c r="AU1148" s="56"/>
      <c r="AV1148" s="56"/>
      <c r="AW1148" s="56"/>
      <c r="AX1148" s="56"/>
      <c r="AY1148" s="56"/>
      <c r="AZ1148" s="56"/>
      <c r="BA1148" s="56"/>
      <c r="BB1148" s="56"/>
      <c r="BC1148" s="56"/>
      <c r="BD1148" s="56"/>
      <c r="BE1148" s="56"/>
      <c r="BF1148" s="56"/>
      <c r="BG1148" s="56"/>
      <c r="BH1148" s="56"/>
      <c r="BI1148" s="56"/>
      <c r="BJ1148" s="56"/>
      <c r="BK1148" s="56"/>
      <c r="BL1148" s="56"/>
      <c r="BM1148" s="56"/>
      <c r="BN1148" s="56"/>
      <c r="BO1148" s="56"/>
      <c r="BP1148" s="56"/>
      <c r="BQ1148" s="56"/>
      <c r="BR1148" s="56"/>
      <c r="BS1148" s="56"/>
      <c r="BT1148" s="56"/>
      <c r="BU1148" s="56"/>
      <c r="BV1148" s="56"/>
      <c r="BW1148" s="56"/>
      <c r="BX1148" s="56"/>
      <c r="BY1148" s="56"/>
      <c r="BZ1148" s="56"/>
      <c r="CA1148" s="56"/>
      <c r="CB1148" s="56"/>
      <c r="CC1148" s="56"/>
      <c r="CD1148" s="56"/>
      <c r="CE1148" s="56"/>
      <c r="CF1148" s="56"/>
      <c r="CG1148" s="56"/>
      <c r="CH1148" s="56"/>
      <c r="CI1148" s="56"/>
      <c r="CJ1148" s="56"/>
      <c r="CK1148" s="56"/>
      <c r="CL1148" s="56"/>
      <c r="CM1148" s="56"/>
      <c r="CN1148" s="56"/>
      <c r="CO1148" s="56"/>
      <c r="CP1148" s="56"/>
      <c r="CQ1148" s="56"/>
      <c r="CR1148" s="56"/>
      <c r="CS1148" s="56"/>
      <c r="CT1148" s="56"/>
      <c r="CU1148" s="56"/>
      <c r="CV1148" s="56"/>
      <c r="CW1148" s="56"/>
      <c r="CX1148" s="56"/>
      <c r="CY1148" s="56"/>
      <c r="CZ1148" s="66"/>
      <c r="DA1148" s="66"/>
      <c r="DB1148" s="66"/>
      <c r="DC1148" s="66"/>
      <c r="DD1148" s="66"/>
      <c r="DE1148" s="66"/>
      <c r="DF1148" s="66"/>
      <c r="DG1148" s="66"/>
      <c r="DH1148" s="66"/>
      <c r="DI1148" s="66"/>
      <c r="DJ1148" s="66"/>
      <c r="DK1148" s="66"/>
      <c r="DL1148" s="66"/>
      <c r="DM1148" s="66"/>
      <c r="DN1148" s="66"/>
      <c r="DO1148" s="66"/>
      <c r="DP1148" s="66"/>
      <c r="DQ1148" s="66"/>
      <c r="DR1148" s="66"/>
      <c r="DS1148" s="66"/>
      <c r="DT1148" s="66"/>
      <c r="DU1148" s="66"/>
      <c r="DV1148" s="66"/>
      <c r="DW1148" s="66"/>
      <c r="DX1148" s="66"/>
      <c r="DY1148" s="66"/>
      <c r="DZ1148" s="66"/>
      <c r="EA1148" s="66"/>
      <c r="EB1148" s="66"/>
      <c r="EC1148" s="66"/>
      <c r="ED1148" s="66"/>
      <c r="EE1148" s="66"/>
      <c r="EF1148" s="66"/>
      <c r="EG1148" s="66"/>
      <c r="EH1148" s="66"/>
      <c r="EI1148" s="66"/>
      <c r="EJ1148" s="66"/>
      <c r="EK1148" s="66"/>
      <c r="EL1148" s="115"/>
      <c r="EM1148" s="61"/>
      <c r="EN1148" s="61"/>
      <c r="EO1148" s="61"/>
      <c r="EP1148" s="61"/>
      <c r="EQ1148" s="121"/>
    </row>
    <row r="1149" spans="2:147" s="67" customFormat="1" ht="11.25" customHeight="1" x14ac:dyDescent="0.15">
      <c r="B1149" s="114"/>
      <c r="C1149" s="56"/>
      <c r="D1149" s="56"/>
      <c r="E1149" s="56"/>
      <c r="F1149" s="56"/>
      <c r="G1149" s="56"/>
      <c r="H1149" s="56" t="s">
        <v>12699</v>
      </c>
      <c r="I1149" s="56"/>
      <c r="J1149" s="56" t="s">
        <v>43</v>
      </c>
      <c r="K1149" s="56"/>
      <c r="L1149" s="56" t="s">
        <v>12791</v>
      </c>
      <c r="M1149" s="56" t="s">
        <v>45</v>
      </c>
      <c r="N1149" s="56" t="s">
        <v>12792</v>
      </c>
      <c r="O1149" s="56"/>
      <c r="P1149" s="56" t="s">
        <v>12566</v>
      </c>
      <c r="Q1149" s="56"/>
      <c r="R1149" s="56" t="s">
        <v>12793</v>
      </c>
      <c r="S1149" s="56"/>
      <c r="T1149" s="56"/>
      <c r="U1149" s="56" t="s">
        <v>43</v>
      </c>
      <c r="V1149" s="56"/>
      <c r="W1149" s="56" t="str">
        <f>TEXT(L1147,"#,##0.#######")</f>
        <v>15.</v>
      </c>
      <c r="X1149" s="56"/>
      <c r="Y1149" s="56" t="s">
        <v>45</v>
      </c>
      <c r="Z1149" s="56" t="str">
        <f>TEXT(Y1147,"#,##0.#######")</f>
        <v>2.3</v>
      </c>
      <c r="AA1149" s="56"/>
      <c r="AB1149" s="56"/>
      <c r="AC1149" s="56" t="s">
        <v>12566</v>
      </c>
      <c r="AD1149" s="56"/>
      <c r="AE1149" s="56" t="str">
        <f>TEXT(AO1147,"#,##0.#######")</f>
        <v>1.5</v>
      </c>
      <c r="AF1149" s="56"/>
      <c r="AG1149" s="56"/>
      <c r="AH1149" s="56"/>
      <c r="AI1149" s="56" t="s">
        <v>43</v>
      </c>
      <c r="AJ1149" s="56"/>
      <c r="AK1149" s="56" t="str">
        <f>TEXT(ROUND(L1147/Y1147*AO1147,2),"#,##0.#######")</f>
        <v>9.78</v>
      </c>
      <c r="AL1149" s="56"/>
      <c r="AM1149" s="56"/>
      <c r="AN1149" s="56"/>
      <c r="AO1149" s="56"/>
      <c r="AP1149" s="56"/>
      <c r="AQ1149" s="56" t="s">
        <v>8</v>
      </c>
      <c r="AR1149" s="56"/>
      <c r="AS1149" s="56"/>
      <c r="AT1149" s="56"/>
      <c r="AU1149" s="56"/>
      <c r="AV1149" s="56"/>
      <c r="AW1149" s="56"/>
      <c r="AX1149" s="56"/>
      <c r="AY1149" s="56"/>
      <c r="AZ1149" s="56"/>
      <c r="BA1149" s="56"/>
      <c r="BB1149" s="56"/>
      <c r="BC1149" s="56"/>
      <c r="BD1149" s="56"/>
      <c r="BE1149" s="56"/>
      <c r="BF1149" s="56"/>
      <c r="BG1149" s="56"/>
      <c r="BH1149" s="56"/>
      <c r="BI1149" s="56"/>
      <c r="BJ1149" s="56"/>
      <c r="BK1149" s="56"/>
      <c r="BL1149" s="56"/>
      <c r="BM1149" s="56"/>
      <c r="BN1149" s="56"/>
      <c r="BO1149" s="56"/>
      <c r="BP1149" s="56"/>
      <c r="BQ1149" s="56"/>
      <c r="BR1149" s="56"/>
      <c r="BS1149" s="56"/>
      <c r="BT1149" s="56"/>
      <c r="BU1149" s="56"/>
      <c r="BV1149" s="56"/>
      <c r="BW1149" s="56"/>
      <c r="BX1149" s="56"/>
      <c r="BY1149" s="56"/>
      <c r="BZ1149" s="56"/>
      <c r="CA1149" s="56"/>
      <c r="CB1149" s="56"/>
      <c r="CC1149" s="56"/>
      <c r="CD1149" s="56"/>
      <c r="CE1149" s="56"/>
      <c r="CF1149" s="56"/>
      <c r="CG1149" s="56"/>
      <c r="CH1149" s="56"/>
      <c r="CI1149" s="56"/>
      <c r="CJ1149" s="56"/>
      <c r="CK1149" s="56"/>
      <c r="CL1149" s="56"/>
      <c r="CM1149" s="56"/>
      <c r="CN1149" s="56"/>
      <c r="CO1149" s="56"/>
      <c r="CP1149" s="56"/>
      <c r="CQ1149" s="56"/>
      <c r="CR1149" s="56"/>
      <c r="CS1149" s="56"/>
      <c r="CT1149" s="56"/>
      <c r="CU1149" s="56"/>
      <c r="CV1149" s="56"/>
      <c r="CW1149" s="56"/>
      <c r="CX1149" s="56"/>
      <c r="CY1149" s="56"/>
      <c r="CZ1149" s="66"/>
      <c r="DA1149" s="66"/>
      <c r="DB1149" s="66"/>
      <c r="DC1149" s="66"/>
      <c r="DD1149" s="66"/>
      <c r="DE1149" s="66"/>
      <c r="DF1149" s="66"/>
      <c r="DG1149" s="66"/>
      <c r="DH1149" s="66"/>
      <c r="DI1149" s="66"/>
      <c r="DJ1149" s="66"/>
      <c r="DK1149" s="66"/>
      <c r="DL1149" s="66"/>
      <c r="DM1149" s="66"/>
      <c r="DN1149" s="66"/>
      <c r="DO1149" s="66"/>
      <c r="DP1149" s="66"/>
      <c r="DQ1149" s="66"/>
      <c r="DR1149" s="66"/>
      <c r="DS1149" s="66"/>
      <c r="DT1149" s="66"/>
      <c r="DU1149" s="66"/>
      <c r="DV1149" s="66"/>
      <c r="DW1149" s="66"/>
      <c r="DX1149" s="66"/>
      <c r="DY1149" s="66"/>
      <c r="DZ1149" s="66"/>
      <c r="EA1149" s="66"/>
      <c r="EB1149" s="66"/>
      <c r="EC1149" s="66"/>
      <c r="ED1149" s="66"/>
      <c r="EE1149" s="66"/>
      <c r="EF1149" s="66"/>
      <c r="EG1149" s="66"/>
      <c r="EH1149" s="66"/>
      <c r="EI1149" s="66"/>
      <c r="EJ1149" s="66"/>
      <c r="EK1149" s="66"/>
      <c r="EL1149" s="115"/>
      <c r="EM1149" s="61"/>
      <c r="EN1149" s="61"/>
      <c r="EO1149" s="61"/>
      <c r="EP1149" s="61"/>
      <c r="EQ1149" s="121"/>
    </row>
    <row r="1150" spans="2:147" s="67" customFormat="1" ht="11.25" customHeight="1" x14ac:dyDescent="0.15">
      <c r="B1150" s="114"/>
      <c r="C1150" s="56"/>
      <c r="D1150" s="56"/>
      <c r="E1150" s="56"/>
      <c r="F1150" s="56"/>
      <c r="G1150" s="56"/>
      <c r="H1150" s="56"/>
      <c r="I1150" s="56"/>
      <c r="J1150" s="56"/>
      <c r="K1150" s="56"/>
      <c r="L1150" s="56"/>
      <c r="M1150" s="56"/>
      <c r="N1150" s="56"/>
      <c r="O1150" s="56"/>
      <c r="P1150" s="56"/>
      <c r="Q1150" s="56"/>
      <c r="R1150" s="56"/>
      <c r="S1150" s="56"/>
      <c r="T1150" s="56"/>
      <c r="U1150" s="56"/>
      <c r="V1150" s="56"/>
      <c r="W1150" s="56"/>
      <c r="X1150" s="56"/>
      <c r="Y1150" s="56"/>
      <c r="Z1150" s="56"/>
      <c r="AA1150" s="56"/>
      <c r="AB1150" s="56"/>
      <c r="AC1150" s="56"/>
      <c r="AD1150" s="56"/>
      <c r="AE1150" s="56"/>
      <c r="AF1150" s="56"/>
      <c r="AG1150" s="56"/>
      <c r="AH1150" s="56"/>
      <c r="AI1150" s="56"/>
      <c r="AJ1150" s="56"/>
      <c r="AK1150" s="56"/>
      <c r="AL1150" s="56"/>
      <c r="AM1150" s="56"/>
      <c r="AN1150" s="56"/>
      <c r="AO1150" s="56"/>
      <c r="AP1150" s="56"/>
      <c r="AQ1150" s="56"/>
      <c r="AR1150" s="56"/>
      <c r="AS1150" s="56"/>
      <c r="AT1150" s="56"/>
      <c r="AU1150" s="56"/>
      <c r="AV1150" s="56"/>
      <c r="AW1150" s="56"/>
      <c r="AX1150" s="56"/>
      <c r="AY1150" s="56"/>
      <c r="AZ1150" s="56"/>
      <c r="BA1150" s="56"/>
      <c r="BB1150" s="56"/>
      <c r="BC1150" s="56"/>
      <c r="BD1150" s="56"/>
      <c r="BE1150" s="56"/>
      <c r="BF1150" s="56"/>
      <c r="BG1150" s="56"/>
      <c r="BH1150" s="56"/>
      <c r="BI1150" s="56"/>
      <c r="BJ1150" s="56"/>
      <c r="BK1150" s="56"/>
      <c r="BL1150" s="56"/>
      <c r="BM1150" s="56"/>
      <c r="BN1150" s="56"/>
      <c r="BO1150" s="56"/>
      <c r="BP1150" s="56"/>
      <c r="BQ1150" s="56"/>
      <c r="BR1150" s="56"/>
      <c r="BS1150" s="56"/>
      <c r="BT1150" s="56"/>
      <c r="BU1150" s="56"/>
      <c r="BV1150" s="56"/>
      <c r="BW1150" s="56"/>
      <c r="BX1150" s="56"/>
      <c r="BY1150" s="56"/>
      <c r="BZ1150" s="56"/>
      <c r="CA1150" s="56"/>
      <c r="CB1150" s="56"/>
      <c r="CC1150" s="56"/>
      <c r="CD1150" s="56"/>
      <c r="CE1150" s="56"/>
      <c r="CF1150" s="56"/>
      <c r="CG1150" s="56"/>
      <c r="CH1150" s="56"/>
      <c r="CI1150" s="56"/>
      <c r="CJ1150" s="56"/>
      <c r="CK1150" s="56"/>
      <c r="CL1150" s="56"/>
      <c r="CM1150" s="56"/>
      <c r="CN1150" s="56"/>
      <c r="CO1150" s="56"/>
      <c r="CP1150" s="56"/>
      <c r="CQ1150" s="56"/>
      <c r="CR1150" s="56"/>
      <c r="CS1150" s="56"/>
      <c r="CT1150" s="56"/>
      <c r="CU1150" s="56"/>
      <c r="CV1150" s="56"/>
      <c r="CW1150" s="56"/>
      <c r="CX1150" s="56"/>
      <c r="CY1150" s="56"/>
      <c r="CZ1150" s="66"/>
      <c r="DA1150" s="66"/>
      <c r="DB1150" s="66"/>
      <c r="DC1150" s="66"/>
      <c r="DD1150" s="66"/>
      <c r="DE1150" s="66"/>
      <c r="DF1150" s="66"/>
      <c r="DG1150" s="66"/>
      <c r="DH1150" s="66"/>
      <c r="DI1150" s="66"/>
      <c r="DJ1150" s="66"/>
      <c r="DK1150" s="66"/>
      <c r="DL1150" s="66"/>
      <c r="DM1150" s="66"/>
      <c r="DN1150" s="66"/>
      <c r="DO1150" s="66"/>
      <c r="DP1150" s="66"/>
      <c r="DQ1150" s="66"/>
      <c r="DR1150" s="66"/>
      <c r="DS1150" s="66"/>
      <c r="DT1150" s="66"/>
      <c r="DU1150" s="66"/>
      <c r="DV1150" s="66"/>
      <c r="DW1150" s="66"/>
      <c r="DX1150" s="66"/>
      <c r="DY1150" s="66"/>
      <c r="DZ1150" s="66"/>
      <c r="EA1150" s="66"/>
      <c r="EB1150" s="66"/>
      <c r="EC1150" s="66"/>
      <c r="ED1150" s="66"/>
      <c r="EE1150" s="66"/>
      <c r="EF1150" s="66"/>
      <c r="EG1150" s="66"/>
      <c r="EH1150" s="66"/>
      <c r="EI1150" s="66"/>
      <c r="EJ1150" s="66"/>
      <c r="EK1150" s="66"/>
      <c r="EL1150" s="115"/>
      <c r="EM1150" s="61"/>
      <c r="EN1150" s="61"/>
      <c r="EO1150" s="61"/>
      <c r="EP1150" s="61"/>
      <c r="EQ1150" s="121"/>
    </row>
    <row r="1151" spans="2:147" s="67" customFormat="1" ht="11.25" customHeight="1" x14ac:dyDescent="0.15">
      <c r="B1151" s="114"/>
      <c r="C1151" s="56"/>
      <c r="D1151" s="56"/>
      <c r="E1151" s="56"/>
      <c r="F1151" s="56"/>
      <c r="G1151" s="56"/>
      <c r="H1151" s="56" t="s">
        <v>12794</v>
      </c>
      <c r="I1151" s="56"/>
      <c r="J1151" s="56" t="s">
        <v>43</v>
      </c>
      <c r="K1151" s="56"/>
      <c r="L1151" s="56" t="s">
        <v>12699</v>
      </c>
      <c r="M1151" s="56"/>
      <c r="N1151" s="56" t="s">
        <v>45</v>
      </c>
      <c r="O1151" s="56"/>
      <c r="P1151" s="56" t="s">
        <v>46</v>
      </c>
      <c r="Q1151" s="56"/>
      <c r="R1151" s="56" t="s">
        <v>12780</v>
      </c>
      <c r="S1151" s="56"/>
      <c r="T1151" s="56"/>
      <c r="U1151" s="56" t="s">
        <v>12566</v>
      </c>
      <c r="V1151" s="56"/>
      <c r="W1151" s="56"/>
      <c r="X1151" s="56" t="s">
        <v>12701</v>
      </c>
      <c r="Y1151" s="56"/>
      <c r="Z1151" s="56" t="s">
        <v>47</v>
      </c>
      <c r="AA1151" s="56"/>
      <c r="AB1151" s="56" t="s">
        <v>43</v>
      </c>
      <c r="AC1151" s="56"/>
      <c r="AD1151" s="56" t="str">
        <f>TEXT(AK1149,"#,##0.#######")</f>
        <v>9.78</v>
      </c>
      <c r="AE1151" s="56"/>
      <c r="AF1151" s="56"/>
      <c r="AG1151" s="56"/>
      <c r="AH1151" s="56"/>
      <c r="AI1151" s="56" t="s">
        <v>45</v>
      </c>
      <c r="AJ1151" s="56"/>
      <c r="AK1151" s="56" t="s">
        <v>46</v>
      </c>
      <c r="AL1151" s="56"/>
      <c r="AM1151" s="56" t="str">
        <f>TEXT(M1134,"#,##0.#######")</f>
        <v>0.7</v>
      </c>
      <c r="AN1151" s="56"/>
      <c r="AO1151" s="56"/>
      <c r="AP1151" s="56"/>
      <c r="AQ1151" s="56" t="s">
        <v>12566</v>
      </c>
      <c r="AR1151" s="56"/>
      <c r="AS1151" s="56"/>
      <c r="AT1151" s="56" t="str">
        <f>TEXT(AX1134,"#,##0.#######")</f>
        <v>0.55</v>
      </c>
      <c r="AU1151" s="56"/>
      <c r="AV1151" s="56"/>
      <c r="AW1151" s="56"/>
      <c r="AX1151" s="56"/>
      <c r="AY1151" s="56" t="s">
        <v>47</v>
      </c>
      <c r="AZ1151" s="56"/>
      <c r="BA1151" s="56" t="s">
        <v>43</v>
      </c>
      <c r="BB1151" s="56"/>
      <c r="BC1151" s="56" t="str">
        <f>TEXT(ROUND(AK1149/(M1134*AX1134),2),"#,##0.#######")</f>
        <v>25.4</v>
      </c>
      <c r="BD1151" s="56"/>
      <c r="BE1151" s="56"/>
      <c r="BF1151" s="56"/>
      <c r="BG1151" s="56"/>
      <c r="BH1151" s="56"/>
      <c r="BI1151" s="56" t="s">
        <v>4387</v>
      </c>
      <c r="BJ1151" s="56"/>
      <c r="BK1151" s="56"/>
      <c r="BL1151" s="56"/>
      <c r="BM1151" s="56"/>
      <c r="BN1151" s="56"/>
      <c r="BO1151" s="56"/>
      <c r="BP1151" s="56"/>
      <c r="BQ1151" s="56"/>
      <c r="BR1151" s="56"/>
      <c r="BS1151" s="56"/>
      <c r="BT1151" s="56"/>
      <c r="BU1151" s="56"/>
      <c r="BV1151" s="56"/>
      <c r="BW1151" s="56"/>
      <c r="BX1151" s="56"/>
      <c r="BY1151" s="56"/>
      <c r="BZ1151" s="56"/>
      <c r="CA1151" s="56"/>
      <c r="CB1151" s="56"/>
      <c r="CC1151" s="56"/>
      <c r="CD1151" s="56"/>
      <c r="CE1151" s="56"/>
      <c r="CF1151" s="56"/>
      <c r="CG1151" s="56"/>
      <c r="CH1151" s="56"/>
      <c r="CI1151" s="56"/>
      <c r="CJ1151" s="56"/>
      <c r="CK1151" s="56"/>
      <c r="CL1151" s="56"/>
      <c r="CM1151" s="56"/>
      <c r="CN1151" s="56"/>
      <c r="CO1151" s="56"/>
      <c r="CP1151" s="56"/>
      <c r="CQ1151" s="56"/>
      <c r="CR1151" s="56"/>
      <c r="CS1151" s="56"/>
      <c r="CT1151" s="56"/>
      <c r="CU1151" s="56"/>
      <c r="CV1151" s="56"/>
      <c r="CW1151" s="56"/>
      <c r="CX1151" s="56"/>
      <c r="CY1151" s="56"/>
      <c r="CZ1151" s="66"/>
      <c r="DA1151" s="66"/>
      <c r="DB1151" s="66"/>
      <c r="DC1151" s="66"/>
      <c r="DD1151" s="66"/>
      <c r="DE1151" s="66"/>
      <c r="DF1151" s="66"/>
      <c r="DG1151" s="66"/>
      <c r="DH1151" s="66"/>
      <c r="DI1151" s="66"/>
      <c r="DJ1151" s="66"/>
      <c r="DK1151" s="66"/>
      <c r="DL1151" s="66"/>
      <c r="DM1151" s="66"/>
      <c r="DN1151" s="66"/>
      <c r="DO1151" s="66"/>
      <c r="DP1151" s="66"/>
      <c r="DQ1151" s="66"/>
      <c r="DR1151" s="66"/>
      <c r="DS1151" s="66"/>
      <c r="DT1151" s="66"/>
      <c r="DU1151" s="66"/>
      <c r="DV1151" s="66"/>
      <c r="DW1151" s="66"/>
      <c r="DX1151" s="66"/>
      <c r="DY1151" s="66"/>
      <c r="DZ1151" s="66"/>
      <c r="EA1151" s="66"/>
      <c r="EB1151" s="66"/>
      <c r="EC1151" s="66"/>
      <c r="ED1151" s="66"/>
      <c r="EE1151" s="66"/>
      <c r="EF1151" s="66"/>
      <c r="EG1151" s="66"/>
      <c r="EH1151" s="66"/>
      <c r="EI1151" s="66"/>
      <c r="EJ1151" s="66"/>
      <c r="EK1151" s="66"/>
      <c r="EL1151" s="115"/>
      <c r="EM1151" s="61"/>
      <c r="EN1151" s="61"/>
      <c r="EO1151" s="61"/>
      <c r="EP1151" s="61"/>
      <c r="EQ1151" s="121"/>
    </row>
    <row r="1152" spans="2:147" s="67" customFormat="1" ht="11.25" customHeight="1" x14ac:dyDescent="0.15">
      <c r="B1152" s="114"/>
      <c r="C1152" s="56"/>
      <c r="D1152" s="56"/>
      <c r="E1152" s="56"/>
      <c r="F1152" s="56"/>
      <c r="G1152" s="56"/>
      <c r="H1152" s="56"/>
      <c r="I1152" s="56"/>
      <c r="J1152" s="56"/>
      <c r="K1152" s="56"/>
      <c r="L1152" s="56"/>
      <c r="M1152" s="56"/>
      <c r="N1152" s="56"/>
      <c r="O1152" s="56"/>
      <c r="P1152" s="56"/>
      <c r="Q1152" s="56"/>
      <c r="R1152" s="56"/>
      <c r="S1152" s="56"/>
      <c r="T1152" s="56"/>
      <c r="U1152" s="56"/>
      <c r="V1152" s="56"/>
      <c r="W1152" s="56"/>
      <c r="X1152" s="56"/>
      <c r="Y1152" s="56"/>
      <c r="Z1152" s="56"/>
      <c r="AA1152" s="56"/>
      <c r="AB1152" s="56"/>
      <c r="AC1152" s="56"/>
      <c r="AD1152" s="56"/>
      <c r="AE1152" s="56"/>
      <c r="AF1152" s="56"/>
      <c r="AG1152" s="56"/>
      <c r="AH1152" s="56"/>
      <c r="AI1152" s="56"/>
      <c r="AJ1152" s="56"/>
      <c r="AK1152" s="56"/>
      <c r="AL1152" s="56"/>
      <c r="AM1152" s="56"/>
      <c r="AN1152" s="56"/>
      <c r="AO1152" s="56"/>
      <c r="AP1152" s="56"/>
      <c r="AQ1152" s="56"/>
      <c r="AR1152" s="56"/>
      <c r="AS1152" s="56"/>
      <c r="AT1152" s="56"/>
      <c r="AU1152" s="56"/>
      <c r="AV1152" s="56"/>
      <c r="AW1152" s="56"/>
      <c r="AX1152" s="56"/>
      <c r="AY1152" s="56"/>
      <c r="AZ1152" s="56"/>
      <c r="BA1152" s="56"/>
      <c r="BB1152" s="56"/>
      <c r="BC1152" s="56"/>
      <c r="BD1152" s="56"/>
      <c r="BE1152" s="56"/>
      <c r="BF1152" s="56"/>
      <c r="BG1152" s="56"/>
      <c r="BH1152" s="56"/>
      <c r="BI1152" s="56"/>
      <c r="BJ1152" s="56"/>
      <c r="BK1152" s="56"/>
      <c r="BL1152" s="56"/>
      <c r="BM1152" s="56"/>
      <c r="BN1152" s="56"/>
      <c r="BO1152" s="56"/>
      <c r="BP1152" s="56"/>
      <c r="BQ1152" s="56"/>
      <c r="BR1152" s="56"/>
      <c r="BS1152" s="56"/>
      <c r="BT1152" s="56"/>
      <c r="BU1152" s="56"/>
      <c r="BV1152" s="56"/>
      <c r="BW1152" s="56"/>
      <c r="BX1152" s="56"/>
      <c r="BY1152" s="56"/>
      <c r="BZ1152" s="56"/>
      <c r="CA1152" s="56"/>
      <c r="CB1152" s="56"/>
      <c r="CC1152" s="56"/>
      <c r="CD1152" s="56"/>
      <c r="CE1152" s="56"/>
      <c r="CF1152" s="56"/>
      <c r="CG1152" s="56"/>
      <c r="CH1152" s="56"/>
      <c r="CI1152" s="56"/>
      <c r="CJ1152" s="56"/>
      <c r="CK1152" s="56"/>
      <c r="CL1152" s="56"/>
      <c r="CM1152" s="56"/>
      <c r="CN1152" s="56"/>
      <c r="CO1152" s="56"/>
      <c r="CP1152" s="56"/>
      <c r="CQ1152" s="56"/>
      <c r="CR1152" s="56"/>
      <c r="CS1152" s="56"/>
      <c r="CT1152" s="56"/>
      <c r="CU1152" s="56"/>
      <c r="CV1152" s="56"/>
      <c r="CW1152" s="56"/>
      <c r="CX1152" s="56"/>
      <c r="CY1152" s="56"/>
      <c r="CZ1152" s="66"/>
      <c r="DA1152" s="66"/>
      <c r="DB1152" s="66"/>
      <c r="DC1152" s="66"/>
      <c r="DD1152" s="66"/>
      <c r="DE1152" s="66"/>
      <c r="DF1152" s="66"/>
      <c r="DG1152" s="66"/>
      <c r="DH1152" s="66"/>
      <c r="DI1152" s="66"/>
      <c r="DJ1152" s="66"/>
      <c r="DK1152" s="66"/>
      <c r="DL1152" s="66"/>
      <c r="DM1152" s="66"/>
      <c r="DN1152" s="66"/>
      <c r="DO1152" s="66"/>
      <c r="DP1152" s="66"/>
      <c r="DQ1152" s="66"/>
      <c r="DR1152" s="66"/>
      <c r="DS1152" s="66"/>
      <c r="DT1152" s="66"/>
      <c r="DU1152" s="66"/>
      <c r="DV1152" s="66"/>
      <c r="DW1152" s="66"/>
      <c r="DX1152" s="66"/>
      <c r="DY1152" s="66"/>
      <c r="DZ1152" s="66"/>
      <c r="EA1152" s="66"/>
      <c r="EB1152" s="66"/>
      <c r="EC1152" s="66"/>
      <c r="ED1152" s="66"/>
      <c r="EE1152" s="66"/>
      <c r="EF1152" s="66"/>
      <c r="EG1152" s="66"/>
      <c r="EH1152" s="66"/>
      <c r="EI1152" s="66"/>
      <c r="EJ1152" s="66"/>
      <c r="EK1152" s="66"/>
      <c r="EL1152" s="115"/>
      <c r="EM1152" s="61"/>
      <c r="EN1152" s="61"/>
      <c r="EO1152" s="61"/>
      <c r="EP1152" s="61"/>
      <c r="EQ1152" s="121"/>
    </row>
    <row r="1153" spans="2:147" s="67" customFormat="1" ht="11.25" customHeight="1" x14ac:dyDescent="0.15">
      <c r="B1153" s="114"/>
      <c r="C1153" s="56"/>
      <c r="D1153" s="56"/>
      <c r="E1153" s="56"/>
      <c r="F1153" s="56"/>
      <c r="G1153" s="56"/>
      <c r="H1153" s="56" t="s">
        <v>12638</v>
      </c>
      <c r="I1153" s="56"/>
      <c r="J1153" s="56"/>
      <c r="K1153" s="56" t="s">
        <v>43</v>
      </c>
      <c r="L1153" s="56"/>
      <c r="M1153" s="56" t="s">
        <v>12782</v>
      </c>
      <c r="N1153" s="56"/>
      <c r="O1153" s="56"/>
      <c r="P1153" s="56"/>
      <c r="Q1153" s="56" t="s">
        <v>12566</v>
      </c>
      <c r="R1153" s="56"/>
      <c r="S1153" s="56"/>
      <c r="T1153" s="56" t="s">
        <v>12794</v>
      </c>
      <c r="U1153" s="56"/>
      <c r="V1153" s="56" t="s">
        <v>45</v>
      </c>
      <c r="W1153" s="56"/>
      <c r="X1153" s="56" t="s">
        <v>46</v>
      </c>
      <c r="Y1153" s="56"/>
      <c r="Z1153" s="56" t="str">
        <f>TEXT(60,"#,##0.#######")</f>
        <v>60.</v>
      </c>
      <c r="AA1153" s="56"/>
      <c r="AB1153" s="56"/>
      <c r="AC1153" s="56" t="s">
        <v>12566</v>
      </c>
      <c r="AD1153" s="56"/>
      <c r="AE1153" s="56"/>
      <c r="AF1153" s="56" t="s">
        <v>12781</v>
      </c>
      <c r="AG1153" s="56"/>
      <c r="AH1153" s="56"/>
      <c r="AI1153" s="56" t="s">
        <v>47</v>
      </c>
      <c r="AJ1153" s="56"/>
      <c r="AK1153" s="56" t="s">
        <v>43</v>
      </c>
      <c r="AL1153" s="56"/>
      <c r="AM1153" s="56" t="str">
        <f>TEXT(AB1136,"#,##0.#######")</f>
        <v>20.</v>
      </c>
      <c r="AN1153" s="56"/>
      <c r="AO1153" s="56"/>
      <c r="AP1153" s="56" t="s">
        <v>12566</v>
      </c>
      <c r="AQ1153" s="56"/>
      <c r="AR1153" s="56"/>
      <c r="AS1153" s="56" t="str">
        <f>TEXT(BC1151,"#,##0.#######")</f>
        <v>25.4</v>
      </c>
      <c r="AT1153" s="56"/>
      <c r="AU1153" s="56"/>
      <c r="AV1153" s="56"/>
      <c r="AW1153" s="56"/>
      <c r="AX1153" s="56" t="s">
        <v>45</v>
      </c>
      <c r="AY1153" s="56"/>
      <c r="AZ1153" s="56" t="s">
        <v>46</v>
      </c>
      <c r="BA1153" s="56"/>
      <c r="BB1153" s="56" t="str">
        <f>TEXT(Z1153,"#,##0.#######")</f>
        <v>60.</v>
      </c>
      <c r="BC1153" s="56"/>
      <c r="BD1153" s="56"/>
      <c r="BE1153" s="56" t="s">
        <v>12566</v>
      </c>
      <c r="BF1153" s="56"/>
      <c r="BG1153" s="56"/>
      <c r="BH1153" s="56" t="str">
        <f>TEXT(M1136,"#,##0.#######")</f>
        <v>0.45</v>
      </c>
      <c r="BI1153" s="56"/>
      <c r="BJ1153" s="56"/>
      <c r="BK1153" s="56"/>
      <c r="BL1153" s="56"/>
      <c r="BM1153" s="56" t="s">
        <v>47</v>
      </c>
      <c r="BN1153" s="56"/>
      <c r="BO1153" s="56" t="s">
        <v>43</v>
      </c>
      <c r="BP1153" s="56"/>
      <c r="BQ1153" s="56" t="str">
        <f>TEXT(ROUND(AB1136*BC1151/(Z1153*M1136),2),"#,##0.#######")</f>
        <v>18.81</v>
      </c>
      <c r="BR1153" s="56"/>
      <c r="BS1153" s="56"/>
      <c r="BT1153" s="56"/>
      <c r="BU1153" s="56"/>
      <c r="BV1153" s="56"/>
      <c r="BW1153" s="56"/>
      <c r="BX1153" s="56"/>
      <c r="BY1153" s="56"/>
      <c r="BZ1153" s="56"/>
      <c r="CA1153" s="56"/>
      <c r="CB1153" s="56"/>
      <c r="CC1153" s="56"/>
      <c r="CD1153" s="56"/>
      <c r="CE1153" s="56"/>
      <c r="CF1153" s="56"/>
      <c r="CG1153" s="56"/>
      <c r="CH1153" s="56"/>
      <c r="CI1153" s="56"/>
      <c r="CJ1153" s="56"/>
      <c r="CK1153" s="56"/>
      <c r="CL1153" s="56"/>
      <c r="CM1153" s="56"/>
      <c r="CN1153" s="56"/>
      <c r="CO1153" s="56"/>
      <c r="CP1153" s="56"/>
      <c r="CQ1153" s="56"/>
      <c r="CR1153" s="56"/>
      <c r="CS1153" s="56"/>
      <c r="CT1153" s="56"/>
      <c r="CU1153" s="56"/>
      <c r="CV1153" s="56"/>
      <c r="CW1153" s="56"/>
      <c r="CX1153" s="56"/>
      <c r="CY1153" s="56"/>
      <c r="CZ1153" s="66"/>
      <c r="DA1153" s="66"/>
      <c r="DB1153" s="66"/>
      <c r="DC1153" s="66"/>
      <c r="DD1153" s="66"/>
      <c r="DE1153" s="66"/>
      <c r="DF1153" s="66"/>
      <c r="DG1153" s="66"/>
      <c r="DH1153" s="66"/>
      <c r="DI1153" s="66"/>
      <c r="DJ1153" s="66"/>
      <c r="DK1153" s="66"/>
      <c r="DL1153" s="66"/>
      <c r="DM1153" s="66"/>
      <c r="DN1153" s="66"/>
      <c r="DO1153" s="66"/>
      <c r="DP1153" s="66"/>
      <c r="DQ1153" s="66"/>
      <c r="DR1153" s="66"/>
      <c r="DS1153" s="66"/>
      <c r="DT1153" s="66"/>
      <c r="DU1153" s="66"/>
      <c r="DV1153" s="66"/>
      <c r="DW1153" s="66"/>
      <c r="DX1153" s="66"/>
      <c r="DY1153" s="66"/>
      <c r="DZ1153" s="66"/>
      <c r="EA1153" s="66"/>
      <c r="EB1153" s="66"/>
      <c r="EC1153" s="66"/>
      <c r="ED1153" s="66"/>
      <c r="EE1153" s="66"/>
      <c r="EF1153" s="66"/>
      <c r="EG1153" s="66"/>
      <c r="EH1153" s="66"/>
      <c r="EI1153" s="66"/>
      <c r="EJ1153" s="66"/>
      <c r="EK1153" s="66"/>
      <c r="EL1153" s="115"/>
      <c r="EM1153" s="61"/>
      <c r="EN1153" s="61"/>
      <c r="EO1153" s="61"/>
      <c r="EP1153" s="61"/>
      <c r="EQ1153" s="121"/>
    </row>
    <row r="1154" spans="2:147" s="67" customFormat="1" ht="11.25" customHeight="1" x14ac:dyDescent="0.15">
      <c r="B1154" s="114"/>
      <c r="C1154" s="56"/>
      <c r="D1154" s="56"/>
      <c r="E1154" s="56"/>
      <c r="F1154" s="56"/>
      <c r="G1154" s="56"/>
      <c r="H1154" s="56"/>
      <c r="I1154" s="56"/>
      <c r="J1154" s="56"/>
      <c r="K1154" s="56"/>
      <c r="L1154" s="56"/>
      <c r="M1154" s="56"/>
      <c r="N1154" s="56"/>
      <c r="O1154" s="56"/>
      <c r="P1154" s="56"/>
      <c r="Q1154" s="56"/>
      <c r="R1154" s="56"/>
      <c r="S1154" s="56"/>
      <c r="T1154" s="56"/>
      <c r="U1154" s="56"/>
      <c r="V1154" s="56"/>
      <c r="W1154" s="56"/>
      <c r="X1154" s="56"/>
      <c r="Y1154" s="56"/>
      <c r="Z1154" s="56"/>
      <c r="AA1154" s="56"/>
      <c r="AB1154" s="56"/>
      <c r="AC1154" s="56"/>
      <c r="AD1154" s="56"/>
      <c r="AE1154" s="56"/>
      <c r="AF1154" s="56"/>
      <c r="AG1154" s="56"/>
      <c r="AH1154" s="56"/>
      <c r="AI1154" s="56"/>
      <c r="AJ1154" s="56"/>
      <c r="AK1154" s="56"/>
      <c r="AL1154" s="56"/>
      <c r="AM1154" s="56"/>
      <c r="AN1154" s="56"/>
      <c r="AO1154" s="56"/>
      <c r="AP1154" s="56"/>
      <c r="AQ1154" s="56"/>
      <c r="AR1154" s="56"/>
      <c r="AS1154" s="56"/>
      <c r="AT1154" s="56"/>
      <c r="AU1154" s="56"/>
      <c r="AV1154" s="56"/>
      <c r="AW1154" s="56"/>
      <c r="AX1154" s="56"/>
      <c r="AY1154" s="56"/>
      <c r="AZ1154" s="56"/>
      <c r="BA1154" s="56"/>
      <c r="BB1154" s="56"/>
      <c r="BC1154" s="56"/>
      <c r="BD1154" s="56"/>
      <c r="BE1154" s="56"/>
      <c r="BF1154" s="56"/>
      <c r="BG1154" s="56"/>
      <c r="BH1154" s="56"/>
      <c r="BI1154" s="56"/>
      <c r="BJ1154" s="56"/>
      <c r="BK1154" s="56"/>
      <c r="BL1154" s="56"/>
      <c r="BM1154" s="56"/>
      <c r="BN1154" s="56"/>
      <c r="BO1154" s="56"/>
      <c r="BP1154" s="56"/>
      <c r="BQ1154" s="56"/>
      <c r="BR1154" s="56"/>
      <c r="BS1154" s="56"/>
      <c r="BT1154" s="56"/>
      <c r="BU1154" s="56"/>
      <c r="BV1154" s="56"/>
      <c r="BW1154" s="56"/>
      <c r="BX1154" s="56"/>
      <c r="BY1154" s="56"/>
      <c r="BZ1154" s="56"/>
      <c r="CA1154" s="56"/>
      <c r="CB1154" s="56"/>
      <c r="CC1154" s="56"/>
      <c r="CD1154" s="56"/>
      <c r="CE1154" s="56"/>
      <c r="CF1154" s="56"/>
      <c r="CG1154" s="56"/>
      <c r="CH1154" s="56"/>
      <c r="CI1154" s="56"/>
      <c r="CJ1154" s="56"/>
      <c r="CK1154" s="56"/>
      <c r="CL1154" s="56"/>
      <c r="CM1154" s="56"/>
      <c r="CN1154" s="56"/>
      <c r="CO1154" s="56"/>
      <c r="CP1154" s="56"/>
      <c r="CQ1154" s="56"/>
      <c r="CR1154" s="56"/>
      <c r="CS1154" s="56"/>
      <c r="CT1154" s="56"/>
      <c r="CU1154" s="56"/>
      <c r="CV1154" s="56"/>
      <c r="CW1154" s="56"/>
      <c r="CX1154" s="56"/>
      <c r="CY1154" s="56"/>
      <c r="CZ1154" s="66"/>
      <c r="DA1154" s="66"/>
      <c r="DB1154" s="66"/>
      <c r="DC1154" s="66"/>
      <c r="DD1154" s="66"/>
      <c r="DE1154" s="66"/>
      <c r="DF1154" s="66"/>
      <c r="DG1154" s="66"/>
      <c r="DH1154" s="66"/>
      <c r="DI1154" s="66"/>
      <c r="DJ1154" s="66"/>
      <c r="DK1154" s="66"/>
      <c r="DL1154" s="66"/>
      <c r="DM1154" s="66"/>
      <c r="DN1154" s="66"/>
      <c r="DO1154" s="66"/>
      <c r="DP1154" s="66"/>
      <c r="DQ1154" s="66"/>
      <c r="DR1154" s="66"/>
      <c r="DS1154" s="66"/>
      <c r="DT1154" s="66"/>
      <c r="DU1154" s="66"/>
      <c r="DV1154" s="66"/>
      <c r="DW1154" s="66"/>
      <c r="DX1154" s="66"/>
      <c r="DY1154" s="66"/>
      <c r="DZ1154" s="66"/>
      <c r="EA1154" s="66"/>
      <c r="EB1154" s="66"/>
      <c r="EC1154" s="66"/>
      <c r="ED1154" s="66"/>
      <c r="EE1154" s="66"/>
      <c r="EF1154" s="66"/>
      <c r="EG1154" s="66"/>
      <c r="EH1154" s="66"/>
      <c r="EI1154" s="66"/>
      <c r="EJ1154" s="66"/>
      <c r="EK1154" s="66"/>
      <c r="EL1154" s="115"/>
      <c r="EM1154" s="61"/>
      <c r="EN1154" s="61"/>
      <c r="EO1154" s="61"/>
      <c r="EP1154" s="61"/>
      <c r="EQ1154" s="121"/>
    </row>
    <row r="1155" spans="2:147" s="67" customFormat="1" ht="11.25" customHeight="1" x14ac:dyDescent="0.15">
      <c r="B1155" s="114"/>
      <c r="C1155" s="56"/>
      <c r="D1155" s="56"/>
      <c r="E1155" s="56"/>
      <c r="F1155" s="56"/>
      <c r="G1155" s="56"/>
      <c r="H1155" s="56"/>
      <c r="I1155" s="56"/>
      <c r="J1155" s="56"/>
      <c r="K1155" s="56"/>
      <c r="L1155" s="56"/>
      <c r="M1155" s="56"/>
      <c r="N1155" s="56"/>
      <c r="O1155" s="56" t="s">
        <v>12636</v>
      </c>
      <c r="P1155" s="56"/>
      <c r="Q1155" s="56"/>
      <c r="R1155" s="56"/>
      <c r="S1155" s="56"/>
      <c r="T1155" s="56"/>
      <c r="U1155" s="56"/>
      <c r="V1155" s="56" t="s">
        <v>12636</v>
      </c>
      <c r="W1155" s="56"/>
      <c r="X1155" s="56"/>
      <c r="Y1155" s="56"/>
      <c r="Z1155" s="56"/>
      <c r="AA1155" s="56"/>
      <c r="AB1155" s="56"/>
      <c r="AC1155" s="56"/>
      <c r="AD1155" s="56"/>
      <c r="AE1155" s="56"/>
      <c r="AF1155" s="56"/>
      <c r="AG1155" s="56"/>
      <c r="AH1155" s="56"/>
      <c r="AI1155" s="56" t="str">
        <f>TEXT(L1145,"#,##0.#######")</f>
        <v>20.</v>
      </c>
      <c r="AJ1155" s="56"/>
      <c r="AK1155" s="56"/>
      <c r="AL1155" s="56"/>
      <c r="AM1155" s="56"/>
      <c r="AN1155" s="56"/>
      <c r="AO1155" s="56"/>
      <c r="AP1155" s="56" t="str">
        <f>TEXT(L1145,"#,##0.#######")</f>
        <v>20.</v>
      </c>
      <c r="AQ1155" s="56"/>
      <c r="AR1155" s="56"/>
      <c r="AS1155" s="56"/>
      <c r="AT1155" s="56"/>
      <c r="AU1155" s="56"/>
      <c r="AV1155" s="56"/>
      <c r="AW1155" s="56"/>
      <c r="AX1155" s="56"/>
      <c r="AY1155" s="56"/>
      <c r="AZ1155" s="56"/>
      <c r="BA1155" s="56"/>
      <c r="BB1155" s="56"/>
      <c r="BC1155" s="56"/>
      <c r="BD1155" s="56"/>
      <c r="BE1155" s="56"/>
      <c r="BF1155" s="56"/>
      <c r="BG1155" s="56"/>
      <c r="BH1155" s="56"/>
      <c r="BI1155" s="56"/>
      <c r="BJ1155" s="56"/>
      <c r="BK1155" s="56"/>
      <c r="BL1155" s="56"/>
      <c r="BM1155" s="56"/>
      <c r="BN1155" s="56"/>
      <c r="BO1155" s="56"/>
      <c r="BP1155" s="56"/>
      <c r="BQ1155" s="56"/>
      <c r="BR1155" s="56"/>
      <c r="BS1155" s="56"/>
      <c r="BT1155" s="56"/>
      <c r="BU1155" s="56"/>
      <c r="BV1155" s="56"/>
      <c r="BW1155" s="56"/>
      <c r="BX1155" s="56"/>
      <c r="BY1155" s="56"/>
      <c r="BZ1155" s="56"/>
      <c r="CA1155" s="56"/>
      <c r="CB1155" s="56"/>
      <c r="CC1155" s="56"/>
      <c r="CD1155" s="56"/>
      <c r="CE1155" s="56"/>
      <c r="CF1155" s="56"/>
      <c r="CG1155" s="56"/>
      <c r="CH1155" s="56"/>
      <c r="CI1155" s="56"/>
      <c r="CJ1155" s="56"/>
      <c r="CK1155" s="56"/>
      <c r="CL1155" s="56"/>
      <c r="CM1155" s="56"/>
      <c r="CN1155" s="56"/>
      <c r="CO1155" s="56"/>
      <c r="CP1155" s="56"/>
      <c r="CQ1155" s="56"/>
      <c r="CR1155" s="56"/>
      <c r="CS1155" s="56"/>
      <c r="CT1155" s="56"/>
      <c r="CU1155" s="56"/>
      <c r="CV1155" s="56"/>
      <c r="CW1155" s="56"/>
      <c r="CX1155" s="56"/>
      <c r="CY1155" s="56"/>
      <c r="CZ1155" s="66"/>
      <c r="DA1155" s="66"/>
      <c r="DB1155" s="66"/>
      <c r="DC1155" s="66"/>
      <c r="DD1155" s="66"/>
      <c r="DE1155" s="66"/>
      <c r="DF1155" s="66"/>
      <c r="DG1155" s="66"/>
      <c r="DH1155" s="66"/>
      <c r="DI1155" s="66"/>
      <c r="DJ1155" s="66"/>
      <c r="DK1155" s="66"/>
      <c r="DL1155" s="66"/>
      <c r="DM1155" s="66"/>
      <c r="DN1155" s="66"/>
      <c r="DO1155" s="66"/>
      <c r="DP1155" s="66"/>
      <c r="DQ1155" s="66"/>
      <c r="DR1155" s="66"/>
      <c r="DS1155" s="66"/>
      <c r="DT1155" s="66"/>
      <c r="DU1155" s="66"/>
      <c r="DV1155" s="66"/>
      <c r="DW1155" s="66"/>
      <c r="DX1155" s="66"/>
      <c r="DY1155" s="66"/>
      <c r="DZ1155" s="66"/>
      <c r="EA1155" s="66"/>
      <c r="EB1155" s="66"/>
      <c r="EC1155" s="66"/>
      <c r="ED1155" s="66"/>
      <c r="EE1155" s="66"/>
      <c r="EF1155" s="66"/>
      <c r="EG1155" s="66"/>
      <c r="EH1155" s="66"/>
      <c r="EI1155" s="66"/>
      <c r="EJ1155" s="66"/>
      <c r="EK1155" s="66"/>
      <c r="EL1155" s="115"/>
      <c r="EM1155" s="61"/>
      <c r="EN1155" s="61"/>
      <c r="EO1155" s="61"/>
      <c r="EP1155" s="61"/>
      <c r="EQ1155" s="121"/>
    </row>
    <row r="1156" spans="2:147" s="67" customFormat="1" ht="11.25" customHeight="1" x14ac:dyDescent="0.15">
      <c r="B1156" s="114"/>
      <c r="C1156" s="56"/>
      <c r="D1156" s="56"/>
      <c r="E1156" s="56"/>
      <c r="F1156" s="56"/>
      <c r="G1156" s="56"/>
      <c r="H1156" s="56" t="s">
        <v>12647</v>
      </c>
      <c r="I1156" s="56"/>
      <c r="J1156" s="56"/>
      <c r="K1156" s="56" t="s">
        <v>43</v>
      </c>
      <c r="L1156" s="56"/>
      <c r="M1156" s="56" t="s">
        <v>46</v>
      </c>
      <c r="N1156" s="56" t="s">
        <v>12620</v>
      </c>
      <c r="O1156" s="56"/>
      <c r="P1156" s="56" t="s">
        <v>12620</v>
      </c>
      <c r="Q1156" s="56"/>
      <c r="R1156" s="56"/>
      <c r="S1156" s="56" t="s">
        <v>39</v>
      </c>
      <c r="T1156" s="56"/>
      <c r="U1156" s="56" t="s">
        <v>12620</v>
      </c>
      <c r="V1156" s="56"/>
      <c r="W1156" s="56" t="s">
        <v>12620</v>
      </c>
      <c r="X1156" s="56"/>
      <c r="Y1156" s="56" t="s">
        <v>47</v>
      </c>
      <c r="Z1156" s="56" t="s">
        <v>12566</v>
      </c>
      <c r="AA1156" s="56"/>
      <c r="AB1156" s="56" t="str">
        <f>TEXT(60,"#,##0.#######")</f>
        <v>60.</v>
      </c>
      <c r="AC1156" s="56"/>
      <c r="AD1156" s="56"/>
      <c r="AE1156" s="56" t="s">
        <v>43</v>
      </c>
      <c r="AF1156" s="56"/>
      <c r="AG1156" s="56" t="s">
        <v>46</v>
      </c>
      <c r="AH1156" s="56" t="s">
        <v>12620</v>
      </c>
      <c r="AI1156" s="56"/>
      <c r="AJ1156" s="56" t="s">
        <v>12620</v>
      </c>
      <c r="AK1156" s="56"/>
      <c r="AL1156" s="56"/>
      <c r="AM1156" s="56" t="s">
        <v>39</v>
      </c>
      <c r="AN1156" s="56"/>
      <c r="AO1156" s="56" t="s">
        <v>12620</v>
      </c>
      <c r="AP1156" s="56"/>
      <c r="AQ1156" s="56" t="s">
        <v>12620</v>
      </c>
      <c r="AR1156" s="56"/>
      <c r="AS1156" s="56" t="s">
        <v>47</v>
      </c>
      <c r="AT1156" s="56" t="s">
        <v>12566</v>
      </c>
      <c r="AU1156" s="56"/>
      <c r="AV1156" s="56" t="str">
        <f>TEXT(60,"#,##0.#######")</f>
        <v>60.</v>
      </c>
      <c r="AW1156" s="56"/>
      <c r="AX1156" s="56"/>
      <c r="AY1156" s="56" t="s">
        <v>43</v>
      </c>
      <c r="AZ1156" s="56"/>
      <c r="BA1156" s="56" t="str">
        <f>TEXT(ROUND(((L1145)/(Y1145)+(L1145)/(AP1145))*AB1156,2),"#,##0.#######")</f>
        <v>74.29</v>
      </c>
      <c r="BB1156" s="56"/>
      <c r="BC1156" s="56"/>
      <c r="BD1156" s="56"/>
      <c r="BE1156" s="56"/>
      <c r="BF1156" s="56"/>
      <c r="BG1156" s="56"/>
      <c r="BH1156" s="56"/>
      <c r="BI1156" s="56"/>
      <c r="BJ1156" s="56"/>
      <c r="BK1156" s="56"/>
      <c r="BL1156" s="56"/>
      <c r="BM1156" s="56"/>
      <c r="BN1156" s="56"/>
      <c r="BO1156" s="56"/>
      <c r="BP1156" s="56"/>
      <c r="BQ1156" s="56"/>
      <c r="BR1156" s="56"/>
      <c r="BS1156" s="56"/>
      <c r="BT1156" s="56"/>
      <c r="BU1156" s="56"/>
      <c r="BV1156" s="56"/>
      <c r="BW1156" s="56"/>
      <c r="BX1156" s="56"/>
      <c r="BY1156" s="56"/>
      <c r="BZ1156" s="56"/>
      <c r="CA1156" s="56"/>
      <c r="CB1156" s="56"/>
      <c r="CC1156" s="56"/>
      <c r="CD1156" s="56"/>
      <c r="CE1156" s="56"/>
      <c r="CF1156" s="56"/>
      <c r="CG1156" s="56"/>
      <c r="CH1156" s="56"/>
      <c r="CI1156" s="56"/>
      <c r="CJ1156" s="56"/>
      <c r="CK1156" s="56"/>
      <c r="CL1156" s="56"/>
      <c r="CM1156" s="56"/>
      <c r="CN1156" s="56"/>
      <c r="CO1156" s="56"/>
      <c r="CP1156" s="56"/>
      <c r="CQ1156" s="56"/>
      <c r="CR1156" s="56"/>
      <c r="CS1156" s="56"/>
      <c r="CT1156" s="56"/>
      <c r="CU1156" s="56"/>
      <c r="CV1156" s="56"/>
      <c r="CW1156" s="56"/>
      <c r="CX1156" s="56"/>
      <c r="CY1156" s="56"/>
      <c r="CZ1156" s="66"/>
      <c r="DA1156" s="66"/>
      <c r="DB1156" s="66"/>
      <c r="DC1156" s="66"/>
      <c r="DD1156" s="66"/>
      <c r="DE1156" s="66"/>
      <c r="DF1156" s="66"/>
      <c r="DG1156" s="66"/>
      <c r="DH1156" s="66"/>
      <c r="DI1156" s="66"/>
      <c r="DJ1156" s="66"/>
      <c r="DK1156" s="66"/>
      <c r="DL1156" s="66"/>
      <c r="DM1156" s="66"/>
      <c r="DN1156" s="66"/>
      <c r="DO1156" s="66"/>
      <c r="DP1156" s="66"/>
      <c r="DQ1156" s="66"/>
      <c r="DR1156" s="66"/>
      <c r="DS1156" s="66"/>
      <c r="DT1156" s="66"/>
      <c r="DU1156" s="66"/>
      <c r="DV1156" s="66"/>
      <c r="DW1156" s="66"/>
      <c r="DX1156" s="66"/>
      <c r="DY1156" s="66"/>
      <c r="DZ1156" s="66"/>
      <c r="EA1156" s="66"/>
      <c r="EB1156" s="66"/>
      <c r="EC1156" s="66"/>
      <c r="ED1156" s="66"/>
      <c r="EE1156" s="66"/>
      <c r="EF1156" s="66"/>
      <c r="EG1156" s="66"/>
      <c r="EH1156" s="66"/>
      <c r="EI1156" s="66"/>
      <c r="EJ1156" s="66"/>
      <c r="EK1156" s="66"/>
      <c r="EL1156" s="115"/>
      <c r="EM1156" s="61"/>
      <c r="EN1156" s="61"/>
      <c r="EO1156" s="61"/>
      <c r="EP1156" s="61"/>
      <c r="EQ1156" s="121"/>
    </row>
    <row r="1157" spans="2:147" s="67" customFormat="1" ht="11.25" customHeight="1" x14ac:dyDescent="0.15">
      <c r="B1157" s="114"/>
      <c r="C1157" s="56"/>
      <c r="D1157" s="56"/>
      <c r="E1157" s="56"/>
      <c r="F1157" s="56"/>
      <c r="G1157" s="56"/>
      <c r="H1157" s="56"/>
      <c r="I1157" s="56"/>
      <c r="J1157" s="56"/>
      <c r="K1157" s="56"/>
      <c r="L1157" s="56"/>
      <c r="M1157" s="56"/>
      <c r="N1157" s="56"/>
      <c r="O1157" s="56" t="s">
        <v>12789</v>
      </c>
      <c r="P1157" s="56"/>
      <c r="Q1157" s="56"/>
      <c r="R1157" s="56"/>
      <c r="S1157" s="56"/>
      <c r="T1157" s="56"/>
      <c r="U1157" s="56"/>
      <c r="V1157" s="56" t="s">
        <v>12790</v>
      </c>
      <c r="W1157" s="56"/>
      <c r="X1157" s="56"/>
      <c r="Y1157" s="56"/>
      <c r="Z1157" s="56"/>
      <c r="AA1157" s="56"/>
      <c r="AB1157" s="56"/>
      <c r="AC1157" s="56"/>
      <c r="AD1157" s="56"/>
      <c r="AE1157" s="56"/>
      <c r="AF1157" s="56"/>
      <c r="AG1157" s="56"/>
      <c r="AH1157" s="56"/>
      <c r="AI1157" s="56" t="str">
        <f>TEXT(Y1145,"#,##0.#######")</f>
        <v>30.</v>
      </c>
      <c r="AJ1157" s="56"/>
      <c r="AK1157" s="56"/>
      <c r="AL1157" s="56"/>
      <c r="AM1157" s="56"/>
      <c r="AN1157" s="56"/>
      <c r="AO1157" s="56"/>
      <c r="AP1157" s="56" t="str">
        <f>TEXT(AP1145,"#,##0.#######")</f>
        <v>35.</v>
      </c>
      <c r="AQ1157" s="56"/>
      <c r="AR1157" s="56"/>
      <c r="AS1157" s="56"/>
      <c r="AT1157" s="56"/>
      <c r="AU1157" s="56"/>
      <c r="AV1157" s="56"/>
      <c r="AW1157" s="56"/>
      <c r="AX1157" s="56"/>
      <c r="AY1157" s="56"/>
      <c r="AZ1157" s="56"/>
      <c r="BA1157" s="56"/>
      <c r="BB1157" s="56"/>
      <c r="BC1157" s="56"/>
      <c r="BD1157" s="56"/>
      <c r="BE1157" s="56"/>
      <c r="BF1157" s="56"/>
      <c r="BG1157" s="56"/>
      <c r="BH1157" s="56"/>
      <c r="BI1157" s="56"/>
      <c r="BJ1157" s="56"/>
      <c r="BK1157" s="56"/>
      <c r="BL1157" s="56"/>
      <c r="BM1157" s="56"/>
      <c r="BN1157" s="56"/>
      <c r="BO1157" s="56"/>
      <c r="BP1157" s="56"/>
      <c r="BQ1157" s="56"/>
      <c r="BR1157" s="56"/>
      <c r="BS1157" s="56"/>
      <c r="BT1157" s="56"/>
      <c r="BU1157" s="56"/>
      <c r="BV1157" s="56"/>
      <c r="BW1157" s="56"/>
      <c r="BX1157" s="56"/>
      <c r="BY1157" s="56"/>
      <c r="BZ1157" s="56"/>
      <c r="CA1157" s="56"/>
      <c r="CB1157" s="56"/>
      <c r="CC1157" s="56"/>
      <c r="CD1157" s="56"/>
      <c r="CE1157" s="56"/>
      <c r="CF1157" s="56"/>
      <c r="CG1157" s="56"/>
      <c r="CH1157" s="56"/>
      <c r="CI1157" s="56"/>
      <c r="CJ1157" s="56"/>
      <c r="CK1157" s="56"/>
      <c r="CL1157" s="56"/>
      <c r="CM1157" s="56"/>
      <c r="CN1157" s="56"/>
      <c r="CO1157" s="56"/>
      <c r="CP1157" s="56"/>
      <c r="CQ1157" s="56"/>
      <c r="CR1157" s="56"/>
      <c r="CS1157" s="56"/>
      <c r="CT1157" s="56"/>
      <c r="CU1157" s="56"/>
      <c r="CV1157" s="56"/>
      <c r="CW1157" s="56"/>
      <c r="CX1157" s="56"/>
      <c r="CY1157" s="56"/>
      <c r="CZ1157" s="66"/>
      <c r="DA1157" s="66"/>
      <c r="DB1157" s="66"/>
      <c r="DC1157" s="66"/>
      <c r="DD1157" s="66"/>
      <c r="DE1157" s="66"/>
      <c r="DF1157" s="66"/>
      <c r="DG1157" s="66"/>
      <c r="DH1157" s="66"/>
      <c r="DI1157" s="66"/>
      <c r="DJ1157" s="66"/>
      <c r="DK1157" s="66"/>
      <c r="DL1157" s="66"/>
      <c r="DM1157" s="66"/>
      <c r="DN1157" s="66"/>
      <c r="DO1157" s="66"/>
      <c r="DP1157" s="66"/>
      <c r="DQ1157" s="66"/>
      <c r="DR1157" s="66"/>
      <c r="DS1157" s="66"/>
      <c r="DT1157" s="66"/>
      <c r="DU1157" s="66"/>
      <c r="DV1157" s="66"/>
      <c r="DW1157" s="66"/>
      <c r="DX1157" s="66"/>
      <c r="DY1157" s="66"/>
      <c r="DZ1157" s="66"/>
      <c r="EA1157" s="66"/>
      <c r="EB1157" s="66"/>
      <c r="EC1157" s="66"/>
      <c r="ED1157" s="66"/>
      <c r="EE1157" s="66"/>
      <c r="EF1157" s="66"/>
      <c r="EG1157" s="66"/>
      <c r="EH1157" s="66"/>
      <c r="EI1157" s="66"/>
      <c r="EJ1157" s="66"/>
      <c r="EK1157" s="66"/>
      <c r="EL1157" s="115"/>
      <c r="EM1157" s="61"/>
      <c r="EN1157" s="61"/>
      <c r="EO1157" s="61"/>
      <c r="EP1157" s="61"/>
      <c r="EQ1157" s="121"/>
    </row>
    <row r="1158" spans="2:147" s="67" customFormat="1" ht="11.25" customHeight="1" x14ac:dyDescent="0.15">
      <c r="B1158" s="114"/>
      <c r="C1158" s="56"/>
      <c r="D1158" s="56"/>
      <c r="E1158" s="56"/>
      <c r="F1158" s="56"/>
      <c r="G1158" s="56"/>
      <c r="H1158" s="56"/>
      <c r="I1158" s="56"/>
      <c r="J1158" s="56"/>
      <c r="K1158" s="56"/>
      <c r="L1158" s="56"/>
      <c r="M1158" s="56"/>
      <c r="N1158" s="56"/>
      <c r="O1158" s="56"/>
      <c r="P1158" s="56"/>
      <c r="Q1158" s="56"/>
      <c r="R1158" s="56"/>
      <c r="S1158" s="56"/>
      <c r="T1158" s="56"/>
      <c r="U1158" s="56"/>
      <c r="V1158" s="56"/>
      <c r="W1158" s="56"/>
      <c r="X1158" s="56"/>
      <c r="Y1158" s="56"/>
      <c r="Z1158" s="56"/>
      <c r="AA1158" s="56"/>
      <c r="AB1158" s="56"/>
      <c r="AC1158" s="56"/>
      <c r="AD1158" s="56"/>
      <c r="AE1158" s="56"/>
      <c r="AF1158" s="56"/>
      <c r="AG1158" s="56"/>
      <c r="AH1158" s="56"/>
      <c r="AI1158" s="56"/>
      <c r="AJ1158" s="56"/>
      <c r="AK1158" s="56"/>
      <c r="AL1158" s="56"/>
      <c r="AM1158" s="56"/>
      <c r="AN1158" s="56"/>
      <c r="AO1158" s="56"/>
      <c r="AP1158" s="56"/>
      <c r="AQ1158" s="56"/>
      <c r="AR1158" s="56"/>
      <c r="AS1158" s="56"/>
      <c r="AT1158" s="56"/>
      <c r="AU1158" s="56"/>
      <c r="AV1158" s="56"/>
      <c r="AW1158" s="56"/>
      <c r="AX1158" s="56"/>
      <c r="AY1158" s="56"/>
      <c r="AZ1158" s="56"/>
      <c r="BA1158" s="56"/>
      <c r="BB1158" s="56"/>
      <c r="BC1158" s="56"/>
      <c r="BD1158" s="56"/>
      <c r="BE1158" s="56"/>
      <c r="BF1158" s="56"/>
      <c r="BG1158" s="56"/>
      <c r="BH1158" s="56"/>
      <c r="BI1158" s="56"/>
      <c r="BJ1158" s="56"/>
      <c r="BK1158" s="56"/>
      <c r="BL1158" s="56"/>
      <c r="BM1158" s="56"/>
      <c r="BN1158" s="56"/>
      <c r="BO1158" s="56"/>
      <c r="BP1158" s="56"/>
      <c r="BQ1158" s="56"/>
      <c r="BR1158" s="56"/>
      <c r="BS1158" s="56"/>
      <c r="BT1158" s="56"/>
      <c r="BU1158" s="56"/>
      <c r="BV1158" s="56"/>
      <c r="BW1158" s="56"/>
      <c r="BX1158" s="56"/>
      <c r="BY1158" s="56"/>
      <c r="BZ1158" s="56"/>
      <c r="CA1158" s="56"/>
      <c r="CB1158" s="56"/>
      <c r="CC1158" s="56"/>
      <c r="CD1158" s="56"/>
      <c r="CE1158" s="56"/>
      <c r="CF1158" s="56"/>
      <c r="CG1158" s="56"/>
      <c r="CH1158" s="56"/>
      <c r="CI1158" s="56"/>
      <c r="CJ1158" s="56"/>
      <c r="CK1158" s="56"/>
      <c r="CL1158" s="56"/>
      <c r="CM1158" s="56"/>
      <c r="CN1158" s="56"/>
      <c r="CO1158" s="56"/>
      <c r="CP1158" s="56"/>
      <c r="CQ1158" s="56"/>
      <c r="CR1158" s="56"/>
      <c r="CS1158" s="56"/>
      <c r="CT1158" s="56"/>
      <c r="CU1158" s="56"/>
      <c r="CV1158" s="56"/>
      <c r="CW1158" s="56"/>
      <c r="CX1158" s="56"/>
      <c r="CY1158" s="56"/>
      <c r="CZ1158" s="66"/>
      <c r="DA1158" s="66"/>
      <c r="DB1158" s="66"/>
      <c r="DC1158" s="66"/>
      <c r="DD1158" s="66"/>
      <c r="DE1158" s="66"/>
      <c r="DF1158" s="66"/>
      <c r="DG1158" s="66"/>
      <c r="DH1158" s="66"/>
      <c r="DI1158" s="66"/>
      <c r="DJ1158" s="66"/>
      <c r="DK1158" s="66"/>
      <c r="DL1158" s="66"/>
      <c r="DM1158" s="66"/>
      <c r="DN1158" s="66"/>
      <c r="DO1158" s="66"/>
      <c r="DP1158" s="66"/>
      <c r="DQ1158" s="66"/>
      <c r="DR1158" s="66"/>
      <c r="DS1158" s="66"/>
      <c r="DT1158" s="66"/>
      <c r="DU1158" s="66"/>
      <c r="DV1158" s="66"/>
      <c r="DW1158" s="66"/>
      <c r="DX1158" s="66"/>
      <c r="DY1158" s="66"/>
      <c r="DZ1158" s="66"/>
      <c r="EA1158" s="66"/>
      <c r="EB1158" s="66"/>
      <c r="EC1158" s="66"/>
      <c r="ED1158" s="66"/>
      <c r="EE1158" s="66"/>
      <c r="EF1158" s="66"/>
      <c r="EG1158" s="66"/>
      <c r="EH1158" s="66"/>
      <c r="EI1158" s="66"/>
      <c r="EJ1158" s="66"/>
      <c r="EK1158" s="66"/>
      <c r="EL1158" s="115"/>
      <c r="EM1158" s="61"/>
      <c r="EN1158" s="61"/>
      <c r="EO1158" s="61"/>
      <c r="EP1158" s="61"/>
      <c r="EQ1158" s="121"/>
    </row>
    <row r="1159" spans="2:147" s="67" customFormat="1" ht="11.25" customHeight="1" x14ac:dyDescent="0.15">
      <c r="B1159" s="114"/>
      <c r="C1159" s="56"/>
      <c r="D1159" s="56"/>
      <c r="E1159" s="56"/>
      <c r="F1159" s="56"/>
      <c r="G1159" s="56"/>
      <c r="H1159" s="56" t="s">
        <v>12641</v>
      </c>
      <c r="I1159" s="56"/>
      <c r="J1159" s="56"/>
      <c r="K1159" s="56" t="s">
        <v>43</v>
      </c>
      <c r="L1159" s="56"/>
      <c r="M1159" s="56" t="str">
        <f>TEXT(0.8,"#,##0.#######")</f>
        <v>0.8</v>
      </c>
      <c r="N1159" s="56"/>
      <c r="O1159" s="56"/>
      <c r="P1159" s="56"/>
      <c r="Q1159" s="56"/>
      <c r="R1159" s="56"/>
      <c r="S1159" s="56"/>
      <c r="T1159" s="56" t="s">
        <v>12643</v>
      </c>
      <c r="U1159" s="56"/>
      <c r="V1159" s="56"/>
      <c r="W1159" s="56" t="s">
        <v>43</v>
      </c>
      <c r="X1159" s="56"/>
      <c r="Y1159" s="56" t="str">
        <f>TEXT(0.42,"#,##0.#######")</f>
        <v>0.42</v>
      </c>
      <c r="Z1159" s="56"/>
      <c r="AA1159" s="56"/>
      <c r="AB1159" s="56"/>
      <c r="AC1159" s="56"/>
      <c r="AD1159" s="56"/>
      <c r="AE1159" s="56"/>
      <c r="AF1159" s="56"/>
      <c r="AG1159" s="56" t="s">
        <v>12645</v>
      </c>
      <c r="AH1159" s="56"/>
      <c r="AI1159" s="56"/>
      <c r="AJ1159" s="56" t="s">
        <v>43</v>
      </c>
      <c r="AK1159" s="56"/>
      <c r="AL1159" s="56" t="str">
        <f>TEXT(0.5,"#,##0.#######")</f>
        <v>0.5</v>
      </c>
      <c r="AM1159" s="56"/>
      <c r="AN1159" s="56"/>
      <c r="AO1159" s="56"/>
      <c r="AP1159" s="56"/>
      <c r="AQ1159" s="56"/>
      <c r="AR1159" s="56"/>
      <c r="AS1159" s="56" t="s">
        <v>12933</v>
      </c>
      <c r="AT1159" s="56"/>
      <c r="AU1159" s="56"/>
      <c r="AV1159" s="56" t="s">
        <v>43</v>
      </c>
      <c r="AW1159" s="56"/>
      <c r="AX1159" s="56" t="str">
        <f>TEXT(1.5,"#,##0.#######")</f>
        <v>1.5</v>
      </c>
      <c r="AY1159" s="56"/>
      <c r="AZ1159" s="56"/>
      <c r="BA1159" s="56"/>
      <c r="BB1159" s="56"/>
      <c r="BC1159" s="56"/>
      <c r="BD1159" s="56"/>
      <c r="BE1159" s="56"/>
      <c r="BF1159" s="56"/>
      <c r="BG1159" s="56"/>
      <c r="BH1159" s="56"/>
      <c r="BI1159" s="56"/>
      <c r="BJ1159" s="56"/>
      <c r="BK1159" s="56"/>
      <c r="BL1159" s="56"/>
      <c r="BM1159" s="56"/>
      <c r="BN1159" s="56"/>
      <c r="BO1159" s="56"/>
      <c r="BP1159" s="56"/>
      <c r="BQ1159" s="56"/>
      <c r="BR1159" s="56"/>
      <c r="BS1159" s="56"/>
      <c r="BT1159" s="56"/>
      <c r="BU1159" s="56"/>
      <c r="BV1159" s="56"/>
      <c r="BW1159" s="56"/>
      <c r="BX1159" s="56"/>
      <c r="BY1159" s="56"/>
      <c r="BZ1159" s="56"/>
      <c r="CA1159" s="56"/>
      <c r="CB1159" s="56"/>
      <c r="CC1159" s="56"/>
      <c r="CD1159" s="56"/>
      <c r="CE1159" s="56"/>
      <c r="CF1159" s="56"/>
      <c r="CG1159" s="56"/>
      <c r="CH1159" s="56"/>
      <c r="CI1159" s="56"/>
      <c r="CJ1159" s="56"/>
      <c r="CK1159" s="56"/>
      <c r="CL1159" s="56"/>
      <c r="CM1159" s="56"/>
      <c r="CN1159" s="56"/>
      <c r="CO1159" s="56"/>
      <c r="CP1159" s="56"/>
      <c r="CQ1159" s="56"/>
      <c r="CR1159" s="56"/>
      <c r="CS1159" s="56"/>
      <c r="CT1159" s="56"/>
      <c r="CU1159" s="56"/>
      <c r="CV1159" s="56"/>
      <c r="CW1159" s="56"/>
      <c r="CX1159" s="56"/>
      <c r="CY1159" s="56"/>
      <c r="CZ1159" s="66"/>
      <c r="DA1159" s="66"/>
      <c r="DB1159" s="66"/>
      <c r="DC1159" s="66"/>
      <c r="DD1159" s="66"/>
      <c r="DE1159" s="66"/>
      <c r="DF1159" s="66"/>
      <c r="DG1159" s="66"/>
      <c r="DH1159" s="66"/>
      <c r="DI1159" s="66"/>
      <c r="DJ1159" s="66"/>
      <c r="DK1159" s="66"/>
      <c r="DL1159" s="66"/>
      <c r="DM1159" s="66"/>
      <c r="DN1159" s="66"/>
      <c r="DO1159" s="66"/>
      <c r="DP1159" s="66"/>
      <c r="DQ1159" s="66"/>
      <c r="DR1159" s="66"/>
      <c r="DS1159" s="66"/>
      <c r="DT1159" s="66"/>
      <c r="DU1159" s="66"/>
      <c r="DV1159" s="66"/>
      <c r="DW1159" s="66"/>
      <c r="DX1159" s="66"/>
      <c r="DY1159" s="66"/>
      <c r="DZ1159" s="66"/>
      <c r="EA1159" s="66"/>
      <c r="EB1159" s="66"/>
      <c r="EC1159" s="66"/>
      <c r="ED1159" s="66"/>
      <c r="EE1159" s="66"/>
      <c r="EF1159" s="66"/>
      <c r="EG1159" s="66"/>
      <c r="EH1159" s="66"/>
      <c r="EI1159" s="66"/>
      <c r="EJ1159" s="66"/>
      <c r="EK1159" s="66"/>
      <c r="EL1159" s="115"/>
      <c r="EM1159" s="61"/>
      <c r="EN1159" s="61"/>
      <c r="EO1159" s="61"/>
      <c r="EP1159" s="61"/>
      <c r="EQ1159" s="121"/>
    </row>
    <row r="1160" spans="2:147" s="67" customFormat="1" ht="11.25" customHeight="1" x14ac:dyDescent="0.15">
      <c r="B1160" s="114"/>
      <c r="C1160" s="56"/>
      <c r="D1160" s="56"/>
      <c r="E1160" s="56"/>
      <c r="F1160" s="56"/>
      <c r="G1160" s="56"/>
      <c r="H1160" s="56"/>
      <c r="I1160" s="56"/>
      <c r="J1160" s="56"/>
      <c r="K1160" s="56"/>
      <c r="L1160" s="56"/>
      <c r="M1160" s="56"/>
      <c r="N1160" s="56"/>
      <c r="O1160" s="56"/>
      <c r="P1160" s="56"/>
      <c r="Q1160" s="56"/>
      <c r="R1160" s="56"/>
      <c r="S1160" s="56"/>
      <c r="T1160" s="56"/>
      <c r="U1160" s="56"/>
      <c r="V1160" s="56"/>
      <c r="W1160" s="56"/>
      <c r="X1160" s="56"/>
      <c r="Y1160" s="56"/>
      <c r="Z1160" s="56"/>
      <c r="AA1160" s="56"/>
      <c r="AB1160" s="56"/>
      <c r="AC1160" s="56"/>
      <c r="AD1160" s="56"/>
      <c r="AE1160" s="56"/>
      <c r="AF1160" s="56"/>
      <c r="AG1160" s="56"/>
      <c r="AH1160" s="56"/>
      <c r="AI1160" s="56"/>
      <c r="AJ1160" s="56"/>
      <c r="AK1160" s="56"/>
      <c r="AL1160" s="56"/>
      <c r="AM1160" s="56"/>
      <c r="AN1160" s="56"/>
      <c r="AO1160" s="56"/>
      <c r="AP1160" s="56"/>
      <c r="AQ1160" s="56"/>
      <c r="AR1160" s="56"/>
      <c r="AS1160" s="56"/>
      <c r="AT1160" s="56"/>
      <c r="AU1160" s="56"/>
      <c r="AV1160" s="56"/>
      <c r="AW1160" s="56"/>
      <c r="AX1160" s="56"/>
      <c r="AY1160" s="56"/>
      <c r="AZ1160" s="56"/>
      <c r="BA1160" s="56"/>
      <c r="BB1160" s="56"/>
      <c r="BC1160" s="56"/>
      <c r="BD1160" s="56"/>
      <c r="BE1160" s="56"/>
      <c r="BF1160" s="56"/>
      <c r="BG1160" s="56"/>
      <c r="BH1160" s="56"/>
      <c r="BI1160" s="56"/>
      <c r="BJ1160" s="56"/>
      <c r="BK1160" s="56"/>
      <c r="BL1160" s="56"/>
      <c r="BM1160" s="56"/>
      <c r="BN1160" s="56"/>
      <c r="BO1160" s="56"/>
      <c r="BP1160" s="56"/>
      <c r="BQ1160" s="56"/>
      <c r="BR1160" s="56"/>
      <c r="BS1160" s="56"/>
      <c r="BT1160" s="56"/>
      <c r="BU1160" s="56"/>
      <c r="BV1160" s="56"/>
      <c r="BW1160" s="56"/>
      <c r="BX1160" s="56"/>
      <c r="BY1160" s="56"/>
      <c r="BZ1160" s="56"/>
      <c r="CA1160" s="56"/>
      <c r="CB1160" s="56"/>
      <c r="CC1160" s="56"/>
      <c r="CD1160" s="56"/>
      <c r="CE1160" s="56"/>
      <c r="CF1160" s="56"/>
      <c r="CG1160" s="56"/>
      <c r="CH1160" s="56"/>
      <c r="CI1160" s="56"/>
      <c r="CJ1160" s="56"/>
      <c r="CK1160" s="56"/>
      <c r="CL1160" s="56"/>
      <c r="CM1160" s="56"/>
      <c r="CN1160" s="56"/>
      <c r="CO1160" s="56"/>
      <c r="CP1160" s="56"/>
      <c r="CQ1160" s="56"/>
      <c r="CR1160" s="56"/>
      <c r="CS1160" s="56"/>
      <c r="CT1160" s="56"/>
      <c r="CU1160" s="56"/>
      <c r="CV1160" s="56"/>
      <c r="CW1160" s="56"/>
      <c r="CX1160" s="56"/>
      <c r="CY1160" s="56"/>
      <c r="CZ1160" s="66"/>
      <c r="DA1160" s="66"/>
      <c r="DB1160" s="66"/>
      <c r="DC1160" s="66"/>
      <c r="DD1160" s="66"/>
      <c r="DE1160" s="66"/>
      <c r="DF1160" s="66"/>
      <c r="DG1160" s="66"/>
      <c r="DH1160" s="66"/>
      <c r="DI1160" s="66"/>
      <c r="DJ1160" s="66"/>
      <c r="DK1160" s="66"/>
      <c r="DL1160" s="66"/>
      <c r="DM1160" s="66"/>
      <c r="DN1160" s="66"/>
      <c r="DO1160" s="66"/>
      <c r="DP1160" s="66"/>
      <c r="DQ1160" s="66"/>
      <c r="DR1160" s="66"/>
      <c r="DS1160" s="66"/>
      <c r="DT1160" s="66"/>
      <c r="DU1160" s="66"/>
      <c r="DV1160" s="66"/>
      <c r="DW1160" s="66"/>
      <c r="DX1160" s="66"/>
      <c r="DY1160" s="66"/>
      <c r="DZ1160" s="66"/>
      <c r="EA1160" s="66"/>
      <c r="EB1160" s="66"/>
      <c r="EC1160" s="66"/>
      <c r="ED1160" s="66"/>
      <c r="EE1160" s="66"/>
      <c r="EF1160" s="66"/>
      <c r="EG1160" s="66"/>
      <c r="EH1160" s="66"/>
      <c r="EI1160" s="66"/>
      <c r="EJ1160" s="66"/>
      <c r="EK1160" s="66"/>
      <c r="EL1160" s="115"/>
      <c r="EM1160" s="61"/>
      <c r="EN1160" s="61"/>
      <c r="EO1160" s="61"/>
      <c r="EP1160" s="61"/>
      <c r="EQ1160" s="121"/>
    </row>
    <row r="1161" spans="2:147" s="67" customFormat="1" ht="11.25" customHeight="1" x14ac:dyDescent="0.15">
      <c r="B1161" s="114"/>
      <c r="C1161" s="56"/>
      <c r="D1161" s="56"/>
      <c r="E1161" s="56"/>
      <c r="F1161" s="56"/>
      <c r="G1161" s="56"/>
      <c r="H1161" s="56" t="s">
        <v>12619</v>
      </c>
      <c r="I1161" s="56"/>
      <c r="J1161" s="56"/>
      <c r="K1161" s="56" t="s">
        <v>43</v>
      </c>
      <c r="L1161" s="56"/>
      <c r="M1161" s="56" t="s">
        <v>12638</v>
      </c>
      <c r="N1161" s="56"/>
      <c r="O1161" s="56"/>
      <c r="P1161" s="56" t="s">
        <v>39</v>
      </c>
      <c r="Q1161" s="56"/>
      <c r="R1161" s="56" t="s">
        <v>12647</v>
      </c>
      <c r="S1161" s="56"/>
      <c r="T1161" s="56"/>
      <c r="U1161" s="56" t="s">
        <v>39</v>
      </c>
      <c r="V1161" s="56"/>
      <c r="W1161" s="56" t="s">
        <v>12641</v>
      </c>
      <c r="X1161" s="56"/>
      <c r="Y1161" s="56"/>
      <c r="Z1161" s="56" t="s">
        <v>39</v>
      </c>
      <c r="AA1161" s="56"/>
      <c r="AB1161" s="56" t="s">
        <v>12643</v>
      </c>
      <c r="AC1161" s="56"/>
      <c r="AD1161" s="56"/>
      <c r="AE1161" s="56" t="s">
        <v>39</v>
      </c>
      <c r="AF1161" s="56"/>
      <c r="AG1161" s="56" t="s">
        <v>12934</v>
      </c>
      <c r="AI1161" s="56"/>
      <c r="AJ1161" s="56" t="s">
        <v>39</v>
      </c>
      <c r="AK1161" s="56"/>
      <c r="AL1161" s="56" t="s">
        <v>12933</v>
      </c>
      <c r="AM1161" s="56"/>
      <c r="AN1161" s="56"/>
      <c r="AO1161" s="56" t="s">
        <v>43</v>
      </c>
      <c r="AP1161" s="56"/>
      <c r="AQ1161" s="56" t="str">
        <f>TEXT(BQ1153,"#,##0.#######")</f>
        <v>18.81</v>
      </c>
      <c r="AR1161" s="56"/>
      <c r="AS1161" s="56"/>
      <c r="AT1161" s="56"/>
      <c r="AU1161" s="56" t="s">
        <v>39</v>
      </c>
      <c r="AV1161" s="56" t="str">
        <f>TEXT(BA1156,"#,##0.#######")</f>
        <v>74.29</v>
      </c>
      <c r="AW1161" s="56"/>
      <c r="AX1161" s="56"/>
      <c r="AY1161" s="56"/>
      <c r="AZ1161" s="56" t="s">
        <v>39</v>
      </c>
      <c r="BA1161" s="56" t="str">
        <f>TEXT(M1159,"#,##0.#######")</f>
        <v>0.8</v>
      </c>
      <c r="BB1161" s="56"/>
      <c r="BC1161" s="56"/>
      <c r="BD1161" s="56" t="s">
        <v>39</v>
      </c>
      <c r="BE1161" s="56" t="str">
        <f>TEXT(Y1159,"#,##0.#######")</f>
        <v>0.42</v>
      </c>
      <c r="BF1161" s="56"/>
      <c r="BG1161" s="56"/>
      <c r="BH1161" s="56"/>
      <c r="BI1161" s="56" t="s">
        <v>39</v>
      </c>
      <c r="BJ1161" s="56" t="str">
        <f>TEXT(AL1159,"#,##0.#######")</f>
        <v>0.5</v>
      </c>
      <c r="BK1161" s="56"/>
      <c r="BL1161" s="56"/>
      <c r="BM1161" s="56" t="s">
        <v>39</v>
      </c>
      <c r="BN1161" s="56" t="str">
        <f>TEXT(AX1159,"#,##0.#######")</f>
        <v>1.5</v>
      </c>
      <c r="BQ1161" s="56" t="s">
        <v>43</v>
      </c>
      <c r="BR1161" s="56"/>
      <c r="BS1161" s="56" t="str">
        <f>TEXT(ROUND(BQ1153+BA1156+M1159+Y1159+AL1159+AX1159,2),"#,##0.#######")</f>
        <v>96.32</v>
      </c>
      <c r="BT1161" s="56"/>
      <c r="BU1161" s="56"/>
      <c r="BV1161" s="56"/>
      <c r="BW1161" s="56"/>
      <c r="BX1161" s="56"/>
      <c r="BY1161" s="56"/>
      <c r="BZ1161" s="56"/>
      <c r="CA1161" s="56"/>
      <c r="CB1161" s="56"/>
      <c r="CC1161" s="56"/>
      <c r="CD1161" s="56"/>
      <c r="CE1161" s="56"/>
      <c r="CF1161" s="56"/>
      <c r="CH1161" s="56"/>
      <c r="CI1161" s="56"/>
      <c r="CJ1161" s="56"/>
      <c r="CL1161" s="56"/>
      <c r="CM1161" s="56"/>
      <c r="CN1161" s="56"/>
      <c r="CQ1161" s="56"/>
      <c r="CR1161" s="56"/>
      <c r="CS1161" s="56"/>
      <c r="CT1161" s="56"/>
      <c r="CU1161" s="56"/>
      <c r="CV1161" s="56"/>
      <c r="CW1161" s="66"/>
      <c r="CX1161" s="66"/>
      <c r="CY1161" s="66"/>
      <c r="CZ1161" s="66"/>
      <c r="DA1161" s="66"/>
      <c r="DD1161" s="66"/>
      <c r="DE1161" s="66"/>
      <c r="DF1161" s="66"/>
      <c r="DG1161" s="66"/>
      <c r="DI1161" s="66"/>
      <c r="DJ1161" s="66"/>
      <c r="DK1161" s="66"/>
      <c r="DL1161" s="66"/>
      <c r="DM1161" s="66"/>
      <c r="DN1161" s="66"/>
      <c r="DO1161" s="66"/>
      <c r="DQ1161" s="66"/>
      <c r="DR1161" s="66"/>
      <c r="DS1161" s="66"/>
      <c r="DU1161" s="66"/>
      <c r="DV1161" s="66"/>
      <c r="DW1161" s="66"/>
      <c r="DX1161" s="66"/>
      <c r="DY1161" s="66"/>
      <c r="DZ1161" s="66"/>
      <c r="EA1161" s="66"/>
      <c r="EB1161" s="66"/>
      <c r="EC1161" s="66"/>
      <c r="ED1161" s="66"/>
      <c r="EE1161" s="66"/>
      <c r="EF1161" s="66"/>
      <c r="EG1161" s="66"/>
      <c r="EH1161" s="66"/>
      <c r="EI1161" s="66"/>
      <c r="EJ1161" s="66"/>
      <c r="EK1161" s="66"/>
      <c r="EL1161" s="115"/>
      <c r="EM1161" s="61"/>
      <c r="EN1161" s="61"/>
      <c r="EO1161" s="61"/>
      <c r="EP1161" s="61"/>
      <c r="EQ1161" s="121"/>
    </row>
    <row r="1162" spans="2:147" s="67" customFormat="1" ht="11.25" customHeight="1" x14ac:dyDescent="0.15">
      <c r="B1162" s="114"/>
      <c r="C1162" s="56"/>
      <c r="D1162" s="56"/>
      <c r="E1162" s="56"/>
      <c r="F1162" s="56"/>
      <c r="G1162" s="56"/>
      <c r="H1162" s="56"/>
      <c r="I1162" s="56"/>
      <c r="J1162" s="56"/>
      <c r="K1162" s="56"/>
      <c r="L1162" s="56"/>
      <c r="M1162" s="56"/>
      <c r="N1162" s="56"/>
      <c r="O1162" s="56"/>
      <c r="P1162" s="56"/>
      <c r="Q1162" s="56"/>
      <c r="R1162" s="56"/>
      <c r="S1162" s="56"/>
      <c r="T1162" s="56"/>
      <c r="U1162" s="56"/>
      <c r="V1162" s="56"/>
      <c r="W1162" s="56"/>
      <c r="X1162" s="56"/>
      <c r="Y1162" s="56"/>
      <c r="Z1162" s="56"/>
      <c r="AA1162" s="56"/>
      <c r="AB1162" s="56"/>
      <c r="AC1162" s="56"/>
      <c r="AD1162" s="56"/>
      <c r="AE1162" s="56"/>
      <c r="AF1162" s="56"/>
      <c r="AG1162" s="56"/>
      <c r="AH1162" s="56"/>
      <c r="AI1162" s="56"/>
      <c r="AJ1162" s="56"/>
      <c r="AK1162" s="56"/>
      <c r="AL1162" s="56"/>
      <c r="AM1162" s="56"/>
      <c r="AN1162" s="56"/>
      <c r="AO1162" s="56"/>
      <c r="AP1162" s="56"/>
      <c r="AQ1162" s="56"/>
      <c r="AR1162" s="56"/>
      <c r="AS1162" s="56"/>
      <c r="AT1162" s="56"/>
      <c r="AU1162" s="56"/>
      <c r="AV1162" s="56"/>
      <c r="AW1162" s="56"/>
      <c r="AX1162" s="56"/>
      <c r="AY1162" s="56"/>
      <c r="AZ1162" s="56"/>
      <c r="BA1162" s="56"/>
      <c r="BB1162" s="56"/>
      <c r="BC1162" s="56"/>
      <c r="BD1162" s="56"/>
      <c r="BE1162" s="56"/>
      <c r="BF1162" s="56"/>
      <c r="BG1162" s="56"/>
      <c r="BH1162" s="56"/>
      <c r="BI1162" s="56"/>
      <c r="BJ1162" s="56"/>
      <c r="BK1162" s="56"/>
      <c r="BL1162" s="56"/>
      <c r="BM1162" s="56"/>
      <c r="BN1162" s="56"/>
      <c r="BO1162" s="56"/>
      <c r="BP1162" s="56"/>
      <c r="BQ1162" s="56"/>
      <c r="BR1162" s="56"/>
      <c r="BS1162" s="56"/>
      <c r="BT1162" s="56"/>
      <c r="BU1162" s="56"/>
      <c r="BV1162" s="56"/>
      <c r="BW1162" s="56"/>
      <c r="BX1162" s="56"/>
      <c r="BY1162" s="56"/>
      <c r="BZ1162" s="56"/>
      <c r="CA1162" s="56"/>
      <c r="CB1162" s="56"/>
      <c r="CC1162" s="56"/>
      <c r="CD1162" s="56"/>
      <c r="CE1162" s="56"/>
      <c r="CF1162" s="56"/>
      <c r="CG1162" s="56"/>
      <c r="CH1162" s="56"/>
      <c r="CI1162" s="56"/>
      <c r="CJ1162" s="56"/>
      <c r="CK1162" s="56"/>
      <c r="CL1162" s="56"/>
      <c r="CM1162" s="56"/>
      <c r="CN1162" s="56"/>
      <c r="CO1162" s="56"/>
      <c r="CP1162" s="56"/>
      <c r="CQ1162" s="56"/>
      <c r="CR1162" s="56"/>
      <c r="CS1162" s="56"/>
      <c r="CT1162" s="56"/>
      <c r="CU1162" s="56"/>
      <c r="CV1162" s="56"/>
      <c r="CW1162" s="56"/>
      <c r="CX1162" s="56"/>
      <c r="CY1162" s="56"/>
      <c r="CZ1162" s="66"/>
      <c r="DA1162" s="66"/>
      <c r="DB1162" s="66"/>
      <c r="DC1162" s="66"/>
      <c r="DD1162" s="66"/>
      <c r="DE1162" s="66"/>
      <c r="DF1162" s="66"/>
      <c r="DG1162" s="66"/>
      <c r="DH1162" s="66"/>
      <c r="DI1162" s="66"/>
      <c r="DJ1162" s="66"/>
      <c r="DK1162" s="66"/>
      <c r="DL1162" s="66"/>
      <c r="DM1162" s="66"/>
      <c r="DN1162" s="66"/>
      <c r="DO1162" s="66"/>
      <c r="DP1162" s="66"/>
      <c r="DQ1162" s="66"/>
      <c r="DR1162" s="66"/>
      <c r="DS1162" s="66"/>
      <c r="DT1162" s="66"/>
      <c r="DU1162" s="66"/>
      <c r="DV1162" s="66"/>
      <c r="DW1162" s="66"/>
      <c r="DX1162" s="66"/>
      <c r="DY1162" s="66"/>
      <c r="DZ1162" s="66"/>
      <c r="EA1162" s="66"/>
      <c r="EB1162" s="66"/>
      <c r="EC1162" s="66"/>
      <c r="ED1162" s="66"/>
      <c r="EE1162" s="66"/>
      <c r="EF1162" s="66"/>
      <c r="EG1162" s="66"/>
      <c r="EH1162" s="66"/>
      <c r="EI1162" s="66"/>
      <c r="EJ1162" s="66"/>
      <c r="EK1162" s="66"/>
      <c r="EL1162" s="115"/>
      <c r="EM1162" s="61"/>
      <c r="EN1162" s="61"/>
      <c r="EO1162" s="61"/>
      <c r="EP1162" s="61"/>
      <c r="EQ1162" s="121"/>
    </row>
    <row r="1163" spans="2:147" s="67" customFormat="1" ht="11.25" customHeight="1" x14ac:dyDescent="0.15">
      <c r="B1163" s="114"/>
      <c r="C1163" s="56"/>
      <c r="D1163" s="56"/>
      <c r="E1163" s="56"/>
      <c r="F1163" s="56"/>
      <c r="G1163" s="56"/>
      <c r="H1163" s="56"/>
      <c r="I1163" s="56"/>
      <c r="J1163" s="56"/>
      <c r="K1163" s="56"/>
      <c r="L1163" s="56"/>
      <c r="M1163" s="56" t="str">
        <f>TEXT(60,"#,##0.#######")</f>
        <v>60.</v>
      </c>
      <c r="N1163" s="56"/>
      <c r="O1163" s="56" t="s">
        <v>12566</v>
      </c>
      <c r="P1163" s="56"/>
      <c r="Q1163" s="56" t="s">
        <v>12699</v>
      </c>
      <c r="R1163" s="56" t="s">
        <v>12566</v>
      </c>
      <c r="S1163" s="56"/>
      <c r="T1163" s="56" t="s">
        <v>12700</v>
      </c>
      <c r="U1163" s="56" t="s">
        <v>12566</v>
      </c>
      <c r="V1163" s="56"/>
      <c r="W1163" s="56" t="s">
        <v>12618</v>
      </c>
      <c r="X1163" s="56"/>
      <c r="Y1163" s="56"/>
      <c r="Z1163" s="56"/>
      <c r="AA1163" s="56"/>
      <c r="AB1163" s="56"/>
      <c r="AC1163" s="56"/>
      <c r="AD1163" s="56"/>
      <c r="AE1163" s="56" t="str">
        <f>TEXT(M1163,"#,##0.#######")</f>
        <v>60.</v>
      </c>
      <c r="AF1163" s="56"/>
      <c r="AG1163" s="56" t="s">
        <v>12566</v>
      </c>
      <c r="AH1163" s="56"/>
      <c r="AI1163" s="56" t="str">
        <f>TEXT(AK1149,"#,##0.#######")</f>
        <v>9.78</v>
      </c>
      <c r="AJ1163" s="56"/>
      <c r="AK1163" s="56"/>
      <c r="AL1163" s="56"/>
      <c r="AM1163" s="56" t="s">
        <v>12566</v>
      </c>
      <c r="AN1163" s="56"/>
      <c r="AO1163" s="56" t="str">
        <f>TEXT(AI1134,"#,##0.#######")</f>
        <v>0.67</v>
      </c>
      <c r="AP1163" s="56"/>
      <c r="AQ1163" s="56"/>
      <c r="AR1163" s="56"/>
      <c r="AS1163" s="56" t="s">
        <v>12566</v>
      </c>
      <c r="AT1163" s="56"/>
      <c r="AU1163" s="56" t="str">
        <f>TEXT(AZ1147,"#,##0.#######")</f>
        <v>0.9</v>
      </c>
      <c r="AV1163" s="56"/>
      <c r="AW1163" s="56"/>
      <c r="AX1163" s="56"/>
      <c r="AY1163" s="56"/>
      <c r="AZ1163" s="56"/>
      <c r="BA1163" s="56"/>
      <c r="BB1163" s="56"/>
      <c r="BC1163" s="56"/>
      <c r="BD1163" s="56"/>
      <c r="BE1163" s="56"/>
      <c r="BF1163" s="56"/>
      <c r="BG1163" s="56"/>
      <c r="BH1163" s="56"/>
      <c r="BI1163" s="56"/>
      <c r="BJ1163" s="56"/>
      <c r="BK1163" s="56"/>
      <c r="BL1163" s="56"/>
      <c r="BM1163" s="56"/>
      <c r="BN1163" s="56"/>
      <c r="BO1163" s="56"/>
      <c r="BP1163" s="56"/>
      <c r="BQ1163" s="56"/>
      <c r="BR1163" s="56"/>
      <c r="BS1163" s="56"/>
      <c r="BT1163" s="56"/>
      <c r="BU1163" s="56"/>
      <c r="BV1163" s="56"/>
      <c r="BW1163" s="56"/>
      <c r="BX1163" s="56"/>
      <c r="BY1163" s="56"/>
      <c r="BZ1163" s="56"/>
      <c r="CA1163" s="56"/>
      <c r="CB1163" s="56"/>
      <c r="CC1163" s="56"/>
      <c r="CD1163" s="56"/>
      <c r="CE1163" s="56"/>
      <c r="CF1163" s="56"/>
      <c r="CG1163" s="56"/>
      <c r="CH1163" s="56"/>
      <c r="CI1163" s="56"/>
      <c r="CJ1163" s="56"/>
      <c r="CK1163" s="56"/>
      <c r="CL1163" s="56"/>
      <c r="CM1163" s="56"/>
      <c r="CN1163" s="56"/>
      <c r="CO1163" s="56"/>
      <c r="CP1163" s="56"/>
      <c r="CQ1163" s="56"/>
      <c r="CR1163" s="56"/>
      <c r="CS1163" s="56"/>
      <c r="CT1163" s="56"/>
      <c r="CU1163" s="56"/>
      <c r="CV1163" s="56"/>
      <c r="CW1163" s="56"/>
      <c r="CX1163" s="56"/>
      <c r="CY1163" s="56"/>
      <c r="CZ1163" s="66"/>
      <c r="DA1163" s="66"/>
      <c r="DB1163" s="66"/>
      <c r="DC1163" s="66"/>
      <c r="DD1163" s="66"/>
      <c r="DE1163" s="66"/>
      <c r="DF1163" s="66"/>
      <c r="DG1163" s="66"/>
      <c r="DH1163" s="66"/>
      <c r="DI1163" s="66"/>
      <c r="DJ1163" s="66"/>
      <c r="DK1163" s="66"/>
      <c r="DL1163" s="66"/>
      <c r="DM1163" s="66"/>
      <c r="DN1163" s="66"/>
      <c r="DO1163" s="66"/>
      <c r="DP1163" s="66"/>
      <c r="DQ1163" s="66"/>
      <c r="DR1163" s="66"/>
      <c r="DS1163" s="66"/>
      <c r="DT1163" s="66"/>
      <c r="DU1163" s="66"/>
      <c r="DV1163" s="66"/>
      <c r="DW1163" s="66"/>
      <c r="DX1163" s="66"/>
      <c r="DY1163" s="66"/>
      <c r="DZ1163" s="66"/>
      <c r="EA1163" s="66"/>
      <c r="EB1163" s="66"/>
      <c r="EC1163" s="66"/>
      <c r="ED1163" s="66"/>
      <c r="EE1163" s="66"/>
      <c r="EF1163" s="66"/>
      <c r="EG1163" s="66"/>
      <c r="EH1163" s="66"/>
      <c r="EI1163" s="66"/>
      <c r="EJ1163" s="66"/>
      <c r="EK1163" s="66"/>
      <c r="EL1163" s="115"/>
      <c r="EM1163" s="61"/>
      <c r="EN1163" s="61"/>
      <c r="EO1163" s="61"/>
      <c r="EP1163" s="61"/>
      <c r="EQ1163" s="121"/>
    </row>
    <row r="1164" spans="2:147" s="67" customFormat="1" ht="11.25" customHeight="1" x14ac:dyDescent="0.15">
      <c r="B1164" s="114"/>
      <c r="C1164" s="56"/>
      <c r="D1164" s="56"/>
      <c r="E1164" s="56"/>
      <c r="F1164" s="56"/>
      <c r="G1164" s="56"/>
      <c r="H1164" s="56" t="s">
        <v>12795</v>
      </c>
      <c r="I1164" s="56"/>
      <c r="J1164" s="56"/>
      <c r="K1164" s="56" t="s">
        <v>43</v>
      </c>
      <c r="L1164" s="56"/>
      <c r="M1164" s="56" t="s">
        <v>12620</v>
      </c>
      <c r="N1164" s="56"/>
      <c r="O1164" s="56" t="s">
        <v>12620</v>
      </c>
      <c r="P1164" s="56"/>
      <c r="Q1164" s="56" t="s">
        <v>12620</v>
      </c>
      <c r="R1164" s="56"/>
      <c r="S1164" s="56" t="s">
        <v>12620</v>
      </c>
      <c r="T1164" s="56"/>
      <c r="U1164" s="56" t="s">
        <v>12620</v>
      </c>
      <c r="V1164" s="56"/>
      <c r="W1164" s="56" t="s">
        <v>12620</v>
      </c>
      <c r="X1164" s="56"/>
      <c r="Y1164" s="56" t="s">
        <v>12620</v>
      </c>
      <c r="Z1164" s="56"/>
      <c r="AA1164" s="56"/>
      <c r="AB1164" s="56"/>
      <c r="AC1164" s="56" t="s">
        <v>43</v>
      </c>
      <c r="AD1164" s="56"/>
      <c r="AE1164" s="56" t="s">
        <v>12620</v>
      </c>
      <c r="AF1164" s="56"/>
      <c r="AG1164" s="56" t="s">
        <v>12620</v>
      </c>
      <c r="AH1164" s="56"/>
      <c r="AI1164" s="56" t="s">
        <v>12620</v>
      </c>
      <c r="AJ1164" s="56"/>
      <c r="AK1164" s="56" t="s">
        <v>12620</v>
      </c>
      <c r="AL1164" s="56"/>
      <c r="AM1164" s="56" t="s">
        <v>12620</v>
      </c>
      <c r="AN1164" s="56"/>
      <c r="AO1164" s="56" t="s">
        <v>12620</v>
      </c>
      <c r="AP1164" s="56"/>
      <c r="AQ1164" s="56" t="s">
        <v>12620</v>
      </c>
      <c r="AR1164" s="56"/>
      <c r="AS1164" s="56" t="s">
        <v>12620</v>
      </c>
      <c r="AT1164" s="56"/>
      <c r="AU1164" s="56" t="s">
        <v>12620</v>
      </c>
      <c r="AV1164" s="56"/>
      <c r="AW1164" s="56" t="s">
        <v>12620</v>
      </c>
      <c r="AX1164" s="56"/>
      <c r="AY1164" s="56" t="s">
        <v>43</v>
      </c>
      <c r="AZ1164" s="56"/>
      <c r="BA1164" s="56" t="str">
        <f>TEXT(ROUND((60*AK1149*AI1134*AZ1147)/(BS1161),2),"#,##0.#######")</f>
        <v>3.67</v>
      </c>
      <c r="BB1164" s="56"/>
      <c r="BC1164" s="56"/>
      <c r="BD1164" s="56"/>
      <c r="BE1164" s="56"/>
      <c r="BF1164" s="56"/>
      <c r="BG1164" s="56"/>
      <c r="BH1164" s="56" t="s">
        <v>8</v>
      </c>
      <c r="BI1164" s="56"/>
      <c r="BJ1164" s="56" t="s">
        <v>45</v>
      </c>
      <c r="BK1164" s="56" t="s">
        <v>4481</v>
      </c>
      <c r="BL1164" s="56"/>
      <c r="BM1164" s="56"/>
      <c r="BN1164" s="56"/>
      <c r="BO1164" s="56"/>
      <c r="BP1164" s="56"/>
      <c r="BQ1164" s="56"/>
      <c r="BR1164" s="56"/>
      <c r="BS1164" s="56"/>
      <c r="BT1164" s="56"/>
      <c r="BU1164" s="56"/>
      <c r="BV1164" s="56"/>
      <c r="BW1164" s="56"/>
      <c r="BX1164" s="56"/>
      <c r="BY1164" s="56"/>
      <c r="BZ1164" s="56"/>
      <c r="CA1164" s="56"/>
      <c r="CB1164" s="56"/>
      <c r="CC1164" s="56"/>
      <c r="CD1164" s="56"/>
      <c r="CE1164" s="56"/>
      <c r="CF1164" s="56"/>
      <c r="CG1164" s="56"/>
      <c r="CH1164" s="56"/>
      <c r="CI1164" s="56"/>
      <c r="CJ1164" s="56"/>
      <c r="CK1164" s="56"/>
      <c r="CL1164" s="56"/>
      <c r="CM1164" s="56"/>
      <c r="CN1164" s="56"/>
      <c r="CO1164" s="56"/>
      <c r="CP1164" s="56"/>
      <c r="CQ1164" s="56"/>
      <c r="CR1164" s="56"/>
      <c r="CS1164" s="56"/>
      <c r="CT1164" s="56"/>
      <c r="CU1164" s="56"/>
      <c r="CV1164" s="56"/>
      <c r="CW1164" s="56"/>
      <c r="CX1164" s="56"/>
      <c r="CY1164" s="56"/>
      <c r="CZ1164" s="66"/>
      <c r="DA1164" s="66"/>
      <c r="DB1164" s="66"/>
      <c r="DC1164" s="66"/>
      <c r="DD1164" s="66"/>
      <c r="DE1164" s="66"/>
      <c r="DF1164" s="66"/>
      <c r="DG1164" s="66"/>
      <c r="DH1164" s="66"/>
      <c r="DI1164" s="66"/>
      <c r="DJ1164" s="66"/>
      <c r="DK1164" s="66"/>
      <c r="DL1164" s="66"/>
      <c r="DM1164" s="66"/>
      <c r="DN1164" s="66"/>
      <c r="DO1164" s="66"/>
      <c r="DP1164" s="66"/>
      <c r="DQ1164" s="66"/>
      <c r="DR1164" s="66"/>
      <c r="DS1164" s="66"/>
      <c r="DT1164" s="66"/>
      <c r="DU1164" s="66"/>
      <c r="DV1164" s="66"/>
      <c r="DW1164" s="66"/>
      <c r="DX1164" s="66"/>
      <c r="DY1164" s="66"/>
      <c r="DZ1164" s="66"/>
      <c r="EA1164" s="66"/>
      <c r="EB1164" s="66"/>
      <c r="EC1164" s="66"/>
      <c r="ED1164" s="66"/>
      <c r="EE1164" s="66"/>
      <c r="EF1164" s="66"/>
      <c r="EG1164" s="66"/>
      <c r="EH1164" s="66"/>
      <c r="EI1164" s="66"/>
      <c r="EJ1164" s="66"/>
      <c r="EK1164" s="66"/>
      <c r="EL1164" s="115"/>
      <c r="EM1164" s="61"/>
      <c r="EN1164" s="61"/>
      <c r="EO1164" s="61"/>
      <c r="EP1164" s="61"/>
      <c r="EQ1164" s="121"/>
    </row>
    <row r="1165" spans="2:147" s="67" customFormat="1" ht="11.25" customHeight="1" x14ac:dyDescent="0.15">
      <c r="B1165" s="114"/>
      <c r="C1165" s="56"/>
      <c r="D1165" s="56"/>
      <c r="E1165" s="56"/>
      <c r="F1165" s="56"/>
      <c r="G1165" s="56"/>
      <c r="H1165" s="56"/>
      <c r="I1165" s="56"/>
      <c r="J1165" s="56"/>
      <c r="K1165" s="56"/>
      <c r="L1165" s="56"/>
      <c r="M1165" s="56"/>
      <c r="N1165" s="56"/>
      <c r="O1165" s="56"/>
      <c r="P1165" s="56"/>
      <c r="Q1165" s="56"/>
      <c r="R1165" s="56" t="s">
        <v>12619</v>
      </c>
      <c r="S1165" s="56"/>
      <c r="T1165" s="56"/>
      <c r="U1165" s="56"/>
      <c r="V1165" s="56"/>
      <c r="W1165" s="56"/>
      <c r="X1165" s="56"/>
      <c r="Y1165" s="56"/>
      <c r="Z1165" s="56"/>
      <c r="AA1165" s="56"/>
      <c r="AB1165" s="56"/>
      <c r="AC1165" s="56"/>
      <c r="AD1165" s="56"/>
      <c r="AE1165" s="56"/>
      <c r="AF1165" s="56"/>
      <c r="AG1165" s="56"/>
      <c r="AH1165" s="56"/>
      <c r="AI1165" s="56"/>
      <c r="AJ1165" s="56"/>
      <c r="AK1165" s="56"/>
      <c r="AL1165" s="56" t="str">
        <f>TEXT(BS1161,"#,##0.#######")</f>
        <v>96.32</v>
      </c>
      <c r="AM1165" s="56"/>
      <c r="AN1165" s="56"/>
      <c r="AO1165" s="56"/>
      <c r="AP1165" s="56"/>
      <c r="AQ1165" s="56"/>
      <c r="AR1165" s="56"/>
      <c r="AS1165" s="56"/>
      <c r="AT1165" s="56"/>
      <c r="AU1165" s="56"/>
      <c r="AV1165" s="56"/>
      <c r="AW1165" s="56"/>
      <c r="AX1165" s="56"/>
      <c r="AY1165" s="56"/>
      <c r="AZ1165" s="56"/>
      <c r="BA1165" s="56"/>
      <c r="BB1165" s="56"/>
      <c r="BC1165" s="56"/>
      <c r="BD1165" s="56"/>
      <c r="BE1165" s="56"/>
      <c r="BF1165" s="56"/>
      <c r="BG1165" s="56"/>
      <c r="BH1165" s="56"/>
      <c r="BI1165" s="56"/>
      <c r="BJ1165" s="56"/>
      <c r="BK1165" s="56"/>
      <c r="BL1165" s="56"/>
      <c r="BM1165" s="56"/>
      <c r="BN1165" s="56"/>
      <c r="BO1165" s="56"/>
      <c r="BP1165" s="56"/>
      <c r="BQ1165" s="56"/>
      <c r="BR1165" s="56"/>
      <c r="BS1165" s="56"/>
      <c r="BT1165" s="56"/>
      <c r="BU1165" s="56"/>
      <c r="BV1165" s="56"/>
      <c r="BW1165" s="56"/>
      <c r="BX1165" s="56"/>
      <c r="BY1165" s="56"/>
      <c r="BZ1165" s="56"/>
      <c r="CA1165" s="56"/>
      <c r="CB1165" s="56"/>
      <c r="CC1165" s="56"/>
      <c r="CD1165" s="56"/>
      <c r="CE1165" s="56"/>
      <c r="CF1165" s="56"/>
      <c r="CG1165" s="56"/>
      <c r="CH1165" s="56"/>
      <c r="CI1165" s="56"/>
      <c r="CJ1165" s="56"/>
      <c r="CK1165" s="56"/>
      <c r="CL1165" s="56"/>
      <c r="CM1165" s="56"/>
      <c r="CN1165" s="56"/>
      <c r="CO1165" s="56"/>
      <c r="CP1165" s="56"/>
      <c r="CQ1165" s="56"/>
      <c r="CR1165" s="56"/>
      <c r="CS1165" s="56"/>
      <c r="CT1165" s="56"/>
      <c r="CU1165" s="56"/>
      <c r="CV1165" s="56"/>
      <c r="CW1165" s="56"/>
      <c r="CX1165" s="56"/>
      <c r="CY1165" s="56"/>
      <c r="CZ1165" s="66"/>
      <c r="DA1165" s="66"/>
      <c r="DB1165" s="66"/>
      <c r="DC1165" s="66"/>
      <c r="DD1165" s="66"/>
      <c r="DE1165" s="66"/>
      <c r="DF1165" s="66"/>
      <c r="DG1165" s="66"/>
      <c r="DH1165" s="66"/>
      <c r="DI1165" s="66"/>
      <c r="DJ1165" s="66"/>
      <c r="DK1165" s="66"/>
      <c r="DL1165" s="66"/>
      <c r="DM1165" s="66"/>
      <c r="DN1165" s="66"/>
      <c r="DO1165" s="66"/>
      <c r="DP1165" s="66"/>
      <c r="DQ1165" s="66"/>
      <c r="DR1165" s="66"/>
      <c r="DS1165" s="66"/>
      <c r="DT1165" s="66"/>
      <c r="DU1165" s="66"/>
      <c r="DV1165" s="66"/>
      <c r="DW1165" s="66"/>
      <c r="DX1165" s="66"/>
      <c r="DY1165" s="66"/>
      <c r="DZ1165" s="66"/>
      <c r="EA1165" s="66"/>
      <c r="EB1165" s="66"/>
      <c r="EC1165" s="66"/>
      <c r="ED1165" s="66"/>
      <c r="EE1165" s="66"/>
      <c r="EF1165" s="66"/>
      <c r="EG1165" s="66"/>
      <c r="EH1165" s="66"/>
      <c r="EI1165" s="66"/>
      <c r="EJ1165" s="66"/>
      <c r="EK1165" s="66"/>
      <c r="EL1165" s="115"/>
      <c r="EM1165" s="61"/>
      <c r="EN1165" s="61"/>
      <c r="EO1165" s="61"/>
      <c r="EP1165" s="61"/>
      <c r="EQ1165" s="121"/>
    </row>
    <row r="1166" spans="2:147" s="67" customFormat="1" ht="11.25" customHeight="1" x14ac:dyDescent="0.15">
      <c r="B1166" s="114"/>
      <c r="C1166" s="56"/>
      <c r="D1166" s="56"/>
      <c r="E1166" s="56"/>
      <c r="F1166" s="56"/>
      <c r="G1166" s="56"/>
      <c r="H1166" s="56"/>
      <c r="I1166" s="56"/>
      <c r="J1166" s="56"/>
      <c r="K1166" s="56"/>
      <c r="L1166" s="56"/>
      <c r="M1166" s="56"/>
      <c r="N1166" s="56"/>
      <c r="O1166" s="56"/>
      <c r="P1166" s="56"/>
      <c r="Q1166" s="56"/>
      <c r="R1166" s="56"/>
      <c r="S1166" s="56"/>
      <c r="T1166" s="56"/>
      <c r="U1166" s="56"/>
      <c r="V1166" s="56"/>
      <c r="W1166" s="56"/>
      <c r="X1166" s="56"/>
      <c r="Y1166" s="56"/>
      <c r="Z1166" s="56"/>
      <c r="AA1166" s="56"/>
      <c r="AB1166" s="56"/>
      <c r="AC1166" s="56"/>
      <c r="AD1166" s="56"/>
      <c r="AE1166" s="56"/>
      <c r="AF1166" s="56"/>
      <c r="AG1166" s="56"/>
      <c r="AH1166" s="56"/>
      <c r="AI1166" s="56"/>
      <c r="AJ1166" s="56"/>
      <c r="AK1166" s="56"/>
      <c r="AL1166" s="56"/>
      <c r="AM1166" s="56"/>
      <c r="AN1166" s="56"/>
      <c r="AO1166" s="56"/>
      <c r="AP1166" s="56"/>
      <c r="AQ1166" s="56"/>
      <c r="AR1166" s="56"/>
      <c r="AS1166" s="56"/>
      <c r="AT1166" s="56"/>
      <c r="AU1166" s="56"/>
      <c r="AV1166" s="56"/>
      <c r="AW1166" s="56"/>
      <c r="AX1166" s="56"/>
      <c r="AY1166" s="56"/>
      <c r="AZ1166" s="56"/>
      <c r="BA1166" s="56"/>
      <c r="BB1166" s="56"/>
      <c r="BC1166" s="56"/>
      <c r="BD1166" s="56"/>
      <c r="BE1166" s="56"/>
      <c r="BF1166" s="56"/>
      <c r="BG1166" s="56"/>
      <c r="BH1166" s="56"/>
      <c r="BI1166" s="56"/>
      <c r="BJ1166" s="56"/>
      <c r="BK1166" s="56"/>
      <c r="BL1166" s="56"/>
      <c r="BM1166" s="56"/>
      <c r="BN1166" s="56"/>
      <c r="BO1166" s="56"/>
      <c r="BP1166" s="56"/>
      <c r="BQ1166" s="56"/>
      <c r="BR1166" s="56"/>
      <c r="BS1166" s="56"/>
      <c r="BT1166" s="56"/>
      <c r="BU1166" s="56"/>
      <c r="BV1166" s="56"/>
      <c r="BW1166" s="56"/>
      <c r="BX1166" s="56"/>
      <c r="BY1166" s="56"/>
      <c r="BZ1166" s="56"/>
      <c r="CA1166" s="56"/>
      <c r="CB1166" s="56"/>
      <c r="CC1166" s="56"/>
      <c r="CD1166" s="56"/>
      <c r="CE1166" s="56"/>
      <c r="CF1166" s="56"/>
      <c r="CG1166" s="56"/>
      <c r="CH1166" s="56"/>
      <c r="CI1166" s="56"/>
      <c r="CJ1166" s="56"/>
      <c r="CK1166" s="56"/>
      <c r="CL1166" s="56"/>
      <c r="CM1166" s="56"/>
      <c r="CN1166" s="56"/>
      <c r="CO1166" s="56"/>
      <c r="CP1166" s="56"/>
      <c r="CQ1166" s="56"/>
      <c r="CR1166" s="56"/>
      <c r="CS1166" s="56"/>
      <c r="CT1166" s="56"/>
      <c r="CU1166" s="56"/>
      <c r="CV1166" s="56"/>
      <c r="CW1166" s="56"/>
      <c r="CX1166" s="56"/>
      <c r="CY1166" s="56"/>
      <c r="CZ1166" s="66"/>
      <c r="DA1166" s="66"/>
      <c r="DB1166" s="66"/>
      <c r="DC1166" s="66"/>
      <c r="DD1166" s="66"/>
      <c r="DE1166" s="66"/>
      <c r="DF1166" s="66"/>
      <c r="DG1166" s="66"/>
      <c r="DH1166" s="66"/>
      <c r="DI1166" s="66"/>
      <c r="DJ1166" s="66"/>
      <c r="DK1166" s="66"/>
      <c r="DL1166" s="66"/>
      <c r="DM1166" s="66"/>
      <c r="DN1166" s="66"/>
      <c r="DO1166" s="66"/>
      <c r="DP1166" s="66"/>
      <c r="DQ1166" s="66"/>
      <c r="DR1166" s="66"/>
      <c r="DS1166" s="66"/>
      <c r="DT1166" s="66"/>
      <c r="DU1166" s="66"/>
      <c r="DV1166" s="66"/>
      <c r="DW1166" s="66"/>
      <c r="DX1166" s="66"/>
      <c r="DY1166" s="66"/>
      <c r="DZ1166" s="66"/>
      <c r="EA1166" s="66"/>
      <c r="EB1166" s="66"/>
      <c r="EC1166" s="66"/>
      <c r="ED1166" s="66"/>
      <c r="EE1166" s="66"/>
      <c r="EF1166" s="66"/>
      <c r="EG1166" s="66"/>
      <c r="EH1166" s="66"/>
      <c r="EI1166" s="66"/>
      <c r="EJ1166" s="66"/>
      <c r="EK1166" s="66"/>
      <c r="EL1166" s="115"/>
      <c r="EM1166" s="61"/>
      <c r="EN1166" s="61"/>
      <c r="EO1166" s="61"/>
      <c r="EP1166" s="61"/>
      <c r="EQ1166" s="121"/>
    </row>
    <row r="1167" spans="2:147" s="67" customFormat="1" ht="11.25" customHeight="1" x14ac:dyDescent="0.15">
      <c r="B1167" s="114"/>
      <c r="C1167" s="56"/>
      <c r="D1167" s="56"/>
      <c r="E1167" s="56"/>
      <c r="F1167" s="56"/>
      <c r="G1167" s="56"/>
      <c r="H1167" s="56" t="s">
        <v>12613</v>
      </c>
      <c r="I1167" s="56"/>
      <c r="J1167" s="56" t="s">
        <v>43</v>
      </c>
      <c r="K1167" s="56"/>
      <c r="L1167" s="56" t="s">
        <v>12795</v>
      </c>
      <c r="M1167" s="56"/>
      <c r="N1167" s="56"/>
      <c r="O1167" s="56" t="s">
        <v>12566</v>
      </c>
      <c r="P1167" s="56"/>
      <c r="Q1167" s="56" t="s">
        <v>12792</v>
      </c>
      <c r="R1167" s="56"/>
      <c r="S1167" s="56"/>
      <c r="T1167" s="56" t="s">
        <v>43</v>
      </c>
      <c r="U1167" s="56"/>
      <c r="V1167" s="56" t="str">
        <f>TEXT(BA1164,"#,##0.#######")</f>
        <v>3.67</v>
      </c>
      <c r="W1167" s="56"/>
      <c r="X1167" s="56"/>
      <c r="Y1167" s="56"/>
      <c r="Z1167" s="56"/>
      <c r="AA1167" s="56" t="s">
        <v>12566</v>
      </c>
      <c r="AB1167" s="56"/>
      <c r="AC1167" s="56" t="str">
        <f>TEXT(Y1147,"#,##0.#######")</f>
        <v>2.3</v>
      </c>
      <c r="AD1167" s="56"/>
      <c r="AE1167" s="56"/>
      <c r="AF1167" s="56"/>
      <c r="AG1167" s="56" t="s">
        <v>43</v>
      </c>
      <c r="AH1167" s="56"/>
      <c r="AI1167" s="56" t="str">
        <f>TEXT(ROUND(BA1164*Y1147,2),"#,##0.#######")</f>
        <v>8.44</v>
      </c>
      <c r="AJ1167" s="56"/>
      <c r="AK1167" s="56"/>
      <c r="AL1167" s="56"/>
      <c r="AM1167" s="56"/>
      <c r="AN1167" s="56"/>
      <c r="AO1167" s="56"/>
      <c r="AP1167" s="56" t="s">
        <v>841</v>
      </c>
      <c r="AQ1167" s="56"/>
      <c r="AR1167" s="56"/>
      <c r="AS1167" s="56" t="s">
        <v>45</v>
      </c>
      <c r="AT1167" s="56" t="s">
        <v>4481</v>
      </c>
      <c r="AU1167" s="56"/>
      <c r="AV1167" s="56"/>
      <c r="AW1167" s="56"/>
      <c r="AX1167" s="56"/>
      <c r="AY1167" s="56"/>
      <c r="AZ1167" s="56"/>
      <c r="BA1167" s="56"/>
      <c r="BB1167" s="56"/>
      <c r="BC1167" s="56"/>
      <c r="BD1167" s="56"/>
      <c r="BE1167" s="56"/>
      <c r="BF1167" s="56"/>
      <c r="BG1167" s="56"/>
      <c r="BH1167" s="56"/>
      <c r="BI1167" s="56"/>
      <c r="BJ1167" s="56"/>
      <c r="BK1167" s="56"/>
      <c r="BL1167" s="56"/>
      <c r="BM1167" s="56"/>
      <c r="BN1167" s="56"/>
      <c r="BO1167" s="56"/>
      <c r="BP1167" s="56"/>
      <c r="BQ1167" s="56"/>
      <c r="BR1167" s="56"/>
      <c r="BS1167" s="56"/>
      <c r="BT1167" s="56"/>
      <c r="BU1167" s="56"/>
      <c r="BV1167" s="56"/>
      <c r="BW1167" s="56"/>
      <c r="BX1167" s="56"/>
      <c r="BY1167" s="56"/>
      <c r="BZ1167" s="56"/>
      <c r="CA1167" s="56"/>
      <c r="CB1167" s="56"/>
      <c r="CC1167" s="56"/>
      <c r="CD1167" s="56"/>
      <c r="CE1167" s="56"/>
      <c r="CF1167" s="56"/>
      <c r="CG1167" s="56"/>
      <c r="CH1167" s="56"/>
      <c r="CI1167" s="56"/>
      <c r="CJ1167" s="56"/>
      <c r="CK1167" s="56"/>
      <c r="CL1167" s="56"/>
      <c r="CM1167" s="56"/>
      <c r="CN1167" s="56"/>
      <c r="CO1167" s="56"/>
      <c r="CP1167" s="56"/>
      <c r="CQ1167" s="56"/>
      <c r="CR1167" s="56"/>
      <c r="CS1167" s="56"/>
      <c r="CT1167" s="56"/>
      <c r="CU1167" s="56"/>
      <c r="CV1167" s="56"/>
      <c r="CW1167" s="56"/>
      <c r="CX1167" s="56"/>
      <c r="CY1167" s="56"/>
      <c r="CZ1167" s="66"/>
      <c r="DA1167" s="66"/>
      <c r="DB1167" s="66"/>
      <c r="DC1167" s="66"/>
      <c r="DD1167" s="66"/>
      <c r="DE1167" s="66"/>
      <c r="DF1167" s="66"/>
      <c r="DG1167" s="66"/>
      <c r="DH1167" s="66"/>
      <c r="DI1167" s="66"/>
      <c r="DJ1167" s="66"/>
      <c r="DK1167" s="66"/>
      <c r="DL1167" s="66"/>
      <c r="DM1167" s="66"/>
      <c r="DN1167" s="66"/>
      <c r="DO1167" s="66"/>
      <c r="DP1167" s="66"/>
      <c r="DQ1167" s="66"/>
      <c r="DR1167" s="66"/>
      <c r="DS1167" s="66"/>
      <c r="DT1167" s="66"/>
      <c r="DU1167" s="66"/>
      <c r="DV1167" s="66"/>
      <c r="DW1167" s="66"/>
      <c r="DX1167" s="66"/>
      <c r="DY1167" s="66"/>
      <c r="DZ1167" s="66"/>
      <c r="EA1167" s="66"/>
      <c r="EB1167" s="66"/>
      <c r="EC1167" s="66"/>
      <c r="ED1167" s="66"/>
      <c r="EE1167" s="66"/>
      <c r="EF1167" s="66"/>
      <c r="EG1167" s="66"/>
      <c r="EH1167" s="66"/>
      <c r="EI1167" s="66"/>
      <c r="EJ1167" s="66"/>
      <c r="EK1167" s="66"/>
      <c r="EL1167" s="115"/>
      <c r="EM1167" s="61"/>
      <c r="EN1167" s="61"/>
      <c r="EO1167" s="61"/>
      <c r="EP1167" s="61"/>
      <c r="EQ1167" s="121"/>
    </row>
    <row r="1168" spans="2:147" s="67" customFormat="1" ht="11.25" customHeight="1" x14ac:dyDescent="0.15">
      <c r="B1168" s="114"/>
      <c r="C1168" s="56"/>
      <c r="D1168" s="56"/>
      <c r="E1168" s="56"/>
      <c r="F1168" s="56"/>
      <c r="G1168" s="56"/>
      <c r="H1168" s="56"/>
      <c r="I1168" s="56"/>
      <c r="J1168" s="56"/>
      <c r="K1168" s="56"/>
      <c r="L1168" s="56"/>
      <c r="M1168" s="56"/>
      <c r="N1168" s="56"/>
      <c r="O1168" s="56"/>
      <c r="P1168" s="56"/>
      <c r="Q1168" s="56"/>
      <c r="R1168" s="56"/>
      <c r="S1168" s="56"/>
      <c r="T1168" s="56"/>
      <c r="U1168" s="56"/>
      <c r="V1168" s="56"/>
      <c r="W1168" s="56"/>
      <c r="X1168" s="56"/>
      <c r="Y1168" s="56"/>
      <c r="Z1168" s="56"/>
      <c r="AA1168" s="56"/>
      <c r="AB1168" s="56"/>
      <c r="AC1168" s="56"/>
      <c r="AD1168" s="56"/>
      <c r="AE1168" s="56"/>
      <c r="AF1168" s="56"/>
      <c r="AG1168" s="56"/>
      <c r="AH1168" s="56"/>
      <c r="AI1168" s="56"/>
      <c r="AJ1168" s="56"/>
      <c r="AK1168" s="56"/>
      <c r="AL1168" s="56"/>
      <c r="AM1168" s="56"/>
      <c r="AN1168" s="56"/>
      <c r="AO1168" s="56"/>
      <c r="AP1168" s="56"/>
      <c r="AQ1168" s="56"/>
      <c r="AR1168" s="56"/>
      <c r="AS1168" s="56"/>
      <c r="AT1168" s="56"/>
      <c r="AU1168" s="56"/>
      <c r="AV1168" s="56"/>
      <c r="AW1168" s="56"/>
      <c r="AX1168" s="56"/>
      <c r="AY1168" s="56"/>
      <c r="AZ1168" s="56"/>
      <c r="BA1168" s="56"/>
      <c r="BB1168" s="56"/>
      <c r="BC1168" s="56"/>
      <c r="BD1168" s="56"/>
      <c r="BE1168" s="56"/>
      <c r="BF1168" s="56"/>
      <c r="BG1168" s="56"/>
      <c r="BH1168" s="56"/>
      <c r="BI1168" s="56"/>
      <c r="BJ1168" s="56"/>
      <c r="BK1168" s="56"/>
      <c r="BL1168" s="56"/>
      <c r="BM1168" s="56"/>
      <c r="BN1168" s="56"/>
      <c r="BO1168" s="56"/>
      <c r="BP1168" s="56"/>
      <c r="BQ1168" s="56"/>
      <c r="BR1168" s="56"/>
      <c r="BS1168" s="56"/>
      <c r="BT1168" s="56"/>
      <c r="BU1168" s="56"/>
      <c r="BV1168" s="56"/>
      <c r="BW1168" s="56"/>
      <c r="BX1168" s="56"/>
      <c r="BY1168" s="56"/>
      <c r="BZ1168" s="56"/>
      <c r="CA1168" s="56"/>
      <c r="CB1168" s="56"/>
      <c r="CC1168" s="56"/>
      <c r="CD1168" s="56"/>
      <c r="CE1168" s="56"/>
      <c r="CF1168" s="56"/>
      <c r="CG1168" s="56"/>
      <c r="CH1168" s="56"/>
      <c r="CI1168" s="56"/>
      <c r="CJ1168" s="56"/>
      <c r="CK1168" s="56"/>
      <c r="CL1168" s="56"/>
      <c r="CM1168" s="56"/>
      <c r="CN1168" s="56"/>
      <c r="CO1168" s="56"/>
      <c r="CP1168" s="56"/>
      <c r="CQ1168" s="56"/>
      <c r="CR1168" s="56"/>
      <c r="CS1168" s="56"/>
      <c r="CT1168" s="56"/>
      <c r="CU1168" s="56"/>
      <c r="CV1168" s="56"/>
      <c r="CW1168" s="56"/>
      <c r="CX1168" s="56"/>
      <c r="CY1168" s="56"/>
      <c r="CZ1168" s="66"/>
      <c r="DA1168" s="66"/>
      <c r="DB1168" s="66"/>
      <c r="DC1168" s="66"/>
      <c r="DD1168" s="66"/>
      <c r="DE1168" s="66"/>
      <c r="DF1168" s="66"/>
      <c r="DG1168" s="66"/>
      <c r="DH1168" s="66"/>
      <c r="DI1168" s="66"/>
      <c r="DJ1168" s="66"/>
      <c r="DK1168" s="66"/>
      <c r="DL1168" s="66"/>
      <c r="DM1168" s="66"/>
      <c r="DN1168" s="66"/>
      <c r="DO1168" s="66"/>
      <c r="DP1168" s="66"/>
      <c r="DQ1168" s="66"/>
      <c r="DR1168" s="66"/>
      <c r="DS1168" s="66"/>
      <c r="DT1168" s="66"/>
      <c r="DU1168" s="66"/>
      <c r="DV1168" s="66"/>
      <c r="DW1168" s="66"/>
      <c r="DX1168" s="66"/>
      <c r="DY1168" s="66"/>
      <c r="DZ1168" s="66"/>
      <c r="EA1168" s="66"/>
      <c r="EB1168" s="66"/>
      <c r="EC1168" s="66"/>
      <c r="ED1168" s="66"/>
      <c r="EE1168" s="66"/>
      <c r="EF1168" s="66"/>
      <c r="EG1168" s="66"/>
      <c r="EH1168" s="66"/>
      <c r="EI1168" s="66"/>
      <c r="EJ1168" s="66"/>
      <c r="EK1168" s="66"/>
      <c r="EL1168" s="115"/>
      <c r="EM1168" s="61"/>
      <c r="EN1168" s="61"/>
      <c r="EO1168" s="61"/>
      <c r="EP1168" s="61"/>
      <c r="EQ1168" s="121"/>
    </row>
    <row r="1169" spans="1:149" s="67" customFormat="1" ht="11.25" customHeight="1" x14ac:dyDescent="0.15">
      <c r="B1169" s="114"/>
      <c r="C1169" s="56"/>
      <c r="D1169" s="56"/>
      <c r="E1169" s="56"/>
      <c r="F1169" s="56"/>
      <c r="G1169" s="56"/>
      <c r="H1169" s="56" t="s">
        <v>4448</v>
      </c>
      <c r="I1169" s="56"/>
      <c r="J1169" s="56"/>
      <c r="K1169" s="56"/>
      <c r="L1169" s="56"/>
      <c r="M1169" s="56"/>
      <c r="N1169" s="56"/>
      <c r="O1169" s="56" t="s">
        <v>41</v>
      </c>
      <c r="P1169" s="56"/>
      <c r="Q1169" s="287" t="e">
        <f>토목기계경비총괄표!$G$11</f>
        <v>#REF!</v>
      </c>
      <c r="R1169" s="287"/>
      <c r="S1169" s="287"/>
      <c r="T1169" s="287"/>
      <c r="U1169" s="287"/>
      <c r="V1169" s="56"/>
      <c r="W1169" s="56"/>
      <c r="X1169" s="56"/>
      <c r="Y1169" s="56"/>
      <c r="Z1169" s="56" t="s">
        <v>12609</v>
      </c>
      <c r="AA1169" s="56"/>
      <c r="AB1169" s="56"/>
      <c r="AC1169" s="56" t="str">
        <f>TEXT(AI1167,"#,##0.#######")</f>
        <v>8.44</v>
      </c>
      <c r="AD1169" s="56"/>
      <c r="AE1169" s="56"/>
      <c r="AF1169" s="56"/>
      <c r="AG1169" s="56"/>
      <c r="AH1169" s="56"/>
      <c r="AI1169" s="56"/>
      <c r="AJ1169" s="56" t="s">
        <v>43</v>
      </c>
      <c r="AK1169" s="56"/>
      <c r="AL1169" s="56" t="e">
        <f>TEXT(TRUNC(Q1169/AI1167,1),"#,##0.#")</f>
        <v>#REF!</v>
      </c>
      <c r="AM1169" s="56"/>
      <c r="AN1169" s="56"/>
      <c r="AO1169" s="56"/>
      <c r="AP1169" s="56"/>
      <c r="AQ1169" s="56"/>
      <c r="AR1169" s="56"/>
      <c r="AS1169" s="56"/>
      <c r="AT1169" s="56"/>
      <c r="AU1169" s="56"/>
      <c r="AV1169" s="56"/>
      <c r="AW1169" s="56"/>
      <c r="AX1169" s="56"/>
      <c r="AY1169" s="56"/>
      <c r="AZ1169" s="56"/>
      <c r="BA1169" s="56"/>
      <c r="BB1169" s="56"/>
      <c r="BC1169" s="56"/>
      <c r="BD1169" s="56"/>
      <c r="BE1169" s="56"/>
      <c r="BF1169" s="56"/>
      <c r="BG1169" s="56"/>
      <c r="BH1169" s="56"/>
      <c r="BI1169" s="56"/>
      <c r="BJ1169" s="56"/>
      <c r="BK1169" s="56"/>
      <c r="BL1169" s="56"/>
      <c r="BM1169" s="56"/>
      <c r="BN1169" s="56"/>
      <c r="BO1169" s="56"/>
      <c r="BP1169" s="56"/>
      <c r="BQ1169" s="56"/>
      <c r="BR1169" s="56"/>
      <c r="BS1169" s="56"/>
      <c r="BT1169" s="56"/>
      <c r="BU1169" s="56"/>
      <c r="BV1169" s="56"/>
      <c r="BW1169" s="56"/>
      <c r="BX1169" s="56"/>
      <c r="BY1169" s="56"/>
      <c r="BZ1169" s="56"/>
      <c r="CA1169" s="56"/>
      <c r="CB1169" s="56"/>
      <c r="CC1169" s="56"/>
      <c r="CD1169" s="56"/>
      <c r="CE1169" s="56"/>
      <c r="CF1169" s="56"/>
      <c r="CG1169" s="56"/>
      <c r="CH1169" s="56"/>
      <c r="CI1169" s="56"/>
      <c r="CJ1169" s="56"/>
      <c r="CK1169" s="56"/>
      <c r="CL1169" s="56"/>
      <c r="CM1169" s="56"/>
      <c r="CN1169" s="56"/>
      <c r="CO1169" s="56"/>
      <c r="CP1169" s="56"/>
      <c r="CQ1169" s="56"/>
      <c r="CR1169" s="56"/>
      <c r="CS1169" s="56"/>
      <c r="CT1169" s="56"/>
      <c r="CU1169" s="56"/>
      <c r="CV1169" s="56"/>
      <c r="CW1169" s="56"/>
      <c r="CX1169" s="56"/>
      <c r="CY1169" s="56"/>
      <c r="CZ1169" s="66"/>
      <c r="DA1169" s="66"/>
      <c r="DB1169" s="66"/>
      <c r="DC1169" s="66"/>
      <c r="DD1169" s="66"/>
      <c r="DE1169" s="66"/>
      <c r="DF1169" s="66"/>
      <c r="DG1169" s="66"/>
      <c r="DH1169" s="66"/>
      <c r="DI1169" s="66"/>
      <c r="DJ1169" s="66"/>
      <c r="DK1169" s="66"/>
      <c r="DL1169" s="66"/>
      <c r="DM1169" s="66"/>
      <c r="DN1169" s="66"/>
      <c r="DO1169" s="66"/>
      <c r="DP1169" s="66"/>
      <c r="DQ1169" s="66"/>
      <c r="DR1169" s="66"/>
      <c r="DS1169" s="66"/>
      <c r="DT1169" s="66"/>
      <c r="DU1169" s="66"/>
      <c r="DV1169" s="66"/>
      <c r="DW1169" s="66"/>
      <c r="DX1169" s="66"/>
      <c r="DY1169" s="66"/>
      <c r="DZ1169" s="66"/>
      <c r="EA1169" s="66"/>
      <c r="EB1169" s="66"/>
      <c r="EC1169" s="66"/>
      <c r="ED1169" s="66"/>
      <c r="EE1169" s="66"/>
      <c r="EF1169" s="66"/>
      <c r="EG1169" s="66"/>
      <c r="EH1169" s="66"/>
      <c r="EI1169" s="66"/>
      <c r="EJ1169" s="66"/>
      <c r="EK1169" s="66"/>
      <c r="EL1169" s="115"/>
      <c r="EM1169" s="61"/>
      <c r="EN1169" s="61"/>
      <c r="EO1169" s="61"/>
      <c r="EP1169" s="61"/>
      <c r="EQ1169" s="121"/>
    </row>
    <row r="1170" spans="1:149" s="67" customFormat="1" ht="11.25" customHeight="1" x14ac:dyDescent="0.15">
      <c r="B1170" s="114"/>
      <c r="C1170" s="56"/>
      <c r="D1170" s="56"/>
      <c r="E1170" s="56"/>
      <c r="F1170" s="56"/>
      <c r="G1170" s="56"/>
      <c r="H1170" s="56" t="s">
        <v>4449</v>
      </c>
      <c r="I1170" s="56"/>
      <c r="J1170" s="56"/>
      <c r="K1170" s="56"/>
      <c r="L1170" s="56"/>
      <c r="M1170" s="56"/>
      <c r="N1170" s="56"/>
      <c r="O1170" s="56" t="s">
        <v>41</v>
      </c>
      <c r="P1170" s="56"/>
      <c r="Q1170" s="287" t="e">
        <f>토목기계경비총괄표!$H$11</f>
        <v>#REF!</v>
      </c>
      <c r="R1170" s="287"/>
      <c r="S1170" s="287"/>
      <c r="T1170" s="287"/>
      <c r="U1170" s="287"/>
      <c r="V1170" s="56"/>
      <c r="W1170" s="56"/>
      <c r="X1170" s="56"/>
      <c r="Y1170" s="56"/>
      <c r="Z1170" s="56" t="s">
        <v>12609</v>
      </c>
      <c r="AA1170" s="56"/>
      <c r="AB1170" s="56"/>
      <c r="AC1170" s="56" t="str">
        <f>TEXT(AI1167,"#,##0.#######")</f>
        <v>8.44</v>
      </c>
      <c r="AD1170" s="56"/>
      <c r="AE1170" s="56"/>
      <c r="AF1170" s="56"/>
      <c r="AG1170" s="56"/>
      <c r="AH1170" s="56"/>
      <c r="AI1170" s="56"/>
      <c r="AJ1170" s="56" t="s">
        <v>43</v>
      </c>
      <c r="AK1170" s="56"/>
      <c r="AL1170" s="56" t="e">
        <f>TEXT(TRUNC(Q1170/AI1167,1),"#,##0.#")</f>
        <v>#REF!</v>
      </c>
      <c r="AM1170" s="56"/>
      <c r="AN1170" s="56"/>
      <c r="AO1170" s="56"/>
      <c r="AP1170" s="56"/>
      <c r="AQ1170" s="56"/>
      <c r="AR1170" s="56"/>
      <c r="AS1170" s="56"/>
      <c r="AT1170" s="56"/>
      <c r="AU1170" s="56"/>
      <c r="AV1170" s="56"/>
      <c r="AW1170" s="56"/>
      <c r="AX1170" s="56"/>
      <c r="AY1170" s="56"/>
      <c r="AZ1170" s="56"/>
      <c r="BA1170" s="56"/>
      <c r="BB1170" s="56"/>
      <c r="BC1170" s="56"/>
      <c r="BD1170" s="56"/>
      <c r="BE1170" s="56"/>
      <c r="BF1170" s="56"/>
      <c r="BG1170" s="56"/>
      <c r="BH1170" s="56"/>
      <c r="BI1170" s="56"/>
      <c r="BJ1170" s="56"/>
      <c r="BK1170" s="56"/>
      <c r="BL1170" s="56"/>
      <c r="BM1170" s="56"/>
      <c r="BN1170" s="56"/>
      <c r="BO1170" s="56"/>
      <c r="BP1170" s="56"/>
      <c r="BQ1170" s="56"/>
      <c r="BR1170" s="56"/>
      <c r="BS1170" s="56"/>
      <c r="BT1170" s="56"/>
      <c r="BU1170" s="56"/>
      <c r="BV1170" s="56"/>
      <c r="BW1170" s="56"/>
      <c r="BX1170" s="56"/>
      <c r="BY1170" s="56"/>
      <c r="BZ1170" s="56"/>
      <c r="CA1170" s="56"/>
      <c r="CB1170" s="56"/>
      <c r="CC1170" s="56"/>
      <c r="CD1170" s="56"/>
      <c r="CE1170" s="56"/>
      <c r="CF1170" s="56"/>
      <c r="CG1170" s="56"/>
      <c r="CH1170" s="56"/>
      <c r="CI1170" s="56"/>
      <c r="CJ1170" s="56"/>
      <c r="CK1170" s="56"/>
      <c r="CL1170" s="56"/>
      <c r="CM1170" s="56"/>
      <c r="CN1170" s="56"/>
      <c r="CO1170" s="56"/>
      <c r="CP1170" s="56"/>
      <c r="CQ1170" s="56"/>
      <c r="CR1170" s="56"/>
      <c r="CS1170" s="56"/>
      <c r="CT1170" s="56"/>
      <c r="CU1170" s="56"/>
      <c r="CV1170" s="56"/>
      <c r="CW1170" s="56"/>
      <c r="CX1170" s="56"/>
      <c r="CY1170" s="56"/>
      <c r="CZ1170" s="66"/>
      <c r="DA1170" s="66"/>
      <c r="DB1170" s="66"/>
      <c r="DC1170" s="66"/>
      <c r="DD1170" s="66"/>
      <c r="DE1170" s="66"/>
      <c r="DF1170" s="66"/>
      <c r="DG1170" s="66"/>
      <c r="DH1170" s="66"/>
      <c r="DI1170" s="66"/>
      <c r="DJ1170" s="66"/>
      <c r="DK1170" s="66"/>
      <c r="DL1170" s="66"/>
      <c r="DM1170" s="66"/>
      <c r="DN1170" s="66"/>
      <c r="DO1170" s="66"/>
      <c r="DP1170" s="66"/>
      <c r="DQ1170" s="66"/>
      <c r="DR1170" s="66"/>
      <c r="DS1170" s="66"/>
      <c r="DT1170" s="66"/>
      <c r="DU1170" s="66"/>
      <c r="DV1170" s="66"/>
      <c r="DW1170" s="66"/>
      <c r="DX1170" s="66"/>
      <c r="DY1170" s="66"/>
      <c r="DZ1170" s="66"/>
      <c r="EA1170" s="66"/>
      <c r="EB1170" s="66"/>
      <c r="EC1170" s="66"/>
      <c r="ED1170" s="66"/>
      <c r="EE1170" s="66"/>
      <c r="EF1170" s="66"/>
      <c r="EG1170" s="66"/>
      <c r="EH1170" s="66"/>
      <c r="EI1170" s="66"/>
      <c r="EJ1170" s="66"/>
      <c r="EK1170" s="66"/>
      <c r="EL1170" s="115"/>
      <c r="EM1170" s="61"/>
      <c r="EN1170" s="61"/>
      <c r="EO1170" s="61"/>
      <c r="EP1170" s="61"/>
      <c r="EQ1170" s="121"/>
    </row>
    <row r="1171" spans="1:149" s="67" customFormat="1" ht="11.25" customHeight="1" x14ac:dyDescent="0.15">
      <c r="B1171" s="114"/>
      <c r="C1171" s="56"/>
      <c r="D1171" s="56"/>
      <c r="E1171" s="56"/>
      <c r="F1171" s="56"/>
      <c r="G1171" s="56"/>
      <c r="H1171" s="56" t="s">
        <v>12605</v>
      </c>
      <c r="I1171" s="56"/>
      <c r="J1171" s="56"/>
      <c r="K1171" s="56"/>
      <c r="L1171" s="56" t="s">
        <v>12606</v>
      </c>
      <c r="M1171" s="56"/>
      <c r="N1171" s="56"/>
      <c r="O1171" s="56" t="s">
        <v>41</v>
      </c>
      <c r="P1171" s="56"/>
      <c r="Q1171" s="287">
        <f>토목기계경비총괄표!$I$11</f>
        <v>20046</v>
      </c>
      <c r="R1171" s="287"/>
      <c r="S1171" s="287"/>
      <c r="T1171" s="287"/>
      <c r="U1171" s="287"/>
      <c r="V1171" s="56"/>
      <c r="W1171" s="56"/>
      <c r="X1171" s="56"/>
      <c r="Y1171" s="56"/>
      <c r="Z1171" s="56" t="s">
        <v>12609</v>
      </c>
      <c r="AA1171" s="56"/>
      <c r="AB1171" s="56"/>
      <c r="AC1171" s="56" t="str">
        <f>TEXT(AI1167,"#,##0.#######")</f>
        <v>8.44</v>
      </c>
      <c r="AD1171" s="56"/>
      <c r="AE1171" s="56"/>
      <c r="AF1171" s="56"/>
      <c r="AG1171" s="56"/>
      <c r="AH1171" s="56"/>
      <c r="AI1171" s="56"/>
      <c r="AJ1171" s="56" t="s">
        <v>43</v>
      </c>
      <c r="AK1171" s="56"/>
      <c r="AL1171" s="56" t="str">
        <f>TEXT(TRUNC(Q1171/AI1167,1),"#,##0.#")</f>
        <v>2,375.1</v>
      </c>
      <c r="AM1171" s="56"/>
      <c r="AN1171" s="56"/>
      <c r="AO1171" s="56"/>
      <c r="AP1171" s="56"/>
      <c r="AQ1171" s="56"/>
      <c r="AR1171" s="56"/>
      <c r="AS1171" s="56"/>
      <c r="AT1171" s="56"/>
      <c r="AU1171" s="56"/>
      <c r="AV1171" s="56"/>
      <c r="AW1171" s="56"/>
      <c r="AX1171" s="56"/>
      <c r="AY1171" s="56"/>
      <c r="AZ1171" s="56"/>
      <c r="BA1171" s="56"/>
      <c r="BB1171" s="56"/>
      <c r="BC1171" s="56"/>
      <c r="BD1171" s="56"/>
      <c r="BE1171" s="56"/>
      <c r="BF1171" s="56"/>
      <c r="BG1171" s="56"/>
      <c r="BH1171" s="56"/>
      <c r="BI1171" s="56"/>
      <c r="BJ1171" s="56"/>
      <c r="BK1171" s="56"/>
      <c r="BL1171" s="56"/>
      <c r="BM1171" s="56"/>
      <c r="BN1171" s="56"/>
      <c r="BO1171" s="56"/>
      <c r="BP1171" s="56"/>
      <c r="BQ1171" s="56"/>
      <c r="BR1171" s="56"/>
      <c r="BS1171" s="56"/>
      <c r="BT1171" s="56"/>
      <c r="BU1171" s="56"/>
      <c r="BV1171" s="56"/>
      <c r="BW1171" s="56"/>
      <c r="BX1171" s="56"/>
      <c r="BY1171" s="56"/>
      <c r="BZ1171" s="56"/>
      <c r="CA1171" s="56"/>
      <c r="CB1171" s="56"/>
      <c r="CC1171" s="56"/>
      <c r="CD1171" s="56"/>
      <c r="CE1171" s="56"/>
      <c r="CF1171" s="56"/>
      <c r="CG1171" s="56"/>
      <c r="CH1171" s="56"/>
      <c r="CI1171" s="56"/>
      <c r="CJ1171" s="56"/>
      <c r="CK1171" s="56"/>
      <c r="CL1171" s="56"/>
      <c r="CM1171" s="56"/>
      <c r="CN1171" s="56"/>
      <c r="CO1171" s="56"/>
      <c r="CP1171" s="56"/>
      <c r="CQ1171" s="56"/>
      <c r="CR1171" s="56"/>
      <c r="CS1171" s="56"/>
      <c r="CT1171" s="56"/>
      <c r="CU1171" s="56"/>
      <c r="CV1171" s="56"/>
      <c r="CW1171" s="56"/>
      <c r="CX1171" s="56"/>
      <c r="CY1171" s="56"/>
      <c r="CZ1171" s="66"/>
      <c r="DA1171" s="66"/>
      <c r="DB1171" s="66"/>
      <c r="DC1171" s="66"/>
      <c r="DD1171" s="66"/>
      <c r="DE1171" s="66"/>
      <c r="DF1171" s="66"/>
      <c r="DG1171" s="66"/>
      <c r="DH1171" s="66"/>
      <c r="DI1171" s="66"/>
      <c r="DJ1171" s="66"/>
      <c r="DK1171" s="66"/>
      <c r="DL1171" s="66"/>
      <c r="DM1171" s="66"/>
      <c r="DN1171" s="66"/>
      <c r="DO1171" s="66"/>
      <c r="DP1171" s="66"/>
      <c r="DQ1171" s="66"/>
      <c r="DR1171" s="66"/>
      <c r="DS1171" s="66"/>
      <c r="DT1171" s="66"/>
      <c r="DU1171" s="66"/>
      <c r="DV1171" s="66"/>
      <c r="DW1171" s="66"/>
      <c r="DX1171" s="66"/>
      <c r="DY1171" s="66"/>
      <c r="DZ1171" s="66"/>
      <c r="EA1171" s="66"/>
      <c r="EB1171" s="66"/>
      <c r="EC1171" s="66"/>
      <c r="ED1171" s="66"/>
      <c r="EE1171" s="66"/>
      <c r="EF1171" s="66"/>
      <c r="EG1171" s="66"/>
      <c r="EH1171" s="66"/>
      <c r="EI1171" s="66"/>
      <c r="EJ1171" s="66"/>
      <c r="EK1171" s="66"/>
      <c r="EL1171" s="115"/>
      <c r="EM1171" s="61"/>
      <c r="EN1171" s="61"/>
      <c r="EO1171" s="61"/>
      <c r="EP1171" s="61"/>
      <c r="EQ1171" s="121"/>
    </row>
    <row r="1172" spans="1:149" s="67" customFormat="1" ht="11.25" customHeight="1" x14ac:dyDescent="0.15">
      <c r="B1172" s="114"/>
      <c r="C1172" s="56"/>
      <c r="D1172" s="56"/>
      <c r="E1172" s="56"/>
      <c r="F1172" s="56"/>
      <c r="G1172" s="56"/>
      <c r="H1172" s="56" t="s">
        <v>12614</v>
      </c>
      <c r="I1172" s="56"/>
      <c r="J1172" s="56"/>
      <c r="K1172" s="56"/>
      <c r="L1172" s="56" t="s">
        <v>9</v>
      </c>
      <c r="M1172" s="56"/>
      <c r="N1172" s="56"/>
      <c r="O1172" s="56" t="s">
        <v>41</v>
      </c>
      <c r="P1172" s="56"/>
      <c r="Q1172" s="56" t="e">
        <f>TEXT(AL1169+AL1170+AL1171,"#,##0.#######")</f>
        <v>#REF!</v>
      </c>
      <c r="R1172" s="56"/>
      <c r="S1172" s="56"/>
      <c r="T1172" s="56"/>
      <c r="U1172" s="56"/>
      <c r="V1172" s="56"/>
      <c r="W1172" s="56"/>
      <c r="X1172" s="56"/>
      <c r="Y1172" s="56"/>
      <c r="Z1172" s="56"/>
      <c r="AA1172" s="56"/>
      <c r="AB1172" s="56"/>
      <c r="AC1172" s="56"/>
      <c r="AD1172" s="56"/>
      <c r="AE1172" s="56"/>
      <c r="AF1172" s="56"/>
      <c r="AG1172" s="56"/>
      <c r="AI1172" s="56"/>
      <c r="AJ1172" s="56"/>
      <c r="AK1172" s="56"/>
      <c r="AL1172" s="56"/>
      <c r="AM1172" s="56"/>
      <c r="AN1172" s="56"/>
      <c r="AO1172" s="56"/>
      <c r="AP1172" s="56"/>
      <c r="AQ1172" s="56"/>
      <c r="AR1172" s="56"/>
      <c r="AS1172" s="56"/>
      <c r="AT1172" s="56"/>
      <c r="AU1172" s="56"/>
      <c r="AV1172" s="56"/>
      <c r="AW1172" s="56"/>
      <c r="AX1172" s="56"/>
      <c r="AY1172" s="56"/>
      <c r="AZ1172" s="56"/>
      <c r="BA1172" s="56"/>
      <c r="BB1172" s="56"/>
      <c r="BC1172" s="56"/>
      <c r="BD1172" s="56"/>
      <c r="BE1172" s="56"/>
      <c r="BF1172" s="56"/>
      <c r="BG1172" s="56"/>
      <c r="BH1172" s="56"/>
      <c r="BI1172" s="56"/>
      <c r="BJ1172" s="56"/>
      <c r="BK1172" s="56"/>
      <c r="BL1172" s="56"/>
      <c r="BM1172" s="56"/>
      <c r="BN1172" s="56"/>
      <c r="BO1172" s="56"/>
      <c r="BP1172" s="56"/>
      <c r="BQ1172" s="56"/>
      <c r="BR1172" s="56"/>
      <c r="BS1172" s="56"/>
      <c r="BT1172" s="56"/>
      <c r="BU1172" s="56"/>
      <c r="BV1172" s="56"/>
      <c r="BW1172" s="56"/>
      <c r="BX1172" s="56"/>
      <c r="BY1172" s="56"/>
      <c r="BZ1172" s="56"/>
      <c r="CA1172" s="56"/>
      <c r="CB1172" s="56"/>
      <c r="CC1172" s="56"/>
      <c r="CD1172" s="56"/>
      <c r="CE1172" s="56"/>
      <c r="CF1172" s="56"/>
      <c r="CG1172" s="56"/>
      <c r="CH1172" s="56"/>
      <c r="CI1172" s="56"/>
      <c r="CJ1172" s="56"/>
      <c r="CK1172" s="56"/>
      <c r="CL1172" s="56"/>
      <c r="CM1172" s="56"/>
      <c r="CN1172" s="56"/>
      <c r="CO1172" s="56"/>
      <c r="CP1172" s="56"/>
      <c r="CQ1172" s="56"/>
      <c r="CR1172" s="56"/>
      <c r="CS1172" s="56"/>
      <c r="CT1172" s="56"/>
      <c r="CU1172" s="56"/>
      <c r="CV1172" s="56"/>
      <c r="CW1172" s="56"/>
      <c r="CX1172" s="56"/>
      <c r="CY1172" s="56"/>
      <c r="CZ1172" s="66"/>
      <c r="DA1172" s="66"/>
      <c r="DB1172" s="66"/>
      <c r="DC1172" s="66"/>
      <c r="DD1172" s="66"/>
      <c r="DE1172" s="66"/>
      <c r="DF1172" s="66"/>
      <c r="DG1172" s="66"/>
      <c r="DH1172" s="66"/>
      <c r="DI1172" s="66"/>
      <c r="DJ1172" s="66"/>
      <c r="DK1172" s="66"/>
      <c r="DL1172" s="66"/>
      <c r="DM1172" s="66"/>
      <c r="DN1172" s="66"/>
      <c r="DO1172" s="66"/>
      <c r="DP1172" s="66"/>
      <c r="DQ1172" s="66"/>
      <c r="DR1172" s="66"/>
      <c r="DS1172" s="66"/>
      <c r="DT1172" s="66"/>
      <c r="DU1172" s="66"/>
      <c r="DV1172" s="66"/>
      <c r="DW1172" s="66"/>
      <c r="DX1172" s="66"/>
      <c r="DY1172" s="66"/>
      <c r="DZ1172" s="66"/>
      <c r="EA1172" s="66"/>
      <c r="EB1172" s="66"/>
      <c r="EC1172" s="66"/>
      <c r="ED1172" s="66"/>
      <c r="EE1172" s="66"/>
      <c r="EF1172" s="66"/>
      <c r="EG1172" s="66"/>
      <c r="EH1172" s="66"/>
      <c r="EI1172" s="66"/>
      <c r="EJ1172" s="66"/>
      <c r="EK1172" s="66"/>
      <c r="EL1172" s="115"/>
      <c r="EM1172" s="61" t="e">
        <f>EN1172+EO1172+EP1172</f>
        <v>#REF!</v>
      </c>
      <c r="EN1172" s="61" t="e">
        <f>TEXT(AL1169,"#,###.0")</f>
        <v>#REF!</v>
      </c>
      <c r="EO1172" s="61" t="e">
        <f>TEXT(AL1170,"#,###.0")</f>
        <v>#REF!</v>
      </c>
      <c r="EP1172" s="61" t="str">
        <f>TEXT(AL1171,"#,###.0")</f>
        <v>2,375.1</v>
      </c>
      <c r="EQ1172" s="121"/>
    </row>
    <row r="1173" spans="1:149" s="67" customFormat="1" ht="11.25" customHeight="1" x14ac:dyDescent="0.15">
      <c r="B1173" s="114"/>
      <c r="C1173" s="56"/>
      <c r="D1173" s="56"/>
      <c r="E1173" s="56"/>
      <c r="F1173" s="56"/>
      <c r="G1173" s="56"/>
      <c r="H1173" s="56"/>
      <c r="I1173" s="56"/>
      <c r="J1173" s="56"/>
      <c r="K1173" s="56"/>
      <c r="L1173" s="56"/>
      <c r="M1173" s="56"/>
      <c r="N1173" s="56"/>
      <c r="O1173" s="56"/>
      <c r="P1173" s="56"/>
      <c r="Q1173" s="56"/>
      <c r="R1173" s="56"/>
      <c r="S1173" s="56"/>
      <c r="T1173" s="56"/>
      <c r="U1173" s="56"/>
      <c r="V1173" s="56"/>
      <c r="W1173" s="56"/>
      <c r="X1173" s="56"/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56"/>
      <c r="AI1173" s="56"/>
      <c r="AJ1173" s="56"/>
      <c r="AK1173" s="56"/>
      <c r="AL1173" s="56"/>
      <c r="AM1173" s="56"/>
      <c r="AN1173" s="56"/>
      <c r="AO1173" s="56"/>
      <c r="AP1173" s="56"/>
      <c r="AQ1173" s="56"/>
      <c r="AR1173" s="56"/>
      <c r="AS1173" s="56"/>
      <c r="AT1173" s="56"/>
      <c r="AU1173" s="56"/>
      <c r="AV1173" s="56"/>
      <c r="AW1173" s="56"/>
      <c r="AX1173" s="56"/>
      <c r="AY1173" s="56"/>
      <c r="AZ1173" s="56"/>
      <c r="BA1173" s="56"/>
      <c r="BB1173" s="56"/>
      <c r="BC1173" s="56"/>
      <c r="BD1173" s="56"/>
      <c r="BE1173" s="56"/>
      <c r="BF1173" s="56"/>
      <c r="BG1173" s="56"/>
      <c r="BH1173" s="56"/>
      <c r="BI1173" s="56"/>
      <c r="BJ1173" s="56"/>
      <c r="BK1173" s="56"/>
      <c r="BL1173" s="56"/>
      <c r="BM1173" s="56"/>
      <c r="BN1173" s="56"/>
      <c r="BO1173" s="56"/>
      <c r="BP1173" s="56"/>
      <c r="BQ1173" s="56"/>
      <c r="BR1173" s="56"/>
      <c r="BS1173" s="56"/>
      <c r="BT1173" s="56"/>
      <c r="BU1173" s="56"/>
      <c r="BV1173" s="56"/>
      <c r="BW1173" s="56"/>
      <c r="BX1173" s="56"/>
      <c r="BY1173" s="56"/>
      <c r="BZ1173" s="56"/>
      <c r="CA1173" s="56"/>
      <c r="CB1173" s="56"/>
      <c r="CC1173" s="56"/>
      <c r="CD1173" s="56"/>
      <c r="CE1173" s="56"/>
      <c r="CF1173" s="56"/>
      <c r="CG1173" s="56"/>
      <c r="CH1173" s="56"/>
      <c r="CI1173" s="56"/>
      <c r="CJ1173" s="56"/>
      <c r="CK1173" s="56"/>
      <c r="CL1173" s="56"/>
      <c r="CM1173" s="56"/>
      <c r="CN1173" s="56"/>
      <c r="CO1173" s="56"/>
      <c r="CP1173" s="56"/>
      <c r="CQ1173" s="56"/>
      <c r="CR1173" s="56"/>
      <c r="CS1173" s="56"/>
      <c r="CT1173" s="56"/>
      <c r="CU1173" s="56"/>
      <c r="CV1173" s="56"/>
      <c r="CW1173" s="56"/>
      <c r="CX1173" s="56"/>
      <c r="CY1173" s="56"/>
      <c r="CZ1173" s="66"/>
      <c r="DA1173" s="66"/>
      <c r="DB1173" s="66"/>
      <c r="DC1173" s="66"/>
      <c r="DD1173" s="66"/>
      <c r="DE1173" s="66"/>
      <c r="DF1173" s="66"/>
      <c r="DG1173" s="66"/>
      <c r="DH1173" s="66"/>
      <c r="DI1173" s="66"/>
      <c r="DJ1173" s="66"/>
      <c r="DK1173" s="66"/>
      <c r="DL1173" s="66"/>
      <c r="DM1173" s="66"/>
      <c r="DN1173" s="66"/>
      <c r="DO1173" s="66"/>
      <c r="DP1173" s="66"/>
      <c r="DQ1173" s="66"/>
      <c r="DR1173" s="66"/>
      <c r="DS1173" s="66"/>
      <c r="DT1173" s="66"/>
      <c r="DU1173" s="66"/>
      <c r="DV1173" s="66"/>
      <c r="DW1173" s="66"/>
      <c r="DX1173" s="66"/>
      <c r="DY1173" s="66"/>
      <c r="DZ1173" s="66"/>
      <c r="EA1173" s="66"/>
      <c r="EB1173" s="66"/>
      <c r="EC1173" s="66"/>
      <c r="ED1173" s="66"/>
      <c r="EE1173" s="66"/>
      <c r="EF1173" s="66"/>
      <c r="EG1173" s="66"/>
      <c r="EH1173" s="66"/>
      <c r="EI1173" s="66"/>
      <c r="EJ1173" s="66"/>
      <c r="EK1173" s="66"/>
      <c r="EL1173" s="115"/>
      <c r="EM1173" s="61"/>
      <c r="EN1173" s="61"/>
      <c r="EO1173" s="61"/>
      <c r="EP1173" s="61"/>
      <c r="EQ1173" s="121"/>
    </row>
    <row r="1174" spans="1:149" s="67" customFormat="1" ht="11.25" customHeight="1" x14ac:dyDescent="0.15">
      <c r="B1174" s="114"/>
      <c r="C1174" s="56"/>
      <c r="D1174" s="56"/>
      <c r="E1174" s="56" t="s">
        <v>12603</v>
      </c>
      <c r="F1174" s="56"/>
      <c r="G1174" s="56"/>
      <c r="H1174" s="56" t="s">
        <v>12604</v>
      </c>
      <c r="I1174" s="56"/>
      <c r="J1174" s="56"/>
      <c r="K1174" s="56"/>
      <c r="L1174" s="56" t="s">
        <v>9</v>
      </c>
      <c r="M1174" s="56"/>
      <c r="N1174" s="56"/>
      <c r="O1174" s="56"/>
      <c r="P1174" s="56"/>
      <c r="Q1174" s="56"/>
      <c r="R1174" s="56"/>
      <c r="S1174" s="56"/>
      <c r="T1174" s="56"/>
      <c r="U1174" s="56"/>
      <c r="V1174" s="56"/>
      <c r="W1174" s="56"/>
      <c r="X1174" s="56"/>
      <c r="Y1174" s="56"/>
      <c r="Z1174" s="56"/>
      <c r="AA1174" s="56"/>
      <c r="AB1174" s="56"/>
      <c r="AC1174" s="56"/>
      <c r="AD1174" s="56"/>
      <c r="AE1174" s="56"/>
      <c r="AF1174" s="56"/>
      <c r="AG1174" s="56"/>
      <c r="AH1174" s="56"/>
      <c r="AI1174" s="56"/>
      <c r="AJ1174" s="56"/>
      <c r="AK1174" s="56"/>
      <c r="AL1174" s="56"/>
      <c r="AM1174" s="56"/>
      <c r="AN1174" s="56"/>
      <c r="AO1174" s="56"/>
      <c r="AP1174" s="56"/>
      <c r="AQ1174" s="56"/>
      <c r="AR1174" s="56"/>
      <c r="AS1174" s="56"/>
      <c r="AT1174" s="56"/>
      <c r="AU1174" s="56"/>
      <c r="AV1174" s="56"/>
      <c r="AW1174" s="56"/>
      <c r="AX1174" s="56"/>
      <c r="AY1174" s="56"/>
      <c r="AZ1174" s="56"/>
      <c r="BA1174" s="56"/>
      <c r="BB1174" s="56"/>
      <c r="BC1174" s="56"/>
      <c r="BD1174" s="56"/>
      <c r="BE1174" s="56"/>
      <c r="BF1174" s="56"/>
      <c r="BG1174" s="56"/>
      <c r="BH1174" s="56"/>
      <c r="BI1174" s="56"/>
      <c r="BJ1174" s="56"/>
      <c r="BK1174" s="56"/>
      <c r="BL1174" s="56"/>
      <c r="BM1174" s="56"/>
      <c r="BN1174" s="56"/>
      <c r="BO1174" s="56"/>
      <c r="BP1174" s="56"/>
      <c r="BQ1174" s="56"/>
      <c r="BR1174" s="56"/>
      <c r="BS1174" s="56"/>
      <c r="BT1174" s="56"/>
      <c r="BU1174" s="56"/>
      <c r="BV1174" s="56"/>
      <c r="BW1174" s="56"/>
      <c r="BX1174" s="56"/>
      <c r="BY1174" s="56"/>
      <c r="BZ1174" s="56"/>
      <c r="CA1174" s="56"/>
      <c r="CB1174" s="56"/>
      <c r="CC1174" s="56"/>
      <c r="CD1174" s="56"/>
      <c r="CE1174" s="56"/>
      <c r="CF1174" s="56"/>
      <c r="CG1174" s="56"/>
      <c r="CH1174" s="56"/>
      <c r="CI1174" s="56"/>
      <c r="CJ1174" s="56"/>
      <c r="CK1174" s="56"/>
      <c r="CL1174" s="56"/>
      <c r="CM1174" s="56"/>
      <c r="CN1174" s="56"/>
      <c r="CO1174" s="56"/>
      <c r="CP1174" s="56"/>
      <c r="CQ1174" s="56"/>
      <c r="CR1174" s="56"/>
      <c r="CS1174" s="56"/>
      <c r="CT1174" s="56"/>
      <c r="CU1174" s="56"/>
      <c r="CV1174" s="56"/>
      <c r="CW1174" s="56"/>
      <c r="CX1174" s="56"/>
      <c r="CY1174" s="56"/>
      <c r="CZ1174" s="66"/>
      <c r="DA1174" s="66"/>
      <c r="DB1174" s="66"/>
      <c r="DC1174" s="66"/>
      <c r="DD1174" s="66"/>
      <c r="DE1174" s="66"/>
      <c r="DF1174" s="66"/>
      <c r="DG1174" s="66"/>
      <c r="DH1174" s="66"/>
      <c r="DI1174" s="66"/>
      <c r="DJ1174" s="66"/>
      <c r="DK1174" s="66"/>
      <c r="DL1174" s="66"/>
      <c r="DM1174" s="66"/>
      <c r="DN1174" s="66"/>
      <c r="DO1174" s="66"/>
      <c r="DP1174" s="66"/>
      <c r="DQ1174" s="66"/>
      <c r="DR1174" s="66"/>
      <c r="DS1174" s="66"/>
      <c r="DT1174" s="66"/>
      <c r="DU1174" s="66"/>
      <c r="DV1174" s="66"/>
      <c r="DW1174" s="66"/>
      <c r="DX1174" s="66"/>
      <c r="DY1174" s="66"/>
      <c r="DZ1174" s="66"/>
      <c r="EA1174" s="66"/>
      <c r="EB1174" s="66"/>
      <c r="EC1174" s="66"/>
      <c r="ED1174" s="66"/>
      <c r="EE1174" s="66"/>
      <c r="EF1174" s="66"/>
      <c r="EG1174" s="66"/>
      <c r="EH1174" s="66"/>
      <c r="EI1174" s="66"/>
      <c r="EJ1174" s="66"/>
      <c r="EK1174" s="66"/>
      <c r="EL1174" s="115"/>
      <c r="EM1174" s="61"/>
      <c r="EN1174" s="61"/>
      <c r="EO1174" s="61"/>
      <c r="EP1174" s="61"/>
      <c r="EQ1174" s="121"/>
    </row>
    <row r="1175" spans="1:149" s="67" customFormat="1" ht="11.25" customHeight="1" x14ac:dyDescent="0.15">
      <c r="B1175" s="114"/>
      <c r="C1175" s="56"/>
      <c r="D1175" s="56"/>
      <c r="E1175" s="56"/>
      <c r="F1175" s="56"/>
      <c r="G1175" s="56"/>
      <c r="H1175" s="56"/>
      <c r="I1175" s="56"/>
      <c r="J1175" s="56" t="s">
        <v>4448</v>
      </c>
      <c r="K1175" s="56"/>
      <c r="L1175" s="56"/>
      <c r="M1175" s="56"/>
      <c r="N1175" s="56"/>
      <c r="O1175" s="56"/>
      <c r="P1175" s="56"/>
      <c r="Q1175" s="56" t="s">
        <v>41</v>
      </c>
      <c r="R1175" s="56"/>
      <c r="S1175" s="56" t="e">
        <f>TEXT(TRUNC(EN1172,0),"#,##0")</f>
        <v>#REF!</v>
      </c>
      <c r="T1175" s="56"/>
      <c r="U1175" s="56"/>
      <c r="V1175" s="56"/>
      <c r="W1175" s="56"/>
      <c r="X1175" s="56"/>
      <c r="Y1175" s="56"/>
      <c r="Z1175" s="56"/>
      <c r="AA1175" s="56"/>
      <c r="AB1175" s="56"/>
      <c r="AC1175" s="56"/>
      <c r="AD1175" s="56"/>
      <c r="AE1175" s="56"/>
      <c r="AF1175" s="56"/>
      <c r="AG1175" s="56"/>
      <c r="AH1175" s="56"/>
      <c r="AI1175" s="56"/>
      <c r="AJ1175" s="56"/>
      <c r="AK1175" s="56"/>
      <c r="AL1175" s="56"/>
      <c r="AM1175" s="56"/>
      <c r="AN1175" s="56"/>
      <c r="AO1175" s="56"/>
      <c r="AP1175" s="56"/>
      <c r="AQ1175" s="56"/>
      <c r="AR1175" s="56"/>
      <c r="AS1175" s="56"/>
      <c r="AT1175" s="56"/>
      <c r="AU1175" s="56"/>
      <c r="AV1175" s="56"/>
      <c r="AW1175" s="56"/>
      <c r="AX1175" s="56"/>
      <c r="AY1175" s="56"/>
      <c r="AZ1175" s="56"/>
      <c r="BA1175" s="56"/>
      <c r="BB1175" s="56"/>
      <c r="BC1175" s="56"/>
      <c r="BD1175" s="56"/>
      <c r="BE1175" s="56"/>
      <c r="BF1175" s="56"/>
      <c r="BG1175" s="56"/>
      <c r="BH1175" s="56"/>
      <c r="BI1175" s="56"/>
      <c r="BJ1175" s="56"/>
      <c r="BK1175" s="56"/>
      <c r="BL1175" s="56"/>
      <c r="BM1175" s="56"/>
      <c r="BN1175" s="56"/>
      <c r="BO1175" s="56"/>
      <c r="BP1175" s="56"/>
      <c r="BQ1175" s="56"/>
      <c r="BR1175" s="56"/>
      <c r="BS1175" s="56"/>
      <c r="BT1175" s="56"/>
      <c r="BU1175" s="56"/>
      <c r="BV1175" s="56"/>
      <c r="BW1175" s="56"/>
      <c r="BX1175" s="56"/>
      <c r="BY1175" s="56"/>
      <c r="BZ1175" s="56"/>
      <c r="CA1175" s="56"/>
      <c r="CB1175" s="56"/>
      <c r="CC1175" s="56"/>
      <c r="CD1175" s="56"/>
      <c r="CE1175" s="56"/>
      <c r="CF1175" s="56"/>
      <c r="CG1175" s="56"/>
      <c r="CH1175" s="56"/>
      <c r="CI1175" s="56"/>
      <c r="CJ1175" s="56"/>
      <c r="CK1175" s="56"/>
      <c r="CL1175" s="56"/>
      <c r="CM1175" s="56"/>
      <c r="CN1175" s="56"/>
      <c r="CO1175" s="56"/>
      <c r="CP1175" s="56"/>
      <c r="CQ1175" s="56"/>
      <c r="CR1175" s="56"/>
      <c r="CS1175" s="56"/>
      <c r="CT1175" s="56"/>
      <c r="CU1175" s="56"/>
      <c r="CV1175" s="56"/>
      <c r="CW1175" s="56"/>
      <c r="CX1175" s="56"/>
      <c r="CY1175" s="56"/>
      <c r="CZ1175" s="66"/>
      <c r="DA1175" s="66"/>
      <c r="DB1175" s="66"/>
      <c r="DC1175" s="66"/>
      <c r="DD1175" s="66"/>
      <c r="DE1175" s="66"/>
      <c r="DF1175" s="66"/>
      <c r="DG1175" s="66"/>
      <c r="DH1175" s="66"/>
      <c r="DI1175" s="66"/>
      <c r="DJ1175" s="66"/>
      <c r="DK1175" s="66"/>
      <c r="DL1175" s="66"/>
      <c r="DM1175" s="66"/>
      <c r="DN1175" s="66"/>
      <c r="DO1175" s="66"/>
      <c r="DP1175" s="66"/>
      <c r="DQ1175" s="66"/>
      <c r="DR1175" s="66"/>
      <c r="DS1175" s="66"/>
      <c r="DT1175" s="66"/>
      <c r="DU1175" s="66"/>
      <c r="DV1175" s="66"/>
      <c r="DW1175" s="66"/>
      <c r="DX1175" s="66"/>
      <c r="DY1175" s="66"/>
      <c r="DZ1175" s="66"/>
      <c r="EA1175" s="66"/>
      <c r="EB1175" s="66"/>
      <c r="EC1175" s="66"/>
      <c r="ED1175" s="66"/>
      <c r="EE1175" s="66"/>
      <c r="EF1175" s="66"/>
      <c r="EG1175" s="66"/>
      <c r="EH1175" s="66"/>
      <c r="EI1175" s="66"/>
      <c r="EJ1175" s="66"/>
      <c r="EK1175" s="66"/>
      <c r="EL1175" s="115"/>
      <c r="EM1175" s="61"/>
      <c r="EN1175" s="61"/>
      <c r="EO1175" s="61"/>
      <c r="EP1175" s="61"/>
      <c r="EQ1175" s="121"/>
    </row>
    <row r="1176" spans="1:149" s="67" customFormat="1" ht="11.25" customHeight="1" x14ac:dyDescent="0.15">
      <c r="B1176" s="114"/>
      <c r="C1176" s="56"/>
      <c r="D1176" s="56"/>
      <c r="E1176" s="56"/>
      <c r="F1176" s="56"/>
      <c r="G1176" s="56"/>
      <c r="H1176" s="56"/>
      <c r="I1176" s="56"/>
      <c r="J1176" s="56" t="s">
        <v>4449</v>
      </c>
      <c r="K1176" s="56"/>
      <c r="L1176" s="56"/>
      <c r="M1176" s="56"/>
      <c r="N1176" s="56"/>
      <c r="O1176" s="56"/>
      <c r="P1176" s="56"/>
      <c r="Q1176" s="56" t="s">
        <v>41</v>
      </c>
      <c r="R1176" s="56"/>
      <c r="S1176" s="56" t="e">
        <f>TEXT(TRUNC(EO1172,0),"#,##0")</f>
        <v>#REF!</v>
      </c>
      <c r="T1176" s="56"/>
      <c r="U1176" s="56"/>
      <c r="V1176" s="56"/>
      <c r="W1176" s="56"/>
      <c r="X1176" s="56"/>
      <c r="Y1176" s="56"/>
      <c r="Z1176" s="56"/>
      <c r="AA1176" s="56"/>
      <c r="AB1176" s="56"/>
      <c r="AC1176" s="56"/>
      <c r="AD1176" s="56"/>
      <c r="AE1176" s="56"/>
      <c r="AF1176" s="56"/>
      <c r="AG1176" s="56"/>
      <c r="AH1176" s="56"/>
      <c r="AI1176" s="56"/>
      <c r="AJ1176" s="56"/>
      <c r="AK1176" s="56"/>
      <c r="AL1176" s="56"/>
      <c r="AM1176" s="56"/>
      <c r="AN1176" s="56"/>
      <c r="AO1176" s="56"/>
      <c r="AP1176" s="56"/>
      <c r="AQ1176" s="56"/>
      <c r="AR1176" s="56"/>
      <c r="AS1176" s="56"/>
      <c r="AT1176" s="56"/>
      <c r="AU1176" s="56"/>
      <c r="AV1176" s="56"/>
      <c r="AW1176" s="56"/>
      <c r="AX1176" s="56"/>
      <c r="AY1176" s="56"/>
      <c r="AZ1176" s="56"/>
      <c r="BA1176" s="56"/>
      <c r="BB1176" s="56"/>
      <c r="BC1176" s="56"/>
      <c r="BD1176" s="56"/>
      <c r="BE1176" s="56"/>
      <c r="BF1176" s="56"/>
      <c r="BG1176" s="56"/>
      <c r="BH1176" s="56"/>
      <c r="BI1176" s="56"/>
      <c r="BJ1176" s="56"/>
      <c r="BK1176" s="56"/>
      <c r="BL1176" s="56"/>
      <c r="BM1176" s="56"/>
      <c r="BN1176" s="56"/>
      <c r="BO1176" s="56"/>
      <c r="BP1176" s="56"/>
      <c r="BQ1176" s="56"/>
      <c r="BR1176" s="56"/>
      <c r="BS1176" s="56"/>
      <c r="BT1176" s="56"/>
      <c r="BU1176" s="56"/>
      <c r="BV1176" s="56"/>
      <c r="BW1176" s="56"/>
      <c r="BX1176" s="56"/>
      <c r="BY1176" s="56"/>
      <c r="BZ1176" s="56"/>
      <c r="CA1176" s="56"/>
      <c r="CB1176" s="56"/>
      <c r="CC1176" s="56"/>
      <c r="CD1176" s="56"/>
      <c r="CE1176" s="56"/>
      <c r="CF1176" s="56"/>
      <c r="CG1176" s="56"/>
      <c r="CH1176" s="56"/>
      <c r="CI1176" s="56"/>
      <c r="CJ1176" s="56"/>
      <c r="CK1176" s="56"/>
      <c r="CL1176" s="56"/>
      <c r="CM1176" s="56"/>
      <c r="CN1176" s="56"/>
      <c r="CO1176" s="56"/>
      <c r="CP1176" s="56"/>
      <c r="CQ1176" s="56"/>
      <c r="CR1176" s="56"/>
      <c r="CS1176" s="56"/>
      <c r="CT1176" s="56"/>
      <c r="CU1176" s="56"/>
      <c r="CV1176" s="56"/>
      <c r="CW1176" s="56"/>
      <c r="CX1176" s="56"/>
      <c r="CY1176" s="56"/>
      <c r="CZ1176" s="66"/>
      <c r="DA1176" s="66"/>
      <c r="DB1176" s="66"/>
      <c r="DC1176" s="66"/>
      <c r="DD1176" s="66"/>
      <c r="DE1176" s="66"/>
      <c r="DF1176" s="66"/>
      <c r="DG1176" s="66"/>
      <c r="DH1176" s="66"/>
      <c r="DI1176" s="66"/>
      <c r="DJ1176" s="66"/>
      <c r="DK1176" s="66"/>
      <c r="DL1176" s="66"/>
      <c r="DM1176" s="66"/>
      <c r="DN1176" s="66"/>
      <c r="DO1176" s="66"/>
      <c r="DP1176" s="66"/>
      <c r="DQ1176" s="66"/>
      <c r="DR1176" s="66"/>
      <c r="DS1176" s="66"/>
      <c r="DT1176" s="66"/>
      <c r="DU1176" s="66"/>
      <c r="DV1176" s="66"/>
      <c r="DW1176" s="66"/>
      <c r="DX1176" s="66"/>
      <c r="DY1176" s="66"/>
      <c r="DZ1176" s="66"/>
      <c r="EA1176" s="66"/>
      <c r="EB1176" s="66"/>
      <c r="EC1176" s="66"/>
      <c r="ED1176" s="66"/>
      <c r="EE1176" s="66"/>
      <c r="EF1176" s="66"/>
      <c r="EG1176" s="66"/>
      <c r="EH1176" s="66"/>
      <c r="EI1176" s="66"/>
      <c r="EJ1176" s="66"/>
      <c r="EK1176" s="66"/>
      <c r="EL1176" s="115"/>
      <c r="EM1176" s="61"/>
      <c r="EN1176" s="61"/>
      <c r="EO1176" s="61"/>
      <c r="EP1176" s="61"/>
      <c r="EQ1176" s="121"/>
    </row>
    <row r="1177" spans="1:149" s="67" customFormat="1" ht="11.25" customHeight="1" x14ac:dyDescent="0.15">
      <c r="B1177" s="114"/>
      <c r="C1177" s="56"/>
      <c r="D1177" s="56"/>
      <c r="E1177" s="56"/>
      <c r="F1177" s="56"/>
      <c r="G1177" s="56"/>
      <c r="H1177" s="56"/>
      <c r="I1177" s="56"/>
      <c r="J1177" s="56" t="s">
        <v>12605</v>
      </c>
      <c r="K1177" s="56"/>
      <c r="L1177" s="56"/>
      <c r="M1177" s="56"/>
      <c r="N1177" s="56" t="s">
        <v>12606</v>
      </c>
      <c r="O1177" s="56"/>
      <c r="P1177" s="56"/>
      <c r="Q1177" s="56" t="s">
        <v>41</v>
      </c>
      <c r="R1177" s="56"/>
      <c r="S1177" s="56" t="str">
        <f>TEXT(TRUNC(EP1172,0),"#,##0")</f>
        <v>2,375</v>
      </c>
      <c r="T1177" s="56"/>
      <c r="U1177" s="56"/>
      <c r="V1177" s="56"/>
      <c r="W1177" s="56"/>
      <c r="X1177" s="56"/>
      <c r="Y1177" s="56"/>
      <c r="Z1177" s="56"/>
      <c r="AA1177" s="56"/>
      <c r="AB1177" s="56"/>
      <c r="AC1177" s="56"/>
      <c r="AD1177" s="56"/>
      <c r="AE1177" s="56"/>
      <c r="AF1177" s="56"/>
      <c r="AG1177" s="56"/>
      <c r="AH1177" s="56"/>
      <c r="AI1177" s="56"/>
      <c r="AJ1177" s="56"/>
      <c r="AK1177" s="56"/>
      <c r="AL1177" s="56"/>
      <c r="AM1177" s="56"/>
      <c r="AN1177" s="56"/>
      <c r="AO1177" s="56"/>
      <c r="AP1177" s="56"/>
      <c r="AQ1177" s="56"/>
      <c r="AR1177" s="56"/>
      <c r="AS1177" s="56"/>
      <c r="AT1177" s="56"/>
      <c r="AU1177" s="56"/>
      <c r="AV1177" s="56"/>
      <c r="AW1177" s="56"/>
      <c r="AX1177" s="56"/>
      <c r="AY1177" s="56"/>
      <c r="AZ1177" s="56"/>
      <c r="BA1177" s="56"/>
      <c r="BB1177" s="56"/>
      <c r="BC1177" s="56"/>
      <c r="BD1177" s="56"/>
      <c r="BE1177" s="56"/>
      <c r="BF1177" s="56"/>
      <c r="BG1177" s="56"/>
      <c r="BH1177" s="56"/>
      <c r="BI1177" s="56"/>
      <c r="BJ1177" s="56"/>
      <c r="BK1177" s="56"/>
      <c r="BL1177" s="56"/>
      <c r="BM1177" s="56"/>
      <c r="BN1177" s="56"/>
      <c r="BO1177" s="56"/>
      <c r="BP1177" s="56"/>
      <c r="BQ1177" s="56"/>
      <c r="BR1177" s="56"/>
      <c r="BS1177" s="56"/>
      <c r="BT1177" s="56"/>
      <c r="BU1177" s="56"/>
      <c r="BV1177" s="56"/>
      <c r="BW1177" s="56"/>
      <c r="BX1177" s="56"/>
      <c r="BY1177" s="56"/>
      <c r="BZ1177" s="56"/>
      <c r="CA1177" s="56"/>
      <c r="CB1177" s="56"/>
      <c r="CC1177" s="56"/>
      <c r="CD1177" s="56"/>
      <c r="CE1177" s="56"/>
      <c r="CF1177" s="56"/>
      <c r="CG1177" s="56"/>
      <c r="CH1177" s="56"/>
      <c r="CI1177" s="56"/>
      <c r="CJ1177" s="56"/>
      <c r="CK1177" s="56"/>
      <c r="CL1177" s="56"/>
      <c r="CM1177" s="56"/>
      <c r="CN1177" s="56"/>
      <c r="CO1177" s="56"/>
      <c r="CP1177" s="56"/>
      <c r="CQ1177" s="56"/>
      <c r="CR1177" s="56"/>
      <c r="CS1177" s="56"/>
      <c r="CT1177" s="56"/>
      <c r="CU1177" s="56"/>
      <c r="CV1177" s="56"/>
      <c r="CW1177" s="56"/>
      <c r="CX1177" s="56"/>
      <c r="CY1177" s="56"/>
      <c r="CZ1177" s="66"/>
      <c r="DA1177" s="66"/>
      <c r="DB1177" s="66"/>
      <c r="DC1177" s="66"/>
      <c r="DD1177" s="66"/>
      <c r="DE1177" s="66"/>
      <c r="DF1177" s="66"/>
      <c r="DG1177" s="66"/>
      <c r="DH1177" s="66"/>
      <c r="DI1177" s="66"/>
      <c r="DJ1177" s="66"/>
      <c r="DK1177" s="66"/>
      <c r="DL1177" s="66"/>
      <c r="DM1177" s="66"/>
      <c r="DN1177" s="66"/>
      <c r="DO1177" s="66"/>
      <c r="DP1177" s="66"/>
      <c r="DQ1177" s="66"/>
      <c r="DR1177" s="66"/>
      <c r="DS1177" s="66"/>
      <c r="DT1177" s="66"/>
      <c r="DU1177" s="66"/>
      <c r="DV1177" s="66"/>
      <c r="DW1177" s="66"/>
      <c r="DX1177" s="66"/>
      <c r="DY1177" s="66"/>
      <c r="DZ1177" s="66"/>
      <c r="EA1177" s="66"/>
      <c r="EB1177" s="66"/>
      <c r="EC1177" s="66"/>
      <c r="ED1177" s="66"/>
      <c r="EE1177" s="66"/>
      <c r="EF1177" s="66"/>
      <c r="EG1177" s="66"/>
      <c r="EH1177" s="66"/>
      <c r="EI1177" s="66"/>
      <c r="EJ1177" s="66"/>
      <c r="EK1177" s="66"/>
      <c r="EL1177" s="115"/>
      <c r="EM1177" s="61"/>
      <c r="EN1177" s="61"/>
      <c r="EO1177" s="61"/>
      <c r="EP1177" s="61"/>
      <c r="EQ1177" s="121"/>
    </row>
    <row r="1178" spans="1:149" s="67" customFormat="1" ht="11.25" customHeight="1" x14ac:dyDescent="0.15">
      <c r="B1178" s="114"/>
      <c r="C1178" s="56"/>
      <c r="D1178" s="56"/>
      <c r="E1178" s="56"/>
      <c r="F1178" s="56"/>
      <c r="G1178" s="56"/>
      <c r="H1178" s="56"/>
      <c r="I1178" s="56"/>
      <c r="J1178" s="56"/>
      <c r="K1178" s="56"/>
      <c r="L1178" s="56" t="s">
        <v>9</v>
      </c>
      <c r="M1178" s="56"/>
      <c r="N1178" s="56"/>
      <c r="O1178" s="56"/>
      <c r="P1178" s="56"/>
      <c r="Q1178" s="56" t="s">
        <v>41</v>
      </c>
      <c r="R1178" s="56"/>
      <c r="S1178" s="56" t="e">
        <f>TEXT(S1175+S1176+S1177,"#,##0")</f>
        <v>#REF!</v>
      </c>
      <c r="U1178" s="56"/>
      <c r="V1178" s="56"/>
      <c r="W1178" s="56"/>
      <c r="X1178" s="56"/>
      <c r="Y1178" s="56"/>
      <c r="Z1178" s="56"/>
      <c r="AA1178" s="56"/>
      <c r="AB1178" s="56"/>
      <c r="AC1178" s="56"/>
      <c r="AD1178" s="56"/>
      <c r="AE1178" s="56"/>
      <c r="AF1178" s="56"/>
      <c r="AG1178" s="56"/>
      <c r="AH1178" s="56"/>
      <c r="AI1178" s="56"/>
      <c r="AJ1178" s="56"/>
      <c r="AK1178" s="56"/>
      <c r="AL1178" s="56"/>
      <c r="AM1178" s="56"/>
      <c r="AN1178" s="56"/>
      <c r="AO1178" s="56"/>
      <c r="AP1178" s="56"/>
      <c r="AQ1178" s="56"/>
      <c r="AR1178" s="56"/>
      <c r="AS1178" s="56"/>
      <c r="AT1178" s="56"/>
      <c r="AU1178" s="56"/>
      <c r="AV1178" s="56"/>
      <c r="AW1178" s="56"/>
      <c r="AX1178" s="56"/>
      <c r="AY1178" s="56"/>
      <c r="AZ1178" s="56"/>
      <c r="BA1178" s="56"/>
      <c r="BB1178" s="56"/>
      <c r="BC1178" s="56"/>
      <c r="BD1178" s="56"/>
      <c r="BE1178" s="56"/>
      <c r="BF1178" s="56"/>
      <c r="BG1178" s="56"/>
      <c r="BH1178" s="56"/>
      <c r="BI1178" s="56"/>
      <c r="BJ1178" s="56"/>
      <c r="BK1178" s="56"/>
      <c r="BL1178" s="56"/>
      <c r="BM1178" s="56"/>
      <c r="BN1178" s="56"/>
      <c r="BO1178" s="56"/>
      <c r="BP1178" s="56"/>
      <c r="BQ1178" s="56"/>
      <c r="BR1178" s="56"/>
      <c r="BS1178" s="56"/>
      <c r="BT1178" s="56"/>
      <c r="BU1178" s="56"/>
      <c r="BV1178" s="56"/>
      <c r="BW1178" s="56"/>
      <c r="BX1178" s="56"/>
      <c r="BY1178" s="56"/>
      <c r="BZ1178" s="56"/>
      <c r="CA1178" s="56"/>
      <c r="CB1178" s="56"/>
      <c r="CC1178" s="56"/>
      <c r="CD1178" s="56"/>
      <c r="CE1178" s="56"/>
      <c r="CF1178" s="56"/>
      <c r="CG1178" s="56"/>
      <c r="CH1178" s="56"/>
      <c r="CI1178" s="56"/>
      <c r="CJ1178" s="56"/>
      <c r="CK1178" s="56"/>
      <c r="CL1178" s="56"/>
      <c r="CM1178" s="56"/>
      <c r="CN1178" s="56"/>
      <c r="CO1178" s="56"/>
      <c r="CP1178" s="56"/>
      <c r="CQ1178" s="56"/>
      <c r="CR1178" s="56"/>
      <c r="CS1178" s="56"/>
      <c r="CT1178" s="56"/>
      <c r="CU1178" s="56"/>
      <c r="CV1178" s="56"/>
      <c r="CW1178" s="56"/>
      <c r="CX1178" s="56"/>
      <c r="CY1178" s="56"/>
      <c r="CZ1178" s="66"/>
      <c r="DA1178" s="66"/>
      <c r="DB1178" s="66"/>
      <c r="DC1178" s="66"/>
      <c r="DD1178" s="66"/>
      <c r="DE1178" s="66"/>
      <c r="DF1178" s="66"/>
      <c r="DG1178" s="66"/>
      <c r="DH1178" s="66"/>
      <c r="DI1178" s="66"/>
      <c r="DJ1178" s="66"/>
      <c r="DK1178" s="66"/>
      <c r="DL1178" s="66"/>
      <c r="DM1178" s="66"/>
      <c r="DN1178" s="66"/>
      <c r="DO1178" s="66"/>
      <c r="DP1178" s="66"/>
      <c r="DQ1178" s="66"/>
      <c r="DR1178" s="66"/>
      <c r="DS1178" s="66"/>
      <c r="DT1178" s="66"/>
      <c r="DU1178" s="66"/>
      <c r="DV1178" s="66"/>
      <c r="DW1178" s="66"/>
      <c r="DX1178" s="66"/>
      <c r="DY1178" s="66"/>
      <c r="DZ1178" s="66"/>
      <c r="EA1178" s="66"/>
      <c r="EB1178" s="66"/>
      <c r="EC1178" s="66"/>
      <c r="ED1178" s="66"/>
      <c r="EE1178" s="66"/>
      <c r="EF1178" s="66"/>
      <c r="EG1178" s="66"/>
      <c r="EH1178" s="66"/>
      <c r="EI1178" s="66"/>
      <c r="EJ1178" s="66"/>
      <c r="EK1178" s="66"/>
      <c r="EL1178" s="115"/>
      <c r="EM1178" s="62" t="e">
        <f>EN1178+EO1178+EP1178</f>
        <v>#REF!</v>
      </c>
      <c r="EN1178" s="61" t="e">
        <f>TEXT(S1175,"#,##0")</f>
        <v>#REF!</v>
      </c>
      <c r="EO1178" s="61" t="e">
        <f>TEXT(S1176,"#,##0")</f>
        <v>#REF!</v>
      </c>
      <c r="EP1178" s="61" t="str">
        <f>TEXT(S1177,"#,##0")</f>
        <v>2,375</v>
      </c>
      <c r="EQ1178" s="121"/>
    </row>
    <row r="1179" spans="1:149" s="67" customFormat="1" ht="11.25" customHeight="1" x14ac:dyDescent="0.15">
      <c r="B1179" s="120"/>
      <c r="C1179" s="54"/>
      <c r="D1179" s="54"/>
      <c r="E1179" s="54"/>
      <c r="F1179" s="54"/>
      <c r="G1179" s="54"/>
      <c r="H1179" s="54"/>
      <c r="I1179" s="54"/>
      <c r="J1179" s="54"/>
      <c r="K1179" s="54"/>
      <c r="L1179" s="54"/>
      <c r="M1179" s="54"/>
      <c r="N1179" s="54"/>
      <c r="O1179" s="54"/>
      <c r="P1179" s="54"/>
      <c r="Q1179" s="54"/>
      <c r="R1179" s="54"/>
      <c r="S1179" s="54"/>
      <c r="T1179" s="54"/>
      <c r="U1179" s="54"/>
      <c r="V1179" s="54"/>
      <c r="W1179" s="54"/>
      <c r="X1179" s="54"/>
      <c r="Y1179" s="54"/>
      <c r="Z1179" s="54"/>
      <c r="AA1179" s="54"/>
      <c r="AB1179" s="54"/>
      <c r="AC1179" s="54"/>
      <c r="AD1179" s="54"/>
      <c r="AE1179" s="54"/>
      <c r="AF1179" s="54"/>
      <c r="AG1179" s="54"/>
      <c r="AH1179" s="54"/>
      <c r="AI1179" s="54"/>
      <c r="AJ1179" s="54"/>
      <c r="AK1179" s="54"/>
      <c r="AL1179" s="54"/>
      <c r="AM1179" s="54"/>
      <c r="AN1179" s="54"/>
      <c r="AO1179" s="54"/>
      <c r="AP1179" s="54"/>
      <c r="AQ1179" s="54"/>
      <c r="AR1179" s="54"/>
      <c r="AS1179" s="54"/>
      <c r="AT1179" s="54"/>
      <c r="AU1179" s="54"/>
      <c r="AV1179" s="54"/>
      <c r="AW1179" s="54"/>
      <c r="AX1179" s="54"/>
      <c r="AY1179" s="54"/>
      <c r="AZ1179" s="54"/>
      <c r="BA1179" s="54"/>
      <c r="BB1179" s="54"/>
      <c r="BC1179" s="54"/>
      <c r="BD1179" s="54"/>
      <c r="BE1179" s="54"/>
      <c r="BF1179" s="54"/>
      <c r="BG1179" s="54"/>
      <c r="BH1179" s="54"/>
      <c r="BI1179" s="54"/>
      <c r="BJ1179" s="54"/>
      <c r="BK1179" s="54"/>
      <c r="BL1179" s="54"/>
      <c r="BM1179" s="54"/>
      <c r="BN1179" s="54"/>
      <c r="BO1179" s="54"/>
      <c r="BP1179" s="54"/>
      <c r="BQ1179" s="54"/>
      <c r="BR1179" s="54"/>
      <c r="BS1179" s="54"/>
      <c r="BT1179" s="54"/>
      <c r="BU1179" s="54"/>
      <c r="BV1179" s="54"/>
      <c r="BW1179" s="54"/>
      <c r="BX1179" s="54"/>
      <c r="BY1179" s="54"/>
      <c r="BZ1179" s="54"/>
      <c r="CA1179" s="54"/>
      <c r="CB1179" s="54"/>
      <c r="CC1179" s="54"/>
      <c r="CD1179" s="54"/>
      <c r="CE1179" s="54"/>
      <c r="CF1179" s="54"/>
      <c r="CG1179" s="54"/>
      <c r="CH1179" s="54"/>
      <c r="CI1179" s="54"/>
      <c r="CJ1179" s="54"/>
      <c r="CK1179" s="54"/>
      <c r="CL1179" s="54"/>
      <c r="CM1179" s="54"/>
      <c r="CN1179" s="54"/>
      <c r="CO1179" s="54"/>
      <c r="CP1179" s="54"/>
      <c r="CQ1179" s="54"/>
      <c r="CR1179" s="54"/>
      <c r="CS1179" s="54"/>
      <c r="CT1179" s="54"/>
      <c r="CU1179" s="54"/>
      <c r="CV1179" s="54"/>
      <c r="CW1179" s="54"/>
      <c r="CX1179" s="54"/>
      <c r="CY1179" s="54"/>
      <c r="CZ1179" s="68"/>
      <c r="DA1179" s="68"/>
      <c r="DB1179" s="68"/>
      <c r="DC1179" s="68"/>
      <c r="DD1179" s="68"/>
      <c r="DE1179" s="68"/>
      <c r="DF1179" s="68"/>
      <c r="DG1179" s="68"/>
      <c r="DH1179" s="68"/>
      <c r="DI1179" s="68"/>
      <c r="DJ1179" s="68"/>
      <c r="DK1179" s="68"/>
      <c r="DL1179" s="68"/>
      <c r="DM1179" s="68"/>
      <c r="DN1179" s="68"/>
      <c r="DO1179" s="68"/>
      <c r="DP1179" s="68"/>
      <c r="DQ1179" s="68"/>
      <c r="DR1179" s="68"/>
      <c r="DS1179" s="68"/>
      <c r="DT1179" s="68"/>
      <c r="DU1179" s="68"/>
      <c r="DV1179" s="68"/>
      <c r="DW1179" s="68"/>
      <c r="DX1179" s="68"/>
      <c r="DY1179" s="68"/>
      <c r="DZ1179" s="68"/>
      <c r="EA1179" s="68"/>
      <c r="EB1179" s="68"/>
      <c r="EC1179" s="68"/>
      <c r="ED1179" s="68"/>
      <c r="EE1179" s="68"/>
      <c r="EF1179" s="68"/>
      <c r="EG1179" s="68"/>
      <c r="EH1179" s="68"/>
      <c r="EI1179" s="68"/>
      <c r="EJ1179" s="68"/>
      <c r="EK1179" s="68"/>
      <c r="EL1179" s="125"/>
      <c r="EM1179" s="64"/>
      <c r="EN1179" s="64"/>
      <c r="EO1179" s="64"/>
      <c r="EP1179" s="64"/>
      <c r="EQ1179" s="122"/>
    </row>
    <row r="1180" spans="1:149" s="67" customFormat="1" ht="11.25" customHeight="1" x14ac:dyDescent="0.15">
      <c r="B1180" s="133"/>
      <c r="C1180" s="134"/>
      <c r="D1180" s="134"/>
      <c r="E1180" s="134"/>
      <c r="F1180" s="134"/>
      <c r="G1180" s="134"/>
      <c r="H1180" s="134"/>
      <c r="I1180" s="134"/>
      <c r="J1180" s="134"/>
      <c r="K1180" s="134"/>
      <c r="L1180" s="134"/>
      <c r="M1180" s="134"/>
      <c r="N1180" s="134"/>
      <c r="O1180" s="134"/>
      <c r="P1180" s="134"/>
      <c r="Q1180" s="134"/>
      <c r="R1180" s="134"/>
      <c r="S1180" s="134"/>
      <c r="T1180" s="134"/>
      <c r="U1180" s="134"/>
      <c r="V1180" s="134"/>
      <c r="W1180" s="134"/>
      <c r="X1180" s="134"/>
      <c r="Y1180" s="134"/>
      <c r="Z1180" s="134"/>
      <c r="AA1180" s="134"/>
      <c r="AB1180" s="134"/>
      <c r="AC1180" s="134"/>
      <c r="AD1180" s="134"/>
      <c r="AE1180" s="134"/>
      <c r="AF1180" s="134"/>
      <c r="AG1180" s="134"/>
      <c r="AH1180" s="134"/>
      <c r="AI1180" s="134"/>
      <c r="AJ1180" s="134"/>
      <c r="AK1180" s="134"/>
      <c r="AL1180" s="134"/>
      <c r="AM1180" s="134"/>
      <c r="AN1180" s="134"/>
      <c r="AO1180" s="134"/>
      <c r="AP1180" s="134"/>
      <c r="AQ1180" s="134"/>
      <c r="AR1180" s="134"/>
      <c r="AS1180" s="134"/>
      <c r="AT1180" s="134"/>
      <c r="AU1180" s="134"/>
      <c r="AV1180" s="134"/>
      <c r="AW1180" s="134"/>
      <c r="AX1180" s="134"/>
      <c r="AY1180" s="134"/>
      <c r="AZ1180" s="134"/>
      <c r="BA1180" s="134"/>
      <c r="BB1180" s="134"/>
      <c r="BC1180" s="134"/>
      <c r="BD1180" s="134"/>
      <c r="BE1180" s="134"/>
      <c r="BF1180" s="134"/>
      <c r="BG1180" s="134"/>
      <c r="BH1180" s="134"/>
      <c r="BI1180" s="134"/>
      <c r="BJ1180" s="134"/>
      <c r="BK1180" s="134"/>
      <c r="BL1180" s="134"/>
      <c r="BM1180" s="134"/>
      <c r="BN1180" s="134"/>
      <c r="BO1180" s="134"/>
      <c r="BP1180" s="134"/>
      <c r="BQ1180" s="134"/>
      <c r="BR1180" s="134"/>
      <c r="BS1180" s="134"/>
      <c r="BT1180" s="134"/>
      <c r="BU1180" s="134"/>
      <c r="BV1180" s="134"/>
      <c r="BW1180" s="134"/>
      <c r="BX1180" s="134"/>
      <c r="BY1180" s="134"/>
      <c r="BZ1180" s="134"/>
      <c r="CA1180" s="134"/>
      <c r="CB1180" s="134"/>
      <c r="CC1180" s="134"/>
      <c r="CD1180" s="134"/>
      <c r="CE1180" s="134"/>
      <c r="CF1180" s="134"/>
      <c r="CG1180" s="134"/>
      <c r="CH1180" s="134"/>
      <c r="CI1180" s="134"/>
      <c r="CJ1180" s="134"/>
      <c r="CK1180" s="134"/>
      <c r="CL1180" s="134"/>
      <c r="CM1180" s="134"/>
      <c r="CN1180" s="134"/>
      <c r="CO1180" s="134"/>
      <c r="CP1180" s="134"/>
      <c r="CQ1180" s="134"/>
      <c r="CR1180" s="134"/>
      <c r="CS1180" s="134"/>
      <c r="CT1180" s="134"/>
      <c r="CU1180" s="134"/>
      <c r="CV1180" s="134"/>
      <c r="CW1180" s="134"/>
      <c r="CX1180" s="134"/>
      <c r="CY1180" s="134"/>
      <c r="CZ1180" s="135"/>
      <c r="DA1180" s="135"/>
      <c r="DB1180" s="135"/>
      <c r="DC1180" s="135"/>
      <c r="DD1180" s="135"/>
      <c r="DE1180" s="135"/>
      <c r="DF1180" s="135"/>
      <c r="DG1180" s="135"/>
      <c r="DH1180" s="135"/>
      <c r="DI1180" s="135"/>
      <c r="DJ1180" s="135"/>
      <c r="DK1180" s="135"/>
      <c r="DL1180" s="135"/>
      <c r="DM1180" s="135"/>
      <c r="DN1180" s="135"/>
      <c r="DO1180" s="135"/>
      <c r="DP1180" s="135"/>
      <c r="DQ1180" s="135"/>
      <c r="DR1180" s="135"/>
      <c r="DS1180" s="135"/>
      <c r="DT1180" s="135"/>
      <c r="DU1180" s="135"/>
      <c r="DV1180" s="135"/>
      <c r="DW1180" s="135"/>
      <c r="DX1180" s="135"/>
      <c r="DY1180" s="135"/>
      <c r="DZ1180" s="135"/>
      <c r="EA1180" s="135"/>
      <c r="EB1180" s="135"/>
      <c r="EC1180" s="135"/>
      <c r="ED1180" s="135"/>
      <c r="EE1180" s="135"/>
      <c r="EF1180" s="135"/>
      <c r="EG1180" s="135"/>
      <c r="EH1180" s="135"/>
      <c r="EI1180" s="135"/>
      <c r="EJ1180" s="135"/>
      <c r="EK1180" s="135"/>
      <c r="EL1180" s="136"/>
      <c r="EM1180" s="137"/>
      <c r="EN1180" s="137"/>
      <c r="EO1180" s="137"/>
      <c r="EP1180" s="137"/>
      <c r="EQ1180" s="141"/>
    </row>
    <row r="1181" spans="1:149" s="67" customFormat="1" ht="11.25" customHeight="1" x14ac:dyDescent="0.2">
      <c r="A1181" s="67">
        <v>27</v>
      </c>
      <c r="B1181" s="288">
        <f>A1181</f>
        <v>27</v>
      </c>
      <c r="C1181" s="286"/>
      <c r="D1181" s="286"/>
      <c r="E1181" s="107" t="s">
        <v>12909</v>
      </c>
      <c r="F1181" s="56"/>
      <c r="G1181" s="56"/>
      <c r="H1181" s="56"/>
      <c r="I1181" s="56"/>
      <c r="J1181" s="56"/>
      <c r="K1181" s="56"/>
      <c r="L1181" s="56"/>
      <c r="M1181" s="56"/>
      <c r="N1181" s="56"/>
      <c r="O1181" s="56"/>
      <c r="P1181" s="56"/>
      <c r="Q1181" s="56"/>
      <c r="R1181" s="56"/>
      <c r="S1181" s="56"/>
      <c r="T1181" s="56"/>
      <c r="U1181" s="56"/>
      <c r="V1181" s="56"/>
      <c r="W1181" s="56"/>
      <c r="X1181" s="56"/>
      <c r="Y1181" s="56"/>
      <c r="Z1181" s="56"/>
      <c r="AA1181" s="56"/>
      <c r="AB1181" s="56"/>
      <c r="AC1181" s="56"/>
      <c r="AD1181" s="56"/>
      <c r="AE1181" s="56"/>
      <c r="AF1181" s="56"/>
      <c r="AG1181" s="56"/>
      <c r="AH1181" s="56"/>
      <c r="AI1181" s="56"/>
      <c r="AJ1181" s="56"/>
      <c r="AK1181" s="56"/>
      <c r="AL1181" s="56"/>
      <c r="AM1181" s="56"/>
      <c r="AN1181" s="56"/>
      <c r="AO1181" s="56"/>
      <c r="AP1181" s="56"/>
      <c r="AQ1181" s="56"/>
      <c r="AR1181" s="56"/>
      <c r="AS1181" s="56"/>
      <c r="AT1181" s="56"/>
      <c r="AU1181" s="56"/>
      <c r="AV1181" s="56"/>
      <c r="AW1181" s="56"/>
      <c r="AX1181" s="56"/>
      <c r="AY1181" s="56"/>
      <c r="AZ1181" s="56"/>
      <c r="BA1181" s="56"/>
      <c r="BB1181" s="56"/>
      <c r="BC1181" s="56"/>
      <c r="BD1181" s="56"/>
      <c r="BE1181" s="56"/>
      <c r="BF1181" s="56"/>
      <c r="BG1181" s="56"/>
      <c r="BH1181" s="56"/>
      <c r="BI1181" s="56"/>
      <c r="BJ1181" s="56"/>
      <c r="BK1181" s="56"/>
      <c r="BL1181" s="56"/>
      <c r="BM1181" s="56"/>
      <c r="BN1181" s="56"/>
      <c r="BO1181" s="56"/>
      <c r="BP1181" s="56"/>
      <c r="BQ1181" s="56"/>
      <c r="BR1181" s="56"/>
      <c r="BS1181" s="56"/>
      <c r="BT1181" s="56"/>
      <c r="BU1181" s="56"/>
      <c r="BV1181" s="56"/>
      <c r="BW1181" s="56"/>
      <c r="BX1181" s="56"/>
      <c r="BY1181" s="56"/>
      <c r="BZ1181" s="56"/>
      <c r="CA1181" s="56"/>
      <c r="CB1181" s="56"/>
      <c r="CC1181" s="56"/>
      <c r="CD1181" s="56"/>
      <c r="CE1181" s="56"/>
      <c r="CF1181" s="56"/>
      <c r="CG1181" s="56"/>
      <c r="CH1181" s="56"/>
      <c r="CI1181" s="56"/>
      <c r="CJ1181" s="56"/>
      <c r="CK1181" s="56"/>
      <c r="CL1181" s="56"/>
      <c r="CM1181" s="56"/>
      <c r="CN1181" s="56"/>
      <c r="CO1181" s="56"/>
      <c r="CP1181" s="56"/>
      <c r="CQ1181" s="56"/>
      <c r="CR1181" s="56"/>
      <c r="CS1181" s="56"/>
      <c r="CT1181" s="56"/>
      <c r="CU1181" s="56"/>
      <c r="CV1181" s="56"/>
      <c r="CW1181" s="56"/>
      <c r="CX1181" s="56"/>
      <c r="CY1181" s="56"/>
      <c r="CZ1181" s="66"/>
      <c r="DA1181" s="66"/>
      <c r="DB1181" s="66"/>
      <c r="DC1181" s="66"/>
      <c r="DD1181" s="66"/>
      <c r="DE1181" s="66"/>
      <c r="DF1181" s="66"/>
      <c r="DG1181" s="66"/>
      <c r="DH1181" s="66"/>
      <c r="DI1181" s="66"/>
      <c r="DJ1181" s="66"/>
      <c r="DK1181" s="66"/>
      <c r="DL1181" s="66"/>
      <c r="DM1181" s="66"/>
      <c r="DN1181" s="66"/>
      <c r="DO1181" s="66"/>
      <c r="DP1181" s="66"/>
      <c r="DQ1181" s="66"/>
      <c r="DR1181" s="66"/>
      <c r="DS1181" s="66"/>
      <c r="DT1181" s="66"/>
      <c r="DU1181" s="66"/>
      <c r="DV1181" s="66"/>
      <c r="DW1181" s="66"/>
      <c r="DX1181" s="66"/>
      <c r="DY1181" s="66"/>
      <c r="DZ1181" s="66"/>
      <c r="EA1181" s="66"/>
      <c r="EB1181" s="66"/>
      <c r="EC1181" s="66"/>
      <c r="ED1181" s="66"/>
      <c r="EE1181" s="66"/>
      <c r="EF1181" s="66"/>
      <c r="EG1181" s="66"/>
      <c r="EH1181" s="66"/>
      <c r="EI1181" s="66"/>
      <c r="EJ1181" s="66"/>
      <c r="EK1181" s="66"/>
      <c r="EL1181" s="115"/>
      <c r="EM1181" s="59" t="e">
        <f>EM1227</f>
        <v>#REF!</v>
      </c>
      <c r="EN1181" s="59" t="e">
        <f>EN1227</f>
        <v>#REF!</v>
      </c>
      <c r="EO1181" s="59" t="e">
        <f>EO1227</f>
        <v>#REF!</v>
      </c>
      <c r="EP1181" s="59" t="str">
        <f>EP1227</f>
        <v>252</v>
      </c>
      <c r="EQ1181" s="83" t="s">
        <v>12910</v>
      </c>
      <c r="ES1181" s="9">
        <f>A1181</f>
        <v>27</v>
      </c>
    </row>
    <row r="1182" spans="1:149" s="67" customFormat="1" ht="11.25" customHeight="1" x14ac:dyDescent="0.15">
      <c r="B1182" s="114"/>
      <c r="C1182" s="56"/>
      <c r="D1182" s="56"/>
      <c r="E1182" s="56"/>
      <c r="F1182" s="56"/>
      <c r="G1182" s="56"/>
      <c r="H1182" s="56"/>
      <c r="I1182" s="56"/>
      <c r="J1182" s="56"/>
      <c r="K1182" s="56"/>
      <c r="L1182" s="56"/>
      <c r="M1182" s="56"/>
      <c r="N1182" s="56"/>
      <c r="O1182" s="56"/>
      <c r="P1182" s="56"/>
      <c r="Q1182" s="56"/>
      <c r="R1182" s="56"/>
      <c r="S1182" s="56"/>
      <c r="T1182" s="56"/>
      <c r="U1182" s="56"/>
      <c r="V1182" s="56"/>
      <c r="W1182" s="56"/>
      <c r="X1182" s="56"/>
      <c r="Y1182" s="56"/>
      <c r="Z1182" s="56"/>
      <c r="AA1182" s="56"/>
      <c r="AB1182" s="56"/>
      <c r="AC1182" s="56"/>
      <c r="AD1182" s="56"/>
      <c r="AE1182" s="56"/>
      <c r="AF1182" s="56"/>
      <c r="AG1182" s="56"/>
      <c r="AH1182" s="56"/>
      <c r="AI1182" s="56"/>
      <c r="AJ1182" s="56"/>
      <c r="AK1182" s="56"/>
      <c r="AL1182" s="56"/>
      <c r="AM1182" s="56"/>
      <c r="AN1182" s="56"/>
      <c r="AO1182" s="56"/>
      <c r="AP1182" s="56"/>
      <c r="AQ1182" s="56"/>
      <c r="AR1182" s="56"/>
      <c r="AS1182" s="56"/>
      <c r="AT1182" s="56"/>
      <c r="AU1182" s="56"/>
      <c r="AV1182" s="56"/>
      <c r="AW1182" s="56"/>
      <c r="AX1182" s="56"/>
      <c r="AY1182" s="56"/>
      <c r="AZ1182" s="56"/>
      <c r="BA1182" s="56"/>
      <c r="BB1182" s="56"/>
      <c r="BC1182" s="56"/>
      <c r="BD1182" s="56"/>
      <c r="BE1182" s="56"/>
      <c r="BF1182" s="56"/>
      <c r="BG1182" s="56"/>
      <c r="BH1182" s="56"/>
      <c r="BI1182" s="56"/>
      <c r="BJ1182" s="56"/>
      <c r="BK1182" s="56"/>
      <c r="BL1182" s="56"/>
      <c r="BM1182" s="56"/>
      <c r="BN1182" s="56"/>
      <c r="BO1182" s="56"/>
      <c r="BP1182" s="56"/>
      <c r="BQ1182" s="56"/>
      <c r="BR1182" s="56"/>
      <c r="BS1182" s="56"/>
      <c r="BT1182" s="56"/>
      <c r="BU1182" s="56"/>
      <c r="BV1182" s="56"/>
      <c r="BW1182" s="56"/>
      <c r="BX1182" s="56"/>
      <c r="BY1182" s="56"/>
      <c r="BZ1182" s="56"/>
      <c r="CA1182" s="56"/>
      <c r="CB1182" s="56"/>
      <c r="CC1182" s="56"/>
      <c r="CD1182" s="56"/>
      <c r="CE1182" s="56"/>
      <c r="CF1182" s="56"/>
      <c r="CG1182" s="56"/>
      <c r="CH1182" s="56"/>
      <c r="CI1182" s="56"/>
      <c r="CJ1182" s="56"/>
      <c r="CK1182" s="56"/>
      <c r="CL1182" s="56"/>
      <c r="CM1182" s="56"/>
      <c r="CN1182" s="56"/>
      <c r="CO1182" s="56"/>
      <c r="CP1182" s="56"/>
      <c r="CQ1182" s="56"/>
      <c r="CR1182" s="56"/>
      <c r="CS1182" s="56"/>
      <c r="CT1182" s="56"/>
      <c r="CU1182" s="56"/>
      <c r="CV1182" s="56"/>
      <c r="CW1182" s="56"/>
      <c r="CX1182" s="56"/>
      <c r="CY1182" s="56"/>
      <c r="CZ1182" s="66"/>
      <c r="DA1182" s="66"/>
      <c r="DB1182" s="66"/>
      <c r="DC1182" s="66"/>
      <c r="DD1182" s="66"/>
      <c r="DE1182" s="66"/>
      <c r="DF1182" s="66"/>
      <c r="DG1182" s="66"/>
      <c r="DH1182" s="66"/>
      <c r="DI1182" s="66"/>
      <c r="DJ1182" s="66"/>
      <c r="DK1182" s="66"/>
      <c r="DL1182" s="66"/>
      <c r="DM1182" s="66"/>
      <c r="DN1182" s="66"/>
      <c r="DO1182" s="66"/>
      <c r="DP1182" s="66"/>
      <c r="DQ1182" s="66"/>
      <c r="DR1182" s="66"/>
      <c r="DS1182" s="66"/>
      <c r="DT1182" s="66"/>
      <c r="DU1182" s="66"/>
      <c r="DV1182" s="66"/>
      <c r="DW1182" s="66"/>
      <c r="DX1182" s="66"/>
      <c r="DY1182" s="66"/>
      <c r="DZ1182" s="66"/>
      <c r="EA1182" s="66"/>
      <c r="EB1182" s="66"/>
      <c r="EC1182" s="66"/>
      <c r="ED1182" s="66"/>
      <c r="EE1182" s="66"/>
      <c r="EF1182" s="66"/>
      <c r="EG1182" s="66"/>
      <c r="EH1182" s="66"/>
      <c r="EI1182" s="66"/>
      <c r="EJ1182" s="66"/>
      <c r="EK1182" s="66"/>
      <c r="EL1182" s="115"/>
      <c r="EM1182" s="61"/>
      <c r="EN1182" s="61"/>
      <c r="EO1182" s="61"/>
      <c r="EP1182" s="61"/>
      <c r="EQ1182" s="121"/>
    </row>
    <row r="1183" spans="1:149" s="67" customFormat="1" ht="11.25" customHeight="1" x14ac:dyDescent="0.15">
      <c r="B1183" s="114"/>
      <c r="C1183" s="56"/>
      <c r="D1183" s="56"/>
      <c r="E1183" s="56" t="s">
        <v>12607</v>
      </c>
      <c r="F1183" s="56"/>
      <c r="G1183" s="56"/>
      <c r="H1183" s="56" t="s">
        <v>2099</v>
      </c>
      <c r="I1183" s="56"/>
      <c r="J1183" s="56"/>
      <c r="K1183" s="56"/>
      <c r="L1183" s="56" t="s">
        <v>12796</v>
      </c>
      <c r="M1183" s="56"/>
      <c r="N1183" s="56"/>
      <c r="O1183" s="56" t="s">
        <v>12797</v>
      </c>
      <c r="P1183" s="56"/>
      <c r="Q1183" s="56"/>
      <c r="R1183" s="56"/>
      <c r="S1183" s="56"/>
      <c r="T1183" s="56"/>
      <c r="U1183" s="56"/>
      <c r="V1183" s="56"/>
      <c r="W1183" s="56"/>
      <c r="X1183" s="56" t="s">
        <v>41</v>
      </c>
      <c r="Y1183" s="56"/>
      <c r="Z1183" s="56" t="s">
        <v>82</v>
      </c>
      <c r="AA1183" s="56"/>
      <c r="AB1183" s="56" t="s">
        <v>40</v>
      </c>
      <c r="AC1183" s="56" t="s">
        <v>78</v>
      </c>
      <c r="AD1183" s="56" t="s">
        <v>40</v>
      </c>
      <c r="AE1183" s="56" t="s">
        <v>73</v>
      </c>
      <c r="AF1183" s="56"/>
      <c r="AG1183" s="56" t="s">
        <v>12798</v>
      </c>
      <c r="AH1183" s="56"/>
      <c r="AI1183" s="56"/>
      <c r="AJ1183" s="56"/>
      <c r="AK1183" s="56"/>
      <c r="AL1183" s="56"/>
      <c r="AM1183" s="56"/>
      <c r="AN1183" s="56"/>
      <c r="AO1183" s="56"/>
      <c r="AP1183" s="56"/>
      <c r="AQ1183" s="56"/>
      <c r="AR1183" s="56"/>
      <c r="AS1183" s="56"/>
      <c r="AT1183" s="56"/>
      <c r="AU1183" s="56"/>
      <c r="AV1183" s="56"/>
      <c r="AW1183" s="56"/>
      <c r="AX1183" s="56"/>
      <c r="AY1183" s="56"/>
      <c r="AZ1183" s="56"/>
      <c r="BA1183" s="56"/>
      <c r="BB1183" s="56"/>
      <c r="BC1183" s="56"/>
      <c r="BD1183" s="56"/>
      <c r="BE1183" s="56"/>
      <c r="BF1183" s="56"/>
      <c r="BG1183" s="56"/>
      <c r="BH1183" s="56"/>
      <c r="BI1183" s="56"/>
      <c r="BJ1183" s="56"/>
      <c r="BK1183" s="56"/>
      <c r="BL1183" s="56"/>
      <c r="BM1183" s="56"/>
      <c r="BN1183" s="56"/>
      <c r="BO1183" s="56"/>
      <c r="BP1183" s="56"/>
      <c r="BQ1183" s="56"/>
      <c r="BR1183" s="56"/>
      <c r="BS1183" s="56"/>
      <c r="BT1183" s="56"/>
      <c r="BU1183" s="56"/>
      <c r="BV1183" s="56"/>
      <c r="BW1183" s="56"/>
      <c r="BX1183" s="56"/>
      <c r="BY1183" s="56"/>
      <c r="BZ1183" s="56"/>
      <c r="CA1183" s="56"/>
      <c r="CB1183" s="56"/>
      <c r="CC1183" s="56"/>
      <c r="CD1183" s="56"/>
      <c r="CE1183" s="56"/>
      <c r="CF1183" s="56"/>
      <c r="CG1183" s="56"/>
      <c r="CH1183" s="56"/>
      <c r="CI1183" s="56"/>
      <c r="CJ1183" s="56"/>
      <c r="CK1183" s="56"/>
      <c r="CL1183" s="56"/>
      <c r="CM1183" s="56"/>
      <c r="CN1183" s="56"/>
      <c r="CO1183" s="56"/>
      <c r="CP1183" s="56"/>
      <c r="CQ1183" s="56"/>
      <c r="CR1183" s="56"/>
      <c r="CS1183" s="56"/>
      <c r="CT1183" s="56"/>
      <c r="CU1183" s="56"/>
      <c r="CV1183" s="56"/>
      <c r="CW1183" s="56"/>
      <c r="CX1183" s="56"/>
      <c r="CY1183" s="56"/>
      <c r="CZ1183" s="66"/>
      <c r="DA1183" s="66"/>
      <c r="DB1183" s="66"/>
      <c r="DC1183" s="66"/>
      <c r="DD1183" s="66"/>
      <c r="DE1183" s="66"/>
      <c r="DF1183" s="66"/>
      <c r="DG1183" s="66"/>
      <c r="DH1183" s="66"/>
      <c r="DI1183" s="66"/>
      <c r="DJ1183" s="66"/>
      <c r="DK1183" s="66"/>
      <c r="DL1183" s="66"/>
      <c r="DM1183" s="66"/>
      <c r="DN1183" s="66"/>
      <c r="DO1183" s="66"/>
      <c r="DP1183" s="66"/>
      <c r="DQ1183" s="66"/>
      <c r="DR1183" s="66"/>
      <c r="DS1183" s="66"/>
      <c r="DT1183" s="66"/>
      <c r="DU1183" s="66"/>
      <c r="DV1183" s="66"/>
      <c r="DW1183" s="66"/>
      <c r="DX1183" s="66"/>
      <c r="DY1183" s="66"/>
      <c r="DZ1183" s="66"/>
      <c r="EA1183" s="66"/>
      <c r="EB1183" s="66"/>
      <c r="EC1183" s="66"/>
      <c r="ED1183" s="66"/>
      <c r="EE1183" s="66"/>
      <c r="EF1183" s="66"/>
      <c r="EG1183" s="66"/>
      <c r="EH1183" s="66"/>
      <c r="EI1183" s="66"/>
      <c r="EJ1183" s="66"/>
      <c r="EK1183" s="66"/>
      <c r="EL1183" s="115"/>
      <c r="EM1183" s="61"/>
      <c r="EN1183" s="61"/>
      <c r="EO1183" s="61"/>
      <c r="EP1183" s="61"/>
      <c r="EQ1183" s="121"/>
    </row>
    <row r="1184" spans="1:149" s="67" customFormat="1" ht="11.25" customHeight="1" x14ac:dyDescent="0.15">
      <c r="B1184" s="114"/>
      <c r="C1184" s="56"/>
      <c r="D1184" s="56"/>
      <c r="E1184" s="56"/>
      <c r="F1184" s="56"/>
      <c r="G1184" s="56"/>
      <c r="H1184" s="56"/>
      <c r="I1184" s="56"/>
      <c r="J1184" s="56"/>
      <c r="K1184" s="56"/>
      <c r="L1184" s="56"/>
      <c r="M1184" s="56"/>
      <c r="N1184" s="56"/>
      <c r="O1184" s="56"/>
      <c r="P1184" s="56"/>
      <c r="Q1184" s="56"/>
      <c r="R1184" s="56"/>
      <c r="S1184" s="56"/>
      <c r="T1184" s="56"/>
      <c r="U1184" s="56"/>
      <c r="V1184" s="56"/>
      <c r="W1184" s="56"/>
      <c r="X1184" s="56"/>
      <c r="Y1184" s="56"/>
      <c r="Z1184" s="56"/>
      <c r="AA1184" s="56"/>
      <c r="AB1184" s="56"/>
      <c r="AC1184" s="56"/>
      <c r="AD1184" s="56"/>
      <c r="AE1184" s="56"/>
      <c r="AF1184" s="56"/>
      <c r="AG1184" s="56"/>
      <c r="AH1184" s="56"/>
      <c r="AI1184" s="56"/>
      <c r="AJ1184" s="56"/>
      <c r="AK1184" s="56"/>
      <c r="AL1184" s="56"/>
      <c r="AM1184" s="56"/>
      <c r="AN1184" s="56"/>
      <c r="AO1184" s="56"/>
      <c r="AP1184" s="56"/>
      <c r="AQ1184" s="56"/>
      <c r="AR1184" s="56"/>
      <c r="AS1184" s="56"/>
      <c r="AT1184" s="56"/>
      <c r="AU1184" s="56"/>
      <c r="AV1184" s="56"/>
      <c r="AW1184" s="56"/>
      <c r="AX1184" s="56"/>
      <c r="AY1184" s="56"/>
      <c r="AZ1184" s="56"/>
      <c r="BA1184" s="56"/>
      <c r="BB1184" s="56"/>
      <c r="BC1184" s="56"/>
      <c r="BD1184" s="56"/>
      <c r="BE1184" s="56"/>
      <c r="BF1184" s="56"/>
      <c r="BG1184" s="56"/>
      <c r="BH1184" s="56"/>
      <c r="BI1184" s="56"/>
      <c r="BJ1184" s="56"/>
      <c r="BK1184" s="56"/>
      <c r="BL1184" s="56"/>
      <c r="BM1184" s="56"/>
      <c r="BN1184" s="56"/>
      <c r="BO1184" s="56"/>
      <c r="BP1184" s="56"/>
      <c r="BQ1184" s="56"/>
      <c r="BR1184" s="56"/>
      <c r="BS1184" s="56"/>
      <c r="BT1184" s="56"/>
      <c r="BU1184" s="56"/>
      <c r="BV1184" s="56"/>
      <c r="BW1184" s="56"/>
      <c r="BX1184" s="56"/>
      <c r="BY1184" s="56"/>
      <c r="BZ1184" s="56"/>
      <c r="CA1184" s="56"/>
      <c r="CB1184" s="56"/>
      <c r="CC1184" s="56"/>
      <c r="CD1184" s="56"/>
      <c r="CE1184" s="56"/>
      <c r="CF1184" s="56"/>
      <c r="CG1184" s="56"/>
      <c r="CH1184" s="56"/>
      <c r="CI1184" s="56"/>
      <c r="CJ1184" s="56"/>
      <c r="CK1184" s="56"/>
      <c r="CL1184" s="56"/>
      <c r="CM1184" s="56"/>
      <c r="CN1184" s="56"/>
      <c r="CO1184" s="56"/>
      <c r="CP1184" s="56"/>
      <c r="CQ1184" s="56"/>
      <c r="CR1184" s="56"/>
      <c r="CS1184" s="56"/>
      <c r="CT1184" s="56"/>
      <c r="CU1184" s="56"/>
      <c r="CV1184" s="56"/>
      <c r="CW1184" s="56"/>
      <c r="CX1184" s="56"/>
      <c r="CY1184" s="56"/>
      <c r="CZ1184" s="66"/>
      <c r="DA1184" s="66"/>
      <c r="DB1184" s="66"/>
      <c r="DC1184" s="66"/>
      <c r="DD1184" s="66"/>
      <c r="DE1184" s="66"/>
      <c r="DF1184" s="66"/>
      <c r="DG1184" s="66"/>
      <c r="DH1184" s="66"/>
      <c r="DI1184" s="66"/>
      <c r="DJ1184" s="66"/>
      <c r="DK1184" s="66"/>
      <c r="DL1184" s="66"/>
      <c r="DM1184" s="66"/>
      <c r="DN1184" s="66"/>
      <c r="DO1184" s="66"/>
      <c r="DP1184" s="66"/>
      <c r="DQ1184" s="66"/>
      <c r="DR1184" s="66"/>
      <c r="DS1184" s="66"/>
      <c r="DT1184" s="66"/>
      <c r="DU1184" s="66"/>
      <c r="DV1184" s="66"/>
      <c r="DW1184" s="66"/>
      <c r="DX1184" s="66"/>
      <c r="DY1184" s="66"/>
      <c r="DZ1184" s="66"/>
      <c r="EA1184" s="66"/>
      <c r="EB1184" s="66"/>
      <c r="EC1184" s="66"/>
      <c r="ED1184" s="66"/>
      <c r="EE1184" s="66"/>
      <c r="EF1184" s="66"/>
      <c r="EG1184" s="66"/>
      <c r="EH1184" s="66"/>
      <c r="EI1184" s="66"/>
      <c r="EJ1184" s="66"/>
      <c r="EK1184" s="66"/>
      <c r="EL1184" s="115"/>
      <c r="EM1184" s="61"/>
      <c r="EN1184" s="61"/>
      <c r="EO1184" s="61"/>
      <c r="EP1184" s="61"/>
      <c r="EQ1184" s="121"/>
    </row>
    <row r="1185" spans="2:147" s="67" customFormat="1" ht="11.25" customHeight="1" x14ac:dyDescent="0.15">
      <c r="B1185" s="114"/>
      <c r="C1185" s="56"/>
      <c r="D1185" s="56"/>
      <c r="E1185" s="56"/>
      <c r="F1185" s="56"/>
      <c r="G1185" s="56"/>
      <c r="H1185" s="56" t="s">
        <v>12799</v>
      </c>
      <c r="I1185" s="56"/>
      <c r="J1185" s="56"/>
      <c r="K1185" s="56"/>
      <c r="L1185" s="56"/>
      <c r="M1185" s="56"/>
      <c r="N1185" s="56"/>
      <c r="O1185" s="56"/>
      <c r="P1185" s="56"/>
      <c r="Q1185" s="56"/>
      <c r="R1185" s="56"/>
      <c r="S1185" s="56" t="s">
        <v>41</v>
      </c>
      <c r="T1185" s="56"/>
      <c r="U1185" s="56" t="s">
        <v>12670</v>
      </c>
      <c r="V1185" s="56"/>
      <c r="W1185" s="56"/>
      <c r="X1185" s="56" t="s">
        <v>43</v>
      </c>
      <c r="Y1185" s="56"/>
      <c r="Z1185" s="56" t="str">
        <f>TEXT(600,"#,##0.#######")</f>
        <v>600.</v>
      </c>
      <c r="AA1185" s="56"/>
      <c r="AB1185" s="56"/>
      <c r="AC1185" s="56" t="s">
        <v>91</v>
      </c>
      <c r="AD1185" s="56"/>
      <c r="AE1185" s="56" t="s">
        <v>45</v>
      </c>
      <c r="AF1185" s="56" t="s">
        <v>12650</v>
      </c>
      <c r="AG1185" s="56"/>
      <c r="AH1185" s="56" t="s">
        <v>12911</v>
      </c>
      <c r="AI1185" s="56" t="str">
        <f>TEXT(38,"#,##0.#######")</f>
        <v>38.</v>
      </c>
      <c r="AJ1185" s="56"/>
      <c r="AK1185" s="56" t="s">
        <v>12912</v>
      </c>
      <c r="AL1185" s="56" t="s">
        <v>12913</v>
      </c>
      <c r="AM1185" s="285">
        <f>Z1185*AI1185/100</f>
        <v>228</v>
      </c>
      <c r="AN1185" s="285"/>
      <c r="AO1185" s="285"/>
      <c r="AP1185" s="285"/>
      <c r="AQ1185" s="56"/>
      <c r="AR1185" s="56"/>
      <c r="AS1185" s="56"/>
      <c r="AT1185" s="56"/>
      <c r="AU1185" s="56"/>
      <c r="AV1185" s="56"/>
      <c r="AW1185" s="56"/>
      <c r="AX1185" s="56"/>
      <c r="AY1185" s="56"/>
      <c r="AZ1185" s="56"/>
      <c r="BA1185" s="56"/>
      <c r="BB1185" s="56"/>
      <c r="BC1185" s="56"/>
      <c r="BD1185" s="56"/>
      <c r="BE1185" s="56"/>
      <c r="BF1185" s="56"/>
      <c r="BG1185" s="56"/>
      <c r="BH1185" s="56"/>
      <c r="BI1185" s="56"/>
      <c r="BJ1185" s="56"/>
      <c r="BK1185" s="56"/>
      <c r="BL1185" s="56"/>
      <c r="BM1185" s="56"/>
      <c r="BN1185" s="56"/>
      <c r="BO1185" s="56"/>
      <c r="BP1185" s="56"/>
      <c r="BQ1185" s="56"/>
      <c r="BR1185" s="56"/>
      <c r="BS1185" s="56"/>
      <c r="BT1185" s="56"/>
      <c r="BU1185" s="56"/>
      <c r="BV1185" s="56"/>
      <c r="BW1185" s="56"/>
      <c r="BX1185" s="56"/>
      <c r="BY1185" s="56"/>
      <c r="BZ1185" s="56"/>
      <c r="CA1185" s="56"/>
      <c r="CB1185" s="56"/>
      <c r="CC1185" s="56"/>
      <c r="CD1185" s="56"/>
      <c r="CE1185" s="56"/>
      <c r="CF1185" s="56"/>
      <c r="CG1185" s="56"/>
      <c r="CH1185" s="56"/>
      <c r="CI1185" s="56"/>
      <c r="CJ1185" s="56"/>
      <c r="CK1185" s="56"/>
      <c r="CL1185" s="56"/>
      <c r="CM1185" s="56"/>
      <c r="CN1185" s="56"/>
      <c r="CO1185" s="56"/>
      <c r="CP1185" s="56"/>
      <c r="CQ1185" s="56"/>
      <c r="CR1185" s="56"/>
      <c r="CS1185" s="56"/>
      <c r="CT1185" s="56"/>
      <c r="CU1185" s="56"/>
      <c r="CV1185" s="56"/>
      <c r="CW1185" s="56"/>
      <c r="CX1185" s="56"/>
      <c r="CY1185" s="56"/>
      <c r="CZ1185" s="66"/>
      <c r="DA1185" s="66"/>
      <c r="DB1185" s="66"/>
      <c r="DC1185" s="66"/>
      <c r="DD1185" s="66"/>
      <c r="DE1185" s="66"/>
      <c r="DF1185" s="66"/>
      <c r="DG1185" s="66"/>
      <c r="DH1185" s="66"/>
      <c r="DI1185" s="66"/>
      <c r="DJ1185" s="66"/>
      <c r="DK1185" s="66"/>
      <c r="DL1185" s="66"/>
      <c r="DM1185" s="66"/>
      <c r="DN1185" s="66"/>
      <c r="DO1185" s="66"/>
      <c r="DP1185" s="66"/>
      <c r="DQ1185" s="66"/>
      <c r="DR1185" s="66"/>
      <c r="DS1185" s="66"/>
      <c r="DT1185" s="66"/>
      <c r="DU1185" s="66"/>
      <c r="DV1185" s="66"/>
      <c r="DW1185" s="66"/>
      <c r="DX1185" s="66"/>
      <c r="DY1185" s="66"/>
      <c r="DZ1185" s="66"/>
      <c r="EA1185" s="66"/>
      <c r="EB1185" s="66"/>
      <c r="EC1185" s="66"/>
      <c r="ED1185" s="66"/>
      <c r="EE1185" s="66"/>
      <c r="EF1185" s="66"/>
      <c r="EG1185" s="66"/>
      <c r="EH1185" s="66"/>
      <c r="EI1185" s="66"/>
      <c r="EJ1185" s="66"/>
      <c r="EK1185" s="66"/>
      <c r="EL1185" s="115"/>
      <c r="EM1185" s="61"/>
      <c r="EN1185" s="61"/>
      <c r="EO1185" s="61"/>
      <c r="EP1185" s="61"/>
      <c r="EQ1185" s="121"/>
    </row>
    <row r="1186" spans="2:147" s="67" customFormat="1" ht="11.25" customHeight="1" x14ac:dyDescent="0.15">
      <c r="B1186" s="114"/>
      <c r="C1186" s="56"/>
      <c r="D1186" s="56"/>
      <c r="E1186" s="56"/>
      <c r="F1186" s="56"/>
      <c r="G1186" s="56"/>
      <c r="H1186" s="56"/>
      <c r="I1186" s="56"/>
      <c r="J1186" s="56"/>
      <c r="K1186" s="56"/>
      <c r="L1186" s="56"/>
      <c r="M1186" s="56"/>
      <c r="N1186" s="56"/>
      <c r="O1186" s="56"/>
      <c r="P1186" s="56"/>
      <c r="Q1186" s="56"/>
      <c r="R1186" s="56"/>
      <c r="S1186" s="56"/>
      <c r="T1186" s="56"/>
      <c r="U1186" s="56"/>
      <c r="V1186" s="56"/>
      <c r="W1186" s="56"/>
      <c r="X1186" s="56"/>
      <c r="Y1186" s="56"/>
      <c r="Z1186" s="56"/>
      <c r="AA1186" s="56"/>
      <c r="AB1186" s="56"/>
      <c r="AC1186" s="56"/>
      <c r="AD1186" s="56"/>
      <c r="AE1186" s="56"/>
      <c r="AF1186" s="56"/>
      <c r="AG1186" s="56"/>
      <c r="AH1186" s="56"/>
      <c r="AI1186" s="56"/>
      <c r="AJ1186" s="56"/>
      <c r="AK1186" s="56"/>
      <c r="AL1186" s="56"/>
      <c r="AM1186" s="56"/>
      <c r="AN1186" s="56"/>
      <c r="AO1186" s="56"/>
      <c r="AP1186" s="56"/>
      <c r="AQ1186" s="56"/>
      <c r="AR1186" s="56"/>
      <c r="AS1186" s="56"/>
      <c r="AT1186" s="56"/>
      <c r="AU1186" s="56"/>
      <c r="AV1186" s="56"/>
      <c r="AW1186" s="56"/>
      <c r="AX1186" s="56"/>
      <c r="AY1186" s="56"/>
      <c r="AZ1186" s="56"/>
      <c r="BA1186" s="56"/>
      <c r="BB1186" s="56"/>
      <c r="BC1186" s="56"/>
      <c r="BD1186" s="56"/>
      <c r="BE1186" s="56"/>
      <c r="BF1186" s="56"/>
      <c r="BG1186" s="56"/>
      <c r="BH1186" s="56"/>
      <c r="BI1186" s="56"/>
      <c r="BJ1186" s="56"/>
      <c r="BK1186" s="56"/>
      <c r="BL1186" s="56"/>
      <c r="BM1186" s="56"/>
      <c r="BN1186" s="56"/>
      <c r="BO1186" s="56"/>
      <c r="BP1186" s="56"/>
      <c r="BQ1186" s="56"/>
      <c r="BR1186" s="56"/>
      <c r="BS1186" s="56"/>
      <c r="BT1186" s="56"/>
      <c r="BU1186" s="56"/>
      <c r="BV1186" s="56"/>
      <c r="BW1186" s="56"/>
      <c r="BX1186" s="56"/>
      <c r="BY1186" s="56"/>
      <c r="BZ1186" s="56"/>
      <c r="CA1186" s="56"/>
      <c r="CB1186" s="56"/>
      <c r="CC1186" s="56"/>
      <c r="CD1186" s="56"/>
      <c r="CE1186" s="56"/>
      <c r="CF1186" s="56"/>
      <c r="CG1186" s="56"/>
      <c r="CH1186" s="56"/>
      <c r="CI1186" s="56"/>
      <c r="CJ1186" s="56"/>
      <c r="CK1186" s="56"/>
      <c r="CL1186" s="56"/>
      <c r="CM1186" s="56"/>
      <c r="CN1186" s="56"/>
      <c r="CO1186" s="56"/>
      <c r="CP1186" s="56"/>
      <c r="CQ1186" s="56"/>
      <c r="CR1186" s="56"/>
      <c r="CS1186" s="56"/>
      <c r="CT1186" s="56"/>
      <c r="CU1186" s="56"/>
      <c r="CV1186" s="56"/>
      <c r="CW1186" s="56"/>
      <c r="CX1186" s="56"/>
      <c r="CY1186" s="56"/>
      <c r="CZ1186" s="66"/>
      <c r="DA1186" s="66"/>
      <c r="DB1186" s="66"/>
      <c r="DC1186" s="66"/>
      <c r="DD1186" s="66"/>
      <c r="DE1186" s="66"/>
      <c r="DF1186" s="66"/>
      <c r="DG1186" s="66"/>
      <c r="DH1186" s="66"/>
      <c r="DI1186" s="66"/>
      <c r="DJ1186" s="66"/>
      <c r="DK1186" s="66"/>
      <c r="DL1186" s="66"/>
      <c r="DM1186" s="66"/>
      <c r="DN1186" s="66"/>
      <c r="DO1186" s="66"/>
      <c r="DP1186" s="66"/>
      <c r="DQ1186" s="66"/>
      <c r="DR1186" s="66"/>
      <c r="DS1186" s="66"/>
      <c r="DT1186" s="66"/>
      <c r="DU1186" s="66"/>
      <c r="DV1186" s="66"/>
      <c r="DW1186" s="66"/>
      <c r="DX1186" s="66"/>
      <c r="DY1186" s="66"/>
      <c r="DZ1186" s="66"/>
      <c r="EA1186" s="66"/>
      <c r="EB1186" s="66"/>
      <c r="EC1186" s="66"/>
      <c r="ED1186" s="66"/>
      <c r="EE1186" s="66"/>
      <c r="EF1186" s="66"/>
      <c r="EG1186" s="66"/>
      <c r="EH1186" s="66"/>
      <c r="EI1186" s="66"/>
      <c r="EJ1186" s="66"/>
      <c r="EK1186" s="66"/>
      <c r="EL1186" s="115"/>
      <c r="EM1186" s="61"/>
      <c r="EN1186" s="61"/>
      <c r="EO1186" s="61"/>
      <c r="EP1186" s="61"/>
      <c r="EQ1186" s="121"/>
    </row>
    <row r="1187" spans="2:147" s="67" customFormat="1" ht="11.25" customHeight="1" x14ac:dyDescent="0.15">
      <c r="B1187" s="114"/>
      <c r="C1187" s="56"/>
      <c r="D1187" s="56"/>
      <c r="E1187" s="56" t="s">
        <v>12599</v>
      </c>
      <c r="F1187" s="56"/>
      <c r="G1187" s="56"/>
      <c r="H1187" s="56" t="s">
        <v>4449</v>
      </c>
      <c r="I1187" s="56"/>
      <c r="J1187" s="56"/>
      <c r="K1187" s="56"/>
      <c r="L1187" s="56"/>
      <c r="M1187" s="56"/>
      <c r="N1187" s="56"/>
      <c r="O1187" s="56"/>
      <c r="P1187" s="56" t="s">
        <v>12800</v>
      </c>
      <c r="Q1187" s="56"/>
      <c r="R1187" s="56"/>
      <c r="S1187" s="56"/>
      <c r="T1187" s="56"/>
      <c r="U1187" s="56"/>
      <c r="V1187" s="56"/>
      <c r="W1187" s="56"/>
      <c r="X1187" s="56"/>
      <c r="Y1187" s="56"/>
      <c r="Z1187" s="56"/>
      <c r="AA1187" s="56"/>
      <c r="AB1187" s="56"/>
      <c r="AC1187" s="56"/>
      <c r="AD1187" s="56"/>
      <c r="AE1187" s="56"/>
      <c r="AF1187" s="56"/>
      <c r="AG1187" s="56"/>
      <c r="AH1187" s="56"/>
      <c r="AI1187" s="56"/>
      <c r="AJ1187" s="56"/>
      <c r="AK1187" s="56"/>
      <c r="AL1187" s="56"/>
      <c r="AM1187" s="56"/>
      <c r="AN1187" s="56"/>
      <c r="AO1187" s="56"/>
      <c r="AP1187" s="56"/>
      <c r="AQ1187" s="56"/>
      <c r="AR1187" s="56"/>
      <c r="AS1187" s="56"/>
      <c r="AT1187" s="56"/>
      <c r="AU1187" s="56"/>
      <c r="AV1187" s="56"/>
      <c r="AW1187" s="56"/>
      <c r="AX1187" s="56"/>
      <c r="AY1187" s="56"/>
      <c r="AZ1187" s="56"/>
      <c r="BA1187" s="56"/>
      <c r="BB1187" s="56"/>
      <c r="BC1187" s="56"/>
      <c r="BD1187" s="56"/>
      <c r="BE1187" s="56"/>
      <c r="BF1187" s="56"/>
      <c r="BG1187" s="56"/>
      <c r="BH1187" s="56"/>
      <c r="BI1187" s="56"/>
      <c r="BJ1187" s="56"/>
      <c r="BK1187" s="56"/>
      <c r="BL1187" s="56"/>
      <c r="BM1187" s="56"/>
      <c r="BN1187" s="56"/>
      <c r="BO1187" s="56"/>
      <c r="BP1187" s="56"/>
      <c r="BQ1187" s="56"/>
      <c r="BR1187" s="56"/>
      <c r="BS1187" s="56"/>
      <c r="BT1187" s="56"/>
      <c r="BU1187" s="56"/>
      <c r="BV1187" s="56"/>
      <c r="BW1187" s="56"/>
      <c r="BX1187" s="56"/>
      <c r="BY1187" s="56"/>
      <c r="BZ1187" s="56"/>
      <c r="CA1187" s="56"/>
      <c r="CB1187" s="56"/>
      <c r="CC1187" s="56"/>
      <c r="CD1187" s="56"/>
      <c r="CE1187" s="56"/>
      <c r="CF1187" s="56"/>
      <c r="CG1187" s="56"/>
      <c r="CH1187" s="56"/>
      <c r="CI1187" s="56"/>
      <c r="CJ1187" s="56"/>
      <c r="CK1187" s="56"/>
      <c r="CL1187" s="56"/>
      <c r="CM1187" s="56"/>
      <c r="CN1187" s="56"/>
      <c r="CO1187" s="56"/>
      <c r="CP1187" s="56"/>
      <c r="CQ1187" s="56"/>
      <c r="CR1187" s="56"/>
      <c r="CS1187" s="56"/>
      <c r="CT1187" s="56"/>
      <c r="CU1187" s="56"/>
      <c r="CV1187" s="56"/>
      <c r="CW1187" s="56"/>
      <c r="CX1187" s="56"/>
      <c r="CY1187" s="56"/>
      <c r="CZ1187" s="66"/>
      <c r="DA1187" s="66"/>
      <c r="DB1187" s="66"/>
      <c r="DC1187" s="66"/>
      <c r="DD1187" s="66"/>
      <c r="DE1187" s="66"/>
      <c r="DF1187" s="66"/>
      <c r="DG1187" s="66"/>
      <c r="DH1187" s="66"/>
      <c r="DI1187" s="66"/>
      <c r="DJ1187" s="66"/>
      <c r="DK1187" s="66"/>
      <c r="DL1187" s="66"/>
      <c r="DM1187" s="66"/>
      <c r="DN1187" s="66"/>
      <c r="DO1187" s="66"/>
      <c r="DP1187" s="66"/>
      <c r="DQ1187" s="66"/>
      <c r="DR1187" s="66"/>
      <c r="DS1187" s="66"/>
      <c r="DT1187" s="66"/>
      <c r="DU1187" s="66"/>
      <c r="DV1187" s="66"/>
      <c r="DW1187" s="66"/>
      <c r="DX1187" s="66"/>
      <c r="DY1187" s="66"/>
      <c r="DZ1187" s="66"/>
      <c r="EA1187" s="66"/>
      <c r="EB1187" s="66"/>
      <c r="EC1187" s="66"/>
      <c r="ED1187" s="66"/>
      <c r="EE1187" s="66"/>
      <c r="EF1187" s="66"/>
      <c r="EG1187" s="66"/>
      <c r="EH1187" s="66"/>
      <c r="EI1187" s="66"/>
      <c r="EJ1187" s="66"/>
      <c r="EK1187" s="66"/>
      <c r="EL1187" s="115"/>
      <c r="EM1187" s="61"/>
      <c r="EN1187" s="61"/>
      <c r="EO1187" s="61"/>
      <c r="EP1187" s="61"/>
      <c r="EQ1187" s="121"/>
    </row>
    <row r="1188" spans="2:147" s="67" customFormat="1" ht="11.25" customHeight="1" x14ac:dyDescent="0.15">
      <c r="B1188" s="114"/>
      <c r="C1188" s="56"/>
      <c r="D1188" s="56"/>
      <c r="E1188" s="56"/>
      <c r="F1188" s="56"/>
      <c r="G1188" s="56"/>
      <c r="H1188" s="56"/>
      <c r="I1188" s="56"/>
      <c r="J1188" s="56"/>
      <c r="K1188" s="56"/>
      <c r="L1188" s="56"/>
      <c r="M1188" s="56"/>
      <c r="N1188" s="56"/>
      <c r="O1188" s="56"/>
      <c r="P1188" s="56"/>
      <c r="Q1188" s="56"/>
      <c r="R1188" s="56"/>
      <c r="S1188" s="56"/>
      <c r="T1188" s="56"/>
      <c r="U1188" s="56"/>
      <c r="V1188" s="56"/>
      <c r="W1188" s="56"/>
      <c r="X1188" s="56"/>
      <c r="Y1188" s="56"/>
      <c r="Z1188" s="56"/>
      <c r="AA1188" s="56"/>
      <c r="AB1188" s="56"/>
      <c r="AC1188" s="56"/>
      <c r="AD1188" s="56"/>
      <c r="AE1188" s="56"/>
      <c r="AF1188" s="56"/>
      <c r="AG1188" s="56"/>
      <c r="AH1188" s="56"/>
      <c r="AI1188" s="56"/>
      <c r="AJ1188" s="56"/>
      <c r="AK1188" s="56"/>
      <c r="AL1188" s="56"/>
      <c r="AM1188" s="56"/>
      <c r="AN1188" s="56"/>
      <c r="AO1188" s="56"/>
      <c r="AP1188" s="56"/>
      <c r="AQ1188" s="56"/>
      <c r="AR1188" s="56"/>
      <c r="AS1188" s="56"/>
      <c r="AT1188" s="56"/>
      <c r="AU1188" s="56"/>
      <c r="AV1188" s="56"/>
      <c r="AW1188" s="56"/>
      <c r="AX1188" s="56"/>
      <c r="AY1188" s="56"/>
      <c r="AZ1188" s="56"/>
      <c r="BA1188" s="56"/>
      <c r="BB1188" s="56"/>
      <c r="BC1188" s="56"/>
      <c r="BD1188" s="56"/>
      <c r="BE1188" s="56"/>
      <c r="BF1188" s="56"/>
      <c r="BG1188" s="56"/>
      <c r="BH1188" s="56"/>
      <c r="BI1188" s="56"/>
      <c r="BJ1188" s="56"/>
      <c r="BK1188" s="56"/>
      <c r="BL1188" s="56"/>
      <c r="BM1188" s="56"/>
      <c r="BN1188" s="56"/>
      <c r="BO1188" s="56"/>
      <c r="BP1188" s="56"/>
      <c r="BQ1188" s="56"/>
      <c r="BR1188" s="56"/>
      <c r="BS1188" s="56"/>
      <c r="BT1188" s="56"/>
      <c r="BU1188" s="56"/>
      <c r="BV1188" s="56"/>
      <c r="BW1188" s="56"/>
      <c r="BX1188" s="56"/>
      <c r="BY1188" s="56"/>
      <c r="BZ1188" s="56"/>
      <c r="CA1188" s="56"/>
      <c r="CB1188" s="56"/>
      <c r="CC1188" s="56"/>
      <c r="CD1188" s="56"/>
      <c r="CE1188" s="56"/>
      <c r="CF1188" s="56"/>
      <c r="CG1188" s="56"/>
      <c r="CH1188" s="56"/>
      <c r="CI1188" s="56"/>
      <c r="CJ1188" s="56"/>
      <c r="CK1188" s="56"/>
      <c r="CL1188" s="56"/>
      <c r="CM1188" s="56"/>
      <c r="CN1188" s="56"/>
      <c r="CO1188" s="56"/>
      <c r="CP1188" s="56"/>
      <c r="CQ1188" s="56"/>
      <c r="CR1188" s="56"/>
      <c r="CS1188" s="56"/>
      <c r="CT1188" s="56"/>
      <c r="CU1188" s="56"/>
      <c r="CV1188" s="56"/>
      <c r="CW1188" s="56"/>
      <c r="CX1188" s="56"/>
      <c r="CY1188" s="56"/>
      <c r="CZ1188" s="66"/>
      <c r="DA1188" s="66"/>
      <c r="DB1188" s="66"/>
      <c r="DC1188" s="66"/>
      <c r="DD1188" s="66"/>
      <c r="DE1188" s="66"/>
      <c r="DF1188" s="66"/>
      <c r="DG1188" s="66"/>
      <c r="DH1188" s="66"/>
      <c r="DI1188" s="66"/>
      <c r="DJ1188" s="66"/>
      <c r="DK1188" s="66"/>
      <c r="DL1188" s="66"/>
      <c r="DM1188" s="66"/>
      <c r="DN1188" s="66"/>
      <c r="DO1188" s="66"/>
      <c r="DP1188" s="66"/>
      <c r="DQ1188" s="66"/>
      <c r="DR1188" s="66"/>
      <c r="DS1188" s="66"/>
      <c r="DT1188" s="66"/>
      <c r="DU1188" s="66"/>
      <c r="DV1188" s="66"/>
      <c r="DW1188" s="66"/>
      <c r="DX1188" s="66"/>
      <c r="DY1188" s="66"/>
      <c r="DZ1188" s="66"/>
      <c r="EA1188" s="66"/>
      <c r="EB1188" s="66"/>
      <c r="EC1188" s="66"/>
      <c r="ED1188" s="66"/>
      <c r="EE1188" s="66"/>
      <c r="EF1188" s="66"/>
      <c r="EG1188" s="66"/>
      <c r="EH1188" s="66"/>
      <c r="EI1188" s="66"/>
      <c r="EJ1188" s="66"/>
      <c r="EK1188" s="66"/>
      <c r="EL1188" s="115"/>
      <c r="EM1188" s="61"/>
      <c r="EN1188" s="61"/>
      <c r="EO1188" s="61"/>
      <c r="EP1188" s="61"/>
      <c r="EQ1188" s="121"/>
    </row>
    <row r="1189" spans="2:147" s="67" customFormat="1" ht="11.25" customHeight="1" x14ac:dyDescent="0.15">
      <c r="B1189" s="114"/>
      <c r="C1189" s="56"/>
      <c r="D1189" s="56"/>
      <c r="E1189" s="56"/>
      <c r="F1189" s="56"/>
      <c r="G1189" s="56"/>
      <c r="H1189" s="56" t="s">
        <v>12801</v>
      </c>
      <c r="I1189" s="56"/>
      <c r="J1189" s="56"/>
      <c r="K1189" s="56"/>
      <c r="L1189" s="56"/>
      <c r="M1189" s="56"/>
      <c r="N1189" s="56"/>
      <c r="O1189" s="56"/>
      <c r="P1189" s="56"/>
      <c r="Q1189" s="56"/>
      <c r="R1189" s="56"/>
      <c r="S1189" s="56"/>
      <c r="T1189" s="56"/>
      <c r="U1189" s="56"/>
      <c r="V1189" s="56"/>
      <c r="W1189" s="56"/>
      <c r="X1189" s="56"/>
      <c r="Y1189" s="56" t="s">
        <v>12802</v>
      </c>
      <c r="Z1189" s="56"/>
      <c r="AA1189" s="56"/>
      <c r="AB1189" s="56"/>
      <c r="AC1189" s="56"/>
      <c r="AD1189" s="56"/>
      <c r="AE1189" s="56"/>
      <c r="AF1189" s="56"/>
      <c r="AG1189" s="56"/>
      <c r="AH1189" s="56"/>
      <c r="AI1189" s="56"/>
      <c r="AJ1189" s="56" t="str">
        <f>TEXT(4450,"#,##0.#######")</f>
        <v>4,450.</v>
      </c>
      <c r="AK1189" s="56"/>
      <c r="AL1189" s="56"/>
      <c r="AM1189" s="56"/>
      <c r="AN1189" s="56"/>
      <c r="AO1189" s="56"/>
      <c r="AP1189" s="56"/>
      <c r="AQ1189" s="56"/>
      <c r="AR1189" s="56" t="s">
        <v>12566</v>
      </c>
      <c r="AS1189" s="56"/>
      <c r="AT1189" s="56"/>
      <c r="AU1189" s="56" t="str">
        <f>TEXT(0.42,"#,##0.#######")</f>
        <v>0.42</v>
      </c>
      <c r="AV1189" s="56"/>
      <c r="AW1189" s="56"/>
      <c r="AX1189" s="56"/>
      <c r="AY1189" s="56" t="s">
        <v>50</v>
      </c>
      <c r="AZ1189" s="56"/>
      <c r="BA1189" s="56"/>
      <c r="BB1189" s="56" t="s">
        <v>43</v>
      </c>
      <c r="BC1189" s="56"/>
      <c r="BD1189" s="56" t="str">
        <f>TEXT(TRUNC(AJ1189*AU1189,1),"#,##0.#######")</f>
        <v>1,869.</v>
      </c>
      <c r="BE1189" s="56"/>
      <c r="BF1189" s="56"/>
      <c r="BG1189" s="56"/>
      <c r="BO1189" s="56"/>
      <c r="BP1189" s="56"/>
      <c r="BQ1189" s="56"/>
      <c r="BR1189" s="56"/>
      <c r="BS1189" s="56"/>
      <c r="BT1189" s="56"/>
      <c r="BU1189" s="56"/>
      <c r="BV1189" s="56"/>
      <c r="BW1189" s="56"/>
      <c r="BX1189" s="56"/>
      <c r="BY1189" s="56"/>
      <c r="BZ1189" s="56"/>
      <c r="CA1189" s="56"/>
      <c r="CB1189" s="56"/>
      <c r="CC1189" s="56"/>
      <c r="CD1189" s="56"/>
      <c r="CE1189" s="56"/>
      <c r="CF1189" s="56"/>
      <c r="CQ1189" s="56"/>
      <c r="CR1189" s="56"/>
      <c r="CS1189" s="56"/>
      <c r="CT1189" s="56"/>
      <c r="CU1189" s="56"/>
      <c r="CV1189" s="56"/>
      <c r="CW1189" s="56"/>
      <c r="CX1189" s="56"/>
      <c r="CY1189" s="56"/>
      <c r="CZ1189" s="66"/>
      <c r="DA1189" s="66"/>
      <c r="DB1189" s="66"/>
      <c r="DC1189" s="66"/>
      <c r="DD1189" s="66"/>
      <c r="DE1189" s="66"/>
      <c r="DF1189" s="66"/>
      <c r="DG1189" s="66"/>
      <c r="DH1189" s="66"/>
      <c r="DI1189" s="66"/>
      <c r="DJ1189" s="66"/>
      <c r="DK1189" s="66"/>
      <c r="DL1189" s="66"/>
      <c r="DM1189" s="66"/>
      <c r="DN1189" s="66"/>
      <c r="DO1189" s="66"/>
      <c r="DP1189" s="66"/>
      <c r="DQ1189" s="66"/>
      <c r="DR1189" s="66"/>
      <c r="DS1189" s="66"/>
      <c r="DT1189" s="66"/>
      <c r="DU1189" s="66"/>
      <c r="DV1189" s="66"/>
      <c r="DW1189" s="66"/>
      <c r="DX1189" s="66"/>
      <c r="DY1189" s="66"/>
      <c r="DZ1189" s="66"/>
      <c r="EA1189" s="66"/>
      <c r="EB1189" s="66"/>
      <c r="EC1189" s="66"/>
      <c r="ED1189" s="66"/>
      <c r="EE1189" s="66"/>
      <c r="EF1189" s="66"/>
      <c r="EG1189" s="66"/>
      <c r="EH1189" s="66"/>
      <c r="EI1189" s="66"/>
      <c r="EJ1189" s="66"/>
      <c r="EK1189" s="66"/>
      <c r="EL1189" s="115"/>
      <c r="EM1189" s="61"/>
      <c r="EN1189" s="61"/>
      <c r="EO1189" s="61"/>
      <c r="EP1189" s="61"/>
      <c r="EQ1189" s="121"/>
    </row>
    <row r="1190" spans="2:147" s="67" customFormat="1" ht="11.25" customHeight="1" x14ac:dyDescent="0.15">
      <c r="B1190" s="114"/>
      <c r="C1190" s="56"/>
      <c r="D1190" s="56"/>
      <c r="E1190" s="56"/>
      <c r="F1190" s="56"/>
      <c r="G1190" s="56"/>
      <c r="H1190" s="56"/>
      <c r="I1190" s="56"/>
      <c r="J1190" s="56"/>
      <c r="K1190" s="56"/>
      <c r="L1190" s="56"/>
      <c r="M1190" s="56"/>
      <c r="N1190" s="56"/>
      <c r="O1190" s="56"/>
      <c r="P1190" s="56"/>
      <c r="Q1190" s="56"/>
      <c r="R1190" s="56"/>
      <c r="S1190" s="56"/>
      <c r="T1190" s="56"/>
      <c r="U1190" s="56"/>
      <c r="V1190" s="56"/>
      <c r="W1190" s="56"/>
      <c r="X1190" s="56"/>
      <c r="Y1190" s="56"/>
      <c r="Z1190" s="56"/>
      <c r="AA1190" s="56"/>
      <c r="AB1190" s="56"/>
      <c r="AC1190" s="56"/>
      <c r="AD1190" s="56"/>
      <c r="AE1190" s="56"/>
      <c r="AF1190" s="56"/>
      <c r="AG1190" s="56"/>
      <c r="AH1190" s="56"/>
      <c r="AI1190" s="56"/>
      <c r="AJ1190" s="56"/>
      <c r="AK1190" s="56"/>
      <c r="AL1190" s="56"/>
      <c r="AM1190" s="56"/>
      <c r="AN1190" s="56"/>
      <c r="AO1190" s="56"/>
      <c r="AP1190" s="56"/>
      <c r="AQ1190" s="56"/>
      <c r="AR1190" s="56"/>
      <c r="AS1190" s="56"/>
      <c r="AT1190" s="56"/>
      <c r="AU1190" s="56"/>
      <c r="AV1190" s="56"/>
      <c r="AW1190" s="56"/>
      <c r="AX1190" s="56"/>
      <c r="AY1190" s="56"/>
      <c r="AZ1190" s="56"/>
      <c r="BA1190" s="56"/>
      <c r="BB1190" s="56"/>
      <c r="BC1190" s="56"/>
      <c r="BD1190" s="56"/>
      <c r="BE1190" s="56"/>
      <c r="BF1190" s="56"/>
      <c r="BG1190" s="56"/>
      <c r="BH1190" s="56"/>
      <c r="BI1190" s="56"/>
      <c r="BJ1190" s="56"/>
      <c r="BK1190" s="56"/>
      <c r="BL1190" s="56"/>
      <c r="BM1190" s="56"/>
      <c r="BN1190" s="56"/>
      <c r="BO1190" s="56"/>
      <c r="BP1190" s="56"/>
      <c r="BQ1190" s="56"/>
      <c r="BR1190" s="56"/>
      <c r="BS1190" s="56"/>
      <c r="BT1190" s="56"/>
      <c r="BU1190" s="56"/>
      <c r="BV1190" s="56"/>
      <c r="BW1190" s="56"/>
      <c r="BX1190" s="56"/>
      <c r="BY1190" s="56"/>
      <c r="BZ1190" s="56"/>
      <c r="CA1190" s="56"/>
      <c r="CB1190" s="56"/>
      <c r="CC1190" s="56"/>
      <c r="CD1190" s="56"/>
      <c r="CE1190" s="56"/>
      <c r="CF1190" s="56"/>
      <c r="CG1190" s="56"/>
      <c r="CH1190" s="56"/>
      <c r="CI1190" s="56"/>
      <c r="CJ1190" s="56"/>
      <c r="CK1190" s="56"/>
      <c r="CL1190" s="56"/>
      <c r="CM1190" s="56"/>
      <c r="CN1190" s="56"/>
      <c r="CO1190" s="56"/>
      <c r="CP1190" s="56"/>
      <c r="CQ1190" s="56"/>
      <c r="CR1190" s="56"/>
      <c r="CS1190" s="56"/>
      <c r="CT1190" s="56"/>
      <c r="CU1190" s="56"/>
      <c r="CV1190" s="56"/>
      <c r="CW1190" s="56"/>
      <c r="CX1190" s="56"/>
      <c r="CY1190" s="56"/>
      <c r="CZ1190" s="66"/>
      <c r="DA1190" s="66"/>
      <c r="DB1190" s="66"/>
      <c r="DC1190" s="66"/>
      <c r="DD1190" s="66"/>
      <c r="DE1190" s="66"/>
      <c r="DF1190" s="66"/>
      <c r="DG1190" s="66"/>
      <c r="DH1190" s="66"/>
      <c r="DI1190" s="66"/>
      <c r="DJ1190" s="66"/>
      <c r="DK1190" s="66"/>
      <c r="DL1190" s="66"/>
      <c r="DM1190" s="66"/>
      <c r="DN1190" s="66"/>
      <c r="DO1190" s="66"/>
      <c r="DP1190" s="66"/>
      <c r="DQ1190" s="66"/>
      <c r="DR1190" s="66"/>
      <c r="DS1190" s="66"/>
      <c r="DT1190" s="66"/>
      <c r="DU1190" s="66"/>
      <c r="DV1190" s="66"/>
      <c r="DW1190" s="66"/>
      <c r="DX1190" s="66"/>
      <c r="DY1190" s="66"/>
      <c r="DZ1190" s="66"/>
      <c r="EA1190" s="66"/>
      <c r="EB1190" s="66"/>
      <c r="EC1190" s="66"/>
      <c r="ED1190" s="66"/>
      <c r="EE1190" s="66"/>
      <c r="EF1190" s="66"/>
      <c r="EG1190" s="66"/>
      <c r="EH1190" s="66"/>
      <c r="EI1190" s="66"/>
      <c r="EJ1190" s="66"/>
      <c r="EK1190" s="66"/>
      <c r="EL1190" s="115"/>
      <c r="EM1190" s="61"/>
      <c r="EN1190" s="61"/>
      <c r="EO1190" s="61"/>
      <c r="EP1190" s="61"/>
      <c r="EQ1190" s="121"/>
    </row>
    <row r="1191" spans="2:147" s="67" customFormat="1" ht="11.25" customHeight="1" x14ac:dyDescent="0.15">
      <c r="B1191" s="114"/>
      <c r="C1191" s="56"/>
      <c r="D1191" s="56"/>
      <c r="E1191" s="56"/>
      <c r="F1191" s="56"/>
      <c r="G1191" s="56"/>
      <c r="H1191" s="56" t="s">
        <v>12803</v>
      </c>
      <c r="I1191" s="56"/>
      <c r="J1191" s="56"/>
      <c r="K1191" s="56"/>
      <c r="L1191" s="56"/>
      <c r="M1191" s="56"/>
      <c r="N1191" s="56"/>
      <c r="O1191" s="56"/>
      <c r="P1191" s="56"/>
      <c r="Q1191" s="56" t="s">
        <v>12804</v>
      </c>
      <c r="R1191" s="56"/>
      <c r="S1191" s="56"/>
      <c r="T1191" s="56"/>
      <c r="U1191" s="56"/>
      <c r="V1191" s="56"/>
      <c r="W1191" s="56"/>
      <c r="X1191" s="56"/>
      <c r="Y1191" s="56"/>
      <c r="Z1191" s="56"/>
      <c r="AA1191" s="56"/>
      <c r="AB1191" s="56" t="str">
        <f>TEXT(5000,"#,##0.#######")</f>
        <v>5,000.</v>
      </c>
      <c r="AC1191" s="56"/>
      <c r="AD1191" s="56"/>
      <c r="AE1191" s="56"/>
      <c r="AF1191" s="56"/>
      <c r="AG1191" s="56"/>
      <c r="AH1191" s="56" t="s">
        <v>12566</v>
      </c>
      <c r="AI1191" s="56"/>
      <c r="AJ1191" s="56"/>
      <c r="AK1191" s="56" t="str">
        <f>TEXT(0.31,"#,##0.#######")</f>
        <v>0.31</v>
      </c>
      <c r="AL1191" s="56"/>
      <c r="AM1191" s="56"/>
      <c r="AN1191" s="56"/>
      <c r="AO1191" s="56"/>
      <c r="AP1191" s="56" t="s">
        <v>61</v>
      </c>
      <c r="AQ1191" s="56"/>
      <c r="AR1191" s="56"/>
      <c r="AS1191" s="56" t="s">
        <v>43</v>
      </c>
      <c r="AT1191" s="56"/>
      <c r="AU1191" s="56" t="str">
        <f>TEXT(TRUNC(AB1191*AK1191,1),"#,##0.#######")</f>
        <v>1,550.</v>
      </c>
      <c r="AX1191" s="56"/>
      <c r="BC1191" s="56"/>
      <c r="BD1191" s="56"/>
      <c r="BE1191" s="56"/>
      <c r="BF1191" s="56"/>
      <c r="BG1191" s="56"/>
      <c r="BH1191" s="56"/>
      <c r="BI1191" s="56"/>
      <c r="BJ1191" s="56"/>
      <c r="BK1191" s="56"/>
      <c r="BL1191" s="56"/>
      <c r="BM1191" s="56"/>
      <c r="BN1191" s="56"/>
      <c r="BO1191" s="56"/>
      <c r="BP1191" s="56"/>
      <c r="BQ1191" s="56"/>
      <c r="BR1191" s="56"/>
      <c r="BS1191" s="56"/>
      <c r="BT1191" s="56"/>
      <c r="BU1191" s="56"/>
      <c r="BV1191" s="56"/>
      <c r="BW1191" s="56"/>
      <c r="BX1191" s="56"/>
      <c r="BY1191" s="56"/>
      <c r="BZ1191" s="56"/>
      <c r="CA1191" s="56"/>
      <c r="CB1191" s="56"/>
      <c r="CC1191" s="56"/>
      <c r="CD1191" s="56"/>
      <c r="CE1191" s="56"/>
      <c r="CF1191" s="56"/>
      <c r="CG1191" s="56"/>
      <c r="CH1191" s="56"/>
      <c r="CI1191" s="56"/>
      <c r="CJ1191" s="56"/>
      <c r="CK1191" s="56"/>
      <c r="CL1191" s="56"/>
      <c r="CM1191" s="56"/>
      <c r="CN1191" s="56"/>
      <c r="CO1191" s="56"/>
      <c r="CP1191" s="56"/>
      <c r="CQ1191" s="56"/>
      <c r="CR1191" s="56"/>
      <c r="CS1191" s="56"/>
      <c r="CT1191" s="56"/>
      <c r="CU1191" s="56"/>
      <c r="CV1191" s="56"/>
      <c r="CW1191" s="56"/>
      <c r="CX1191" s="56"/>
      <c r="CY1191" s="56"/>
      <c r="CZ1191" s="66"/>
      <c r="DA1191" s="66"/>
      <c r="DB1191" s="66"/>
      <c r="DC1191" s="66"/>
      <c r="DD1191" s="66"/>
      <c r="DE1191" s="66"/>
      <c r="DF1191" s="66"/>
      <c r="DG1191" s="66"/>
      <c r="DH1191" s="66"/>
      <c r="DI1191" s="66"/>
      <c r="DJ1191" s="66"/>
      <c r="DK1191" s="66"/>
      <c r="DL1191" s="66"/>
      <c r="DM1191" s="66"/>
      <c r="DN1191" s="66"/>
      <c r="DO1191" s="66"/>
      <c r="DP1191" s="66"/>
      <c r="DQ1191" s="66"/>
      <c r="DR1191" s="66"/>
      <c r="DS1191" s="66"/>
      <c r="DT1191" s="66"/>
      <c r="DU1191" s="66"/>
      <c r="DV1191" s="66"/>
      <c r="DW1191" s="66"/>
      <c r="DX1191" s="66"/>
      <c r="DY1191" s="66"/>
      <c r="DZ1191" s="66"/>
      <c r="EA1191" s="66"/>
      <c r="EB1191" s="66"/>
      <c r="EC1191" s="66"/>
      <c r="ED1191" s="66"/>
      <c r="EE1191" s="66"/>
      <c r="EF1191" s="66"/>
      <c r="EG1191" s="66"/>
      <c r="EH1191" s="66"/>
      <c r="EI1191" s="66"/>
      <c r="EJ1191" s="66"/>
      <c r="EK1191" s="66"/>
      <c r="EL1191" s="115"/>
      <c r="EM1191" s="61"/>
      <c r="EN1191" s="61"/>
      <c r="EO1191" s="61"/>
      <c r="EP1191" s="61"/>
      <c r="EQ1191" s="121"/>
    </row>
    <row r="1192" spans="2:147" s="67" customFormat="1" ht="11.25" customHeight="1" x14ac:dyDescent="0.15">
      <c r="B1192" s="114"/>
      <c r="C1192" s="56"/>
      <c r="D1192" s="56"/>
      <c r="E1192" s="56"/>
      <c r="F1192" s="56"/>
      <c r="G1192" s="56"/>
      <c r="H1192" s="56"/>
      <c r="I1192" s="56"/>
      <c r="J1192" s="56"/>
      <c r="K1192" s="56"/>
      <c r="L1192" s="56"/>
      <c r="M1192" s="56"/>
      <c r="N1192" s="56"/>
      <c r="O1192" s="56"/>
      <c r="P1192" s="56"/>
      <c r="Q1192" s="56"/>
      <c r="R1192" s="56"/>
      <c r="S1192" s="56"/>
      <c r="T1192" s="56"/>
      <c r="U1192" s="56"/>
      <c r="V1192" s="56"/>
      <c r="W1192" s="56"/>
      <c r="X1192" s="56"/>
      <c r="Y1192" s="56"/>
      <c r="Z1192" s="56"/>
      <c r="AA1192" s="56"/>
      <c r="AB1192" s="56"/>
      <c r="AC1192" s="56"/>
      <c r="AD1192" s="56"/>
      <c r="AE1192" s="56"/>
      <c r="AF1192" s="56"/>
      <c r="AG1192" s="56"/>
      <c r="AH1192" s="56"/>
      <c r="AI1192" s="56"/>
      <c r="AJ1192" s="56"/>
      <c r="AK1192" s="56"/>
      <c r="AL1192" s="56"/>
      <c r="AM1192" s="56"/>
      <c r="AN1192" s="56"/>
      <c r="AO1192" s="56"/>
      <c r="AP1192" s="56"/>
      <c r="AQ1192" s="56"/>
      <c r="AR1192" s="56"/>
      <c r="AS1192" s="56"/>
      <c r="AT1192" s="56"/>
      <c r="AU1192" s="56"/>
      <c r="AV1192" s="56"/>
      <c r="AW1192" s="56"/>
      <c r="AX1192" s="56"/>
      <c r="AY1192" s="56"/>
      <c r="AZ1192" s="56"/>
      <c r="BA1192" s="56"/>
      <c r="BB1192" s="56"/>
      <c r="BC1192" s="56"/>
      <c r="BD1192" s="56"/>
      <c r="BE1192" s="56"/>
      <c r="BF1192" s="56"/>
      <c r="BG1192" s="56"/>
      <c r="BH1192" s="56"/>
      <c r="BI1192" s="56"/>
      <c r="BJ1192" s="56"/>
      <c r="BK1192" s="56"/>
      <c r="BL1192" s="56"/>
      <c r="BM1192" s="56"/>
      <c r="BN1192" s="56"/>
      <c r="BO1192" s="56"/>
      <c r="BP1192" s="56"/>
      <c r="BQ1192" s="56"/>
      <c r="BR1192" s="56"/>
      <c r="BS1192" s="56"/>
      <c r="BT1192" s="56"/>
      <c r="BU1192" s="56"/>
      <c r="BV1192" s="56"/>
      <c r="BW1192" s="56"/>
      <c r="BX1192" s="56"/>
      <c r="BY1192" s="56"/>
      <c r="BZ1192" s="56"/>
      <c r="CA1192" s="56"/>
      <c r="CB1192" s="56"/>
      <c r="CC1192" s="56"/>
      <c r="CD1192" s="56"/>
      <c r="CE1192" s="56"/>
      <c r="CF1192" s="56"/>
      <c r="CG1192" s="56"/>
      <c r="CH1192" s="56"/>
      <c r="CI1192" s="56"/>
      <c r="CJ1192" s="56"/>
      <c r="CK1192" s="56"/>
      <c r="CL1192" s="56"/>
      <c r="CM1192" s="56"/>
      <c r="CN1192" s="56"/>
      <c r="CO1192" s="56"/>
      <c r="CP1192" s="56"/>
      <c r="CQ1192" s="56"/>
      <c r="CR1192" s="56"/>
      <c r="CS1192" s="56"/>
      <c r="CT1192" s="56"/>
      <c r="CU1192" s="56"/>
      <c r="CV1192" s="56"/>
      <c r="CW1192" s="56"/>
      <c r="CX1192" s="56"/>
      <c r="CY1192" s="56"/>
      <c r="CZ1192" s="66"/>
      <c r="DA1192" s="66"/>
      <c r="DB1192" s="66"/>
      <c r="DC1192" s="66"/>
      <c r="DD1192" s="66"/>
      <c r="DE1192" s="66"/>
      <c r="DF1192" s="66"/>
      <c r="DG1192" s="66"/>
      <c r="DH1192" s="66"/>
      <c r="DI1192" s="66"/>
      <c r="DJ1192" s="66"/>
      <c r="DK1192" s="66"/>
      <c r="DL1192" s="66"/>
      <c r="DM1192" s="66"/>
      <c r="DN1192" s="66"/>
      <c r="DO1192" s="66"/>
      <c r="DP1192" s="66"/>
      <c r="DQ1192" s="66"/>
      <c r="DR1192" s="66"/>
      <c r="DS1192" s="66"/>
      <c r="DT1192" s="66"/>
      <c r="DU1192" s="66"/>
      <c r="DV1192" s="66"/>
      <c r="DW1192" s="66"/>
      <c r="DX1192" s="66"/>
      <c r="DY1192" s="66"/>
      <c r="DZ1192" s="66"/>
      <c r="EA1192" s="66"/>
      <c r="EB1192" s="66"/>
      <c r="EC1192" s="66"/>
      <c r="ED1192" s="66"/>
      <c r="EE1192" s="66"/>
      <c r="EF1192" s="66"/>
      <c r="EG1192" s="66"/>
      <c r="EH1192" s="66"/>
      <c r="EI1192" s="66"/>
      <c r="EJ1192" s="66"/>
      <c r="EK1192" s="66"/>
      <c r="EL1192" s="115"/>
      <c r="EM1192" s="61"/>
      <c r="EN1192" s="61"/>
      <c r="EO1192" s="61"/>
      <c r="EP1192" s="61"/>
      <c r="EQ1192" s="121"/>
    </row>
    <row r="1193" spans="2:147" s="67" customFormat="1" ht="11.25" customHeight="1" x14ac:dyDescent="0.15">
      <c r="B1193" s="114"/>
      <c r="C1193" s="56"/>
      <c r="D1193" s="56"/>
      <c r="E1193" s="56"/>
      <c r="F1193" s="56"/>
      <c r="G1193" s="56"/>
      <c r="H1193" s="56"/>
      <c r="I1193" s="56"/>
      <c r="J1193" s="56"/>
      <c r="K1193" s="56"/>
      <c r="L1193" s="56"/>
      <c r="M1193" s="56"/>
      <c r="N1193" s="56"/>
      <c r="O1193" s="56"/>
      <c r="P1193" s="56"/>
      <c r="Q1193" s="56"/>
      <c r="R1193" s="56"/>
      <c r="S1193" s="56"/>
      <c r="T1193" s="56"/>
      <c r="U1193" s="56"/>
      <c r="V1193" s="56"/>
      <c r="W1193" s="56"/>
      <c r="X1193" s="56"/>
      <c r="Y1193" s="56"/>
      <c r="Z1193" s="56"/>
      <c r="AA1193" s="56"/>
      <c r="AB1193" s="56"/>
      <c r="AC1193" s="56"/>
      <c r="AD1193" s="56"/>
      <c r="AE1193" s="56"/>
      <c r="AF1193" s="56"/>
      <c r="AG1193" s="56"/>
      <c r="AH1193" s="56"/>
      <c r="AI1193" s="56"/>
      <c r="AJ1193" s="56"/>
      <c r="AK1193" s="56"/>
      <c r="AL1193" s="56"/>
      <c r="AM1193" s="56"/>
      <c r="AN1193" s="56"/>
      <c r="AO1193" s="56"/>
      <c r="AP1193" s="56"/>
      <c r="AQ1193" s="56"/>
      <c r="AR1193" s="56"/>
      <c r="AS1193" s="56"/>
      <c r="AT1193" s="56"/>
      <c r="AU1193" s="56"/>
      <c r="BF1193" s="56"/>
      <c r="BG1193" s="56"/>
      <c r="BH1193" s="56"/>
      <c r="BI1193" s="56"/>
      <c r="BJ1193" s="56"/>
      <c r="BK1193" s="56"/>
      <c r="BL1193" s="56"/>
      <c r="BM1193" s="56"/>
      <c r="BN1193" s="56"/>
      <c r="BO1193" s="56"/>
      <c r="BP1193" s="56"/>
      <c r="BQ1193" s="56"/>
      <c r="BR1193" s="56"/>
      <c r="BS1193" s="56"/>
      <c r="BT1193" s="56"/>
      <c r="BU1193" s="56"/>
      <c r="BV1193" s="56"/>
      <c r="BW1193" s="56"/>
      <c r="BX1193" s="56"/>
      <c r="BY1193" s="56"/>
      <c r="BZ1193" s="56"/>
      <c r="CA1193" s="56"/>
      <c r="CB1193" s="56"/>
      <c r="CC1193" s="56"/>
      <c r="CD1193" s="56"/>
      <c r="CE1193" s="56"/>
      <c r="CF1193" s="56"/>
      <c r="CG1193" s="56"/>
      <c r="CH1193" s="56"/>
      <c r="CI1193" s="56"/>
      <c r="CJ1193" s="56"/>
      <c r="CK1193" s="56"/>
      <c r="CL1193" s="56"/>
      <c r="CM1193" s="56"/>
      <c r="CN1193" s="56"/>
      <c r="CO1193" s="56"/>
      <c r="CP1193" s="56"/>
      <c r="CQ1193" s="56"/>
      <c r="CR1193" s="56"/>
      <c r="CS1193" s="56"/>
      <c r="CT1193" s="56"/>
      <c r="CU1193" s="56"/>
      <c r="CV1193" s="56"/>
      <c r="CW1193" s="56"/>
      <c r="CX1193" s="56"/>
      <c r="CY1193" s="56"/>
      <c r="CZ1193" s="66"/>
      <c r="DA1193" s="66"/>
      <c r="DB1193" s="66"/>
      <c r="DC1193" s="66"/>
      <c r="DD1193" s="66"/>
      <c r="DE1193" s="66"/>
      <c r="DF1193" s="66"/>
      <c r="DG1193" s="66"/>
      <c r="DH1193" s="66"/>
      <c r="DI1193" s="66"/>
      <c r="DJ1193" s="66"/>
      <c r="DK1193" s="66"/>
      <c r="DL1193" s="66"/>
      <c r="DM1193" s="66"/>
      <c r="DN1193" s="66"/>
      <c r="DO1193" s="66"/>
      <c r="DP1193" s="66"/>
      <c r="DQ1193" s="66"/>
      <c r="DR1193" s="66"/>
      <c r="DS1193" s="66"/>
      <c r="DT1193" s="66"/>
      <c r="DU1193" s="66"/>
      <c r="DV1193" s="66"/>
      <c r="DW1193" s="66"/>
      <c r="DX1193" s="66"/>
      <c r="DY1193" s="66"/>
      <c r="DZ1193" s="66"/>
      <c r="EA1193" s="66"/>
      <c r="EB1193" s="66"/>
      <c r="EC1193" s="66"/>
      <c r="ED1193" s="66"/>
      <c r="EE1193" s="66"/>
      <c r="EF1193" s="66"/>
      <c r="EG1193" s="66"/>
      <c r="EH1193" s="66"/>
      <c r="EI1193" s="66"/>
      <c r="EJ1193" s="66"/>
      <c r="EK1193" s="66"/>
      <c r="EL1193" s="115"/>
      <c r="EM1193" s="61"/>
      <c r="EN1193" s="61"/>
      <c r="EO1193" s="61"/>
      <c r="EP1193" s="61"/>
      <c r="EQ1193" s="121"/>
    </row>
    <row r="1194" spans="2:147" s="67" customFormat="1" ht="11.25" customHeight="1" x14ac:dyDescent="0.15">
      <c r="B1194" s="114"/>
      <c r="C1194" s="56"/>
      <c r="D1194" s="56"/>
      <c r="E1194" s="56"/>
      <c r="F1194" s="56"/>
      <c r="G1194" s="56"/>
      <c r="H1194" s="56"/>
      <c r="I1194" s="56"/>
      <c r="J1194" s="56"/>
      <c r="K1194" s="56"/>
      <c r="L1194" s="56"/>
      <c r="M1194" s="56"/>
      <c r="N1194" s="56"/>
      <c r="O1194" s="56"/>
      <c r="P1194" s="56"/>
      <c r="Q1194" s="56"/>
      <c r="R1194" s="56"/>
      <c r="S1194" s="56"/>
      <c r="T1194" s="56"/>
      <c r="U1194" s="56"/>
      <c r="V1194" s="56"/>
      <c r="W1194" s="56"/>
      <c r="X1194" s="56"/>
      <c r="Y1194" s="56"/>
      <c r="Z1194" s="56"/>
      <c r="AA1194" s="56"/>
      <c r="AB1194" s="56"/>
      <c r="AC1194" s="56"/>
      <c r="AD1194" s="56"/>
      <c r="AE1194" s="56"/>
      <c r="AF1194" s="56"/>
      <c r="AG1194" s="56"/>
      <c r="AH1194" s="56"/>
      <c r="AI1194" s="56"/>
      <c r="AJ1194" s="56"/>
      <c r="AK1194" s="56"/>
      <c r="AL1194" s="56"/>
      <c r="AM1194" s="56"/>
      <c r="AN1194" s="56"/>
      <c r="AO1194" s="56"/>
      <c r="AP1194" s="56"/>
      <c r="AQ1194" s="56"/>
      <c r="AR1194" s="56"/>
      <c r="AS1194" s="56"/>
      <c r="AT1194" s="56"/>
      <c r="AU1194" s="56"/>
      <c r="AV1194" s="56"/>
      <c r="AW1194" s="56"/>
      <c r="AX1194" s="56"/>
      <c r="AY1194" s="56"/>
      <c r="AZ1194" s="56"/>
      <c r="BA1194" s="56"/>
      <c r="BB1194" s="56"/>
      <c r="BC1194" s="56"/>
      <c r="BD1194" s="56"/>
      <c r="BE1194" s="56"/>
      <c r="BF1194" s="56"/>
      <c r="BG1194" s="56"/>
      <c r="BH1194" s="56"/>
      <c r="BI1194" s="56"/>
      <c r="BJ1194" s="56"/>
      <c r="BK1194" s="56"/>
      <c r="BL1194" s="56"/>
      <c r="BM1194" s="56"/>
      <c r="BN1194" s="56"/>
      <c r="BO1194" s="56"/>
      <c r="BP1194" s="56"/>
      <c r="BQ1194" s="56"/>
      <c r="BR1194" s="56"/>
      <c r="BS1194" s="56"/>
      <c r="BT1194" s="56"/>
      <c r="BU1194" s="56"/>
      <c r="BV1194" s="56"/>
      <c r="BW1194" s="56"/>
      <c r="BX1194" s="56"/>
      <c r="BY1194" s="56"/>
      <c r="BZ1194" s="56"/>
      <c r="CA1194" s="56"/>
      <c r="CB1194" s="56"/>
      <c r="CC1194" s="56"/>
      <c r="CD1194" s="56"/>
      <c r="CE1194" s="56"/>
      <c r="CF1194" s="56"/>
      <c r="CG1194" s="56"/>
      <c r="CH1194" s="56"/>
      <c r="CI1194" s="56"/>
      <c r="CJ1194" s="56"/>
      <c r="CK1194" s="56"/>
      <c r="CL1194" s="56"/>
      <c r="CM1194" s="56"/>
      <c r="CN1194" s="56"/>
      <c r="CO1194" s="56"/>
      <c r="CP1194" s="56"/>
      <c r="CQ1194" s="56"/>
      <c r="CR1194" s="56"/>
      <c r="CS1194" s="56"/>
      <c r="CT1194" s="56"/>
      <c r="CU1194" s="56"/>
      <c r="CV1194" s="56"/>
      <c r="CW1194" s="56"/>
      <c r="CX1194" s="56"/>
      <c r="CY1194" s="56"/>
      <c r="CZ1194" s="66"/>
      <c r="DA1194" s="66"/>
      <c r="DB1194" s="66"/>
      <c r="DC1194" s="66"/>
      <c r="DD1194" s="66"/>
      <c r="DE1194" s="66"/>
      <c r="DF1194" s="66"/>
      <c r="DG1194" s="66"/>
      <c r="DH1194" s="66"/>
      <c r="DI1194" s="66"/>
      <c r="DJ1194" s="66"/>
      <c r="DK1194" s="66"/>
      <c r="DL1194" s="66"/>
      <c r="DM1194" s="66"/>
      <c r="DN1194" s="66"/>
      <c r="DO1194" s="66"/>
      <c r="DP1194" s="66"/>
      <c r="DQ1194" s="66"/>
      <c r="DR1194" s="66"/>
      <c r="DS1194" s="66"/>
      <c r="DT1194" s="66"/>
      <c r="DU1194" s="66"/>
      <c r="DV1194" s="66"/>
      <c r="DW1194" s="66"/>
      <c r="DX1194" s="66"/>
      <c r="DY1194" s="66"/>
      <c r="DZ1194" s="66"/>
      <c r="EA1194" s="66"/>
      <c r="EB1194" s="66"/>
      <c r="EC1194" s="66"/>
      <c r="ED1194" s="66"/>
      <c r="EE1194" s="66"/>
      <c r="EF1194" s="66"/>
      <c r="EG1194" s="66"/>
      <c r="EH1194" s="66"/>
      <c r="EI1194" s="66"/>
      <c r="EJ1194" s="66"/>
      <c r="EK1194" s="66"/>
      <c r="EL1194" s="115"/>
      <c r="EM1194" s="61"/>
      <c r="EN1194" s="61"/>
      <c r="EO1194" s="61"/>
      <c r="EP1194" s="61"/>
      <c r="EQ1194" s="121"/>
    </row>
    <row r="1195" spans="2:147" s="67" customFormat="1" ht="11.25" customHeight="1" x14ac:dyDescent="0.15">
      <c r="B1195" s="114"/>
      <c r="C1195" s="56"/>
      <c r="D1195" s="56"/>
      <c r="E1195" s="56"/>
      <c r="F1195" s="56"/>
      <c r="G1195" s="56"/>
      <c r="H1195" s="56" t="s">
        <v>12805</v>
      </c>
      <c r="I1195" s="56"/>
      <c r="J1195" s="56"/>
      <c r="K1195" s="56"/>
      <c r="L1195" s="56"/>
      <c r="M1195" s="56"/>
      <c r="N1195" s="56"/>
      <c r="O1195" s="56"/>
      <c r="P1195" s="56"/>
      <c r="Q1195" s="56" t="s">
        <v>41</v>
      </c>
      <c r="R1195" s="56"/>
      <c r="S1195" s="56" t="str">
        <f>TEXT(TRUNC(BD1189+AU1191+AU1193,1),"#,##0.#######")</f>
        <v>3,419.</v>
      </c>
      <c r="T1195" s="56"/>
      <c r="U1195" s="56"/>
      <c r="V1195" s="56"/>
      <c r="W1195" s="56"/>
      <c r="X1195" s="56"/>
      <c r="Y1195" s="56"/>
      <c r="Z1195" s="56"/>
      <c r="AA1195" s="56"/>
      <c r="AB1195" s="56"/>
      <c r="AC1195" s="56"/>
      <c r="AD1195" s="56"/>
      <c r="AE1195" s="56"/>
      <c r="AF1195" s="56"/>
      <c r="AG1195" s="56"/>
      <c r="AH1195" s="56"/>
      <c r="AI1195" s="56"/>
      <c r="AJ1195" s="56"/>
      <c r="AK1195" s="56"/>
      <c r="AL1195" s="56"/>
      <c r="AM1195" s="56"/>
      <c r="AN1195" s="56"/>
      <c r="AO1195" s="56"/>
      <c r="AP1195" s="56"/>
      <c r="AQ1195" s="56"/>
      <c r="AR1195" s="56"/>
      <c r="AS1195" s="56"/>
      <c r="AT1195" s="56"/>
      <c r="AU1195" s="56"/>
      <c r="AV1195" s="56"/>
      <c r="AW1195" s="56"/>
      <c r="AX1195" s="56"/>
      <c r="AY1195" s="56"/>
      <c r="AZ1195" s="56"/>
      <c r="BA1195" s="56"/>
      <c r="BB1195" s="56"/>
      <c r="BC1195" s="56"/>
      <c r="BD1195" s="56"/>
      <c r="BE1195" s="56"/>
      <c r="BF1195" s="56"/>
      <c r="BG1195" s="56"/>
      <c r="BH1195" s="56"/>
      <c r="BI1195" s="56"/>
      <c r="BJ1195" s="56"/>
      <c r="BK1195" s="56"/>
      <c r="BL1195" s="56"/>
      <c r="BM1195" s="56"/>
      <c r="BN1195" s="56"/>
      <c r="BO1195" s="56"/>
      <c r="BP1195" s="56"/>
      <c r="BQ1195" s="56"/>
      <c r="BR1195" s="56"/>
      <c r="BS1195" s="56"/>
      <c r="BT1195" s="56"/>
      <c r="BU1195" s="56"/>
      <c r="BV1195" s="56"/>
      <c r="BW1195" s="56"/>
      <c r="BX1195" s="56"/>
      <c r="BY1195" s="56"/>
      <c r="BZ1195" s="56"/>
      <c r="CA1195" s="56"/>
      <c r="CB1195" s="56"/>
      <c r="CC1195" s="56"/>
      <c r="CD1195" s="56"/>
      <c r="CE1195" s="56"/>
      <c r="CF1195" s="56"/>
      <c r="CG1195" s="56"/>
      <c r="CH1195" s="56"/>
      <c r="CI1195" s="56"/>
      <c r="CJ1195" s="56"/>
      <c r="CK1195" s="56"/>
      <c r="CL1195" s="56"/>
      <c r="CM1195" s="56"/>
      <c r="CN1195" s="56"/>
      <c r="CO1195" s="56"/>
      <c r="CP1195" s="56"/>
      <c r="CQ1195" s="56"/>
      <c r="CR1195" s="56"/>
      <c r="CS1195" s="56"/>
      <c r="CT1195" s="56"/>
      <c r="CU1195" s="56"/>
      <c r="CV1195" s="56"/>
      <c r="CW1195" s="56"/>
      <c r="CX1195" s="56"/>
      <c r="CY1195" s="56"/>
      <c r="CZ1195" s="66"/>
      <c r="DA1195" s="66"/>
      <c r="DB1195" s="66"/>
      <c r="DC1195" s="66"/>
      <c r="DD1195" s="66"/>
      <c r="DE1195" s="66"/>
      <c r="DF1195" s="66"/>
      <c r="DG1195" s="66"/>
      <c r="DH1195" s="66"/>
      <c r="DI1195" s="66"/>
      <c r="DJ1195" s="66"/>
      <c r="DK1195" s="66"/>
      <c r="DL1195" s="66"/>
      <c r="DM1195" s="66"/>
      <c r="DN1195" s="66"/>
      <c r="DO1195" s="66"/>
      <c r="DP1195" s="66"/>
      <c r="DQ1195" s="66"/>
      <c r="DR1195" s="66"/>
      <c r="DS1195" s="66"/>
      <c r="DT1195" s="66"/>
      <c r="DU1195" s="66"/>
      <c r="DV1195" s="66"/>
      <c r="DW1195" s="66"/>
      <c r="DX1195" s="66"/>
      <c r="DY1195" s="66"/>
      <c r="DZ1195" s="66"/>
      <c r="EA1195" s="66"/>
      <c r="EB1195" s="66"/>
      <c r="EC1195" s="66"/>
      <c r="ED1195" s="66"/>
      <c r="EE1195" s="66"/>
      <c r="EF1195" s="66"/>
      <c r="EG1195" s="66"/>
      <c r="EH1195" s="66"/>
      <c r="EI1195" s="66"/>
      <c r="EJ1195" s="66"/>
      <c r="EK1195" s="66"/>
      <c r="EL1195" s="115"/>
      <c r="EM1195" s="61"/>
      <c r="EN1195" s="61"/>
      <c r="EO1195" s="61" t="str">
        <f>S1195</f>
        <v>3,419.</v>
      </c>
      <c r="EP1195" s="61"/>
      <c r="EQ1195" s="121"/>
    </row>
    <row r="1196" spans="2:147" s="67" customFormat="1" ht="11.25" customHeight="1" x14ac:dyDescent="0.15">
      <c r="B1196" s="114"/>
      <c r="C1196" s="56"/>
      <c r="D1196" s="56"/>
      <c r="E1196" s="56"/>
      <c r="F1196" s="56"/>
      <c r="G1196" s="56"/>
      <c r="H1196" s="56"/>
      <c r="I1196" s="56"/>
      <c r="J1196" s="56"/>
      <c r="K1196" s="56"/>
      <c r="L1196" s="56"/>
      <c r="M1196" s="56"/>
      <c r="N1196" s="56"/>
      <c r="O1196" s="56"/>
      <c r="P1196" s="56"/>
      <c r="Q1196" s="56"/>
      <c r="R1196" s="56"/>
      <c r="S1196" s="56"/>
      <c r="T1196" s="56"/>
      <c r="U1196" s="56"/>
      <c r="V1196" s="56"/>
      <c r="W1196" s="56"/>
      <c r="X1196" s="56"/>
      <c r="Y1196" s="56"/>
      <c r="Z1196" s="56"/>
      <c r="AA1196" s="56"/>
      <c r="AB1196" s="56"/>
      <c r="AC1196" s="56"/>
      <c r="AD1196" s="56"/>
      <c r="AE1196" s="56"/>
      <c r="AF1196" s="56"/>
      <c r="AG1196" s="56"/>
      <c r="AH1196" s="56"/>
      <c r="AI1196" s="56"/>
      <c r="AJ1196" s="56"/>
      <c r="AK1196" s="56"/>
      <c r="AL1196" s="56"/>
      <c r="AM1196" s="56"/>
      <c r="AN1196" s="56"/>
      <c r="AO1196" s="56"/>
      <c r="AP1196" s="56"/>
      <c r="AQ1196" s="56"/>
      <c r="AR1196" s="56"/>
      <c r="AS1196" s="56"/>
      <c r="AT1196" s="56"/>
      <c r="AU1196" s="56"/>
      <c r="AV1196" s="56"/>
      <c r="AW1196" s="56"/>
      <c r="AX1196" s="56"/>
      <c r="AY1196" s="56"/>
      <c r="AZ1196" s="56"/>
      <c r="BA1196" s="56"/>
      <c r="BB1196" s="56"/>
      <c r="BC1196" s="56"/>
      <c r="BD1196" s="56"/>
      <c r="BE1196" s="56"/>
      <c r="BF1196" s="56"/>
      <c r="BG1196" s="56"/>
      <c r="BH1196" s="56"/>
      <c r="BI1196" s="56"/>
      <c r="BJ1196" s="56"/>
      <c r="BK1196" s="56"/>
      <c r="BL1196" s="56"/>
      <c r="BM1196" s="56"/>
      <c r="BN1196" s="56"/>
      <c r="BO1196" s="56"/>
      <c r="BP1196" s="56"/>
      <c r="BQ1196" s="56"/>
      <c r="BR1196" s="56"/>
      <c r="BS1196" s="56"/>
      <c r="BT1196" s="56"/>
      <c r="BU1196" s="56"/>
      <c r="BV1196" s="56"/>
      <c r="BW1196" s="56"/>
      <c r="BX1196" s="56"/>
      <c r="BY1196" s="56"/>
      <c r="BZ1196" s="56"/>
      <c r="CA1196" s="56"/>
      <c r="CB1196" s="56"/>
      <c r="CC1196" s="56"/>
      <c r="CD1196" s="56"/>
      <c r="CE1196" s="56"/>
      <c r="CF1196" s="56"/>
      <c r="CG1196" s="56"/>
      <c r="CH1196" s="56"/>
      <c r="CI1196" s="56"/>
      <c r="CJ1196" s="56"/>
      <c r="CK1196" s="56"/>
      <c r="CL1196" s="56"/>
      <c r="CM1196" s="56"/>
      <c r="CN1196" s="56"/>
      <c r="CO1196" s="56"/>
      <c r="CP1196" s="56"/>
      <c r="CQ1196" s="56"/>
      <c r="CR1196" s="56"/>
      <c r="CS1196" s="56"/>
      <c r="CT1196" s="56"/>
      <c r="CU1196" s="56"/>
      <c r="CV1196" s="56"/>
      <c r="CW1196" s="56"/>
      <c r="CX1196" s="56"/>
      <c r="CY1196" s="56"/>
      <c r="CZ1196" s="66"/>
      <c r="DA1196" s="66"/>
      <c r="DB1196" s="66"/>
      <c r="DC1196" s="66"/>
      <c r="DD1196" s="66"/>
      <c r="DE1196" s="66"/>
      <c r="DF1196" s="66"/>
      <c r="DG1196" s="66"/>
      <c r="DH1196" s="66"/>
      <c r="DI1196" s="66"/>
      <c r="DJ1196" s="66"/>
      <c r="DK1196" s="66"/>
      <c r="DL1196" s="66"/>
      <c r="DM1196" s="66"/>
      <c r="DN1196" s="66"/>
      <c r="DO1196" s="66"/>
      <c r="DP1196" s="66"/>
      <c r="DQ1196" s="66"/>
      <c r="DR1196" s="66"/>
      <c r="DS1196" s="66"/>
      <c r="DT1196" s="66"/>
      <c r="DU1196" s="66"/>
      <c r="DV1196" s="66"/>
      <c r="DW1196" s="66"/>
      <c r="DX1196" s="66"/>
      <c r="DY1196" s="66"/>
      <c r="DZ1196" s="66"/>
      <c r="EA1196" s="66"/>
      <c r="EB1196" s="66"/>
      <c r="EC1196" s="66"/>
      <c r="ED1196" s="66"/>
      <c r="EE1196" s="66"/>
      <c r="EF1196" s="66"/>
      <c r="EG1196" s="66"/>
      <c r="EH1196" s="66"/>
      <c r="EI1196" s="66"/>
      <c r="EJ1196" s="66"/>
      <c r="EK1196" s="66"/>
      <c r="EL1196" s="115"/>
      <c r="EM1196" s="61"/>
      <c r="EN1196" s="61"/>
      <c r="EO1196" s="61"/>
      <c r="EP1196" s="61"/>
      <c r="EQ1196" s="121"/>
    </row>
    <row r="1197" spans="2:147" s="67" customFormat="1" ht="11.25" customHeight="1" x14ac:dyDescent="0.15">
      <c r="B1197" s="114"/>
      <c r="C1197" s="56"/>
      <c r="D1197" s="56"/>
      <c r="E1197" s="56" t="s">
        <v>12600</v>
      </c>
      <c r="F1197" s="56"/>
      <c r="G1197" s="56"/>
      <c r="H1197" s="56" t="s">
        <v>12608</v>
      </c>
      <c r="I1197" s="56"/>
      <c r="J1197" s="56"/>
      <c r="K1197" s="56"/>
      <c r="L1197" s="56"/>
      <c r="M1197" s="56"/>
      <c r="N1197" s="56"/>
      <c r="O1197" s="56"/>
      <c r="P1197" s="56"/>
      <c r="Q1197" s="56"/>
      <c r="R1197" s="56"/>
      <c r="S1197" s="56"/>
      <c r="T1197" s="56"/>
      <c r="U1197" s="56"/>
      <c r="V1197" s="56"/>
      <c r="W1197" s="56"/>
      <c r="X1197" s="56"/>
      <c r="Y1197" s="56"/>
      <c r="Z1197" s="56"/>
      <c r="AA1197" s="56"/>
      <c r="AB1197" s="56"/>
      <c r="AC1197" s="56"/>
      <c r="AD1197" s="56"/>
      <c r="AE1197" s="56"/>
      <c r="AF1197" s="56"/>
      <c r="AG1197" s="56"/>
      <c r="AH1197" s="56"/>
      <c r="AI1197" s="56"/>
      <c r="AJ1197" s="56"/>
      <c r="AK1197" s="56"/>
      <c r="AL1197" s="56"/>
      <c r="AM1197" s="56"/>
      <c r="AN1197" s="56"/>
      <c r="AO1197" s="56"/>
      <c r="AP1197" s="56"/>
      <c r="AQ1197" s="56"/>
      <c r="AR1197" s="56"/>
      <c r="AS1197" s="56"/>
      <c r="AT1197" s="56"/>
      <c r="AU1197" s="56"/>
      <c r="AV1197" s="56"/>
      <c r="AW1197" s="56"/>
      <c r="AX1197" s="56"/>
      <c r="AY1197" s="56"/>
      <c r="AZ1197" s="56"/>
      <c r="BA1197" s="56"/>
      <c r="BB1197" s="56"/>
      <c r="BC1197" s="56"/>
      <c r="BD1197" s="56"/>
      <c r="BE1197" s="56"/>
      <c r="BF1197" s="56"/>
      <c r="BG1197" s="56"/>
      <c r="BH1197" s="56"/>
      <c r="BI1197" s="56"/>
      <c r="BJ1197" s="56"/>
      <c r="BK1197" s="56"/>
      <c r="BL1197" s="56"/>
      <c r="BM1197" s="56"/>
      <c r="BN1197" s="56"/>
      <c r="BO1197" s="56"/>
      <c r="BP1197" s="56"/>
      <c r="BQ1197" s="56"/>
      <c r="BR1197" s="56"/>
      <c r="BS1197" s="56"/>
      <c r="BT1197" s="56"/>
      <c r="BU1197" s="56"/>
      <c r="BV1197" s="56"/>
      <c r="BW1197" s="56"/>
      <c r="BX1197" s="56"/>
      <c r="BY1197" s="56"/>
      <c r="BZ1197" s="56"/>
      <c r="CA1197" s="56"/>
      <c r="CB1197" s="56"/>
      <c r="CC1197" s="56"/>
      <c r="CD1197" s="56"/>
      <c r="CE1197" s="56"/>
      <c r="CF1197" s="56"/>
      <c r="CG1197" s="56"/>
      <c r="CH1197" s="56"/>
      <c r="CI1197" s="56"/>
      <c r="CJ1197" s="56"/>
      <c r="CK1197" s="56"/>
      <c r="CL1197" s="56"/>
      <c r="CM1197" s="56"/>
      <c r="CN1197" s="56"/>
      <c r="CO1197" s="56"/>
      <c r="CP1197" s="56"/>
      <c r="CQ1197" s="56"/>
      <c r="CR1197" s="56"/>
      <c r="CS1197" s="56"/>
      <c r="CT1197" s="56"/>
      <c r="CU1197" s="56"/>
      <c r="CV1197" s="56"/>
      <c r="CW1197" s="56"/>
      <c r="CX1197" s="56"/>
      <c r="CY1197" s="56"/>
      <c r="CZ1197" s="66"/>
      <c r="DA1197" s="66"/>
      <c r="DB1197" s="66"/>
      <c r="DC1197" s="66"/>
      <c r="DD1197" s="66"/>
      <c r="DE1197" s="66"/>
      <c r="DF1197" s="66"/>
      <c r="DG1197" s="66"/>
      <c r="DH1197" s="66"/>
      <c r="DI1197" s="66"/>
      <c r="DJ1197" s="66"/>
      <c r="DK1197" s="66"/>
      <c r="DL1197" s="66"/>
      <c r="DM1197" s="66"/>
      <c r="DN1197" s="66"/>
      <c r="DO1197" s="66"/>
      <c r="DP1197" s="66"/>
      <c r="DQ1197" s="66"/>
      <c r="DR1197" s="66"/>
      <c r="DS1197" s="66"/>
      <c r="DT1197" s="66"/>
      <c r="DU1197" s="66"/>
      <c r="DV1197" s="66"/>
      <c r="DW1197" s="66"/>
      <c r="DX1197" s="66"/>
      <c r="DY1197" s="66"/>
      <c r="DZ1197" s="66"/>
      <c r="EA1197" s="66"/>
      <c r="EB1197" s="66"/>
      <c r="EC1197" s="66"/>
      <c r="ED1197" s="66"/>
      <c r="EE1197" s="66"/>
      <c r="EF1197" s="66"/>
      <c r="EG1197" s="66"/>
      <c r="EH1197" s="66"/>
      <c r="EI1197" s="66"/>
      <c r="EJ1197" s="66"/>
      <c r="EK1197" s="66"/>
      <c r="EL1197" s="115"/>
      <c r="EM1197" s="61"/>
      <c r="EN1197" s="61"/>
      <c r="EO1197" s="61"/>
      <c r="EP1197" s="61"/>
      <c r="EQ1197" s="121"/>
    </row>
    <row r="1198" spans="2:147" s="67" customFormat="1" ht="11.25" customHeight="1" x14ac:dyDescent="0.15">
      <c r="B1198" s="114"/>
      <c r="C1198" s="56"/>
      <c r="D1198" s="56"/>
      <c r="E1198" s="56"/>
      <c r="F1198" s="56"/>
      <c r="G1198" s="56"/>
      <c r="H1198" s="56"/>
      <c r="I1198" s="56"/>
      <c r="J1198" s="56"/>
      <c r="K1198" s="56"/>
      <c r="L1198" s="56"/>
      <c r="M1198" s="56"/>
      <c r="N1198" s="56"/>
      <c r="O1198" s="56"/>
      <c r="P1198" s="56"/>
      <c r="Q1198" s="56"/>
      <c r="R1198" s="56"/>
      <c r="S1198" s="56"/>
      <c r="T1198" s="56"/>
      <c r="U1198" s="56"/>
      <c r="V1198" s="56"/>
      <c r="W1198" s="56"/>
      <c r="X1198" s="56"/>
      <c r="Y1198" s="56"/>
      <c r="Z1198" s="56"/>
      <c r="AA1198" s="56"/>
      <c r="AB1198" s="56"/>
      <c r="AC1198" s="56"/>
      <c r="AD1198" s="56"/>
      <c r="AE1198" s="56"/>
      <c r="AF1198" s="56"/>
      <c r="AG1198" s="56"/>
      <c r="AH1198" s="56"/>
      <c r="AI1198" s="56"/>
      <c r="AJ1198" s="56"/>
      <c r="AK1198" s="56"/>
      <c r="AL1198" s="56"/>
      <c r="AM1198" s="56"/>
      <c r="AN1198" s="56"/>
      <c r="AO1198" s="56"/>
      <c r="AP1198" s="56"/>
      <c r="AQ1198" s="56"/>
      <c r="AR1198" s="56"/>
      <c r="AS1198" s="56"/>
      <c r="AT1198" s="56"/>
      <c r="AU1198" s="56"/>
      <c r="AV1198" s="56"/>
      <c r="AW1198" s="56"/>
      <c r="AX1198" s="56"/>
      <c r="AY1198" s="56"/>
      <c r="AZ1198" s="56"/>
      <c r="BA1198" s="56"/>
      <c r="BB1198" s="56"/>
      <c r="BC1198" s="56"/>
      <c r="BD1198" s="56"/>
      <c r="BE1198" s="56"/>
      <c r="BF1198" s="56"/>
      <c r="BG1198" s="56"/>
      <c r="BH1198" s="56"/>
      <c r="BI1198" s="56"/>
      <c r="BJ1198" s="56"/>
      <c r="BK1198" s="56"/>
      <c r="BL1198" s="56"/>
      <c r="BM1198" s="56"/>
      <c r="BN1198" s="56"/>
      <c r="BO1198" s="56"/>
      <c r="BP1198" s="56"/>
      <c r="BQ1198" s="56"/>
      <c r="BR1198" s="56"/>
      <c r="BS1198" s="56"/>
      <c r="BT1198" s="56"/>
      <c r="BU1198" s="56"/>
      <c r="BV1198" s="56"/>
      <c r="BW1198" s="56"/>
      <c r="BX1198" s="56"/>
      <c r="BY1198" s="56"/>
      <c r="BZ1198" s="56"/>
      <c r="CA1198" s="56"/>
      <c r="CB1198" s="56"/>
      <c r="CC1198" s="56"/>
      <c r="CD1198" s="56"/>
      <c r="CE1198" s="56"/>
      <c r="CF1198" s="56"/>
      <c r="CG1198" s="56"/>
      <c r="CH1198" s="56"/>
      <c r="CI1198" s="56"/>
      <c r="CJ1198" s="56"/>
      <c r="CK1198" s="56"/>
      <c r="CL1198" s="56"/>
      <c r="CM1198" s="56"/>
      <c r="CN1198" s="56"/>
      <c r="CO1198" s="56"/>
      <c r="CP1198" s="56"/>
      <c r="CQ1198" s="56"/>
      <c r="CR1198" s="56"/>
      <c r="CS1198" s="56"/>
      <c r="CT1198" s="56"/>
      <c r="CU1198" s="56"/>
      <c r="CV1198" s="56"/>
      <c r="CW1198" s="56"/>
      <c r="CX1198" s="56"/>
      <c r="CY1198" s="56"/>
      <c r="CZ1198" s="66"/>
      <c r="DA1198" s="66"/>
      <c r="DB1198" s="66"/>
      <c r="DC1198" s="66"/>
      <c r="DD1198" s="66"/>
      <c r="DE1198" s="66"/>
      <c r="DF1198" s="66"/>
      <c r="DG1198" s="66"/>
      <c r="DH1198" s="66"/>
      <c r="DI1198" s="66"/>
      <c r="DJ1198" s="66"/>
      <c r="DK1198" s="66"/>
      <c r="DL1198" s="66"/>
      <c r="DM1198" s="66"/>
      <c r="DN1198" s="66"/>
      <c r="DO1198" s="66"/>
      <c r="DP1198" s="66"/>
      <c r="DQ1198" s="66"/>
      <c r="DR1198" s="66"/>
      <c r="DS1198" s="66"/>
      <c r="DT1198" s="66"/>
      <c r="DU1198" s="66"/>
      <c r="DV1198" s="66"/>
      <c r="DW1198" s="66"/>
      <c r="DX1198" s="66"/>
      <c r="DY1198" s="66"/>
      <c r="DZ1198" s="66"/>
      <c r="EA1198" s="66"/>
      <c r="EB1198" s="66"/>
      <c r="EC1198" s="66"/>
      <c r="ED1198" s="66"/>
      <c r="EE1198" s="66"/>
      <c r="EF1198" s="66"/>
      <c r="EG1198" s="66"/>
      <c r="EH1198" s="66"/>
      <c r="EI1198" s="66"/>
      <c r="EJ1198" s="66"/>
      <c r="EK1198" s="66"/>
      <c r="EL1198" s="115"/>
      <c r="EM1198" s="61"/>
      <c r="EN1198" s="61"/>
      <c r="EO1198" s="61"/>
      <c r="EP1198" s="61"/>
      <c r="EQ1198" s="121"/>
    </row>
    <row r="1199" spans="2:147" s="67" customFormat="1" ht="11.25" customHeight="1" x14ac:dyDescent="0.15">
      <c r="B1199" s="114"/>
      <c r="C1199" s="56"/>
      <c r="D1199" s="56"/>
      <c r="E1199" s="56"/>
      <c r="F1199" s="56"/>
      <c r="G1199" s="56"/>
      <c r="H1199" s="56" t="s">
        <v>36</v>
      </c>
      <c r="I1199" s="56"/>
      <c r="J1199" s="56"/>
      <c r="K1199" s="56"/>
      <c r="L1199" s="56"/>
      <c r="M1199" s="56"/>
      <c r="N1199" s="56" t="s">
        <v>41</v>
      </c>
      <c r="O1199" s="56"/>
      <c r="P1199" s="287">
        <f>VLOOKUP($H1199,노임단가!$A:$B,2,FALSE)</f>
        <v>226122</v>
      </c>
      <c r="Q1199" s="287"/>
      <c r="R1199" s="287"/>
      <c r="S1199" s="287"/>
      <c r="T1199" s="287"/>
      <c r="U1199" s="287"/>
      <c r="V1199" s="56"/>
      <c r="W1199" s="56" t="s">
        <v>12566</v>
      </c>
      <c r="X1199" s="56"/>
      <c r="Y1199" s="56"/>
      <c r="Z1199" s="56" t="str">
        <f>TEXT(2,"#,##0.#######")</f>
        <v>2.</v>
      </c>
      <c r="AA1199" s="56" t="s">
        <v>12</v>
      </c>
      <c r="AB1199" s="56"/>
      <c r="AC1199" s="56"/>
      <c r="AD1199" s="56" t="s">
        <v>12609</v>
      </c>
      <c r="AE1199" s="56"/>
      <c r="AF1199" s="56"/>
      <c r="AG1199" s="56" t="s">
        <v>12670</v>
      </c>
      <c r="AH1199" s="56"/>
      <c r="AI1199" s="56"/>
      <c r="AJ1199" s="56" t="s">
        <v>43</v>
      </c>
      <c r="AK1199" s="56"/>
      <c r="AL1199" s="56" t="str">
        <f>TEXT(P1199,"#,##0.#######")</f>
        <v>226,122.</v>
      </c>
      <c r="AM1199" s="56"/>
      <c r="AN1199" s="56"/>
      <c r="AO1199" s="56"/>
      <c r="AP1199" s="56"/>
      <c r="AQ1199" s="56"/>
      <c r="AR1199" s="56"/>
      <c r="AS1199" s="56"/>
      <c r="AT1199" s="56" t="s">
        <v>12566</v>
      </c>
      <c r="AU1199" s="56"/>
      <c r="AV1199" s="56"/>
      <c r="AW1199" s="56" t="str">
        <f>TEXT(Z1199,"#,##0.#######")</f>
        <v>2.</v>
      </c>
      <c r="AX1199" s="56"/>
      <c r="AY1199" s="56" t="s">
        <v>12609</v>
      </c>
      <c r="AZ1199" s="56"/>
      <c r="BA1199" s="56"/>
      <c r="BB1199" s="56" t="str">
        <f>TEXT(AM1185,"#,##0.#######")</f>
        <v>228.</v>
      </c>
      <c r="BC1199" s="56"/>
      <c r="BD1199" s="56"/>
      <c r="BE1199" s="56"/>
      <c r="BF1199" s="56" t="s">
        <v>43</v>
      </c>
      <c r="BG1199" s="56"/>
      <c r="BH1199" s="56" t="str">
        <f>TEXT(TRUNC(P1199*Z1199/AM1185,1),"#,##0.#######")</f>
        <v>1,983.5</v>
      </c>
      <c r="BI1199" s="56"/>
      <c r="BR1199" s="56"/>
      <c r="BS1199" s="56"/>
      <c r="BT1199" s="56"/>
      <c r="BU1199" s="56"/>
      <c r="BV1199" s="56"/>
      <c r="BW1199" s="56"/>
      <c r="BX1199" s="56"/>
      <c r="BY1199" s="56"/>
      <c r="BZ1199" s="56"/>
      <c r="CA1199" s="56"/>
      <c r="CB1199" s="56"/>
      <c r="CC1199" s="56"/>
      <c r="CD1199" s="56"/>
      <c r="CE1199" s="56"/>
      <c r="CF1199" s="56"/>
      <c r="CG1199" s="56"/>
      <c r="CH1199" s="56"/>
      <c r="CI1199" s="56"/>
      <c r="CJ1199" s="56"/>
      <c r="CK1199" s="56"/>
      <c r="CL1199" s="56"/>
      <c r="CM1199" s="56"/>
      <c r="CN1199" s="56"/>
      <c r="CO1199" s="56"/>
      <c r="CP1199" s="56"/>
      <c r="CQ1199" s="56"/>
      <c r="CR1199" s="56"/>
      <c r="CS1199" s="56"/>
      <c r="CT1199" s="56"/>
      <c r="CU1199" s="56"/>
      <c r="CV1199" s="56"/>
      <c r="CW1199" s="56"/>
      <c r="CX1199" s="56"/>
      <c r="CY1199" s="56"/>
      <c r="CZ1199" s="66"/>
      <c r="DA1199" s="66"/>
      <c r="DB1199" s="66"/>
      <c r="DC1199" s="66"/>
      <c r="DD1199" s="66"/>
      <c r="DE1199" s="66"/>
      <c r="DF1199" s="66"/>
      <c r="DG1199" s="66"/>
      <c r="DH1199" s="66"/>
      <c r="DI1199" s="66"/>
      <c r="DJ1199" s="66"/>
      <c r="DK1199" s="66"/>
      <c r="DL1199" s="66"/>
      <c r="DM1199" s="66"/>
      <c r="DN1199" s="66"/>
      <c r="DO1199" s="66"/>
      <c r="DP1199" s="66"/>
      <c r="DQ1199" s="66"/>
      <c r="DR1199" s="66"/>
      <c r="DS1199" s="66"/>
      <c r="DT1199" s="66"/>
      <c r="DU1199" s="66"/>
      <c r="DV1199" s="66"/>
      <c r="DW1199" s="66"/>
      <c r="DX1199" s="66"/>
      <c r="DY1199" s="66"/>
      <c r="DZ1199" s="66"/>
      <c r="EA1199" s="66"/>
      <c r="EB1199" s="66"/>
      <c r="EC1199" s="66"/>
      <c r="ED1199" s="66"/>
      <c r="EE1199" s="66"/>
      <c r="EF1199" s="66"/>
      <c r="EG1199" s="66"/>
      <c r="EH1199" s="66"/>
      <c r="EI1199" s="66"/>
      <c r="EJ1199" s="66"/>
      <c r="EK1199" s="66"/>
      <c r="EL1199" s="115"/>
      <c r="EM1199" s="61"/>
      <c r="EN1199" s="61"/>
      <c r="EO1199" s="61"/>
      <c r="EP1199" s="61"/>
      <c r="EQ1199" s="121"/>
    </row>
    <row r="1200" spans="2:147" s="67" customFormat="1" ht="11.25" customHeight="1" x14ac:dyDescent="0.15">
      <c r="B1200" s="114"/>
      <c r="C1200" s="56"/>
      <c r="D1200" s="56"/>
      <c r="E1200" s="56"/>
      <c r="F1200" s="56"/>
      <c r="G1200" s="56"/>
      <c r="H1200" s="56"/>
      <c r="I1200" s="56"/>
      <c r="J1200" s="56"/>
      <c r="K1200" s="56"/>
      <c r="L1200" s="56"/>
      <c r="M1200" s="56"/>
      <c r="N1200" s="56"/>
      <c r="O1200" s="56"/>
      <c r="P1200" s="56"/>
      <c r="Q1200" s="56"/>
      <c r="R1200" s="56"/>
      <c r="V1200" s="56"/>
      <c r="W1200" s="56"/>
      <c r="X1200" s="56"/>
      <c r="Y1200" s="56"/>
      <c r="Z1200" s="56"/>
      <c r="AA1200" s="56"/>
      <c r="AB1200" s="56"/>
      <c r="AC1200" s="56"/>
      <c r="AD1200" s="56"/>
      <c r="AE1200" s="56"/>
      <c r="AF1200" s="56"/>
      <c r="AG1200" s="56"/>
      <c r="AH1200" s="56"/>
      <c r="AI1200" s="56"/>
      <c r="AJ1200" s="56"/>
      <c r="AK1200" s="56"/>
      <c r="AL1200" s="56"/>
      <c r="AM1200" s="56"/>
      <c r="AN1200" s="56"/>
      <c r="AO1200" s="56"/>
      <c r="AP1200" s="56"/>
      <c r="AQ1200" s="56"/>
      <c r="AR1200" s="56"/>
      <c r="AS1200" s="56"/>
      <c r="AT1200" s="56"/>
      <c r="AU1200" s="56"/>
      <c r="AV1200" s="56"/>
      <c r="AW1200" s="56"/>
      <c r="AX1200" s="56"/>
      <c r="AY1200" s="56"/>
      <c r="AZ1200" s="56"/>
      <c r="BA1200" s="56"/>
      <c r="BB1200" s="56"/>
      <c r="BC1200" s="56"/>
      <c r="BD1200" s="56"/>
      <c r="BE1200" s="56"/>
      <c r="BF1200" s="56"/>
      <c r="BG1200" s="56"/>
      <c r="BH1200" s="56"/>
      <c r="BI1200" s="56"/>
      <c r="BR1200" s="56"/>
      <c r="BS1200" s="56"/>
      <c r="BT1200" s="56"/>
      <c r="BU1200" s="56"/>
      <c r="BV1200" s="56"/>
      <c r="BW1200" s="56"/>
      <c r="BX1200" s="56"/>
      <c r="BY1200" s="56"/>
      <c r="BZ1200" s="56"/>
      <c r="CA1200" s="56"/>
      <c r="CB1200" s="56"/>
      <c r="CC1200" s="56"/>
      <c r="CD1200" s="56"/>
      <c r="CE1200" s="56"/>
      <c r="CF1200" s="56"/>
      <c r="CG1200" s="56"/>
      <c r="CH1200" s="56"/>
      <c r="CI1200" s="56"/>
      <c r="CJ1200" s="56"/>
      <c r="CK1200" s="56"/>
      <c r="CL1200" s="56"/>
      <c r="CM1200" s="56"/>
      <c r="CN1200" s="56"/>
      <c r="CO1200" s="56"/>
      <c r="CP1200" s="56"/>
      <c r="CQ1200" s="56"/>
      <c r="CR1200" s="56"/>
      <c r="CS1200" s="56"/>
      <c r="CT1200" s="56"/>
      <c r="CU1200" s="56"/>
      <c r="CV1200" s="56"/>
      <c r="CW1200" s="56"/>
      <c r="CX1200" s="56"/>
      <c r="CY1200" s="56"/>
      <c r="CZ1200" s="66"/>
      <c r="DA1200" s="66"/>
      <c r="DB1200" s="66"/>
      <c r="DC1200" s="66"/>
      <c r="DD1200" s="66"/>
      <c r="DE1200" s="66"/>
      <c r="DF1200" s="66"/>
      <c r="DG1200" s="66"/>
      <c r="DH1200" s="66"/>
      <c r="DI1200" s="66"/>
      <c r="DJ1200" s="66"/>
      <c r="DK1200" s="66"/>
      <c r="DL1200" s="66"/>
      <c r="DM1200" s="66"/>
      <c r="DN1200" s="66"/>
      <c r="DO1200" s="66"/>
      <c r="DP1200" s="66"/>
      <c r="DQ1200" s="66"/>
      <c r="DR1200" s="66"/>
      <c r="DS1200" s="66"/>
      <c r="DT1200" s="66"/>
      <c r="DU1200" s="66"/>
      <c r="DV1200" s="66"/>
      <c r="DW1200" s="66"/>
      <c r="DX1200" s="66"/>
      <c r="DY1200" s="66"/>
      <c r="DZ1200" s="66"/>
      <c r="EA1200" s="66"/>
      <c r="EB1200" s="66"/>
      <c r="EC1200" s="66"/>
      <c r="ED1200" s="66"/>
      <c r="EE1200" s="66"/>
      <c r="EF1200" s="66"/>
      <c r="EG1200" s="66"/>
      <c r="EH1200" s="66"/>
      <c r="EI1200" s="66"/>
      <c r="EJ1200" s="66"/>
      <c r="EK1200" s="66"/>
      <c r="EL1200" s="115"/>
      <c r="EM1200" s="61"/>
      <c r="EN1200" s="61"/>
      <c r="EO1200" s="61"/>
      <c r="EP1200" s="61"/>
      <c r="EQ1200" s="121"/>
    </row>
    <row r="1201" spans="2:147" s="67" customFormat="1" ht="11.25" customHeight="1" x14ac:dyDescent="0.15">
      <c r="B1201" s="114"/>
      <c r="C1201" s="56"/>
      <c r="D1201" s="56"/>
      <c r="E1201" s="56"/>
      <c r="F1201" s="56"/>
      <c r="G1201" s="56"/>
      <c r="H1201" s="56" t="s">
        <v>13</v>
      </c>
      <c r="I1201" s="56"/>
      <c r="J1201" s="56"/>
      <c r="K1201" s="56"/>
      <c r="L1201" s="56"/>
      <c r="M1201" s="56"/>
      <c r="N1201" s="56" t="s">
        <v>41</v>
      </c>
      <c r="O1201" s="56"/>
      <c r="P1201" s="287">
        <f>VLOOKUP($H1201,노임단가!$A:$B,2,FALSE)</f>
        <v>172068</v>
      </c>
      <c r="Q1201" s="287"/>
      <c r="R1201" s="287"/>
      <c r="S1201" s="287"/>
      <c r="T1201" s="287"/>
      <c r="U1201" s="287"/>
      <c r="W1201" s="56" t="s">
        <v>12566</v>
      </c>
      <c r="X1201" s="56"/>
      <c r="Y1201" s="56"/>
      <c r="Z1201" s="56" t="str">
        <f>TEXT(2,"#,##0.#######")</f>
        <v>2.</v>
      </c>
      <c r="AA1201" s="56" t="s">
        <v>12</v>
      </c>
      <c r="AB1201" s="56"/>
      <c r="AC1201" s="56"/>
      <c r="AD1201" s="56" t="s">
        <v>12609</v>
      </c>
      <c r="AE1201" s="56"/>
      <c r="AF1201" s="56"/>
      <c r="AG1201" s="56" t="s">
        <v>12670</v>
      </c>
      <c r="AH1201" s="56"/>
      <c r="AI1201" s="56"/>
      <c r="AJ1201" s="56" t="s">
        <v>43</v>
      </c>
      <c r="AK1201" s="56"/>
      <c r="AL1201" s="56" t="str">
        <f>TEXT(P1201,"#,##0.#######")</f>
        <v>172,068.</v>
      </c>
      <c r="AN1201" s="56"/>
      <c r="AO1201" s="56"/>
      <c r="AP1201" s="56"/>
      <c r="AQ1201" s="56"/>
      <c r="AR1201" s="56"/>
      <c r="AS1201" s="56"/>
      <c r="AT1201" s="56" t="s">
        <v>12566</v>
      </c>
      <c r="AU1201" s="56"/>
      <c r="AV1201" s="56"/>
      <c r="AW1201" s="56" t="str">
        <f>TEXT(Z1201,"#,##0.#######")</f>
        <v>2.</v>
      </c>
      <c r="AX1201" s="56"/>
      <c r="AY1201" s="56" t="s">
        <v>12609</v>
      </c>
      <c r="AZ1201" s="56"/>
      <c r="BA1201" s="56"/>
      <c r="BB1201" s="56" t="str">
        <f>TEXT(AM1185,"#,##0.#######")</f>
        <v>228.</v>
      </c>
      <c r="BC1201" s="56"/>
      <c r="BD1201" s="56"/>
      <c r="BE1201" s="56"/>
      <c r="BF1201" s="56" t="s">
        <v>43</v>
      </c>
      <c r="BG1201" s="56"/>
      <c r="BH1201" s="56" t="str">
        <f>TEXT(TRUNC(P1201*Z1201/AM1185,1),"#,##0.#######")</f>
        <v>1,509.3</v>
      </c>
      <c r="BI1201" s="56"/>
      <c r="BR1201" s="56"/>
      <c r="BS1201" s="56"/>
      <c r="BT1201" s="56"/>
      <c r="BU1201" s="56"/>
      <c r="BV1201" s="56"/>
      <c r="BW1201" s="56"/>
      <c r="BX1201" s="56"/>
      <c r="BY1201" s="56"/>
      <c r="BZ1201" s="56"/>
      <c r="CA1201" s="56"/>
      <c r="CB1201" s="56"/>
      <c r="CC1201" s="56"/>
      <c r="CD1201" s="56"/>
      <c r="CE1201" s="56"/>
      <c r="CF1201" s="56"/>
      <c r="CG1201" s="56"/>
      <c r="CH1201" s="56"/>
      <c r="CI1201" s="56"/>
      <c r="CJ1201" s="56"/>
      <c r="CK1201" s="56"/>
      <c r="CL1201" s="56"/>
      <c r="CM1201" s="56"/>
      <c r="CN1201" s="56"/>
      <c r="CO1201" s="56"/>
      <c r="CP1201" s="56"/>
      <c r="CQ1201" s="56"/>
      <c r="CR1201" s="56"/>
      <c r="CS1201" s="56"/>
      <c r="CT1201" s="56"/>
      <c r="CU1201" s="56"/>
      <c r="CV1201" s="56"/>
      <c r="CW1201" s="56"/>
      <c r="CX1201" s="56"/>
      <c r="CY1201" s="56"/>
      <c r="CZ1201" s="66"/>
      <c r="DA1201" s="66"/>
      <c r="DB1201" s="66"/>
      <c r="DC1201" s="66"/>
      <c r="DD1201" s="66"/>
      <c r="DE1201" s="66"/>
      <c r="DF1201" s="66"/>
      <c r="DG1201" s="66"/>
      <c r="DH1201" s="66"/>
      <c r="DI1201" s="66"/>
      <c r="DJ1201" s="66"/>
      <c r="DK1201" s="66"/>
      <c r="DL1201" s="66"/>
      <c r="DM1201" s="66"/>
      <c r="DN1201" s="66"/>
      <c r="DO1201" s="66"/>
      <c r="DP1201" s="66"/>
      <c r="DQ1201" s="66"/>
      <c r="DR1201" s="66"/>
      <c r="DS1201" s="66"/>
      <c r="DT1201" s="66"/>
      <c r="DU1201" s="66"/>
      <c r="DV1201" s="66"/>
      <c r="DW1201" s="66"/>
      <c r="DX1201" s="66"/>
      <c r="DY1201" s="66"/>
      <c r="DZ1201" s="66"/>
      <c r="EA1201" s="66"/>
      <c r="EB1201" s="66"/>
      <c r="EC1201" s="66"/>
      <c r="ED1201" s="66"/>
      <c r="EE1201" s="66"/>
      <c r="EF1201" s="66"/>
      <c r="EG1201" s="66"/>
      <c r="EH1201" s="66"/>
      <c r="EI1201" s="66"/>
      <c r="EJ1201" s="66"/>
      <c r="EK1201" s="66"/>
      <c r="EL1201" s="115"/>
      <c r="EM1201" s="61"/>
      <c r="EN1201" s="61"/>
      <c r="EO1201" s="61"/>
      <c r="EP1201" s="61"/>
      <c r="EQ1201" s="121"/>
    </row>
    <row r="1202" spans="2:147" s="67" customFormat="1" ht="11.25" customHeight="1" x14ac:dyDescent="0.15">
      <c r="B1202" s="114"/>
      <c r="C1202" s="56"/>
      <c r="D1202" s="56"/>
      <c r="E1202" s="56"/>
      <c r="F1202" s="56"/>
      <c r="G1202" s="56"/>
      <c r="H1202" s="56"/>
      <c r="I1202" s="56"/>
      <c r="J1202" s="56"/>
      <c r="K1202" s="56"/>
      <c r="L1202" s="56"/>
      <c r="M1202" s="56"/>
      <c r="N1202" s="56"/>
      <c r="O1202" s="56"/>
      <c r="P1202" s="56"/>
      <c r="Q1202" s="56"/>
      <c r="R1202" s="56"/>
      <c r="S1202" s="56"/>
      <c r="T1202" s="56"/>
      <c r="U1202" s="56"/>
      <c r="V1202" s="56"/>
      <c r="W1202" s="56"/>
      <c r="X1202" s="56"/>
      <c r="Y1202" s="56"/>
      <c r="Z1202" s="56"/>
      <c r="AA1202" s="56"/>
      <c r="AB1202" s="56"/>
      <c r="AC1202" s="56"/>
      <c r="AD1202" s="56"/>
      <c r="AE1202" s="56"/>
      <c r="AF1202" s="56"/>
      <c r="AG1202" s="56"/>
      <c r="AH1202" s="56"/>
      <c r="AI1202" s="56"/>
      <c r="AJ1202" s="56"/>
      <c r="AK1202" s="56"/>
      <c r="AL1202" s="56"/>
      <c r="AM1202" s="56"/>
      <c r="AN1202" s="56"/>
      <c r="AO1202" s="56"/>
      <c r="AP1202" s="56"/>
      <c r="AQ1202" s="56"/>
      <c r="AR1202" s="56"/>
      <c r="AS1202" s="56"/>
      <c r="AT1202" s="56"/>
      <c r="AU1202" s="56"/>
      <c r="AV1202" s="56"/>
      <c r="AW1202" s="56"/>
      <c r="AX1202" s="56"/>
      <c r="AY1202" s="56"/>
      <c r="AZ1202" s="56"/>
      <c r="BA1202" s="56"/>
      <c r="BB1202" s="56"/>
      <c r="BC1202" s="56"/>
      <c r="BD1202" s="56"/>
      <c r="BE1202" s="56"/>
      <c r="BF1202" s="56"/>
      <c r="BG1202" s="56"/>
      <c r="BH1202" s="56"/>
      <c r="BI1202" s="56"/>
      <c r="BJ1202" s="56"/>
      <c r="BK1202" s="56"/>
      <c r="BL1202" s="56"/>
      <c r="BM1202" s="56"/>
      <c r="BN1202" s="56"/>
      <c r="BO1202" s="56"/>
      <c r="BP1202" s="56"/>
      <c r="BQ1202" s="56"/>
      <c r="BR1202" s="56"/>
      <c r="BS1202" s="56"/>
      <c r="BT1202" s="56"/>
      <c r="BU1202" s="56"/>
      <c r="BV1202" s="56"/>
      <c r="BW1202" s="56"/>
      <c r="BX1202" s="56"/>
      <c r="BY1202" s="56"/>
      <c r="BZ1202" s="56"/>
      <c r="CA1202" s="56"/>
      <c r="CB1202" s="56"/>
      <c r="CC1202" s="56"/>
      <c r="CD1202" s="56"/>
      <c r="CE1202" s="56"/>
      <c r="CF1202" s="56"/>
      <c r="CG1202" s="56"/>
      <c r="CH1202" s="56"/>
      <c r="CI1202" s="56"/>
      <c r="CJ1202" s="56"/>
      <c r="CK1202" s="56"/>
      <c r="CL1202" s="56"/>
      <c r="CM1202" s="56"/>
      <c r="CN1202" s="56"/>
      <c r="CO1202" s="56"/>
      <c r="CP1202" s="56"/>
      <c r="CQ1202" s="56"/>
      <c r="CR1202" s="56"/>
      <c r="CS1202" s="56"/>
      <c r="CT1202" s="56"/>
      <c r="CU1202" s="56"/>
      <c r="CV1202" s="56"/>
      <c r="CW1202" s="56"/>
      <c r="CX1202" s="56"/>
      <c r="CY1202" s="56"/>
      <c r="CZ1202" s="66"/>
      <c r="DA1202" s="66"/>
      <c r="DB1202" s="66"/>
      <c r="DC1202" s="66"/>
      <c r="DD1202" s="66"/>
      <c r="DE1202" s="66"/>
      <c r="DF1202" s="66"/>
      <c r="DG1202" s="66"/>
      <c r="DH1202" s="66"/>
      <c r="DI1202" s="66"/>
      <c r="DJ1202" s="66"/>
      <c r="DK1202" s="66"/>
      <c r="DL1202" s="66"/>
      <c r="DM1202" s="66"/>
      <c r="DN1202" s="66"/>
      <c r="DO1202" s="66"/>
      <c r="DP1202" s="66"/>
      <c r="DQ1202" s="66"/>
      <c r="DR1202" s="66"/>
      <c r="DS1202" s="66"/>
      <c r="DT1202" s="66"/>
      <c r="DU1202" s="66"/>
      <c r="DV1202" s="66"/>
      <c r="DW1202" s="66"/>
      <c r="DX1202" s="66"/>
      <c r="DY1202" s="66"/>
      <c r="DZ1202" s="66"/>
      <c r="EA1202" s="66"/>
      <c r="EB1202" s="66"/>
      <c r="EC1202" s="66"/>
      <c r="ED1202" s="66"/>
      <c r="EE1202" s="66"/>
      <c r="EF1202" s="66"/>
      <c r="EG1202" s="66"/>
      <c r="EH1202" s="66"/>
      <c r="EI1202" s="66"/>
      <c r="EJ1202" s="66"/>
      <c r="EK1202" s="66"/>
      <c r="EL1202" s="115"/>
      <c r="EM1202" s="61"/>
      <c r="EN1202" s="61"/>
      <c r="EO1202" s="61"/>
      <c r="EP1202" s="61"/>
      <c r="EQ1202" s="121"/>
    </row>
    <row r="1203" spans="2:147" s="67" customFormat="1" ht="11.25" customHeight="1" x14ac:dyDescent="0.15">
      <c r="B1203" s="114"/>
      <c r="C1203" s="56"/>
      <c r="D1203" s="56"/>
      <c r="E1203" s="56"/>
      <c r="F1203" s="56"/>
      <c r="G1203" s="56"/>
      <c r="H1203" s="56" t="s">
        <v>12610</v>
      </c>
      <c r="I1203" s="56"/>
      <c r="J1203" s="56"/>
      <c r="K1203" s="56"/>
      <c r="L1203" s="56"/>
      <c r="M1203" s="56"/>
      <c r="N1203" s="56" t="s">
        <v>41</v>
      </c>
      <c r="O1203" s="56"/>
      <c r="P1203" s="56" t="str">
        <f>TEXT(TRUNC(BH1199+BH1201,1),"#,##0.#######")</f>
        <v>3,492.8</v>
      </c>
      <c r="T1203" s="56"/>
      <c r="U1203" s="56"/>
      <c r="V1203" s="56"/>
      <c r="W1203" s="56"/>
      <c r="X1203" s="56"/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  <c r="AL1203" s="56"/>
      <c r="AM1203" s="56"/>
      <c r="AN1203" s="56"/>
      <c r="AO1203" s="56"/>
      <c r="AP1203" s="56"/>
      <c r="AQ1203" s="56"/>
      <c r="AR1203" s="56"/>
      <c r="AS1203" s="56"/>
      <c r="AT1203" s="56"/>
      <c r="AU1203" s="56"/>
      <c r="AV1203" s="56"/>
      <c r="AW1203" s="56"/>
      <c r="AX1203" s="56"/>
      <c r="AY1203" s="56"/>
      <c r="AZ1203" s="56"/>
      <c r="BA1203" s="56"/>
      <c r="BB1203" s="56"/>
      <c r="BC1203" s="56"/>
      <c r="BD1203" s="56"/>
      <c r="BE1203" s="56"/>
      <c r="BF1203" s="56"/>
      <c r="BG1203" s="56"/>
      <c r="BH1203" s="56"/>
      <c r="BI1203" s="56"/>
      <c r="BJ1203" s="56"/>
      <c r="BK1203" s="56"/>
      <c r="BL1203" s="56"/>
      <c r="BM1203" s="56"/>
      <c r="BN1203" s="56"/>
      <c r="BO1203" s="56"/>
      <c r="BP1203" s="56"/>
      <c r="BQ1203" s="56"/>
      <c r="BR1203" s="56"/>
      <c r="BS1203" s="56"/>
      <c r="BT1203" s="56"/>
      <c r="BU1203" s="56"/>
      <c r="BV1203" s="56"/>
      <c r="BW1203" s="56"/>
      <c r="BX1203" s="56"/>
      <c r="BY1203" s="56"/>
      <c r="BZ1203" s="56"/>
      <c r="CA1203" s="56"/>
      <c r="CB1203" s="56"/>
      <c r="CC1203" s="56"/>
      <c r="CD1203" s="56"/>
      <c r="CE1203" s="56"/>
      <c r="CF1203" s="56"/>
      <c r="CG1203" s="56"/>
      <c r="CH1203" s="56"/>
      <c r="CI1203" s="56"/>
      <c r="CJ1203" s="56"/>
      <c r="CK1203" s="56"/>
      <c r="CL1203" s="56"/>
      <c r="CM1203" s="56"/>
      <c r="CN1203" s="56"/>
      <c r="CO1203" s="56"/>
      <c r="CP1203" s="56"/>
      <c r="CQ1203" s="56"/>
      <c r="CR1203" s="56"/>
      <c r="CS1203" s="56"/>
      <c r="CT1203" s="56"/>
      <c r="CU1203" s="56"/>
      <c r="CV1203" s="56"/>
      <c r="CW1203" s="56"/>
      <c r="CX1203" s="56"/>
      <c r="CY1203" s="56"/>
      <c r="CZ1203" s="66"/>
      <c r="DA1203" s="66"/>
      <c r="DB1203" s="66"/>
      <c r="DC1203" s="66"/>
      <c r="DD1203" s="66"/>
      <c r="DE1203" s="66"/>
      <c r="DF1203" s="66"/>
      <c r="DG1203" s="66"/>
      <c r="DH1203" s="66"/>
      <c r="DI1203" s="66"/>
      <c r="DJ1203" s="66"/>
      <c r="DK1203" s="66"/>
      <c r="DL1203" s="66"/>
      <c r="DM1203" s="66"/>
      <c r="DN1203" s="66"/>
      <c r="DO1203" s="66"/>
      <c r="DP1203" s="66"/>
      <c r="DQ1203" s="66"/>
      <c r="DR1203" s="66"/>
      <c r="DS1203" s="66"/>
      <c r="DT1203" s="66"/>
      <c r="DU1203" s="66"/>
      <c r="DV1203" s="66"/>
      <c r="DW1203" s="66"/>
      <c r="DX1203" s="66"/>
      <c r="DY1203" s="66"/>
      <c r="DZ1203" s="66"/>
      <c r="EA1203" s="66"/>
      <c r="EB1203" s="66"/>
      <c r="EC1203" s="66"/>
      <c r="ED1203" s="66"/>
      <c r="EE1203" s="66"/>
      <c r="EF1203" s="66"/>
      <c r="EG1203" s="66"/>
      <c r="EH1203" s="66"/>
      <c r="EI1203" s="66"/>
      <c r="EJ1203" s="66"/>
      <c r="EK1203" s="66"/>
      <c r="EL1203" s="115"/>
      <c r="EM1203" s="61"/>
      <c r="EN1203" s="61" t="str">
        <f>P1203</f>
        <v>3,492.8</v>
      </c>
      <c r="EO1203" s="61"/>
      <c r="EP1203" s="61"/>
      <c r="EQ1203" s="121"/>
    </row>
    <row r="1204" spans="2:147" s="67" customFormat="1" ht="11.25" customHeight="1" x14ac:dyDescent="0.15">
      <c r="B1204" s="114"/>
      <c r="C1204" s="56"/>
      <c r="D1204" s="56"/>
      <c r="E1204" s="56"/>
      <c r="F1204" s="56"/>
      <c r="G1204" s="56"/>
      <c r="H1204" s="56"/>
      <c r="I1204" s="56"/>
      <c r="J1204" s="56"/>
      <c r="K1204" s="56"/>
      <c r="L1204" s="56"/>
      <c r="M1204" s="56"/>
      <c r="N1204" s="56"/>
      <c r="O1204" s="56"/>
      <c r="P1204" s="56"/>
      <c r="Q1204" s="56"/>
      <c r="R1204" s="56"/>
      <c r="S1204" s="56"/>
      <c r="T1204" s="56"/>
      <c r="U1204" s="56"/>
      <c r="V1204" s="56"/>
      <c r="W1204" s="56"/>
      <c r="X1204" s="56"/>
      <c r="Y1204" s="56"/>
      <c r="Z1204" s="56"/>
      <c r="AA1204" s="56"/>
      <c r="AB1204" s="56"/>
      <c r="AC1204" s="56"/>
      <c r="AD1204" s="56"/>
      <c r="AE1204" s="56"/>
      <c r="AF1204" s="56"/>
      <c r="AG1204" s="56"/>
      <c r="AH1204" s="56"/>
      <c r="AI1204" s="56"/>
      <c r="AJ1204" s="56"/>
      <c r="AK1204" s="56"/>
      <c r="AL1204" s="56"/>
      <c r="AM1204" s="56"/>
      <c r="AN1204" s="56"/>
      <c r="AO1204" s="56"/>
      <c r="AP1204" s="56"/>
      <c r="AQ1204" s="56"/>
      <c r="AR1204" s="56"/>
      <c r="AS1204" s="56"/>
      <c r="AT1204" s="56"/>
      <c r="AU1204" s="56"/>
      <c r="AV1204" s="56"/>
      <c r="AW1204" s="56"/>
      <c r="AX1204" s="56"/>
      <c r="AY1204" s="56"/>
      <c r="AZ1204" s="56"/>
      <c r="BA1204" s="56"/>
      <c r="BB1204" s="56"/>
      <c r="BC1204" s="56"/>
      <c r="BD1204" s="56"/>
      <c r="BE1204" s="56"/>
      <c r="BF1204" s="56"/>
      <c r="BG1204" s="56"/>
      <c r="BH1204" s="56"/>
      <c r="BI1204" s="56"/>
      <c r="BJ1204" s="56"/>
      <c r="BK1204" s="56"/>
      <c r="BL1204" s="56"/>
      <c r="BM1204" s="56"/>
      <c r="BN1204" s="56"/>
      <c r="BO1204" s="56"/>
      <c r="BP1204" s="56"/>
      <c r="BQ1204" s="56"/>
      <c r="BR1204" s="56"/>
      <c r="BS1204" s="56"/>
      <c r="BT1204" s="56"/>
      <c r="BU1204" s="56"/>
      <c r="BV1204" s="56"/>
      <c r="BW1204" s="56"/>
      <c r="BX1204" s="56"/>
      <c r="BY1204" s="56"/>
      <c r="BZ1204" s="56"/>
      <c r="CA1204" s="56"/>
      <c r="CB1204" s="56"/>
      <c r="CC1204" s="56"/>
      <c r="CD1204" s="56"/>
      <c r="CE1204" s="56"/>
      <c r="CF1204" s="56"/>
      <c r="CG1204" s="56"/>
      <c r="CH1204" s="56"/>
      <c r="CI1204" s="56"/>
      <c r="CJ1204" s="56"/>
      <c r="CK1204" s="56"/>
      <c r="CL1204" s="56"/>
      <c r="CM1204" s="56"/>
      <c r="CN1204" s="56"/>
      <c r="CO1204" s="56"/>
      <c r="CP1204" s="56"/>
      <c r="CQ1204" s="56"/>
      <c r="CR1204" s="56"/>
      <c r="CS1204" s="56"/>
      <c r="CT1204" s="56"/>
      <c r="CU1204" s="56"/>
      <c r="CV1204" s="56"/>
      <c r="CW1204" s="56"/>
      <c r="CX1204" s="56"/>
      <c r="CY1204" s="56"/>
      <c r="CZ1204" s="66"/>
      <c r="DA1204" s="66"/>
      <c r="DB1204" s="66"/>
      <c r="DC1204" s="66"/>
      <c r="DD1204" s="66"/>
      <c r="DE1204" s="66"/>
      <c r="DF1204" s="66"/>
      <c r="DG1204" s="66"/>
      <c r="DH1204" s="66"/>
      <c r="DI1204" s="66"/>
      <c r="DJ1204" s="66"/>
      <c r="DK1204" s="66"/>
      <c r="DL1204" s="66"/>
      <c r="DM1204" s="66"/>
      <c r="DN1204" s="66"/>
      <c r="DO1204" s="66"/>
      <c r="DP1204" s="66"/>
      <c r="DQ1204" s="66"/>
      <c r="DR1204" s="66"/>
      <c r="DS1204" s="66"/>
      <c r="DT1204" s="66"/>
      <c r="DU1204" s="66"/>
      <c r="DV1204" s="66"/>
      <c r="DW1204" s="66"/>
      <c r="DX1204" s="66"/>
      <c r="DY1204" s="66"/>
      <c r="DZ1204" s="66"/>
      <c r="EA1204" s="66"/>
      <c r="EB1204" s="66"/>
      <c r="EC1204" s="66"/>
      <c r="ED1204" s="66"/>
      <c r="EE1204" s="66"/>
      <c r="EF1204" s="66"/>
      <c r="EG1204" s="66"/>
      <c r="EH1204" s="66"/>
      <c r="EI1204" s="66"/>
      <c r="EJ1204" s="66"/>
      <c r="EK1204" s="66"/>
      <c r="EL1204" s="115"/>
      <c r="EM1204" s="61"/>
      <c r="EN1204" s="61"/>
      <c r="EO1204" s="61"/>
      <c r="EP1204" s="61"/>
      <c r="EQ1204" s="121"/>
    </row>
    <row r="1205" spans="2:147" s="67" customFormat="1" ht="11.25" customHeight="1" x14ac:dyDescent="0.15">
      <c r="B1205" s="114"/>
      <c r="C1205" s="56"/>
      <c r="D1205" s="56"/>
      <c r="E1205" s="56" t="s">
        <v>12603</v>
      </c>
      <c r="F1205" s="56"/>
      <c r="G1205" s="56"/>
      <c r="H1205" s="56" t="s">
        <v>12806</v>
      </c>
      <c r="I1205" s="56"/>
      <c r="J1205" s="56"/>
      <c r="K1205" s="56"/>
      <c r="L1205" s="56"/>
      <c r="M1205" s="56"/>
      <c r="N1205" s="56" t="s">
        <v>46</v>
      </c>
      <c r="O1205" s="56" t="s">
        <v>12807</v>
      </c>
      <c r="P1205" s="56"/>
      <c r="Q1205" s="56"/>
      <c r="R1205" s="56"/>
      <c r="S1205" s="56"/>
      <c r="T1205" s="56"/>
      <c r="U1205" s="56"/>
      <c r="V1205" s="56"/>
      <c r="W1205" s="56"/>
      <c r="X1205" s="56"/>
      <c r="Y1205" s="56"/>
      <c r="Z1205" s="56" t="s">
        <v>71</v>
      </c>
      <c r="AA1205" s="56" t="s">
        <v>12571</v>
      </c>
      <c r="AB1205" s="56" t="s">
        <v>47</v>
      </c>
      <c r="AC1205" s="56"/>
      <c r="AD1205" s="56"/>
      <c r="AE1205" s="56"/>
      <c r="AF1205" s="56"/>
      <c r="AG1205" s="56"/>
      <c r="AH1205" s="56"/>
      <c r="AI1205" s="56"/>
      <c r="AJ1205" s="56"/>
      <c r="AK1205" s="56"/>
      <c r="AL1205" s="56"/>
      <c r="AM1205" s="56"/>
      <c r="AN1205" s="56"/>
      <c r="AO1205" s="56"/>
      <c r="AP1205" s="56"/>
      <c r="AQ1205" s="56"/>
      <c r="AR1205" s="56"/>
      <c r="AS1205" s="56"/>
      <c r="AT1205" s="56"/>
      <c r="AU1205" s="56"/>
      <c r="AV1205" s="56"/>
      <c r="AW1205" s="56"/>
      <c r="AX1205" s="56"/>
      <c r="AY1205" s="56"/>
      <c r="AZ1205" s="56"/>
      <c r="BA1205" s="56"/>
      <c r="BB1205" s="56"/>
      <c r="BC1205" s="56"/>
      <c r="BD1205" s="56"/>
      <c r="BE1205" s="56"/>
      <c r="BF1205" s="56"/>
      <c r="BG1205" s="56"/>
      <c r="BH1205" s="56"/>
      <c r="BI1205" s="56"/>
      <c r="BJ1205" s="56"/>
      <c r="BK1205" s="56"/>
      <c r="BL1205" s="56"/>
      <c r="BM1205" s="56"/>
      <c r="BN1205" s="56"/>
      <c r="BO1205" s="56"/>
      <c r="BP1205" s="56"/>
      <c r="BQ1205" s="56"/>
      <c r="BR1205" s="56"/>
      <c r="BS1205" s="56"/>
      <c r="BT1205" s="56"/>
      <c r="BU1205" s="56"/>
      <c r="BV1205" s="56"/>
      <c r="BW1205" s="56"/>
      <c r="BX1205" s="56"/>
      <c r="BY1205" s="56"/>
      <c r="BZ1205" s="56"/>
      <c r="CA1205" s="56"/>
      <c r="CB1205" s="56"/>
      <c r="CC1205" s="56"/>
      <c r="CD1205" s="56"/>
      <c r="CE1205" s="56"/>
      <c r="CF1205" s="56"/>
      <c r="CG1205" s="56"/>
      <c r="CH1205" s="56"/>
      <c r="CI1205" s="56"/>
      <c r="CJ1205" s="56"/>
      <c r="CK1205" s="56"/>
      <c r="CL1205" s="56"/>
      <c r="CM1205" s="56"/>
      <c r="CN1205" s="56"/>
      <c r="CO1205" s="56"/>
      <c r="CP1205" s="56"/>
      <c r="CQ1205" s="56"/>
      <c r="CR1205" s="56"/>
      <c r="CS1205" s="56"/>
      <c r="CT1205" s="56"/>
      <c r="CU1205" s="56"/>
      <c r="CV1205" s="56"/>
      <c r="CW1205" s="56"/>
      <c r="CX1205" s="56"/>
      <c r="CY1205" s="56"/>
      <c r="CZ1205" s="66"/>
      <c r="DA1205" s="66"/>
      <c r="DB1205" s="66"/>
      <c r="DC1205" s="66"/>
      <c r="DD1205" s="66"/>
      <c r="DE1205" s="66"/>
      <c r="DF1205" s="66"/>
      <c r="DG1205" s="66"/>
      <c r="DH1205" s="66"/>
      <c r="DI1205" s="66"/>
      <c r="DJ1205" s="66"/>
      <c r="DK1205" s="66"/>
      <c r="DL1205" s="66"/>
      <c r="DM1205" s="66"/>
      <c r="DN1205" s="66"/>
      <c r="DO1205" s="66"/>
      <c r="DP1205" s="66"/>
      <c r="DQ1205" s="66"/>
      <c r="DR1205" s="66"/>
      <c r="DS1205" s="66"/>
      <c r="DT1205" s="66"/>
      <c r="DU1205" s="66"/>
      <c r="DV1205" s="66"/>
      <c r="DW1205" s="66"/>
      <c r="DX1205" s="66"/>
      <c r="DY1205" s="66"/>
      <c r="DZ1205" s="66"/>
      <c r="EA1205" s="66"/>
      <c r="EB1205" s="66"/>
      <c r="EC1205" s="66"/>
      <c r="ED1205" s="66"/>
      <c r="EE1205" s="66"/>
      <c r="EF1205" s="66"/>
      <c r="EG1205" s="66"/>
      <c r="EH1205" s="66"/>
      <c r="EI1205" s="66"/>
      <c r="EJ1205" s="66"/>
      <c r="EK1205" s="66"/>
      <c r="EL1205" s="115"/>
      <c r="EM1205" s="61"/>
      <c r="EN1205" s="61"/>
      <c r="EO1205" s="61"/>
      <c r="EP1205" s="61"/>
      <c r="EQ1205" s="121"/>
    </row>
    <row r="1206" spans="2:147" s="67" customFormat="1" ht="11.25" customHeight="1" x14ac:dyDescent="0.15">
      <c r="B1206" s="114"/>
      <c r="C1206" s="56"/>
      <c r="D1206" s="56"/>
      <c r="E1206" s="56"/>
      <c r="F1206" s="56"/>
      <c r="G1206" s="56"/>
      <c r="H1206" s="56"/>
      <c r="I1206" s="56"/>
      <c r="J1206" s="56"/>
      <c r="K1206" s="56"/>
      <c r="L1206" s="56"/>
      <c r="M1206" s="56"/>
      <c r="N1206" s="56"/>
      <c r="O1206" s="56"/>
      <c r="P1206" s="56"/>
      <c r="Q1206" s="56"/>
      <c r="R1206" s="56"/>
      <c r="S1206" s="56"/>
      <c r="T1206" s="56"/>
      <c r="U1206" s="56"/>
      <c r="V1206" s="56"/>
      <c r="W1206" s="56"/>
      <c r="X1206" s="56"/>
      <c r="Y1206" s="56"/>
      <c r="Z1206" s="56"/>
      <c r="AA1206" s="56"/>
      <c r="AB1206" s="56"/>
      <c r="AC1206" s="56"/>
      <c r="AD1206" s="56"/>
      <c r="AE1206" s="56"/>
      <c r="AF1206" s="56"/>
      <c r="AG1206" s="56"/>
      <c r="AH1206" s="56"/>
      <c r="AI1206" s="56"/>
      <c r="AJ1206" s="56"/>
      <c r="AK1206" s="56"/>
      <c r="AL1206" s="56"/>
      <c r="AM1206" s="56"/>
      <c r="AN1206" s="56"/>
      <c r="AO1206" s="56"/>
      <c r="AP1206" s="56"/>
      <c r="AQ1206" s="56"/>
      <c r="AR1206" s="56"/>
      <c r="AS1206" s="56"/>
      <c r="AT1206" s="56"/>
      <c r="AU1206" s="56"/>
      <c r="AV1206" s="56"/>
      <c r="AW1206" s="56"/>
      <c r="AX1206" s="56"/>
      <c r="AY1206" s="56"/>
      <c r="AZ1206" s="56"/>
      <c r="BA1206" s="56"/>
      <c r="BB1206" s="56"/>
      <c r="BC1206" s="56"/>
      <c r="BD1206" s="56"/>
      <c r="BE1206" s="56"/>
      <c r="BF1206" s="56"/>
      <c r="BG1206" s="56"/>
      <c r="BH1206" s="56"/>
      <c r="BI1206" s="56"/>
      <c r="BJ1206" s="56"/>
      <c r="BK1206" s="56"/>
      <c r="BL1206" s="56"/>
      <c r="BM1206" s="56"/>
      <c r="BN1206" s="56"/>
      <c r="BO1206" s="56"/>
      <c r="BP1206" s="56"/>
      <c r="BQ1206" s="56"/>
      <c r="BR1206" s="56"/>
      <c r="BS1206" s="56"/>
      <c r="BT1206" s="56"/>
      <c r="BU1206" s="56"/>
      <c r="BV1206" s="56"/>
      <c r="BW1206" s="56"/>
      <c r="BX1206" s="56"/>
      <c r="BY1206" s="56"/>
      <c r="BZ1206" s="56"/>
      <c r="CA1206" s="56"/>
      <c r="CB1206" s="56"/>
      <c r="CC1206" s="56"/>
      <c r="CD1206" s="56"/>
      <c r="CE1206" s="56"/>
      <c r="CF1206" s="56"/>
      <c r="CG1206" s="56"/>
      <c r="CH1206" s="56"/>
      <c r="CI1206" s="56"/>
      <c r="CJ1206" s="56"/>
      <c r="CK1206" s="56"/>
      <c r="CL1206" s="56"/>
      <c r="CM1206" s="56"/>
      <c r="CN1206" s="56"/>
      <c r="CO1206" s="56"/>
      <c r="CP1206" s="56"/>
      <c r="CQ1206" s="56"/>
      <c r="CR1206" s="56"/>
      <c r="CS1206" s="56"/>
      <c r="CT1206" s="56"/>
      <c r="CU1206" s="56"/>
      <c r="CV1206" s="56"/>
      <c r="CW1206" s="56"/>
      <c r="CX1206" s="56"/>
      <c r="CY1206" s="56"/>
      <c r="CZ1206" s="66"/>
      <c r="DA1206" s="66"/>
      <c r="DB1206" s="66"/>
      <c r="DC1206" s="66"/>
      <c r="DD1206" s="66"/>
      <c r="DE1206" s="66"/>
      <c r="DF1206" s="66"/>
      <c r="DG1206" s="66"/>
      <c r="DH1206" s="66"/>
      <c r="DI1206" s="66"/>
      <c r="DJ1206" s="66"/>
      <c r="DK1206" s="66"/>
      <c r="DL1206" s="66"/>
      <c r="DM1206" s="66"/>
      <c r="DN1206" s="66"/>
      <c r="DO1206" s="66"/>
      <c r="DP1206" s="66"/>
      <c r="DQ1206" s="66"/>
      <c r="DR1206" s="66"/>
      <c r="DS1206" s="66"/>
      <c r="DT1206" s="66"/>
      <c r="DU1206" s="66"/>
      <c r="DV1206" s="66"/>
      <c r="DW1206" s="66"/>
      <c r="DX1206" s="66"/>
      <c r="DY1206" s="66"/>
      <c r="DZ1206" s="66"/>
      <c r="EA1206" s="66"/>
      <c r="EB1206" s="66"/>
      <c r="EC1206" s="66"/>
      <c r="ED1206" s="66"/>
      <c r="EE1206" s="66"/>
      <c r="EF1206" s="66"/>
      <c r="EG1206" s="66"/>
      <c r="EH1206" s="66"/>
      <c r="EI1206" s="66"/>
      <c r="EJ1206" s="66"/>
      <c r="EK1206" s="66"/>
      <c r="EL1206" s="115"/>
      <c r="EM1206" s="61"/>
      <c r="EN1206" s="61"/>
      <c r="EO1206" s="61"/>
      <c r="EP1206" s="61"/>
      <c r="EQ1206" s="121"/>
    </row>
    <row r="1207" spans="2:147" s="67" customFormat="1" ht="11.25" customHeight="1" x14ac:dyDescent="0.15">
      <c r="B1207" s="114"/>
      <c r="C1207" s="56"/>
      <c r="D1207" s="56"/>
      <c r="E1207" s="56"/>
      <c r="F1207" s="56"/>
      <c r="G1207" s="56"/>
      <c r="H1207" s="56" t="str">
        <f>S1195</f>
        <v>3,419.</v>
      </c>
      <c r="I1207" s="56"/>
      <c r="J1207" s="56"/>
      <c r="K1207" s="56"/>
      <c r="L1207" s="56"/>
      <c r="M1207" s="56"/>
      <c r="N1207" s="56"/>
      <c r="O1207" s="56"/>
      <c r="P1207" s="56"/>
      <c r="Q1207" s="56"/>
      <c r="R1207" s="56" t="s">
        <v>12566</v>
      </c>
      <c r="S1207" s="56"/>
      <c r="T1207" s="56"/>
      <c r="U1207" s="56" t="str">
        <f>TEXT(1,"#,##0.#######")</f>
        <v>1.</v>
      </c>
      <c r="V1207" s="56" t="s">
        <v>12571</v>
      </c>
      <c r="W1207" s="56"/>
      <c r="X1207" s="56" t="s">
        <v>43</v>
      </c>
      <c r="Y1207" s="56"/>
      <c r="Z1207" s="56" t="str">
        <f>TEXT(TRUNC(S1195*(U1207*(1/100)),1),"#,##0.#")</f>
        <v>34.1</v>
      </c>
      <c r="AA1207" s="56"/>
      <c r="AB1207" s="56"/>
      <c r="AC1207" s="56"/>
      <c r="AD1207" s="56"/>
      <c r="AE1207" s="56"/>
      <c r="AF1207" s="56"/>
      <c r="AG1207" s="56"/>
      <c r="AH1207" s="56"/>
      <c r="AI1207" s="56"/>
      <c r="AJ1207" s="56"/>
      <c r="AK1207" s="56"/>
      <c r="AL1207" s="56"/>
      <c r="AM1207" s="56"/>
      <c r="AN1207" s="56"/>
      <c r="AO1207" s="56"/>
      <c r="AP1207" s="56"/>
      <c r="AQ1207" s="56"/>
      <c r="AR1207" s="56"/>
      <c r="AS1207" s="56"/>
      <c r="AT1207" s="56"/>
      <c r="AU1207" s="56"/>
      <c r="AV1207" s="56"/>
      <c r="AW1207" s="56"/>
      <c r="AX1207" s="56"/>
      <c r="AY1207" s="56"/>
      <c r="AZ1207" s="56"/>
      <c r="BA1207" s="56"/>
      <c r="BB1207" s="56"/>
      <c r="BC1207" s="56"/>
      <c r="BD1207" s="56"/>
      <c r="BE1207" s="56"/>
      <c r="BF1207" s="56"/>
      <c r="BG1207" s="56"/>
      <c r="BH1207" s="56"/>
      <c r="BI1207" s="56"/>
      <c r="BJ1207" s="56"/>
      <c r="BK1207" s="56"/>
      <c r="BL1207" s="56"/>
      <c r="BM1207" s="56"/>
      <c r="BN1207" s="56"/>
      <c r="BO1207" s="56"/>
      <c r="BP1207" s="56"/>
      <c r="BQ1207" s="56"/>
      <c r="BR1207" s="56"/>
      <c r="BS1207" s="56"/>
      <c r="BT1207" s="56"/>
      <c r="BU1207" s="56"/>
      <c r="BV1207" s="56"/>
      <c r="BW1207" s="56"/>
      <c r="BX1207" s="56"/>
      <c r="BY1207" s="56"/>
      <c r="BZ1207" s="56"/>
      <c r="CA1207" s="56"/>
      <c r="CB1207" s="56"/>
      <c r="CC1207" s="56"/>
      <c r="CD1207" s="56"/>
      <c r="CE1207" s="56"/>
      <c r="CF1207" s="56"/>
      <c r="CG1207" s="56"/>
      <c r="CH1207" s="56"/>
      <c r="CI1207" s="56"/>
      <c r="CJ1207" s="56"/>
      <c r="CK1207" s="56"/>
      <c r="CL1207" s="56"/>
      <c r="CM1207" s="56"/>
      <c r="CN1207" s="56"/>
      <c r="CO1207" s="56"/>
      <c r="CP1207" s="56"/>
      <c r="CQ1207" s="56"/>
      <c r="CR1207" s="56"/>
      <c r="CS1207" s="56"/>
      <c r="CT1207" s="56"/>
      <c r="CU1207" s="56"/>
      <c r="CV1207" s="56"/>
      <c r="CW1207" s="56"/>
      <c r="CX1207" s="56"/>
      <c r="CY1207" s="56"/>
      <c r="CZ1207" s="66"/>
      <c r="DA1207" s="66"/>
      <c r="DB1207" s="66"/>
      <c r="DC1207" s="66"/>
      <c r="DD1207" s="66"/>
      <c r="DE1207" s="66"/>
      <c r="DF1207" s="66"/>
      <c r="DG1207" s="66"/>
      <c r="DH1207" s="66"/>
      <c r="DI1207" s="66"/>
      <c r="DJ1207" s="66"/>
      <c r="DK1207" s="66"/>
      <c r="DL1207" s="66"/>
      <c r="DM1207" s="66"/>
      <c r="DN1207" s="66"/>
      <c r="DO1207" s="66"/>
      <c r="DP1207" s="66"/>
      <c r="DQ1207" s="66"/>
      <c r="DR1207" s="66"/>
      <c r="DS1207" s="66"/>
      <c r="DT1207" s="66"/>
      <c r="DU1207" s="66"/>
      <c r="DV1207" s="66"/>
      <c r="DW1207" s="66"/>
      <c r="DX1207" s="66"/>
      <c r="DY1207" s="66"/>
      <c r="DZ1207" s="66"/>
      <c r="EA1207" s="66"/>
      <c r="EB1207" s="66"/>
      <c r="EC1207" s="66"/>
      <c r="ED1207" s="66"/>
      <c r="EE1207" s="66"/>
      <c r="EF1207" s="66"/>
      <c r="EG1207" s="66"/>
      <c r="EH1207" s="66"/>
      <c r="EI1207" s="66"/>
      <c r="EJ1207" s="66"/>
      <c r="EK1207" s="66"/>
      <c r="EL1207" s="115"/>
      <c r="EM1207" s="61">
        <f>EN1207+EO1207+EP1207</f>
        <v>34.1</v>
      </c>
      <c r="EN1207" s="61"/>
      <c r="EO1207" s="61" t="str">
        <f>Z1207</f>
        <v>34.1</v>
      </c>
      <c r="EP1207" s="61"/>
      <c r="EQ1207" s="121"/>
    </row>
    <row r="1208" spans="2:147" s="67" customFormat="1" ht="11.25" customHeight="1" x14ac:dyDescent="0.15">
      <c r="B1208" s="114"/>
      <c r="C1208" s="56"/>
      <c r="D1208" s="56"/>
      <c r="E1208" s="56"/>
      <c r="F1208" s="56"/>
      <c r="G1208" s="56"/>
      <c r="H1208" s="56"/>
      <c r="I1208" s="56"/>
      <c r="J1208" s="56"/>
      <c r="K1208" s="56"/>
      <c r="L1208" s="56"/>
      <c r="M1208" s="56"/>
      <c r="N1208" s="56"/>
      <c r="O1208" s="56"/>
      <c r="P1208" s="56"/>
      <c r="Q1208" s="56"/>
      <c r="R1208" s="56"/>
      <c r="S1208" s="56"/>
      <c r="T1208" s="56"/>
      <c r="U1208" s="56"/>
      <c r="V1208" s="56"/>
      <c r="W1208" s="56"/>
      <c r="X1208" s="56"/>
      <c r="Y1208" s="56"/>
      <c r="Z1208" s="56"/>
      <c r="AA1208" s="56"/>
      <c r="AB1208" s="56"/>
      <c r="AC1208" s="56"/>
      <c r="AD1208" s="56"/>
      <c r="AE1208" s="56"/>
      <c r="AF1208" s="56"/>
      <c r="AG1208" s="56"/>
      <c r="AH1208" s="56"/>
      <c r="AI1208" s="56"/>
      <c r="AJ1208" s="56"/>
      <c r="AK1208" s="56"/>
      <c r="AL1208" s="56"/>
      <c r="AM1208" s="56"/>
      <c r="AN1208" s="56"/>
      <c r="AO1208" s="56"/>
      <c r="AP1208" s="56"/>
      <c r="AQ1208" s="56"/>
      <c r="AR1208" s="56"/>
      <c r="AS1208" s="56"/>
      <c r="AT1208" s="56"/>
      <c r="AU1208" s="56"/>
      <c r="AV1208" s="56"/>
      <c r="AW1208" s="56"/>
      <c r="AX1208" s="56"/>
      <c r="AY1208" s="56"/>
      <c r="AZ1208" s="56"/>
      <c r="BA1208" s="56"/>
      <c r="BB1208" s="56"/>
      <c r="BC1208" s="56"/>
      <c r="BD1208" s="56"/>
      <c r="BE1208" s="56"/>
      <c r="BF1208" s="56"/>
      <c r="BG1208" s="56"/>
      <c r="BH1208" s="56"/>
      <c r="BI1208" s="56"/>
      <c r="BJ1208" s="56"/>
      <c r="BK1208" s="56"/>
      <c r="BL1208" s="56"/>
      <c r="BM1208" s="56"/>
      <c r="BN1208" s="56"/>
      <c r="BO1208" s="56"/>
      <c r="BP1208" s="56"/>
      <c r="BQ1208" s="56"/>
      <c r="BR1208" s="56"/>
      <c r="BS1208" s="56"/>
      <c r="BT1208" s="56"/>
      <c r="BU1208" s="56"/>
      <c r="BV1208" s="56"/>
      <c r="BW1208" s="56"/>
      <c r="BX1208" s="56"/>
      <c r="BY1208" s="56"/>
      <c r="BZ1208" s="56"/>
      <c r="CA1208" s="56"/>
      <c r="CB1208" s="56"/>
      <c r="CC1208" s="56"/>
      <c r="CD1208" s="56"/>
      <c r="CE1208" s="56"/>
      <c r="CF1208" s="56"/>
      <c r="CG1208" s="56"/>
      <c r="CH1208" s="56"/>
      <c r="CI1208" s="56"/>
      <c r="CJ1208" s="56"/>
      <c r="CK1208" s="56"/>
      <c r="CL1208" s="56"/>
      <c r="CM1208" s="56"/>
      <c r="CN1208" s="56"/>
      <c r="CO1208" s="56"/>
      <c r="CP1208" s="56"/>
      <c r="CQ1208" s="56"/>
      <c r="CR1208" s="56"/>
      <c r="CS1208" s="56"/>
      <c r="CT1208" s="56"/>
      <c r="CU1208" s="56"/>
      <c r="CV1208" s="56"/>
      <c r="CW1208" s="56"/>
      <c r="CX1208" s="56"/>
      <c r="CY1208" s="56"/>
      <c r="CZ1208" s="66"/>
      <c r="DA1208" s="66"/>
      <c r="DB1208" s="66"/>
      <c r="DC1208" s="66"/>
      <c r="DD1208" s="66"/>
      <c r="DE1208" s="66"/>
      <c r="DF1208" s="66"/>
      <c r="DG1208" s="66"/>
      <c r="DH1208" s="66"/>
      <c r="DI1208" s="66"/>
      <c r="DJ1208" s="66"/>
      <c r="DK1208" s="66"/>
      <c r="DL1208" s="66"/>
      <c r="DM1208" s="66"/>
      <c r="DN1208" s="66"/>
      <c r="DO1208" s="66"/>
      <c r="DP1208" s="66"/>
      <c r="DQ1208" s="66"/>
      <c r="DR1208" s="66"/>
      <c r="DS1208" s="66"/>
      <c r="DT1208" s="66"/>
      <c r="DU1208" s="66"/>
      <c r="DV1208" s="66"/>
      <c r="DW1208" s="66"/>
      <c r="DX1208" s="66"/>
      <c r="DY1208" s="66"/>
      <c r="DZ1208" s="66"/>
      <c r="EA1208" s="66"/>
      <c r="EB1208" s="66"/>
      <c r="EC1208" s="66"/>
      <c r="ED1208" s="66"/>
      <c r="EE1208" s="66"/>
      <c r="EF1208" s="66"/>
      <c r="EG1208" s="66"/>
      <c r="EH1208" s="66"/>
      <c r="EI1208" s="66"/>
      <c r="EJ1208" s="66"/>
      <c r="EK1208" s="66"/>
      <c r="EL1208" s="115"/>
      <c r="EM1208" s="61"/>
      <c r="EN1208" s="61"/>
      <c r="EO1208" s="61"/>
      <c r="EP1208" s="61"/>
      <c r="EQ1208" s="121"/>
    </row>
    <row r="1209" spans="2:147" s="67" customFormat="1" ht="11.25" customHeight="1" x14ac:dyDescent="0.15">
      <c r="B1209" s="114"/>
      <c r="C1209" s="56"/>
      <c r="D1209" s="56"/>
      <c r="E1209" s="56" t="s">
        <v>12621</v>
      </c>
      <c r="F1209" s="56"/>
      <c r="G1209" s="56"/>
      <c r="H1209" s="56" t="s">
        <v>12649</v>
      </c>
      <c r="I1209" s="56"/>
      <c r="J1209" s="56"/>
      <c r="K1209" s="56"/>
      <c r="L1209" s="56"/>
      <c r="M1209" s="56"/>
      <c r="N1209" s="56"/>
      <c r="O1209" s="56"/>
      <c r="P1209" s="56"/>
      <c r="Q1209" s="56" t="s">
        <v>12808</v>
      </c>
      <c r="R1209" s="56"/>
      <c r="S1209" s="56"/>
      <c r="T1209" s="56" t="s">
        <v>12809</v>
      </c>
      <c r="U1209" s="56"/>
      <c r="V1209" s="56"/>
      <c r="W1209" s="56"/>
      <c r="X1209" s="56"/>
      <c r="Y1209" s="56"/>
      <c r="Z1209" s="56" t="s">
        <v>46</v>
      </c>
      <c r="AA1209" s="56" t="s">
        <v>12719</v>
      </c>
      <c r="AB1209" s="56"/>
      <c r="AC1209" s="56"/>
      <c r="AD1209" s="56"/>
      <c r="AE1209" s="56"/>
      <c r="AF1209" s="56"/>
      <c r="AG1209" s="56"/>
      <c r="AH1209" s="56"/>
      <c r="AI1209" s="56" t="s">
        <v>47</v>
      </c>
      <c r="AJ1209" s="56" t="s">
        <v>40</v>
      </c>
      <c r="AK1209" s="56" t="s">
        <v>46</v>
      </c>
      <c r="AL1209" s="56" t="s">
        <v>12810</v>
      </c>
      <c r="AM1209" s="56"/>
      <c r="AN1209" s="56"/>
      <c r="AO1209" s="56"/>
      <c r="AP1209" s="56"/>
      <c r="AQ1209" s="56"/>
      <c r="AR1209" s="56"/>
      <c r="AS1209" s="56"/>
      <c r="AT1209" s="56"/>
      <c r="AU1209" s="56" t="s">
        <v>74</v>
      </c>
      <c r="AV1209" s="56" t="s">
        <v>12571</v>
      </c>
      <c r="AW1209" s="56" t="s">
        <v>47</v>
      </c>
      <c r="AX1209" s="56"/>
      <c r="AY1209" s="56"/>
      <c r="AZ1209" s="56"/>
      <c r="BA1209" s="56"/>
      <c r="BB1209" s="56"/>
      <c r="BC1209" s="56"/>
      <c r="BD1209" s="56"/>
      <c r="BE1209" s="56"/>
      <c r="BF1209" s="56"/>
      <c r="BG1209" s="56"/>
      <c r="BH1209" s="56"/>
      <c r="BI1209" s="56"/>
      <c r="BJ1209" s="56"/>
      <c r="BK1209" s="56"/>
      <c r="BL1209" s="56"/>
      <c r="BM1209" s="56"/>
      <c r="BN1209" s="56"/>
      <c r="BO1209" s="56"/>
      <c r="BP1209" s="56"/>
      <c r="BQ1209" s="56"/>
      <c r="BR1209" s="56"/>
      <c r="BS1209" s="56"/>
      <c r="BT1209" s="56"/>
      <c r="BU1209" s="56"/>
      <c r="BV1209" s="56"/>
      <c r="BW1209" s="56"/>
      <c r="BX1209" s="56"/>
      <c r="BY1209" s="56"/>
      <c r="BZ1209" s="56"/>
      <c r="CA1209" s="56"/>
      <c r="CB1209" s="56"/>
      <c r="CC1209" s="56"/>
      <c r="CD1209" s="56"/>
      <c r="CE1209" s="56"/>
      <c r="CF1209" s="56"/>
      <c r="CG1209" s="56"/>
      <c r="CH1209" s="56"/>
      <c r="CI1209" s="56"/>
      <c r="CJ1209" s="56"/>
      <c r="CK1209" s="56"/>
      <c r="CL1209" s="56"/>
      <c r="CM1209" s="56"/>
      <c r="CN1209" s="56"/>
      <c r="CO1209" s="56"/>
      <c r="CP1209" s="56"/>
      <c r="CQ1209" s="56"/>
      <c r="CR1209" s="56"/>
      <c r="CS1209" s="56"/>
      <c r="CT1209" s="56"/>
      <c r="CU1209" s="56"/>
      <c r="CV1209" s="56"/>
      <c r="CW1209" s="56"/>
      <c r="CX1209" s="56"/>
      <c r="CY1209" s="56"/>
      <c r="CZ1209" s="66"/>
      <c r="DA1209" s="66"/>
      <c r="DB1209" s="66"/>
      <c r="DC1209" s="66"/>
      <c r="DD1209" s="66"/>
      <c r="DE1209" s="66"/>
      <c r="DF1209" s="66"/>
      <c r="DG1209" s="66"/>
      <c r="DH1209" s="66"/>
      <c r="DI1209" s="66"/>
      <c r="DJ1209" s="66"/>
      <c r="DK1209" s="66"/>
      <c r="DL1209" s="66"/>
      <c r="DM1209" s="66"/>
      <c r="DN1209" s="66"/>
      <c r="DO1209" s="66"/>
      <c r="DP1209" s="66"/>
      <c r="DQ1209" s="66"/>
      <c r="DR1209" s="66"/>
      <c r="DS1209" s="66"/>
      <c r="DT1209" s="66"/>
      <c r="DU1209" s="66"/>
      <c r="DV1209" s="66"/>
      <c r="DW1209" s="66"/>
      <c r="DX1209" s="66"/>
      <c r="DY1209" s="66"/>
      <c r="DZ1209" s="66"/>
      <c r="EA1209" s="66"/>
      <c r="EB1209" s="66"/>
      <c r="EC1209" s="66"/>
      <c r="ED1209" s="66"/>
      <c r="EE1209" s="66"/>
      <c r="EF1209" s="66"/>
      <c r="EG1209" s="66"/>
      <c r="EH1209" s="66"/>
      <c r="EI1209" s="66"/>
      <c r="EJ1209" s="66"/>
      <c r="EK1209" s="66"/>
      <c r="EL1209" s="115"/>
      <c r="EM1209" s="61"/>
      <c r="EN1209" s="61"/>
      <c r="EO1209" s="61"/>
      <c r="EP1209" s="61"/>
      <c r="EQ1209" s="121"/>
    </row>
    <row r="1210" spans="2:147" s="67" customFormat="1" ht="11.25" customHeight="1" x14ac:dyDescent="0.15">
      <c r="B1210" s="114"/>
      <c r="C1210" s="56"/>
      <c r="D1210" s="56"/>
      <c r="E1210" s="56"/>
      <c r="F1210" s="56"/>
      <c r="G1210" s="56"/>
      <c r="H1210" s="56"/>
      <c r="I1210" s="56"/>
      <c r="J1210" s="56"/>
      <c r="K1210" s="56"/>
      <c r="L1210" s="56"/>
      <c r="M1210" s="56"/>
      <c r="N1210" s="56"/>
      <c r="O1210" s="56"/>
      <c r="P1210" s="56"/>
      <c r="Q1210" s="56"/>
      <c r="R1210" s="56"/>
      <c r="S1210" s="56"/>
      <c r="T1210" s="56"/>
      <c r="U1210" s="56"/>
      <c r="V1210" s="56"/>
      <c r="W1210" s="56"/>
      <c r="X1210" s="56"/>
      <c r="Y1210" s="56"/>
      <c r="Z1210" s="56"/>
      <c r="AA1210" s="56"/>
      <c r="AB1210" s="56"/>
      <c r="AC1210" s="56"/>
      <c r="AD1210" s="56"/>
      <c r="AE1210" s="56"/>
      <c r="AF1210" s="56"/>
      <c r="AG1210" s="56"/>
      <c r="AH1210" s="56"/>
      <c r="AI1210" s="56"/>
      <c r="AJ1210" s="56"/>
      <c r="AK1210" s="56"/>
      <c r="AL1210" s="56"/>
      <c r="AM1210" s="56"/>
      <c r="AN1210" s="56"/>
      <c r="AO1210" s="56"/>
      <c r="AP1210" s="56"/>
      <c r="AQ1210" s="56"/>
      <c r="AR1210" s="56"/>
      <c r="AS1210" s="56"/>
      <c r="AT1210" s="56"/>
      <c r="AU1210" s="56"/>
      <c r="AV1210" s="56"/>
      <c r="AW1210" s="56"/>
      <c r="AX1210" s="56"/>
      <c r="AY1210" s="56"/>
      <c r="AZ1210" s="56"/>
      <c r="BA1210" s="56"/>
      <c r="BB1210" s="56"/>
      <c r="BC1210" s="56"/>
      <c r="BD1210" s="56"/>
      <c r="BE1210" s="56"/>
      <c r="BF1210" s="56"/>
      <c r="BG1210" s="56"/>
      <c r="BH1210" s="56"/>
      <c r="BI1210" s="56"/>
      <c r="BJ1210" s="56"/>
      <c r="BK1210" s="56"/>
      <c r="BL1210" s="56"/>
      <c r="BM1210" s="56"/>
      <c r="BN1210" s="56"/>
      <c r="BO1210" s="56"/>
      <c r="BP1210" s="56"/>
      <c r="BQ1210" s="56"/>
      <c r="BR1210" s="56"/>
      <c r="BS1210" s="56"/>
      <c r="BT1210" s="56"/>
      <c r="BU1210" s="56"/>
      <c r="BV1210" s="56"/>
      <c r="BW1210" s="56"/>
      <c r="BX1210" s="56"/>
      <c r="BY1210" s="56"/>
      <c r="BZ1210" s="56"/>
      <c r="CA1210" s="56"/>
      <c r="CB1210" s="56"/>
      <c r="CC1210" s="56"/>
      <c r="CD1210" s="56"/>
      <c r="CE1210" s="56"/>
      <c r="CF1210" s="56"/>
      <c r="CG1210" s="56"/>
      <c r="CH1210" s="56"/>
      <c r="CI1210" s="56"/>
      <c r="CJ1210" s="56"/>
      <c r="CK1210" s="56"/>
      <c r="CL1210" s="56"/>
      <c r="CM1210" s="56"/>
      <c r="CN1210" s="56"/>
      <c r="CO1210" s="56"/>
      <c r="CP1210" s="56"/>
      <c r="CQ1210" s="56"/>
      <c r="CR1210" s="56"/>
      <c r="CS1210" s="56"/>
      <c r="CT1210" s="56"/>
      <c r="CU1210" s="56"/>
      <c r="CV1210" s="56"/>
      <c r="CW1210" s="56"/>
      <c r="CX1210" s="56"/>
      <c r="CY1210" s="56"/>
      <c r="CZ1210" s="66"/>
      <c r="DA1210" s="66"/>
      <c r="DB1210" s="66"/>
      <c r="DC1210" s="66"/>
      <c r="DD1210" s="66"/>
      <c r="DE1210" s="66"/>
      <c r="DF1210" s="66"/>
      <c r="DG1210" s="66"/>
      <c r="DH1210" s="66"/>
      <c r="DI1210" s="66"/>
      <c r="DJ1210" s="66"/>
      <c r="DK1210" s="66"/>
      <c r="DL1210" s="66"/>
      <c r="DM1210" s="66"/>
      <c r="DN1210" s="66"/>
      <c r="DO1210" s="66"/>
      <c r="DP1210" s="66"/>
      <c r="DQ1210" s="66"/>
      <c r="DR1210" s="66"/>
      <c r="DS1210" s="66"/>
      <c r="DT1210" s="66"/>
      <c r="DU1210" s="66"/>
      <c r="DV1210" s="66"/>
      <c r="DW1210" s="66"/>
      <c r="DX1210" s="66"/>
      <c r="DY1210" s="66"/>
      <c r="DZ1210" s="66"/>
      <c r="EA1210" s="66"/>
      <c r="EB1210" s="66"/>
      <c r="EC1210" s="66"/>
      <c r="ED1210" s="66"/>
      <c r="EE1210" s="66"/>
      <c r="EF1210" s="66"/>
      <c r="EG1210" s="66"/>
      <c r="EH1210" s="66"/>
      <c r="EI1210" s="66"/>
      <c r="EJ1210" s="66"/>
      <c r="EK1210" s="66"/>
      <c r="EL1210" s="115"/>
      <c r="EM1210" s="61"/>
      <c r="EN1210" s="61"/>
      <c r="EO1210" s="61"/>
      <c r="EP1210" s="61"/>
      <c r="EQ1210" s="121"/>
    </row>
    <row r="1211" spans="2:147" s="67" customFormat="1" ht="11.25" customHeight="1" x14ac:dyDescent="0.15">
      <c r="B1211" s="114"/>
      <c r="C1211" s="56"/>
      <c r="D1211" s="56"/>
      <c r="E1211" s="56"/>
      <c r="F1211" s="56"/>
      <c r="G1211" s="56"/>
      <c r="H1211" s="56" t="str">
        <f>P1203</f>
        <v>3,492.8</v>
      </c>
      <c r="I1211" s="56"/>
      <c r="J1211" s="56"/>
      <c r="K1211" s="56"/>
      <c r="L1211" s="56"/>
      <c r="M1211" s="56"/>
      <c r="N1211" s="56"/>
      <c r="O1211" s="56"/>
      <c r="P1211" s="56" t="s">
        <v>12566</v>
      </c>
      <c r="Q1211" s="56"/>
      <c r="R1211" s="56"/>
      <c r="S1211" s="56" t="str">
        <f>TEXT(3,"#,##0.#######")</f>
        <v>3.</v>
      </c>
      <c r="T1211" s="56" t="s">
        <v>12571</v>
      </c>
      <c r="U1211" s="56"/>
      <c r="V1211" s="56" t="s">
        <v>43</v>
      </c>
      <c r="W1211" s="56"/>
      <c r="X1211" s="56" t="str">
        <f>TEXT(TRUNC(P1203*(S1211*(1/100)),1),"#,##0.#")</f>
        <v>104.7</v>
      </c>
      <c r="Y1211" s="56"/>
      <c r="Z1211" s="56"/>
      <c r="AA1211" s="56"/>
      <c r="AB1211" s="56"/>
      <c r="AC1211" s="56"/>
      <c r="AD1211" s="56"/>
      <c r="AE1211" s="56"/>
      <c r="AF1211" s="56"/>
      <c r="AG1211" s="56"/>
      <c r="AH1211" s="56"/>
      <c r="AI1211" s="56"/>
      <c r="AJ1211" s="56"/>
      <c r="AK1211" s="56"/>
      <c r="AL1211" s="56"/>
      <c r="AM1211" s="56"/>
      <c r="AN1211" s="56"/>
      <c r="AO1211" s="56"/>
      <c r="AP1211" s="56"/>
      <c r="AQ1211" s="56"/>
      <c r="AR1211" s="56"/>
      <c r="AS1211" s="56"/>
      <c r="AT1211" s="56"/>
      <c r="AU1211" s="56"/>
      <c r="AV1211" s="56"/>
      <c r="AW1211" s="56"/>
      <c r="AX1211" s="56"/>
      <c r="AY1211" s="56"/>
      <c r="AZ1211" s="56"/>
      <c r="BA1211" s="56"/>
      <c r="BB1211" s="56"/>
      <c r="BC1211" s="56"/>
      <c r="BD1211" s="56"/>
      <c r="BE1211" s="56"/>
      <c r="BF1211" s="56"/>
      <c r="BG1211" s="56"/>
      <c r="BH1211" s="56"/>
      <c r="BI1211" s="56"/>
      <c r="BJ1211" s="56"/>
      <c r="BK1211" s="56"/>
      <c r="BL1211" s="56"/>
      <c r="BM1211" s="56"/>
      <c r="BN1211" s="56"/>
      <c r="BO1211" s="56"/>
      <c r="BP1211" s="56"/>
      <c r="BQ1211" s="56"/>
      <c r="BR1211" s="56"/>
      <c r="BS1211" s="56"/>
      <c r="BT1211" s="56"/>
      <c r="BU1211" s="56"/>
      <c r="BV1211" s="56"/>
      <c r="BW1211" s="56"/>
      <c r="BX1211" s="56"/>
      <c r="BY1211" s="56"/>
      <c r="BZ1211" s="56"/>
      <c r="CA1211" s="56"/>
      <c r="CB1211" s="56"/>
      <c r="CC1211" s="56"/>
      <c r="CD1211" s="56"/>
      <c r="CE1211" s="56"/>
      <c r="CF1211" s="56"/>
      <c r="CG1211" s="56"/>
      <c r="CH1211" s="56"/>
      <c r="CI1211" s="56"/>
      <c r="CJ1211" s="56"/>
      <c r="CK1211" s="56"/>
      <c r="CL1211" s="56"/>
      <c r="CM1211" s="56"/>
      <c r="CN1211" s="56"/>
      <c r="CO1211" s="56"/>
      <c r="CP1211" s="56"/>
      <c r="CQ1211" s="56"/>
      <c r="CR1211" s="56"/>
      <c r="CS1211" s="56"/>
      <c r="CT1211" s="56"/>
      <c r="CU1211" s="56"/>
      <c r="CV1211" s="56"/>
      <c r="CW1211" s="56"/>
      <c r="CX1211" s="56"/>
      <c r="CY1211" s="56"/>
      <c r="CZ1211" s="66"/>
      <c r="DA1211" s="66"/>
      <c r="DB1211" s="66"/>
      <c r="DC1211" s="66"/>
      <c r="DD1211" s="66"/>
      <c r="DE1211" s="66"/>
      <c r="DF1211" s="66"/>
      <c r="DG1211" s="66"/>
      <c r="DH1211" s="66"/>
      <c r="DI1211" s="66"/>
      <c r="DJ1211" s="66"/>
      <c r="DK1211" s="66"/>
      <c r="DL1211" s="66"/>
      <c r="DM1211" s="66"/>
      <c r="DN1211" s="66"/>
      <c r="DO1211" s="66"/>
      <c r="DP1211" s="66"/>
      <c r="DQ1211" s="66"/>
      <c r="DR1211" s="66"/>
      <c r="DS1211" s="66"/>
      <c r="DT1211" s="66"/>
      <c r="DU1211" s="66"/>
      <c r="DV1211" s="66"/>
      <c r="DW1211" s="66"/>
      <c r="DX1211" s="66"/>
      <c r="DY1211" s="66"/>
      <c r="DZ1211" s="66"/>
      <c r="EA1211" s="66"/>
      <c r="EB1211" s="66"/>
      <c r="EC1211" s="66"/>
      <c r="ED1211" s="66"/>
      <c r="EE1211" s="66"/>
      <c r="EF1211" s="66"/>
      <c r="EG1211" s="66"/>
      <c r="EH1211" s="66"/>
      <c r="EI1211" s="66"/>
      <c r="EJ1211" s="66"/>
      <c r="EK1211" s="66"/>
      <c r="EL1211" s="115"/>
      <c r="EM1211" s="61">
        <f>EN1211+EO1211+EP1211</f>
        <v>104.7</v>
      </c>
      <c r="EN1211" s="61"/>
      <c r="EO1211" s="61" t="str">
        <f>X1211</f>
        <v>104.7</v>
      </c>
      <c r="EP1211" s="61"/>
      <c r="EQ1211" s="121"/>
    </row>
    <row r="1212" spans="2:147" s="67" customFormat="1" ht="11.25" customHeight="1" x14ac:dyDescent="0.15">
      <c r="B1212" s="114"/>
      <c r="C1212" s="56"/>
      <c r="D1212" s="56"/>
      <c r="E1212" s="56"/>
      <c r="F1212" s="56"/>
      <c r="G1212" s="56"/>
      <c r="H1212" s="56"/>
      <c r="I1212" s="56"/>
      <c r="J1212" s="56"/>
      <c r="K1212" s="56"/>
      <c r="L1212" s="56"/>
      <c r="M1212" s="56"/>
      <c r="N1212" s="56"/>
      <c r="O1212" s="56"/>
      <c r="P1212" s="56"/>
      <c r="Q1212" s="56"/>
      <c r="R1212" s="56"/>
      <c r="S1212" s="56"/>
      <c r="T1212" s="56"/>
      <c r="U1212" s="56"/>
      <c r="V1212" s="56"/>
      <c r="W1212" s="56"/>
      <c r="X1212" s="56"/>
      <c r="Y1212" s="56"/>
      <c r="Z1212" s="56"/>
      <c r="AA1212" s="56"/>
      <c r="AB1212" s="56"/>
      <c r="AC1212" s="56"/>
      <c r="AD1212" s="56"/>
      <c r="AE1212" s="56"/>
      <c r="AF1212" s="56"/>
      <c r="AG1212" s="56"/>
      <c r="AH1212" s="56"/>
      <c r="AI1212" s="56"/>
      <c r="AJ1212" s="56"/>
      <c r="AK1212" s="56"/>
      <c r="AL1212" s="56"/>
      <c r="AM1212" s="56"/>
      <c r="AN1212" s="56"/>
      <c r="AO1212" s="56"/>
      <c r="AP1212" s="56"/>
      <c r="AQ1212" s="56"/>
      <c r="AR1212" s="56"/>
      <c r="AS1212" s="56"/>
      <c r="AT1212" s="56"/>
      <c r="AU1212" s="56"/>
      <c r="AV1212" s="56"/>
      <c r="AW1212" s="56"/>
      <c r="AX1212" s="56"/>
      <c r="AY1212" s="56"/>
      <c r="AZ1212" s="56"/>
      <c r="BA1212" s="56"/>
      <c r="BB1212" s="56"/>
      <c r="BC1212" s="56"/>
      <c r="BD1212" s="56"/>
      <c r="BE1212" s="56"/>
      <c r="BF1212" s="56"/>
      <c r="BG1212" s="56"/>
      <c r="BH1212" s="56"/>
      <c r="BI1212" s="56"/>
      <c r="BJ1212" s="56"/>
      <c r="BK1212" s="56"/>
      <c r="BL1212" s="56"/>
      <c r="BM1212" s="56"/>
      <c r="BN1212" s="56"/>
      <c r="BO1212" s="56"/>
      <c r="BP1212" s="56"/>
      <c r="BQ1212" s="56"/>
      <c r="BR1212" s="56"/>
      <c r="BS1212" s="56"/>
      <c r="BT1212" s="56"/>
      <c r="BU1212" s="56"/>
      <c r="BV1212" s="56"/>
      <c r="BW1212" s="56"/>
      <c r="BX1212" s="56"/>
      <c r="BY1212" s="56"/>
      <c r="BZ1212" s="56"/>
      <c r="CA1212" s="56"/>
      <c r="CB1212" s="56"/>
      <c r="CC1212" s="56"/>
      <c r="CD1212" s="56"/>
      <c r="CE1212" s="56"/>
      <c r="CF1212" s="56"/>
      <c r="CG1212" s="56"/>
      <c r="CH1212" s="56"/>
      <c r="CI1212" s="56"/>
      <c r="CJ1212" s="56"/>
      <c r="CK1212" s="56"/>
      <c r="CL1212" s="56"/>
      <c r="CM1212" s="56"/>
      <c r="CN1212" s="56"/>
      <c r="CO1212" s="56"/>
      <c r="CP1212" s="56"/>
      <c r="CQ1212" s="56"/>
      <c r="CR1212" s="56"/>
      <c r="CS1212" s="56"/>
      <c r="CT1212" s="56"/>
      <c r="CU1212" s="56"/>
      <c r="CV1212" s="56"/>
      <c r="CW1212" s="56"/>
      <c r="CX1212" s="56"/>
      <c r="CY1212" s="56"/>
      <c r="CZ1212" s="66"/>
      <c r="DA1212" s="66"/>
      <c r="DB1212" s="66"/>
      <c r="DC1212" s="66"/>
      <c r="DD1212" s="66"/>
      <c r="DE1212" s="66"/>
      <c r="DF1212" s="66"/>
      <c r="DG1212" s="66"/>
      <c r="DH1212" s="66"/>
      <c r="DI1212" s="66"/>
      <c r="DJ1212" s="66"/>
      <c r="DK1212" s="66"/>
      <c r="DL1212" s="66"/>
      <c r="DM1212" s="66"/>
      <c r="DN1212" s="66"/>
      <c r="DO1212" s="66"/>
      <c r="DP1212" s="66"/>
      <c r="DQ1212" s="66"/>
      <c r="DR1212" s="66"/>
      <c r="DS1212" s="66"/>
      <c r="DT1212" s="66"/>
      <c r="DU1212" s="66"/>
      <c r="DV1212" s="66"/>
      <c r="DW1212" s="66"/>
      <c r="DX1212" s="66"/>
      <c r="DY1212" s="66"/>
      <c r="DZ1212" s="66"/>
      <c r="EA1212" s="66"/>
      <c r="EB1212" s="66"/>
      <c r="EC1212" s="66"/>
      <c r="ED1212" s="66"/>
      <c r="EE1212" s="66"/>
      <c r="EF1212" s="66"/>
      <c r="EG1212" s="66"/>
      <c r="EH1212" s="66"/>
      <c r="EI1212" s="66"/>
      <c r="EJ1212" s="66"/>
      <c r="EK1212" s="66"/>
      <c r="EL1212" s="115"/>
      <c r="EM1212" s="61"/>
      <c r="EN1212" s="61"/>
      <c r="EO1212" s="61"/>
      <c r="EP1212" s="61"/>
      <c r="EQ1212" s="121"/>
    </row>
    <row r="1213" spans="2:147" s="67" customFormat="1" ht="11.25" customHeight="1" x14ac:dyDescent="0.15">
      <c r="B1213" s="114"/>
      <c r="C1213" s="56"/>
      <c r="D1213" s="56"/>
      <c r="E1213" s="56" t="s">
        <v>12622</v>
      </c>
      <c r="F1213" s="56"/>
      <c r="G1213" s="56"/>
      <c r="H1213" s="56" t="s">
        <v>12561</v>
      </c>
      <c r="I1213" s="56"/>
      <c r="J1213" s="56"/>
      <c r="K1213" s="56"/>
      <c r="L1213" s="56"/>
      <c r="M1213" s="56"/>
      <c r="N1213" s="56"/>
      <c r="O1213" s="56"/>
      <c r="P1213" s="56"/>
      <c r="Q1213" s="56" t="s">
        <v>41</v>
      </c>
      <c r="R1213" s="56"/>
      <c r="S1213" s="56" t="s">
        <v>12720</v>
      </c>
      <c r="T1213" s="56"/>
      <c r="U1213" s="56"/>
      <c r="V1213" s="56"/>
      <c r="W1213" s="56"/>
      <c r="X1213" s="56"/>
      <c r="Y1213" s="56"/>
      <c r="Z1213" s="56"/>
      <c r="AA1213" s="56"/>
      <c r="AB1213" s="56"/>
      <c r="AC1213" s="56"/>
      <c r="AD1213" s="56" t="s">
        <v>12811</v>
      </c>
      <c r="AE1213" s="56"/>
      <c r="AF1213" s="56"/>
      <c r="AG1213" s="56"/>
      <c r="AH1213" s="56"/>
      <c r="AI1213" s="56"/>
      <c r="AJ1213" s="56"/>
      <c r="AK1213" s="56"/>
      <c r="AL1213" s="56"/>
      <c r="AM1213" s="56"/>
      <c r="AN1213" s="56"/>
      <c r="AO1213" s="56"/>
      <c r="AP1213" s="56"/>
      <c r="AQ1213" s="56"/>
      <c r="AR1213" s="56"/>
      <c r="AS1213" s="56"/>
      <c r="AT1213" s="56"/>
      <c r="AU1213" s="56"/>
      <c r="AV1213" s="56"/>
      <c r="AW1213" s="56"/>
      <c r="AX1213" s="56"/>
      <c r="AY1213" s="56"/>
      <c r="AZ1213" s="56"/>
      <c r="BA1213" s="56"/>
      <c r="BB1213" s="56"/>
      <c r="BC1213" s="56"/>
      <c r="BD1213" s="56"/>
      <c r="BE1213" s="56"/>
      <c r="BF1213" s="56"/>
      <c r="BG1213" s="56"/>
      <c r="BH1213" s="56"/>
      <c r="BI1213" s="56"/>
      <c r="BJ1213" s="56"/>
      <c r="BK1213" s="56"/>
      <c r="BL1213" s="56"/>
      <c r="BM1213" s="56"/>
      <c r="BN1213" s="56"/>
      <c r="BO1213" s="56"/>
      <c r="BP1213" s="56"/>
      <c r="BQ1213" s="56"/>
      <c r="BR1213" s="56"/>
      <c r="BS1213" s="56"/>
      <c r="BT1213" s="56"/>
      <c r="BU1213" s="56"/>
      <c r="BV1213" s="56"/>
      <c r="BW1213" s="56"/>
      <c r="BX1213" s="56"/>
      <c r="BY1213" s="56"/>
      <c r="BZ1213" s="56"/>
      <c r="CA1213" s="56"/>
      <c r="CB1213" s="56"/>
      <c r="CC1213" s="56"/>
      <c r="CD1213" s="56"/>
      <c r="CE1213" s="56"/>
      <c r="CF1213" s="56"/>
      <c r="CG1213" s="56"/>
      <c r="CH1213" s="56"/>
      <c r="CI1213" s="56"/>
      <c r="CJ1213" s="56"/>
      <c r="CK1213" s="56"/>
      <c r="CL1213" s="56"/>
      <c r="CM1213" s="56"/>
      <c r="CN1213" s="56"/>
      <c r="CO1213" s="56"/>
      <c r="CP1213" s="56"/>
      <c r="CQ1213" s="56"/>
      <c r="CR1213" s="56"/>
      <c r="CS1213" s="56"/>
      <c r="CT1213" s="56"/>
      <c r="CU1213" s="56"/>
      <c r="CV1213" s="56"/>
      <c r="CW1213" s="56"/>
      <c r="CX1213" s="56"/>
      <c r="CY1213" s="56"/>
      <c r="CZ1213" s="66"/>
      <c r="DA1213" s="66"/>
      <c r="DB1213" s="66"/>
      <c r="DC1213" s="66"/>
      <c r="DD1213" s="66"/>
      <c r="DE1213" s="66"/>
      <c r="DF1213" s="66"/>
      <c r="DG1213" s="66"/>
      <c r="DH1213" s="66"/>
      <c r="DI1213" s="66"/>
      <c r="DJ1213" s="66"/>
      <c r="DK1213" s="66"/>
      <c r="DL1213" s="66"/>
      <c r="DM1213" s="66"/>
      <c r="DN1213" s="66"/>
      <c r="DO1213" s="66"/>
      <c r="DP1213" s="66"/>
      <c r="DQ1213" s="66"/>
      <c r="DR1213" s="66"/>
      <c r="DS1213" s="66"/>
      <c r="DT1213" s="66"/>
      <c r="DU1213" s="66"/>
      <c r="DV1213" s="66"/>
      <c r="DW1213" s="66"/>
      <c r="DX1213" s="66"/>
      <c r="DY1213" s="66"/>
      <c r="DZ1213" s="66"/>
      <c r="EA1213" s="66"/>
      <c r="EB1213" s="66"/>
      <c r="EC1213" s="66"/>
      <c r="ED1213" s="66"/>
      <c r="EE1213" s="66"/>
      <c r="EF1213" s="66"/>
      <c r="EG1213" s="66"/>
      <c r="EH1213" s="66"/>
      <c r="EI1213" s="66"/>
      <c r="EJ1213" s="66"/>
      <c r="EK1213" s="66"/>
      <c r="EL1213" s="115"/>
      <c r="EM1213" s="61"/>
      <c r="EN1213" s="61"/>
      <c r="EO1213" s="61"/>
      <c r="EP1213" s="61"/>
      <c r="EQ1213" s="121"/>
    </row>
    <row r="1214" spans="2:147" s="67" customFormat="1" ht="11.25" customHeight="1" x14ac:dyDescent="0.15">
      <c r="B1214" s="114"/>
      <c r="C1214" s="56"/>
      <c r="D1214" s="56"/>
      <c r="E1214" s="56"/>
      <c r="F1214" s="56"/>
      <c r="G1214" s="56"/>
      <c r="H1214" s="56"/>
      <c r="I1214" s="56"/>
      <c r="J1214" s="56"/>
      <c r="K1214" s="56"/>
      <c r="L1214" s="56"/>
      <c r="M1214" s="56"/>
      <c r="N1214" s="56"/>
      <c r="O1214" s="56"/>
      <c r="P1214" s="56"/>
      <c r="Q1214" s="56"/>
      <c r="R1214" s="56"/>
      <c r="S1214" s="56"/>
      <c r="T1214" s="56"/>
      <c r="U1214" s="56"/>
      <c r="V1214" s="56"/>
      <c r="W1214" s="56"/>
      <c r="X1214" s="56"/>
      <c r="Y1214" s="56"/>
      <c r="Z1214" s="56"/>
      <c r="AA1214" s="56"/>
      <c r="AB1214" s="56"/>
      <c r="AC1214" s="56"/>
      <c r="AD1214" s="56"/>
      <c r="AE1214" s="56"/>
      <c r="AF1214" s="56"/>
      <c r="AG1214" s="56"/>
      <c r="AH1214" s="56"/>
      <c r="AI1214" s="56"/>
      <c r="AJ1214" s="56"/>
      <c r="AK1214" s="56"/>
      <c r="AL1214" s="56"/>
      <c r="AM1214" s="56"/>
      <c r="AN1214" s="56"/>
      <c r="AO1214" s="56"/>
      <c r="AP1214" s="56"/>
      <c r="AQ1214" s="56"/>
      <c r="AR1214" s="56"/>
      <c r="AS1214" s="56"/>
      <c r="AT1214" s="56"/>
      <c r="AU1214" s="56"/>
      <c r="AV1214" s="56"/>
      <c r="AW1214" s="56"/>
      <c r="AX1214" s="56"/>
      <c r="AY1214" s="56"/>
      <c r="AZ1214" s="56"/>
      <c r="BA1214" s="56"/>
      <c r="BB1214" s="56"/>
      <c r="BC1214" s="56"/>
      <c r="BD1214" s="56"/>
      <c r="BE1214" s="56"/>
      <c r="BF1214" s="56"/>
      <c r="BG1214" s="56"/>
      <c r="BH1214" s="56"/>
      <c r="BI1214" s="56"/>
      <c r="BJ1214" s="56"/>
      <c r="BK1214" s="56"/>
      <c r="BL1214" s="56"/>
      <c r="BM1214" s="56"/>
      <c r="BN1214" s="56"/>
      <c r="BO1214" s="56"/>
      <c r="BP1214" s="56"/>
      <c r="BQ1214" s="56"/>
      <c r="BR1214" s="56"/>
      <c r="BS1214" s="56"/>
      <c r="BT1214" s="56"/>
      <c r="BU1214" s="56"/>
      <c r="BV1214" s="56"/>
      <c r="BW1214" s="56"/>
      <c r="BX1214" s="56"/>
      <c r="BY1214" s="56"/>
      <c r="BZ1214" s="56"/>
      <c r="CA1214" s="56"/>
      <c r="CB1214" s="56"/>
      <c r="CC1214" s="56"/>
      <c r="CD1214" s="56"/>
      <c r="CE1214" s="56"/>
      <c r="CF1214" s="56"/>
      <c r="CG1214" s="56"/>
      <c r="CH1214" s="56"/>
      <c r="CI1214" s="56"/>
      <c r="CJ1214" s="56"/>
      <c r="CK1214" s="56"/>
      <c r="CL1214" s="56"/>
      <c r="CM1214" s="56"/>
      <c r="CN1214" s="56"/>
      <c r="CO1214" s="56"/>
      <c r="CP1214" s="56"/>
      <c r="CQ1214" s="56"/>
      <c r="CR1214" s="56"/>
      <c r="CS1214" s="56"/>
      <c r="CT1214" s="56"/>
      <c r="CU1214" s="56"/>
      <c r="CV1214" s="56"/>
      <c r="CW1214" s="56"/>
      <c r="CX1214" s="56"/>
      <c r="CY1214" s="56"/>
      <c r="CZ1214" s="66"/>
      <c r="DA1214" s="66"/>
      <c r="DB1214" s="66"/>
      <c r="DC1214" s="66"/>
      <c r="DD1214" s="66"/>
      <c r="DE1214" s="66"/>
      <c r="DF1214" s="66"/>
      <c r="DG1214" s="66"/>
      <c r="DH1214" s="66"/>
      <c r="DI1214" s="66"/>
      <c r="DJ1214" s="66"/>
      <c r="DK1214" s="66"/>
      <c r="DL1214" s="66"/>
      <c r="DM1214" s="66"/>
      <c r="DN1214" s="66"/>
      <c r="DO1214" s="66"/>
      <c r="DP1214" s="66"/>
      <c r="DQ1214" s="66"/>
      <c r="DR1214" s="66"/>
      <c r="DS1214" s="66"/>
      <c r="DT1214" s="66"/>
      <c r="DU1214" s="66"/>
      <c r="DV1214" s="66"/>
      <c r="DW1214" s="66"/>
      <c r="DX1214" s="66"/>
      <c r="DY1214" s="66"/>
      <c r="DZ1214" s="66"/>
      <c r="EA1214" s="66"/>
      <c r="EB1214" s="66"/>
      <c r="EC1214" s="66"/>
      <c r="ED1214" s="66"/>
      <c r="EE1214" s="66"/>
      <c r="EF1214" s="66"/>
      <c r="EG1214" s="66"/>
      <c r="EH1214" s="66"/>
      <c r="EI1214" s="66"/>
      <c r="EJ1214" s="66"/>
      <c r="EK1214" s="66"/>
      <c r="EL1214" s="115"/>
      <c r="EM1214" s="61"/>
      <c r="EN1214" s="61"/>
      <c r="EO1214" s="61"/>
      <c r="EP1214" s="61"/>
      <c r="EQ1214" s="121"/>
    </row>
    <row r="1215" spans="2:147" s="67" customFormat="1" ht="11.25" customHeight="1" x14ac:dyDescent="0.15">
      <c r="B1215" s="114"/>
      <c r="C1215" s="56"/>
      <c r="D1215" s="56"/>
      <c r="E1215" s="56"/>
      <c r="F1215" s="56"/>
      <c r="G1215" s="56"/>
      <c r="H1215" s="56" t="s">
        <v>12613</v>
      </c>
      <c r="I1215" s="56"/>
      <c r="J1215" s="56" t="s">
        <v>43</v>
      </c>
      <c r="K1215" s="56"/>
      <c r="L1215" s="56" t="s">
        <v>12670</v>
      </c>
      <c r="M1215" s="56"/>
      <c r="N1215" s="56"/>
      <c r="O1215" s="56" t="s">
        <v>12609</v>
      </c>
      <c r="P1215" s="56"/>
      <c r="Q1215" s="56"/>
      <c r="R1215" s="56" t="str">
        <f>TEXT(8,"#,##0.#######")</f>
        <v>8.</v>
      </c>
      <c r="S1215" s="56" t="s">
        <v>4481</v>
      </c>
      <c r="T1215" s="56"/>
      <c r="U1215" s="56"/>
      <c r="V1215" s="56" t="s">
        <v>43</v>
      </c>
      <c r="W1215" s="56"/>
      <c r="X1215" s="56" t="str">
        <f>TEXT(AM1185,"#,##0.#######")</f>
        <v>228.</v>
      </c>
      <c r="Y1215" s="56"/>
      <c r="Z1215" s="56"/>
      <c r="AA1215" s="56"/>
      <c r="AB1215" s="56" t="s">
        <v>12609</v>
      </c>
      <c r="AC1215" s="56"/>
      <c r="AD1215" s="56"/>
      <c r="AE1215" s="56" t="str">
        <f>TEXT(R1215,"#,##0.#######")</f>
        <v>8.</v>
      </c>
      <c r="AF1215" s="56"/>
      <c r="AG1215" s="56" t="s">
        <v>43</v>
      </c>
      <c r="AH1215" s="56"/>
      <c r="AI1215" s="56" t="str">
        <f>TEXT(ROUND(AM1185/R1215,2),"#,##0.#######")</f>
        <v>28.5</v>
      </c>
      <c r="AJ1215" s="56"/>
      <c r="AK1215" s="56"/>
      <c r="AL1215" s="56"/>
      <c r="AM1215" s="56"/>
      <c r="AN1215" s="56"/>
      <c r="AO1215" s="56"/>
      <c r="AP1215" s="56" t="s">
        <v>91</v>
      </c>
      <c r="AQ1215" s="56"/>
      <c r="AR1215" s="56" t="s">
        <v>45</v>
      </c>
      <c r="AS1215" s="56" t="s">
        <v>4481</v>
      </c>
      <c r="AT1215" s="56"/>
      <c r="AU1215" s="56"/>
      <c r="AV1215" s="56"/>
      <c r="AW1215" s="56"/>
      <c r="AX1215" s="56"/>
      <c r="AY1215" s="56"/>
      <c r="AZ1215" s="56"/>
      <c r="BA1215" s="56"/>
      <c r="BB1215" s="56"/>
      <c r="BC1215" s="56"/>
      <c r="BD1215" s="56"/>
      <c r="BE1215" s="56"/>
      <c r="BF1215" s="56"/>
      <c r="BG1215" s="56"/>
      <c r="BH1215" s="56"/>
      <c r="BI1215" s="56"/>
      <c r="BJ1215" s="56"/>
      <c r="BK1215" s="56"/>
      <c r="BL1215" s="56"/>
      <c r="BM1215" s="56"/>
      <c r="BN1215" s="56"/>
      <c r="BO1215" s="56"/>
      <c r="BP1215" s="56"/>
      <c r="BQ1215" s="56"/>
      <c r="BR1215" s="56"/>
      <c r="BS1215" s="56"/>
      <c r="BT1215" s="56"/>
      <c r="BU1215" s="56"/>
      <c r="BV1215" s="56"/>
      <c r="BW1215" s="56"/>
      <c r="BX1215" s="56"/>
      <c r="BY1215" s="56"/>
      <c r="BZ1215" s="56"/>
      <c r="CA1215" s="56"/>
      <c r="CB1215" s="56"/>
      <c r="CC1215" s="56"/>
      <c r="CD1215" s="56"/>
      <c r="CE1215" s="56"/>
      <c r="CF1215" s="56"/>
      <c r="CG1215" s="56"/>
      <c r="CH1215" s="56"/>
      <c r="CI1215" s="56"/>
      <c r="CJ1215" s="56"/>
      <c r="CK1215" s="56"/>
      <c r="CL1215" s="56"/>
      <c r="CM1215" s="56"/>
      <c r="CN1215" s="56"/>
      <c r="CO1215" s="56"/>
      <c r="CP1215" s="56"/>
      <c r="CQ1215" s="56"/>
      <c r="CR1215" s="56"/>
      <c r="CS1215" s="56"/>
      <c r="CT1215" s="56"/>
      <c r="CU1215" s="56"/>
      <c r="CV1215" s="56"/>
      <c r="CW1215" s="56"/>
      <c r="CX1215" s="56"/>
      <c r="CY1215" s="56"/>
      <c r="CZ1215" s="66"/>
      <c r="DA1215" s="66"/>
      <c r="DB1215" s="66"/>
      <c r="DC1215" s="66"/>
      <c r="DD1215" s="66"/>
      <c r="DE1215" s="66"/>
      <c r="DF1215" s="66"/>
      <c r="DG1215" s="66"/>
      <c r="DH1215" s="66"/>
      <c r="DI1215" s="66"/>
      <c r="DJ1215" s="66"/>
      <c r="DK1215" s="66"/>
      <c r="DL1215" s="66"/>
      <c r="DM1215" s="66"/>
      <c r="DN1215" s="66"/>
      <c r="DO1215" s="66"/>
      <c r="DP1215" s="66"/>
      <c r="DQ1215" s="66"/>
      <c r="DR1215" s="66"/>
      <c r="DS1215" s="66"/>
      <c r="DT1215" s="66"/>
      <c r="DU1215" s="66"/>
      <c r="DV1215" s="66"/>
      <c r="DW1215" s="66"/>
      <c r="DX1215" s="66"/>
      <c r="DY1215" s="66"/>
      <c r="DZ1215" s="66"/>
      <c r="EA1215" s="66"/>
      <c r="EB1215" s="66"/>
      <c r="EC1215" s="66"/>
      <c r="ED1215" s="66"/>
      <c r="EE1215" s="66"/>
      <c r="EF1215" s="66"/>
      <c r="EG1215" s="66"/>
      <c r="EH1215" s="66"/>
      <c r="EI1215" s="66"/>
      <c r="EJ1215" s="66"/>
      <c r="EK1215" s="66"/>
      <c r="EL1215" s="115"/>
      <c r="EM1215" s="61"/>
      <c r="EN1215" s="61"/>
      <c r="EO1215" s="61"/>
      <c r="EP1215" s="61"/>
      <c r="EQ1215" s="121"/>
    </row>
    <row r="1216" spans="2:147" s="67" customFormat="1" ht="11.25" customHeight="1" x14ac:dyDescent="0.15">
      <c r="B1216" s="114"/>
      <c r="C1216" s="56"/>
      <c r="D1216" s="56"/>
      <c r="E1216" s="56"/>
      <c r="F1216" s="56"/>
      <c r="G1216" s="56"/>
      <c r="H1216" s="56"/>
      <c r="I1216" s="56"/>
      <c r="J1216" s="56"/>
      <c r="K1216" s="56"/>
      <c r="L1216" s="56"/>
      <c r="M1216" s="56"/>
      <c r="N1216" s="56"/>
      <c r="O1216" s="56"/>
      <c r="P1216" s="56"/>
      <c r="Q1216" s="56"/>
      <c r="R1216" s="56"/>
      <c r="S1216" s="56"/>
      <c r="T1216" s="56"/>
      <c r="U1216" s="56"/>
      <c r="V1216" s="56"/>
      <c r="W1216" s="56"/>
      <c r="X1216" s="56"/>
      <c r="Y1216" s="56"/>
      <c r="Z1216" s="56"/>
      <c r="AA1216" s="56"/>
      <c r="AB1216" s="56"/>
      <c r="AC1216" s="56"/>
      <c r="AD1216" s="56"/>
      <c r="AE1216" s="56"/>
      <c r="AF1216" s="56"/>
      <c r="AG1216" s="56"/>
      <c r="AH1216" s="56"/>
      <c r="AI1216" s="56"/>
      <c r="AJ1216" s="56"/>
      <c r="AK1216" s="56"/>
      <c r="AL1216" s="56"/>
      <c r="AM1216" s="56"/>
      <c r="AN1216" s="56"/>
      <c r="AO1216" s="56"/>
      <c r="AP1216" s="56"/>
      <c r="AQ1216" s="56"/>
      <c r="AR1216" s="56"/>
      <c r="AS1216" s="56"/>
      <c r="AT1216" s="56"/>
      <c r="AU1216" s="56"/>
      <c r="AV1216" s="56"/>
      <c r="AW1216" s="56"/>
      <c r="AX1216" s="56"/>
      <c r="AY1216" s="56"/>
      <c r="AZ1216" s="56"/>
      <c r="BA1216" s="56"/>
      <c r="BB1216" s="56"/>
      <c r="BC1216" s="56"/>
      <c r="BD1216" s="56"/>
      <c r="BE1216" s="56"/>
      <c r="BF1216" s="56"/>
      <c r="BG1216" s="56"/>
      <c r="BH1216" s="56"/>
      <c r="BI1216" s="56"/>
      <c r="BJ1216" s="56"/>
      <c r="BK1216" s="56"/>
      <c r="BL1216" s="56"/>
      <c r="BM1216" s="56"/>
      <c r="BN1216" s="56"/>
      <c r="BO1216" s="56"/>
      <c r="BP1216" s="56"/>
      <c r="BQ1216" s="56"/>
      <c r="BR1216" s="56"/>
      <c r="BS1216" s="56"/>
      <c r="BT1216" s="56"/>
      <c r="BU1216" s="56"/>
      <c r="BV1216" s="56"/>
      <c r="BW1216" s="56"/>
      <c r="BX1216" s="56"/>
      <c r="BY1216" s="56"/>
      <c r="BZ1216" s="56"/>
      <c r="CA1216" s="56"/>
      <c r="CB1216" s="56"/>
      <c r="CC1216" s="56"/>
      <c r="CD1216" s="56"/>
      <c r="CE1216" s="56"/>
      <c r="CF1216" s="56"/>
      <c r="CG1216" s="56"/>
      <c r="CH1216" s="56"/>
      <c r="CI1216" s="56"/>
      <c r="CJ1216" s="56"/>
      <c r="CK1216" s="56"/>
      <c r="CL1216" s="56"/>
      <c r="CM1216" s="56"/>
      <c r="CN1216" s="56"/>
      <c r="CO1216" s="56"/>
      <c r="CP1216" s="56"/>
      <c r="CQ1216" s="56"/>
      <c r="CR1216" s="56"/>
      <c r="CS1216" s="56"/>
      <c r="CT1216" s="56"/>
      <c r="CU1216" s="56"/>
      <c r="CV1216" s="56"/>
      <c r="CW1216" s="56"/>
      <c r="CX1216" s="56"/>
      <c r="CY1216" s="56"/>
      <c r="CZ1216" s="66"/>
      <c r="DA1216" s="66"/>
      <c r="DB1216" s="66"/>
      <c r="DC1216" s="66"/>
      <c r="DD1216" s="66"/>
      <c r="DE1216" s="66"/>
      <c r="DF1216" s="66"/>
      <c r="DG1216" s="66"/>
      <c r="DH1216" s="66"/>
      <c r="DI1216" s="66"/>
      <c r="DJ1216" s="66"/>
      <c r="DK1216" s="66"/>
      <c r="DL1216" s="66"/>
      <c r="DM1216" s="66"/>
      <c r="DN1216" s="66"/>
      <c r="DO1216" s="66"/>
      <c r="DP1216" s="66"/>
      <c r="DQ1216" s="66"/>
      <c r="DR1216" s="66"/>
      <c r="DS1216" s="66"/>
      <c r="DT1216" s="66"/>
      <c r="DU1216" s="66"/>
      <c r="DV1216" s="66"/>
      <c r="DW1216" s="66"/>
      <c r="DX1216" s="66"/>
      <c r="DY1216" s="66"/>
      <c r="DZ1216" s="66"/>
      <c r="EA1216" s="66"/>
      <c r="EB1216" s="66"/>
      <c r="EC1216" s="66"/>
      <c r="ED1216" s="66"/>
      <c r="EE1216" s="66"/>
      <c r="EF1216" s="66"/>
      <c r="EG1216" s="66"/>
      <c r="EH1216" s="66"/>
      <c r="EI1216" s="66"/>
      <c r="EJ1216" s="66"/>
      <c r="EK1216" s="66"/>
      <c r="EL1216" s="115"/>
      <c r="EM1216" s="61"/>
      <c r="EN1216" s="61"/>
      <c r="EO1216" s="61"/>
      <c r="EP1216" s="61"/>
      <c r="EQ1216" s="121"/>
    </row>
    <row r="1217" spans="1:149" s="67" customFormat="1" ht="11.25" customHeight="1" x14ac:dyDescent="0.15">
      <c r="B1217" s="114"/>
      <c r="C1217" s="56"/>
      <c r="D1217" s="56"/>
      <c r="E1217" s="56"/>
      <c r="F1217" s="56"/>
      <c r="G1217" s="56"/>
      <c r="H1217" s="56" t="s">
        <v>4448</v>
      </c>
      <c r="I1217" s="56"/>
      <c r="J1217" s="56"/>
      <c r="K1217" s="56"/>
      <c r="L1217" s="56"/>
      <c r="M1217" s="56"/>
      <c r="N1217" s="56"/>
      <c r="O1217" s="56" t="s">
        <v>41</v>
      </c>
      <c r="P1217" s="56"/>
      <c r="R1217" s="287" t="e">
        <f>토목기계경비총괄표!$G$10</f>
        <v>#REF!</v>
      </c>
      <c r="S1217" s="287"/>
      <c r="T1217" s="287"/>
      <c r="U1217" s="287"/>
      <c r="V1217" s="287"/>
      <c r="W1217" s="56"/>
      <c r="X1217" s="56"/>
      <c r="Y1217" s="56"/>
      <c r="Z1217" s="56" t="s">
        <v>12609</v>
      </c>
      <c r="AA1217" s="56"/>
      <c r="AB1217" s="56"/>
      <c r="AC1217" s="56" t="str">
        <f>TEXT(AI1215,"#,##0.#######")</f>
        <v>28.5</v>
      </c>
      <c r="AD1217" s="56"/>
      <c r="AE1217" s="56"/>
      <c r="AF1217" s="56"/>
      <c r="AG1217" s="56"/>
      <c r="AH1217" s="56"/>
      <c r="AI1217" s="56"/>
      <c r="AJ1217" s="56"/>
      <c r="AK1217" s="56" t="s">
        <v>43</v>
      </c>
      <c r="AL1217" s="56"/>
      <c r="AN1217" s="56" t="e">
        <f>TEXT(TRUNC(R1217/AI1215,1),"#,##0.#")</f>
        <v>#REF!</v>
      </c>
      <c r="AO1217" s="56"/>
      <c r="AP1217" s="56"/>
      <c r="AQ1217" s="56"/>
      <c r="AR1217" s="56"/>
      <c r="AS1217" s="56"/>
      <c r="AT1217" s="56"/>
      <c r="AU1217" s="56"/>
      <c r="AV1217" s="56"/>
      <c r="AW1217" s="56"/>
      <c r="AX1217" s="56"/>
      <c r="AY1217" s="56"/>
      <c r="AZ1217" s="56"/>
      <c r="BA1217" s="56"/>
      <c r="BB1217" s="56"/>
      <c r="BC1217" s="56"/>
      <c r="BD1217" s="56"/>
      <c r="BE1217" s="56"/>
      <c r="BF1217" s="56"/>
      <c r="BG1217" s="56"/>
      <c r="BH1217" s="56"/>
      <c r="BI1217" s="56"/>
      <c r="BJ1217" s="56"/>
      <c r="BK1217" s="56"/>
      <c r="BL1217" s="56"/>
      <c r="BM1217" s="56"/>
      <c r="BN1217" s="56"/>
      <c r="BO1217" s="56"/>
      <c r="BP1217" s="56"/>
      <c r="BQ1217" s="56"/>
      <c r="BR1217" s="56"/>
      <c r="BS1217" s="56"/>
      <c r="BT1217" s="56"/>
      <c r="BU1217" s="56"/>
      <c r="BV1217" s="56"/>
      <c r="BW1217" s="56"/>
      <c r="BX1217" s="56"/>
      <c r="BY1217" s="56"/>
      <c r="BZ1217" s="56"/>
      <c r="CA1217" s="56"/>
      <c r="CB1217" s="56"/>
      <c r="CC1217" s="56"/>
      <c r="CD1217" s="56"/>
      <c r="CE1217" s="56"/>
      <c r="CF1217" s="56"/>
      <c r="CG1217" s="56"/>
      <c r="CH1217" s="56"/>
      <c r="CI1217" s="56"/>
      <c r="CJ1217" s="56"/>
      <c r="CK1217" s="56"/>
      <c r="CL1217" s="56"/>
      <c r="CM1217" s="56"/>
      <c r="CN1217" s="56"/>
      <c r="CO1217" s="56"/>
      <c r="CP1217" s="56"/>
      <c r="CQ1217" s="56"/>
      <c r="CR1217" s="56"/>
      <c r="CS1217" s="56"/>
      <c r="CT1217" s="56"/>
      <c r="CU1217" s="56"/>
      <c r="CV1217" s="56"/>
      <c r="CW1217" s="56"/>
      <c r="CX1217" s="56"/>
      <c r="CY1217" s="56"/>
      <c r="CZ1217" s="66"/>
      <c r="DA1217" s="66"/>
      <c r="DB1217" s="66"/>
      <c r="DC1217" s="66"/>
      <c r="DD1217" s="66"/>
      <c r="DE1217" s="66"/>
      <c r="DF1217" s="66"/>
      <c r="DG1217" s="66"/>
      <c r="DH1217" s="66"/>
      <c r="DI1217" s="66"/>
      <c r="DJ1217" s="66"/>
      <c r="DK1217" s="66"/>
      <c r="DL1217" s="66"/>
      <c r="DM1217" s="66"/>
      <c r="DN1217" s="66"/>
      <c r="DO1217" s="66"/>
      <c r="DP1217" s="66"/>
      <c r="DQ1217" s="66"/>
      <c r="DR1217" s="66"/>
      <c r="DS1217" s="66"/>
      <c r="DT1217" s="66"/>
      <c r="DU1217" s="66"/>
      <c r="DV1217" s="66"/>
      <c r="DW1217" s="66"/>
      <c r="DX1217" s="66"/>
      <c r="DY1217" s="66"/>
      <c r="DZ1217" s="66"/>
      <c r="EA1217" s="66"/>
      <c r="EB1217" s="66"/>
      <c r="EC1217" s="66"/>
      <c r="ED1217" s="66"/>
      <c r="EE1217" s="66"/>
      <c r="EF1217" s="66"/>
      <c r="EG1217" s="66"/>
      <c r="EH1217" s="66"/>
      <c r="EI1217" s="66"/>
      <c r="EJ1217" s="66"/>
      <c r="EK1217" s="66"/>
      <c r="EL1217" s="115"/>
      <c r="EM1217" s="61"/>
      <c r="EN1217" s="61"/>
      <c r="EO1217" s="61"/>
      <c r="EP1217" s="61"/>
      <c r="EQ1217" s="121"/>
    </row>
    <row r="1218" spans="1:149" s="67" customFormat="1" ht="11.25" customHeight="1" x14ac:dyDescent="0.15">
      <c r="B1218" s="114"/>
      <c r="C1218" s="56"/>
      <c r="D1218" s="56"/>
      <c r="E1218" s="56"/>
      <c r="F1218" s="56"/>
      <c r="G1218" s="56"/>
      <c r="H1218" s="56" t="s">
        <v>4449</v>
      </c>
      <c r="I1218" s="56"/>
      <c r="J1218" s="56"/>
      <c r="K1218" s="56"/>
      <c r="L1218" s="56"/>
      <c r="M1218" s="56"/>
      <c r="N1218" s="56"/>
      <c r="O1218" s="56" t="s">
        <v>41</v>
      </c>
      <c r="P1218" s="56"/>
      <c r="Q1218" s="56"/>
      <c r="R1218" s="287" t="e">
        <f>토목기계경비총괄표!$H$10</f>
        <v>#REF!</v>
      </c>
      <c r="S1218" s="287"/>
      <c r="T1218" s="287"/>
      <c r="U1218" s="287"/>
      <c r="V1218" s="287"/>
      <c r="W1218" s="56"/>
      <c r="X1218" s="56"/>
      <c r="Y1218" s="56"/>
      <c r="Z1218" s="56" t="s">
        <v>12609</v>
      </c>
      <c r="AA1218" s="56"/>
      <c r="AB1218" s="56"/>
      <c r="AC1218" s="56" t="str">
        <f>TEXT(AI1215,"#,##0.#######")</f>
        <v>28.5</v>
      </c>
      <c r="AD1218" s="56"/>
      <c r="AE1218" s="56"/>
      <c r="AF1218" s="56"/>
      <c r="AG1218" s="56"/>
      <c r="AH1218" s="56"/>
      <c r="AI1218" s="56"/>
      <c r="AJ1218" s="56"/>
      <c r="AK1218" s="56" t="s">
        <v>43</v>
      </c>
      <c r="AL1218" s="56"/>
      <c r="AM1218" s="56"/>
      <c r="AN1218" s="56" t="e">
        <f>TEXT(TRUNC(R1218/AI1215,1),"#,##0.#")</f>
        <v>#REF!</v>
      </c>
      <c r="AO1218" s="56"/>
      <c r="AP1218" s="56"/>
      <c r="AQ1218" s="56"/>
      <c r="AR1218" s="56"/>
      <c r="AS1218" s="56"/>
      <c r="AT1218" s="56"/>
      <c r="AU1218" s="56"/>
      <c r="AV1218" s="56"/>
      <c r="AW1218" s="56"/>
      <c r="AX1218" s="56"/>
      <c r="AY1218" s="56"/>
      <c r="AZ1218" s="56"/>
      <c r="BA1218" s="56"/>
      <c r="BB1218" s="56"/>
      <c r="BC1218" s="56"/>
      <c r="BD1218" s="56"/>
      <c r="BE1218" s="56"/>
      <c r="BF1218" s="56"/>
      <c r="BG1218" s="56"/>
      <c r="BH1218" s="56"/>
      <c r="BI1218" s="56"/>
      <c r="BJ1218" s="56"/>
      <c r="BK1218" s="56"/>
      <c r="BL1218" s="56"/>
      <c r="BM1218" s="56"/>
      <c r="BN1218" s="56"/>
      <c r="BO1218" s="56"/>
      <c r="BP1218" s="56"/>
      <c r="BQ1218" s="56"/>
      <c r="BR1218" s="56"/>
      <c r="BS1218" s="56"/>
      <c r="BT1218" s="56"/>
      <c r="BU1218" s="56"/>
      <c r="BV1218" s="56"/>
      <c r="BW1218" s="56"/>
      <c r="BX1218" s="56"/>
      <c r="BY1218" s="56"/>
      <c r="BZ1218" s="56"/>
      <c r="CA1218" s="56"/>
      <c r="CB1218" s="56"/>
      <c r="CC1218" s="56"/>
      <c r="CD1218" s="56"/>
      <c r="CE1218" s="56"/>
      <c r="CF1218" s="56"/>
      <c r="CG1218" s="56"/>
      <c r="CH1218" s="56"/>
      <c r="CI1218" s="56"/>
      <c r="CJ1218" s="56"/>
      <c r="CK1218" s="56"/>
      <c r="CL1218" s="56"/>
      <c r="CM1218" s="56"/>
      <c r="CN1218" s="56"/>
      <c r="CO1218" s="56"/>
      <c r="CP1218" s="56"/>
      <c r="CQ1218" s="56"/>
      <c r="CR1218" s="56"/>
      <c r="CS1218" s="56"/>
      <c r="CT1218" s="56"/>
      <c r="CU1218" s="56"/>
      <c r="CV1218" s="56"/>
      <c r="CW1218" s="56"/>
      <c r="CX1218" s="56"/>
      <c r="CY1218" s="56"/>
      <c r="CZ1218" s="66"/>
      <c r="DA1218" s="66"/>
      <c r="DB1218" s="66"/>
      <c r="DC1218" s="66"/>
      <c r="DD1218" s="66"/>
      <c r="DE1218" s="66"/>
      <c r="DF1218" s="66"/>
      <c r="DG1218" s="66"/>
      <c r="DH1218" s="66"/>
      <c r="DI1218" s="66"/>
      <c r="DJ1218" s="66"/>
      <c r="DK1218" s="66"/>
      <c r="DL1218" s="66"/>
      <c r="DM1218" s="66"/>
      <c r="DN1218" s="66"/>
      <c r="DO1218" s="66"/>
      <c r="DP1218" s="66"/>
      <c r="DQ1218" s="66"/>
      <c r="DR1218" s="66"/>
      <c r="DS1218" s="66"/>
      <c r="DT1218" s="66"/>
      <c r="DU1218" s="66"/>
      <c r="DV1218" s="66"/>
      <c r="DW1218" s="66"/>
      <c r="DX1218" s="66"/>
      <c r="DY1218" s="66"/>
      <c r="DZ1218" s="66"/>
      <c r="EA1218" s="66"/>
      <c r="EB1218" s="66"/>
      <c r="EC1218" s="66"/>
      <c r="ED1218" s="66"/>
      <c r="EE1218" s="66"/>
      <c r="EF1218" s="66"/>
      <c r="EG1218" s="66"/>
      <c r="EH1218" s="66"/>
      <c r="EI1218" s="66"/>
      <c r="EJ1218" s="66"/>
      <c r="EK1218" s="66"/>
      <c r="EL1218" s="115"/>
      <c r="EM1218" s="61"/>
      <c r="EN1218" s="61"/>
      <c r="EO1218" s="61"/>
      <c r="EP1218" s="61"/>
      <c r="EQ1218" s="121"/>
    </row>
    <row r="1219" spans="1:149" s="67" customFormat="1" ht="11.25" customHeight="1" x14ac:dyDescent="0.15">
      <c r="B1219" s="114"/>
      <c r="C1219" s="56"/>
      <c r="D1219" s="56"/>
      <c r="E1219" s="56"/>
      <c r="F1219" s="56"/>
      <c r="G1219" s="56"/>
      <c r="H1219" s="56" t="s">
        <v>12605</v>
      </c>
      <c r="I1219" s="56"/>
      <c r="J1219" s="56"/>
      <c r="K1219" s="56"/>
      <c r="L1219" s="56" t="s">
        <v>12606</v>
      </c>
      <c r="M1219" s="56"/>
      <c r="N1219" s="56"/>
      <c r="O1219" s="56" t="s">
        <v>41</v>
      </c>
      <c r="P1219" s="56"/>
      <c r="Q1219" s="56"/>
      <c r="R1219" s="287">
        <f>토목기계경비총괄표!$I$10</f>
        <v>7202</v>
      </c>
      <c r="S1219" s="287"/>
      <c r="T1219" s="287"/>
      <c r="U1219" s="287"/>
      <c r="V1219" s="287"/>
      <c r="W1219" s="56"/>
      <c r="X1219" s="56"/>
      <c r="Y1219" s="56"/>
      <c r="Z1219" s="56" t="s">
        <v>12609</v>
      </c>
      <c r="AA1219" s="56"/>
      <c r="AB1219" s="56"/>
      <c r="AC1219" s="56" t="str">
        <f>TEXT(AI1215,"#,##0.#######")</f>
        <v>28.5</v>
      </c>
      <c r="AD1219" s="56"/>
      <c r="AE1219" s="56"/>
      <c r="AF1219" s="56"/>
      <c r="AG1219" s="56"/>
      <c r="AH1219" s="56"/>
      <c r="AI1219" s="56"/>
      <c r="AJ1219" s="56"/>
      <c r="AK1219" s="56" t="s">
        <v>43</v>
      </c>
      <c r="AL1219" s="56"/>
      <c r="AM1219" s="56"/>
      <c r="AN1219" s="56" t="str">
        <f>TEXT(TRUNC(R1219/AI1215,1),"#,##0.#")</f>
        <v>252.7</v>
      </c>
      <c r="AO1219" s="56"/>
      <c r="AP1219" s="56"/>
      <c r="AQ1219" s="56"/>
      <c r="AR1219" s="56"/>
      <c r="AS1219" s="56"/>
      <c r="AT1219" s="56"/>
      <c r="AU1219" s="56"/>
      <c r="AV1219" s="56"/>
      <c r="AW1219" s="56"/>
      <c r="AX1219" s="56"/>
      <c r="AY1219" s="56"/>
      <c r="AZ1219" s="56"/>
      <c r="BA1219" s="56"/>
      <c r="BB1219" s="56"/>
      <c r="BC1219" s="56"/>
      <c r="BD1219" s="56"/>
      <c r="BE1219" s="56"/>
      <c r="BF1219" s="56"/>
      <c r="BG1219" s="56"/>
      <c r="BH1219" s="56"/>
      <c r="BI1219" s="56"/>
      <c r="BJ1219" s="56"/>
      <c r="BK1219" s="56"/>
      <c r="BL1219" s="56"/>
      <c r="BM1219" s="56"/>
      <c r="BN1219" s="56"/>
      <c r="BO1219" s="56"/>
      <c r="BP1219" s="56"/>
      <c r="BQ1219" s="56"/>
      <c r="BR1219" s="56"/>
      <c r="BS1219" s="56"/>
      <c r="BT1219" s="56"/>
      <c r="BU1219" s="56"/>
      <c r="BV1219" s="56"/>
      <c r="BW1219" s="56"/>
      <c r="BX1219" s="56"/>
      <c r="BY1219" s="56"/>
      <c r="BZ1219" s="56"/>
      <c r="CA1219" s="56"/>
      <c r="CB1219" s="56"/>
      <c r="CC1219" s="56"/>
      <c r="CD1219" s="56"/>
      <c r="CE1219" s="56"/>
      <c r="CF1219" s="56"/>
      <c r="CG1219" s="56"/>
      <c r="CH1219" s="56"/>
      <c r="CI1219" s="56"/>
      <c r="CJ1219" s="56"/>
      <c r="CK1219" s="56"/>
      <c r="CL1219" s="56"/>
      <c r="CM1219" s="56"/>
      <c r="CN1219" s="56"/>
      <c r="CO1219" s="56"/>
      <c r="CP1219" s="56"/>
      <c r="CQ1219" s="56"/>
      <c r="CR1219" s="56"/>
      <c r="CS1219" s="56"/>
      <c r="CT1219" s="56"/>
      <c r="CU1219" s="56"/>
      <c r="CV1219" s="56"/>
      <c r="CW1219" s="56"/>
      <c r="CX1219" s="56"/>
      <c r="CY1219" s="56"/>
      <c r="CZ1219" s="66"/>
      <c r="DA1219" s="66"/>
      <c r="DB1219" s="66"/>
      <c r="DC1219" s="66"/>
      <c r="DD1219" s="66"/>
      <c r="DE1219" s="66"/>
      <c r="DF1219" s="66"/>
      <c r="DG1219" s="66"/>
      <c r="DH1219" s="66"/>
      <c r="DI1219" s="66"/>
      <c r="DJ1219" s="66"/>
      <c r="DK1219" s="66"/>
      <c r="DL1219" s="66"/>
      <c r="DM1219" s="66"/>
      <c r="DN1219" s="66"/>
      <c r="DO1219" s="66"/>
      <c r="DP1219" s="66"/>
      <c r="DQ1219" s="66"/>
      <c r="DR1219" s="66"/>
      <c r="DS1219" s="66"/>
      <c r="DT1219" s="66"/>
      <c r="DU1219" s="66"/>
      <c r="DV1219" s="66"/>
      <c r="DW1219" s="66"/>
      <c r="DX1219" s="66"/>
      <c r="DY1219" s="66"/>
      <c r="DZ1219" s="66"/>
      <c r="EA1219" s="66"/>
      <c r="EB1219" s="66"/>
      <c r="EC1219" s="66"/>
      <c r="ED1219" s="66"/>
      <c r="EE1219" s="66"/>
      <c r="EF1219" s="66"/>
      <c r="EG1219" s="66"/>
      <c r="EH1219" s="66"/>
      <c r="EI1219" s="66"/>
      <c r="EJ1219" s="66"/>
      <c r="EK1219" s="66"/>
      <c r="EL1219" s="115"/>
      <c r="EM1219" s="61"/>
      <c r="EN1219" s="61"/>
      <c r="EO1219" s="61"/>
      <c r="EP1219" s="61"/>
      <c r="EQ1219" s="121"/>
    </row>
    <row r="1220" spans="1:149" s="67" customFormat="1" ht="11.25" customHeight="1" x14ac:dyDescent="0.15">
      <c r="B1220" s="114"/>
      <c r="C1220" s="56"/>
      <c r="D1220" s="56"/>
      <c r="E1220" s="56"/>
      <c r="F1220" s="56"/>
      <c r="G1220" s="56"/>
      <c r="H1220" s="56" t="s">
        <v>12614</v>
      </c>
      <c r="I1220" s="56"/>
      <c r="J1220" s="56"/>
      <c r="K1220" s="56"/>
      <c r="L1220" s="56" t="s">
        <v>9</v>
      </c>
      <c r="M1220" s="56"/>
      <c r="N1220" s="56"/>
      <c r="O1220" s="56" t="s">
        <v>41</v>
      </c>
      <c r="P1220" s="56"/>
      <c r="Q1220" s="56"/>
      <c r="R1220" s="56" t="e">
        <f>TEXT(AN1217+AN1218+AN1219,"#,##0.#######")</f>
        <v>#REF!</v>
      </c>
      <c r="S1220" s="56"/>
      <c r="T1220" s="56"/>
      <c r="U1220" s="56"/>
      <c r="V1220" s="56"/>
      <c r="W1220" s="56"/>
      <c r="X1220" s="56"/>
      <c r="Y1220" s="56"/>
      <c r="Z1220" s="56"/>
      <c r="AA1220" s="56"/>
      <c r="AB1220" s="56"/>
      <c r="AC1220" s="56"/>
      <c r="AD1220" s="56"/>
      <c r="AE1220" s="56"/>
      <c r="AF1220" s="56"/>
      <c r="AG1220" s="56"/>
      <c r="AH1220" s="56"/>
      <c r="AJ1220" s="56"/>
      <c r="AK1220" s="56"/>
      <c r="AL1220" s="56"/>
      <c r="AM1220" s="56"/>
      <c r="AN1220" s="56"/>
      <c r="AO1220" s="56"/>
      <c r="AP1220" s="56"/>
      <c r="AQ1220" s="56"/>
      <c r="AR1220" s="56"/>
      <c r="AS1220" s="56"/>
      <c r="AT1220" s="56"/>
      <c r="AU1220" s="56"/>
      <c r="AV1220" s="56"/>
      <c r="AW1220" s="56"/>
      <c r="AX1220" s="56"/>
      <c r="AY1220" s="56"/>
      <c r="AZ1220" s="56"/>
      <c r="BA1220" s="56"/>
      <c r="BB1220" s="56"/>
      <c r="BC1220" s="56"/>
      <c r="BD1220" s="56"/>
      <c r="BE1220" s="56"/>
      <c r="BF1220" s="56"/>
      <c r="BG1220" s="56"/>
      <c r="BH1220" s="56"/>
      <c r="BI1220" s="56"/>
      <c r="BJ1220" s="56"/>
      <c r="BK1220" s="56"/>
      <c r="BL1220" s="56"/>
      <c r="BM1220" s="56"/>
      <c r="BN1220" s="56"/>
      <c r="BO1220" s="56"/>
      <c r="BP1220" s="56"/>
      <c r="BQ1220" s="56"/>
      <c r="BR1220" s="56"/>
      <c r="BS1220" s="56"/>
      <c r="BT1220" s="56"/>
      <c r="BU1220" s="56"/>
      <c r="BV1220" s="56"/>
      <c r="BW1220" s="56"/>
      <c r="BX1220" s="56"/>
      <c r="BY1220" s="56"/>
      <c r="BZ1220" s="56"/>
      <c r="CA1220" s="56"/>
      <c r="CB1220" s="56"/>
      <c r="CC1220" s="56"/>
      <c r="CD1220" s="56"/>
      <c r="CE1220" s="56"/>
      <c r="CF1220" s="56"/>
      <c r="CG1220" s="56"/>
      <c r="CH1220" s="56"/>
      <c r="CI1220" s="56"/>
      <c r="CJ1220" s="56"/>
      <c r="CK1220" s="56"/>
      <c r="CL1220" s="56"/>
      <c r="CM1220" s="56"/>
      <c r="CN1220" s="56"/>
      <c r="CO1220" s="56"/>
      <c r="CP1220" s="56"/>
      <c r="CQ1220" s="56"/>
      <c r="CR1220" s="56"/>
      <c r="CS1220" s="56"/>
      <c r="CT1220" s="56"/>
      <c r="CU1220" s="56"/>
      <c r="CV1220" s="56"/>
      <c r="CW1220" s="56"/>
      <c r="CX1220" s="56"/>
      <c r="CY1220" s="56"/>
      <c r="CZ1220" s="66"/>
      <c r="DA1220" s="66"/>
      <c r="DB1220" s="66"/>
      <c r="DC1220" s="66"/>
      <c r="DD1220" s="66"/>
      <c r="DE1220" s="66"/>
      <c r="DF1220" s="66"/>
      <c r="DG1220" s="66"/>
      <c r="DH1220" s="66"/>
      <c r="DI1220" s="66"/>
      <c r="DJ1220" s="66"/>
      <c r="DK1220" s="66"/>
      <c r="DL1220" s="66"/>
      <c r="DM1220" s="66"/>
      <c r="DN1220" s="66"/>
      <c r="DO1220" s="66"/>
      <c r="DP1220" s="66"/>
      <c r="DQ1220" s="66"/>
      <c r="DR1220" s="66"/>
      <c r="DS1220" s="66"/>
      <c r="DT1220" s="66"/>
      <c r="DU1220" s="66"/>
      <c r="DV1220" s="66"/>
      <c r="DW1220" s="66"/>
      <c r="DX1220" s="66"/>
      <c r="DY1220" s="66"/>
      <c r="DZ1220" s="66"/>
      <c r="EA1220" s="66"/>
      <c r="EB1220" s="66"/>
      <c r="EC1220" s="66"/>
      <c r="ED1220" s="66"/>
      <c r="EE1220" s="66"/>
      <c r="EF1220" s="66"/>
      <c r="EG1220" s="66"/>
      <c r="EH1220" s="66"/>
      <c r="EI1220" s="66"/>
      <c r="EJ1220" s="66"/>
      <c r="EK1220" s="66"/>
      <c r="EL1220" s="115"/>
      <c r="EM1220" s="61" t="e">
        <f>EN1220+EO1220+EP1220</f>
        <v>#REF!</v>
      </c>
      <c r="EN1220" s="61" t="e">
        <f>TEXT(AN1217,"#,###.0")</f>
        <v>#REF!</v>
      </c>
      <c r="EO1220" s="61" t="e">
        <f>TEXT(AN1218,"#,###.0")</f>
        <v>#REF!</v>
      </c>
      <c r="EP1220" s="61" t="str">
        <f>TEXT(AN1219,"#,###.0")</f>
        <v>252.7</v>
      </c>
      <c r="EQ1220" s="121"/>
    </row>
    <row r="1221" spans="1:149" s="67" customFormat="1" ht="11.25" customHeight="1" x14ac:dyDescent="0.15">
      <c r="B1221" s="114"/>
      <c r="C1221" s="56"/>
      <c r="D1221" s="56"/>
      <c r="E1221" s="56"/>
      <c r="F1221" s="56"/>
      <c r="G1221" s="56"/>
      <c r="H1221" s="56"/>
      <c r="I1221" s="56"/>
      <c r="J1221" s="56"/>
      <c r="K1221" s="56"/>
      <c r="L1221" s="56"/>
      <c r="M1221" s="56"/>
      <c r="N1221" s="56"/>
      <c r="O1221" s="56"/>
      <c r="P1221" s="56"/>
      <c r="Q1221" s="56"/>
      <c r="R1221" s="56"/>
      <c r="S1221" s="56"/>
      <c r="T1221" s="56"/>
      <c r="U1221" s="56"/>
      <c r="V1221" s="56"/>
      <c r="W1221" s="56"/>
      <c r="X1221" s="56"/>
      <c r="Y1221" s="56"/>
      <c r="Z1221" s="56"/>
      <c r="AA1221" s="56"/>
      <c r="AB1221" s="56"/>
      <c r="AC1221" s="56"/>
      <c r="AD1221" s="56"/>
      <c r="AE1221" s="56"/>
      <c r="AF1221" s="56"/>
      <c r="AG1221" s="56"/>
      <c r="AH1221" s="56"/>
      <c r="AI1221" s="56"/>
      <c r="AJ1221" s="56"/>
      <c r="AK1221" s="56"/>
      <c r="AL1221" s="56"/>
      <c r="AM1221" s="56"/>
      <c r="AN1221" s="56"/>
      <c r="AO1221" s="56"/>
      <c r="AP1221" s="56"/>
      <c r="AQ1221" s="56"/>
      <c r="AR1221" s="56"/>
      <c r="AS1221" s="56"/>
      <c r="AT1221" s="56"/>
      <c r="AU1221" s="56"/>
      <c r="AV1221" s="56"/>
      <c r="AW1221" s="56"/>
      <c r="AX1221" s="56"/>
      <c r="AY1221" s="56"/>
      <c r="AZ1221" s="56"/>
      <c r="BA1221" s="56"/>
      <c r="BB1221" s="56"/>
      <c r="BC1221" s="56"/>
      <c r="BD1221" s="56"/>
      <c r="BE1221" s="56"/>
      <c r="BF1221" s="56"/>
      <c r="BG1221" s="56"/>
      <c r="BH1221" s="56"/>
      <c r="BI1221" s="56"/>
      <c r="BJ1221" s="56"/>
      <c r="BK1221" s="56"/>
      <c r="BL1221" s="56"/>
      <c r="BM1221" s="56"/>
      <c r="BN1221" s="56"/>
      <c r="BO1221" s="56"/>
      <c r="BP1221" s="56"/>
      <c r="BQ1221" s="56"/>
      <c r="BR1221" s="56"/>
      <c r="BS1221" s="56"/>
      <c r="BT1221" s="56"/>
      <c r="BU1221" s="56"/>
      <c r="BV1221" s="56"/>
      <c r="BW1221" s="56"/>
      <c r="BX1221" s="56"/>
      <c r="BY1221" s="56"/>
      <c r="BZ1221" s="56"/>
      <c r="CA1221" s="56"/>
      <c r="CB1221" s="56"/>
      <c r="CC1221" s="56"/>
      <c r="CD1221" s="56"/>
      <c r="CE1221" s="56"/>
      <c r="CF1221" s="56"/>
      <c r="CG1221" s="56"/>
      <c r="CH1221" s="56"/>
      <c r="CI1221" s="56"/>
      <c r="CJ1221" s="56"/>
      <c r="CK1221" s="56"/>
      <c r="CL1221" s="56"/>
      <c r="CM1221" s="56"/>
      <c r="CN1221" s="56"/>
      <c r="CO1221" s="56"/>
      <c r="CP1221" s="56"/>
      <c r="CQ1221" s="56"/>
      <c r="CR1221" s="56"/>
      <c r="CS1221" s="56"/>
      <c r="CT1221" s="56"/>
      <c r="CU1221" s="56"/>
      <c r="CV1221" s="56"/>
      <c r="CW1221" s="56"/>
      <c r="CX1221" s="56"/>
      <c r="CY1221" s="56"/>
      <c r="CZ1221" s="66"/>
      <c r="DA1221" s="66"/>
      <c r="DB1221" s="66"/>
      <c r="DC1221" s="66"/>
      <c r="DD1221" s="66"/>
      <c r="DE1221" s="66"/>
      <c r="DF1221" s="66"/>
      <c r="DG1221" s="66"/>
      <c r="DH1221" s="66"/>
      <c r="DI1221" s="66"/>
      <c r="DJ1221" s="66"/>
      <c r="DK1221" s="66"/>
      <c r="DL1221" s="66"/>
      <c r="DM1221" s="66"/>
      <c r="DN1221" s="66"/>
      <c r="DO1221" s="66"/>
      <c r="DP1221" s="66"/>
      <c r="DQ1221" s="66"/>
      <c r="DR1221" s="66"/>
      <c r="DS1221" s="66"/>
      <c r="DT1221" s="66"/>
      <c r="DU1221" s="66"/>
      <c r="DV1221" s="66"/>
      <c r="DW1221" s="66"/>
      <c r="DX1221" s="66"/>
      <c r="DY1221" s="66"/>
      <c r="DZ1221" s="66"/>
      <c r="EA1221" s="66"/>
      <c r="EB1221" s="66"/>
      <c r="EC1221" s="66"/>
      <c r="ED1221" s="66"/>
      <c r="EE1221" s="66"/>
      <c r="EF1221" s="66"/>
      <c r="EG1221" s="66"/>
      <c r="EH1221" s="66"/>
      <c r="EI1221" s="66"/>
      <c r="EJ1221" s="66"/>
      <c r="EK1221" s="66"/>
      <c r="EL1221" s="115"/>
      <c r="EM1221" s="61"/>
      <c r="EN1221" s="61"/>
      <c r="EO1221" s="61"/>
      <c r="EP1221" s="61"/>
      <c r="EQ1221" s="121"/>
    </row>
    <row r="1222" spans="1:149" s="67" customFormat="1" ht="11.25" customHeight="1" x14ac:dyDescent="0.15">
      <c r="B1222" s="114"/>
      <c r="C1222" s="56"/>
      <c r="D1222" s="56"/>
      <c r="E1222" s="56" t="s">
        <v>12653</v>
      </c>
      <c r="F1222" s="56"/>
      <c r="G1222" s="56"/>
      <c r="H1222" s="56" t="s">
        <v>12604</v>
      </c>
      <c r="I1222" s="56"/>
      <c r="J1222" s="56"/>
      <c r="K1222" s="56"/>
      <c r="L1222" s="56" t="s">
        <v>9</v>
      </c>
      <c r="M1222" s="56"/>
      <c r="N1222" s="56"/>
      <c r="O1222" s="56"/>
      <c r="P1222" s="56"/>
      <c r="Q1222" s="56"/>
      <c r="R1222" s="56"/>
      <c r="S1222" s="56"/>
      <c r="T1222" s="56"/>
      <c r="U1222" s="56"/>
      <c r="V1222" s="56"/>
      <c r="W1222" s="56"/>
      <c r="X1222" s="56"/>
      <c r="Y1222" s="56"/>
      <c r="Z1222" s="56"/>
      <c r="AA1222" s="56"/>
      <c r="AB1222" s="56"/>
      <c r="AC1222" s="56"/>
      <c r="AD1222" s="56"/>
      <c r="AE1222" s="56"/>
      <c r="AF1222" s="56"/>
      <c r="AG1222" s="56"/>
      <c r="AH1222" s="56"/>
      <c r="AI1222" s="56"/>
      <c r="AJ1222" s="56"/>
      <c r="AK1222" s="56"/>
      <c r="AL1222" s="56"/>
      <c r="AM1222" s="56"/>
      <c r="AN1222" s="56"/>
      <c r="AO1222" s="56"/>
      <c r="AP1222" s="56"/>
      <c r="AQ1222" s="56"/>
      <c r="AR1222" s="56"/>
      <c r="AS1222" s="56"/>
      <c r="AT1222" s="56"/>
      <c r="AU1222" s="56"/>
      <c r="AV1222" s="56"/>
      <c r="AW1222" s="56"/>
      <c r="AX1222" s="56"/>
      <c r="AY1222" s="56"/>
      <c r="AZ1222" s="56"/>
      <c r="BA1222" s="56"/>
      <c r="BB1222" s="56"/>
      <c r="BC1222" s="56"/>
      <c r="BD1222" s="56"/>
      <c r="BE1222" s="56"/>
      <c r="BF1222" s="56"/>
      <c r="BG1222" s="56"/>
      <c r="BH1222" s="56"/>
      <c r="BI1222" s="56"/>
      <c r="BJ1222" s="56"/>
      <c r="BK1222" s="56"/>
      <c r="BL1222" s="56"/>
      <c r="BM1222" s="56"/>
      <c r="BN1222" s="56"/>
      <c r="BO1222" s="56"/>
      <c r="BP1222" s="56"/>
      <c r="BQ1222" s="56"/>
      <c r="BR1222" s="56"/>
      <c r="BS1222" s="56"/>
      <c r="BT1222" s="56"/>
      <c r="BU1222" s="56"/>
      <c r="BV1222" s="56"/>
      <c r="BW1222" s="56"/>
      <c r="BX1222" s="56"/>
      <c r="BY1222" s="56"/>
      <c r="BZ1222" s="56"/>
      <c r="CA1222" s="56"/>
      <c r="CB1222" s="56"/>
      <c r="CC1222" s="56"/>
      <c r="CD1222" s="56"/>
      <c r="CE1222" s="56"/>
      <c r="CF1222" s="56"/>
      <c r="CG1222" s="56"/>
      <c r="CH1222" s="56"/>
      <c r="CI1222" s="56"/>
      <c r="CJ1222" s="56"/>
      <c r="CK1222" s="56"/>
      <c r="CL1222" s="56"/>
      <c r="CM1222" s="56"/>
      <c r="CN1222" s="56"/>
      <c r="CO1222" s="56"/>
      <c r="CP1222" s="56"/>
      <c r="CQ1222" s="56"/>
      <c r="CR1222" s="56"/>
      <c r="CS1222" s="56"/>
      <c r="CT1222" s="56"/>
      <c r="CU1222" s="56"/>
      <c r="CV1222" s="56"/>
      <c r="CW1222" s="56"/>
      <c r="CX1222" s="56"/>
      <c r="CY1222" s="56"/>
      <c r="CZ1222" s="66"/>
      <c r="DA1222" s="66"/>
      <c r="DB1222" s="66"/>
      <c r="DC1222" s="66"/>
      <c r="DD1222" s="66"/>
      <c r="DE1222" s="66"/>
      <c r="DF1222" s="66"/>
      <c r="DG1222" s="66"/>
      <c r="DH1222" s="66"/>
      <c r="DI1222" s="66"/>
      <c r="DJ1222" s="66"/>
      <c r="DK1222" s="66"/>
      <c r="DL1222" s="66"/>
      <c r="DM1222" s="66"/>
      <c r="DN1222" s="66"/>
      <c r="DO1222" s="66"/>
      <c r="DP1222" s="66"/>
      <c r="DQ1222" s="66"/>
      <c r="DR1222" s="66"/>
      <c r="DS1222" s="66"/>
      <c r="DT1222" s="66"/>
      <c r="DU1222" s="66"/>
      <c r="DV1222" s="66"/>
      <c r="DW1222" s="66"/>
      <c r="DX1222" s="66"/>
      <c r="DY1222" s="66"/>
      <c r="DZ1222" s="66"/>
      <c r="EA1222" s="66"/>
      <c r="EB1222" s="66"/>
      <c r="EC1222" s="66"/>
      <c r="ED1222" s="66"/>
      <c r="EE1222" s="66"/>
      <c r="EF1222" s="66"/>
      <c r="EG1222" s="66"/>
      <c r="EH1222" s="66"/>
      <c r="EI1222" s="66"/>
      <c r="EJ1222" s="66"/>
      <c r="EK1222" s="66"/>
      <c r="EL1222" s="115"/>
      <c r="EM1222" s="61"/>
      <c r="EN1222" s="61"/>
      <c r="EO1222" s="61"/>
      <c r="EP1222" s="61"/>
      <c r="EQ1222" s="121"/>
    </row>
    <row r="1223" spans="1:149" s="67" customFormat="1" ht="11.25" customHeight="1" x14ac:dyDescent="0.15">
      <c r="B1223" s="114"/>
      <c r="C1223" s="56"/>
      <c r="D1223" s="56"/>
      <c r="E1223" s="56"/>
      <c r="F1223" s="56"/>
      <c r="G1223" s="56"/>
      <c r="H1223" s="56"/>
      <c r="I1223" s="56"/>
      <c r="J1223" s="56"/>
      <c r="K1223" s="56"/>
      <c r="L1223" s="56"/>
      <c r="M1223" s="56"/>
      <c r="N1223" s="56"/>
      <c r="O1223" s="56"/>
      <c r="P1223" s="56"/>
      <c r="Q1223" s="56"/>
      <c r="R1223" s="56"/>
      <c r="S1223" s="56"/>
      <c r="T1223" s="56"/>
      <c r="U1223" s="56"/>
      <c r="V1223" s="56"/>
      <c r="W1223" s="56"/>
      <c r="X1223" s="56"/>
      <c r="Y1223" s="56"/>
      <c r="Z1223" s="56"/>
      <c r="AA1223" s="56"/>
      <c r="AB1223" s="56"/>
      <c r="AC1223" s="56"/>
      <c r="AD1223" s="56"/>
      <c r="AE1223" s="56"/>
      <c r="AF1223" s="56"/>
      <c r="AG1223" s="56"/>
      <c r="AH1223" s="56"/>
      <c r="AI1223" s="56"/>
      <c r="AJ1223" s="56"/>
      <c r="AK1223" s="56"/>
      <c r="AL1223" s="56"/>
      <c r="AM1223" s="56"/>
      <c r="AN1223" s="56"/>
      <c r="AO1223" s="56"/>
      <c r="AP1223" s="56"/>
      <c r="AQ1223" s="56"/>
      <c r="AR1223" s="56"/>
      <c r="AS1223" s="56"/>
      <c r="AT1223" s="56"/>
      <c r="AU1223" s="56"/>
      <c r="AV1223" s="56"/>
      <c r="AW1223" s="56"/>
      <c r="AX1223" s="56"/>
      <c r="AY1223" s="56"/>
      <c r="AZ1223" s="56"/>
      <c r="BA1223" s="56"/>
      <c r="BB1223" s="56"/>
      <c r="BC1223" s="56"/>
      <c r="BD1223" s="56"/>
      <c r="BE1223" s="56"/>
      <c r="BF1223" s="56"/>
      <c r="BG1223" s="56"/>
      <c r="BH1223" s="56"/>
      <c r="BI1223" s="56"/>
      <c r="BJ1223" s="56"/>
      <c r="BK1223" s="56"/>
      <c r="BL1223" s="56"/>
      <c r="BM1223" s="56"/>
      <c r="BN1223" s="56"/>
      <c r="BO1223" s="56"/>
      <c r="BP1223" s="56"/>
      <c r="BQ1223" s="56"/>
      <c r="BR1223" s="56"/>
      <c r="BS1223" s="56"/>
      <c r="BT1223" s="56"/>
      <c r="BU1223" s="56"/>
      <c r="BV1223" s="56"/>
      <c r="BW1223" s="56"/>
      <c r="BX1223" s="56"/>
      <c r="BY1223" s="56"/>
      <c r="BZ1223" s="56"/>
      <c r="CA1223" s="56"/>
      <c r="CB1223" s="56"/>
      <c r="CC1223" s="56"/>
      <c r="CD1223" s="56"/>
      <c r="CE1223" s="56"/>
      <c r="CF1223" s="56"/>
      <c r="CG1223" s="56"/>
      <c r="CH1223" s="56"/>
      <c r="CI1223" s="56"/>
      <c r="CJ1223" s="56"/>
      <c r="CK1223" s="56"/>
      <c r="CL1223" s="56"/>
      <c r="CM1223" s="56"/>
      <c r="CN1223" s="56"/>
      <c r="CO1223" s="56"/>
      <c r="CP1223" s="56"/>
      <c r="CQ1223" s="56"/>
      <c r="CR1223" s="56"/>
      <c r="CS1223" s="56"/>
      <c r="CT1223" s="56"/>
      <c r="CU1223" s="56"/>
      <c r="CV1223" s="56"/>
      <c r="CW1223" s="56"/>
      <c r="CX1223" s="56"/>
      <c r="CY1223" s="56"/>
      <c r="CZ1223" s="66"/>
      <c r="DA1223" s="66"/>
      <c r="DB1223" s="66"/>
      <c r="DC1223" s="66"/>
      <c r="DD1223" s="66"/>
      <c r="DE1223" s="66"/>
      <c r="DF1223" s="66"/>
      <c r="DG1223" s="66"/>
      <c r="DH1223" s="66"/>
      <c r="DI1223" s="66"/>
      <c r="DJ1223" s="66"/>
      <c r="DK1223" s="66"/>
      <c r="DL1223" s="66"/>
      <c r="DM1223" s="66"/>
      <c r="DN1223" s="66"/>
      <c r="DO1223" s="66"/>
      <c r="DP1223" s="66"/>
      <c r="DQ1223" s="66"/>
      <c r="DR1223" s="66"/>
      <c r="DS1223" s="66"/>
      <c r="DT1223" s="66"/>
      <c r="DU1223" s="66"/>
      <c r="DV1223" s="66"/>
      <c r="DW1223" s="66"/>
      <c r="DX1223" s="66"/>
      <c r="DY1223" s="66"/>
      <c r="DZ1223" s="66"/>
      <c r="EA1223" s="66"/>
      <c r="EB1223" s="66"/>
      <c r="EC1223" s="66"/>
      <c r="ED1223" s="66"/>
      <c r="EE1223" s="66"/>
      <c r="EF1223" s="66"/>
      <c r="EG1223" s="66"/>
      <c r="EH1223" s="66"/>
      <c r="EI1223" s="66"/>
      <c r="EJ1223" s="66"/>
      <c r="EK1223" s="66"/>
      <c r="EL1223" s="115"/>
      <c r="EM1223" s="61"/>
      <c r="EN1223" s="61"/>
      <c r="EO1223" s="61"/>
      <c r="EP1223" s="61"/>
      <c r="EQ1223" s="121"/>
    </row>
    <row r="1224" spans="1:149" s="67" customFormat="1" ht="11.25" customHeight="1" x14ac:dyDescent="0.15">
      <c r="B1224" s="114"/>
      <c r="C1224" s="56"/>
      <c r="D1224" s="56"/>
      <c r="E1224" s="56"/>
      <c r="F1224" s="56"/>
      <c r="G1224" s="56"/>
      <c r="H1224" s="56"/>
      <c r="I1224" s="56" t="s">
        <v>4448</v>
      </c>
      <c r="J1224" s="56"/>
      <c r="K1224" s="56"/>
      <c r="L1224" s="56"/>
      <c r="M1224" s="56"/>
      <c r="N1224" s="56"/>
      <c r="O1224" s="56"/>
      <c r="P1224" s="56" t="s">
        <v>41</v>
      </c>
      <c r="Q1224" s="56"/>
      <c r="R1224" s="56" t="str">
        <f>TEXT(EN1203,"#,###.##")</f>
        <v>3,492.8</v>
      </c>
      <c r="S1224" s="56"/>
      <c r="T1224" s="56"/>
      <c r="U1224" s="56"/>
      <c r="V1224" s="56"/>
      <c r="W1224" s="56"/>
      <c r="X1224" s="56" t="s">
        <v>39</v>
      </c>
      <c r="Y1224" s="56"/>
      <c r="Z1224" s="56" t="e">
        <f>TEXT(EN1220,"#,###.##")</f>
        <v>#REF!</v>
      </c>
      <c r="AA1224" s="56"/>
      <c r="AB1224" s="56"/>
      <c r="AC1224" s="56"/>
      <c r="AD1224" s="56"/>
      <c r="AE1224" s="56"/>
      <c r="AF1224" s="56" t="s">
        <v>43</v>
      </c>
      <c r="AG1224" s="56"/>
      <c r="AH1224" s="56"/>
      <c r="AI1224" s="56" t="e">
        <f>TEXT(TRUNC(EN1203+EN1220,0),"#,##0")</f>
        <v>#REF!</v>
      </c>
      <c r="AJ1224" s="56"/>
      <c r="AK1224" s="56"/>
      <c r="AL1224" s="56"/>
      <c r="AM1224" s="56"/>
      <c r="AN1224" s="56"/>
      <c r="AO1224" s="56"/>
      <c r="AP1224" s="56"/>
      <c r="AQ1224" s="56"/>
      <c r="AR1224" s="56"/>
      <c r="AS1224" s="56"/>
      <c r="AT1224" s="56"/>
      <c r="AU1224" s="56"/>
      <c r="AV1224" s="56"/>
      <c r="AW1224" s="56"/>
      <c r="AX1224" s="56"/>
      <c r="AY1224" s="56"/>
      <c r="AZ1224" s="56"/>
      <c r="BA1224" s="56"/>
      <c r="BB1224" s="56"/>
      <c r="BC1224" s="56"/>
      <c r="BD1224" s="56"/>
      <c r="BE1224" s="56"/>
      <c r="BF1224" s="56"/>
      <c r="BG1224" s="56"/>
      <c r="BH1224" s="56"/>
      <c r="BI1224" s="56"/>
      <c r="BJ1224" s="56"/>
      <c r="BK1224" s="56"/>
      <c r="BL1224" s="56"/>
      <c r="BM1224" s="56"/>
      <c r="BN1224" s="56"/>
      <c r="BO1224" s="56"/>
      <c r="BP1224" s="56"/>
      <c r="BQ1224" s="56"/>
      <c r="BR1224" s="56"/>
      <c r="BS1224" s="56"/>
      <c r="BT1224" s="56"/>
      <c r="BU1224" s="56"/>
      <c r="BV1224" s="56"/>
      <c r="BW1224" s="56"/>
      <c r="BX1224" s="56"/>
      <c r="BY1224" s="56"/>
      <c r="BZ1224" s="56"/>
      <c r="CA1224" s="56"/>
      <c r="CB1224" s="56"/>
      <c r="CC1224" s="56"/>
      <c r="CD1224" s="56"/>
      <c r="CE1224" s="56"/>
      <c r="CF1224" s="56"/>
      <c r="CG1224" s="56"/>
      <c r="CH1224" s="56"/>
      <c r="CI1224" s="56"/>
      <c r="CJ1224" s="56"/>
      <c r="CK1224" s="56"/>
      <c r="CL1224" s="56"/>
      <c r="CM1224" s="56"/>
      <c r="CN1224" s="56"/>
      <c r="CO1224" s="56"/>
      <c r="CP1224" s="56"/>
      <c r="CQ1224" s="56"/>
      <c r="CR1224" s="56"/>
      <c r="CS1224" s="56"/>
      <c r="CT1224" s="56"/>
      <c r="CU1224" s="56"/>
      <c r="CV1224" s="56"/>
      <c r="CW1224" s="56"/>
      <c r="CX1224" s="56"/>
      <c r="CY1224" s="56"/>
      <c r="CZ1224" s="66"/>
      <c r="DA1224" s="66"/>
      <c r="DB1224" s="66"/>
      <c r="DC1224" s="66"/>
      <c r="DD1224" s="66"/>
      <c r="DE1224" s="66"/>
      <c r="DF1224" s="66"/>
      <c r="DG1224" s="66"/>
      <c r="DH1224" s="66"/>
      <c r="DI1224" s="66"/>
      <c r="DJ1224" s="66"/>
      <c r="DK1224" s="66"/>
      <c r="DL1224" s="66"/>
      <c r="DM1224" s="66"/>
      <c r="DN1224" s="66"/>
      <c r="DO1224" s="66"/>
      <c r="DP1224" s="66"/>
      <c r="DQ1224" s="66"/>
      <c r="DR1224" s="66"/>
      <c r="DS1224" s="66"/>
      <c r="DT1224" s="66"/>
      <c r="DU1224" s="66"/>
      <c r="DV1224" s="66"/>
      <c r="DW1224" s="66"/>
      <c r="DX1224" s="66"/>
      <c r="DY1224" s="66"/>
      <c r="DZ1224" s="66"/>
      <c r="EA1224" s="66"/>
      <c r="EB1224" s="66"/>
      <c r="EC1224" s="66"/>
      <c r="ED1224" s="66"/>
      <c r="EE1224" s="66"/>
      <c r="EF1224" s="66"/>
      <c r="EG1224" s="66"/>
      <c r="EH1224" s="66"/>
      <c r="EI1224" s="66"/>
      <c r="EJ1224" s="66"/>
      <c r="EK1224" s="66"/>
      <c r="EL1224" s="115"/>
      <c r="EM1224" s="61"/>
      <c r="EN1224" s="61"/>
      <c r="EO1224" s="61"/>
      <c r="EP1224" s="61"/>
      <c r="EQ1224" s="121"/>
    </row>
    <row r="1225" spans="1:149" s="67" customFormat="1" ht="11.25" customHeight="1" x14ac:dyDescent="0.15">
      <c r="B1225" s="114"/>
      <c r="C1225" s="56"/>
      <c r="D1225" s="56"/>
      <c r="E1225" s="56"/>
      <c r="F1225" s="56"/>
      <c r="G1225" s="56"/>
      <c r="H1225" s="56"/>
      <c r="I1225" s="56" t="s">
        <v>4449</v>
      </c>
      <c r="J1225" s="56"/>
      <c r="K1225" s="56"/>
      <c r="L1225" s="56"/>
      <c r="M1225" s="56"/>
      <c r="N1225" s="56"/>
      <c r="O1225" s="56"/>
      <c r="P1225" s="56" t="s">
        <v>41</v>
      </c>
      <c r="Q1225" s="56"/>
      <c r="R1225" s="56" t="str">
        <f>TEXT(EO1195,"#,###.##")</f>
        <v>3,419.</v>
      </c>
      <c r="S1225" s="56"/>
      <c r="T1225" s="56"/>
      <c r="U1225" s="56"/>
      <c r="V1225" s="56"/>
      <c r="W1225" s="56"/>
      <c r="X1225" s="56"/>
      <c r="Y1225" s="56"/>
      <c r="Z1225" s="56" t="s">
        <v>39</v>
      </c>
      <c r="AA1225" s="56"/>
      <c r="AB1225" s="56" t="str">
        <f>TEXT(EO1207,"#,###.##")</f>
        <v>34.1</v>
      </c>
      <c r="AC1225" s="56"/>
      <c r="AD1225" s="56"/>
      <c r="AE1225" s="56"/>
      <c r="AF1225" s="56"/>
      <c r="AG1225" s="56" t="s">
        <v>39</v>
      </c>
      <c r="AH1225" s="56"/>
      <c r="AI1225" s="56" t="str">
        <f>TEXT(EO1211,"#,###.##")</f>
        <v>104.7</v>
      </c>
      <c r="AJ1225" s="56"/>
      <c r="AK1225" s="56"/>
      <c r="AL1225" s="56"/>
      <c r="AM1225" s="56"/>
      <c r="AN1225" s="56" t="s">
        <v>39</v>
      </c>
      <c r="AO1225" s="56"/>
      <c r="AP1225" s="56" t="e">
        <f>TEXT(EO1220,"#,###.##")</f>
        <v>#REF!</v>
      </c>
      <c r="AQ1225" s="56"/>
      <c r="AR1225" s="56"/>
      <c r="AS1225" s="56"/>
      <c r="AT1225" s="56"/>
      <c r="AU1225" s="56" t="s">
        <v>43</v>
      </c>
      <c r="AV1225" s="56"/>
      <c r="AW1225" s="56"/>
      <c r="AX1225" s="56" t="e">
        <f>TEXT(TRUNC(EO1195+EO1207+EO1211+EO1220,0),"#,##0")</f>
        <v>#REF!</v>
      </c>
      <c r="AY1225" s="56"/>
      <c r="AZ1225" s="56"/>
      <c r="BA1225" s="56"/>
      <c r="BB1225" s="56"/>
      <c r="BC1225" s="56"/>
      <c r="BD1225" s="56"/>
      <c r="BE1225" s="56"/>
      <c r="BF1225" s="56"/>
      <c r="BG1225" s="56"/>
      <c r="BH1225" s="56"/>
      <c r="BI1225" s="56"/>
      <c r="BJ1225" s="56"/>
      <c r="BK1225" s="56"/>
      <c r="BL1225" s="56"/>
      <c r="BM1225" s="56"/>
      <c r="BN1225" s="56"/>
      <c r="BO1225" s="56"/>
      <c r="BP1225" s="56"/>
      <c r="BQ1225" s="56"/>
      <c r="BR1225" s="56"/>
      <c r="BS1225" s="56"/>
      <c r="BT1225" s="56"/>
      <c r="BU1225" s="56"/>
      <c r="BV1225" s="56"/>
      <c r="BW1225" s="56"/>
      <c r="BX1225" s="56"/>
      <c r="BY1225" s="56"/>
      <c r="BZ1225" s="56"/>
      <c r="CA1225" s="56"/>
      <c r="CB1225" s="56"/>
      <c r="CC1225" s="56"/>
      <c r="CD1225" s="56"/>
      <c r="CE1225" s="56"/>
      <c r="CF1225" s="56"/>
      <c r="CG1225" s="56"/>
      <c r="CH1225" s="56"/>
      <c r="CI1225" s="56"/>
      <c r="CJ1225" s="56"/>
      <c r="CK1225" s="56"/>
      <c r="CL1225" s="56"/>
      <c r="CM1225" s="56"/>
      <c r="CN1225" s="56"/>
      <c r="CO1225" s="56"/>
      <c r="CP1225" s="56"/>
      <c r="CQ1225" s="56"/>
      <c r="CR1225" s="56"/>
      <c r="CS1225" s="56"/>
      <c r="CT1225" s="56"/>
      <c r="CU1225" s="56"/>
      <c r="CV1225" s="56"/>
      <c r="CW1225" s="56"/>
      <c r="CX1225" s="56"/>
      <c r="CY1225" s="56"/>
      <c r="CZ1225" s="66"/>
      <c r="DA1225" s="66"/>
      <c r="DB1225" s="66"/>
      <c r="DC1225" s="66"/>
      <c r="DD1225" s="66"/>
      <c r="DE1225" s="66"/>
      <c r="DF1225" s="66"/>
      <c r="DG1225" s="66"/>
      <c r="DH1225" s="66"/>
      <c r="DI1225" s="66"/>
      <c r="DJ1225" s="66"/>
      <c r="DK1225" s="66"/>
      <c r="DL1225" s="66"/>
      <c r="DM1225" s="66"/>
      <c r="DN1225" s="66"/>
      <c r="DO1225" s="66"/>
      <c r="DP1225" s="66"/>
      <c r="DQ1225" s="66"/>
      <c r="DR1225" s="66"/>
      <c r="DS1225" s="66"/>
      <c r="DT1225" s="66"/>
      <c r="DU1225" s="66"/>
      <c r="DV1225" s="66"/>
      <c r="DW1225" s="66"/>
      <c r="DX1225" s="66"/>
      <c r="DY1225" s="66"/>
      <c r="DZ1225" s="66"/>
      <c r="EA1225" s="66"/>
      <c r="EB1225" s="66"/>
      <c r="EC1225" s="66"/>
      <c r="ED1225" s="66"/>
      <c r="EE1225" s="66"/>
      <c r="EF1225" s="66"/>
      <c r="EG1225" s="66"/>
      <c r="EH1225" s="66"/>
      <c r="EI1225" s="66"/>
      <c r="EJ1225" s="66"/>
      <c r="EK1225" s="66"/>
      <c r="EL1225" s="115"/>
      <c r="EM1225" s="61"/>
      <c r="EN1225" s="61"/>
      <c r="EO1225" s="61"/>
      <c r="EP1225" s="61"/>
      <c r="EQ1225" s="121"/>
    </row>
    <row r="1226" spans="1:149" s="67" customFormat="1" ht="11.25" customHeight="1" x14ac:dyDescent="0.15">
      <c r="B1226" s="114"/>
      <c r="C1226" s="56"/>
      <c r="D1226" s="56"/>
      <c r="E1226" s="56"/>
      <c r="F1226" s="56"/>
      <c r="G1226" s="56"/>
      <c r="H1226" s="56"/>
      <c r="I1226" s="56" t="s">
        <v>12605</v>
      </c>
      <c r="J1226" s="56"/>
      <c r="K1226" s="56"/>
      <c r="L1226" s="56"/>
      <c r="M1226" s="56" t="s">
        <v>12606</v>
      </c>
      <c r="N1226" s="56"/>
      <c r="O1226" s="56"/>
      <c r="P1226" s="56" t="s">
        <v>41</v>
      </c>
      <c r="Q1226" s="56"/>
      <c r="R1226" s="56" t="str">
        <f>TEXT(TRUNC(EP1220,0),"#,##0")</f>
        <v>252</v>
      </c>
      <c r="S1226" s="56"/>
      <c r="T1226" s="56"/>
      <c r="U1226" s="56"/>
      <c r="V1226" s="56"/>
      <c r="W1226" s="56"/>
      <c r="X1226" s="56"/>
      <c r="Y1226" s="56"/>
      <c r="Z1226" s="56"/>
      <c r="AA1226" s="56"/>
      <c r="AB1226" s="56"/>
      <c r="AC1226" s="56"/>
      <c r="AD1226" s="56"/>
      <c r="AE1226" s="56"/>
      <c r="AF1226" s="56"/>
      <c r="AG1226" s="56"/>
      <c r="AH1226" s="56"/>
      <c r="AI1226" s="56"/>
      <c r="AJ1226" s="56"/>
      <c r="AK1226" s="56"/>
      <c r="AL1226" s="56"/>
      <c r="AM1226" s="56"/>
      <c r="AN1226" s="56"/>
      <c r="AO1226" s="56"/>
      <c r="AP1226" s="56"/>
      <c r="AQ1226" s="56"/>
      <c r="AR1226" s="56"/>
      <c r="AS1226" s="56"/>
      <c r="AT1226" s="56"/>
      <c r="AU1226" s="56"/>
      <c r="AV1226" s="56"/>
      <c r="AW1226" s="56"/>
      <c r="AX1226" s="56"/>
      <c r="AY1226" s="56"/>
      <c r="AZ1226" s="56"/>
      <c r="BA1226" s="56"/>
      <c r="BB1226" s="56"/>
      <c r="BC1226" s="56"/>
      <c r="BD1226" s="56"/>
      <c r="BE1226" s="56"/>
      <c r="BF1226" s="56"/>
      <c r="BG1226" s="56"/>
      <c r="BH1226" s="56"/>
      <c r="BI1226" s="56"/>
      <c r="BJ1226" s="56"/>
      <c r="BK1226" s="56"/>
      <c r="BL1226" s="56"/>
      <c r="BM1226" s="56"/>
      <c r="BN1226" s="56"/>
      <c r="BO1226" s="56"/>
      <c r="BP1226" s="56"/>
      <c r="BQ1226" s="56"/>
      <c r="BR1226" s="56"/>
      <c r="BS1226" s="56"/>
      <c r="BT1226" s="56"/>
      <c r="BU1226" s="56"/>
      <c r="BV1226" s="56"/>
      <c r="BW1226" s="56"/>
      <c r="BX1226" s="56"/>
      <c r="BY1226" s="56"/>
      <c r="BZ1226" s="56"/>
      <c r="CA1226" s="56"/>
      <c r="CB1226" s="56"/>
      <c r="CC1226" s="56"/>
      <c r="CD1226" s="56"/>
      <c r="CE1226" s="56"/>
      <c r="CF1226" s="56"/>
      <c r="CG1226" s="56"/>
      <c r="CH1226" s="56"/>
      <c r="CI1226" s="56"/>
      <c r="CJ1226" s="56"/>
      <c r="CK1226" s="56"/>
      <c r="CL1226" s="56"/>
      <c r="CM1226" s="56"/>
      <c r="CN1226" s="56"/>
      <c r="CO1226" s="56"/>
      <c r="CP1226" s="56"/>
      <c r="CQ1226" s="56"/>
      <c r="CR1226" s="56"/>
      <c r="CS1226" s="56"/>
      <c r="CT1226" s="56"/>
      <c r="CU1226" s="56"/>
      <c r="CV1226" s="56"/>
      <c r="CW1226" s="56"/>
      <c r="CX1226" s="56"/>
      <c r="CY1226" s="56"/>
      <c r="CZ1226" s="66"/>
      <c r="DA1226" s="66"/>
      <c r="DB1226" s="66"/>
      <c r="DC1226" s="66"/>
      <c r="DD1226" s="66"/>
      <c r="DE1226" s="66"/>
      <c r="DF1226" s="66"/>
      <c r="DG1226" s="66"/>
      <c r="DH1226" s="66"/>
      <c r="DI1226" s="66"/>
      <c r="DJ1226" s="66"/>
      <c r="DK1226" s="66"/>
      <c r="DL1226" s="66"/>
      <c r="DM1226" s="66"/>
      <c r="DN1226" s="66"/>
      <c r="DO1226" s="66"/>
      <c r="DP1226" s="66"/>
      <c r="DQ1226" s="66"/>
      <c r="DR1226" s="66"/>
      <c r="DS1226" s="66"/>
      <c r="DT1226" s="66"/>
      <c r="DU1226" s="66"/>
      <c r="DV1226" s="66"/>
      <c r="DW1226" s="66"/>
      <c r="DX1226" s="66"/>
      <c r="DY1226" s="66"/>
      <c r="DZ1226" s="66"/>
      <c r="EA1226" s="66"/>
      <c r="EB1226" s="66"/>
      <c r="EC1226" s="66"/>
      <c r="ED1226" s="66"/>
      <c r="EE1226" s="66"/>
      <c r="EF1226" s="66"/>
      <c r="EG1226" s="66"/>
      <c r="EH1226" s="66"/>
      <c r="EI1226" s="66"/>
      <c r="EJ1226" s="66"/>
      <c r="EK1226" s="66"/>
      <c r="EL1226" s="115"/>
      <c r="EM1226" s="61"/>
      <c r="EN1226" s="61"/>
      <c r="EO1226" s="61"/>
      <c r="EP1226" s="61"/>
      <c r="EQ1226" s="121"/>
    </row>
    <row r="1227" spans="1:149" s="67" customFormat="1" ht="11.25" customHeight="1" x14ac:dyDescent="0.15">
      <c r="B1227" s="114"/>
      <c r="C1227" s="56"/>
      <c r="D1227" s="56"/>
      <c r="E1227" s="56"/>
      <c r="F1227" s="56"/>
      <c r="G1227" s="56"/>
      <c r="H1227" s="56"/>
      <c r="I1227" s="56"/>
      <c r="J1227" s="56"/>
      <c r="K1227" s="56" t="s">
        <v>9</v>
      </c>
      <c r="L1227" s="56"/>
      <c r="M1227" s="56"/>
      <c r="N1227" s="56"/>
      <c r="O1227" s="56"/>
      <c r="P1227" s="56" t="s">
        <v>41</v>
      </c>
      <c r="Q1227" s="56"/>
      <c r="R1227" s="56" t="e">
        <f>TEXT(AI1224+AX1225+R1226,"#,##0")</f>
        <v>#REF!</v>
      </c>
      <c r="T1227" s="56"/>
      <c r="U1227" s="56"/>
      <c r="V1227" s="56"/>
      <c r="W1227" s="56"/>
      <c r="X1227" s="56"/>
      <c r="Y1227" s="56"/>
      <c r="Z1227" s="56"/>
      <c r="AA1227" s="56"/>
      <c r="AB1227" s="56"/>
      <c r="AC1227" s="56"/>
      <c r="AD1227" s="56"/>
      <c r="AE1227" s="56"/>
      <c r="AF1227" s="56"/>
      <c r="AG1227" s="56"/>
      <c r="AH1227" s="56"/>
      <c r="AI1227" s="56"/>
      <c r="AJ1227" s="56"/>
      <c r="AK1227" s="56"/>
      <c r="AL1227" s="56"/>
      <c r="AM1227" s="56"/>
      <c r="AN1227" s="56"/>
      <c r="AO1227" s="56"/>
      <c r="AP1227" s="56"/>
      <c r="AQ1227" s="56"/>
      <c r="AR1227" s="56"/>
      <c r="AS1227" s="56"/>
      <c r="AT1227" s="56"/>
      <c r="AU1227" s="56"/>
      <c r="AV1227" s="56"/>
      <c r="AW1227" s="56"/>
      <c r="AX1227" s="56"/>
      <c r="AY1227" s="56"/>
      <c r="AZ1227" s="56"/>
      <c r="BA1227" s="56"/>
      <c r="BB1227" s="56"/>
      <c r="BC1227" s="56"/>
      <c r="BD1227" s="56"/>
      <c r="BE1227" s="56"/>
      <c r="BF1227" s="56"/>
      <c r="BG1227" s="56"/>
      <c r="BH1227" s="56"/>
      <c r="BI1227" s="56"/>
      <c r="BJ1227" s="56"/>
      <c r="BK1227" s="56"/>
      <c r="BL1227" s="56"/>
      <c r="BM1227" s="56"/>
      <c r="BN1227" s="56"/>
      <c r="BO1227" s="56"/>
      <c r="BP1227" s="56"/>
      <c r="BQ1227" s="56"/>
      <c r="BR1227" s="56"/>
      <c r="BS1227" s="56"/>
      <c r="BT1227" s="56"/>
      <c r="BU1227" s="56"/>
      <c r="BV1227" s="56"/>
      <c r="BW1227" s="56"/>
      <c r="BX1227" s="56"/>
      <c r="BY1227" s="56"/>
      <c r="BZ1227" s="56"/>
      <c r="CA1227" s="56"/>
      <c r="CB1227" s="56"/>
      <c r="CC1227" s="56"/>
      <c r="CD1227" s="56"/>
      <c r="CE1227" s="56"/>
      <c r="CF1227" s="56"/>
      <c r="CG1227" s="56"/>
      <c r="CH1227" s="56"/>
      <c r="CI1227" s="56"/>
      <c r="CJ1227" s="56"/>
      <c r="CK1227" s="56"/>
      <c r="CL1227" s="56"/>
      <c r="CM1227" s="56"/>
      <c r="CN1227" s="56"/>
      <c r="CO1227" s="56"/>
      <c r="CP1227" s="56"/>
      <c r="CQ1227" s="56"/>
      <c r="CR1227" s="56"/>
      <c r="CS1227" s="56"/>
      <c r="CT1227" s="56"/>
      <c r="CU1227" s="56"/>
      <c r="CV1227" s="56"/>
      <c r="CW1227" s="56"/>
      <c r="CX1227" s="56"/>
      <c r="CY1227" s="56"/>
      <c r="CZ1227" s="66"/>
      <c r="DA1227" s="66"/>
      <c r="DB1227" s="66"/>
      <c r="DC1227" s="66"/>
      <c r="DD1227" s="66"/>
      <c r="DE1227" s="66"/>
      <c r="DF1227" s="66"/>
      <c r="DG1227" s="66"/>
      <c r="DH1227" s="66"/>
      <c r="DI1227" s="66"/>
      <c r="DJ1227" s="66"/>
      <c r="DK1227" s="66"/>
      <c r="DL1227" s="66"/>
      <c r="DM1227" s="66"/>
      <c r="DN1227" s="66"/>
      <c r="DO1227" s="66"/>
      <c r="DP1227" s="66"/>
      <c r="DQ1227" s="66"/>
      <c r="DR1227" s="66"/>
      <c r="DS1227" s="66"/>
      <c r="DT1227" s="66"/>
      <c r="DU1227" s="66"/>
      <c r="DV1227" s="66"/>
      <c r="DW1227" s="66"/>
      <c r="DX1227" s="66"/>
      <c r="DY1227" s="66"/>
      <c r="DZ1227" s="66"/>
      <c r="EA1227" s="66"/>
      <c r="EB1227" s="66"/>
      <c r="EC1227" s="66"/>
      <c r="ED1227" s="66"/>
      <c r="EE1227" s="66"/>
      <c r="EF1227" s="66"/>
      <c r="EG1227" s="66"/>
      <c r="EH1227" s="66"/>
      <c r="EI1227" s="66"/>
      <c r="EJ1227" s="66"/>
      <c r="EK1227" s="66"/>
      <c r="EL1227" s="115"/>
      <c r="EM1227" s="62" t="e">
        <f>EN1227+EO1227+EP1227</f>
        <v>#REF!</v>
      </c>
      <c r="EN1227" s="61" t="e">
        <f>TEXT(AI1224,"#,##0")</f>
        <v>#REF!</v>
      </c>
      <c r="EO1227" s="61" t="e">
        <f>TEXT(AX1225,"#,##0")</f>
        <v>#REF!</v>
      </c>
      <c r="EP1227" s="61" t="str">
        <f>TEXT(R1226,"#,##0")</f>
        <v>252</v>
      </c>
      <c r="EQ1227" s="121"/>
    </row>
    <row r="1228" spans="1:149" s="67" customFormat="1" ht="11.25" customHeight="1" x14ac:dyDescent="0.15">
      <c r="B1228" s="114"/>
      <c r="C1228" s="56"/>
      <c r="D1228" s="56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6"/>
      <c r="P1228" s="56"/>
      <c r="Q1228" s="56"/>
      <c r="R1228" s="56"/>
      <c r="T1228" s="56"/>
      <c r="U1228" s="56"/>
      <c r="V1228" s="56"/>
      <c r="W1228" s="56"/>
      <c r="X1228" s="56"/>
      <c r="Y1228" s="56"/>
      <c r="Z1228" s="56"/>
      <c r="AA1228" s="56"/>
      <c r="AB1228" s="56"/>
      <c r="AC1228" s="56"/>
      <c r="AD1228" s="56"/>
      <c r="AE1228" s="56"/>
      <c r="AF1228" s="56"/>
      <c r="AG1228" s="56"/>
      <c r="AH1228" s="56"/>
      <c r="AI1228" s="56"/>
      <c r="AJ1228" s="56"/>
      <c r="AK1228" s="56"/>
      <c r="AL1228" s="56"/>
      <c r="AM1228" s="56"/>
      <c r="AN1228" s="56"/>
      <c r="AO1228" s="56"/>
      <c r="AP1228" s="56"/>
      <c r="AQ1228" s="56"/>
      <c r="AR1228" s="56"/>
      <c r="AS1228" s="56"/>
      <c r="AT1228" s="56"/>
      <c r="AU1228" s="56"/>
      <c r="AV1228" s="56"/>
      <c r="AW1228" s="56"/>
      <c r="AX1228" s="56"/>
      <c r="AY1228" s="56"/>
      <c r="AZ1228" s="56"/>
      <c r="BA1228" s="56"/>
      <c r="BB1228" s="56"/>
      <c r="BC1228" s="56"/>
      <c r="BD1228" s="56"/>
      <c r="BE1228" s="56"/>
      <c r="BF1228" s="56"/>
      <c r="BG1228" s="56"/>
      <c r="BH1228" s="56"/>
      <c r="BI1228" s="56"/>
      <c r="BJ1228" s="56"/>
      <c r="BK1228" s="56"/>
      <c r="BL1228" s="56"/>
      <c r="BM1228" s="56"/>
      <c r="BN1228" s="56"/>
      <c r="BO1228" s="56"/>
      <c r="BP1228" s="56"/>
      <c r="BQ1228" s="56"/>
      <c r="BR1228" s="56"/>
      <c r="BS1228" s="56"/>
      <c r="BT1228" s="56"/>
      <c r="BU1228" s="56"/>
      <c r="BV1228" s="56"/>
      <c r="BW1228" s="56"/>
      <c r="BX1228" s="56"/>
      <c r="BY1228" s="56"/>
      <c r="BZ1228" s="56"/>
      <c r="CA1228" s="56"/>
      <c r="CB1228" s="56"/>
      <c r="CC1228" s="56"/>
      <c r="CD1228" s="56"/>
      <c r="CE1228" s="56"/>
      <c r="CF1228" s="56"/>
      <c r="CG1228" s="56"/>
      <c r="CH1228" s="56"/>
      <c r="CI1228" s="56"/>
      <c r="CJ1228" s="56"/>
      <c r="CK1228" s="56"/>
      <c r="CL1228" s="56"/>
      <c r="CM1228" s="56"/>
      <c r="CN1228" s="56"/>
      <c r="CO1228" s="56"/>
      <c r="CP1228" s="56"/>
      <c r="CQ1228" s="56"/>
      <c r="CR1228" s="56"/>
      <c r="CS1228" s="56"/>
      <c r="CT1228" s="56"/>
      <c r="CU1228" s="56"/>
      <c r="CV1228" s="56"/>
      <c r="CW1228" s="56"/>
      <c r="CX1228" s="56"/>
      <c r="CY1228" s="56"/>
      <c r="CZ1228" s="66"/>
      <c r="DA1228" s="66"/>
      <c r="DB1228" s="66"/>
      <c r="DC1228" s="66"/>
      <c r="DD1228" s="66"/>
      <c r="DE1228" s="66"/>
      <c r="DF1228" s="66"/>
      <c r="DG1228" s="66"/>
      <c r="DH1228" s="66"/>
      <c r="DI1228" s="66"/>
      <c r="DJ1228" s="66"/>
      <c r="DK1228" s="66"/>
      <c r="DL1228" s="66"/>
      <c r="DM1228" s="66"/>
      <c r="DN1228" s="66"/>
      <c r="DO1228" s="66"/>
      <c r="DP1228" s="66"/>
      <c r="DQ1228" s="66"/>
      <c r="DR1228" s="66"/>
      <c r="DS1228" s="66"/>
      <c r="DT1228" s="66"/>
      <c r="DU1228" s="66"/>
      <c r="DV1228" s="66"/>
      <c r="DW1228" s="66"/>
      <c r="DX1228" s="66"/>
      <c r="DY1228" s="66"/>
      <c r="DZ1228" s="66"/>
      <c r="EA1228" s="66"/>
      <c r="EB1228" s="66"/>
      <c r="EC1228" s="66"/>
      <c r="ED1228" s="66"/>
      <c r="EE1228" s="66"/>
      <c r="EF1228" s="66"/>
      <c r="EG1228" s="66"/>
      <c r="EH1228" s="66"/>
      <c r="EI1228" s="66"/>
      <c r="EJ1228" s="66"/>
      <c r="EK1228" s="66"/>
      <c r="EL1228" s="115"/>
      <c r="EM1228" s="62"/>
      <c r="EN1228" s="61"/>
      <c r="EO1228" s="61"/>
      <c r="EP1228" s="61"/>
      <c r="EQ1228" s="121"/>
    </row>
    <row r="1229" spans="1:149" ht="11.45" customHeight="1" x14ac:dyDescent="0.2">
      <c r="B1229" s="108"/>
      <c r="C1229" s="109"/>
      <c r="D1229" s="109"/>
      <c r="E1229" s="109"/>
      <c r="F1229" s="109"/>
      <c r="G1229" s="109"/>
      <c r="H1229" s="109"/>
      <c r="I1229" s="109"/>
      <c r="J1229" s="109"/>
      <c r="K1229" s="109"/>
      <c r="L1229" s="110"/>
      <c r="M1229" s="110"/>
      <c r="N1229" s="110"/>
      <c r="O1229" s="109"/>
      <c r="P1229" s="109"/>
      <c r="Q1229" s="109"/>
      <c r="R1229" s="109"/>
      <c r="S1229" s="109"/>
      <c r="T1229" s="109"/>
      <c r="U1229" s="109"/>
      <c r="V1229" s="109"/>
      <c r="W1229" s="109"/>
      <c r="X1229" s="109"/>
      <c r="Y1229" s="109"/>
      <c r="Z1229" s="109"/>
      <c r="AA1229" s="109"/>
      <c r="AB1229" s="109"/>
      <c r="AC1229" s="109"/>
      <c r="AD1229" s="109"/>
      <c r="AE1229" s="109"/>
      <c r="AF1229" s="109"/>
      <c r="AG1229" s="109"/>
      <c r="AH1229" s="109"/>
      <c r="AI1229" s="109"/>
      <c r="AJ1229" s="109"/>
      <c r="AK1229" s="109"/>
      <c r="AL1229" s="109"/>
      <c r="AM1229" s="109"/>
      <c r="AN1229" s="109"/>
      <c r="AO1229" s="109"/>
      <c r="AP1229" s="109"/>
      <c r="AQ1229" s="109"/>
      <c r="AR1229" s="109"/>
      <c r="AS1229" s="109"/>
      <c r="AT1229" s="109"/>
      <c r="AU1229" s="109"/>
      <c r="AV1229" s="109"/>
      <c r="AW1229" s="109"/>
      <c r="AX1229" s="109"/>
      <c r="AY1229" s="109"/>
      <c r="AZ1229" s="109"/>
      <c r="BA1229" s="109"/>
      <c r="BB1229" s="109"/>
      <c r="BC1229" s="109"/>
      <c r="BD1229" s="109"/>
      <c r="BE1229" s="109"/>
      <c r="BF1229" s="109"/>
      <c r="BG1229" s="109"/>
      <c r="BH1229" s="109"/>
      <c r="BI1229" s="109"/>
      <c r="BJ1229" s="109"/>
      <c r="BK1229" s="109"/>
      <c r="BL1229" s="109"/>
      <c r="BM1229" s="109"/>
      <c r="BN1229" s="109"/>
      <c r="BO1229" s="109"/>
      <c r="BP1229" s="109"/>
      <c r="BQ1229" s="109"/>
      <c r="BR1229" s="109"/>
      <c r="BS1229" s="110"/>
      <c r="BT1229" s="109"/>
      <c r="BU1229" s="109"/>
      <c r="BV1229" s="109"/>
      <c r="BW1229" s="109"/>
      <c r="BX1229" s="109"/>
      <c r="BY1229" s="109"/>
      <c r="BZ1229" s="109"/>
      <c r="CA1229" s="109"/>
      <c r="CB1229" s="109"/>
      <c r="CC1229" s="109"/>
      <c r="CD1229" s="109"/>
      <c r="CE1229" s="109"/>
      <c r="CF1229" s="109"/>
      <c r="CG1229" s="109"/>
      <c r="CH1229" s="109"/>
      <c r="CI1229" s="109"/>
      <c r="CJ1229" s="109"/>
      <c r="CK1229" s="109"/>
      <c r="CL1229" s="109"/>
      <c r="CM1229" s="109"/>
      <c r="CN1229" s="109"/>
      <c r="CO1229" s="109"/>
      <c r="CP1229" s="109"/>
      <c r="CQ1229" s="109"/>
      <c r="CR1229" s="109"/>
      <c r="CS1229" s="109"/>
      <c r="CT1229" s="109"/>
      <c r="CU1229" s="109"/>
      <c r="CV1229" s="109"/>
      <c r="CW1229" s="109"/>
      <c r="CX1229" s="109"/>
      <c r="CY1229" s="109"/>
      <c r="CZ1229" s="109"/>
      <c r="DA1229" s="109"/>
      <c r="DB1229" s="109"/>
      <c r="DC1229" s="109"/>
      <c r="DD1229" s="109"/>
      <c r="DE1229" s="109"/>
      <c r="DF1229" s="109"/>
      <c r="DG1229" s="109"/>
      <c r="DH1229" s="109"/>
      <c r="DI1229" s="109"/>
      <c r="DJ1229" s="109"/>
      <c r="DK1229" s="109"/>
      <c r="DL1229" s="109"/>
      <c r="DM1229" s="109"/>
      <c r="DN1229" s="109"/>
      <c r="DO1229" s="109"/>
      <c r="DP1229" s="109"/>
      <c r="DQ1229" s="109"/>
      <c r="DR1229" s="109"/>
      <c r="DS1229" s="109"/>
      <c r="DT1229" s="109"/>
      <c r="DU1229" s="109"/>
      <c r="DV1229" s="109"/>
      <c r="DW1229" s="109"/>
      <c r="DX1229" s="109"/>
      <c r="DY1229" s="109"/>
      <c r="DZ1229" s="109"/>
      <c r="EA1229" s="109"/>
      <c r="EB1229" s="109"/>
      <c r="EC1229" s="109"/>
      <c r="ED1229" s="109"/>
      <c r="EE1229" s="109"/>
      <c r="EF1229" s="109"/>
      <c r="EG1229" s="109"/>
      <c r="EH1229" s="109"/>
      <c r="EI1229" s="109"/>
      <c r="EJ1229" s="109"/>
      <c r="EK1229" s="109"/>
      <c r="EL1229" s="111"/>
      <c r="EM1229" s="111"/>
      <c r="EN1229" s="112"/>
      <c r="EO1229" s="112"/>
      <c r="EP1229" s="112"/>
      <c r="EQ1229" s="113"/>
    </row>
    <row r="1230" spans="1:149" ht="11.45" customHeight="1" x14ac:dyDescent="0.2">
      <c r="B1230" s="108"/>
      <c r="C1230" s="109"/>
      <c r="D1230" s="109"/>
      <c r="E1230" s="109"/>
      <c r="F1230" s="109"/>
      <c r="G1230" s="109"/>
      <c r="H1230" s="109"/>
      <c r="I1230" s="109"/>
      <c r="J1230" s="109"/>
      <c r="K1230" s="109"/>
      <c r="L1230" s="110"/>
      <c r="M1230" s="110"/>
      <c r="N1230" s="110"/>
      <c r="O1230" s="109"/>
      <c r="P1230" s="109"/>
      <c r="Q1230" s="109"/>
      <c r="R1230" s="109"/>
      <c r="S1230" s="109"/>
      <c r="T1230" s="109"/>
      <c r="U1230" s="109"/>
      <c r="V1230" s="109"/>
      <c r="W1230" s="109"/>
      <c r="X1230" s="109"/>
      <c r="Y1230" s="109"/>
      <c r="Z1230" s="109"/>
      <c r="AA1230" s="109"/>
      <c r="AB1230" s="109"/>
      <c r="AC1230" s="109"/>
      <c r="AD1230" s="109"/>
      <c r="AE1230" s="109"/>
      <c r="AF1230" s="109"/>
      <c r="AG1230" s="109"/>
      <c r="AH1230" s="109"/>
      <c r="AI1230" s="109"/>
      <c r="AJ1230" s="109"/>
      <c r="AK1230" s="109"/>
      <c r="AL1230" s="109"/>
      <c r="AM1230" s="109"/>
      <c r="AN1230" s="109"/>
      <c r="AO1230" s="109"/>
      <c r="AP1230" s="109"/>
      <c r="AQ1230" s="109"/>
      <c r="AR1230" s="109"/>
      <c r="AS1230" s="109"/>
      <c r="AT1230" s="109"/>
      <c r="AU1230" s="109"/>
      <c r="AV1230" s="109"/>
      <c r="AW1230" s="109"/>
      <c r="AX1230" s="109"/>
      <c r="AY1230" s="109"/>
      <c r="AZ1230" s="109"/>
      <c r="BA1230" s="109"/>
      <c r="BB1230" s="109"/>
      <c r="BC1230" s="109"/>
      <c r="BD1230" s="109"/>
      <c r="BE1230" s="109"/>
      <c r="BF1230" s="109"/>
      <c r="BG1230" s="109"/>
      <c r="BH1230" s="109"/>
      <c r="BI1230" s="109"/>
      <c r="BJ1230" s="109"/>
      <c r="BK1230" s="109"/>
      <c r="BL1230" s="109"/>
      <c r="BM1230" s="109"/>
      <c r="BN1230" s="109"/>
      <c r="BO1230" s="109"/>
      <c r="BP1230" s="109"/>
      <c r="BQ1230" s="109"/>
      <c r="BR1230" s="109"/>
      <c r="BS1230" s="110"/>
      <c r="BT1230" s="109"/>
      <c r="BU1230" s="109"/>
      <c r="BV1230" s="109"/>
      <c r="BW1230" s="109"/>
      <c r="BX1230" s="109"/>
      <c r="BY1230" s="109"/>
      <c r="BZ1230" s="109"/>
      <c r="CA1230" s="109"/>
      <c r="CB1230" s="109"/>
      <c r="CC1230" s="109"/>
      <c r="CD1230" s="109"/>
      <c r="CE1230" s="109"/>
      <c r="CF1230" s="109"/>
      <c r="CG1230" s="109"/>
      <c r="CH1230" s="109"/>
      <c r="CI1230" s="109"/>
      <c r="CJ1230" s="109"/>
      <c r="CK1230" s="109"/>
      <c r="CL1230" s="109"/>
      <c r="CM1230" s="109"/>
      <c r="CN1230" s="109"/>
      <c r="CO1230" s="109"/>
      <c r="CP1230" s="109"/>
      <c r="CQ1230" s="109"/>
      <c r="CR1230" s="109"/>
      <c r="CS1230" s="109"/>
      <c r="CT1230" s="109"/>
      <c r="CU1230" s="109"/>
      <c r="CV1230" s="109"/>
      <c r="CW1230" s="109"/>
      <c r="CX1230" s="109"/>
      <c r="CY1230" s="109"/>
      <c r="CZ1230" s="109"/>
      <c r="DA1230" s="109"/>
      <c r="DB1230" s="109"/>
      <c r="DC1230" s="109"/>
      <c r="DD1230" s="109"/>
      <c r="DE1230" s="109"/>
      <c r="DF1230" s="109"/>
      <c r="DG1230" s="109"/>
      <c r="DH1230" s="109"/>
      <c r="DI1230" s="109"/>
      <c r="DJ1230" s="109"/>
      <c r="DK1230" s="109"/>
      <c r="DL1230" s="109"/>
      <c r="DM1230" s="109"/>
      <c r="DN1230" s="109"/>
      <c r="DO1230" s="109"/>
      <c r="DP1230" s="109"/>
      <c r="DQ1230" s="109"/>
      <c r="DR1230" s="109"/>
      <c r="DS1230" s="109"/>
      <c r="DT1230" s="109"/>
      <c r="DU1230" s="109"/>
      <c r="DV1230" s="109"/>
      <c r="DW1230" s="109"/>
      <c r="DX1230" s="109"/>
      <c r="DY1230" s="109"/>
      <c r="DZ1230" s="109"/>
      <c r="EA1230" s="109"/>
      <c r="EB1230" s="109"/>
      <c r="EC1230" s="109"/>
      <c r="ED1230" s="109"/>
      <c r="EE1230" s="109"/>
      <c r="EF1230" s="109"/>
      <c r="EG1230" s="109"/>
      <c r="EH1230" s="109"/>
      <c r="EI1230" s="109"/>
      <c r="EJ1230" s="109"/>
      <c r="EK1230" s="109"/>
      <c r="EL1230" s="111"/>
      <c r="EM1230" s="111"/>
      <c r="EN1230" s="112"/>
      <c r="EO1230" s="112"/>
      <c r="EP1230" s="112"/>
      <c r="EQ1230" s="113"/>
    </row>
    <row r="1231" spans="1:149" ht="11.45" customHeight="1" x14ac:dyDescent="0.2">
      <c r="A1231" s="67">
        <v>28</v>
      </c>
      <c r="B1231" s="288">
        <f>A1231</f>
        <v>28</v>
      </c>
      <c r="C1231" s="286"/>
      <c r="D1231" s="286"/>
      <c r="E1231" s="107" t="s">
        <v>12991</v>
      </c>
      <c r="F1231" s="56"/>
      <c r="G1231" s="56"/>
      <c r="H1231" s="56"/>
      <c r="I1231" s="56"/>
      <c r="J1231" s="56"/>
      <c r="K1231" s="56"/>
      <c r="L1231" s="73"/>
      <c r="M1231" s="73"/>
      <c r="N1231" s="73"/>
      <c r="O1231" s="56"/>
      <c r="P1231" s="56"/>
      <c r="Q1231" s="56"/>
      <c r="R1231" s="56"/>
      <c r="S1231" s="56"/>
      <c r="T1231" s="56"/>
      <c r="U1231" s="56"/>
      <c r="V1231" s="56"/>
      <c r="W1231" s="56"/>
      <c r="X1231" s="56"/>
      <c r="Y1231" s="56"/>
      <c r="Z1231" s="56"/>
      <c r="AA1231" s="56"/>
      <c r="AB1231" s="56"/>
      <c r="AC1231" s="56"/>
      <c r="AD1231" s="56"/>
      <c r="AE1231" s="56"/>
      <c r="AF1231" s="56"/>
      <c r="AG1231" s="56"/>
      <c r="AH1231" s="56"/>
      <c r="AI1231" s="56"/>
      <c r="AJ1231" s="56"/>
      <c r="AK1231" s="56"/>
      <c r="AL1231" s="56"/>
      <c r="AM1231" s="56"/>
      <c r="AN1231" s="56"/>
      <c r="AO1231" s="56"/>
      <c r="AP1231" s="56"/>
      <c r="AQ1231" s="56"/>
      <c r="AR1231" s="56"/>
      <c r="AS1231" s="56"/>
      <c r="AT1231" s="56"/>
      <c r="AU1231" s="56"/>
      <c r="AV1231" s="56"/>
      <c r="AW1231" s="56"/>
      <c r="AX1231" s="56"/>
      <c r="AY1231" s="56"/>
      <c r="AZ1231" s="56"/>
      <c r="BA1231" s="56"/>
      <c r="BB1231" s="56"/>
      <c r="BC1231" s="56"/>
      <c r="BD1231" s="56"/>
      <c r="BE1231" s="56"/>
      <c r="BF1231" s="56"/>
      <c r="BG1231" s="56"/>
      <c r="BH1231" s="56"/>
      <c r="BI1231" s="56"/>
      <c r="BJ1231" s="56"/>
      <c r="BK1231" s="56"/>
      <c r="BL1231" s="56"/>
      <c r="BM1231" s="56"/>
      <c r="BN1231" s="56"/>
      <c r="BO1231" s="56"/>
      <c r="BP1231" s="56"/>
      <c r="BQ1231" s="56"/>
      <c r="BR1231" s="56"/>
      <c r="BS1231" s="56"/>
      <c r="BT1231" s="56"/>
      <c r="BU1231" s="56"/>
      <c r="BV1231" s="56"/>
      <c r="BW1231" s="56"/>
      <c r="BX1231" s="56"/>
      <c r="BY1231" s="56"/>
      <c r="BZ1231" s="56"/>
      <c r="CA1231" s="56"/>
      <c r="CB1231" s="56"/>
      <c r="CC1231" s="56"/>
      <c r="CD1231" s="56"/>
      <c r="CE1231" s="56"/>
      <c r="CF1231" s="56"/>
      <c r="CG1231" s="56"/>
      <c r="CH1231" s="56"/>
      <c r="CI1231" s="56"/>
      <c r="CJ1231" s="56"/>
      <c r="CK1231" s="56"/>
      <c r="CL1231" s="56"/>
      <c r="CM1231" s="56"/>
      <c r="CN1231" s="56"/>
      <c r="CO1231" s="56"/>
      <c r="CP1231" s="56"/>
      <c r="CQ1231" s="56"/>
      <c r="CR1231" s="56"/>
      <c r="CS1231" s="56"/>
      <c r="CT1231" s="56"/>
      <c r="CU1231" s="56"/>
      <c r="CV1231" s="56"/>
      <c r="CW1231" s="56"/>
      <c r="CX1231" s="56"/>
      <c r="CY1231" s="66"/>
      <c r="CZ1231" s="66"/>
      <c r="DA1231" s="66"/>
      <c r="DB1231" s="66"/>
      <c r="DC1231" s="66"/>
      <c r="DD1231" s="66"/>
      <c r="DE1231" s="66"/>
      <c r="DF1231" s="66"/>
      <c r="DG1231" s="66"/>
      <c r="DH1231" s="66"/>
      <c r="DI1231" s="66"/>
      <c r="DJ1231" s="66"/>
      <c r="DK1231" s="66"/>
      <c r="DL1231" s="66"/>
      <c r="DM1231" s="66"/>
      <c r="DN1231" s="66"/>
      <c r="DO1231" s="66"/>
      <c r="DP1231" s="66"/>
      <c r="DQ1231" s="66"/>
      <c r="DR1231" s="66"/>
      <c r="DS1231" s="66"/>
      <c r="DT1231" s="66"/>
      <c r="DU1231" s="66"/>
      <c r="DV1231" s="66"/>
      <c r="DW1231" s="66"/>
      <c r="DX1231" s="66"/>
      <c r="DY1231" s="66"/>
      <c r="DZ1231" s="66"/>
      <c r="EA1231" s="66"/>
      <c r="EB1231" s="66"/>
      <c r="EC1231" s="66"/>
      <c r="ED1231" s="66"/>
      <c r="EE1231" s="66"/>
      <c r="EF1231" s="66"/>
      <c r="EG1231" s="66"/>
      <c r="EH1231" s="66"/>
      <c r="EI1231" s="66"/>
      <c r="EJ1231" s="66"/>
      <c r="EK1231" s="66"/>
      <c r="EL1231" s="66"/>
      <c r="EM1231" s="227" t="e">
        <f>EM1264</f>
        <v>#REF!</v>
      </c>
      <c r="EN1231" s="59" t="str">
        <f>EN1264</f>
        <v>33,778</v>
      </c>
      <c r="EO1231" s="59" t="e">
        <f>EO1264</f>
        <v>#REF!</v>
      </c>
      <c r="EP1231" s="60">
        <f>EP1264</f>
        <v>0</v>
      </c>
      <c r="EQ1231" s="83" t="s">
        <v>12992</v>
      </c>
      <c r="ES1231" s="228">
        <f>A1231</f>
        <v>28</v>
      </c>
    </row>
    <row r="1232" spans="1:149" ht="11.45" customHeight="1" x14ac:dyDescent="0.2">
      <c r="B1232" s="55"/>
      <c r="C1232" s="56"/>
      <c r="D1232" s="56"/>
      <c r="E1232" s="56"/>
      <c r="F1232" s="56"/>
      <c r="G1232" s="56"/>
      <c r="H1232" s="56"/>
      <c r="I1232" s="56"/>
      <c r="J1232" s="56"/>
      <c r="K1232" s="56"/>
      <c r="L1232" s="56"/>
      <c r="M1232" s="56"/>
      <c r="N1232" s="56"/>
      <c r="O1232" s="56"/>
      <c r="P1232" s="56"/>
      <c r="Q1232" s="56"/>
      <c r="R1232" s="56"/>
      <c r="S1232" s="56"/>
      <c r="T1232" s="56"/>
      <c r="U1232" s="56"/>
      <c r="V1232" s="56"/>
      <c r="W1232" s="56"/>
      <c r="X1232" s="56"/>
      <c r="Y1232" s="56"/>
      <c r="Z1232" s="56"/>
      <c r="AA1232" s="56"/>
      <c r="AB1232" s="56"/>
      <c r="AC1232" s="56"/>
      <c r="AD1232" s="56"/>
      <c r="AE1232" s="56"/>
      <c r="AF1232" s="56"/>
      <c r="AG1232" s="56"/>
      <c r="AH1232" s="56"/>
      <c r="AI1232" s="56"/>
      <c r="AJ1232" s="56"/>
      <c r="AK1232" s="56"/>
      <c r="AL1232" s="56"/>
      <c r="AM1232" s="56"/>
      <c r="AN1232" s="56"/>
      <c r="AO1232" s="56"/>
      <c r="AP1232" s="56"/>
      <c r="AQ1232" s="56"/>
      <c r="AR1232" s="56"/>
      <c r="AS1232" s="56"/>
      <c r="AT1232" s="56"/>
      <c r="AU1232" s="56"/>
      <c r="AV1232" s="56"/>
      <c r="AW1232" s="56"/>
      <c r="AX1232" s="56"/>
      <c r="AY1232" s="56"/>
      <c r="AZ1232" s="56"/>
      <c r="BA1232" s="56"/>
      <c r="BB1232" s="56"/>
      <c r="BC1232" s="56"/>
      <c r="BD1232" s="56"/>
      <c r="BE1232" s="56"/>
      <c r="BF1232" s="56"/>
      <c r="BG1232" s="56"/>
      <c r="BH1232" s="56"/>
      <c r="BI1232" s="56"/>
      <c r="BJ1232" s="56"/>
      <c r="BK1232" s="56"/>
      <c r="BL1232" s="56"/>
      <c r="BM1232" s="56"/>
      <c r="BN1232" s="56"/>
      <c r="BO1232" s="56"/>
      <c r="BP1232" s="56"/>
      <c r="BQ1232" s="56"/>
      <c r="BR1232" s="56"/>
      <c r="BS1232" s="56"/>
      <c r="BT1232" s="56"/>
      <c r="BU1232" s="56"/>
      <c r="BV1232" s="56"/>
      <c r="BW1232" s="56"/>
      <c r="BX1232" s="56"/>
      <c r="BY1232" s="56"/>
      <c r="BZ1232" s="56"/>
      <c r="CA1232" s="56"/>
      <c r="CB1232" s="56"/>
      <c r="CC1232" s="56"/>
      <c r="CD1232" s="56"/>
      <c r="CE1232" s="56"/>
      <c r="CF1232" s="56"/>
      <c r="CG1232" s="56"/>
      <c r="CH1232" s="56"/>
      <c r="CI1232" s="56"/>
      <c r="CJ1232" s="56"/>
      <c r="CK1232" s="56"/>
      <c r="CL1232" s="56"/>
      <c r="CM1232" s="56"/>
      <c r="CN1232" s="56"/>
      <c r="CO1232" s="56"/>
      <c r="CP1232" s="56"/>
      <c r="CQ1232" s="56"/>
      <c r="CR1232" s="56"/>
      <c r="CS1232" s="56"/>
      <c r="CT1232" s="56"/>
      <c r="CU1232" s="56"/>
      <c r="CV1232" s="56"/>
      <c r="CW1232" s="56"/>
      <c r="CX1232" s="56"/>
      <c r="CY1232" s="66"/>
      <c r="CZ1232" s="66"/>
      <c r="DA1232" s="66"/>
      <c r="DB1232" s="66"/>
      <c r="DC1232" s="66"/>
      <c r="DD1232" s="66"/>
      <c r="DE1232" s="66"/>
      <c r="DF1232" s="66"/>
      <c r="DG1232" s="66"/>
      <c r="DH1232" s="66"/>
      <c r="DI1232" s="66"/>
      <c r="DJ1232" s="66"/>
      <c r="DK1232" s="66"/>
      <c r="DL1232" s="66"/>
      <c r="DM1232" s="66"/>
      <c r="DN1232" s="66"/>
      <c r="DO1232" s="66"/>
      <c r="DP1232" s="66"/>
      <c r="DQ1232" s="66"/>
      <c r="DR1232" s="66"/>
      <c r="DS1232" s="66"/>
      <c r="DT1232" s="66"/>
      <c r="DU1232" s="66"/>
      <c r="DV1232" s="66"/>
      <c r="DW1232" s="66"/>
      <c r="DX1232" s="66"/>
      <c r="DY1232" s="66"/>
      <c r="DZ1232" s="66"/>
      <c r="EA1232" s="66"/>
      <c r="EB1232" s="66"/>
      <c r="EC1232" s="66"/>
      <c r="ED1232" s="66"/>
      <c r="EE1232" s="66"/>
      <c r="EF1232" s="66"/>
      <c r="EG1232" s="66"/>
      <c r="EH1232" s="66"/>
      <c r="EI1232" s="66"/>
      <c r="EJ1232" s="66"/>
      <c r="EK1232" s="66"/>
      <c r="EL1232" s="66"/>
      <c r="EM1232" s="229"/>
      <c r="EN1232" s="61"/>
      <c r="EO1232" s="61"/>
      <c r="EP1232" s="60"/>
      <c r="EQ1232" s="113"/>
    </row>
    <row r="1233" spans="2:147" ht="11.45" customHeight="1" x14ac:dyDescent="0.2">
      <c r="B1233" s="55"/>
      <c r="C1233" s="56"/>
      <c r="D1233" s="56" t="s">
        <v>12993</v>
      </c>
      <c r="E1233" s="56"/>
      <c r="F1233" s="56"/>
      <c r="G1233" s="56"/>
      <c r="H1233" s="56"/>
      <c r="I1233" s="56"/>
      <c r="J1233" s="56"/>
      <c r="K1233" s="56"/>
      <c r="L1233" s="56"/>
      <c r="M1233" s="56"/>
      <c r="N1233" s="56"/>
      <c r="O1233" s="56"/>
      <c r="P1233" s="56"/>
      <c r="Q1233" s="56"/>
      <c r="R1233" s="56"/>
      <c r="S1233" s="56"/>
      <c r="T1233" s="56"/>
      <c r="U1233" s="56"/>
      <c r="V1233" s="56"/>
      <c r="W1233" s="56"/>
      <c r="X1233" s="56"/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  <c r="AL1233" s="56"/>
      <c r="AM1233" s="56"/>
      <c r="AN1233" s="56"/>
      <c r="AO1233" s="56"/>
      <c r="AP1233" s="56"/>
      <c r="AQ1233" s="56"/>
      <c r="AR1233" s="56"/>
      <c r="AS1233" s="56"/>
      <c r="AT1233" s="56"/>
      <c r="AU1233" s="56"/>
      <c r="AV1233" s="56"/>
      <c r="AW1233" s="56"/>
      <c r="AX1233" s="56"/>
      <c r="AY1233" s="56"/>
      <c r="AZ1233" s="56"/>
      <c r="BA1233" s="56"/>
      <c r="BB1233" s="56"/>
      <c r="BC1233" s="56"/>
      <c r="BD1233" s="56"/>
      <c r="BE1233" s="56"/>
      <c r="BF1233" s="56"/>
      <c r="BG1233" s="56"/>
      <c r="BH1233" s="56"/>
      <c r="BI1233" s="56"/>
      <c r="BJ1233" s="56"/>
      <c r="BK1233" s="56"/>
      <c r="BL1233" s="56"/>
      <c r="BM1233" s="56"/>
      <c r="BN1233" s="56"/>
      <c r="BO1233" s="56"/>
      <c r="BP1233" s="56"/>
      <c r="BQ1233" s="56"/>
      <c r="BR1233" s="56"/>
      <c r="BS1233" s="56"/>
      <c r="BT1233" s="56"/>
      <c r="BU1233" s="56"/>
      <c r="BV1233" s="56"/>
      <c r="BW1233" s="56"/>
      <c r="BX1233" s="56"/>
      <c r="BY1233" s="56"/>
      <c r="BZ1233" s="56"/>
      <c r="CA1233" s="56"/>
      <c r="CB1233" s="56"/>
      <c r="CC1233" s="56"/>
      <c r="CD1233" s="56"/>
      <c r="CE1233" s="56"/>
      <c r="CF1233" s="56"/>
      <c r="CG1233" s="56"/>
      <c r="CH1233" s="56"/>
      <c r="CI1233" s="56"/>
      <c r="CJ1233" s="56"/>
      <c r="CK1233" s="56"/>
      <c r="CL1233" s="56"/>
      <c r="CM1233" s="56"/>
      <c r="CN1233" s="56"/>
      <c r="CO1233" s="56"/>
      <c r="CP1233" s="56"/>
      <c r="CQ1233" s="56"/>
      <c r="CR1233" s="56"/>
      <c r="CS1233" s="56"/>
      <c r="CT1233" s="56"/>
      <c r="CU1233" s="56"/>
      <c r="CV1233" s="56"/>
      <c r="CW1233" s="56"/>
      <c r="CX1233" s="56"/>
      <c r="CY1233" s="66"/>
      <c r="CZ1233" s="66"/>
      <c r="DA1233" s="66"/>
      <c r="DB1233" s="66"/>
      <c r="DC1233" s="66"/>
      <c r="DD1233" s="66"/>
      <c r="DE1233" s="66"/>
      <c r="DF1233" s="66"/>
      <c r="DG1233" s="66"/>
      <c r="DH1233" s="66"/>
      <c r="DI1233" s="66"/>
      <c r="DJ1233" s="66"/>
      <c r="DK1233" s="66"/>
      <c r="DL1233" s="66"/>
      <c r="DM1233" s="66"/>
      <c r="DN1233" s="66"/>
      <c r="DO1233" s="66"/>
      <c r="DP1233" s="66"/>
      <c r="DQ1233" s="66"/>
      <c r="DR1233" s="66"/>
      <c r="DS1233" s="66"/>
      <c r="DT1233" s="66"/>
      <c r="DU1233" s="66"/>
      <c r="DV1233" s="66"/>
      <c r="DW1233" s="66"/>
      <c r="DX1233" s="66"/>
      <c r="DY1233" s="66"/>
      <c r="DZ1233" s="66"/>
      <c r="EA1233" s="66"/>
      <c r="EB1233" s="66"/>
      <c r="EC1233" s="66"/>
      <c r="ED1233" s="66"/>
      <c r="EE1233" s="66"/>
      <c r="EF1233" s="66"/>
      <c r="EG1233" s="66"/>
      <c r="EH1233" s="66"/>
      <c r="EI1233" s="66"/>
      <c r="EJ1233" s="66"/>
      <c r="EK1233" s="66"/>
      <c r="EL1233" s="66"/>
      <c r="EM1233" s="229"/>
      <c r="EN1233" s="61"/>
      <c r="EO1233" s="61"/>
      <c r="EP1233" s="60"/>
      <c r="EQ1233" s="113"/>
    </row>
    <row r="1234" spans="2:147" ht="11.45" customHeight="1" x14ac:dyDescent="0.2">
      <c r="B1234" s="55"/>
      <c r="C1234" s="56"/>
      <c r="D1234" s="56"/>
      <c r="E1234" s="56"/>
      <c r="F1234" s="56"/>
      <c r="G1234" s="56"/>
      <c r="H1234" s="56"/>
      <c r="I1234" s="56"/>
      <c r="J1234" s="56"/>
      <c r="K1234" s="56"/>
      <c r="L1234" s="56"/>
      <c r="M1234" s="56"/>
      <c r="N1234" s="56"/>
      <c r="O1234" s="56"/>
      <c r="P1234" s="56"/>
      <c r="Q1234" s="56"/>
      <c r="R1234" s="56"/>
      <c r="S1234" s="56"/>
      <c r="T1234" s="56"/>
      <c r="U1234" s="56"/>
      <c r="V1234" s="56"/>
      <c r="W1234" s="56"/>
      <c r="X1234" s="56"/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  <c r="AL1234" s="56"/>
      <c r="AM1234" s="56"/>
      <c r="AN1234" s="56"/>
      <c r="AO1234" s="56"/>
      <c r="AP1234" s="56"/>
      <c r="AQ1234" s="56"/>
      <c r="AR1234" s="56"/>
      <c r="AS1234" s="56"/>
      <c r="AT1234" s="56"/>
      <c r="AU1234" s="56"/>
      <c r="AV1234" s="56"/>
      <c r="AW1234" s="56"/>
      <c r="AX1234" s="56"/>
      <c r="AY1234" s="56"/>
      <c r="AZ1234" s="56"/>
      <c r="BA1234" s="56"/>
      <c r="BB1234" s="56"/>
      <c r="BC1234" s="56"/>
      <c r="BD1234" s="56"/>
      <c r="BE1234" s="56"/>
      <c r="BF1234" s="56"/>
      <c r="BG1234" s="56"/>
      <c r="BH1234" s="56"/>
      <c r="BI1234" s="56"/>
      <c r="BJ1234" s="56"/>
      <c r="BK1234" s="56"/>
      <c r="BL1234" s="56"/>
      <c r="BM1234" s="56"/>
      <c r="BN1234" s="56"/>
      <c r="BO1234" s="56"/>
      <c r="BP1234" s="56"/>
      <c r="BQ1234" s="56"/>
      <c r="BR1234" s="56"/>
      <c r="BS1234" s="56"/>
      <c r="BT1234" s="56"/>
      <c r="BU1234" s="56"/>
      <c r="BV1234" s="56"/>
      <c r="BW1234" s="56"/>
      <c r="BX1234" s="56"/>
      <c r="BY1234" s="56"/>
      <c r="BZ1234" s="56"/>
      <c r="CA1234" s="56"/>
      <c r="CB1234" s="56"/>
      <c r="CC1234" s="56"/>
      <c r="CD1234" s="56"/>
      <c r="CE1234" s="56"/>
      <c r="CF1234" s="56"/>
      <c r="CG1234" s="56"/>
      <c r="CH1234" s="56"/>
      <c r="CI1234" s="56"/>
      <c r="CJ1234" s="56"/>
      <c r="CK1234" s="56"/>
      <c r="CL1234" s="56"/>
      <c r="CM1234" s="56"/>
      <c r="CN1234" s="56"/>
      <c r="CO1234" s="56"/>
      <c r="CP1234" s="56"/>
      <c r="CQ1234" s="56"/>
      <c r="CR1234" s="56"/>
      <c r="CS1234" s="56"/>
      <c r="CT1234" s="56"/>
      <c r="CU1234" s="56"/>
      <c r="CV1234" s="56"/>
      <c r="CW1234" s="56"/>
      <c r="CX1234" s="56"/>
      <c r="CY1234" s="66"/>
      <c r="CZ1234" s="66"/>
      <c r="DA1234" s="66"/>
      <c r="DB1234" s="66"/>
      <c r="DC1234" s="66"/>
      <c r="DD1234" s="66"/>
      <c r="DE1234" s="66"/>
      <c r="DF1234" s="66"/>
      <c r="DG1234" s="66"/>
      <c r="DH1234" s="66"/>
      <c r="DI1234" s="66"/>
      <c r="DJ1234" s="66"/>
      <c r="DK1234" s="66"/>
      <c r="DL1234" s="66"/>
      <c r="DM1234" s="66"/>
      <c r="DN1234" s="66"/>
      <c r="DO1234" s="66"/>
      <c r="DP1234" s="66"/>
      <c r="DQ1234" s="66"/>
      <c r="DR1234" s="66"/>
      <c r="DS1234" s="66"/>
      <c r="DT1234" s="66"/>
      <c r="DU1234" s="66"/>
      <c r="DV1234" s="66"/>
      <c r="DW1234" s="66"/>
      <c r="DX1234" s="66"/>
      <c r="DY1234" s="66"/>
      <c r="DZ1234" s="66"/>
      <c r="EA1234" s="66"/>
      <c r="EB1234" s="66"/>
      <c r="EC1234" s="66"/>
      <c r="ED1234" s="66"/>
      <c r="EE1234" s="66"/>
      <c r="EF1234" s="66"/>
      <c r="EG1234" s="66"/>
      <c r="EH1234" s="66"/>
      <c r="EI1234" s="66"/>
      <c r="EJ1234" s="66"/>
      <c r="EK1234" s="66"/>
      <c r="EL1234" s="66"/>
      <c r="EM1234" s="229"/>
      <c r="EN1234" s="61"/>
      <c r="EO1234" s="61"/>
      <c r="EP1234" s="60"/>
      <c r="EQ1234" s="113"/>
    </row>
    <row r="1235" spans="2:147" ht="11.45" customHeight="1" x14ac:dyDescent="0.2">
      <c r="B1235" s="55"/>
      <c r="C1235" s="56"/>
      <c r="D1235" s="56" t="s">
        <v>12607</v>
      </c>
      <c r="E1235" s="56"/>
      <c r="F1235" s="56"/>
      <c r="G1235" s="56" t="s">
        <v>12994</v>
      </c>
      <c r="H1235" s="56"/>
      <c r="I1235" s="56"/>
      <c r="J1235" s="56"/>
      <c r="K1235" s="56"/>
      <c r="L1235" s="56"/>
      <c r="M1235" s="56" t="s">
        <v>78</v>
      </c>
      <c r="N1235" s="56" t="s">
        <v>4387</v>
      </c>
      <c r="O1235" s="56"/>
      <c r="P1235" s="56" t="s">
        <v>41</v>
      </c>
      <c r="Q1235" s="56" t="s">
        <v>5541</v>
      </c>
      <c r="R1235" s="56"/>
      <c r="S1235" s="56"/>
      <c r="U1235" s="56"/>
      <c r="W1235" s="56"/>
      <c r="X1235" s="56"/>
      <c r="Y1235" s="56"/>
      <c r="Z1235" s="56"/>
      <c r="AA1235" s="56"/>
      <c r="AB1235" s="56"/>
      <c r="AC1235" s="56"/>
      <c r="AD1235" s="56"/>
      <c r="AE1235" s="56"/>
      <c r="AF1235" s="56"/>
      <c r="AG1235" s="56"/>
      <c r="AH1235" s="56"/>
      <c r="AI1235" s="56"/>
      <c r="AJ1235" s="56"/>
      <c r="AK1235" s="56"/>
      <c r="AL1235" s="56"/>
      <c r="AM1235" s="56"/>
      <c r="AN1235" s="56"/>
      <c r="AO1235" s="56"/>
      <c r="AP1235" s="56"/>
      <c r="AQ1235" s="56"/>
      <c r="AR1235" s="56"/>
      <c r="AS1235" s="56"/>
      <c r="AT1235" s="56"/>
      <c r="AU1235" s="56"/>
      <c r="AV1235" s="56"/>
      <c r="AW1235" s="56"/>
      <c r="AX1235" s="56"/>
      <c r="AY1235" s="56"/>
      <c r="AZ1235" s="56"/>
      <c r="BA1235" s="56"/>
      <c r="BB1235" s="56"/>
      <c r="BC1235" s="56"/>
      <c r="BD1235" s="56"/>
      <c r="BE1235" s="56"/>
      <c r="BF1235" s="56"/>
      <c r="BG1235" s="56"/>
      <c r="BH1235" s="56"/>
      <c r="BI1235" s="56"/>
      <c r="BJ1235" s="56"/>
      <c r="BK1235" s="56"/>
      <c r="BL1235" s="56"/>
      <c r="BM1235" s="56"/>
      <c r="BN1235" s="56"/>
      <c r="BO1235" s="56"/>
      <c r="BP1235" s="56"/>
      <c r="BQ1235" s="56"/>
      <c r="BR1235" s="56"/>
      <c r="BS1235" s="56"/>
      <c r="BT1235" s="56"/>
      <c r="BU1235" s="56"/>
      <c r="BV1235" s="56"/>
      <c r="BW1235" s="56"/>
      <c r="BX1235" s="56"/>
      <c r="BY1235" s="56"/>
      <c r="BZ1235" s="56"/>
      <c r="CA1235" s="56"/>
      <c r="CB1235" s="56"/>
      <c r="CC1235" s="56"/>
      <c r="CD1235" s="56"/>
      <c r="CE1235" s="56"/>
      <c r="CF1235" s="56"/>
      <c r="CG1235" s="56"/>
      <c r="CH1235" s="56"/>
      <c r="CI1235" s="56"/>
      <c r="CJ1235" s="56"/>
      <c r="CK1235" s="56"/>
      <c r="CL1235" s="56"/>
      <c r="CM1235" s="56"/>
      <c r="CN1235" s="56"/>
      <c r="CO1235" s="56"/>
      <c r="CP1235" s="56"/>
      <c r="CQ1235" s="56"/>
      <c r="CR1235" s="56"/>
      <c r="CS1235" s="56"/>
      <c r="CT1235" s="56"/>
      <c r="CU1235" s="56"/>
      <c r="CV1235" s="56"/>
      <c r="CW1235" s="56"/>
      <c r="CX1235" s="56"/>
      <c r="CY1235" s="66"/>
      <c r="CZ1235" s="66"/>
      <c r="DA1235" s="66"/>
      <c r="DB1235" s="66"/>
      <c r="DC1235" s="66"/>
      <c r="DD1235" s="66"/>
      <c r="DE1235" s="66"/>
      <c r="DF1235" s="66"/>
      <c r="DG1235" s="66"/>
      <c r="DH1235" s="66"/>
      <c r="DI1235" s="66"/>
      <c r="DJ1235" s="66"/>
      <c r="DK1235" s="66"/>
      <c r="DL1235" s="66"/>
      <c r="DM1235" s="66"/>
      <c r="DN1235" s="66"/>
      <c r="DO1235" s="66"/>
      <c r="DP1235" s="66"/>
      <c r="DQ1235" s="66"/>
      <c r="DR1235" s="66"/>
      <c r="DS1235" s="66"/>
      <c r="DT1235" s="66"/>
      <c r="DU1235" s="66"/>
      <c r="DV1235" s="66"/>
      <c r="DW1235" s="66"/>
      <c r="DX1235" s="66"/>
      <c r="DY1235" s="66"/>
      <c r="DZ1235" s="66"/>
      <c r="EA1235" s="66"/>
      <c r="EB1235" s="66"/>
      <c r="EC1235" s="66"/>
      <c r="ED1235" s="66"/>
      <c r="EE1235" s="66"/>
      <c r="EF1235" s="66"/>
      <c r="EG1235" s="66"/>
      <c r="EH1235" s="66"/>
      <c r="EI1235" s="66"/>
      <c r="EJ1235" s="66"/>
      <c r="EK1235" s="66"/>
      <c r="EL1235" s="66"/>
      <c r="EM1235" s="229"/>
      <c r="EN1235" s="61"/>
      <c r="EO1235" s="61"/>
      <c r="EP1235" s="60"/>
      <c r="EQ1235" s="113"/>
    </row>
    <row r="1236" spans="2:147" ht="11.45" customHeight="1" x14ac:dyDescent="0.2">
      <c r="B1236" s="55"/>
      <c r="C1236" s="56"/>
      <c r="D1236" s="56"/>
      <c r="E1236" s="56"/>
      <c r="F1236" s="56"/>
      <c r="G1236" s="56"/>
      <c r="H1236" s="56"/>
      <c r="I1236" s="56"/>
      <c r="J1236" s="56"/>
      <c r="K1236" s="56"/>
      <c r="L1236" s="56"/>
      <c r="M1236" s="56"/>
      <c r="N1236" s="56"/>
      <c r="O1236" s="56"/>
      <c r="P1236" s="56"/>
      <c r="Q1236" s="56"/>
      <c r="R1236" s="56"/>
      <c r="S1236" s="56"/>
      <c r="T1236" s="56"/>
      <c r="U1236" s="56"/>
      <c r="V1236" s="56"/>
      <c r="W1236" s="56"/>
      <c r="X1236" s="56"/>
      <c r="Y1236" s="56"/>
      <c r="Z1236" s="56"/>
      <c r="AA1236" s="56"/>
      <c r="AB1236" s="56"/>
      <c r="AC1236" s="56"/>
      <c r="AD1236" s="56"/>
      <c r="AE1236" s="56"/>
      <c r="AF1236" s="56"/>
      <c r="AG1236" s="56"/>
      <c r="AH1236" s="56"/>
      <c r="AI1236" s="56"/>
      <c r="AJ1236" s="56"/>
      <c r="AK1236" s="56"/>
      <c r="AL1236" s="56"/>
      <c r="AM1236" s="56"/>
      <c r="AN1236" s="56"/>
      <c r="AO1236" s="56"/>
      <c r="AP1236" s="56"/>
      <c r="AQ1236" s="56"/>
      <c r="AR1236" s="56"/>
      <c r="AS1236" s="56"/>
      <c r="AT1236" s="56"/>
      <c r="AU1236" s="56"/>
      <c r="AV1236" s="56"/>
      <c r="AW1236" s="56"/>
      <c r="AX1236" s="56"/>
      <c r="AY1236" s="56"/>
      <c r="AZ1236" s="56"/>
      <c r="BA1236" s="56"/>
      <c r="BB1236" s="56"/>
      <c r="BC1236" s="56"/>
      <c r="BD1236" s="56"/>
      <c r="BE1236" s="56"/>
      <c r="BF1236" s="56"/>
      <c r="BG1236" s="56"/>
      <c r="BH1236" s="56"/>
      <c r="BI1236" s="56"/>
      <c r="BJ1236" s="56"/>
      <c r="BK1236" s="56"/>
      <c r="BL1236" s="56"/>
      <c r="BM1236" s="56"/>
      <c r="BN1236" s="56"/>
      <c r="BO1236" s="56"/>
      <c r="BP1236" s="56"/>
      <c r="BQ1236" s="56"/>
      <c r="BR1236" s="56"/>
      <c r="BS1236" s="56"/>
      <c r="BT1236" s="56"/>
      <c r="BU1236" s="56"/>
      <c r="BV1236" s="56"/>
      <c r="BW1236" s="56"/>
      <c r="BX1236" s="56"/>
      <c r="BY1236" s="56"/>
      <c r="BZ1236" s="56"/>
      <c r="CA1236" s="56"/>
      <c r="CB1236" s="56"/>
      <c r="CC1236" s="56"/>
      <c r="CD1236" s="56"/>
      <c r="CE1236" s="56"/>
      <c r="CF1236" s="56"/>
      <c r="CG1236" s="56"/>
      <c r="CH1236" s="56"/>
      <c r="CI1236" s="56"/>
      <c r="CJ1236" s="56"/>
      <c r="CK1236" s="56"/>
      <c r="CL1236" s="56"/>
      <c r="CM1236" s="56"/>
      <c r="CN1236" s="56"/>
      <c r="CO1236" s="56"/>
      <c r="CP1236" s="56"/>
      <c r="CQ1236" s="56"/>
      <c r="CR1236" s="56"/>
      <c r="CS1236" s="56"/>
      <c r="CT1236" s="56"/>
      <c r="CU1236" s="56"/>
      <c r="CV1236" s="56"/>
      <c r="CW1236" s="56"/>
      <c r="CX1236" s="56"/>
      <c r="CY1236" s="66"/>
      <c r="CZ1236" s="66"/>
      <c r="DA1236" s="66"/>
      <c r="DB1236" s="66"/>
      <c r="DC1236" s="66"/>
      <c r="DD1236" s="66"/>
      <c r="DE1236" s="66"/>
      <c r="DF1236" s="66"/>
      <c r="DG1236" s="66"/>
      <c r="DH1236" s="66"/>
      <c r="DI1236" s="66"/>
      <c r="DJ1236" s="66"/>
      <c r="DK1236" s="66"/>
      <c r="DL1236" s="66"/>
      <c r="DM1236" s="66"/>
      <c r="DN1236" s="66"/>
      <c r="DO1236" s="66"/>
      <c r="DP1236" s="66"/>
      <c r="DQ1236" s="66"/>
      <c r="DR1236" s="66"/>
      <c r="DS1236" s="66"/>
      <c r="DT1236" s="66"/>
      <c r="DU1236" s="66"/>
      <c r="DV1236" s="66"/>
      <c r="DW1236" s="66"/>
      <c r="DX1236" s="66"/>
      <c r="DY1236" s="66"/>
      <c r="DZ1236" s="66"/>
      <c r="EA1236" s="66"/>
      <c r="EB1236" s="66"/>
      <c r="EC1236" s="66"/>
      <c r="ED1236" s="66"/>
      <c r="EE1236" s="66"/>
      <c r="EF1236" s="66"/>
      <c r="EG1236" s="66"/>
      <c r="EH1236" s="66"/>
      <c r="EI1236" s="66"/>
      <c r="EJ1236" s="66"/>
      <c r="EK1236" s="66"/>
      <c r="EL1236" s="66"/>
      <c r="EM1236" s="229"/>
      <c r="EN1236" s="61"/>
      <c r="EO1236" s="61"/>
      <c r="EP1236" s="60"/>
      <c r="EQ1236" s="113"/>
    </row>
    <row r="1237" spans="2:147" ht="11.45" customHeight="1" x14ac:dyDescent="0.2">
      <c r="B1237" s="55"/>
      <c r="C1237" s="56"/>
      <c r="D1237" s="56" t="s">
        <v>12599</v>
      </c>
      <c r="E1237" s="56"/>
      <c r="F1237" s="56"/>
      <c r="G1237" s="56" t="s">
        <v>4449</v>
      </c>
      <c r="H1237" s="56"/>
      <c r="I1237" s="56"/>
      <c r="J1237" s="56"/>
      <c r="K1237" s="56"/>
      <c r="L1237" s="56"/>
      <c r="M1237" s="56"/>
      <c r="N1237" s="56"/>
      <c r="O1237" s="56"/>
      <c r="P1237" s="56"/>
      <c r="Q1237" s="56"/>
      <c r="R1237" s="56"/>
      <c r="S1237" s="56"/>
      <c r="T1237" s="56"/>
      <c r="U1237" s="56"/>
      <c r="V1237" s="56"/>
      <c r="W1237" s="56"/>
      <c r="X1237" s="56"/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  <c r="AL1237" s="56"/>
      <c r="AM1237" s="56"/>
      <c r="AN1237" s="56"/>
      <c r="AO1237" s="56"/>
      <c r="AP1237" s="56"/>
      <c r="AQ1237" s="56"/>
      <c r="AR1237" s="56"/>
      <c r="AS1237" s="56"/>
      <c r="AT1237" s="56"/>
      <c r="AU1237" s="56"/>
      <c r="AV1237" s="56"/>
      <c r="AW1237" s="56"/>
      <c r="AX1237" s="56"/>
      <c r="AY1237" s="56"/>
      <c r="AZ1237" s="56"/>
      <c r="BA1237" s="56"/>
      <c r="BB1237" s="56"/>
      <c r="BC1237" s="56"/>
      <c r="BD1237" s="56"/>
      <c r="BE1237" s="56"/>
      <c r="BF1237" s="56"/>
      <c r="BG1237" s="56"/>
      <c r="BH1237" s="56"/>
      <c r="BI1237" s="56"/>
      <c r="BJ1237" s="56"/>
      <c r="BK1237" s="56"/>
      <c r="BL1237" s="56"/>
      <c r="BM1237" s="56"/>
      <c r="BN1237" s="56"/>
      <c r="BO1237" s="56"/>
      <c r="BP1237" s="56"/>
      <c r="BQ1237" s="56"/>
      <c r="BR1237" s="56"/>
      <c r="BS1237" s="56"/>
      <c r="BT1237" s="56"/>
      <c r="BU1237" s="56"/>
      <c r="BV1237" s="56"/>
      <c r="BW1237" s="56"/>
      <c r="BX1237" s="56"/>
      <c r="BY1237" s="56"/>
      <c r="BZ1237" s="56"/>
      <c r="CA1237" s="56"/>
      <c r="CB1237" s="56"/>
      <c r="CC1237" s="56"/>
      <c r="CD1237" s="56"/>
      <c r="CE1237" s="56"/>
      <c r="CF1237" s="56"/>
      <c r="CG1237" s="56"/>
      <c r="CH1237" s="56"/>
      <c r="CI1237" s="56"/>
      <c r="CJ1237" s="56"/>
      <c r="CK1237" s="56"/>
      <c r="CL1237" s="56"/>
      <c r="CM1237" s="56"/>
      <c r="CN1237" s="56"/>
      <c r="CO1237" s="56"/>
      <c r="CP1237" s="56"/>
      <c r="CQ1237" s="56"/>
      <c r="CR1237" s="56"/>
      <c r="CS1237" s="56"/>
      <c r="CT1237" s="56"/>
      <c r="CU1237" s="56"/>
      <c r="CV1237" s="56"/>
      <c r="CW1237" s="56"/>
      <c r="CX1237" s="56"/>
      <c r="CY1237" s="66"/>
      <c r="CZ1237" s="66"/>
      <c r="DA1237" s="66"/>
      <c r="DB1237" s="66"/>
      <c r="DC1237" s="66"/>
      <c r="DD1237" s="66"/>
      <c r="DE1237" s="66"/>
      <c r="DF1237" s="66"/>
      <c r="DG1237" s="66"/>
      <c r="DH1237" s="66"/>
      <c r="DI1237" s="66"/>
      <c r="DJ1237" s="66"/>
      <c r="DK1237" s="66"/>
      <c r="DL1237" s="66"/>
      <c r="DM1237" s="66"/>
      <c r="DN1237" s="66"/>
      <c r="DO1237" s="66"/>
      <c r="DP1237" s="66"/>
      <c r="DQ1237" s="66"/>
      <c r="DR1237" s="66"/>
      <c r="DS1237" s="66"/>
      <c r="DT1237" s="66"/>
      <c r="DU1237" s="66"/>
      <c r="DV1237" s="66"/>
      <c r="DW1237" s="66"/>
      <c r="DX1237" s="66"/>
      <c r="DY1237" s="66"/>
      <c r="DZ1237" s="66"/>
      <c r="EA1237" s="66"/>
      <c r="EB1237" s="66"/>
      <c r="EC1237" s="66"/>
      <c r="ED1237" s="66"/>
      <c r="EE1237" s="66"/>
      <c r="EF1237" s="66"/>
      <c r="EG1237" s="66"/>
      <c r="EH1237" s="66"/>
      <c r="EI1237" s="66"/>
      <c r="EJ1237" s="66"/>
      <c r="EK1237" s="66"/>
      <c r="EL1237" s="66"/>
      <c r="EM1237" s="229"/>
      <c r="EN1237" s="61"/>
      <c r="EO1237" s="61"/>
      <c r="EP1237" s="60"/>
      <c r="EQ1237" s="113"/>
    </row>
    <row r="1238" spans="2:147" ht="11.45" customHeight="1" x14ac:dyDescent="0.2">
      <c r="B1238" s="55"/>
      <c r="C1238" s="56"/>
      <c r="D1238" s="56"/>
      <c r="E1238" s="56"/>
      <c r="F1238" s="56"/>
      <c r="G1238" s="56"/>
      <c r="H1238" s="56"/>
      <c r="I1238" s="56"/>
      <c r="J1238" s="56"/>
      <c r="K1238" s="56"/>
      <c r="L1238" s="56"/>
      <c r="M1238" s="56"/>
      <c r="N1238" s="56"/>
      <c r="O1238" s="56"/>
      <c r="P1238" s="56"/>
      <c r="Q1238" s="56"/>
      <c r="R1238" s="56"/>
      <c r="S1238" s="56"/>
      <c r="T1238" s="56"/>
      <c r="U1238" s="56"/>
      <c r="V1238" s="56"/>
      <c r="W1238" s="56"/>
      <c r="X1238" s="56"/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  <c r="AL1238" s="56"/>
      <c r="AM1238" s="56"/>
      <c r="AN1238" s="56"/>
      <c r="AO1238" s="56"/>
      <c r="AP1238" s="56"/>
      <c r="AQ1238" s="56"/>
      <c r="AR1238" s="56"/>
      <c r="AS1238" s="56"/>
      <c r="AT1238" s="56"/>
      <c r="AU1238" s="56"/>
      <c r="AV1238" s="56"/>
      <c r="AW1238" s="56"/>
      <c r="AX1238" s="56"/>
      <c r="AY1238" s="56"/>
      <c r="AZ1238" s="56"/>
      <c r="BA1238" s="56"/>
      <c r="BB1238" s="56"/>
      <c r="BC1238" s="56"/>
      <c r="BD1238" s="56"/>
      <c r="BE1238" s="56"/>
      <c r="BF1238" s="56"/>
      <c r="BG1238" s="56"/>
      <c r="BH1238" s="56"/>
      <c r="BI1238" s="56"/>
      <c r="BJ1238" s="56"/>
      <c r="BK1238" s="56"/>
      <c r="BL1238" s="56"/>
      <c r="BM1238" s="56"/>
      <c r="BN1238" s="56"/>
      <c r="BO1238" s="56"/>
      <c r="BP1238" s="56"/>
      <c r="BQ1238" s="56"/>
      <c r="BR1238" s="56"/>
      <c r="BS1238" s="56"/>
      <c r="BT1238" s="56"/>
      <c r="BU1238" s="56"/>
      <c r="BV1238" s="56"/>
      <c r="BW1238" s="56"/>
      <c r="BX1238" s="56"/>
      <c r="BY1238" s="56"/>
      <c r="BZ1238" s="56"/>
      <c r="CA1238" s="56"/>
      <c r="CB1238" s="56"/>
      <c r="CC1238" s="56"/>
      <c r="CD1238" s="56"/>
      <c r="CE1238" s="56"/>
      <c r="CF1238" s="56"/>
      <c r="CG1238" s="56"/>
      <c r="CH1238" s="56"/>
      <c r="CI1238" s="56"/>
      <c r="CJ1238" s="56"/>
      <c r="CK1238" s="56"/>
      <c r="CL1238" s="56"/>
      <c r="CM1238" s="56"/>
      <c r="CN1238" s="56"/>
      <c r="CO1238" s="56"/>
      <c r="CP1238" s="56"/>
      <c r="CQ1238" s="56"/>
      <c r="CR1238" s="56"/>
      <c r="CS1238" s="56"/>
      <c r="CT1238" s="56"/>
      <c r="CU1238" s="56"/>
      <c r="CV1238" s="56"/>
      <c r="CW1238" s="56"/>
      <c r="CX1238" s="56"/>
      <c r="CY1238" s="66"/>
      <c r="CZ1238" s="66"/>
      <c r="DA1238" s="66"/>
      <c r="DB1238" s="66"/>
      <c r="DC1238" s="66"/>
      <c r="DD1238" s="66"/>
      <c r="DE1238" s="66"/>
      <c r="DF1238" s="66"/>
      <c r="DG1238" s="66"/>
      <c r="DH1238" s="66"/>
      <c r="DI1238" s="66"/>
      <c r="DJ1238" s="66"/>
      <c r="DK1238" s="66"/>
      <c r="DL1238" s="66"/>
      <c r="DM1238" s="66"/>
      <c r="DN1238" s="66"/>
      <c r="DO1238" s="66"/>
      <c r="DP1238" s="66"/>
      <c r="DQ1238" s="66"/>
      <c r="DR1238" s="66"/>
      <c r="DS1238" s="66"/>
      <c r="DT1238" s="66"/>
      <c r="DU1238" s="66"/>
      <c r="DV1238" s="66"/>
      <c r="DW1238" s="66"/>
      <c r="DX1238" s="66"/>
      <c r="DY1238" s="66"/>
      <c r="DZ1238" s="66"/>
      <c r="EA1238" s="66"/>
      <c r="EB1238" s="66"/>
      <c r="EC1238" s="66"/>
      <c r="ED1238" s="66"/>
      <c r="EE1238" s="66"/>
      <c r="EF1238" s="66"/>
      <c r="EG1238" s="66"/>
      <c r="EH1238" s="66"/>
      <c r="EI1238" s="66"/>
      <c r="EJ1238" s="66"/>
      <c r="EK1238" s="66"/>
      <c r="EL1238" s="66"/>
      <c r="EM1238" s="229"/>
      <c r="EN1238" s="61"/>
      <c r="EO1238" s="61"/>
      <c r="EP1238" s="60"/>
      <c r="EQ1238" s="113"/>
    </row>
    <row r="1239" spans="2:147" ht="11.45" customHeight="1" x14ac:dyDescent="0.2">
      <c r="B1239" s="55"/>
      <c r="C1239" s="56"/>
      <c r="D1239" s="56"/>
      <c r="E1239" s="56"/>
      <c r="F1239" s="56"/>
      <c r="G1239" s="56" t="s">
        <v>12995</v>
      </c>
      <c r="H1239" s="56"/>
      <c r="I1239" s="56"/>
      <c r="J1239" s="56"/>
      <c r="K1239" s="56"/>
      <c r="L1239" s="56"/>
      <c r="M1239" s="56"/>
      <c r="N1239" s="56" t="s">
        <v>12996</v>
      </c>
      <c r="O1239" s="56"/>
      <c r="P1239" s="56"/>
      <c r="Q1239" s="56"/>
      <c r="S1239" s="56"/>
      <c r="T1239" s="56"/>
      <c r="U1239" s="56"/>
      <c r="V1239" s="56"/>
      <c r="W1239" s="56"/>
      <c r="Y1239" s="56"/>
      <c r="Z1239" s="56"/>
      <c r="AA1239" s="56"/>
      <c r="AB1239" s="285" t="e">
        <f>VLOOKUP(G1239,#REF!,10,FALSE)</f>
        <v>#REF!</v>
      </c>
      <c r="AC1239" s="285"/>
      <c r="AD1239" s="285"/>
      <c r="AE1239" s="285"/>
      <c r="AF1239" s="285"/>
      <c r="AG1239" s="285"/>
      <c r="AH1239" s="56"/>
      <c r="AI1239" s="56" t="s">
        <v>12566</v>
      </c>
      <c r="AJ1239" s="56"/>
      <c r="AK1239" s="56"/>
      <c r="AL1239" s="56" t="str">
        <f>TEXT(1.03,"#,##0.#######")</f>
        <v>1.03</v>
      </c>
      <c r="AM1239" s="56"/>
      <c r="AN1239" s="56"/>
      <c r="AO1239" s="56"/>
      <c r="AP1239" s="56" t="s">
        <v>91</v>
      </c>
      <c r="AQ1239" s="56"/>
      <c r="AR1239" s="56"/>
      <c r="AS1239" s="56" t="s">
        <v>12566</v>
      </c>
      <c r="AT1239" s="56"/>
      <c r="AU1239" s="56"/>
      <c r="AV1239" s="56" t="str">
        <f>TEXT(32.7,"#,##0.#######")</f>
        <v>32.7</v>
      </c>
      <c r="AW1239" s="56"/>
      <c r="AX1239" s="56"/>
      <c r="AY1239" s="56"/>
      <c r="AZ1239" s="56" t="s">
        <v>12571</v>
      </c>
      <c r="BA1239" s="56"/>
      <c r="BB1239" s="56" t="s">
        <v>43</v>
      </c>
      <c r="BC1239" s="56"/>
      <c r="BD1239" s="56" t="e">
        <f>TEXT(TRUNC(AB1239*AL1239*(AV1239*(1/100)),1),"#,##0.#######")</f>
        <v>#REF!</v>
      </c>
      <c r="BE1239" s="56"/>
      <c r="BF1239" s="56"/>
      <c r="BG1239" s="56"/>
      <c r="BH1239" s="56"/>
      <c r="BS1239" s="9"/>
      <c r="CB1239" s="56"/>
      <c r="CC1239" s="56"/>
      <c r="CD1239" s="56"/>
      <c r="CE1239" s="56"/>
      <c r="CF1239" s="56"/>
      <c r="CG1239" s="56"/>
      <c r="CH1239" s="56"/>
      <c r="CI1239" s="56"/>
      <c r="CJ1239" s="56"/>
      <c r="CK1239" s="56"/>
      <c r="CL1239" s="56"/>
      <c r="CM1239" s="56"/>
      <c r="CN1239" s="56"/>
      <c r="CO1239" s="56"/>
      <c r="CP1239" s="56"/>
      <c r="CQ1239" s="56"/>
      <c r="CR1239" s="56"/>
      <c r="CS1239" s="56"/>
      <c r="CT1239" s="56"/>
      <c r="CU1239" s="56"/>
      <c r="CV1239" s="56"/>
      <c r="CW1239" s="56"/>
      <c r="CX1239" s="56"/>
      <c r="CY1239" s="66"/>
      <c r="CZ1239" s="66"/>
      <c r="DA1239" s="66"/>
      <c r="DB1239" s="66"/>
      <c r="DC1239" s="66"/>
      <c r="DD1239" s="66"/>
      <c r="DE1239" s="66"/>
      <c r="DF1239" s="66"/>
      <c r="DG1239" s="66"/>
      <c r="DH1239" s="66"/>
      <c r="DI1239" s="66"/>
      <c r="DJ1239" s="66"/>
      <c r="DK1239" s="66"/>
      <c r="DL1239" s="66"/>
      <c r="DM1239" s="66"/>
      <c r="DN1239" s="66"/>
      <c r="DO1239" s="66"/>
      <c r="DP1239" s="66"/>
      <c r="DQ1239" s="66"/>
      <c r="DR1239" s="66"/>
      <c r="DS1239" s="66"/>
      <c r="DT1239" s="66"/>
      <c r="DU1239" s="66"/>
      <c r="DV1239" s="66"/>
      <c r="DW1239" s="66"/>
      <c r="DX1239" s="66"/>
      <c r="DY1239" s="66"/>
      <c r="DZ1239" s="66"/>
      <c r="EA1239" s="66"/>
      <c r="EB1239" s="66"/>
      <c r="EC1239" s="66"/>
      <c r="ED1239" s="66"/>
      <c r="EE1239" s="66"/>
      <c r="EF1239" s="66"/>
      <c r="EG1239" s="66"/>
      <c r="EH1239" s="66"/>
      <c r="EI1239" s="66"/>
      <c r="EJ1239" s="66"/>
      <c r="EK1239" s="66"/>
      <c r="EL1239" s="66"/>
      <c r="EM1239" s="229"/>
      <c r="EN1239" s="61"/>
      <c r="EO1239" s="61"/>
      <c r="EP1239" s="60"/>
      <c r="EQ1239" s="113"/>
    </row>
    <row r="1240" spans="2:147" ht="11.45" customHeight="1" x14ac:dyDescent="0.2">
      <c r="B1240" s="55"/>
      <c r="C1240" s="56"/>
      <c r="D1240" s="56"/>
      <c r="E1240" s="56"/>
      <c r="F1240" s="56"/>
      <c r="G1240" s="56"/>
      <c r="H1240" s="56"/>
      <c r="I1240" s="56"/>
      <c r="J1240" s="56"/>
      <c r="K1240" s="56"/>
      <c r="L1240" s="56"/>
      <c r="M1240" s="56"/>
      <c r="N1240" s="56"/>
      <c r="O1240" s="56"/>
      <c r="P1240" s="56"/>
      <c r="Q1240" s="56"/>
      <c r="R1240" s="56"/>
      <c r="S1240" s="56"/>
      <c r="T1240" s="56"/>
      <c r="U1240" s="56"/>
      <c r="V1240" s="56"/>
      <c r="W1240" s="56"/>
      <c r="X1240" s="56"/>
      <c r="Y1240" s="56"/>
      <c r="Z1240" s="56"/>
      <c r="AA1240" s="56"/>
      <c r="AB1240" s="56"/>
      <c r="AC1240" s="56"/>
      <c r="AD1240" s="56"/>
      <c r="AE1240" s="56"/>
      <c r="AF1240" s="56"/>
      <c r="AG1240" s="56"/>
      <c r="AH1240" s="56"/>
      <c r="AI1240" s="56"/>
      <c r="AJ1240" s="56"/>
      <c r="AK1240" s="56"/>
      <c r="AL1240" s="56"/>
      <c r="AM1240" s="56"/>
      <c r="AN1240" s="56"/>
      <c r="AO1240" s="56"/>
      <c r="AP1240" s="56"/>
      <c r="AQ1240" s="56"/>
      <c r="AR1240" s="56"/>
      <c r="AS1240" s="56"/>
      <c r="AT1240" s="56"/>
      <c r="AU1240" s="56"/>
      <c r="AV1240" s="56"/>
      <c r="AW1240" s="56"/>
      <c r="AX1240" s="56"/>
      <c r="AY1240" s="56"/>
      <c r="AZ1240" s="56"/>
      <c r="BA1240" s="56"/>
      <c r="BB1240" s="56"/>
      <c r="BC1240" s="56"/>
      <c r="BD1240" s="56"/>
      <c r="BE1240" s="56"/>
      <c r="BF1240" s="56"/>
      <c r="BG1240" s="56"/>
      <c r="BH1240" s="56"/>
      <c r="BI1240" s="56"/>
      <c r="BJ1240" s="56"/>
      <c r="BK1240" s="56"/>
      <c r="BL1240" s="56"/>
      <c r="BM1240" s="56"/>
      <c r="BN1240" s="56"/>
      <c r="BO1240" s="56"/>
      <c r="BP1240" s="56"/>
      <c r="BQ1240" s="56"/>
      <c r="BR1240" s="56"/>
      <c r="BS1240" s="56"/>
      <c r="BT1240" s="56"/>
      <c r="BU1240" s="56"/>
      <c r="BV1240" s="56"/>
      <c r="BW1240" s="56"/>
      <c r="BX1240" s="56"/>
      <c r="BY1240" s="56"/>
      <c r="BZ1240" s="56"/>
      <c r="CA1240" s="56"/>
      <c r="CB1240" s="56"/>
      <c r="CC1240" s="56"/>
      <c r="CD1240" s="56"/>
      <c r="CE1240" s="56"/>
      <c r="CF1240" s="56"/>
      <c r="CG1240" s="56"/>
      <c r="CH1240" s="56"/>
      <c r="CI1240" s="56"/>
      <c r="CJ1240" s="56"/>
      <c r="CK1240" s="56"/>
      <c r="CL1240" s="56"/>
      <c r="CM1240" s="56"/>
      <c r="CN1240" s="56"/>
      <c r="CO1240" s="56"/>
      <c r="CP1240" s="56"/>
      <c r="CQ1240" s="56"/>
      <c r="CR1240" s="56"/>
      <c r="CS1240" s="56"/>
      <c r="CT1240" s="56"/>
      <c r="CU1240" s="56"/>
      <c r="CV1240" s="56"/>
      <c r="CW1240" s="56"/>
      <c r="CX1240" s="56"/>
      <c r="CY1240" s="66"/>
      <c r="CZ1240" s="66"/>
      <c r="DA1240" s="66"/>
      <c r="DB1240" s="66"/>
      <c r="DC1240" s="66"/>
      <c r="DD1240" s="66"/>
      <c r="DE1240" s="66"/>
      <c r="DF1240" s="66"/>
      <c r="DG1240" s="66"/>
      <c r="DH1240" s="66"/>
      <c r="DI1240" s="66"/>
      <c r="DJ1240" s="66"/>
      <c r="DK1240" s="66"/>
      <c r="DL1240" s="66"/>
      <c r="DM1240" s="66"/>
      <c r="DN1240" s="66"/>
      <c r="DO1240" s="66"/>
      <c r="DP1240" s="66"/>
      <c r="DQ1240" s="66"/>
      <c r="DR1240" s="66"/>
      <c r="DS1240" s="66"/>
      <c r="DT1240" s="66"/>
      <c r="DU1240" s="66"/>
      <c r="DV1240" s="66"/>
      <c r="DW1240" s="66"/>
      <c r="DX1240" s="66"/>
      <c r="DY1240" s="66"/>
      <c r="DZ1240" s="66"/>
      <c r="EA1240" s="66"/>
      <c r="EB1240" s="66"/>
      <c r="EC1240" s="66"/>
      <c r="ED1240" s="66"/>
      <c r="EE1240" s="66"/>
      <c r="EF1240" s="66"/>
      <c r="EG1240" s="66"/>
      <c r="EH1240" s="66"/>
      <c r="EI1240" s="66"/>
      <c r="EJ1240" s="66"/>
      <c r="EK1240" s="66"/>
      <c r="EL1240" s="66"/>
      <c r="EM1240" s="229"/>
      <c r="EN1240" s="61"/>
      <c r="EO1240" s="61"/>
      <c r="EP1240" s="60"/>
      <c r="EQ1240" s="113"/>
    </row>
    <row r="1241" spans="2:147" ht="11.45" customHeight="1" x14ac:dyDescent="0.2">
      <c r="B1241" s="55"/>
      <c r="C1241" s="56"/>
      <c r="D1241" s="56"/>
      <c r="E1241" s="56"/>
      <c r="F1241" s="56"/>
      <c r="G1241" s="56" t="s">
        <v>12997</v>
      </c>
      <c r="H1241" s="56"/>
      <c r="I1241" s="56"/>
      <c r="J1241" s="56"/>
      <c r="K1241" s="56"/>
      <c r="L1241" s="56"/>
      <c r="M1241" s="56"/>
      <c r="N1241" s="56" t="s">
        <v>12998</v>
      </c>
      <c r="O1241" s="56"/>
      <c r="P1241" s="56"/>
      <c r="Q1241" s="56"/>
      <c r="S1241" s="56"/>
      <c r="T1241" s="56"/>
      <c r="U1241" s="56"/>
      <c r="V1241" s="56"/>
      <c r="X1241" s="56"/>
      <c r="Y1241" s="56"/>
      <c r="Z1241" s="56"/>
      <c r="AA1241" s="56"/>
      <c r="AB1241" s="285" t="e">
        <f>VLOOKUP(G1241,#REF!,10,FALSE)</f>
        <v>#REF!</v>
      </c>
      <c r="AC1241" s="285"/>
      <c r="AD1241" s="285"/>
      <c r="AE1241" s="285"/>
      <c r="AF1241" s="285"/>
      <c r="AG1241" s="285"/>
      <c r="AH1241" s="56"/>
      <c r="AI1241" s="56" t="s">
        <v>12566</v>
      </c>
      <c r="AJ1241" s="56"/>
      <c r="AK1241" s="56"/>
      <c r="AL1241" s="56" t="str">
        <f>TEXT(0.038,"#,##0.#######")</f>
        <v>0.038</v>
      </c>
      <c r="AM1241" s="56"/>
      <c r="AN1241" s="56"/>
      <c r="AO1241" s="56"/>
      <c r="AP1241" s="56" t="s">
        <v>8</v>
      </c>
      <c r="AQ1241" s="56"/>
      <c r="AR1241" s="56"/>
      <c r="AS1241" s="56" t="s">
        <v>12566</v>
      </c>
      <c r="AT1241" s="56"/>
      <c r="AU1241" s="56"/>
      <c r="AV1241" s="56" t="str">
        <f>TEXT(32.7,"#,##0.#######")</f>
        <v>32.7</v>
      </c>
      <c r="AW1241" s="56"/>
      <c r="AX1241" s="56"/>
      <c r="AY1241" s="56"/>
      <c r="AZ1241" s="56" t="s">
        <v>12571</v>
      </c>
      <c r="BA1241" s="56"/>
      <c r="BB1241" s="56" t="s">
        <v>43</v>
      </c>
      <c r="BC1241" s="56"/>
      <c r="BD1241" s="56" t="e">
        <f>TEXT(TRUNC(AB1241*AL1241*(AV1241*(1/100)),1),"#,##0.#######")</f>
        <v>#REF!</v>
      </c>
      <c r="BE1241" s="56"/>
      <c r="BF1241" s="56"/>
      <c r="BG1241" s="56"/>
      <c r="BH1241" s="56"/>
      <c r="BS1241" s="9"/>
      <c r="CA1241" s="56"/>
      <c r="CB1241" s="56"/>
      <c r="CC1241" s="56"/>
      <c r="CD1241" s="56"/>
      <c r="CE1241" s="56"/>
      <c r="CF1241" s="56"/>
      <c r="CG1241" s="56"/>
      <c r="CH1241" s="56"/>
      <c r="CI1241" s="56"/>
      <c r="CJ1241" s="56"/>
      <c r="CK1241" s="56"/>
      <c r="CL1241" s="56"/>
      <c r="CM1241" s="56"/>
      <c r="CN1241" s="56"/>
      <c r="CO1241" s="56"/>
      <c r="CP1241" s="56"/>
      <c r="CQ1241" s="56"/>
      <c r="CR1241" s="56"/>
      <c r="CS1241" s="56"/>
      <c r="CT1241" s="56"/>
      <c r="CU1241" s="56"/>
      <c r="CV1241" s="56"/>
      <c r="CW1241" s="56"/>
      <c r="CX1241" s="56"/>
      <c r="CY1241" s="66"/>
      <c r="CZ1241" s="66"/>
      <c r="DA1241" s="66"/>
      <c r="DB1241" s="66"/>
      <c r="DC1241" s="66"/>
      <c r="DD1241" s="66"/>
      <c r="DE1241" s="66"/>
      <c r="DF1241" s="66"/>
      <c r="DG1241" s="66"/>
      <c r="DH1241" s="66"/>
      <c r="DI1241" s="66"/>
      <c r="DJ1241" s="66"/>
      <c r="DK1241" s="66"/>
      <c r="DL1241" s="66"/>
      <c r="DM1241" s="66"/>
      <c r="DN1241" s="66"/>
      <c r="DO1241" s="66"/>
      <c r="DP1241" s="66"/>
      <c r="DQ1241" s="66"/>
      <c r="DR1241" s="66"/>
      <c r="DS1241" s="66"/>
      <c r="DT1241" s="66"/>
      <c r="DU1241" s="66"/>
      <c r="DV1241" s="66"/>
      <c r="DW1241" s="66"/>
      <c r="DX1241" s="66"/>
      <c r="DY1241" s="66"/>
      <c r="DZ1241" s="66"/>
      <c r="EA1241" s="66"/>
      <c r="EB1241" s="66"/>
      <c r="EC1241" s="66"/>
      <c r="ED1241" s="66"/>
      <c r="EE1241" s="66"/>
      <c r="EF1241" s="66"/>
      <c r="EG1241" s="66"/>
      <c r="EH1241" s="66"/>
      <c r="EI1241" s="66"/>
      <c r="EJ1241" s="66"/>
      <c r="EK1241" s="66"/>
      <c r="EL1241" s="66"/>
      <c r="EM1241" s="229"/>
      <c r="EN1241" s="61"/>
      <c r="EO1241" s="61"/>
      <c r="EP1241" s="60"/>
      <c r="EQ1241" s="113"/>
    </row>
    <row r="1242" spans="2:147" ht="11.45" customHeight="1" x14ac:dyDescent="0.2">
      <c r="B1242" s="55"/>
      <c r="C1242" s="56"/>
      <c r="D1242" s="56"/>
      <c r="E1242" s="56"/>
      <c r="F1242" s="56"/>
      <c r="G1242" s="56"/>
      <c r="H1242" s="56"/>
      <c r="I1242" s="56"/>
      <c r="J1242" s="56"/>
      <c r="K1242" s="56"/>
      <c r="L1242" s="56"/>
      <c r="M1242" s="56"/>
      <c r="N1242" s="56"/>
      <c r="O1242" s="56"/>
      <c r="P1242" s="56"/>
      <c r="Q1242" s="56"/>
      <c r="R1242" s="56"/>
      <c r="S1242" s="56"/>
      <c r="T1242" s="56"/>
      <c r="U1242" s="56"/>
      <c r="V1242" s="56"/>
      <c r="W1242" s="56"/>
      <c r="X1242" s="56"/>
      <c r="Y1242" s="56"/>
      <c r="Z1242" s="56"/>
      <c r="AA1242" s="56"/>
      <c r="AB1242" s="56"/>
      <c r="AC1242" s="56"/>
      <c r="AD1242" s="56"/>
      <c r="AE1242" s="56"/>
      <c r="AF1242" s="56"/>
      <c r="AG1242" s="56"/>
      <c r="AH1242" s="56"/>
      <c r="AI1242" s="56"/>
      <c r="AJ1242" s="56"/>
      <c r="AK1242" s="56"/>
      <c r="AL1242" s="56"/>
      <c r="AM1242" s="56"/>
      <c r="AN1242" s="56"/>
      <c r="AO1242" s="56"/>
      <c r="AP1242" s="56"/>
      <c r="AQ1242" s="56"/>
      <c r="AR1242" s="56"/>
      <c r="AS1242" s="56"/>
      <c r="AT1242" s="56"/>
      <c r="AU1242" s="56"/>
      <c r="AV1242" s="56"/>
      <c r="AW1242" s="56"/>
      <c r="AX1242" s="56"/>
      <c r="AY1242" s="56"/>
      <c r="AZ1242" s="56"/>
      <c r="BA1242" s="56"/>
      <c r="BB1242" s="56"/>
      <c r="BC1242" s="56"/>
      <c r="BD1242" s="56"/>
      <c r="BE1242" s="56"/>
      <c r="BF1242" s="56"/>
      <c r="BG1242" s="56"/>
      <c r="BH1242" s="56"/>
      <c r="BI1242" s="56"/>
      <c r="BJ1242" s="56"/>
      <c r="BK1242" s="56"/>
      <c r="BL1242" s="56"/>
      <c r="BM1242" s="56"/>
      <c r="BN1242" s="56"/>
      <c r="BO1242" s="56"/>
      <c r="BP1242" s="56"/>
      <c r="BQ1242" s="56"/>
      <c r="BR1242" s="56"/>
      <c r="BS1242" s="56"/>
      <c r="BT1242" s="56"/>
      <c r="BU1242" s="56"/>
      <c r="BV1242" s="56"/>
      <c r="BW1242" s="56"/>
      <c r="BX1242" s="56"/>
      <c r="BY1242" s="56"/>
      <c r="BZ1242" s="56"/>
      <c r="CA1242" s="56"/>
      <c r="CB1242" s="56"/>
      <c r="CC1242" s="56"/>
      <c r="CD1242" s="56"/>
      <c r="CE1242" s="56"/>
      <c r="CF1242" s="56"/>
      <c r="CG1242" s="56"/>
      <c r="CH1242" s="56"/>
      <c r="CI1242" s="56"/>
      <c r="CJ1242" s="56"/>
      <c r="CK1242" s="56"/>
      <c r="CL1242" s="56"/>
      <c r="CM1242" s="56"/>
      <c r="CN1242" s="56"/>
      <c r="CO1242" s="56"/>
      <c r="CP1242" s="56"/>
      <c r="CQ1242" s="56"/>
      <c r="CR1242" s="56"/>
      <c r="CS1242" s="56"/>
      <c r="CT1242" s="56"/>
      <c r="CU1242" s="56"/>
      <c r="CV1242" s="56"/>
      <c r="CW1242" s="56"/>
      <c r="CX1242" s="56"/>
      <c r="CY1242" s="66"/>
      <c r="CZ1242" s="66"/>
      <c r="DA1242" s="66"/>
      <c r="DB1242" s="66"/>
      <c r="DC1242" s="66"/>
      <c r="DD1242" s="66"/>
      <c r="DE1242" s="66"/>
      <c r="DF1242" s="66"/>
      <c r="DG1242" s="66"/>
      <c r="DH1242" s="66"/>
      <c r="DI1242" s="66"/>
      <c r="DJ1242" s="66"/>
      <c r="DK1242" s="66"/>
      <c r="DL1242" s="66"/>
      <c r="DM1242" s="66"/>
      <c r="DN1242" s="66"/>
      <c r="DO1242" s="66"/>
      <c r="DP1242" s="66"/>
      <c r="DQ1242" s="66"/>
      <c r="DR1242" s="66"/>
      <c r="DS1242" s="66"/>
      <c r="DT1242" s="66"/>
      <c r="DU1242" s="66"/>
      <c r="DV1242" s="66"/>
      <c r="DW1242" s="66"/>
      <c r="DX1242" s="66"/>
      <c r="DY1242" s="66"/>
      <c r="DZ1242" s="66"/>
      <c r="EA1242" s="66"/>
      <c r="EB1242" s="66"/>
      <c r="EC1242" s="66"/>
      <c r="ED1242" s="66"/>
      <c r="EE1242" s="66"/>
      <c r="EF1242" s="66"/>
      <c r="EG1242" s="66"/>
      <c r="EH1242" s="66"/>
      <c r="EI1242" s="66"/>
      <c r="EJ1242" s="66"/>
      <c r="EK1242" s="66"/>
      <c r="EL1242" s="66"/>
      <c r="EM1242" s="229"/>
      <c r="EN1242" s="61"/>
      <c r="EO1242" s="61"/>
      <c r="EP1242" s="60"/>
      <c r="EQ1242" s="113"/>
    </row>
    <row r="1243" spans="2:147" ht="11.45" customHeight="1" x14ac:dyDescent="0.2">
      <c r="B1243" s="55"/>
      <c r="C1243" s="56"/>
      <c r="D1243" s="56"/>
      <c r="E1243" s="56"/>
      <c r="F1243" s="56"/>
      <c r="G1243" s="56" t="s">
        <v>12999</v>
      </c>
      <c r="H1243" s="56"/>
      <c r="I1243" s="56"/>
      <c r="J1243" s="56"/>
      <c r="K1243" s="56"/>
      <c r="L1243" s="56"/>
      <c r="M1243" s="56"/>
      <c r="N1243" s="56" t="s">
        <v>41</v>
      </c>
      <c r="O1243" s="56"/>
      <c r="P1243" s="56" t="e">
        <f>TEXT(TRUNC(BD1239+BD1241,1),"#,##0.#######")</f>
        <v>#REF!</v>
      </c>
      <c r="Q1243" s="56"/>
      <c r="S1243" s="56"/>
      <c r="U1243" s="56"/>
      <c r="V1243" s="56"/>
      <c r="W1243" s="56"/>
      <c r="X1243" s="56"/>
      <c r="Y1243" s="56"/>
      <c r="Z1243" s="56"/>
      <c r="AA1243" s="56"/>
      <c r="AB1243" s="56"/>
      <c r="AC1243" s="56"/>
      <c r="AD1243" s="56"/>
      <c r="AE1243" s="56"/>
      <c r="AF1243" s="56"/>
      <c r="AG1243" s="56"/>
      <c r="AH1243" s="56"/>
      <c r="AI1243" s="56"/>
      <c r="AJ1243" s="56"/>
      <c r="AK1243" s="56"/>
      <c r="AL1243" s="56"/>
      <c r="AM1243" s="56"/>
      <c r="AN1243" s="56"/>
      <c r="AO1243" s="56"/>
      <c r="AP1243" s="56"/>
      <c r="AQ1243" s="56"/>
      <c r="AR1243" s="56"/>
      <c r="AS1243" s="56"/>
      <c r="AT1243" s="56"/>
      <c r="AU1243" s="56"/>
      <c r="AV1243" s="56"/>
      <c r="AW1243" s="56"/>
      <c r="AX1243" s="56"/>
      <c r="AY1243" s="56"/>
      <c r="AZ1243" s="56"/>
      <c r="BA1243" s="56"/>
      <c r="BB1243" s="56"/>
      <c r="BC1243" s="56"/>
      <c r="BD1243" s="56"/>
      <c r="BE1243" s="56"/>
      <c r="BF1243" s="56"/>
      <c r="BG1243" s="56"/>
      <c r="BH1243" s="56"/>
      <c r="BI1243" s="56"/>
      <c r="BJ1243" s="56"/>
      <c r="BK1243" s="56"/>
      <c r="BL1243" s="56"/>
      <c r="BM1243" s="56"/>
      <c r="BN1243" s="56"/>
      <c r="BO1243" s="56"/>
      <c r="BP1243" s="56"/>
      <c r="BQ1243" s="56"/>
      <c r="BR1243" s="56"/>
      <c r="BS1243" s="56"/>
      <c r="BT1243" s="56"/>
      <c r="BU1243" s="56"/>
      <c r="BV1243" s="56"/>
      <c r="BW1243" s="56"/>
      <c r="BX1243" s="56"/>
      <c r="BY1243" s="56"/>
      <c r="BZ1243" s="56"/>
      <c r="CA1243" s="56"/>
      <c r="CB1243" s="56"/>
      <c r="CC1243" s="56"/>
      <c r="CD1243" s="56"/>
      <c r="CE1243" s="56"/>
      <c r="CF1243" s="56"/>
      <c r="CG1243" s="56"/>
      <c r="CH1243" s="56"/>
      <c r="CI1243" s="56"/>
      <c r="CJ1243" s="56"/>
      <c r="CK1243" s="56"/>
      <c r="CL1243" s="56"/>
      <c r="CM1243" s="56"/>
      <c r="CN1243" s="56"/>
      <c r="CO1243" s="56"/>
      <c r="CP1243" s="56"/>
      <c r="CQ1243" s="56"/>
      <c r="CR1243" s="56"/>
      <c r="CS1243" s="56"/>
      <c r="CT1243" s="56"/>
      <c r="CU1243" s="56"/>
      <c r="CV1243" s="56"/>
      <c r="CW1243" s="56"/>
      <c r="CX1243" s="56"/>
      <c r="CY1243" s="66"/>
      <c r="CZ1243" s="66"/>
      <c r="DA1243" s="66"/>
      <c r="DB1243" s="66"/>
      <c r="DC1243" s="66"/>
      <c r="DD1243" s="66"/>
      <c r="DE1243" s="66"/>
      <c r="DF1243" s="66"/>
      <c r="DG1243" s="66"/>
      <c r="DH1243" s="66"/>
      <c r="DI1243" s="66"/>
      <c r="DJ1243" s="66"/>
      <c r="DK1243" s="66"/>
      <c r="DL1243" s="66"/>
      <c r="DM1243" s="66"/>
      <c r="DN1243" s="66"/>
      <c r="DO1243" s="66"/>
      <c r="DP1243" s="66"/>
      <c r="DQ1243" s="66"/>
      <c r="DR1243" s="66"/>
      <c r="DS1243" s="66"/>
      <c r="DT1243" s="66"/>
      <c r="DU1243" s="66"/>
      <c r="DV1243" s="66"/>
      <c r="DW1243" s="66"/>
      <c r="DX1243" s="66"/>
      <c r="DY1243" s="66"/>
      <c r="DZ1243" s="66"/>
      <c r="EA1243" s="66"/>
      <c r="EB1243" s="66"/>
      <c r="EC1243" s="66"/>
      <c r="ED1243" s="66"/>
      <c r="EE1243" s="66"/>
      <c r="EF1243" s="66"/>
      <c r="EG1243" s="66"/>
      <c r="EH1243" s="66"/>
      <c r="EI1243" s="66"/>
      <c r="EJ1243" s="66"/>
      <c r="EK1243" s="66"/>
      <c r="EL1243" s="66"/>
      <c r="EM1243" s="229"/>
      <c r="EN1243" s="61"/>
      <c r="EO1243" s="61" t="e">
        <f>P1243</f>
        <v>#REF!</v>
      </c>
      <c r="EP1243" s="60"/>
      <c r="EQ1243" s="113"/>
    </row>
    <row r="1244" spans="2:147" ht="11.45" customHeight="1" x14ac:dyDescent="0.2">
      <c r="B1244" s="55"/>
      <c r="C1244" s="56"/>
      <c r="D1244" s="56"/>
      <c r="E1244" s="56"/>
      <c r="F1244" s="56"/>
      <c r="G1244" s="56"/>
      <c r="H1244" s="56"/>
      <c r="I1244" s="56"/>
      <c r="J1244" s="56"/>
      <c r="K1244" s="56"/>
      <c r="L1244" s="56"/>
      <c r="M1244" s="56"/>
      <c r="N1244" s="56"/>
      <c r="O1244" s="56"/>
      <c r="P1244" s="56"/>
      <c r="Q1244" s="56"/>
      <c r="R1244" s="56"/>
      <c r="S1244" s="56"/>
      <c r="T1244" s="56"/>
      <c r="U1244" s="56"/>
      <c r="V1244" s="56"/>
      <c r="W1244" s="56"/>
      <c r="X1244" s="56"/>
      <c r="Y1244" s="56"/>
      <c r="Z1244" s="56"/>
      <c r="AA1244" s="56"/>
      <c r="AB1244" s="56"/>
      <c r="AC1244" s="56"/>
      <c r="AD1244" s="56"/>
      <c r="AE1244" s="56"/>
      <c r="AF1244" s="56"/>
      <c r="AG1244" s="56"/>
      <c r="AH1244" s="56"/>
      <c r="AI1244" s="56"/>
      <c r="AJ1244" s="56"/>
      <c r="AK1244" s="56"/>
      <c r="AL1244" s="56"/>
      <c r="AM1244" s="56"/>
      <c r="AN1244" s="56"/>
      <c r="AO1244" s="56"/>
      <c r="AP1244" s="56"/>
      <c r="AQ1244" s="56"/>
      <c r="AR1244" s="56"/>
      <c r="AS1244" s="56"/>
      <c r="AT1244" s="56"/>
      <c r="AU1244" s="56"/>
      <c r="AV1244" s="56"/>
      <c r="AW1244" s="56"/>
      <c r="AX1244" s="56"/>
      <c r="AY1244" s="56"/>
      <c r="AZ1244" s="56"/>
      <c r="BA1244" s="56"/>
      <c r="BB1244" s="56"/>
      <c r="BC1244" s="56"/>
      <c r="BD1244" s="56"/>
      <c r="BE1244" s="56"/>
      <c r="BF1244" s="56"/>
      <c r="BG1244" s="56"/>
      <c r="BH1244" s="56"/>
      <c r="BI1244" s="56"/>
      <c r="BJ1244" s="56"/>
      <c r="BK1244" s="56"/>
      <c r="BL1244" s="56"/>
      <c r="BM1244" s="56"/>
      <c r="BN1244" s="56"/>
      <c r="BO1244" s="56"/>
      <c r="BP1244" s="56"/>
      <c r="BQ1244" s="56"/>
      <c r="BR1244" s="56"/>
      <c r="BS1244" s="56"/>
      <c r="BT1244" s="56"/>
      <c r="BU1244" s="56"/>
      <c r="BV1244" s="56"/>
      <c r="BW1244" s="56"/>
      <c r="BX1244" s="56"/>
      <c r="BY1244" s="56"/>
      <c r="BZ1244" s="56"/>
      <c r="CA1244" s="56"/>
      <c r="CB1244" s="56"/>
      <c r="CC1244" s="56"/>
      <c r="CD1244" s="56"/>
      <c r="CE1244" s="56"/>
      <c r="CF1244" s="56"/>
      <c r="CG1244" s="56"/>
      <c r="CH1244" s="56"/>
      <c r="CI1244" s="56"/>
      <c r="CJ1244" s="56"/>
      <c r="CK1244" s="56"/>
      <c r="CL1244" s="56"/>
      <c r="CM1244" s="56"/>
      <c r="CN1244" s="56"/>
      <c r="CO1244" s="56"/>
      <c r="CP1244" s="56"/>
      <c r="CQ1244" s="56"/>
      <c r="CR1244" s="56"/>
      <c r="CS1244" s="56"/>
      <c r="CT1244" s="56"/>
      <c r="CU1244" s="56"/>
      <c r="CV1244" s="56"/>
      <c r="CW1244" s="56"/>
      <c r="CX1244" s="56"/>
      <c r="CY1244" s="66"/>
      <c r="CZ1244" s="66"/>
      <c r="DA1244" s="66"/>
      <c r="DB1244" s="66"/>
      <c r="DC1244" s="66"/>
      <c r="DD1244" s="66"/>
      <c r="DE1244" s="66"/>
      <c r="DF1244" s="66"/>
      <c r="DG1244" s="66"/>
      <c r="DH1244" s="66"/>
      <c r="DI1244" s="66"/>
      <c r="DJ1244" s="66"/>
      <c r="DK1244" s="66"/>
      <c r="DL1244" s="66"/>
      <c r="DM1244" s="66"/>
      <c r="DN1244" s="66"/>
      <c r="DO1244" s="66"/>
      <c r="DP1244" s="66"/>
      <c r="DQ1244" s="66"/>
      <c r="DR1244" s="66"/>
      <c r="DS1244" s="66"/>
      <c r="DT1244" s="66"/>
      <c r="DU1244" s="66"/>
      <c r="DV1244" s="66"/>
      <c r="DW1244" s="66"/>
      <c r="DX1244" s="66"/>
      <c r="DY1244" s="66"/>
      <c r="DZ1244" s="66"/>
      <c r="EA1244" s="66"/>
      <c r="EB1244" s="66"/>
      <c r="EC1244" s="66"/>
      <c r="ED1244" s="66"/>
      <c r="EE1244" s="66"/>
      <c r="EF1244" s="66"/>
      <c r="EG1244" s="66"/>
      <c r="EH1244" s="66"/>
      <c r="EI1244" s="66"/>
      <c r="EJ1244" s="66"/>
      <c r="EK1244" s="66"/>
      <c r="EL1244" s="66"/>
      <c r="EM1244" s="229"/>
      <c r="EN1244" s="61"/>
      <c r="EO1244" s="61"/>
      <c r="EP1244" s="60"/>
      <c r="EQ1244" s="113"/>
    </row>
    <row r="1245" spans="2:147" ht="11.45" customHeight="1" x14ac:dyDescent="0.2">
      <c r="B1245" s="55"/>
      <c r="C1245" s="56"/>
      <c r="D1245" s="56"/>
      <c r="E1245" s="56"/>
      <c r="F1245" s="56"/>
      <c r="G1245" s="56" t="s">
        <v>13000</v>
      </c>
      <c r="H1245" s="56"/>
      <c r="I1245" s="56"/>
      <c r="J1245" s="56"/>
      <c r="K1245" s="56"/>
      <c r="L1245" s="56"/>
      <c r="M1245" s="56"/>
      <c r="N1245" s="56"/>
      <c r="O1245" s="56" t="s">
        <v>46</v>
      </c>
      <c r="P1245" s="56" t="s">
        <v>13001</v>
      </c>
      <c r="Q1245" s="56"/>
      <c r="R1245" s="56"/>
      <c r="S1245" s="56"/>
      <c r="T1245" s="56"/>
      <c r="U1245" s="56" t="s">
        <v>47</v>
      </c>
      <c r="V1245" s="56"/>
      <c r="W1245" s="56" t="s">
        <v>46</v>
      </c>
      <c r="X1245" s="56" t="s">
        <v>13002</v>
      </c>
      <c r="Y1245" s="56"/>
      <c r="Z1245" s="56"/>
      <c r="AA1245" s="56"/>
      <c r="AB1245" s="56"/>
      <c r="AC1245" s="56"/>
      <c r="AD1245" s="56"/>
      <c r="AE1245" s="56" t="s">
        <v>83</v>
      </c>
      <c r="AF1245" s="56"/>
      <c r="AG1245" s="56" t="s">
        <v>12571</v>
      </c>
      <c r="AH1245" s="56" t="s">
        <v>47</v>
      </c>
      <c r="AM1245" s="56"/>
      <c r="AP1245" s="56"/>
      <c r="AQ1245" s="56"/>
      <c r="AR1245" s="56"/>
      <c r="AS1245" s="56"/>
      <c r="AT1245" s="56"/>
      <c r="AU1245" s="56"/>
      <c r="AV1245" s="56"/>
      <c r="AW1245" s="56"/>
      <c r="AX1245" s="56"/>
      <c r="AY1245" s="56"/>
      <c r="AZ1245" s="56"/>
      <c r="BA1245" s="56"/>
      <c r="BB1245" s="56"/>
      <c r="BC1245" s="56"/>
      <c r="BD1245" s="56"/>
      <c r="BE1245" s="56"/>
      <c r="BF1245" s="56"/>
      <c r="BG1245" s="56"/>
      <c r="BH1245" s="56"/>
      <c r="BI1245" s="56"/>
      <c r="BJ1245" s="56"/>
      <c r="BK1245" s="56"/>
      <c r="BL1245" s="56"/>
      <c r="BM1245" s="56"/>
      <c r="BN1245" s="56"/>
      <c r="BO1245" s="56"/>
      <c r="BP1245" s="56"/>
      <c r="BQ1245" s="56"/>
      <c r="BR1245" s="56"/>
      <c r="BS1245" s="56"/>
      <c r="BT1245" s="56"/>
      <c r="BU1245" s="56"/>
      <c r="BV1245" s="56"/>
      <c r="BW1245" s="56"/>
      <c r="BX1245" s="56"/>
      <c r="BY1245" s="56"/>
      <c r="BZ1245" s="56"/>
      <c r="CA1245" s="56"/>
      <c r="CB1245" s="56"/>
      <c r="CC1245" s="56"/>
      <c r="CD1245" s="56"/>
      <c r="CE1245" s="56"/>
      <c r="CF1245" s="56"/>
      <c r="CG1245" s="56"/>
      <c r="CH1245" s="56"/>
      <c r="CI1245" s="56"/>
      <c r="CJ1245" s="56"/>
      <c r="CK1245" s="56"/>
      <c r="CL1245" s="56"/>
      <c r="CM1245" s="56"/>
      <c r="CN1245" s="56"/>
      <c r="CO1245" s="56"/>
      <c r="CP1245" s="56"/>
      <c r="CQ1245" s="56"/>
      <c r="CR1245" s="56"/>
      <c r="CS1245" s="56"/>
      <c r="CT1245" s="56"/>
      <c r="CU1245" s="56"/>
      <c r="CV1245" s="56"/>
      <c r="CW1245" s="56"/>
      <c r="CX1245" s="56"/>
      <c r="CY1245" s="66"/>
      <c r="CZ1245" s="66"/>
      <c r="DA1245" s="66"/>
      <c r="DB1245" s="66"/>
      <c r="DC1245" s="66"/>
      <c r="DD1245" s="66"/>
      <c r="DE1245" s="66"/>
      <c r="DF1245" s="66"/>
      <c r="DG1245" s="66"/>
      <c r="DH1245" s="66"/>
      <c r="DI1245" s="66"/>
      <c r="DJ1245" s="66"/>
      <c r="DK1245" s="66"/>
      <c r="DL1245" s="66"/>
      <c r="DM1245" s="66"/>
      <c r="DN1245" s="66"/>
      <c r="DO1245" s="66"/>
      <c r="DP1245" s="66"/>
      <c r="DQ1245" s="66"/>
      <c r="DR1245" s="66"/>
      <c r="DS1245" s="66"/>
      <c r="DT1245" s="66"/>
      <c r="DU1245" s="66"/>
      <c r="DV1245" s="66"/>
      <c r="DW1245" s="66"/>
      <c r="DX1245" s="66"/>
      <c r="DY1245" s="66"/>
      <c r="DZ1245" s="66"/>
      <c r="EA1245" s="66"/>
      <c r="EB1245" s="66"/>
      <c r="EC1245" s="66"/>
      <c r="ED1245" s="66"/>
      <c r="EE1245" s="66"/>
      <c r="EF1245" s="66"/>
      <c r="EG1245" s="66"/>
      <c r="EH1245" s="66"/>
      <c r="EI1245" s="66"/>
      <c r="EJ1245" s="66"/>
      <c r="EK1245" s="66"/>
      <c r="EL1245" s="66"/>
      <c r="EM1245" s="229"/>
      <c r="EN1245" s="61"/>
      <c r="EO1245" s="61"/>
      <c r="EP1245" s="60"/>
      <c r="EQ1245" s="113"/>
    </row>
    <row r="1246" spans="2:147" ht="11.45" customHeight="1" x14ac:dyDescent="0.2">
      <c r="B1246" s="55"/>
      <c r="C1246" s="56"/>
      <c r="D1246" s="56"/>
      <c r="E1246" s="56"/>
      <c r="F1246" s="56"/>
      <c r="G1246" s="56" t="e">
        <f>P1243</f>
        <v>#REF!</v>
      </c>
      <c r="H1246" s="56"/>
      <c r="I1246" s="56"/>
      <c r="J1246" s="56"/>
      <c r="K1246" s="56"/>
      <c r="L1246" s="56"/>
      <c r="M1246" s="56" t="s">
        <v>12566</v>
      </c>
      <c r="N1246" s="56"/>
      <c r="O1246" s="56"/>
      <c r="P1246" s="56" t="str">
        <f>TEXT(11,"#,##0.#######")</f>
        <v>11.</v>
      </c>
      <c r="Q1246" s="56"/>
      <c r="R1246" s="56" t="s">
        <v>12571</v>
      </c>
      <c r="S1246" s="56"/>
      <c r="T1246" s="56" t="s">
        <v>43</v>
      </c>
      <c r="U1246" s="56"/>
      <c r="V1246" s="56" t="e">
        <f>TEXT(TRUNC(P1243*(P1246*(1/100)),1),"#,##0.#")</f>
        <v>#REF!</v>
      </c>
      <c r="AB1246" s="56"/>
      <c r="AC1246" s="56"/>
      <c r="AD1246" s="56"/>
      <c r="AE1246" s="56"/>
      <c r="AF1246" s="56"/>
      <c r="AG1246" s="56"/>
      <c r="AH1246" s="56"/>
      <c r="AI1246" s="56"/>
      <c r="AJ1246" s="56"/>
      <c r="AK1246" s="56"/>
      <c r="AL1246" s="56"/>
      <c r="AM1246" s="56"/>
      <c r="AN1246" s="56"/>
      <c r="AO1246" s="56"/>
      <c r="AP1246" s="56"/>
      <c r="AQ1246" s="56"/>
      <c r="AR1246" s="56"/>
      <c r="AS1246" s="56"/>
      <c r="AT1246" s="56"/>
      <c r="AU1246" s="56"/>
      <c r="AV1246" s="56"/>
      <c r="AW1246" s="56"/>
      <c r="AX1246" s="56"/>
      <c r="AY1246" s="56"/>
      <c r="AZ1246" s="56"/>
      <c r="BA1246" s="56"/>
      <c r="BB1246" s="56"/>
      <c r="BC1246" s="56"/>
      <c r="BD1246" s="56"/>
      <c r="BE1246" s="56"/>
      <c r="BF1246" s="56"/>
      <c r="BG1246" s="56"/>
      <c r="BH1246" s="56"/>
      <c r="BI1246" s="56"/>
      <c r="BJ1246" s="56"/>
      <c r="BK1246" s="56"/>
      <c r="BL1246" s="56"/>
      <c r="BM1246" s="56"/>
      <c r="BN1246" s="56"/>
      <c r="BO1246" s="56"/>
      <c r="BP1246" s="56"/>
      <c r="BQ1246" s="56"/>
      <c r="BR1246" s="56"/>
      <c r="BS1246" s="56"/>
      <c r="BT1246" s="56"/>
      <c r="BU1246" s="56"/>
      <c r="BV1246" s="56"/>
      <c r="BW1246" s="56"/>
      <c r="BX1246" s="56"/>
      <c r="BY1246" s="56"/>
      <c r="BZ1246" s="56"/>
      <c r="CA1246" s="56"/>
      <c r="CB1246" s="56"/>
      <c r="CC1246" s="56"/>
      <c r="CD1246" s="56"/>
      <c r="CE1246" s="56"/>
      <c r="CF1246" s="56"/>
      <c r="CG1246" s="56"/>
      <c r="CH1246" s="56"/>
      <c r="CI1246" s="56"/>
      <c r="CJ1246" s="56"/>
      <c r="CK1246" s="56"/>
      <c r="CL1246" s="56"/>
      <c r="CM1246" s="56"/>
      <c r="CN1246" s="56"/>
      <c r="CO1246" s="56"/>
      <c r="CP1246" s="56"/>
      <c r="CQ1246" s="56"/>
      <c r="CR1246" s="56"/>
      <c r="CS1246" s="56"/>
      <c r="CT1246" s="56"/>
      <c r="CU1246" s="56"/>
      <c r="CV1246" s="56"/>
      <c r="CW1246" s="56"/>
      <c r="CX1246" s="56"/>
      <c r="CY1246" s="66"/>
      <c r="CZ1246" s="66"/>
      <c r="DA1246" s="66"/>
      <c r="DB1246" s="66"/>
      <c r="DC1246" s="66"/>
      <c r="DD1246" s="66"/>
      <c r="DE1246" s="66"/>
      <c r="DF1246" s="66"/>
      <c r="DG1246" s="66"/>
      <c r="DH1246" s="66"/>
      <c r="DI1246" s="66"/>
      <c r="DJ1246" s="66"/>
      <c r="DK1246" s="66"/>
      <c r="DL1246" s="66"/>
      <c r="DM1246" s="66"/>
      <c r="DN1246" s="66"/>
      <c r="DO1246" s="66"/>
      <c r="DP1246" s="66"/>
      <c r="DQ1246" s="66"/>
      <c r="DR1246" s="66"/>
      <c r="DS1246" s="66"/>
      <c r="DT1246" s="66"/>
      <c r="DU1246" s="66"/>
      <c r="DV1246" s="66"/>
      <c r="DW1246" s="66"/>
      <c r="DX1246" s="66"/>
      <c r="DY1246" s="66"/>
      <c r="DZ1246" s="66"/>
      <c r="EA1246" s="66"/>
      <c r="EB1246" s="66"/>
      <c r="EC1246" s="66"/>
      <c r="ED1246" s="66"/>
      <c r="EE1246" s="66"/>
      <c r="EF1246" s="66"/>
      <c r="EG1246" s="66"/>
      <c r="EH1246" s="66"/>
      <c r="EI1246" s="66"/>
      <c r="EJ1246" s="66"/>
      <c r="EK1246" s="66"/>
      <c r="EL1246" s="66"/>
      <c r="EM1246" s="229" t="e">
        <f>EN1246+EO1246+EP1246</f>
        <v>#REF!</v>
      </c>
      <c r="EN1246" s="61"/>
      <c r="EO1246" s="61" t="e">
        <f>V1246</f>
        <v>#REF!</v>
      </c>
      <c r="EP1246" s="60"/>
      <c r="EQ1246" s="113"/>
    </row>
    <row r="1247" spans="2:147" ht="11.45" customHeight="1" x14ac:dyDescent="0.2">
      <c r="B1247" s="55"/>
      <c r="C1247" s="56"/>
      <c r="D1247" s="56"/>
      <c r="E1247" s="56"/>
      <c r="F1247" s="56"/>
      <c r="G1247" s="56"/>
      <c r="H1247" s="56"/>
      <c r="I1247" s="56"/>
      <c r="J1247" s="56"/>
      <c r="K1247" s="56"/>
      <c r="L1247" s="56"/>
      <c r="M1247" s="56"/>
      <c r="N1247" s="56"/>
      <c r="O1247" s="56"/>
      <c r="P1247" s="56"/>
      <c r="Q1247" s="56"/>
      <c r="R1247" s="56"/>
      <c r="S1247" s="56"/>
      <c r="T1247" s="56"/>
      <c r="U1247" s="56"/>
      <c r="V1247" s="56"/>
      <c r="W1247" s="56"/>
      <c r="X1247" s="56"/>
      <c r="Y1247" s="56"/>
      <c r="Z1247" s="56"/>
      <c r="AA1247" s="56"/>
      <c r="AB1247" s="56"/>
      <c r="AC1247" s="56"/>
      <c r="AD1247" s="56"/>
      <c r="AE1247" s="56"/>
      <c r="AF1247" s="56"/>
      <c r="AG1247" s="56"/>
      <c r="AH1247" s="56"/>
      <c r="AI1247" s="56"/>
      <c r="AJ1247" s="56"/>
      <c r="AK1247" s="56"/>
      <c r="AL1247" s="56"/>
      <c r="AM1247" s="56"/>
      <c r="AN1247" s="56"/>
      <c r="AO1247" s="56"/>
      <c r="AP1247" s="56"/>
      <c r="AQ1247" s="56"/>
      <c r="AR1247" s="56"/>
      <c r="AS1247" s="56"/>
      <c r="AT1247" s="56"/>
      <c r="AU1247" s="56"/>
      <c r="AV1247" s="56"/>
      <c r="AW1247" s="56"/>
      <c r="AX1247" s="56"/>
      <c r="AY1247" s="56"/>
      <c r="AZ1247" s="56"/>
      <c r="BA1247" s="56"/>
      <c r="BB1247" s="56"/>
      <c r="BC1247" s="56"/>
      <c r="BD1247" s="56"/>
      <c r="BE1247" s="56"/>
      <c r="BF1247" s="56"/>
      <c r="BG1247" s="56"/>
      <c r="BH1247" s="56"/>
      <c r="BI1247" s="56"/>
      <c r="BJ1247" s="56"/>
      <c r="BK1247" s="56"/>
      <c r="BL1247" s="56"/>
      <c r="BM1247" s="56"/>
      <c r="BN1247" s="56"/>
      <c r="BO1247" s="56"/>
      <c r="BP1247" s="56"/>
      <c r="BQ1247" s="56"/>
      <c r="BR1247" s="56"/>
      <c r="BS1247" s="56"/>
      <c r="BT1247" s="56"/>
      <c r="BU1247" s="56"/>
      <c r="BV1247" s="56"/>
      <c r="BW1247" s="56"/>
      <c r="BX1247" s="56"/>
      <c r="BY1247" s="56"/>
      <c r="BZ1247" s="56"/>
      <c r="CA1247" s="56"/>
      <c r="CB1247" s="56"/>
      <c r="CC1247" s="56"/>
      <c r="CD1247" s="56"/>
      <c r="CE1247" s="56"/>
      <c r="CF1247" s="56"/>
      <c r="CG1247" s="56"/>
      <c r="CH1247" s="56"/>
      <c r="CI1247" s="56"/>
      <c r="CJ1247" s="56"/>
      <c r="CK1247" s="56"/>
      <c r="CL1247" s="56"/>
      <c r="CM1247" s="56"/>
      <c r="CN1247" s="56"/>
      <c r="CO1247" s="56"/>
      <c r="CP1247" s="56"/>
      <c r="CQ1247" s="56"/>
      <c r="CR1247" s="56"/>
      <c r="CS1247" s="56"/>
      <c r="CT1247" s="56"/>
      <c r="CU1247" s="56"/>
      <c r="CV1247" s="56"/>
      <c r="CW1247" s="56"/>
      <c r="CX1247" s="56"/>
      <c r="CY1247" s="66"/>
      <c r="CZ1247" s="66"/>
      <c r="DA1247" s="66"/>
      <c r="DB1247" s="66"/>
      <c r="DC1247" s="66"/>
      <c r="DD1247" s="66"/>
      <c r="DE1247" s="66"/>
      <c r="DF1247" s="66"/>
      <c r="DG1247" s="66"/>
      <c r="DH1247" s="66"/>
      <c r="DI1247" s="66"/>
      <c r="DJ1247" s="66"/>
      <c r="DK1247" s="66"/>
      <c r="DL1247" s="66"/>
      <c r="DM1247" s="66"/>
      <c r="DN1247" s="66"/>
      <c r="DO1247" s="66"/>
      <c r="DP1247" s="66"/>
      <c r="DQ1247" s="66"/>
      <c r="DR1247" s="66"/>
      <c r="DS1247" s="66"/>
      <c r="DT1247" s="66"/>
      <c r="DU1247" s="66"/>
      <c r="DV1247" s="66"/>
      <c r="DW1247" s="66"/>
      <c r="DX1247" s="66"/>
      <c r="DY1247" s="66"/>
      <c r="DZ1247" s="66"/>
      <c r="EA1247" s="66"/>
      <c r="EB1247" s="66"/>
      <c r="EC1247" s="66"/>
      <c r="ED1247" s="66"/>
      <c r="EE1247" s="66"/>
      <c r="EF1247" s="66"/>
      <c r="EG1247" s="66"/>
      <c r="EH1247" s="66"/>
      <c r="EI1247" s="66"/>
      <c r="EJ1247" s="66"/>
      <c r="EK1247" s="66"/>
      <c r="EL1247" s="66"/>
      <c r="EM1247" s="229"/>
      <c r="EN1247" s="61"/>
      <c r="EO1247" s="61"/>
      <c r="EP1247" s="60"/>
      <c r="EQ1247" s="113"/>
    </row>
    <row r="1248" spans="2:147" ht="11.45" customHeight="1" x14ac:dyDescent="0.2">
      <c r="B1248" s="55"/>
      <c r="C1248" s="56"/>
      <c r="D1248" s="56" t="s">
        <v>12600</v>
      </c>
      <c r="E1248" s="56"/>
      <c r="F1248" s="56"/>
      <c r="G1248" s="56" t="s">
        <v>12608</v>
      </c>
      <c r="H1248" s="56"/>
      <c r="I1248" s="56"/>
      <c r="J1248" s="56"/>
      <c r="K1248" s="56"/>
      <c r="L1248" s="56"/>
      <c r="M1248" s="56"/>
      <c r="N1248" s="56"/>
      <c r="O1248" s="56"/>
      <c r="P1248" s="56"/>
      <c r="Q1248" s="56"/>
      <c r="R1248" s="56"/>
      <c r="S1248" s="56"/>
      <c r="T1248" s="56"/>
      <c r="U1248" s="56"/>
      <c r="V1248" s="56"/>
      <c r="W1248" s="56"/>
      <c r="X1248" s="56"/>
      <c r="Y1248" s="56"/>
      <c r="Z1248" s="56"/>
      <c r="AA1248" s="56"/>
      <c r="AB1248" s="56"/>
      <c r="AC1248" s="56"/>
      <c r="AD1248" s="56"/>
      <c r="AE1248" s="56"/>
      <c r="AF1248" s="56"/>
      <c r="AG1248" s="56"/>
      <c r="AH1248" s="56"/>
      <c r="AI1248" s="56"/>
      <c r="AJ1248" s="56"/>
      <c r="AK1248" s="56"/>
      <c r="AL1248" s="56"/>
      <c r="AM1248" s="56"/>
      <c r="AN1248" s="56"/>
      <c r="AO1248" s="56"/>
      <c r="AP1248" s="56"/>
      <c r="AQ1248" s="56"/>
      <c r="AR1248" s="56"/>
      <c r="AS1248" s="56"/>
      <c r="AT1248" s="56"/>
      <c r="AU1248" s="56"/>
      <c r="AV1248" s="56"/>
      <c r="AW1248" s="56"/>
      <c r="AX1248" s="56"/>
      <c r="AY1248" s="56"/>
      <c r="AZ1248" s="56"/>
      <c r="BA1248" s="56"/>
      <c r="BB1248" s="56"/>
      <c r="BC1248" s="56"/>
      <c r="BD1248" s="56"/>
      <c r="BE1248" s="56"/>
      <c r="BF1248" s="56"/>
      <c r="BG1248" s="56"/>
      <c r="BH1248" s="56"/>
      <c r="BI1248" s="56"/>
      <c r="BJ1248" s="56"/>
      <c r="BK1248" s="56"/>
      <c r="BL1248" s="56"/>
      <c r="BM1248" s="56"/>
      <c r="BN1248" s="56"/>
      <c r="BO1248" s="56"/>
      <c r="BP1248" s="56"/>
      <c r="BQ1248" s="56"/>
      <c r="BR1248" s="56"/>
      <c r="BS1248" s="56"/>
      <c r="BT1248" s="56"/>
      <c r="BU1248" s="56"/>
      <c r="BV1248" s="56"/>
      <c r="BW1248" s="56"/>
      <c r="BX1248" s="56"/>
      <c r="BY1248" s="56"/>
      <c r="BZ1248" s="56"/>
      <c r="CA1248" s="56"/>
      <c r="CB1248" s="56"/>
      <c r="CC1248" s="56"/>
      <c r="CD1248" s="56"/>
      <c r="CE1248" s="56"/>
      <c r="CF1248" s="56"/>
      <c r="CG1248" s="56"/>
      <c r="CH1248" s="56"/>
      <c r="CI1248" s="56"/>
      <c r="CJ1248" s="56"/>
      <c r="CK1248" s="56"/>
      <c r="CL1248" s="56"/>
      <c r="CM1248" s="56"/>
      <c r="CN1248" s="56"/>
      <c r="CO1248" s="56"/>
      <c r="CP1248" s="56"/>
      <c r="CQ1248" s="56"/>
      <c r="CR1248" s="56"/>
      <c r="CS1248" s="56"/>
      <c r="CT1248" s="56"/>
      <c r="CU1248" s="56"/>
      <c r="CV1248" s="56"/>
      <c r="CW1248" s="56"/>
      <c r="CX1248" s="56"/>
      <c r="CY1248" s="66"/>
      <c r="CZ1248" s="66"/>
      <c r="DA1248" s="66"/>
      <c r="DB1248" s="66"/>
      <c r="DC1248" s="66"/>
      <c r="DD1248" s="66"/>
      <c r="DE1248" s="66"/>
      <c r="DF1248" s="66"/>
      <c r="DG1248" s="66"/>
      <c r="DH1248" s="66"/>
      <c r="DI1248" s="66"/>
      <c r="DJ1248" s="66"/>
      <c r="DK1248" s="66"/>
      <c r="DL1248" s="66"/>
      <c r="DM1248" s="66"/>
      <c r="DN1248" s="66"/>
      <c r="DO1248" s="66"/>
      <c r="DP1248" s="66"/>
      <c r="DQ1248" s="66"/>
      <c r="DR1248" s="66"/>
      <c r="DS1248" s="66"/>
      <c r="DT1248" s="66"/>
      <c r="DU1248" s="66"/>
      <c r="DV1248" s="66"/>
      <c r="DW1248" s="66"/>
      <c r="DX1248" s="66"/>
      <c r="DY1248" s="66"/>
      <c r="DZ1248" s="66"/>
      <c r="EA1248" s="66"/>
      <c r="EB1248" s="66"/>
      <c r="EC1248" s="66"/>
      <c r="ED1248" s="66"/>
      <c r="EE1248" s="66"/>
      <c r="EF1248" s="66"/>
      <c r="EG1248" s="66"/>
      <c r="EH1248" s="66"/>
      <c r="EI1248" s="66"/>
      <c r="EJ1248" s="66"/>
      <c r="EK1248" s="66"/>
      <c r="EL1248" s="66"/>
      <c r="EM1248" s="229"/>
      <c r="EN1248" s="61"/>
      <c r="EO1248" s="61"/>
      <c r="EP1248" s="60"/>
      <c r="EQ1248" s="113"/>
    </row>
    <row r="1249" spans="2:147" ht="11.45" customHeight="1" x14ac:dyDescent="0.2">
      <c r="B1249" s="55"/>
      <c r="C1249" s="56"/>
      <c r="D1249" s="56"/>
      <c r="E1249" s="56"/>
      <c r="F1249" s="56"/>
      <c r="G1249" s="56"/>
      <c r="H1249" s="56"/>
      <c r="I1249" s="56"/>
      <c r="J1249" s="56"/>
      <c r="K1249" s="56"/>
      <c r="L1249" s="56"/>
      <c r="M1249" s="56"/>
      <c r="N1249" s="56"/>
      <c r="O1249" s="56"/>
      <c r="P1249" s="56"/>
      <c r="Q1249" s="56"/>
      <c r="R1249" s="56"/>
      <c r="S1249" s="56"/>
      <c r="T1249" s="56"/>
      <c r="U1249" s="56"/>
      <c r="V1249" s="56"/>
      <c r="W1249" s="56"/>
      <c r="X1249" s="56"/>
      <c r="Y1249" s="56"/>
      <c r="Z1249" s="56"/>
      <c r="AA1249" s="56"/>
      <c r="AB1249" s="56"/>
      <c r="AC1249" s="56"/>
      <c r="AD1249" s="56"/>
      <c r="AE1249" s="56"/>
      <c r="AF1249" s="56"/>
      <c r="AG1249" s="56"/>
      <c r="AH1249" s="56"/>
      <c r="AI1249" s="56"/>
      <c r="AJ1249" s="56"/>
      <c r="AK1249" s="56"/>
      <c r="AL1249" s="56"/>
      <c r="AM1249" s="56"/>
      <c r="AN1249" s="56"/>
      <c r="AO1249" s="56"/>
      <c r="AP1249" s="56"/>
      <c r="AQ1249" s="56"/>
      <c r="AR1249" s="56"/>
      <c r="AS1249" s="56"/>
      <c r="AT1249" s="56"/>
      <c r="AU1249" s="56"/>
      <c r="AV1249" s="56"/>
      <c r="AW1249" s="56"/>
      <c r="AX1249" s="56"/>
      <c r="AY1249" s="56"/>
      <c r="AZ1249" s="56"/>
      <c r="BA1249" s="56"/>
      <c r="BB1249" s="56"/>
      <c r="BC1249" s="56"/>
      <c r="BD1249" s="56"/>
      <c r="BE1249" s="56"/>
      <c r="BF1249" s="56"/>
      <c r="BG1249" s="56"/>
      <c r="BH1249" s="56"/>
      <c r="BI1249" s="56"/>
      <c r="BJ1249" s="56"/>
      <c r="BK1249" s="56"/>
      <c r="BL1249" s="56"/>
      <c r="BM1249" s="56"/>
      <c r="BN1249" s="56"/>
      <c r="BO1249" s="56"/>
      <c r="BP1249" s="56"/>
      <c r="BQ1249" s="56"/>
      <c r="BR1249" s="56"/>
      <c r="BS1249" s="56"/>
      <c r="BT1249" s="56"/>
      <c r="BU1249" s="56"/>
      <c r="BV1249" s="56"/>
      <c r="BW1249" s="56"/>
      <c r="BX1249" s="56"/>
      <c r="BY1249" s="56"/>
      <c r="BZ1249" s="56"/>
      <c r="CA1249" s="56"/>
      <c r="CB1249" s="56"/>
      <c r="CC1249" s="56"/>
      <c r="CD1249" s="56"/>
      <c r="CE1249" s="56"/>
      <c r="CF1249" s="56"/>
      <c r="CG1249" s="56"/>
      <c r="CH1249" s="56"/>
      <c r="CI1249" s="56"/>
      <c r="CJ1249" s="56"/>
      <c r="CK1249" s="56"/>
      <c r="CL1249" s="56"/>
      <c r="CM1249" s="56"/>
      <c r="CN1249" s="56"/>
      <c r="CO1249" s="56"/>
      <c r="CP1249" s="56"/>
      <c r="CQ1249" s="56"/>
      <c r="CR1249" s="56"/>
      <c r="CS1249" s="56"/>
      <c r="CT1249" s="56"/>
      <c r="CU1249" s="56"/>
      <c r="CV1249" s="56"/>
      <c r="CW1249" s="56"/>
      <c r="CX1249" s="56"/>
      <c r="CY1249" s="66"/>
      <c r="CZ1249" s="66"/>
      <c r="DA1249" s="66"/>
      <c r="DB1249" s="66"/>
      <c r="DC1249" s="66"/>
      <c r="DD1249" s="66"/>
      <c r="DE1249" s="66"/>
      <c r="DF1249" s="66"/>
      <c r="DG1249" s="66"/>
      <c r="DH1249" s="66"/>
      <c r="DI1249" s="66"/>
      <c r="DJ1249" s="66"/>
      <c r="DK1249" s="66"/>
      <c r="DL1249" s="66"/>
      <c r="DM1249" s="66"/>
      <c r="DN1249" s="66"/>
      <c r="DO1249" s="66"/>
      <c r="DP1249" s="66"/>
      <c r="DQ1249" s="66"/>
      <c r="DR1249" s="66"/>
      <c r="DS1249" s="66"/>
      <c r="DT1249" s="66"/>
      <c r="DU1249" s="66"/>
      <c r="DV1249" s="66"/>
      <c r="DW1249" s="66"/>
      <c r="DX1249" s="66"/>
      <c r="DY1249" s="66"/>
      <c r="DZ1249" s="66"/>
      <c r="EA1249" s="66"/>
      <c r="EB1249" s="66"/>
      <c r="EC1249" s="66"/>
      <c r="ED1249" s="66"/>
      <c r="EE1249" s="66"/>
      <c r="EF1249" s="66"/>
      <c r="EG1249" s="66"/>
      <c r="EH1249" s="66"/>
      <c r="EI1249" s="66"/>
      <c r="EJ1249" s="66"/>
      <c r="EK1249" s="66"/>
      <c r="EL1249" s="66"/>
      <c r="EM1249" s="229"/>
      <c r="EN1249" s="61"/>
      <c r="EO1249" s="61"/>
      <c r="EP1249" s="60"/>
      <c r="EQ1249" s="113"/>
    </row>
    <row r="1250" spans="2:147" ht="11.45" customHeight="1" x14ac:dyDescent="0.2">
      <c r="B1250" s="55"/>
      <c r="C1250" s="56"/>
      <c r="D1250" s="56"/>
      <c r="E1250" s="56"/>
      <c r="F1250" s="56"/>
      <c r="G1250" s="56" t="s">
        <v>14</v>
      </c>
      <c r="H1250" s="56"/>
      <c r="I1250" s="56"/>
      <c r="J1250" s="56"/>
      <c r="K1250" s="56"/>
      <c r="L1250" s="56" t="s">
        <v>41</v>
      </c>
      <c r="M1250" s="56"/>
      <c r="N1250" s="285">
        <f>VLOOKUP($G1250,노임단가!$A:$B,2,FALSE)</f>
        <v>275790</v>
      </c>
      <c r="O1250" s="285"/>
      <c r="P1250" s="285"/>
      <c r="Q1250" s="285"/>
      <c r="R1250" s="285"/>
      <c r="S1250" s="285"/>
      <c r="U1250" s="56" t="s">
        <v>12566</v>
      </c>
      <c r="X1250" s="56" t="str">
        <f>TEXT(0.11,"#,##0.#######")</f>
        <v>0.11</v>
      </c>
      <c r="Z1250" s="56"/>
      <c r="AA1250" s="56" t="s">
        <v>12</v>
      </c>
      <c r="AB1250" s="56"/>
      <c r="AC1250" s="56" t="s">
        <v>43</v>
      </c>
      <c r="AE1250" s="56" t="str">
        <f>TEXT(TRUNC(N1250*X1250,1),"#,##0.#######")</f>
        <v>30,336.9</v>
      </c>
      <c r="AF1250" s="56"/>
      <c r="AH1250" s="56"/>
      <c r="AI1250" s="56"/>
      <c r="AJ1250" s="56"/>
      <c r="AL1250" s="56"/>
      <c r="AM1250" s="56"/>
      <c r="AO1250" s="56"/>
      <c r="AQ1250" s="56"/>
      <c r="AR1250" s="56"/>
      <c r="AS1250" s="56"/>
      <c r="AT1250" s="56"/>
      <c r="AU1250" s="56"/>
      <c r="AV1250" s="56"/>
      <c r="AW1250" s="56"/>
      <c r="AX1250" s="56"/>
      <c r="AY1250" s="56"/>
      <c r="AZ1250" s="56"/>
      <c r="BA1250" s="56"/>
      <c r="BB1250" s="56"/>
      <c r="BC1250" s="56"/>
      <c r="BD1250" s="56"/>
      <c r="BE1250" s="56"/>
      <c r="BF1250" s="56"/>
      <c r="BG1250" s="56"/>
      <c r="BH1250" s="56"/>
      <c r="BI1250" s="56"/>
      <c r="BJ1250" s="56"/>
      <c r="BK1250" s="56"/>
      <c r="BL1250" s="56"/>
      <c r="BM1250" s="56"/>
      <c r="BN1250" s="56"/>
      <c r="BO1250" s="56"/>
      <c r="BP1250" s="56"/>
      <c r="BQ1250" s="56"/>
      <c r="BR1250" s="56"/>
      <c r="BS1250" s="56"/>
      <c r="BT1250" s="56"/>
      <c r="BU1250" s="56"/>
      <c r="BV1250" s="56"/>
      <c r="BW1250" s="56"/>
      <c r="BX1250" s="56"/>
      <c r="BY1250" s="56"/>
      <c r="BZ1250" s="56"/>
      <c r="CA1250" s="56"/>
      <c r="CB1250" s="56"/>
      <c r="CC1250" s="56"/>
      <c r="CD1250" s="56"/>
      <c r="CE1250" s="56"/>
      <c r="CF1250" s="56"/>
      <c r="CG1250" s="56"/>
      <c r="CH1250" s="56"/>
      <c r="CI1250" s="56"/>
      <c r="CJ1250" s="56"/>
      <c r="CK1250" s="56"/>
      <c r="CL1250" s="56"/>
      <c r="CM1250" s="56"/>
      <c r="CN1250" s="56"/>
      <c r="CO1250" s="56"/>
      <c r="CP1250" s="56"/>
      <c r="CQ1250" s="56"/>
      <c r="CR1250" s="56"/>
      <c r="CS1250" s="56"/>
      <c r="CT1250" s="56"/>
      <c r="CU1250" s="56"/>
      <c r="CV1250" s="56"/>
      <c r="CW1250" s="56"/>
      <c r="CX1250" s="56"/>
      <c r="CY1250" s="66"/>
      <c r="CZ1250" s="66"/>
      <c r="DA1250" s="66"/>
      <c r="DB1250" s="66"/>
      <c r="DC1250" s="66"/>
      <c r="DD1250" s="66"/>
      <c r="DE1250" s="66"/>
      <c r="DF1250" s="66"/>
      <c r="DG1250" s="66"/>
      <c r="DH1250" s="66"/>
      <c r="DI1250" s="66"/>
      <c r="DJ1250" s="66"/>
      <c r="DK1250" s="66"/>
      <c r="DL1250" s="66"/>
      <c r="DM1250" s="66"/>
      <c r="DN1250" s="66"/>
      <c r="DO1250" s="66"/>
      <c r="DP1250" s="66"/>
      <c r="DQ1250" s="66"/>
      <c r="DR1250" s="66"/>
      <c r="DS1250" s="66"/>
      <c r="DT1250" s="66"/>
      <c r="DU1250" s="66"/>
      <c r="DV1250" s="66"/>
      <c r="DW1250" s="66"/>
      <c r="DX1250" s="66"/>
      <c r="DY1250" s="66"/>
      <c r="DZ1250" s="66"/>
      <c r="EA1250" s="66"/>
      <c r="EB1250" s="66"/>
      <c r="EC1250" s="66"/>
      <c r="ED1250" s="66"/>
      <c r="EE1250" s="66"/>
      <c r="EF1250" s="66"/>
      <c r="EG1250" s="66"/>
      <c r="EH1250" s="66"/>
      <c r="EI1250" s="66"/>
      <c r="EJ1250" s="66"/>
      <c r="EK1250" s="66"/>
      <c r="EL1250" s="66"/>
      <c r="EM1250" s="229"/>
      <c r="EN1250" s="61"/>
      <c r="EO1250" s="61"/>
      <c r="EP1250" s="60"/>
      <c r="EQ1250" s="113"/>
    </row>
    <row r="1251" spans="2:147" ht="11.45" customHeight="1" x14ac:dyDescent="0.2">
      <c r="B1251" s="55"/>
      <c r="C1251" s="56"/>
      <c r="D1251" s="56"/>
      <c r="E1251" s="56"/>
      <c r="F1251" s="56"/>
      <c r="G1251" s="56"/>
      <c r="H1251" s="56"/>
      <c r="I1251" s="56"/>
      <c r="J1251" s="56"/>
      <c r="K1251" s="56"/>
      <c r="L1251" s="56"/>
      <c r="M1251" s="56"/>
      <c r="N1251" s="56"/>
      <c r="O1251" s="56"/>
      <c r="P1251" s="56"/>
      <c r="Q1251" s="56"/>
      <c r="R1251" s="56"/>
      <c r="S1251" s="56"/>
      <c r="T1251" s="56"/>
      <c r="U1251" s="56"/>
      <c r="V1251" s="56"/>
      <c r="W1251" s="56"/>
      <c r="X1251" s="56"/>
      <c r="Y1251" s="56"/>
      <c r="Z1251" s="56"/>
      <c r="AA1251" s="56"/>
      <c r="AB1251" s="56"/>
      <c r="AC1251" s="56"/>
      <c r="AD1251" s="56"/>
      <c r="AE1251" s="56"/>
      <c r="AF1251" s="56"/>
      <c r="AG1251" s="56"/>
      <c r="AH1251" s="56"/>
      <c r="AI1251" s="56"/>
      <c r="AJ1251" s="56"/>
      <c r="AK1251" s="56"/>
      <c r="AL1251" s="56"/>
      <c r="AM1251" s="56"/>
      <c r="AN1251" s="56"/>
      <c r="AO1251" s="56"/>
      <c r="AP1251" s="56"/>
      <c r="AQ1251" s="56"/>
      <c r="AR1251" s="56"/>
      <c r="AS1251" s="56"/>
      <c r="AT1251" s="56"/>
      <c r="AU1251" s="56"/>
      <c r="AV1251" s="56"/>
      <c r="AW1251" s="56"/>
      <c r="AX1251" s="56"/>
      <c r="AY1251" s="56"/>
      <c r="AZ1251" s="56"/>
      <c r="BA1251" s="56"/>
      <c r="BB1251" s="56"/>
      <c r="BC1251" s="56"/>
      <c r="BD1251" s="56"/>
      <c r="BE1251" s="56"/>
      <c r="BF1251" s="56"/>
      <c r="BG1251" s="56"/>
      <c r="BH1251" s="56"/>
      <c r="BI1251" s="56"/>
      <c r="BJ1251" s="56"/>
      <c r="BK1251" s="56"/>
      <c r="BL1251" s="56"/>
      <c r="BM1251" s="56"/>
      <c r="BN1251" s="56"/>
      <c r="BO1251" s="56"/>
      <c r="BP1251" s="56"/>
      <c r="BQ1251" s="56"/>
      <c r="BR1251" s="56"/>
      <c r="BS1251" s="56"/>
      <c r="BT1251" s="56"/>
      <c r="BU1251" s="56"/>
      <c r="BV1251" s="56"/>
      <c r="BW1251" s="56"/>
      <c r="BX1251" s="56"/>
      <c r="BY1251" s="56"/>
      <c r="BZ1251" s="56"/>
      <c r="CA1251" s="56"/>
      <c r="CB1251" s="56"/>
      <c r="CC1251" s="56"/>
      <c r="CD1251" s="56"/>
      <c r="CE1251" s="56"/>
      <c r="CF1251" s="56"/>
      <c r="CG1251" s="56"/>
      <c r="CH1251" s="56"/>
      <c r="CI1251" s="56"/>
      <c r="CJ1251" s="56"/>
      <c r="CK1251" s="56"/>
      <c r="CL1251" s="56"/>
      <c r="CM1251" s="56"/>
      <c r="CN1251" s="56"/>
      <c r="CO1251" s="56"/>
      <c r="CP1251" s="56"/>
      <c r="CQ1251" s="56"/>
      <c r="CR1251" s="56"/>
      <c r="CS1251" s="56"/>
      <c r="CT1251" s="56"/>
      <c r="CU1251" s="56"/>
      <c r="CV1251" s="56"/>
      <c r="CW1251" s="56"/>
      <c r="CX1251" s="56"/>
      <c r="CY1251" s="66"/>
      <c r="CZ1251" s="66"/>
      <c r="DA1251" s="66"/>
      <c r="DB1251" s="66"/>
      <c r="DC1251" s="66"/>
      <c r="DD1251" s="66"/>
      <c r="DE1251" s="66"/>
      <c r="DF1251" s="66"/>
      <c r="DG1251" s="66"/>
      <c r="DH1251" s="66"/>
      <c r="DI1251" s="66"/>
      <c r="DJ1251" s="66"/>
      <c r="DK1251" s="66"/>
      <c r="DL1251" s="66"/>
      <c r="DM1251" s="66"/>
      <c r="DN1251" s="66"/>
      <c r="DO1251" s="66"/>
      <c r="DP1251" s="66"/>
      <c r="DQ1251" s="66"/>
      <c r="DR1251" s="66"/>
      <c r="DS1251" s="66"/>
      <c r="DT1251" s="66"/>
      <c r="DU1251" s="66"/>
      <c r="DV1251" s="66"/>
      <c r="DW1251" s="66"/>
      <c r="DX1251" s="66"/>
      <c r="DY1251" s="66"/>
      <c r="DZ1251" s="66"/>
      <c r="EA1251" s="66"/>
      <c r="EB1251" s="66"/>
      <c r="EC1251" s="66"/>
      <c r="ED1251" s="66"/>
      <c r="EE1251" s="66"/>
      <c r="EF1251" s="66"/>
      <c r="EG1251" s="66"/>
      <c r="EH1251" s="66"/>
      <c r="EI1251" s="66"/>
      <c r="EJ1251" s="66"/>
      <c r="EK1251" s="66"/>
      <c r="EL1251" s="66"/>
      <c r="EM1251" s="229"/>
      <c r="EN1251" s="61"/>
      <c r="EO1251" s="61"/>
      <c r="EP1251" s="60"/>
      <c r="EQ1251" s="113"/>
    </row>
    <row r="1252" spans="2:147" ht="11.45" customHeight="1" x14ac:dyDescent="0.2">
      <c r="B1252" s="55"/>
      <c r="C1252" s="56"/>
      <c r="D1252" s="56"/>
      <c r="E1252" s="56"/>
      <c r="F1252" s="56"/>
      <c r="G1252" s="56" t="s">
        <v>13</v>
      </c>
      <c r="H1252" s="56"/>
      <c r="I1252" s="56"/>
      <c r="J1252" s="56"/>
      <c r="K1252" s="56"/>
      <c r="L1252" s="56" t="s">
        <v>41</v>
      </c>
      <c r="M1252" s="56"/>
      <c r="N1252" s="285">
        <f>VLOOKUP($G1252,노임단가!$A:$B,2,FALSE)</f>
        <v>172068</v>
      </c>
      <c r="O1252" s="285"/>
      <c r="P1252" s="285"/>
      <c r="Q1252" s="285"/>
      <c r="R1252" s="285"/>
      <c r="S1252" s="285"/>
      <c r="U1252" s="56" t="s">
        <v>12566</v>
      </c>
      <c r="X1252" s="56" t="str">
        <f>TEXT(0.02,"#,##0.#######")</f>
        <v>0.02</v>
      </c>
      <c r="Z1252" s="56"/>
      <c r="AA1252" s="56" t="s">
        <v>12</v>
      </c>
      <c r="AB1252" s="56"/>
      <c r="AC1252" s="56" t="s">
        <v>43</v>
      </c>
      <c r="AE1252" s="56" t="str">
        <f>TEXT(TRUNC(N1252*X1252,1),"#,##0.#######")</f>
        <v>3,441.3</v>
      </c>
      <c r="AF1252" s="56"/>
      <c r="AH1252" s="56"/>
      <c r="AI1252" s="56"/>
      <c r="AJ1252" s="56"/>
      <c r="AL1252" s="56"/>
      <c r="AM1252" s="56"/>
      <c r="AO1252" s="56"/>
      <c r="AQ1252" s="56"/>
      <c r="AR1252" s="56"/>
      <c r="AS1252" s="56"/>
      <c r="AT1252" s="56"/>
      <c r="AU1252" s="56"/>
      <c r="AV1252" s="56"/>
      <c r="AW1252" s="56"/>
      <c r="AX1252" s="56"/>
      <c r="AY1252" s="56"/>
      <c r="AZ1252" s="56"/>
      <c r="BA1252" s="56"/>
      <c r="BB1252" s="56"/>
      <c r="BC1252" s="56"/>
      <c r="BD1252" s="56"/>
      <c r="BE1252" s="56"/>
      <c r="BF1252" s="56"/>
      <c r="BG1252" s="56"/>
      <c r="BH1252" s="56"/>
      <c r="BI1252" s="56"/>
      <c r="BJ1252" s="56"/>
      <c r="BK1252" s="56"/>
      <c r="BL1252" s="56"/>
      <c r="BM1252" s="56"/>
      <c r="BN1252" s="56"/>
      <c r="BO1252" s="56"/>
      <c r="BP1252" s="56"/>
      <c r="BQ1252" s="56"/>
      <c r="BR1252" s="56"/>
      <c r="BS1252" s="56"/>
      <c r="BT1252" s="56"/>
      <c r="BU1252" s="56"/>
      <c r="BV1252" s="56"/>
      <c r="BW1252" s="56"/>
      <c r="BX1252" s="56"/>
      <c r="BY1252" s="56"/>
      <c r="BZ1252" s="56"/>
      <c r="CA1252" s="56"/>
      <c r="CB1252" s="56"/>
      <c r="CC1252" s="56"/>
      <c r="CD1252" s="56"/>
      <c r="CE1252" s="56"/>
      <c r="CF1252" s="56"/>
      <c r="CG1252" s="56"/>
      <c r="CH1252" s="56"/>
      <c r="CI1252" s="56"/>
      <c r="CJ1252" s="56"/>
      <c r="CK1252" s="56"/>
      <c r="CL1252" s="56"/>
      <c r="CM1252" s="56"/>
      <c r="CN1252" s="56"/>
      <c r="CO1252" s="56"/>
      <c r="CP1252" s="56"/>
      <c r="CQ1252" s="56"/>
      <c r="CR1252" s="56"/>
      <c r="CS1252" s="56"/>
      <c r="CT1252" s="56"/>
      <c r="CU1252" s="56"/>
      <c r="CV1252" s="56"/>
      <c r="CW1252" s="56"/>
      <c r="CX1252" s="56"/>
      <c r="CY1252" s="66"/>
      <c r="CZ1252" s="66"/>
      <c r="DA1252" s="66"/>
      <c r="DB1252" s="66"/>
      <c r="DC1252" s="66"/>
      <c r="DD1252" s="66"/>
      <c r="DE1252" s="66"/>
      <c r="DF1252" s="66"/>
      <c r="DG1252" s="66"/>
      <c r="DH1252" s="66"/>
      <c r="DI1252" s="66"/>
      <c r="DJ1252" s="66"/>
      <c r="DK1252" s="66"/>
      <c r="DL1252" s="66"/>
      <c r="DM1252" s="66"/>
      <c r="DN1252" s="66"/>
      <c r="DO1252" s="66"/>
      <c r="DP1252" s="66"/>
      <c r="DQ1252" s="66"/>
      <c r="DR1252" s="66"/>
      <c r="DS1252" s="66"/>
      <c r="DT1252" s="66"/>
      <c r="DU1252" s="66"/>
      <c r="DV1252" s="66"/>
      <c r="DW1252" s="66"/>
      <c r="DX1252" s="66"/>
      <c r="DY1252" s="66"/>
      <c r="DZ1252" s="66"/>
      <c r="EA1252" s="66"/>
      <c r="EB1252" s="66"/>
      <c r="EC1252" s="66"/>
      <c r="ED1252" s="66"/>
      <c r="EE1252" s="66"/>
      <c r="EF1252" s="66"/>
      <c r="EG1252" s="66"/>
      <c r="EH1252" s="66"/>
      <c r="EI1252" s="66"/>
      <c r="EJ1252" s="66"/>
      <c r="EK1252" s="66"/>
      <c r="EL1252" s="66"/>
      <c r="EM1252" s="229"/>
      <c r="EN1252" s="61"/>
      <c r="EO1252" s="61"/>
      <c r="EP1252" s="60"/>
      <c r="EQ1252" s="113"/>
    </row>
    <row r="1253" spans="2:147" ht="11.45" customHeight="1" x14ac:dyDescent="0.2">
      <c r="B1253" s="55"/>
      <c r="C1253" s="56"/>
      <c r="D1253" s="56"/>
      <c r="E1253" s="56"/>
      <c r="F1253" s="56"/>
      <c r="G1253" s="56"/>
      <c r="H1253" s="56"/>
      <c r="I1253" s="56"/>
      <c r="J1253" s="56"/>
      <c r="K1253" s="56"/>
      <c r="L1253" s="56"/>
      <c r="M1253" s="56"/>
      <c r="N1253" s="56"/>
      <c r="O1253" s="56"/>
      <c r="P1253" s="56"/>
      <c r="Q1253" s="56"/>
      <c r="R1253" s="56"/>
      <c r="S1253" s="56"/>
      <c r="T1253" s="56"/>
      <c r="U1253" s="56"/>
      <c r="V1253" s="56"/>
      <c r="W1253" s="56"/>
      <c r="X1253" s="56"/>
      <c r="Y1253" s="56"/>
      <c r="Z1253" s="56"/>
      <c r="AA1253" s="56"/>
      <c r="AB1253" s="56"/>
      <c r="AC1253" s="56"/>
      <c r="AD1253" s="56"/>
      <c r="AE1253" s="56"/>
      <c r="AF1253" s="56"/>
      <c r="AG1253" s="56"/>
      <c r="AH1253" s="56"/>
      <c r="AI1253" s="56"/>
      <c r="AJ1253" s="56"/>
      <c r="AK1253" s="56"/>
      <c r="AL1253" s="56"/>
      <c r="AM1253" s="56"/>
      <c r="AN1253" s="56"/>
      <c r="AO1253" s="56"/>
      <c r="AP1253" s="56"/>
      <c r="AQ1253" s="56"/>
      <c r="AR1253" s="56"/>
      <c r="AS1253" s="56"/>
      <c r="AT1253" s="56"/>
      <c r="AU1253" s="56"/>
      <c r="AV1253" s="56"/>
      <c r="AW1253" s="56"/>
      <c r="AX1253" s="56"/>
      <c r="AY1253" s="56"/>
      <c r="AZ1253" s="56"/>
      <c r="BA1253" s="56"/>
      <c r="BB1253" s="56"/>
      <c r="BC1253" s="56"/>
      <c r="BD1253" s="56"/>
      <c r="BE1253" s="56"/>
      <c r="BF1253" s="56"/>
      <c r="BG1253" s="56"/>
      <c r="BH1253" s="56"/>
      <c r="BI1253" s="56"/>
      <c r="BJ1253" s="56"/>
      <c r="BK1253" s="56"/>
      <c r="BL1253" s="56"/>
      <c r="BM1253" s="56"/>
      <c r="BN1253" s="56"/>
      <c r="BO1253" s="56"/>
      <c r="BP1253" s="56"/>
      <c r="BQ1253" s="56"/>
      <c r="BR1253" s="56"/>
      <c r="BS1253" s="56"/>
      <c r="BT1253" s="56"/>
      <c r="BU1253" s="56"/>
      <c r="BV1253" s="56"/>
      <c r="BW1253" s="56"/>
      <c r="BX1253" s="56"/>
      <c r="BY1253" s="56"/>
      <c r="BZ1253" s="56"/>
      <c r="CA1253" s="56"/>
      <c r="CB1253" s="56"/>
      <c r="CC1253" s="56"/>
      <c r="CD1253" s="56"/>
      <c r="CE1253" s="56"/>
      <c r="CF1253" s="56"/>
      <c r="CG1253" s="56"/>
      <c r="CH1253" s="56"/>
      <c r="CI1253" s="56"/>
      <c r="CJ1253" s="56"/>
      <c r="CK1253" s="56"/>
      <c r="CL1253" s="56"/>
      <c r="CM1253" s="56"/>
      <c r="CN1253" s="56"/>
      <c r="CO1253" s="56"/>
      <c r="CP1253" s="56"/>
      <c r="CQ1253" s="56"/>
      <c r="CR1253" s="56"/>
      <c r="CS1253" s="56"/>
      <c r="CT1253" s="56"/>
      <c r="CU1253" s="56"/>
      <c r="CV1253" s="56"/>
      <c r="CW1253" s="56"/>
      <c r="CX1253" s="56"/>
      <c r="CY1253" s="66"/>
      <c r="CZ1253" s="66"/>
      <c r="DA1253" s="66"/>
      <c r="DB1253" s="66"/>
      <c r="DC1253" s="66"/>
      <c r="DD1253" s="66"/>
      <c r="DE1253" s="66"/>
      <c r="DF1253" s="66"/>
      <c r="DG1253" s="66"/>
      <c r="DH1253" s="66"/>
      <c r="DI1253" s="66"/>
      <c r="DJ1253" s="66"/>
      <c r="DK1253" s="66"/>
      <c r="DL1253" s="66"/>
      <c r="DM1253" s="66"/>
      <c r="DN1253" s="66"/>
      <c r="DO1253" s="66"/>
      <c r="DP1253" s="66"/>
      <c r="DQ1253" s="66"/>
      <c r="DR1253" s="66"/>
      <c r="DS1253" s="66"/>
      <c r="DT1253" s="66"/>
      <c r="DU1253" s="66"/>
      <c r="DV1253" s="66"/>
      <c r="DW1253" s="66"/>
      <c r="DX1253" s="66"/>
      <c r="DY1253" s="66"/>
      <c r="DZ1253" s="66"/>
      <c r="EA1253" s="66"/>
      <c r="EB1253" s="66"/>
      <c r="EC1253" s="66"/>
      <c r="ED1253" s="66"/>
      <c r="EE1253" s="66"/>
      <c r="EF1253" s="66"/>
      <c r="EG1253" s="66"/>
      <c r="EH1253" s="66"/>
      <c r="EI1253" s="66"/>
      <c r="EJ1253" s="66"/>
      <c r="EK1253" s="66"/>
      <c r="EL1253" s="66"/>
      <c r="EM1253" s="229"/>
      <c r="EN1253" s="61"/>
      <c r="EO1253" s="61"/>
      <c r="EP1253" s="60"/>
      <c r="EQ1253" s="113"/>
    </row>
    <row r="1254" spans="2:147" ht="11.45" customHeight="1" x14ac:dyDescent="0.2">
      <c r="B1254" s="55"/>
      <c r="C1254" s="56"/>
      <c r="D1254" s="56"/>
      <c r="E1254" s="56"/>
      <c r="F1254" s="56"/>
      <c r="G1254" s="56" t="s">
        <v>12610</v>
      </c>
      <c r="H1254" s="56"/>
      <c r="I1254" s="56"/>
      <c r="J1254" s="56"/>
      <c r="K1254" s="56"/>
      <c r="L1254" s="56" t="s">
        <v>41</v>
      </c>
      <c r="M1254" s="56"/>
      <c r="N1254" s="56" t="str">
        <f>TEXT(TRUNC(AE1250+AE1252,1),"#,##0.#######")</f>
        <v>33,778.2</v>
      </c>
      <c r="O1254" s="56"/>
      <c r="Q1254" s="56"/>
      <c r="R1254" s="56"/>
      <c r="T1254" s="56"/>
      <c r="U1254" s="56"/>
      <c r="V1254" s="56"/>
      <c r="W1254" s="56"/>
      <c r="X1254" s="56"/>
      <c r="Y1254" s="56"/>
      <c r="Z1254" s="56"/>
      <c r="AA1254" s="56"/>
      <c r="AB1254" s="56"/>
      <c r="AC1254" s="56"/>
      <c r="AD1254" s="56"/>
      <c r="AE1254" s="56"/>
      <c r="AF1254" s="56"/>
      <c r="AG1254" s="56"/>
      <c r="AH1254" s="56"/>
      <c r="AI1254" s="56"/>
      <c r="AJ1254" s="56"/>
      <c r="AK1254" s="56"/>
      <c r="AL1254" s="56"/>
      <c r="AM1254" s="56"/>
      <c r="AN1254" s="56"/>
      <c r="AO1254" s="56"/>
      <c r="AP1254" s="56"/>
      <c r="AQ1254" s="56"/>
      <c r="AR1254" s="56"/>
      <c r="AS1254" s="56"/>
      <c r="AT1254" s="56"/>
      <c r="AU1254" s="56"/>
      <c r="AV1254" s="56"/>
      <c r="AW1254" s="56"/>
      <c r="AX1254" s="56"/>
      <c r="AY1254" s="56"/>
      <c r="AZ1254" s="56"/>
      <c r="BA1254" s="56"/>
      <c r="BB1254" s="56"/>
      <c r="BC1254" s="56"/>
      <c r="BD1254" s="56"/>
      <c r="BE1254" s="56"/>
      <c r="BF1254" s="56"/>
      <c r="BG1254" s="56"/>
      <c r="BH1254" s="56"/>
      <c r="BI1254" s="56"/>
      <c r="BJ1254" s="56"/>
      <c r="BK1254" s="56"/>
      <c r="BL1254" s="56"/>
      <c r="BM1254" s="56"/>
      <c r="BN1254" s="56"/>
      <c r="BO1254" s="56"/>
      <c r="BP1254" s="56"/>
      <c r="BQ1254" s="56"/>
      <c r="BR1254" s="56"/>
      <c r="BS1254" s="56"/>
      <c r="BT1254" s="56"/>
      <c r="BU1254" s="56"/>
      <c r="BV1254" s="56"/>
      <c r="BW1254" s="56"/>
      <c r="BX1254" s="56"/>
      <c r="BY1254" s="56"/>
      <c r="BZ1254" s="56"/>
      <c r="CA1254" s="56"/>
      <c r="CB1254" s="56"/>
      <c r="CC1254" s="56"/>
      <c r="CD1254" s="56"/>
      <c r="CE1254" s="56"/>
      <c r="CF1254" s="56"/>
      <c r="CG1254" s="56"/>
      <c r="CH1254" s="56"/>
      <c r="CI1254" s="56"/>
      <c r="CJ1254" s="56"/>
      <c r="CK1254" s="56"/>
      <c r="CL1254" s="56"/>
      <c r="CM1254" s="56"/>
      <c r="CN1254" s="56"/>
      <c r="CO1254" s="56"/>
      <c r="CP1254" s="56"/>
      <c r="CQ1254" s="56"/>
      <c r="CR1254" s="56"/>
      <c r="CS1254" s="56"/>
      <c r="CT1254" s="56"/>
      <c r="CU1254" s="56"/>
      <c r="CV1254" s="56"/>
      <c r="CW1254" s="56"/>
      <c r="CX1254" s="56"/>
      <c r="CY1254" s="66"/>
      <c r="CZ1254" s="66"/>
      <c r="DA1254" s="66"/>
      <c r="DB1254" s="66"/>
      <c r="DC1254" s="66"/>
      <c r="DD1254" s="66"/>
      <c r="DE1254" s="66"/>
      <c r="DF1254" s="66"/>
      <c r="DG1254" s="66"/>
      <c r="DH1254" s="66"/>
      <c r="DI1254" s="66"/>
      <c r="DJ1254" s="66"/>
      <c r="DK1254" s="66"/>
      <c r="DL1254" s="66"/>
      <c r="DM1254" s="66"/>
      <c r="DN1254" s="66"/>
      <c r="DO1254" s="66"/>
      <c r="DP1254" s="66"/>
      <c r="DQ1254" s="66"/>
      <c r="DR1254" s="66"/>
      <c r="DS1254" s="66"/>
      <c r="DT1254" s="66"/>
      <c r="DU1254" s="66"/>
      <c r="DV1254" s="66"/>
      <c r="DW1254" s="66"/>
      <c r="DX1254" s="66"/>
      <c r="DY1254" s="66"/>
      <c r="DZ1254" s="66"/>
      <c r="EA1254" s="66"/>
      <c r="EB1254" s="66"/>
      <c r="EC1254" s="66"/>
      <c r="ED1254" s="66"/>
      <c r="EE1254" s="66"/>
      <c r="EF1254" s="66"/>
      <c r="EG1254" s="66"/>
      <c r="EH1254" s="66"/>
      <c r="EI1254" s="66"/>
      <c r="EJ1254" s="66"/>
      <c r="EK1254" s="66"/>
      <c r="EL1254" s="66"/>
      <c r="EM1254" s="229"/>
      <c r="EN1254" s="61" t="str">
        <f>N1254</f>
        <v>33,778.2</v>
      </c>
      <c r="EO1254" s="61"/>
      <c r="EP1254" s="60"/>
      <c r="EQ1254" s="113"/>
    </row>
    <row r="1255" spans="2:147" ht="11.45" customHeight="1" x14ac:dyDescent="0.2">
      <c r="B1255" s="55"/>
      <c r="C1255" s="56"/>
      <c r="D1255" s="56"/>
      <c r="E1255" s="56"/>
      <c r="F1255" s="56"/>
      <c r="G1255" s="56"/>
      <c r="H1255" s="56"/>
      <c r="I1255" s="56"/>
      <c r="J1255" s="56"/>
      <c r="K1255" s="56"/>
      <c r="L1255" s="56"/>
      <c r="M1255" s="56"/>
      <c r="N1255" s="56"/>
      <c r="O1255" s="56"/>
      <c r="P1255" s="56"/>
      <c r="Q1255" s="56"/>
      <c r="R1255" s="56"/>
      <c r="S1255" s="56"/>
      <c r="T1255" s="56"/>
      <c r="U1255" s="56"/>
      <c r="V1255" s="56"/>
      <c r="W1255" s="56"/>
      <c r="X1255" s="56"/>
      <c r="Y1255" s="56"/>
      <c r="Z1255" s="56"/>
      <c r="AA1255" s="56"/>
      <c r="AB1255" s="56"/>
      <c r="AC1255" s="56"/>
      <c r="AD1255" s="56"/>
      <c r="AE1255" s="56"/>
      <c r="AF1255" s="56"/>
      <c r="AG1255" s="56"/>
      <c r="AH1255" s="56"/>
      <c r="AI1255" s="56"/>
      <c r="AJ1255" s="56"/>
      <c r="AK1255" s="56"/>
      <c r="AL1255" s="56"/>
      <c r="AM1255" s="56"/>
      <c r="AN1255" s="56"/>
      <c r="AO1255" s="56"/>
      <c r="AP1255" s="56"/>
      <c r="AQ1255" s="56"/>
      <c r="AR1255" s="56"/>
      <c r="AS1255" s="56"/>
      <c r="AT1255" s="56"/>
      <c r="AU1255" s="56"/>
      <c r="AV1255" s="56"/>
      <c r="AW1255" s="56"/>
      <c r="AX1255" s="56"/>
      <c r="AY1255" s="56"/>
      <c r="AZ1255" s="56"/>
      <c r="BA1255" s="56"/>
      <c r="BB1255" s="56"/>
      <c r="BC1255" s="56"/>
      <c r="BD1255" s="56"/>
      <c r="BE1255" s="56"/>
      <c r="BF1255" s="56"/>
      <c r="BG1255" s="56"/>
      <c r="BH1255" s="56"/>
      <c r="BI1255" s="56"/>
      <c r="BJ1255" s="56"/>
      <c r="BK1255" s="56"/>
      <c r="BL1255" s="56"/>
      <c r="BM1255" s="56"/>
      <c r="BN1255" s="56"/>
      <c r="BO1255" s="56"/>
      <c r="BP1255" s="56"/>
      <c r="BQ1255" s="56"/>
      <c r="BR1255" s="56"/>
      <c r="BS1255" s="56"/>
      <c r="BT1255" s="56"/>
      <c r="BU1255" s="56"/>
      <c r="BV1255" s="56"/>
      <c r="BW1255" s="56"/>
      <c r="BX1255" s="56"/>
      <c r="BY1255" s="56"/>
      <c r="BZ1255" s="56"/>
      <c r="CA1255" s="56"/>
      <c r="CB1255" s="56"/>
      <c r="CC1255" s="56"/>
      <c r="CD1255" s="56"/>
      <c r="CE1255" s="56"/>
      <c r="CF1255" s="56"/>
      <c r="CG1255" s="56"/>
      <c r="CH1255" s="56"/>
      <c r="CI1255" s="56"/>
      <c r="CJ1255" s="56"/>
      <c r="CK1255" s="56"/>
      <c r="CL1255" s="56"/>
      <c r="CM1255" s="56"/>
      <c r="CN1255" s="56"/>
      <c r="CO1255" s="56"/>
      <c r="CP1255" s="56"/>
      <c r="CQ1255" s="56"/>
      <c r="CR1255" s="56"/>
      <c r="CS1255" s="56"/>
      <c r="CT1255" s="56"/>
      <c r="CU1255" s="56"/>
      <c r="CV1255" s="56"/>
      <c r="CW1255" s="56"/>
      <c r="CX1255" s="56"/>
      <c r="CY1255" s="66"/>
      <c r="CZ1255" s="66"/>
      <c r="DA1255" s="66"/>
      <c r="DB1255" s="66"/>
      <c r="DC1255" s="66"/>
      <c r="DD1255" s="66"/>
      <c r="DE1255" s="66"/>
      <c r="DF1255" s="66"/>
      <c r="DG1255" s="66"/>
      <c r="DH1255" s="66"/>
      <c r="DI1255" s="66"/>
      <c r="DJ1255" s="66"/>
      <c r="DK1255" s="66"/>
      <c r="DL1255" s="66"/>
      <c r="DM1255" s="66"/>
      <c r="DN1255" s="66"/>
      <c r="DO1255" s="66"/>
      <c r="DP1255" s="66"/>
      <c r="DQ1255" s="66"/>
      <c r="DR1255" s="66"/>
      <c r="DS1255" s="66"/>
      <c r="DT1255" s="66"/>
      <c r="DU1255" s="66"/>
      <c r="DV1255" s="66"/>
      <c r="DW1255" s="66"/>
      <c r="DX1255" s="66"/>
      <c r="DY1255" s="66"/>
      <c r="DZ1255" s="66"/>
      <c r="EA1255" s="66"/>
      <c r="EB1255" s="66"/>
      <c r="EC1255" s="66"/>
      <c r="ED1255" s="66"/>
      <c r="EE1255" s="66"/>
      <c r="EF1255" s="66"/>
      <c r="EG1255" s="66"/>
      <c r="EH1255" s="66"/>
      <c r="EI1255" s="66"/>
      <c r="EJ1255" s="66"/>
      <c r="EK1255" s="66"/>
      <c r="EL1255" s="66"/>
      <c r="EM1255" s="229"/>
      <c r="EN1255" s="61"/>
      <c r="EO1255" s="61"/>
      <c r="EP1255" s="60"/>
      <c r="EQ1255" s="113"/>
    </row>
    <row r="1256" spans="2:147" ht="11.45" customHeight="1" x14ac:dyDescent="0.2">
      <c r="B1256" s="55"/>
      <c r="C1256" s="56"/>
      <c r="D1256" s="56"/>
      <c r="E1256" s="56"/>
      <c r="F1256" s="56"/>
      <c r="G1256" s="56" t="s">
        <v>12649</v>
      </c>
      <c r="H1256" s="56"/>
      <c r="I1256" s="56"/>
      <c r="J1256" s="56"/>
      <c r="K1256" s="56"/>
      <c r="L1256" s="56"/>
      <c r="M1256" s="56"/>
      <c r="N1256" s="56"/>
      <c r="O1256" s="56"/>
      <c r="P1256" s="56" t="s">
        <v>12808</v>
      </c>
      <c r="Q1256" s="56"/>
      <c r="R1256" s="56"/>
      <c r="S1256" s="56" t="s">
        <v>12809</v>
      </c>
      <c r="T1256" s="56"/>
      <c r="U1256" s="56"/>
      <c r="V1256" s="56"/>
      <c r="W1256" s="56"/>
      <c r="X1256" s="56"/>
      <c r="Y1256" s="56"/>
      <c r="Z1256" s="56" t="s">
        <v>12561</v>
      </c>
      <c r="AA1256" s="56"/>
      <c r="AB1256" s="56"/>
      <c r="AC1256" s="56"/>
      <c r="AD1256" s="56"/>
      <c r="AE1256" s="56"/>
      <c r="AF1256" s="56"/>
      <c r="AG1256" s="56"/>
      <c r="AH1256" s="56" t="s">
        <v>46</v>
      </c>
      <c r="AI1256" s="56" t="s">
        <v>13003</v>
      </c>
      <c r="AJ1256" s="56"/>
      <c r="AK1256" s="56"/>
      <c r="AL1256" s="56"/>
      <c r="AM1256" s="56"/>
      <c r="AN1256" s="56"/>
      <c r="AO1256" s="56"/>
      <c r="AP1256" s="56"/>
      <c r="AQ1256" s="56"/>
      <c r="AR1256" s="56" t="s">
        <v>71</v>
      </c>
      <c r="AS1256" s="56" t="s">
        <v>12571</v>
      </c>
      <c r="AT1256" s="56" t="s">
        <v>47</v>
      </c>
      <c r="AU1256" s="56"/>
      <c r="AV1256" s="56"/>
      <c r="AW1256" s="56"/>
      <c r="AX1256" s="56"/>
      <c r="AY1256" s="56"/>
      <c r="AZ1256" s="56"/>
      <c r="BA1256" s="56"/>
      <c r="BB1256" s="56"/>
      <c r="BC1256" s="56"/>
      <c r="BD1256" s="56"/>
      <c r="BE1256" s="56"/>
      <c r="BF1256" s="56"/>
      <c r="BG1256" s="56"/>
      <c r="BH1256" s="56"/>
      <c r="BI1256" s="56"/>
      <c r="BJ1256" s="56"/>
      <c r="BK1256" s="56"/>
      <c r="BL1256" s="56"/>
      <c r="BM1256" s="56"/>
      <c r="BN1256" s="56"/>
      <c r="BO1256" s="56"/>
      <c r="BP1256" s="56"/>
      <c r="BQ1256" s="56"/>
      <c r="BR1256" s="56"/>
      <c r="BS1256" s="56"/>
      <c r="BT1256" s="56"/>
      <c r="BU1256" s="56"/>
      <c r="BV1256" s="56"/>
      <c r="BW1256" s="56"/>
      <c r="BX1256" s="56"/>
      <c r="BY1256" s="56"/>
      <c r="BZ1256" s="56"/>
      <c r="CA1256" s="56"/>
      <c r="CB1256" s="56"/>
      <c r="CC1256" s="56"/>
      <c r="CD1256" s="56"/>
      <c r="CE1256" s="56"/>
      <c r="CF1256" s="56"/>
      <c r="CG1256" s="56"/>
      <c r="CH1256" s="56"/>
      <c r="CI1256" s="56"/>
      <c r="CJ1256" s="56"/>
      <c r="CK1256" s="56"/>
      <c r="CL1256" s="56"/>
      <c r="CM1256" s="56"/>
      <c r="CN1256" s="56"/>
      <c r="CO1256" s="56"/>
      <c r="CP1256" s="56"/>
      <c r="CQ1256" s="56"/>
      <c r="CR1256" s="56"/>
      <c r="CS1256" s="56"/>
      <c r="CT1256" s="56"/>
      <c r="CU1256" s="56"/>
      <c r="CV1256" s="56"/>
      <c r="CW1256" s="56"/>
      <c r="CX1256" s="56"/>
      <c r="CY1256" s="66"/>
      <c r="CZ1256" s="66"/>
      <c r="DA1256" s="66"/>
      <c r="DB1256" s="66"/>
      <c r="DC1256" s="66"/>
      <c r="DD1256" s="66"/>
      <c r="DE1256" s="66"/>
      <c r="DF1256" s="66"/>
      <c r="DG1256" s="66"/>
      <c r="DH1256" s="66"/>
      <c r="DI1256" s="66"/>
      <c r="DJ1256" s="66"/>
      <c r="DK1256" s="66"/>
      <c r="DL1256" s="66"/>
      <c r="DM1256" s="66"/>
      <c r="DN1256" s="66"/>
      <c r="DO1256" s="66"/>
      <c r="DP1256" s="66"/>
      <c r="DQ1256" s="66"/>
      <c r="DR1256" s="66"/>
      <c r="DS1256" s="66"/>
      <c r="DT1256" s="66"/>
      <c r="DU1256" s="66"/>
      <c r="DV1256" s="66"/>
      <c r="DW1256" s="66"/>
      <c r="DX1256" s="66"/>
      <c r="DY1256" s="66"/>
      <c r="DZ1256" s="66"/>
      <c r="EA1256" s="66"/>
      <c r="EB1256" s="66"/>
      <c r="EC1256" s="66"/>
      <c r="ED1256" s="66"/>
      <c r="EE1256" s="66"/>
      <c r="EF1256" s="66"/>
      <c r="EG1256" s="66"/>
      <c r="EH1256" s="66"/>
      <c r="EI1256" s="66"/>
      <c r="EJ1256" s="66"/>
      <c r="EK1256" s="66"/>
      <c r="EL1256" s="66"/>
      <c r="EM1256" s="229"/>
      <c r="EN1256" s="61"/>
      <c r="EO1256" s="61"/>
      <c r="EP1256" s="60"/>
      <c r="EQ1256" s="113"/>
    </row>
    <row r="1257" spans="2:147" ht="11.45" customHeight="1" x14ac:dyDescent="0.2">
      <c r="B1257" s="55"/>
      <c r="C1257" s="56"/>
      <c r="D1257" s="56"/>
      <c r="E1257" s="56"/>
      <c r="F1257" s="56"/>
      <c r="G1257" s="56" t="str">
        <f>N1254</f>
        <v>33,778.2</v>
      </c>
      <c r="H1257" s="56"/>
      <c r="I1257" s="56"/>
      <c r="J1257" s="56"/>
      <c r="K1257" s="56"/>
      <c r="L1257" s="56"/>
      <c r="M1257" s="56" t="s">
        <v>12566</v>
      </c>
      <c r="N1257" s="56"/>
      <c r="O1257" s="56"/>
      <c r="P1257" s="56" t="str">
        <f>TEXT(1,"#,##0.#######")</f>
        <v>1.</v>
      </c>
      <c r="Q1257" s="56" t="s">
        <v>12571</v>
      </c>
      <c r="S1257" s="56" t="s">
        <v>43</v>
      </c>
      <c r="T1257" s="56"/>
      <c r="U1257" s="56" t="str">
        <f>TEXT(TRUNC(N1254*(P1257*(1/100)),1),"#,##0.#")</f>
        <v>337.7</v>
      </c>
      <c r="W1257" s="56"/>
      <c r="Y1257" s="56"/>
      <c r="AA1257" s="56"/>
      <c r="AB1257" s="56"/>
      <c r="AC1257" s="56"/>
      <c r="AD1257" s="56"/>
      <c r="AE1257" s="56"/>
      <c r="AF1257" s="56"/>
      <c r="AG1257" s="56"/>
      <c r="AH1257" s="56"/>
      <c r="AI1257" s="56"/>
      <c r="AJ1257" s="56"/>
      <c r="AK1257" s="56"/>
      <c r="AL1257" s="56"/>
      <c r="AM1257" s="56"/>
      <c r="AN1257" s="56"/>
      <c r="AO1257" s="56"/>
      <c r="AP1257" s="56"/>
      <c r="AQ1257" s="56"/>
      <c r="AR1257" s="56"/>
      <c r="AS1257" s="56"/>
      <c r="AT1257" s="56"/>
      <c r="AU1257" s="56"/>
      <c r="AV1257" s="56"/>
      <c r="AW1257" s="56"/>
      <c r="AX1257" s="56"/>
      <c r="AY1257" s="56"/>
      <c r="AZ1257" s="56"/>
      <c r="BA1257" s="56"/>
      <c r="BB1257" s="56"/>
      <c r="BC1257" s="56"/>
      <c r="BD1257" s="56"/>
      <c r="BE1257" s="56"/>
      <c r="BF1257" s="56"/>
      <c r="BG1257" s="56"/>
      <c r="BH1257" s="56"/>
      <c r="BI1257" s="56"/>
      <c r="BJ1257" s="56"/>
      <c r="BK1257" s="56"/>
      <c r="BL1257" s="56"/>
      <c r="BM1257" s="56"/>
      <c r="BN1257" s="56"/>
      <c r="BO1257" s="56"/>
      <c r="BP1257" s="56"/>
      <c r="BQ1257" s="56"/>
      <c r="BR1257" s="56"/>
      <c r="BS1257" s="56"/>
      <c r="BT1257" s="56"/>
      <c r="BU1257" s="56"/>
      <c r="BV1257" s="56"/>
      <c r="BW1257" s="56"/>
      <c r="BX1257" s="56"/>
      <c r="BY1257" s="56"/>
      <c r="BZ1257" s="56"/>
      <c r="CA1257" s="56"/>
      <c r="CB1257" s="56"/>
      <c r="CC1257" s="56"/>
      <c r="CD1257" s="56"/>
      <c r="CE1257" s="56"/>
      <c r="CF1257" s="56"/>
      <c r="CG1257" s="56"/>
      <c r="CH1257" s="56"/>
      <c r="CI1257" s="56"/>
      <c r="CJ1257" s="56"/>
      <c r="CK1257" s="56"/>
      <c r="CL1257" s="56"/>
      <c r="CM1257" s="56"/>
      <c r="CN1257" s="56"/>
      <c r="CO1257" s="56"/>
      <c r="CP1257" s="56"/>
      <c r="CQ1257" s="56"/>
      <c r="CR1257" s="56"/>
      <c r="CS1257" s="56"/>
      <c r="CT1257" s="56"/>
      <c r="CU1257" s="56"/>
      <c r="CV1257" s="56"/>
      <c r="CW1257" s="56"/>
      <c r="CX1257" s="56"/>
      <c r="CY1257" s="66"/>
      <c r="CZ1257" s="66"/>
      <c r="DA1257" s="66"/>
      <c r="DB1257" s="66"/>
      <c r="DC1257" s="66"/>
      <c r="DD1257" s="66"/>
      <c r="DE1257" s="66"/>
      <c r="DF1257" s="66"/>
      <c r="DG1257" s="66"/>
      <c r="DH1257" s="66"/>
      <c r="DI1257" s="66"/>
      <c r="DJ1257" s="66"/>
      <c r="DK1257" s="66"/>
      <c r="DL1257" s="66"/>
      <c r="DM1257" s="66"/>
      <c r="DN1257" s="66"/>
      <c r="DO1257" s="66"/>
      <c r="DP1257" s="66"/>
      <c r="DQ1257" s="66"/>
      <c r="DR1257" s="66"/>
      <c r="DS1257" s="66"/>
      <c r="DT1257" s="66"/>
      <c r="DU1257" s="66"/>
      <c r="DV1257" s="66"/>
      <c r="DW1257" s="66"/>
      <c r="DX1257" s="66"/>
      <c r="DY1257" s="66"/>
      <c r="DZ1257" s="66"/>
      <c r="EA1257" s="66"/>
      <c r="EB1257" s="66"/>
      <c r="EC1257" s="66"/>
      <c r="ED1257" s="66"/>
      <c r="EE1257" s="66"/>
      <c r="EF1257" s="66"/>
      <c r="EG1257" s="66"/>
      <c r="EH1257" s="66"/>
      <c r="EI1257" s="66"/>
      <c r="EJ1257" s="66"/>
      <c r="EK1257" s="66"/>
      <c r="EL1257" s="66"/>
      <c r="EM1257" s="229">
        <f>EN1257+EO1257+EP1257</f>
        <v>337.7</v>
      </c>
      <c r="EN1257" s="61"/>
      <c r="EO1257" s="61" t="str">
        <f>U1257</f>
        <v>337.7</v>
      </c>
      <c r="EP1257" s="60"/>
      <c r="EQ1257" s="113"/>
    </row>
    <row r="1258" spans="2:147" ht="11.45" customHeight="1" x14ac:dyDescent="0.2">
      <c r="B1258" s="55"/>
      <c r="C1258" s="56"/>
      <c r="D1258" s="56"/>
      <c r="E1258" s="56"/>
      <c r="F1258" s="56"/>
      <c r="G1258" s="56"/>
      <c r="H1258" s="56"/>
      <c r="I1258" s="56"/>
      <c r="J1258" s="56"/>
      <c r="K1258" s="56"/>
      <c r="L1258" s="56"/>
      <c r="M1258" s="56"/>
      <c r="N1258" s="56"/>
      <c r="O1258" s="56"/>
      <c r="P1258" s="56"/>
      <c r="Q1258" s="56"/>
      <c r="R1258" s="56"/>
      <c r="S1258" s="56"/>
      <c r="T1258" s="56"/>
      <c r="U1258" s="56"/>
      <c r="V1258" s="56"/>
      <c r="W1258" s="56"/>
      <c r="X1258" s="56"/>
      <c r="Y1258" s="56"/>
      <c r="Z1258" s="56"/>
      <c r="AA1258" s="56"/>
      <c r="AB1258" s="56"/>
      <c r="AC1258" s="56"/>
      <c r="AD1258" s="56"/>
      <c r="AE1258" s="56"/>
      <c r="AF1258" s="56"/>
      <c r="AG1258" s="56"/>
      <c r="AH1258" s="56"/>
      <c r="AI1258" s="56"/>
      <c r="AJ1258" s="56"/>
      <c r="AK1258" s="56"/>
      <c r="AL1258" s="56"/>
      <c r="AM1258" s="56"/>
      <c r="AN1258" s="56"/>
      <c r="AO1258" s="56"/>
      <c r="AP1258" s="56"/>
      <c r="AQ1258" s="56"/>
      <c r="AR1258" s="56"/>
      <c r="AS1258" s="56"/>
      <c r="AT1258" s="56"/>
      <c r="AU1258" s="56"/>
      <c r="AV1258" s="56"/>
      <c r="AW1258" s="56"/>
      <c r="AX1258" s="56"/>
      <c r="AY1258" s="56"/>
      <c r="AZ1258" s="56"/>
      <c r="BA1258" s="56"/>
      <c r="BB1258" s="56"/>
      <c r="BC1258" s="56"/>
      <c r="BD1258" s="56"/>
      <c r="BE1258" s="56"/>
      <c r="BF1258" s="56"/>
      <c r="BG1258" s="56"/>
      <c r="BH1258" s="56"/>
      <c r="BI1258" s="56"/>
      <c r="BJ1258" s="56"/>
      <c r="BK1258" s="56"/>
      <c r="BL1258" s="56"/>
      <c r="BM1258" s="56"/>
      <c r="BN1258" s="56"/>
      <c r="BO1258" s="56"/>
      <c r="BP1258" s="56"/>
      <c r="BQ1258" s="56"/>
      <c r="BR1258" s="56"/>
      <c r="BS1258" s="56"/>
      <c r="BT1258" s="56"/>
      <c r="BU1258" s="56"/>
      <c r="BV1258" s="56"/>
      <c r="BW1258" s="56"/>
      <c r="BX1258" s="56"/>
      <c r="BY1258" s="56"/>
      <c r="BZ1258" s="56"/>
      <c r="CA1258" s="56"/>
      <c r="CB1258" s="56"/>
      <c r="CC1258" s="56"/>
      <c r="CD1258" s="56"/>
      <c r="CE1258" s="56"/>
      <c r="CF1258" s="56"/>
      <c r="CG1258" s="56"/>
      <c r="CH1258" s="56"/>
      <c r="CI1258" s="56"/>
      <c r="CJ1258" s="56"/>
      <c r="CK1258" s="56"/>
      <c r="CL1258" s="56"/>
      <c r="CM1258" s="56"/>
      <c r="CN1258" s="56"/>
      <c r="CO1258" s="56"/>
      <c r="CP1258" s="56"/>
      <c r="CQ1258" s="56"/>
      <c r="CR1258" s="56"/>
      <c r="CS1258" s="56"/>
      <c r="CT1258" s="56"/>
      <c r="CU1258" s="56"/>
      <c r="CV1258" s="56"/>
      <c r="CW1258" s="56"/>
      <c r="CX1258" s="56"/>
      <c r="CY1258" s="66"/>
      <c r="CZ1258" s="66"/>
      <c r="DA1258" s="66"/>
      <c r="DB1258" s="66"/>
      <c r="DC1258" s="66"/>
      <c r="DD1258" s="66"/>
      <c r="DE1258" s="66"/>
      <c r="DF1258" s="66"/>
      <c r="DG1258" s="66"/>
      <c r="DH1258" s="66"/>
      <c r="DI1258" s="66"/>
      <c r="DJ1258" s="66"/>
      <c r="DK1258" s="66"/>
      <c r="DL1258" s="66"/>
      <c r="DM1258" s="66"/>
      <c r="DN1258" s="66"/>
      <c r="DO1258" s="66"/>
      <c r="DP1258" s="66"/>
      <c r="DQ1258" s="66"/>
      <c r="DR1258" s="66"/>
      <c r="DS1258" s="66"/>
      <c r="DT1258" s="66"/>
      <c r="DU1258" s="66"/>
      <c r="DV1258" s="66"/>
      <c r="DW1258" s="66"/>
      <c r="DX1258" s="66"/>
      <c r="DY1258" s="66"/>
      <c r="DZ1258" s="66"/>
      <c r="EA1258" s="66"/>
      <c r="EB1258" s="66"/>
      <c r="EC1258" s="66"/>
      <c r="ED1258" s="66"/>
      <c r="EE1258" s="66"/>
      <c r="EF1258" s="66"/>
      <c r="EG1258" s="66"/>
      <c r="EH1258" s="66"/>
      <c r="EI1258" s="66"/>
      <c r="EJ1258" s="66"/>
      <c r="EK1258" s="66"/>
      <c r="EL1258" s="66"/>
      <c r="EM1258" s="229"/>
      <c r="EN1258" s="61"/>
      <c r="EO1258" s="61"/>
      <c r="EP1258" s="60"/>
      <c r="EQ1258" s="113"/>
    </row>
    <row r="1259" spans="2:147" ht="11.45" customHeight="1" x14ac:dyDescent="0.2">
      <c r="B1259" s="55"/>
      <c r="C1259" s="56"/>
      <c r="D1259" s="56" t="s">
        <v>12603</v>
      </c>
      <c r="E1259" s="56"/>
      <c r="F1259" s="56"/>
      <c r="G1259" s="56" t="s">
        <v>12604</v>
      </c>
      <c r="H1259" s="56"/>
      <c r="I1259" s="56"/>
      <c r="J1259" s="56"/>
      <c r="K1259" s="56" t="s">
        <v>9</v>
      </c>
      <c r="L1259" s="56"/>
      <c r="M1259" s="56"/>
      <c r="N1259" s="56"/>
      <c r="O1259" s="56"/>
      <c r="P1259" s="56"/>
      <c r="Q1259" s="56"/>
      <c r="R1259" s="56"/>
      <c r="S1259" s="56"/>
      <c r="T1259" s="56"/>
      <c r="U1259" s="56"/>
      <c r="V1259" s="56"/>
      <c r="W1259" s="56"/>
      <c r="X1259" s="56"/>
      <c r="Y1259" s="56"/>
      <c r="Z1259" s="56"/>
      <c r="AA1259" s="56"/>
      <c r="AB1259" s="56"/>
      <c r="AC1259" s="56"/>
      <c r="AD1259" s="56"/>
      <c r="AE1259" s="56"/>
      <c r="AF1259" s="56"/>
      <c r="AG1259" s="56"/>
      <c r="AH1259" s="56"/>
      <c r="AI1259" s="56"/>
      <c r="AJ1259" s="56"/>
      <c r="AK1259" s="56"/>
      <c r="AL1259" s="56"/>
      <c r="AM1259" s="56"/>
      <c r="AN1259" s="56"/>
      <c r="AO1259" s="56"/>
      <c r="AP1259" s="56"/>
      <c r="AQ1259" s="56"/>
      <c r="AR1259" s="56"/>
      <c r="AS1259" s="56"/>
      <c r="AT1259" s="56"/>
      <c r="AU1259" s="56"/>
      <c r="AV1259" s="56"/>
      <c r="AW1259" s="56"/>
      <c r="AX1259" s="56"/>
      <c r="AY1259" s="56"/>
      <c r="AZ1259" s="56"/>
      <c r="BA1259" s="56"/>
      <c r="BB1259" s="56"/>
      <c r="BC1259" s="56"/>
      <c r="BD1259" s="56"/>
      <c r="BE1259" s="56"/>
      <c r="BF1259" s="56"/>
      <c r="BG1259" s="56"/>
      <c r="BH1259" s="56"/>
      <c r="BI1259" s="56"/>
      <c r="BJ1259" s="56"/>
      <c r="BK1259" s="56"/>
      <c r="BL1259" s="56"/>
      <c r="BM1259" s="56"/>
      <c r="BN1259" s="56"/>
      <c r="BO1259" s="56"/>
      <c r="BP1259" s="56"/>
      <c r="BQ1259" s="56"/>
      <c r="BR1259" s="56"/>
      <c r="BS1259" s="56"/>
      <c r="BT1259" s="56"/>
      <c r="BU1259" s="56"/>
      <c r="BV1259" s="56"/>
      <c r="BW1259" s="56"/>
      <c r="BX1259" s="56"/>
      <c r="BY1259" s="56"/>
      <c r="BZ1259" s="56"/>
      <c r="CA1259" s="56"/>
      <c r="CB1259" s="56"/>
      <c r="CC1259" s="56"/>
      <c r="CD1259" s="56"/>
      <c r="CE1259" s="56"/>
      <c r="CF1259" s="56"/>
      <c r="CG1259" s="56"/>
      <c r="CH1259" s="56"/>
      <c r="CI1259" s="56"/>
      <c r="CJ1259" s="56"/>
      <c r="CK1259" s="56"/>
      <c r="CL1259" s="56"/>
      <c r="CM1259" s="56"/>
      <c r="CN1259" s="56"/>
      <c r="CO1259" s="56"/>
      <c r="CP1259" s="56"/>
      <c r="CQ1259" s="56"/>
      <c r="CR1259" s="56"/>
      <c r="CS1259" s="56"/>
      <c r="CT1259" s="56"/>
      <c r="CU1259" s="56"/>
      <c r="CV1259" s="56"/>
      <c r="CW1259" s="56"/>
      <c r="CX1259" s="56"/>
      <c r="CY1259" s="66"/>
      <c r="CZ1259" s="66"/>
      <c r="DA1259" s="66"/>
      <c r="DB1259" s="66"/>
      <c r="DC1259" s="66"/>
      <c r="DD1259" s="66"/>
      <c r="DE1259" s="66"/>
      <c r="DF1259" s="66"/>
      <c r="DG1259" s="66"/>
      <c r="DH1259" s="66"/>
      <c r="DI1259" s="66"/>
      <c r="DJ1259" s="66"/>
      <c r="DK1259" s="66"/>
      <c r="DL1259" s="66"/>
      <c r="DM1259" s="66"/>
      <c r="DN1259" s="66"/>
      <c r="DO1259" s="66"/>
      <c r="DP1259" s="66"/>
      <c r="DQ1259" s="66"/>
      <c r="DR1259" s="66"/>
      <c r="DS1259" s="66"/>
      <c r="DT1259" s="66"/>
      <c r="DU1259" s="66"/>
      <c r="DV1259" s="66"/>
      <c r="DW1259" s="66"/>
      <c r="DX1259" s="66"/>
      <c r="DY1259" s="66"/>
      <c r="DZ1259" s="66"/>
      <c r="EA1259" s="66"/>
      <c r="EB1259" s="66"/>
      <c r="EC1259" s="66"/>
      <c r="ED1259" s="66"/>
      <c r="EE1259" s="66"/>
      <c r="EF1259" s="66"/>
      <c r="EG1259" s="66"/>
      <c r="EH1259" s="66"/>
      <c r="EI1259" s="66"/>
      <c r="EJ1259" s="66"/>
      <c r="EK1259" s="66"/>
      <c r="EL1259" s="66"/>
      <c r="EM1259" s="229"/>
      <c r="EN1259" s="61"/>
      <c r="EO1259" s="61"/>
      <c r="EP1259" s="60"/>
      <c r="EQ1259" s="113"/>
    </row>
    <row r="1260" spans="2:147" ht="11.45" customHeight="1" x14ac:dyDescent="0.2">
      <c r="B1260" s="55"/>
      <c r="C1260" s="56"/>
      <c r="D1260" s="56"/>
      <c r="E1260" s="56"/>
      <c r="F1260" s="56"/>
      <c r="G1260" s="56"/>
      <c r="H1260" s="56"/>
      <c r="I1260" s="56"/>
      <c r="J1260" s="56"/>
      <c r="K1260" s="56"/>
      <c r="L1260" s="56"/>
      <c r="M1260" s="56"/>
      <c r="N1260" s="56"/>
      <c r="O1260" s="56"/>
      <c r="P1260" s="56"/>
      <c r="Q1260" s="56"/>
      <c r="R1260" s="56"/>
      <c r="S1260" s="56"/>
      <c r="T1260" s="56"/>
      <c r="U1260" s="56"/>
      <c r="V1260" s="56"/>
      <c r="W1260" s="56"/>
      <c r="X1260" s="56"/>
      <c r="Y1260" s="56"/>
      <c r="Z1260" s="56"/>
      <c r="AA1260" s="56"/>
      <c r="AB1260" s="56"/>
      <c r="AC1260" s="56"/>
      <c r="AD1260" s="56"/>
      <c r="AE1260" s="56"/>
      <c r="AF1260" s="56"/>
      <c r="AG1260" s="56"/>
      <c r="AH1260" s="56"/>
      <c r="AI1260" s="56"/>
      <c r="AJ1260" s="56"/>
      <c r="AK1260" s="56"/>
      <c r="AL1260" s="56"/>
      <c r="AM1260" s="56"/>
      <c r="AN1260" s="56"/>
      <c r="AO1260" s="56"/>
      <c r="AP1260" s="56"/>
      <c r="AQ1260" s="56"/>
      <c r="AR1260" s="56"/>
      <c r="AS1260" s="56"/>
      <c r="AT1260" s="56"/>
      <c r="AU1260" s="56"/>
      <c r="AV1260" s="56"/>
      <c r="AW1260" s="56"/>
      <c r="AX1260" s="56"/>
      <c r="AY1260" s="56"/>
      <c r="AZ1260" s="56"/>
      <c r="BA1260" s="56"/>
      <c r="BB1260" s="56"/>
      <c r="BC1260" s="56"/>
      <c r="BD1260" s="56"/>
      <c r="BE1260" s="56"/>
      <c r="BF1260" s="56"/>
      <c r="BG1260" s="56"/>
      <c r="BH1260" s="56"/>
      <c r="BI1260" s="56"/>
      <c r="BJ1260" s="56"/>
      <c r="BK1260" s="56"/>
      <c r="BL1260" s="56"/>
      <c r="BM1260" s="56"/>
      <c r="BN1260" s="56"/>
      <c r="BO1260" s="56"/>
      <c r="BP1260" s="56"/>
      <c r="BQ1260" s="56"/>
      <c r="BR1260" s="56"/>
      <c r="BS1260" s="56"/>
      <c r="BT1260" s="56"/>
      <c r="BU1260" s="56"/>
      <c r="BV1260" s="56"/>
      <c r="BW1260" s="56"/>
      <c r="BX1260" s="56"/>
      <c r="BY1260" s="56"/>
      <c r="BZ1260" s="56"/>
      <c r="CA1260" s="56"/>
      <c r="CB1260" s="56"/>
      <c r="CC1260" s="56"/>
      <c r="CD1260" s="56"/>
      <c r="CE1260" s="56"/>
      <c r="CF1260" s="56"/>
      <c r="CG1260" s="56"/>
      <c r="CH1260" s="56"/>
      <c r="CI1260" s="56"/>
      <c r="CJ1260" s="56"/>
      <c r="CK1260" s="56"/>
      <c r="CL1260" s="56"/>
      <c r="CM1260" s="56"/>
      <c r="CN1260" s="56"/>
      <c r="CO1260" s="56"/>
      <c r="CP1260" s="56"/>
      <c r="CQ1260" s="56"/>
      <c r="CR1260" s="56"/>
      <c r="CS1260" s="56"/>
      <c r="CT1260" s="56"/>
      <c r="CU1260" s="56"/>
      <c r="CV1260" s="56"/>
      <c r="CW1260" s="56"/>
      <c r="CX1260" s="56"/>
      <c r="CY1260" s="66"/>
      <c r="CZ1260" s="66"/>
      <c r="DA1260" s="66"/>
      <c r="DB1260" s="66"/>
      <c r="DC1260" s="66"/>
      <c r="DD1260" s="66"/>
      <c r="DE1260" s="66"/>
      <c r="DF1260" s="66"/>
      <c r="DG1260" s="66"/>
      <c r="DH1260" s="66"/>
      <c r="DI1260" s="66"/>
      <c r="DJ1260" s="66"/>
      <c r="DK1260" s="66"/>
      <c r="DL1260" s="66"/>
      <c r="DM1260" s="66"/>
      <c r="DN1260" s="66"/>
      <c r="DO1260" s="66"/>
      <c r="DP1260" s="66"/>
      <c r="DQ1260" s="66"/>
      <c r="DR1260" s="66"/>
      <c r="DS1260" s="66"/>
      <c r="DT1260" s="66"/>
      <c r="DU1260" s="66"/>
      <c r="DV1260" s="66"/>
      <c r="DW1260" s="66"/>
      <c r="DX1260" s="66"/>
      <c r="DY1260" s="66"/>
      <c r="DZ1260" s="66"/>
      <c r="EA1260" s="66"/>
      <c r="EB1260" s="66"/>
      <c r="EC1260" s="66"/>
      <c r="ED1260" s="66"/>
      <c r="EE1260" s="66"/>
      <c r="EF1260" s="66"/>
      <c r="EG1260" s="66"/>
      <c r="EH1260" s="66"/>
      <c r="EI1260" s="66"/>
      <c r="EJ1260" s="66"/>
      <c r="EK1260" s="66"/>
      <c r="EL1260" s="66"/>
      <c r="EM1260" s="229"/>
      <c r="EN1260" s="61"/>
      <c r="EO1260" s="61"/>
      <c r="EP1260" s="60"/>
      <c r="EQ1260" s="113"/>
    </row>
    <row r="1261" spans="2:147" ht="11.45" customHeight="1" x14ac:dyDescent="0.2">
      <c r="B1261" s="55"/>
      <c r="C1261" s="56"/>
      <c r="D1261" s="56"/>
      <c r="E1261" s="56"/>
      <c r="F1261" s="56"/>
      <c r="G1261" s="56"/>
      <c r="H1261" s="56" t="s">
        <v>4448</v>
      </c>
      <c r="I1261" s="56"/>
      <c r="J1261" s="56"/>
      <c r="K1261" s="56"/>
      <c r="L1261" s="56"/>
      <c r="M1261" s="56"/>
      <c r="N1261" s="56"/>
      <c r="O1261" s="56" t="s">
        <v>41</v>
      </c>
      <c r="P1261" s="56"/>
      <c r="Q1261" s="56" t="str">
        <f>TEXT(TRUNC(EN1254,0),"#,##0")</f>
        <v>33,778</v>
      </c>
      <c r="R1261" s="56"/>
      <c r="S1261" s="56"/>
      <c r="T1261" s="56"/>
      <c r="U1261" s="56"/>
      <c r="V1261" s="56"/>
      <c r="W1261" s="56"/>
      <c r="X1261" s="56"/>
      <c r="Y1261" s="56"/>
      <c r="Z1261" s="56"/>
      <c r="AA1261" s="56"/>
      <c r="AB1261" s="56"/>
      <c r="AC1261" s="56"/>
      <c r="AD1261" s="56"/>
      <c r="AE1261" s="56"/>
      <c r="AF1261" s="56"/>
      <c r="AG1261" s="56"/>
      <c r="AH1261" s="56"/>
      <c r="AI1261" s="56"/>
      <c r="AJ1261" s="56"/>
      <c r="AK1261" s="56"/>
      <c r="AL1261" s="56"/>
      <c r="AM1261" s="56"/>
      <c r="AN1261" s="56"/>
      <c r="AO1261" s="56"/>
      <c r="AP1261" s="56"/>
      <c r="AQ1261" s="56"/>
      <c r="AR1261" s="56"/>
      <c r="AS1261" s="56"/>
      <c r="AT1261" s="56"/>
      <c r="AU1261" s="56"/>
      <c r="AV1261" s="56"/>
      <c r="AW1261" s="56"/>
      <c r="AX1261" s="56"/>
      <c r="AY1261" s="56"/>
      <c r="AZ1261" s="56"/>
      <c r="BA1261" s="56"/>
      <c r="BB1261" s="56"/>
      <c r="BC1261" s="56"/>
      <c r="BD1261" s="56"/>
      <c r="BE1261" s="56"/>
      <c r="BF1261" s="56"/>
      <c r="BG1261" s="56"/>
      <c r="BH1261" s="56"/>
      <c r="BI1261" s="56"/>
      <c r="BJ1261" s="56"/>
      <c r="BK1261" s="56"/>
      <c r="BL1261" s="56"/>
      <c r="BM1261" s="56"/>
      <c r="BN1261" s="56"/>
      <c r="BO1261" s="56"/>
      <c r="BP1261" s="56"/>
      <c r="BQ1261" s="56"/>
      <c r="BR1261" s="56"/>
      <c r="BS1261" s="56"/>
      <c r="BT1261" s="56"/>
      <c r="BU1261" s="56"/>
      <c r="BV1261" s="56"/>
      <c r="BW1261" s="56"/>
      <c r="BX1261" s="56"/>
      <c r="BY1261" s="56"/>
      <c r="BZ1261" s="56"/>
      <c r="CA1261" s="56"/>
      <c r="CB1261" s="56"/>
      <c r="CC1261" s="56"/>
      <c r="CD1261" s="56"/>
      <c r="CE1261" s="56"/>
      <c r="CF1261" s="56"/>
      <c r="CG1261" s="56"/>
      <c r="CH1261" s="56"/>
      <c r="CI1261" s="56"/>
      <c r="CJ1261" s="56"/>
      <c r="CK1261" s="56"/>
      <c r="CL1261" s="56"/>
      <c r="CM1261" s="56"/>
      <c r="CN1261" s="56"/>
      <c r="CO1261" s="56"/>
      <c r="CP1261" s="56"/>
      <c r="CQ1261" s="56"/>
      <c r="CR1261" s="56"/>
      <c r="CS1261" s="56"/>
      <c r="CT1261" s="56"/>
      <c r="CU1261" s="56"/>
      <c r="CV1261" s="56"/>
      <c r="CW1261" s="56"/>
      <c r="CX1261" s="56"/>
      <c r="CY1261" s="66"/>
      <c r="CZ1261" s="66"/>
      <c r="DA1261" s="66"/>
      <c r="DB1261" s="66"/>
      <c r="DC1261" s="66"/>
      <c r="DD1261" s="66"/>
      <c r="DE1261" s="66"/>
      <c r="DF1261" s="66"/>
      <c r="DG1261" s="66"/>
      <c r="DH1261" s="66"/>
      <c r="DI1261" s="66"/>
      <c r="DJ1261" s="66"/>
      <c r="DK1261" s="66"/>
      <c r="DL1261" s="66"/>
      <c r="DM1261" s="66"/>
      <c r="DN1261" s="66"/>
      <c r="DO1261" s="66"/>
      <c r="DP1261" s="66"/>
      <c r="DQ1261" s="66"/>
      <c r="DR1261" s="66"/>
      <c r="DS1261" s="66"/>
      <c r="DT1261" s="66"/>
      <c r="DU1261" s="66"/>
      <c r="DV1261" s="66"/>
      <c r="DW1261" s="66"/>
      <c r="DX1261" s="66"/>
      <c r="DY1261" s="66"/>
      <c r="DZ1261" s="66"/>
      <c r="EA1261" s="66"/>
      <c r="EB1261" s="66"/>
      <c r="EC1261" s="66"/>
      <c r="ED1261" s="66"/>
      <c r="EE1261" s="66"/>
      <c r="EF1261" s="66"/>
      <c r="EG1261" s="66"/>
      <c r="EH1261" s="66"/>
      <c r="EI1261" s="66"/>
      <c r="EJ1261" s="66"/>
      <c r="EK1261" s="66"/>
      <c r="EL1261" s="66"/>
      <c r="EM1261" s="229"/>
      <c r="EN1261" s="61"/>
      <c r="EO1261" s="61"/>
      <c r="EP1261" s="60"/>
      <c r="EQ1261" s="113"/>
    </row>
    <row r="1262" spans="2:147" ht="11.45" customHeight="1" x14ac:dyDescent="0.2">
      <c r="B1262" s="55"/>
      <c r="C1262" s="56"/>
      <c r="D1262" s="56"/>
      <c r="E1262" s="56"/>
      <c r="F1262" s="56"/>
      <c r="G1262" s="56"/>
      <c r="H1262" s="56" t="s">
        <v>4449</v>
      </c>
      <c r="I1262" s="56"/>
      <c r="J1262" s="56"/>
      <c r="K1262" s="56"/>
      <c r="L1262" s="56"/>
      <c r="M1262" s="56"/>
      <c r="N1262" s="56"/>
      <c r="O1262" s="56" t="s">
        <v>41</v>
      </c>
      <c r="P1262" s="56"/>
      <c r="Q1262" s="56" t="e">
        <f>TEXT(EO1243,"#,###.##")</f>
        <v>#REF!</v>
      </c>
      <c r="R1262" s="56"/>
      <c r="S1262" s="56"/>
      <c r="T1262" s="56"/>
      <c r="U1262" s="56"/>
      <c r="V1262" s="56"/>
      <c r="W1262" s="56"/>
      <c r="X1262" s="56"/>
      <c r="Y1262" s="56"/>
      <c r="Z1262" s="56" t="s">
        <v>39</v>
      </c>
      <c r="AA1262" s="56"/>
      <c r="AB1262" s="56" t="e">
        <f>TEXT(EO1246,"#,###.##")</f>
        <v>#REF!</v>
      </c>
      <c r="AC1262" s="56"/>
      <c r="AD1262" s="56"/>
      <c r="AE1262" s="56"/>
      <c r="AF1262" s="56"/>
      <c r="AG1262" s="56"/>
      <c r="AH1262" s="56" t="s">
        <v>39</v>
      </c>
      <c r="AI1262" s="56"/>
      <c r="AJ1262" s="56" t="str">
        <f>TEXT(EO1257,"#,###.##")</f>
        <v>337.7</v>
      </c>
      <c r="AK1262" s="56"/>
      <c r="AL1262" s="56"/>
      <c r="AM1262" s="56"/>
      <c r="AN1262" s="56"/>
      <c r="AO1262" s="56"/>
      <c r="AP1262" s="56" t="s">
        <v>43</v>
      </c>
      <c r="AQ1262" s="56"/>
      <c r="AR1262" s="56"/>
      <c r="AS1262" s="56" t="e">
        <f>TEXT(TRUNC(EO1243+EO1246+EO1257,0),"#,##0")</f>
        <v>#REF!</v>
      </c>
      <c r="AT1262" s="56"/>
      <c r="AU1262" s="56"/>
      <c r="AV1262" s="56"/>
      <c r="AW1262" s="56"/>
      <c r="AX1262" s="56"/>
      <c r="AY1262" s="56"/>
      <c r="AZ1262" s="56"/>
      <c r="BA1262" s="56"/>
      <c r="BB1262" s="56"/>
      <c r="BC1262" s="56"/>
      <c r="BD1262" s="56"/>
      <c r="BE1262" s="56"/>
      <c r="BF1262" s="56"/>
      <c r="BG1262" s="56"/>
      <c r="BH1262" s="56"/>
      <c r="BI1262" s="56"/>
      <c r="BJ1262" s="56"/>
      <c r="BK1262" s="56"/>
      <c r="BL1262" s="56"/>
      <c r="BM1262" s="56"/>
      <c r="BN1262" s="56"/>
      <c r="BO1262" s="56"/>
      <c r="BP1262" s="56"/>
      <c r="BQ1262" s="56"/>
      <c r="BR1262" s="56"/>
      <c r="BS1262" s="56"/>
      <c r="BT1262" s="56"/>
      <c r="BU1262" s="56"/>
      <c r="BV1262" s="56"/>
      <c r="BW1262" s="56"/>
      <c r="BX1262" s="56"/>
      <c r="BY1262" s="56"/>
      <c r="BZ1262" s="56"/>
      <c r="CA1262" s="56"/>
      <c r="CB1262" s="56"/>
      <c r="CC1262" s="56"/>
      <c r="CD1262" s="56"/>
      <c r="CE1262" s="56"/>
      <c r="CF1262" s="56"/>
      <c r="CG1262" s="56"/>
      <c r="CH1262" s="56"/>
      <c r="CI1262" s="56"/>
      <c r="CJ1262" s="56"/>
      <c r="CK1262" s="56"/>
      <c r="CL1262" s="56"/>
      <c r="CM1262" s="56"/>
      <c r="CN1262" s="56"/>
      <c r="CO1262" s="56"/>
      <c r="CP1262" s="56"/>
      <c r="CQ1262" s="56"/>
      <c r="CR1262" s="56"/>
      <c r="CS1262" s="56"/>
      <c r="CT1262" s="56"/>
      <c r="CU1262" s="56"/>
      <c r="CV1262" s="56"/>
      <c r="CW1262" s="56"/>
      <c r="CX1262" s="56"/>
      <c r="CY1262" s="66"/>
      <c r="CZ1262" s="66"/>
      <c r="DA1262" s="66"/>
      <c r="DB1262" s="66"/>
      <c r="DC1262" s="66"/>
      <c r="DD1262" s="66"/>
      <c r="DE1262" s="66"/>
      <c r="DF1262" s="66"/>
      <c r="DG1262" s="66"/>
      <c r="DH1262" s="66"/>
      <c r="DI1262" s="66"/>
      <c r="DJ1262" s="66"/>
      <c r="DK1262" s="66"/>
      <c r="DL1262" s="66"/>
      <c r="DM1262" s="66"/>
      <c r="DN1262" s="66"/>
      <c r="DO1262" s="66"/>
      <c r="DP1262" s="66"/>
      <c r="DQ1262" s="66"/>
      <c r="DR1262" s="66"/>
      <c r="DS1262" s="66"/>
      <c r="DT1262" s="66"/>
      <c r="DU1262" s="66"/>
      <c r="DV1262" s="66"/>
      <c r="DW1262" s="66"/>
      <c r="DX1262" s="66"/>
      <c r="DY1262" s="66"/>
      <c r="DZ1262" s="66"/>
      <c r="EA1262" s="66"/>
      <c r="EB1262" s="66"/>
      <c r="EC1262" s="66"/>
      <c r="ED1262" s="66"/>
      <c r="EE1262" s="66"/>
      <c r="EF1262" s="66"/>
      <c r="EG1262" s="66"/>
      <c r="EH1262" s="66"/>
      <c r="EI1262" s="66"/>
      <c r="EJ1262" s="66"/>
      <c r="EK1262" s="66"/>
      <c r="EL1262" s="66"/>
      <c r="EM1262" s="229"/>
      <c r="EN1262" s="61"/>
      <c r="EO1262" s="61"/>
      <c r="EP1262" s="60"/>
      <c r="EQ1262" s="113"/>
    </row>
    <row r="1263" spans="2:147" ht="11.45" customHeight="1" x14ac:dyDescent="0.2">
      <c r="B1263" s="55"/>
      <c r="C1263" s="56"/>
      <c r="D1263" s="56"/>
      <c r="E1263" s="56"/>
      <c r="F1263" s="56"/>
      <c r="G1263" s="56"/>
      <c r="H1263" s="56" t="s">
        <v>12605</v>
      </c>
      <c r="I1263" s="56"/>
      <c r="J1263" s="56"/>
      <c r="K1263" s="56"/>
      <c r="L1263" s="56" t="s">
        <v>12606</v>
      </c>
      <c r="M1263" s="56"/>
      <c r="N1263" s="56"/>
      <c r="O1263" s="56" t="s">
        <v>41</v>
      </c>
      <c r="P1263" s="56"/>
      <c r="Q1263" s="56"/>
      <c r="R1263" s="56"/>
      <c r="S1263" s="56"/>
      <c r="T1263" s="56"/>
      <c r="U1263" s="56"/>
      <c r="V1263" s="56"/>
      <c r="W1263" s="56"/>
      <c r="X1263" s="56"/>
      <c r="Y1263" s="56"/>
      <c r="Z1263" s="56"/>
      <c r="AA1263" s="56"/>
      <c r="AB1263" s="56"/>
      <c r="AC1263" s="56"/>
      <c r="AD1263" s="56"/>
      <c r="AE1263" s="56"/>
      <c r="AF1263" s="56"/>
      <c r="AG1263" s="56"/>
      <c r="AH1263" s="56"/>
      <c r="AI1263" s="56"/>
      <c r="AJ1263" s="56"/>
      <c r="AK1263" s="56"/>
      <c r="AL1263" s="56"/>
      <c r="AM1263" s="56"/>
      <c r="AN1263" s="56"/>
      <c r="AO1263" s="56"/>
      <c r="AP1263" s="56"/>
      <c r="AQ1263" s="56"/>
      <c r="AR1263" s="56"/>
      <c r="AS1263" s="56"/>
      <c r="AT1263" s="56"/>
      <c r="AU1263" s="56"/>
      <c r="AV1263" s="56"/>
      <c r="AW1263" s="56"/>
      <c r="AX1263" s="56"/>
      <c r="AY1263" s="56"/>
      <c r="AZ1263" s="56"/>
      <c r="BA1263" s="56"/>
      <c r="BB1263" s="56"/>
      <c r="BC1263" s="56"/>
      <c r="BD1263" s="56"/>
      <c r="BE1263" s="56"/>
      <c r="BF1263" s="56"/>
      <c r="BG1263" s="56"/>
      <c r="BH1263" s="56"/>
      <c r="BI1263" s="56"/>
      <c r="BJ1263" s="56"/>
      <c r="BK1263" s="56"/>
      <c r="BL1263" s="56"/>
      <c r="BM1263" s="56"/>
      <c r="BN1263" s="56"/>
      <c r="BO1263" s="56"/>
      <c r="BP1263" s="56"/>
      <c r="BQ1263" s="56"/>
      <c r="BR1263" s="56"/>
      <c r="BS1263" s="56"/>
      <c r="BT1263" s="56"/>
      <c r="BU1263" s="56"/>
      <c r="BV1263" s="56"/>
      <c r="BW1263" s="56"/>
      <c r="BX1263" s="56"/>
      <c r="BY1263" s="56"/>
      <c r="BZ1263" s="56"/>
      <c r="CA1263" s="56"/>
      <c r="CB1263" s="56"/>
      <c r="CC1263" s="56"/>
      <c r="CD1263" s="56"/>
      <c r="CE1263" s="56"/>
      <c r="CF1263" s="56"/>
      <c r="CG1263" s="56"/>
      <c r="CH1263" s="56"/>
      <c r="CI1263" s="56"/>
      <c r="CJ1263" s="56"/>
      <c r="CK1263" s="56"/>
      <c r="CL1263" s="56"/>
      <c r="CM1263" s="56"/>
      <c r="CN1263" s="56"/>
      <c r="CO1263" s="56"/>
      <c r="CP1263" s="56"/>
      <c r="CQ1263" s="56"/>
      <c r="CR1263" s="56"/>
      <c r="CS1263" s="56"/>
      <c r="CT1263" s="56"/>
      <c r="CU1263" s="56"/>
      <c r="CV1263" s="56"/>
      <c r="CW1263" s="56"/>
      <c r="CX1263" s="56"/>
      <c r="CY1263" s="66"/>
      <c r="CZ1263" s="66"/>
      <c r="DA1263" s="66"/>
      <c r="DB1263" s="66"/>
      <c r="DC1263" s="66"/>
      <c r="DD1263" s="66"/>
      <c r="DE1263" s="66"/>
      <c r="DF1263" s="66"/>
      <c r="DG1263" s="66"/>
      <c r="DH1263" s="66"/>
      <c r="DI1263" s="66"/>
      <c r="DJ1263" s="66"/>
      <c r="DK1263" s="66"/>
      <c r="DL1263" s="66"/>
      <c r="DM1263" s="66"/>
      <c r="DN1263" s="66"/>
      <c r="DO1263" s="66"/>
      <c r="DP1263" s="66"/>
      <c r="DQ1263" s="66"/>
      <c r="DR1263" s="66"/>
      <c r="DS1263" s="66"/>
      <c r="DT1263" s="66"/>
      <c r="DU1263" s="66"/>
      <c r="DV1263" s="66"/>
      <c r="DW1263" s="66"/>
      <c r="DX1263" s="66"/>
      <c r="DY1263" s="66"/>
      <c r="DZ1263" s="66"/>
      <c r="EA1263" s="66"/>
      <c r="EB1263" s="66"/>
      <c r="EC1263" s="66"/>
      <c r="ED1263" s="66"/>
      <c r="EE1263" s="66"/>
      <c r="EF1263" s="66"/>
      <c r="EG1263" s="66"/>
      <c r="EH1263" s="66"/>
      <c r="EI1263" s="66"/>
      <c r="EJ1263" s="66"/>
      <c r="EK1263" s="66"/>
      <c r="EL1263" s="66"/>
      <c r="EM1263" s="229"/>
      <c r="EN1263" s="61"/>
      <c r="EO1263" s="61"/>
      <c r="EP1263" s="60"/>
      <c r="EQ1263" s="113"/>
    </row>
    <row r="1264" spans="2:147" ht="11.45" customHeight="1" x14ac:dyDescent="0.2">
      <c r="B1264" s="55"/>
      <c r="C1264" s="56"/>
      <c r="D1264" s="56"/>
      <c r="E1264" s="56"/>
      <c r="F1264" s="56"/>
      <c r="G1264" s="56"/>
      <c r="H1264" s="56"/>
      <c r="I1264" s="56"/>
      <c r="J1264" s="56" t="s">
        <v>9</v>
      </c>
      <c r="K1264" s="56"/>
      <c r="L1264" s="56"/>
      <c r="M1264" s="56"/>
      <c r="N1264" s="56"/>
      <c r="O1264" s="56" t="s">
        <v>41</v>
      </c>
      <c r="P1264" s="56"/>
      <c r="Q1264" s="56"/>
      <c r="R1264" s="56" t="e">
        <f>TEXT(Q1261+AS1262,"#,##0")</f>
        <v>#REF!</v>
      </c>
      <c r="S1264" s="56"/>
      <c r="T1264" s="56"/>
      <c r="U1264" s="56"/>
      <c r="V1264" s="56"/>
      <c r="W1264" s="56"/>
      <c r="X1264" s="56"/>
      <c r="Y1264" s="56"/>
      <c r="Z1264" s="56"/>
      <c r="AA1264" s="56"/>
      <c r="AB1264" s="56"/>
      <c r="AC1264" s="56"/>
      <c r="AD1264" s="56"/>
      <c r="AE1264" s="56"/>
      <c r="AF1264" s="56"/>
      <c r="AG1264" s="56"/>
      <c r="AH1264" s="56"/>
      <c r="AI1264" s="56"/>
      <c r="AJ1264" s="56"/>
      <c r="AK1264" s="56"/>
      <c r="AL1264" s="56"/>
      <c r="AM1264" s="56"/>
      <c r="AN1264" s="56"/>
      <c r="AO1264" s="56"/>
      <c r="AP1264" s="56"/>
      <c r="AQ1264" s="56"/>
      <c r="AR1264" s="56"/>
      <c r="AS1264" s="56"/>
      <c r="AT1264" s="56"/>
      <c r="AU1264" s="56"/>
      <c r="AV1264" s="56"/>
      <c r="AW1264" s="56"/>
      <c r="AX1264" s="56"/>
      <c r="AY1264" s="56"/>
      <c r="AZ1264" s="56"/>
      <c r="BA1264" s="56"/>
      <c r="BB1264" s="56"/>
      <c r="BC1264" s="56"/>
      <c r="BD1264" s="56"/>
      <c r="BE1264" s="56"/>
      <c r="BF1264" s="56"/>
      <c r="BG1264" s="56"/>
      <c r="BH1264" s="56"/>
      <c r="BI1264" s="56"/>
      <c r="BJ1264" s="56"/>
      <c r="BK1264" s="56"/>
      <c r="BL1264" s="56"/>
      <c r="BM1264" s="56"/>
      <c r="BN1264" s="56"/>
      <c r="BO1264" s="56"/>
      <c r="BP1264" s="56"/>
      <c r="BQ1264" s="56"/>
      <c r="BR1264" s="56"/>
      <c r="BS1264" s="56"/>
      <c r="BT1264" s="56"/>
      <c r="BU1264" s="56"/>
      <c r="BV1264" s="56"/>
      <c r="BW1264" s="56"/>
      <c r="BX1264" s="56"/>
      <c r="BY1264" s="56"/>
      <c r="BZ1264" s="56"/>
      <c r="CA1264" s="56"/>
      <c r="CB1264" s="56"/>
      <c r="CC1264" s="56"/>
      <c r="CD1264" s="56"/>
      <c r="CE1264" s="56"/>
      <c r="CF1264" s="56"/>
      <c r="CG1264" s="56"/>
      <c r="CH1264" s="56"/>
      <c r="CI1264" s="56"/>
      <c r="CJ1264" s="56"/>
      <c r="CK1264" s="56"/>
      <c r="CL1264" s="56"/>
      <c r="CM1264" s="56"/>
      <c r="CN1264" s="56"/>
      <c r="CO1264" s="56"/>
      <c r="CP1264" s="56"/>
      <c r="CQ1264" s="56"/>
      <c r="CR1264" s="56"/>
      <c r="CS1264" s="56"/>
      <c r="CT1264" s="56"/>
      <c r="CU1264" s="56"/>
      <c r="CV1264" s="56"/>
      <c r="CW1264" s="56"/>
      <c r="CX1264" s="56"/>
      <c r="CY1264" s="66"/>
      <c r="CZ1264" s="66"/>
      <c r="DA1264" s="66"/>
      <c r="DB1264" s="66"/>
      <c r="DC1264" s="66"/>
      <c r="DD1264" s="66"/>
      <c r="DE1264" s="66"/>
      <c r="DF1264" s="66"/>
      <c r="DG1264" s="66"/>
      <c r="DH1264" s="66"/>
      <c r="DI1264" s="66"/>
      <c r="DJ1264" s="66"/>
      <c r="DK1264" s="66"/>
      <c r="DL1264" s="66"/>
      <c r="DM1264" s="66"/>
      <c r="DN1264" s="66"/>
      <c r="DO1264" s="66"/>
      <c r="DP1264" s="66"/>
      <c r="DQ1264" s="66"/>
      <c r="DR1264" s="66"/>
      <c r="DS1264" s="66"/>
      <c r="DT1264" s="66"/>
      <c r="DU1264" s="66"/>
      <c r="DV1264" s="66"/>
      <c r="DW1264" s="66"/>
      <c r="DX1264" s="66"/>
      <c r="DY1264" s="66"/>
      <c r="DZ1264" s="66"/>
      <c r="EA1264" s="66"/>
      <c r="EB1264" s="66"/>
      <c r="EC1264" s="66"/>
      <c r="ED1264" s="66"/>
      <c r="EE1264" s="66"/>
      <c r="EF1264" s="66"/>
      <c r="EG1264" s="66"/>
      <c r="EH1264" s="66"/>
      <c r="EI1264" s="66"/>
      <c r="EJ1264" s="66"/>
      <c r="EK1264" s="66"/>
      <c r="EL1264" s="66"/>
      <c r="EM1264" s="230" t="e">
        <f>EN1264+EO1264+EP1264</f>
        <v>#REF!</v>
      </c>
      <c r="EN1264" s="61" t="str">
        <f>TEXT(Q1261,"#,##0")</f>
        <v>33,778</v>
      </c>
      <c r="EO1264" s="61" t="e">
        <f>TEXT(AS1262,"#,##0")</f>
        <v>#REF!</v>
      </c>
      <c r="EP1264" s="60"/>
      <c r="EQ1264" s="113"/>
    </row>
    <row r="1265" spans="2:147" ht="11.45" customHeight="1" x14ac:dyDescent="0.2">
      <c r="B1265" s="55"/>
      <c r="C1265" s="56"/>
      <c r="D1265" s="56"/>
      <c r="E1265" s="56"/>
      <c r="F1265" s="56"/>
      <c r="G1265" s="56"/>
      <c r="H1265" s="56"/>
      <c r="I1265" s="56"/>
      <c r="J1265" s="56"/>
      <c r="K1265" s="56"/>
      <c r="L1265" s="56"/>
      <c r="M1265" s="56"/>
      <c r="N1265" s="56"/>
      <c r="O1265" s="56"/>
      <c r="P1265" s="56"/>
      <c r="Q1265" s="56"/>
      <c r="R1265" s="56"/>
      <c r="S1265" s="56"/>
      <c r="T1265" s="56"/>
      <c r="U1265" s="56"/>
      <c r="V1265" s="56"/>
      <c r="W1265" s="56"/>
      <c r="X1265" s="56"/>
      <c r="Y1265" s="56"/>
      <c r="Z1265" s="56"/>
      <c r="AA1265" s="56"/>
      <c r="AB1265" s="56"/>
      <c r="AC1265" s="56"/>
      <c r="AD1265" s="56"/>
      <c r="AE1265" s="56"/>
      <c r="AF1265" s="56"/>
      <c r="AG1265" s="56"/>
      <c r="AH1265" s="56"/>
      <c r="AI1265" s="56"/>
      <c r="AJ1265" s="56"/>
      <c r="AK1265" s="56"/>
      <c r="AL1265" s="56"/>
      <c r="AM1265" s="56"/>
      <c r="AN1265" s="56"/>
      <c r="AO1265" s="56"/>
      <c r="AP1265" s="56"/>
      <c r="AQ1265" s="56"/>
      <c r="AR1265" s="56"/>
      <c r="AS1265" s="56"/>
      <c r="AT1265" s="56"/>
      <c r="AU1265" s="56"/>
      <c r="AV1265" s="56"/>
      <c r="AW1265" s="56"/>
      <c r="AX1265" s="56"/>
      <c r="AY1265" s="56"/>
      <c r="AZ1265" s="56"/>
      <c r="BA1265" s="56"/>
      <c r="BB1265" s="56"/>
      <c r="BC1265" s="56"/>
      <c r="BD1265" s="56"/>
      <c r="BE1265" s="56"/>
      <c r="BF1265" s="56"/>
      <c r="BG1265" s="56"/>
      <c r="BH1265" s="56"/>
      <c r="BI1265" s="56"/>
      <c r="BJ1265" s="56"/>
      <c r="BK1265" s="56"/>
      <c r="BL1265" s="56"/>
      <c r="BM1265" s="56"/>
      <c r="BN1265" s="56"/>
      <c r="BO1265" s="56"/>
      <c r="BP1265" s="56"/>
      <c r="BQ1265" s="56"/>
      <c r="BR1265" s="56"/>
      <c r="BS1265" s="56"/>
      <c r="BT1265" s="56"/>
      <c r="BU1265" s="56"/>
      <c r="BV1265" s="56"/>
      <c r="BW1265" s="56"/>
      <c r="BX1265" s="56"/>
      <c r="BY1265" s="56"/>
      <c r="BZ1265" s="56"/>
      <c r="CA1265" s="56"/>
      <c r="CB1265" s="56"/>
      <c r="CC1265" s="56"/>
      <c r="CD1265" s="56"/>
      <c r="CE1265" s="56"/>
      <c r="CF1265" s="56"/>
      <c r="CG1265" s="56"/>
      <c r="CH1265" s="56"/>
      <c r="CI1265" s="56"/>
      <c r="CJ1265" s="56"/>
      <c r="CK1265" s="56"/>
      <c r="CL1265" s="56"/>
      <c r="CM1265" s="56"/>
      <c r="CN1265" s="56"/>
      <c r="CO1265" s="56"/>
      <c r="CP1265" s="56"/>
      <c r="CQ1265" s="56"/>
      <c r="CR1265" s="56"/>
      <c r="CS1265" s="56"/>
      <c r="CT1265" s="56"/>
      <c r="CU1265" s="56"/>
      <c r="CV1265" s="56"/>
      <c r="CW1265" s="56"/>
      <c r="CX1265" s="56"/>
      <c r="CY1265" s="66"/>
      <c r="CZ1265" s="66"/>
      <c r="DA1265" s="66"/>
      <c r="DB1265" s="66"/>
      <c r="DC1265" s="66"/>
      <c r="DD1265" s="66"/>
      <c r="DE1265" s="66"/>
      <c r="DF1265" s="66"/>
      <c r="DG1265" s="66"/>
      <c r="DH1265" s="66"/>
      <c r="DI1265" s="66"/>
      <c r="DJ1265" s="66"/>
      <c r="DK1265" s="66"/>
      <c r="DL1265" s="66"/>
      <c r="DM1265" s="66"/>
      <c r="DN1265" s="66"/>
      <c r="DO1265" s="66"/>
      <c r="DP1265" s="66"/>
      <c r="DQ1265" s="66"/>
      <c r="DR1265" s="66"/>
      <c r="DS1265" s="66"/>
      <c r="DT1265" s="66"/>
      <c r="DU1265" s="66"/>
      <c r="DV1265" s="66"/>
      <c r="DW1265" s="66"/>
      <c r="DX1265" s="66"/>
      <c r="DY1265" s="66"/>
      <c r="DZ1265" s="66"/>
      <c r="EA1265" s="66"/>
      <c r="EB1265" s="66"/>
      <c r="EC1265" s="66"/>
      <c r="ED1265" s="66"/>
      <c r="EE1265" s="66"/>
      <c r="EF1265" s="66"/>
      <c r="EG1265" s="66"/>
      <c r="EH1265" s="66"/>
      <c r="EI1265" s="66"/>
      <c r="EJ1265" s="66"/>
      <c r="EK1265" s="66"/>
      <c r="EL1265" s="66"/>
      <c r="EM1265" s="229"/>
      <c r="EN1265" s="61"/>
      <c r="EO1265" s="61"/>
      <c r="EP1265" s="60"/>
      <c r="EQ1265" s="113"/>
    </row>
    <row r="1266" spans="2:147" ht="11.45" customHeight="1" x14ac:dyDescent="0.2">
      <c r="B1266" s="55"/>
      <c r="C1266" s="56"/>
      <c r="D1266" s="56"/>
      <c r="E1266" s="56"/>
      <c r="F1266" s="56"/>
      <c r="G1266" s="56"/>
      <c r="H1266" s="56"/>
      <c r="I1266" s="56"/>
      <c r="J1266" s="56"/>
      <c r="K1266" s="56"/>
      <c r="L1266" s="56"/>
      <c r="M1266" s="56"/>
      <c r="N1266" s="56"/>
      <c r="O1266" s="56"/>
      <c r="P1266" s="56"/>
      <c r="Q1266" s="56"/>
      <c r="R1266" s="56"/>
      <c r="S1266" s="56"/>
      <c r="T1266" s="56"/>
      <c r="U1266" s="56"/>
      <c r="V1266" s="56"/>
      <c r="W1266" s="56"/>
      <c r="X1266" s="56"/>
      <c r="Y1266" s="56"/>
      <c r="Z1266" s="56"/>
      <c r="AA1266" s="56"/>
      <c r="AB1266" s="56"/>
      <c r="AC1266" s="56"/>
      <c r="AD1266" s="56"/>
      <c r="AE1266" s="56"/>
      <c r="AF1266" s="56"/>
      <c r="AG1266" s="56"/>
      <c r="AH1266" s="56"/>
      <c r="AI1266" s="56"/>
      <c r="AJ1266" s="56"/>
      <c r="AK1266" s="56"/>
      <c r="AL1266" s="56"/>
      <c r="AM1266" s="56"/>
      <c r="AN1266" s="56"/>
      <c r="AO1266" s="56"/>
      <c r="AP1266" s="56"/>
      <c r="AQ1266" s="56"/>
      <c r="AR1266" s="56"/>
      <c r="AS1266" s="56"/>
      <c r="AT1266" s="56"/>
      <c r="AU1266" s="56"/>
      <c r="AV1266" s="56"/>
      <c r="AW1266" s="56"/>
      <c r="AX1266" s="56"/>
      <c r="AY1266" s="56"/>
      <c r="AZ1266" s="56"/>
      <c r="BA1266" s="56"/>
      <c r="BB1266" s="56"/>
      <c r="BC1266" s="56"/>
      <c r="BD1266" s="56"/>
      <c r="BE1266" s="56"/>
      <c r="BF1266" s="56"/>
      <c r="BG1266" s="56"/>
      <c r="BH1266" s="56"/>
      <c r="BI1266" s="56"/>
      <c r="BJ1266" s="56"/>
      <c r="BK1266" s="56"/>
      <c r="BL1266" s="56"/>
      <c r="BM1266" s="56"/>
      <c r="BN1266" s="56"/>
      <c r="BO1266" s="56"/>
      <c r="BP1266" s="56"/>
      <c r="BQ1266" s="56"/>
      <c r="BR1266" s="56"/>
      <c r="BS1266" s="56"/>
      <c r="BT1266" s="56"/>
      <c r="BU1266" s="56"/>
      <c r="BV1266" s="56"/>
      <c r="BW1266" s="56"/>
      <c r="BX1266" s="56"/>
      <c r="BY1266" s="56"/>
      <c r="BZ1266" s="56"/>
      <c r="CA1266" s="56"/>
      <c r="CB1266" s="56"/>
      <c r="CC1266" s="56"/>
      <c r="CD1266" s="56"/>
      <c r="CE1266" s="56"/>
      <c r="CF1266" s="56"/>
      <c r="CG1266" s="56"/>
      <c r="CH1266" s="56"/>
      <c r="CI1266" s="56"/>
      <c r="CJ1266" s="56"/>
      <c r="CK1266" s="56"/>
      <c r="CL1266" s="56"/>
      <c r="CM1266" s="56"/>
      <c r="CN1266" s="56"/>
      <c r="CO1266" s="56"/>
      <c r="CP1266" s="56"/>
      <c r="CQ1266" s="56"/>
      <c r="CR1266" s="56"/>
      <c r="CS1266" s="56"/>
      <c r="CT1266" s="56"/>
      <c r="CU1266" s="56"/>
      <c r="CV1266" s="56"/>
      <c r="CW1266" s="56"/>
      <c r="CX1266" s="56"/>
      <c r="CY1266" s="66"/>
      <c r="CZ1266" s="66"/>
      <c r="DA1266" s="66"/>
      <c r="DB1266" s="66"/>
      <c r="DC1266" s="66"/>
      <c r="DD1266" s="66"/>
      <c r="DE1266" s="66"/>
      <c r="DF1266" s="66"/>
      <c r="DG1266" s="66"/>
      <c r="DH1266" s="66"/>
      <c r="DI1266" s="66"/>
      <c r="DJ1266" s="66"/>
      <c r="DK1266" s="66"/>
      <c r="DL1266" s="66"/>
      <c r="DM1266" s="66"/>
      <c r="DN1266" s="66"/>
      <c r="DO1266" s="66"/>
      <c r="DP1266" s="66"/>
      <c r="DQ1266" s="66"/>
      <c r="DR1266" s="66"/>
      <c r="DS1266" s="66"/>
      <c r="DT1266" s="66"/>
      <c r="DU1266" s="66"/>
      <c r="DV1266" s="66"/>
      <c r="DW1266" s="66"/>
      <c r="DX1266" s="66"/>
      <c r="DY1266" s="66"/>
      <c r="DZ1266" s="66"/>
      <c r="EA1266" s="66"/>
      <c r="EB1266" s="66"/>
      <c r="EC1266" s="66"/>
      <c r="ED1266" s="66"/>
      <c r="EE1266" s="66"/>
      <c r="EF1266" s="66"/>
      <c r="EG1266" s="66"/>
      <c r="EH1266" s="66"/>
      <c r="EI1266" s="66"/>
      <c r="EJ1266" s="66"/>
      <c r="EK1266" s="66"/>
      <c r="EL1266" s="66"/>
      <c r="EM1266" s="229"/>
      <c r="EN1266" s="61"/>
      <c r="EO1266" s="61"/>
      <c r="EP1266" s="60"/>
      <c r="EQ1266" s="113"/>
    </row>
    <row r="1267" spans="2:147" ht="11.45" customHeight="1" x14ac:dyDescent="0.2">
      <c r="B1267" s="55"/>
      <c r="C1267" s="56"/>
      <c r="D1267" s="56"/>
      <c r="E1267" s="56"/>
      <c r="F1267" s="56"/>
      <c r="G1267" s="56"/>
      <c r="H1267" s="56"/>
      <c r="I1267" s="56"/>
      <c r="J1267" s="56"/>
      <c r="K1267" s="56"/>
      <c r="L1267" s="56"/>
      <c r="M1267" s="56"/>
      <c r="N1267" s="56"/>
      <c r="O1267" s="56"/>
      <c r="P1267" s="56"/>
      <c r="Q1267" s="56"/>
      <c r="R1267" s="56"/>
      <c r="S1267" s="56"/>
      <c r="T1267" s="56"/>
      <c r="U1267" s="56"/>
      <c r="V1267" s="56"/>
      <c r="W1267" s="56"/>
      <c r="X1267" s="56"/>
      <c r="Y1267" s="56"/>
      <c r="Z1267" s="56"/>
      <c r="AA1267" s="56"/>
      <c r="AB1267" s="56"/>
      <c r="AC1267" s="56"/>
      <c r="AD1267" s="56"/>
      <c r="AE1267" s="56"/>
      <c r="AF1267" s="56"/>
      <c r="AG1267" s="56"/>
      <c r="AH1267" s="56"/>
      <c r="AI1267" s="56"/>
      <c r="AJ1267" s="56"/>
      <c r="AK1267" s="56"/>
      <c r="AL1267" s="56"/>
      <c r="AM1267" s="56"/>
      <c r="AN1267" s="56"/>
      <c r="AO1267" s="56"/>
      <c r="AP1267" s="56"/>
      <c r="AQ1267" s="56"/>
      <c r="AR1267" s="56"/>
      <c r="AS1267" s="56"/>
      <c r="AT1267" s="56"/>
      <c r="AU1267" s="56"/>
      <c r="AV1267" s="56"/>
      <c r="AW1267" s="56"/>
      <c r="AX1267" s="56"/>
      <c r="AY1267" s="56"/>
      <c r="AZ1267" s="56"/>
      <c r="BA1267" s="56"/>
      <c r="BB1267" s="56"/>
      <c r="BC1267" s="56"/>
      <c r="BD1267" s="56"/>
      <c r="BE1267" s="56"/>
      <c r="BF1267" s="56"/>
      <c r="BG1267" s="56"/>
      <c r="BH1267" s="56"/>
      <c r="BI1267" s="56"/>
      <c r="BJ1267" s="56"/>
      <c r="BK1267" s="56"/>
      <c r="BL1267" s="56"/>
      <c r="BM1267" s="56"/>
      <c r="BN1267" s="56"/>
      <c r="BO1267" s="56"/>
      <c r="BP1267" s="56"/>
      <c r="BQ1267" s="56"/>
      <c r="BR1267" s="56"/>
      <c r="BS1267" s="56"/>
      <c r="BT1267" s="56"/>
      <c r="BU1267" s="56"/>
      <c r="BV1267" s="56"/>
      <c r="BW1267" s="56"/>
      <c r="BX1267" s="56"/>
      <c r="BY1267" s="56"/>
      <c r="BZ1267" s="56"/>
      <c r="CA1267" s="56"/>
      <c r="CB1267" s="56"/>
      <c r="CC1267" s="56"/>
      <c r="CD1267" s="56"/>
      <c r="CE1267" s="56"/>
      <c r="CF1267" s="56"/>
      <c r="CG1267" s="56"/>
      <c r="CH1267" s="56"/>
      <c r="CI1267" s="56"/>
      <c r="CJ1267" s="56"/>
      <c r="CK1267" s="56"/>
      <c r="CL1267" s="56"/>
      <c r="CM1267" s="56"/>
      <c r="CN1267" s="56"/>
      <c r="CO1267" s="56"/>
      <c r="CP1267" s="56"/>
      <c r="CQ1267" s="56"/>
      <c r="CR1267" s="56"/>
      <c r="CS1267" s="56"/>
      <c r="CT1267" s="56"/>
      <c r="CU1267" s="56"/>
      <c r="CV1267" s="56"/>
      <c r="CW1267" s="56"/>
      <c r="CX1267" s="56"/>
      <c r="CY1267" s="66"/>
      <c r="CZ1267" s="66"/>
      <c r="DA1267" s="66"/>
      <c r="DB1267" s="66"/>
      <c r="DC1267" s="66"/>
      <c r="DD1267" s="66"/>
      <c r="DE1267" s="66"/>
      <c r="DF1267" s="66"/>
      <c r="DG1267" s="66"/>
      <c r="DH1267" s="66"/>
      <c r="DI1267" s="66"/>
      <c r="DJ1267" s="66"/>
      <c r="DK1267" s="66"/>
      <c r="DL1267" s="66"/>
      <c r="DM1267" s="66"/>
      <c r="DN1267" s="66"/>
      <c r="DO1267" s="66"/>
      <c r="DP1267" s="66"/>
      <c r="DQ1267" s="66"/>
      <c r="DR1267" s="66"/>
      <c r="DS1267" s="66"/>
      <c r="DT1267" s="66"/>
      <c r="DU1267" s="66"/>
      <c r="DV1267" s="66"/>
      <c r="DW1267" s="66"/>
      <c r="DX1267" s="66"/>
      <c r="DY1267" s="66"/>
      <c r="DZ1267" s="66"/>
      <c r="EA1267" s="66"/>
      <c r="EB1267" s="66"/>
      <c r="EC1267" s="66"/>
      <c r="ED1267" s="66"/>
      <c r="EE1267" s="66"/>
      <c r="EF1267" s="66"/>
      <c r="EG1267" s="66"/>
      <c r="EH1267" s="66"/>
      <c r="EI1267" s="66"/>
      <c r="EJ1267" s="66"/>
      <c r="EK1267" s="66"/>
      <c r="EL1267" s="66"/>
      <c r="EM1267" s="229"/>
      <c r="EN1267" s="61"/>
      <c r="EO1267" s="61"/>
      <c r="EP1267" s="60"/>
      <c r="EQ1267" s="113"/>
    </row>
    <row r="1268" spans="2:147" ht="11.45" customHeight="1" x14ac:dyDescent="0.2">
      <c r="B1268" s="55"/>
      <c r="C1268" s="56"/>
      <c r="D1268" s="56"/>
      <c r="E1268" s="56"/>
      <c r="F1268" s="56"/>
      <c r="G1268" s="56"/>
      <c r="H1268" s="56"/>
      <c r="I1268" s="56"/>
      <c r="J1268" s="56"/>
      <c r="K1268" s="56"/>
      <c r="L1268" s="56"/>
      <c r="M1268" s="56"/>
      <c r="N1268" s="56"/>
      <c r="O1268" s="56"/>
      <c r="P1268" s="56"/>
      <c r="Q1268" s="56"/>
      <c r="R1268" s="56"/>
      <c r="S1268" s="56"/>
      <c r="T1268" s="56"/>
      <c r="U1268" s="56"/>
      <c r="V1268" s="56"/>
      <c r="W1268" s="56"/>
      <c r="X1268" s="56"/>
      <c r="Y1268" s="56"/>
      <c r="Z1268" s="56"/>
      <c r="AA1268" s="56"/>
      <c r="AB1268" s="56"/>
      <c r="AC1268" s="56"/>
      <c r="AD1268" s="56"/>
      <c r="AE1268" s="56"/>
      <c r="AF1268" s="56"/>
      <c r="AG1268" s="56"/>
      <c r="AH1268" s="56"/>
      <c r="AI1268" s="56"/>
      <c r="AJ1268" s="56"/>
      <c r="AK1268" s="56"/>
      <c r="AL1268" s="56"/>
      <c r="AM1268" s="56"/>
      <c r="AN1268" s="56"/>
      <c r="AO1268" s="56"/>
      <c r="AP1268" s="56"/>
      <c r="AQ1268" s="56"/>
      <c r="AR1268" s="56"/>
      <c r="AS1268" s="56"/>
      <c r="AT1268" s="56"/>
      <c r="AU1268" s="56"/>
      <c r="AV1268" s="56"/>
      <c r="AW1268" s="56"/>
      <c r="AX1268" s="56"/>
      <c r="AY1268" s="56"/>
      <c r="AZ1268" s="56"/>
      <c r="BA1268" s="56"/>
      <c r="BB1268" s="56"/>
      <c r="BC1268" s="56"/>
      <c r="BD1268" s="56"/>
      <c r="BE1268" s="56"/>
      <c r="BF1268" s="56"/>
      <c r="BG1268" s="56"/>
      <c r="BH1268" s="56"/>
      <c r="BI1268" s="56"/>
      <c r="BJ1268" s="56"/>
      <c r="BK1268" s="56"/>
      <c r="BL1268" s="56"/>
      <c r="BM1268" s="56"/>
      <c r="BN1268" s="56"/>
      <c r="BO1268" s="56"/>
      <c r="BP1268" s="56"/>
      <c r="BQ1268" s="56"/>
      <c r="BR1268" s="56"/>
      <c r="BS1268" s="56"/>
      <c r="BT1268" s="56"/>
      <c r="BU1268" s="56"/>
      <c r="BV1268" s="56"/>
      <c r="BW1268" s="56"/>
      <c r="BX1268" s="56"/>
      <c r="BY1268" s="56"/>
      <c r="BZ1268" s="56"/>
      <c r="CA1268" s="56"/>
      <c r="CB1268" s="56"/>
      <c r="CC1268" s="56"/>
      <c r="CD1268" s="56"/>
      <c r="CE1268" s="56"/>
      <c r="CF1268" s="56"/>
      <c r="CG1268" s="56"/>
      <c r="CH1268" s="56"/>
      <c r="CI1268" s="56"/>
      <c r="CJ1268" s="56"/>
      <c r="CK1268" s="56"/>
      <c r="CL1268" s="56"/>
      <c r="CM1268" s="56"/>
      <c r="CN1268" s="56"/>
      <c r="CO1268" s="56"/>
      <c r="CP1268" s="56"/>
      <c r="CQ1268" s="56"/>
      <c r="CR1268" s="56"/>
      <c r="CS1268" s="56"/>
      <c r="CT1268" s="56"/>
      <c r="CU1268" s="56"/>
      <c r="CV1268" s="56"/>
      <c r="CW1268" s="56"/>
      <c r="CX1268" s="56"/>
      <c r="CY1268" s="66"/>
      <c r="CZ1268" s="66"/>
      <c r="DA1268" s="66"/>
      <c r="DB1268" s="66"/>
      <c r="DC1268" s="66"/>
      <c r="DD1268" s="66"/>
      <c r="DE1268" s="66"/>
      <c r="DF1268" s="66"/>
      <c r="DG1268" s="66"/>
      <c r="DH1268" s="66"/>
      <c r="DI1268" s="66"/>
      <c r="DJ1268" s="66"/>
      <c r="DK1268" s="66"/>
      <c r="DL1268" s="66"/>
      <c r="DM1268" s="66"/>
      <c r="DN1268" s="66"/>
      <c r="DO1268" s="66"/>
      <c r="DP1268" s="66"/>
      <c r="DQ1268" s="66"/>
      <c r="DR1268" s="66"/>
      <c r="DS1268" s="66"/>
      <c r="DT1268" s="66"/>
      <c r="DU1268" s="66"/>
      <c r="DV1268" s="66"/>
      <c r="DW1268" s="66"/>
      <c r="DX1268" s="66"/>
      <c r="DY1268" s="66"/>
      <c r="DZ1268" s="66"/>
      <c r="EA1268" s="66"/>
      <c r="EB1268" s="66"/>
      <c r="EC1268" s="66"/>
      <c r="ED1268" s="66"/>
      <c r="EE1268" s="66"/>
      <c r="EF1268" s="66"/>
      <c r="EG1268" s="66"/>
      <c r="EH1268" s="66"/>
      <c r="EI1268" s="66"/>
      <c r="EJ1268" s="66"/>
      <c r="EK1268" s="66"/>
      <c r="EL1268" s="66"/>
      <c r="EM1268" s="229"/>
      <c r="EN1268" s="61"/>
      <c r="EO1268" s="61"/>
      <c r="EP1268" s="60"/>
      <c r="EQ1268" s="113"/>
    </row>
    <row r="1269" spans="2:147" ht="11.45" customHeight="1" x14ac:dyDescent="0.2">
      <c r="B1269" s="55"/>
      <c r="C1269" s="56"/>
      <c r="D1269" s="56"/>
      <c r="E1269" s="56"/>
      <c r="F1269" s="56"/>
      <c r="G1269" s="56"/>
      <c r="H1269" s="56"/>
      <c r="I1269" s="56"/>
      <c r="J1269" s="56"/>
      <c r="K1269" s="56"/>
      <c r="L1269" s="56"/>
      <c r="M1269" s="56"/>
      <c r="N1269" s="56"/>
      <c r="O1269" s="56"/>
      <c r="P1269" s="56"/>
      <c r="Q1269" s="56"/>
      <c r="R1269" s="56"/>
      <c r="S1269" s="56"/>
      <c r="T1269" s="56"/>
      <c r="U1269" s="56"/>
      <c r="V1269" s="56"/>
      <c r="W1269" s="56"/>
      <c r="X1269" s="56"/>
      <c r="Y1269" s="56"/>
      <c r="Z1269" s="56"/>
      <c r="AA1269" s="56"/>
      <c r="AB1269" s="56"/>
      <c r="AC1269" s="56"/>
      <c r="AD1269" s="56"/>
      <c r="AE1269" s="56"/>
      <c r="AF1269" s="56"/>
      <c r="AG1269" s="56"/>
      <c r="AH1269" s="56"/>
      <c r="AI1269" s="56"/>
      <c r="AJ1269" s="56"/>
      <c r="AK1269" s="56"/>
      <c r="AL1269" s="56"/>
      <c r="AM1269" s="56"/>
      <c r="AN1269" s="56"/>
      <c r="AO1269" s="56"/>
      <c r="AP1269" s="56"/>
      <c r="AQ1269" s="56"/>
      <c r="AR1269" s="56"/>
      <c r="AS1269" s="56"/>
      <c r="AT1269" s="56"/>
      <c r="AU1269" s="56"/>
      <c r="AV1269" s="56"/>
      <c r="AW1269" s="56"/>
      <c r="AX1269" s="56"/>
      <c r="AY1269" s="56"/>
      <c r="AZ1269" s="56"/>
      <c r="BA1269" s="56"/>
      <c r="BB1269" s="56"/>
      <c r="BC1269" s="56"/>
      <c r="BD1269" s="56"/>
      <c r="BE1269" s="56"/>
      <c r="BF1269" s="56"/>
      <c r="BG1269" s="56"/>
      <c r="BH1269" s="56"/>
      <c r="BI1269" s="56"/>
      <c r="BJ1269" s="56"/>
      <c r="BK1269" s="56"/>
      <c r="BL1269" s="56"/>
      <c r="BM1269" s="56"/>
      <c r="BN1269" s="56"/>
      <c r="BO1269" s="56"/>
      <c r="BP1269" s="56"/>
      <c r="BQ1269" s="56"/>
      <c r="BR1269" s="56"/>
      <c r="BS1269" s="56"/>
      <c r="BT1269" s="56"/>
      <c r="BU1269" s="56"/>
      <c r="BV1269" s="56"/>
      <c r="BW1269" s="56"/>
      <c r="BX1269" s="56"/>
      <c r="BY1269" s="56"/>
      <c r="BZ1269" s="56"/>
      <c r="CA1269" s="56"/>
      <c r="CB1269" s="56"/>
      <c r="CC1269" s="56"/>
      <c r="CD1269" s="56"/>
      <c r="CE1269" s="56"/>
      <c r="CF1269" s="56"/>
      <c r="CG1269" s="56"/>
      <c r="CH1269" s="56"/>
      <c r="CI1269" s="56"/>
      <c r="CJ1269" s="56"/>
      <c r="CK1269" s="56"/>
      <c r="CL1269" s="56"/>
      <c r="CM1269" s="56"/>
      <c r="CN1269" s="56"/>
      <c r="CO1269" s="56"/>
      <c r="CP1269" s="56"/>
      <c r="CQ1269" s="56"/>
      <c r="CR1269" s="56"/>
      <c r="CS1269" s="56"/>
      <c r="CT1269" s="56"/>
      <c r="CU1269" s="56"/>
      <c r="CV1269" s="56"/>
      <c r="CW1269" s="56"/>
      <c r="CX1269" s="56"/>
      <c r="CY1269" s="66"/>
      <c r="CZ1269" s="66"/>
      <c r="DA1269" s="66"/>
      <c r="DB1269" s="66"/>
      <c r="DC1269" s="66"/>
      <c r="DD1269" s="66"/>
      <c r="DE1269" s="66"/>
      <c r="DF1269" s="66"/>
      <c r="DG1269" s="66"/>
      <c r="DH1269" s="66"/>
      <c r="DI1269" s="66"/>
      <c r="DJ1269" s="66"/>
      <c r="DK1269" s="66"/>
      <c r="DL1269" s="66"/>
      <c r="DM1269" s="66"/>
      <c r="DN1269" s="66"/>
      <c r="DO1269" s="66"/>
      <c r="DP1269" s="66"/>
      <c r="DQ1269" s="66"/>
      <c r="DR1269" s="66"/>
      <c r="DS1269" s="66"/>
      <c r="DT1269" s="66"/>
      <c r="DU1269" s="66"/>
      <c r="DV1269" s="66"/>
      <c r="DW1269" s="66"/>
      <c r="DX1269" s="66"/>
      <c r="DY1269" s="66"/>
      <c r="DZ1269" s="66"/>
      <c r="EA1269" s="66"/>
      <c r="EB1269" s="66"/>
      <c r="EC1269" s="66"/>
      <c r="ED1269" s="66"/>
      <c r="EE1269" s="66"/>
      <c r="EF1269" s="66"/>
      <c r="EG1269" s="66"/>
      <c r="EH1269" s="66"/>
      <c r="EI1269" s="66"/>
      <c r="EJ1269" s="66"/>
      <c r="EK1269" s="66"/>
      <c r="EL1269" s="66"/>
      <c r="EM1269" s="229"/>
      <c r="EN1269" s="61"/>
      <c r="EO1269" s="61"/>
      <c r="EP1269" s="60"/>
      <c r="EQ1269" s="113"/>
    </row>
    <row r="1270" spans="2:147" ht="11.45" customHeight="1" x14ac:dyDescent="0.2">
      <c r="B1270" s="55"/>
      <c r="C1270" s="56"/>
      <c r="D1270" s="56"/>
      <c r="E1270" s="56"/>
      <c r="F1270" s="56"/>
      <c r="G1270" s="56"/>
      <c r="H1270" s="56"/>
      <c r="I1270" s="56"/>
      <c r="J1270" s="56"/>
      <c r="K1270" s="56"/>
      <c r="L1270" s="56"/>
      <c r="M1270" s="56"/>
      <c r="N1270" s="56"/>
      <c r="O1270" s="56"/>
      <c r="P1270" s="56"/>
      <c r="Q1270" s="56"/>
      <c r="R1270" s="56"/>
      <c r="S1270" s="56"/>
      <c r="T1270" s="56"/>
      <c r="U1270" s="56"/>
      <c r="V1270" s="56"/>
      <c r="W1270" s="56"/>
      <c r="X1270" s="56"/>
      <c r="Y1270" s="56"/>
      <c r="Z1270" s="56"/>
      <c r="AA1270" s="56"/>
      <c r="AB1270" s="56"/>
      <c r="AC1270" s="56"/>
      <c r="AD1270" s="56"/>
      <c r="AE1270" s="56"/>
      <c r="AF1270" s="56"/>
      <c r="AG1270" s="56"/>
      <c r="AH1270" s="56"/>
      <c r="AI1270" s="56"/>
      <c r="AJ1270" s="56"/>
      <c r="AK1270" s="56"/>
      <c r="AL1270" s="56"/>
      <c r="AM1270" s="56"/>
      <c r="AN1270" s="56"/>
      <c r="AO1270" s="56"/>
      <c r="AP1270" s="56"/>
      <c r="AQ1270" s="56"/>
      <c r="AR1270" s="56"/>
      <c r="AS1270" s="56"/>
      <c r="AT1270" s="56"/>
      <c r="AU1270" s="56"/>
      <c r="AV1270" s="56"/>
      <c r="AW1270" s="56"/>
      <c r="AX1270" s="56"/>
      <c r="AY1270" s="56"/>
      <c r="AZ1270" s="56"/>
      <c r="BA1270" s="56"/>
      <c r="BB1270" s="56"/>
      <c r="BC1270" s="56"/>
      <c r="BD1270" s="56"/>
      <c r="BE1270" s="56"/>
      <c r="BF1270" s="56"/>
      <c r="BG1270" s="56"/>
      <c r="BH1270" s="56"/>
      <c r="BI1270" s="56"/>
      <c r="BJ1270" s="56"/>
      <c r="BK1270" s="56"/>
      <c r="BL1270" s="56"/>
      <c r="BM1270" s="56"/>
      <c r="BN1270" s="56"/>
      <c r="BO1270" s="56"/>
      <c r="BP1270" s="56"/>
      <c r="BQ1270" s="56"/>
      <c r="BR1270" s="56"/>
      <c r="BS1270" s="56"/>
      <c r="BT1270" s="56"/>
      <c r="BU1270" s="56"/>
      <c r="BV1270" s="56"/>
      <c r="BW1270" s="56"/>
      <c r="BX1270" s="56"/>
      <c r="BY1270" s="56"/>
      <c r="BZ1270" s="56"/>
      <c r="CA1270" s="56"/>
      <c r="CB1270" s="56"/>
      <c r="CC1270" s="56"/>
      <c r="CD1270" s="56"/>
      <c r="CE1270" s="56"/>
      <c r="CF1270" s="56"/>
      <c r="CG1270" s="56"/>
      <c r="CH1270" s="56"/>
      <c r="CI1270" s="56"/>
      <c r="CJ1270" s="56"/>
      <c r="CK1270" s="56"/>
      <c r="CL1270" s="56"/>
      <c r="CM1270" s="56"/>
      <c r="CN1270" s="56"/>
      <c r="CO1270" s="56"/>
      <c r="CP1270" s="56"/>
      <c r="CQ1270" s="56"/>
      <c r="CR1270" s="56"/>
      <c r="CS1270" s="56"/>
      <c r="CT1270" s="56"/>
      <c r="CU1270" s="56"/>
      <c r="CV1270" s="56"/>
      <c r="CW1270" s="56"/>
      <c r="CX1270" s="56"/>
      <c r="CY1270" s="66"/>
      <c r="CZ1270" s="66"/>
      <c r="DA1270" s="66"/>
      <c r="DB1270" s="66"/>
      <c r="DC1270" s="66"/>
      <c r="DD1270" s="66"/>
      <c r="DE1270" s="66"/>
      <c r="DF1270" s="66"/>
      <c r="DG1270" s="66"/>
      <c r="DH1270" s="66"/>
      <c r="DI1270" s="66"/>
      <c r="DJ1270" s="66"/>
      <c r="DK1270" s="66"/>
      <c r="DL1270" s="66"/>
      <c r="DM1270" s="66"/>
      <c r="DN1270" s="66"/>
      <c r="DO1270" s="66"/>
      <c r="DP1270" s="66"/>
      <c r="DQ1270" s="66"/>
      <c r="DR1270" s="66"/>
      <c r="DS1270" s="66"/>
      <c r="DT1270" s="66"/>
      <c r="DU1270" s="66"/>
      <c r="DV1270" s="66"/>
      <c r="DW1270" s="66"/>
      <c r="DX1270" s="66"/>
      <c r="DY1270" s="66"/>
      <c r="DZ1270" s="66"/>
      <c r="EA1270" s="66"/>
      <c r="EB1270" s="66"/>
      <c r="EC1270" s="66"/>
      <c r="ED1270" s="66"/>
      <c r="EE1270" s="66"/>
      <c r="EF1270" s="66"/>
      <c r="EG1270" s="66"/>
      <c r="EH1270" s="66"/>
      <c r="EI1270" s="66"/>
      <c r="EJ1270" s="66"/>
      <c r="EK1270" s="66"/>
      <c r="EL1270" s="66"/>
      <c r="EM1270" s="229"/>
      <c r="EN1270" s="61"/>
      <c r="EO1270" s="61"/>
      <c r="EP1270" s="60"/>
      <c r="EQ1270" s="113"/>
    </row>
    <row r="1271" spans="2:147" ht="11.45" customHeight="1" x14ac:dyDescent="0.2">
      <c r="B1271" s="55"/>
      <c r="C1271" s="56"/>
      <c r="D1271" s="56"/>
      <c r="E1271" s="56"/>
      <c r="F1271" s="56"/>
      <c r="G1271" s="56"/>
      <c r="H1271" s="56"/>
      <c r="I1271" s="56"/>
      <c r="J1271" s="56"/>
      <c r="K1271" s="56"/>
      <c r="L1271" s="56"/>
      <c r="M1271" s="56"/>
      <c r="N1271" s="56"/>
      <c r="O1271" s="56"/>
      <c r="P1271" s="56"/>
      <c r="Q1271" s="56"/>
      <c r="R1271" s="56"/>
      <c r="S1271" s="56"/>
      <c r="T1271" s="56"/>
      <c r="U1271" s="56"/>
      <c r="V1271" s="56"/>
      <c r="W1271" s="56"/>
      <c r="X1271" s="56"/>
      <c r="Y1271" s="56"/>
      <c r="Z1271" s="56"/>
      <c r="AA1271" s="56"/>
      <c r="AB1271" s="56"/>
      <c r="AC1271" s="56"/>
      <c r="AD1271" s="56"/>
      <c r="AE1271" s="56"/>
      <c r="AF1271" s="56"/>
      <c r="AG1271" s="56"/>
      <c r="AH1271" s="56"/>
      <c r="AI1271" s="56"/>
      <c r="AJ1271" s="56"/>
      <c r="AK1271" s="56"/>
      <c r="AL1271" s="56"/>
      <c r="AM1271" s="56"/>
      <c r="AN1271" s="56"/>
      <c r="AO1271" s="56"/>
      <c r="AP1271" s="56"/>
      <c r="AQ1271" s="56"/>
      <c r="AR1271" s="56"/>
      <c r="AS1271" s="56"/>
      <c r="AT1271" s="56"/>
      <c r="AU1271" s="56"/>
      <c r="AV1271" s="56"/>
      <c r="AW1271" s="56"/>
      <c r="AX1271" s="56"/>
      <c r="AY1271" s="56"/>
      <c r="AZ1271" s="56"/>
      <c r="BA1271" s="56"/>
      <c r="BB1271" s="56"/>
      <c r="BC1271" s="56"/>
      <c r="BD1271" s="56"/>
      <c r="BE1271" s="56"/>
      <c r="BF1271" s="56"/>
      <c r="BG1271" s="56"/>
      <c r="BH1271" s="56"/>
      <c r="BI1271" s="56"/>
      <c r="BJ1271" s="56"/>
      <c r="BK1271" s="56"/>
      <c r="BL1271" s="56"/>
      <c r="BM1271" s="56"/>
      <c r="BN1271" s="56"/>
      <c r="BO1271" s="56"/>
      <c r="BP1271" s="56"/>
      <c r="BQ1271" s="56"/>
      <c r="BR1271" s="56"/>
      <c r="BS1271" s="56"/>
      <c r="BT1271" s="56"/>
      <c r="BU1271" s="56"/>
      <c r="BV1271" s="56"/>
      <c r="BW1271" s="56"/>
      <c r="BX1271" s="56"/>
      <c r="BY1271" s="56"/>
      <c r="BZ1271" s="56"/>
      <c r="CA1271" s="56"/>
      <c r="CB1271" s="56"/>
      <c r="CC1271" s="56"/>
      <c r="CD1271" s="56"/>
      <c r="CE1271" s="56"/>
      <c r="CF1271" s="56"/>
      <c r="CG1271" s="56"/>
      <c r="CH1271" s="56"/>
      <c r="CI1271" s="56"/>
      <c r="CJ1271" s="56"/>
      <c r="CK1271" s="56"/>
      <c r="CL1271" s="56"/>
      <c r="CM1271" s="56"/>
      <c r="CN1271" s="56"/>
      <c r="CO1271" s="56"/>
      <c r="CP1271" s="56"/>
      <c r="CQ1271" s="56"/>
      <c r="CR1271" s="56"/>
      <c r="CS1271" s="56"/>
      <c r="CT1271" s="56"/>
      <c r="CU1271" s="56"/>
      <c r="CV1271" s="56"/>
      <c r="CW1271" s="56"/>
      <c r="CX1271" s="56"/>
      <c r="CY1271" s="66"/>
      <c r="CZ1271" s="66"/>
      <c r="DA1271" s="66"/>
      <c r="DB1271" s="66"/>
      <c r="DC1271" s="66"/>
      <c r="DD1271" s="66"/>
      <c r="DE1271" s="66"/>
      <c r="DF1271" s="66"/>
      <c r="DG1271" s="66"/>
      <c r="DH1271" s="66"/>
      <c r="DI1271" s="66"/>
      <c r="DJ1271" s="66"/>
      <c r="DK1271" s="66"/>
      <c r="DL1271" s="66"/>
      <c r="DM1271" s="66"/>
      <c r="DN1271" s="66"/>
      <c r="DO1271" s="66"/>
      <c r="DP1271" s="66"/>
      <c r="DQ1271" s="66"/>
      <c r="DR1271" s="66"/>
      <c r="DS1271" s="66"/>
      <c r="DT1271" s="66"/>
      <c r="DU1271" s="66"/>
      <c r="DV1271" s="66"/>
      <c r="DW1271" s="66"/>
      <c r="DX1271" s="66"/>
      <c r="DY1271" s="66"/>
      <c r="DZ1271" s="66"/>
      <c r="EA1271" s="66"/>
      <c r="EB1271" s="66"/>
      <c r="EC1271" s="66"/>
      <c r="ED1271" s="66"/>
      <c r="EE1271" s="66"/>
      <c r="EF1271" s="66"/>
      <c r="EG1271" s="66"/>
      <c r="EH1271" s="66"/>
      <c r="EI1271" s="66"/>
      <c r="EJ1271" s="66"/>
      <c r="EK1271" s="66"/>
      <c r="EL1271" s="66"/>
      <c r="EM1271" s="229"/>
      <c r="EN1271" s="61"/>
      <c r="EO1271" s="61"/>
      <c r="EP1271" s="60"/>
      <c r="EQ1271" s="113"/>
    </row>
    <row r="1272" spans="2:147" ht="11.45" customHeight="1" x14ac:dyDescent="0.2">
      <c r="B1272" s="55"/>
      <c r="C1272" s="56"/>
      <c r="D1272" s="56"/>
      <c r="E1272" s="56"/>
      <c r="F1272" s="56"/>
      <c r="G1272" s="56"/>
      <c r="H1272" s="56"/>
      <c r="I1272" s="56"/>
      <c r="J1272" s="56"/>
      <c r="K1272" s="56"/>
      <c r="L1272" s="56"/>
      <c r="M1272" s="56"/>
      <c r="N1272" s="56"/>
      <c r="O1272" s="56"/>
      <c r="P1272" s="56"/>
      <c r="Q1272" s="56"/>
      <c r="R1272" s="56"/>
      <c r="S1272" s="56"/>
      <c r="T1272" s="56"/>
      <c r="U1272" s="56"/>
      <c r="V1272" s="56"/>
      <c r="W1272" s="56"/>
      <c r="X1272" s="56"/>
      <c r="Y1272" s="56"/>
      <c r="Z1272" s="56"/>
      <c r="AA1272" s="56"/>
      <c r="AB1272" s="56"/>
      <c r="AC1272" s="56"/>
      <c r="AD1272" s="56"/>
      <c r="AE1272" s="56"/>
      <c r="AF1272" s="56"/>
      <c r="AG1272" s="56"/>
      <c r="AH1272" s="56"/>
      <c r="AI1272" s="56"/>
      <c r="AJ1272" s="56"/>
      <c r="AK1272" s="56"/>
      <c r="AL1272" s="56"/>
      <c r="AM1272" s="56"/>
      <c r="AN1272" s="56"/>
      <c r="AO1272" s="56"/>
      <c r="AP1272" s="56"/>
      <c r="AQ1272" s="56"/>
      <c r="AR1272" s="56"/>
      <c r="AS1272" s="56"/>
      <c r="AT1272" s="56"/>
      <c r="AU1272" s="56"/>
      <c r="AV1272" s="56"/>
      <c r="AW1272" s="56"/>
      <c r="AX1272" s="56"/>
      <c r="AY1272" s="56"/>
      <c r="AZ1272" s="56"/>
      <c r="BA1272" s="56"/>
      <c r="BB1272" s="56"/>
      <c r="BC1272" s="56"/>
      <c r="BD1272" s="56"/>
      <c r="BE1272" s="56"/>
      <c r="BF1272" s="56"/>
      <c r="BG1272" s="56"/>
      <c r="BH1272" s="56"/>
      <c r="BI1272" s="56"/>
      <c r="BJ1272" s="56"/>
      <c r="BK1272" s="56"/>
      <c r="BL1272" s="56"/>
      <c r="BM1272" s="56"/>
      <c r="BN1272" s="56"/>
      <c r="BO1272" s="56"/>
      <c r="BP1272" s="56"/>
      <c r="BQ1272" s="56"/>
      <c r="BR1272" s="56"/>
      <c r="BS1272" s="56"/>
      <c r="BT1272" s="56"/>
      <c r="BU1272" s="56"/>
      <c r="BV1272" s="56"/>
      <c r="BW1272" s="56"/>
      <c r="BX1272" s="56"/>
      <c r="BY1272" s="56"/>
      <c r="BZ1272" s="56"/>
      <c r="CA1272" s="56"/>
      <c r="CB1272" s="56"/>
      <c r="CC1272" s="56"/>
      <c r="CD1272" s="56"/>
      <c r="CE1272" s="56"/>
      <c r="CF1272" s="56"/>
      <c r="CG1272" s="56"/>
      <c r="CH1272" s="56"/>
      <c r="CI1272" s="56"/>
      <c r="CJ1272" s="56"/>
      <c r="CK1272" s="56"/>
      <c r="CL1272" s="56"/>
      <c r="CM1272" s="56"/>
      <c r="CN1272" s="56"/>
      <c r="CO1272" s="56"/>
      <c r="CP1272" s="56"/>
      <c r="CQ1272" s="56"/>
      <c r="CR1272" s="56"/>
      <c r="CS1272" s="56"/>
      <c r="CT1272" s="56"/>
      <c r="CU1272" s="56"/>
      <c r="CV1272" s="56"/>
      <c r="CW1272" s="56"/>
      <c r="CX1272" s="56"/>
      <c r="CY1272" s="66"/>
      <c r="CZ1272" s="66"/>
      <c r="DA1272" s="66"/>
      <c r="DB1272" s="66"/>
      <c r="DC1272" s="66"/>
      <c r="DD1272" s="66"/>
      <c r="DE1272" s="66"/>
      <c r="DF1272" s="66"/>
      <c r="DG1272" s="66"/>
      <c r="DH1272" s="66"/>
      <c r="DI1272" s="66"/>
      <c r="DJ1272" s="66"/>
      <c r="DK1272" s="66"/>
      <c r="DL1272" s="66"/>
      <c r="DM1272" s="66"/>
      <c r="DN1272" s="66"/>
      <c r="DO1272" s="66"/>
      <c r="DP1272" s="66"/>
      <c r="DQ1272" s="66"/>
      <c r="DR1272" s="66"/>
      <c r="DS1272" s="66"/>
      <c r="DT1272" s="66"/>
      <c r="DU1272" s="66"/>
      <c r="DV1272" s="66"/>
      <c r="DW1272" s="66"/>
      <c r="DX1272" s="66"/>
      <c r="DY1272" s="66"/>
      <c r="DZ1272" s="66"/>
      <c r="EA1272" s="66"/>
      <c r="EB1272" s="66"/>
      <c r="EC1272" s="66"/>
      <c r="ED1272" s="66"/>
      <c r="EE1272" s="66"/>
      <c r="EF1272" s="66"/>
      <c r="EG1272" s="66"/>
      <c r="EH1272" s="66"/>
      <c r="EI1272" s="66"/>
      <c r="EJ1272" s="66"/>
      <c r="EK1272" s="66"/>
      <c r="EL1272" s="66"/>
      <c r="EM1272" s="229"/>
      <c r="EN1272" s="61"/>
      <c r="EO1272" s="61"/>
      <c r="EP1272" s="60"/>
      <c r="EQ1272" s="113"/>
    </row>
    <row r="1273" spans="2:147" ht="11.45" customHeight="1" x14ac:dyDescent="0.2">
      <c r="B1273" s="55"/>
      <c r="C1273" s="56"/>
      <c r="D1273" s="56"/>
      <c r="E1273" s="56"/>
      <c r="F1273" s="56"/>
      <c r="G1273" s="56"/>
      <c r="H1273" s="56"/>
      <c r="I1273" s="56"/>
      <c r="J1273" s="56"/>
      <c r="K1273" s="56"/>
      <c r="L1273" s="56"/>
      <c r="M1273" s="56"/>
      <c r="N1273" s="56"/>
      <c r="O1273" s="56"/>
      <c r="P1273" s="56"/>
      <c r="Q1273" s="56"/>
      <c r="R1273" s="56"/>
      <c r="S1273" s="56"/>
      <c r="T1273" s="56"/>
      <c r="U1273" s="56"/>
      <c r="V1273" s="56"/>
      <c r="W1273" s="56"/>
      <c r="X1273" s="56"/>
      <c r="Y1273" s="56"/>
      <c r="Z1273" s="56"/>
      <c r="AA1273" s="56"/>
      <c r="AB1273" s="56"/>
      <c r="AC1273" s="56"/>
      <c r="AD1273" s="56"/>
      <c r="AE1273" s="56"/>
      <c r="AF1273" s="56"/>
      <c r="AG1273" s="56"/>
      <c r="AH1273" s="56"/>
      <c r="AI1273" s="56"/>
      <c r="AJ1273" s="56"/>
      <c r="AK1273" s="56"/>
      <c r="AL1273" s="56"/>
      <c r="AM1273" s="56"/>
      <c r="AN1273" s="56"/>
      <c r="AO1273" s="56"/>
      <c r="AP1273" s="56"/>
      <c r="AQ1273" s="56"/>
      <c r="AR1273" s="56"/>
      <c r="AS1273" s="56"/>
      <c r="AT1273" s="56"/>
      <c r="AU1273" s="56"/>
      <c r="AV1273" s="56"/>
      <c r="AW1273" s="56"/>
      <c r="AX1273" s="56"/>
      <c r="AY1273" s="56"/>
      <c r="AZ1273" s="56"/>
      <c r="BA1273" s="56"/>
      <c r="BB1273" s="56"/>
      <c r="BC1273" s="56"/>
      <c r="BD1273" s="56"/>
      <c r="BE1273" s="56"/>
      <c r="BF1273" s="56"/>
      <c r="BG1273" s="56"/>
      <c r="BH1273" s="56"/>
      <c r="BI1273" s="56"/>
      <c r="BJ1273" s="56"/>
      <c r="BK1273" s="56"/>
      <c r="BL1273" s="56"/>
      <c r="BM1273" s="56"/>
      <c r="BN1273" s="56"/>
      <c r="BO1273" s="56"/>
      <c r="BP1273" s="56"/>
      <c r="BQ1273" s="56"/>
      <c r="BR1273" s="56"/>
      <c r="BS1273" s="56"/>
      <c r="BT1273" s="56"/>
      <c r="BU1273" s="56"/>
      <c r="BV1273" s="56"/>
      <c r="BW1273" s="56"/>
      <c r="BX1273" s="56"/>
      <c r="BY1273" s="56"/>
      <c r="BZ1273" s="56"/>
      <c r="CA1273" s="56"/>
      <c r="CB1273" s="56"/>
      <c r="CC1273" s="56"/>
      <c r="CD1273" s="56"/>
      <c r="CE1273" s="56"/>
      <c r="CF1273" s="56"/>
      <c r="CG1273" s="56"/>
      <c r="CH1273" s="56"/>
      <c r="CI1273" s="56"/>
      <c r="CJ1273" s="56"/>
      <c r="CK1273" s="56"/>
      <c r="CL1273" s="56"/>
      <c r="CM1273" s="56"/>
      <c r="CN1273" s="56"/>
      <c r="CO1273" s="56"/>
      <c r="CP1273" s="56"/>
      <c r="CQ1273" s="56"/>
      <c r="CR1273" s="56"/>
      <c r="CS1273" s="56"/>
      <c r="CT1273" s="56"/>
      <c r="CU1273" s="56"/>
      <c r="CV1273" s="56"/>
      <c r="CW1273" s="56"/>
      <c r="CX1273" s="56"/>
      <c r="CY1273" s="66"/>
      <c r="CZ1273" s="66"/>
      <c r="DA1273" s="66"/>
      <c r="DB1273" s="66"/>
      <c r="DC1273" s="66"/>
      <c r="DD1273" s="66"/>
      <c r="DE1273" s="66"/>
      <c r="DF1273" s="66"/>
      <c r="DG1273" s="66"/>
      <c r="DH1273" s="66"/>
      <c r="DI1273" s="66"/>
      <c r="DJ1273" s="66"/>
      <c r="DK1273" s="66"/>
      <c r="DL1273" s="66"/>
      <c r="DM1273" s="66"/>
      <c r="DN1273" s="66"/>
      <c r="DO1273" s="66"/>
      <c r="DP1273" s="66"/>
      <c r="DQ1273" s="66"/>
      <c r="DR1273" s="66"/>
      <c r="DS1273" s="66"/>
      <c r="DT1273" s="66"/>
      <c r="DU1273" s="66"/>
      <c r="DV1273" s="66"/>
      <c r="DW1273" s="66"/>
      <c r="DX1273" s="66"/>
      <c r="DY1273" s="66"/>
      <c r="DZ1273" s="66"/>
      <c r="EA1273" s="66"/>
      <c r="EB1273" s="66"/>
      <c r="EC1273" s="66"/>
      <c r="ED1273" s="66"/>
      <c r="EE1273" s="66"/>
      <c r="EF1273" s="66"/>
      <c r="EG1273" s="66"/>
      <c r="EH1273" s="66"/>
      <c r="EI1273" s="66"/>
      <c r="EJ1273" s="66"/>
      <c r="EK1273" s="66"/>
      <c r="EL1273" s="66"/>
      <c r="EM1273" s="229"/>
      <c r="EN1273" s="61"/>
      <c r="EO1273" s="61"/>
      <c r="EP1273" s="60"/>
      <c r="EQ1273" s="113"/>
    </row>
    <row r="1274" spans="2:147" ht="11.45" customHeight="1" x14ac:dyDescent="0.2">
      <c r="B1274" s="55"/>
      <c r="C1274" s="56"/>
      <c r="D1274" s="56"/>
      <c r="E1274" s="56"/>
      <c r="F1274" s="56"/>
      <c r="G1274" s="56"/>
      <c r="H1274" s="56"/>
      <c r="I1274" s="56"/>
      <c r="J1274" s="56"/>
      <c r="K1274" s="56"/>
      <c r="L1274" s="56"/>
      <c r="M1274" s="56"/>
      <c r="N1274" s="56"/>
      <c r="O1274" s="56"/>
      <c r="P1274" s="56"/>
      <c r="Q1274" s="56"/>
      <c r="R1274" s="56"/>
      <c r="S1274" s="56"/>
      <c r="T1274" s="56"/>
      <c r="U1274" s="56"/>
      <c r="V1274" s="56"/>
      <c r="W1274" s="56"/>
      <c r="X1274" s="56"/>
      <c r="Y1274" s="56"/>
      <c r="Z1274" s="56"/>
      <c r="AA1274" s="56"/>
      <c r="AB1274" s="56"/>
      <c r="AC1274" s="56"/>
      <c r="AD1274" s="56"/>
      <c r="AE1274" s="56"/>
      <c r="AF1274" s="56"/>
      <c r="AG1274" s="56"/>
      <c r="AH1274" s="56"/>
      <c r="AI1274" s="56"/>
      <c r="AJ1274" s="56"/>
      <c r="AK1274" s="56"/>
      <c r="AL1274" s="56"/>
      <c r="AM1274" s="56"/>
      <c r="AN1274" s="56"/>
      <c r="AO1274" s="56"/>
      <c r="AP1274" s="56"/>
      <c r="AQ1274" s="56"/>
      <c r="AR1274" s="56"/>
      <c r="AS1274" s="56"/>
      <c r="AT1274" s="56"/>
      <c r="AU1274" s="56"/>
      <c r="AV1274" s="56"/>
      <c r="AW1274" s="56"/>
      <c r="AX1274" s="56"/>
      <c r="AY1274" s="56"/>
      <c r="AZ1274" s="56"/>
      <c r="BA1274" s="56"/>
      <c r="BB1274" s="56"/>
      <c r="BC1274" s="56"/>
      <c r="BD1274" s="56"/>
      <c r="BE1274" s="56"/>
      <c r="BF1274" s="56"/>
      <c r="BG1274" s="56"/>
      <c r="BH1274" s="56"/>
      <c r="BI1274" s="56"/>
      <c r="BJ1274" s="56"/>
      <c r="BK1274" s="56"/>
      <c r="BL1274" s="56"/>
      <c r="BM1274" s="56"/>
      <c r="BN1274" s="56"/>
      <c r="BO1274" s="56"/>
      <c r="BP1274" s="56"/>
      <c r="BQ1274" s="56"/>
      <c r="BR1274" s="56"/>
      <c r="BS1274" s="56"/>
      <c r="BT1274" s="56"/>
      <c r="BU1274" s="56"/>
      <c r="BV1274" s="56"/>
      <c r="BW1274" s="56"/>
      <c r="BX1274" s="56"/>
      <c r="BY1274" s="56"/>
      <c r="BZ1274" s="56"/>
      <c r="CA1274" s="56"/>
      <c r="CB1274" s="56"/>
      <c r="CC1274" s="56"/>
      <c r="CD1274" s="56"/>
      <c r="CE1274" s="56"/>
      <c r="CF1274" s="56"/>
      <c r="CG1274" s="56"/>
      <c r="CH1274" s="56"/>
      <c r="CI1274" s="56"/>
      <c r="CJ1274" s="56"/>
      <c r="CK1274" s="56"/>
      <c r="CL1274" s="56"/>
      <c r="CM1274" s="56"/>
      <c r="CN1274" s="56"/>
      <c r="CO1274" s="56"/>
      <c r="CP1274" s="56"/>
      <c r="CQ1274" s="56"/>
      <c r="CR1274" s="56"/>
      <c r="CS1274" s="56"/>
      <c r="CT1274" s="56"/>
      <c r="CU1274" s="56"/>
      <c r="CV1274" s="56"/>
      <c r="CW1274" s="56"/>
      <c r="CX1274" s="56"/>
      <c r="CY1274" s="66"/>
      <c r="CZ1274" s="66"/>
      <c r="DA1274" s="66"/>
      <c r="DB1274" s="66"/>
      <c r="DC1274" s="66"/>
      <c r="DD1274" s="66"/>
      <c r="DE1274" s="66"/>
      <c r="DF1274" s="66"/>
      <c r="DG1274" s="66"/>
      <c r="DH1274" s="66"/>
      <c r="DI1274" s="66"/>
      <c r="DJ1274" s="66"/>
      <c r="DK1274" s="66"/>
      <c r="DL1274" s="66"/>
      <c r="DM1274" s="66"/>
      <c r="DN1274" s="66"/>
      <c r="DO1274" s="66"/>
      <c r="DP1274" s="66"/>
      <c r="DQ1274" s="66"/>
      <c r="DR1274" s="66"/>
      <c r="DS1274" s="66"/>
      <c r="DT1274" s="66"/>
      <c r="DU1274" s="66"/>
      <c r="DV1274" s="66"/>
      <c r="DW1274" s="66"/>
      <c r="DX1274" s="66"/>
      <c r="DY1274" s="66"/>
      <c r="DZ1274" s="66"/>
      <c r="EA1274" s="66"/>
      <c r="EB1274" s="66"/>
      <c r="EC1274" s="66"/>
      <c r="ED1274" s="66"/>
      <c r="EE1274" s="66"/>
      <c r="EF1274" s="66"/>
      <c r="EG1274" s="66"/>
      <c r="EH1274" s="66"/>
      <c r="EI1274" s="66"/>
      <c r="EJ1274" s="66"/>
      <c r="EK1274" s="66"/>
      <c r="EL1274" s="66"/>
      <c r="EM1274" s="229"/>
      <c r="EN1274" s="61"/>
      <c r="EO1274" s="61"/>
      <c r="EP1274" s="60"/>
      <c r="EQ1274" s="113"/>
    </row>
    <row r="1275" spans="2:147" ht="11.45" customHeight="1" x14ac:dyDescent="0.2">
      <c r="B1275" s="55"/>
      <c r="C1275" s="56"/>
      <c r="D1275" s="56"/>
      <c r="E1275" s="56"/>
      <c r="F1275" s="56"/>
      <c r="G1275" s="56"/>
      <c r="H1275" s="56"/>
      <c r="I1275" s="56"/>
      <c r="J1275" s="56"/>
      <c r="K1275" s="56"/>
      <c r="L1275" s="56"/>
      <c r="M1275" s="56"/>
      <c r="N1275" s="56"/>
      <c r="O1275" s="56"/>
      <c r="P1275" s="56"/>
      <c r="Q1275" s="56"/>
      <c r="R1275" s="56"/>
      <c r="S1275" s="56"/>
      <c r="T1275" s="56"/>
      <c r="U1275" s="56"/>
      <c r="V1275" s="56"/>
      <c r="W1275" s="56"/>
      <c r="X1275" s="56"/>
      <c r="Y1275" s="56"/>
      <c r="Z1275" s="56"/>
      <c r="AA1275" s="56"/>
      <c r="AB1275" s="56"/>
      <c r="AC1275" s="56"/>
      <c r="AD1275" s="56"/>
      <c r="AE1275" s="56"/>
      <c r="AF1275" s="56"/>
      <c r="AG1275" s="56"/>
      <c r="AH1275" s="56"/>
      <c r="AI1275" s="56"/>
      <c r="AJ1275" s="56"/>
      <c r="AK1275" s="56"/>
      <c r="AL1275" s="56"/>
      <c r="AM1275" s="56"/>
      <c r="AN1275" s="56"/>
      <c r="AO1275" s="56"/>
      <c r="AP1275" s="56"/>
      <c r="AQ1275" s="56"/>
      <c r="AR1275" s="56"/>
      <c r="AS1275" s="56"/>
      <c r="AT1275" s="56"/>
      <c r="AU1275" s="56"/>
      <c r="AV1275" s="56"/>
      <c r="AW1275" s="56"/>
      <c r="AX1275" s="56"/>
      <c r="AY1275" s="56"/>
      <c r="AZ1275" s="56"/>
      <c r="BA1275" s="56"/>
      <c r="BB1275" s="56"/>
      <c r="BC1275" s="56"/>
      <c r="BD1275" s="56"/>
      <c r="BE1275" s="56"/>
      <c r="BF1275" s="56"/>
      <c r="BG1275" s="56"/>
      <c r="BH1275" s="56"/>
      <c r="BI1275" s="56"/>
      <c r="BJ1275" s="56"/>
      <c r="BK1275" s="56"/>
      <c r="BL1275" s="56"/>
      <c r="BM1275" s="56"/>
      <c r="BN1275" s="56"/>
      <c r="BO1275" s="56"/>
      <c r="BP1275" s="56"/>
      <c r="BQ1275" s="56"/>
      <c r="BR1275" s="56"/>
      <c r="BS1275" s="56"/>
      <c r="BT1275" s="56"/>
      <c r="BU1275" s="56"/>
      <c r="BV1275" s="56"/>
      <c r="BW1275" s="56"/>
      <c r="BX1275" s="56"/>
      <c r="BY1275" s="56"/>
      <c r="BZ1275" s="56"/>
      <c r="CA1275" s="56"/>
      <c r="CB1275" s="56"/>
      <c r="CC1275" s="56"/>
      <c r="CD1275" s="56"/>
      <c r="CE1275" s="56"/>
      <c r="CF1275" s="56"/>
      <c r="CG1275" s="56"/>
      <c r="CH1275" s="56"/>
      <c r="CI1275" s="56"/>
      <c r="CJ1275" s="56"/>
      <c r="CK1275" s="56"/>
      <c r="CL1275" s="56"/>
      <c r="CM1275" s="56"/>
      <c r="CN1275" s="56"/>
      <c r="CO1275" s="56"/>
      <c r="CP1275" s="56"/>
      <c r="CQ1275" s="56"/>
      <c r="CR1275" s="56"/>
      <c r="CS1275" s="56"/>
      <c r="CT1275" s="56"/>
      <c r="CU1275" s="56"/>
      <c r="CV1275" s="56"/>
      <c r="CW1275" s="56"/>
      <c r="CX1275" s="56"/>
      <c r="CY1275" s="66"/>
      <c r="CZ1275" s="66"/>
      <c r="DA1275" s="66"/>
      <c r="DB1275" s="66"/>
      <c r="DC1275" s="66"/>
      <c r="DD1275" s="66"/>
      <c r="DE1275" s="66"/>
      <c r="DF1275" s="66"/>
      <c r="DG1275" s="66"/>
      <c r="DH1275" s="66"/>
      <c r="DI1275" s="66"/>
      <c r="DJ1275" s="66"/>
      <c r="DK1275" s="66"/>
      <c r="DL1275" s="66"/>
      <c r="DM1275" s="66"/>
      <c r="DN1275" s="66"/>
      <c r="DO1275" s="66"/>
      <c r="DP1275" s="66"/>
      <c r="DQ1275" s="66"/>
      <c r="DR1275" s="66"/>
      <c r="DS1275" s="66"/>
      <c r="DT1275" s="66"/>
      <c r="DU1275" s="66"/>
      <c r="DV1275" s="66"/>
      <c r="DW1275" s="66"/>
      <c r="DX1275" s="66"/>
      <c r="DY1275" s="66"/>
      <c r="DZ1275" s="66"/>
      <c r="EA1275" s="66"/>
      <c r="EB1275" s="66"/>
      <c r="EC1275" s="66"/>
      <c r="ED1275" s="66"/>
      <c r="EE1275" s="66"/>
      <c r="EF1275" s="66"/>
      <c r="EG1275" s="66"/>
      <c r="EH1275" s="66"/>
      <c r="EI1275" s="66"/>
      <c r="EJ1275" s="66"/>
      <c r="EK1275" s="66"/>
      <c r="EL1275" s="66"/>
      <c r="EM1275" s="229"/>
      <c r="EN1275" s="61"/>
      <c r="EO1275" s="61"/>
      <c r="EP1275" s="60"/>
      <c r="EQ1275" s="113"/>
    </row>
    <row r="1276" spans="2:147" ht="11.45" customHeight="1" x14ac:dyDescent="0.2">
      <c r="B1276" s="55"/>
      <c r="C1276" s="56"/>
      <c r="D1276" s="56"/>
      <c r="E1276" s="56"/>
      <c r="F1276" s="56"/>
      <c r="G1276" s="56"/>
      <c r="H1276" s="56"/>
      <c r="I1276" s="56"/>
      <c r="J1276" s="56"/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56"/>
      <c r="X1276" s="56"/>
      <c r="Y1276" s="56"/>
      <c r="Z1276" s="56"/>
      <c r="AA1276" s="56"/>
      <c r="AB1276" s="56"/>
      <c r="AC1276" s="56"/>
      <c r="AD1276" s="56"/>
      <c r="AE1276" s="56"/>
      <c r="AF1276" s="56"/>
      <c r="AG1276" s="56"/>
      <c r="AH1276" s="56"/>
      <c r="AI1276" s="56"/>
      <c r="AJ1276" s="56"/>
      <c r="AK1276" s="56"/>
      <c r="AL1276" s="56"/>
      <c r="AM1276" s="56"/>
      <c r="AN1276" s="56"/>
      <c r="AO1276" s="56"/>
      <c r="AP1276" s="56"/>
      <c r="AQ1276" s="56"/>
      <c r="AR1276" s="56"/>
      <c r="AS1276" s="56"/>
      <c r="AT1276" s="56"/>
      <c r="AU1276" s="56"/>
      <c r="AV1276" s="56"/>
      <c r="AW1276" s="56"/>
      <c r="AX1276" s="56"/>
      <c r="AY1276" s="56"/>
      <c r="AZ1276" s="56"/>
      <c r="BA1276" s="56"/>
      <c r="BB1276" s="56"/>
      <c r="BC1276" s="56"/>
      <c r="BD1276" s="56"/>
      <c r="BE1276" s="56"/>
      <c r="BF1276" s="56"/>
      <c r="BG1276" s="56"/>
      <c r="BH1276" s="56"/>
      <c r="BI1276" s="56"/>
      <c r="BJ1276" s="56"/>
      <c r="BK1276" s="56"/>
      <c r="BL1276" s="56"/>
      <c r="BM1276" s="56"/>
      <c r="BN1276" s="56"/>
      <c r="BO1276" s="56"/>
      <c r="BP1276" s="56"/>
      <c r="BQ1276" s="56"/>
      <c r="BR1276" s="56"/>
      <c r="BS1276" s="56"/>
      <c r="BT1276" s="56"/>
      <c r="BU1276" s="56"/>
      <c r="BV1276" s="56"/>
      <c r="BW1276" s="56"/>
      <c r="BX1276" s="56"/>
      <c r="BY1276" s="56"/>
      <c r="BZ1276" s="56"/>
      <c r="CA1276" s="56"/>
      <c r="CB1276" s="56"/>
      <c r="CC1276" s="56"/>
      <c r="CD1276" s="56"/>
      <c r="CE1276" s="56"/>
      <c r="CF1276" s="56"/>
      <c r="CG1276" s="56"/>
      <c r="CH1276" s="56"/>
      <c r="CI1276" s="56"/>
      <c r="CJ1276" s="56"/>
      <c r="CK1276" s="56"/>
      <c r="CL1276" s="56"/>
      <c r="CM1276" s="56"/>
      <c r="CN1276" s="56"/>
      <c r="CO1276" s="56"/>
      <c r="CP1276" s="56"/>
      <c r="CQ1276" s="56"/>
      <c r="CR1276" s="56"/>
      <c r="CS1276" s="56"/>
      <c r="CT1276" s="56"/>
      <c r="CU1276" s="56"/>
      <c r="CV1276" s="56"/>
      <c r="CW1276" s="56"/>
      <c r="CX1276" s="56"/>
      <c r="CY1276" s="66"/>
      <c r="CZ1276" s="66"/>
      <c r="DA1276" s="66"/>
      <c r="DB1276" s="66"/>
      <c r="DC1276" s="66"/>
      <c r="DD1276" s="66"/>
      <c r="DE1276" s="66"/>
      <c r="DF1276" s="66"/>
      <c r="DG1276" s="66"/>
      <c r="DH1276" s="66"/>
      <c r="DI1276" s="66"/>
      <c r="DJ1276" s="66"/>
      <c r="DK1276" s="66"/>
      <c r="DL1276" s="66"/>
      <c r="DM1276" s="66"/>
      <c r="DN1276" s="66"/>
      <c r="DO1276" s="66"/>
      <c r="DP1276" s="66"/>
      <c r="DQ1276" s="66"/>
      <c r="DR1276" s="66"/>
      <c r="DS1276" s="66"/>
      <c r="DT1276" s="66"/>
      <c r="DU1276" s="66"/>
      <c r="DV1276" s="66"/>
      <c r="DW1276" s="66"/>
      <c r="DX1276" s="66"/>
      <c r="DY1276" s="66"/>
      <c r="DZ1276" s="66"/>
      <c r="EA1276" s="66"/>
      <c r="EB1276" s="66"/>
      <c r="EC1276" s="66"/>
      <c r="ED1276" s="66"/>
      <c r="EE1276" s="66"/>
      <c r="EF1276" s="66"/>
      <c r="EG1276" s="66"/>
      <c r="EH1276" s="66"/>
      <c r="EI1276" s="66"/>
      <c r="EJ1276" s="66"/>
      <c r="EK1276" s="66"/>
      <c r="EL1276" s="66"/>
      <c r="EM1276" s="229"/>
      <c r="EN1276" s="61"/>
      <c r="EO1276" s="61"/>
      <c r="EP1276" s="60"/>
      <c r="EQ1276" s="113"/>
    </row>
    <row r="1277" spans="2:147" ht="11.45" customHeight="1" x14ac:dyDescent="0.2">
      <c r="B1277" s="55"/>
      <c r="C1277" s="56"/>
      <c r="D1277" s="56"/>
      <c r="E1277" s="56"/>
      <c r="F1277" s="56"/>
      <c r="G1277" s="56"/>
      <c r="H1277" s="56"/>
      <c r="I1277" s="56"/>
      <c r="J1277" s="56"/>
      <c r="K1277" s="56"/>
      <c r="L1277" s="56"/>
      <c r="M1277" s="56"/>
      <c r="N1277" s="56"/>
      <c r="O1277" s="56"/>
      <c r="P1277" s="56"/>
      <c r="Q1277" s="56"/>
      <c r="R1277" s="56"/>
      <c r="S1277" s="56"/>
      <c r="T1277" s="56"/>
      <c r="U1277" s="56"/>
      <c r="V1277" s="56"/>
      <c r="W1277" s="56"/>
      <c r="X1277" s="56"/>
      <c r="Y1277" s="56"/>
      <c r="Z1277" s="56"/>
      <c r="AA1277" s="56"/>
      <c r="AB1277" s="56"/>
      <c r="AC1277" s="56"/>
      <c r="AD1277" s="56"/>
      <c r="AE1277" s="56"/>
      <c r="AF1277" s="56"/>
      <c r="AG1277" s="56"/>
      <c r="AH1277" s="56"/>
      <c r="AI1277" s="56"/>
      <c r="AJ1277" s="56"/>
      <c r="AK1277" s="56"/>
      <c r="AL1277" s="56"/>
      <c r="AM1277" s="56"/>
      <c r="AN1277" s="56"/>
      <c r="AO1277" s="56"/>
      <c r="AP1277" s="56"/>
      <c r="AQ1277" s="56"/>
      <c r="AR1277" s="56"/>
      <c r="AS1277" s="56"/>
      <c r="AT1277" s="56"/>
      <c r="AU1277" s="56"/>
      <c r="AV1277" s="56"/>
      <c r="AW1277" s="56"/>
      <c r="AX1277" s="56"/>
      <c r="AY1277" s="56"/>
      <c r="AZ1277" s="56"/>
      <c r="BA1277" s="56"/>
      <c r="BB1277" s="56"/>
      <c r="BC1277" s="56"/>
      <c r="BD1277" s="56"/>
      <c r="BE1277" s="56"/>
      <c r="BF1277" s="56"/>
      <c r="BG1277" s="56"/>
      <c r="BH1277" s="56"/>
      <c r="BI1277" s="56"/>
      <c r="BJ1277" s="56"/>
      <c r="BK1277" s="56"/>
      <c r="BL1277" s="56"/>
      <c r="BM1277" s="56"/>
      <c r="BN1277" s="56"/>
      <c r="BO1277" s="56"/>
      <c r="BP1277" s="56"/>
      <c r="BQ1277" s="56"/>
      <c r="BR1277" s="56"/>
      <c r="BS1277" s="56"/>
      <c r="BT1277" s="56"/>
      <c r="BU1277" s="56"/>
      <c r="BV1277" s="56"/>
      <c r="BW1277" s="56"/>
      <c r="BX1277" s="56"/>
      <c r="BY1277" s="56"/>
      <c r="BZ1277" s="56"/>
      <c r="CA1277" s="56"/>
      <c r="CB1277" s="56"/>
      <c r="CC1277" s="56"/>
      <c r="CD1277" s="56"/>
      <c r="CE1277" s="56"/>
      <c r="CF1277" s="56"/>
      <c r="CG1277" s="56"/>
      <c r="CH1277" s="56"/>
      <c r="CI1277" s="56"/>
      <c r="CJ1277" s="56"/>
      <c r="CK1277" s="56"/>
      <c r="CL1277" s="56"/>
      <c r="CM1277" s="56"/>
      <c r="CN1277" s="56"/>
      <c r="CO1277" s="56"/>
      <c r="CP1277" s="56"/>
      <c r="CQ1277" s="56"/>
      <c r="CR1277" s="56"/>
      <c r="CS1277" s="56"/>
      <c r="CT1277" s="56"/>
      <c r="CU1277" s="56"/>
      <c r="CV1277" s="56"/>
      <c r="CW1277" s="56"/>
      <c r="CX1277" s="56"/>
      <c r="CY1277" s="66"/>
      <c r="CZ1277" s="66"/>
      <c r="DA1277" s="66"/>
      <c r="DB1277" s="66"/>
      <c r="DC1277" s="66"/>
      <c r="DD1277" s="66"/>
      <c r="DE1277" s="66"/>
      <c r="DF1277" s="66"/>
      <c r="DG1277" s="66"/>
      <c r="DH1277" s="66"/>
      <c r="DI1277" s="66"/>
      <c r="DJ1277" s="66"/>
      <c r="DK1277" s="66"/>
      <c r="DL1277" s="66"/>
      <c r="DM1277" s="66"/>
      <c r="DN1277" s="66"/>
      <c r="DO1277" s="66"/>
      <c r="DP1277" s="66"/>
      <c r="DQ1277" s="66"/>
      <c r="DR1277" s="66"/>
      <c r="DS1277" s="66"/>
      <c r="DT1277" s="66"/>
      <c r="DU1277" s="66"/>
      <c r="DV1277" s="66"/>
      <c r="DW1277" s="66"/>
      <c r="DX1277" s="66"/>
      <c r="DY1277" s="66"/>
      <c r="DZ1277" s="66"/>
      <c r="EA1277" s="66"/>
      <c r="EB1277" s="66"/>
      <c r="EC1277" s="66"/>
      <c r="ED1277" s="66"/>
      <c r="EE1277" s="66"/>
      <c r="EF1277" s="66"/>
      <c r="EG1277" s="66"/>
      <c r="EH1277" s="66"/>
      <c r="EI1277" s="66"/>
      <c r="EJ1277" s="66"/>
      <c r="EK1277" s="66"/>
      <c r="EL1277" s="66"/>
      <c r="EM1277" s="229"/>
      <c r="EN1277" s="61"/>
      <c r="EO1277" s="61"/>
      <c r="EP1277" s="60"/>
      <c r="EQ1277" s="113"/>
    </row>
    <row r="1278" spans="2:147" ht="11.25" customHeight="1" x14ac:dyDescent="0.2">
      <c r="B1278" s="55"/>
      <c r="C1278" s="56"/>
      <c r="D1278" s="56"/>
      <c r="E1278" s="56"/>
      <c r="F1278" s="56"/>
      <c r="G1278" s="56"/>
      <c r="H1278" s="56"/>
      <c r="I1278" s="56"/>
      <c r="J1278" s="56"/>
      <c r="K1278" s="56"/>
      <c r="L1278" s="73"/>
      <c r="M1278" s="73"/>
      <c r="N1278" s="73"/>
      <c r="O1278" s="56"/>
      <c r="P1278" s="56"/>
      <c r="Q1278" s="56"/>
      <c r="R1278" s="56"/>
      <c r="S1278" s="56"/>
      <c r="T1278" s="56"/>
      <c r="U1278" s="56"/>
      <c r="V1278" s="56"/>
      <c r="W1278" s="56"/>
      <c r="X1278" s="56"/>
      <c r="Y1278" s="56"/>
      <c r="Z1278" s="56"/>
      <c r="AA1278" s="56"/>
      <c r="AB1278" s="56"/>
      <c r="AC1278" s="56"/>
      <c r="AD1278" s="56"/>
      <c r="AE1278" s="56"/>
      <c r="AF1278" s="56"/>
      <c r="AG1278" s="56"/>
      <c r="AH1278" s="56"/>
      <c r="AI1278" s="56"/>
      <c r="AJ1278" s="56"/>
      <c r="AK1278" s="56"/>
      <c r="AL1278" s="56"/>
      <c r="AM1278" s="56"/>
      <c r="AN1278" s="56"/>
      <c r="AO1278" s="56"/>
      <c r="AP1278" s="56"/>
      <c r="AQ1278" s="56"/>
      <c r="AR1278" s="56"/>
      <c r="AS1278" s="56"/>
      <c r="AT1278" s="56"/>
      <c r="AU1278" s="56"/>
      <c r="AV1278" s="56"/>
      <c r="AW1278" s="56"/>
      <c r="AX1278" s="56"/>
      <c r="AY1278" s="56"/>
      <c r="AZ1278" s="56"/>
      <c r="BA1278" s="56"/>
      <c r="BB1278" s="56"/>
      <c r="BC1278" s="56"/>
      <c r="BD1278" s="56"/>
      <c r="BE1278" s="56"/>
      <c r="BF1278" s="56"/>
      <c r="BG1278" s="56"/>
      <c r="BH1278" s="56"/>
      <c r="BI1278" s="56"/>
      <c r="BJ1278" s="56"/>
      <c r="BK1278" s="56"/>
      <c r="BL1278" s="56"/>
      <c r="BM1278" s="56"/>
      <c r="BN1278" s="56"/>
      <c r="BO1278" s="56"/>
      <c r="BP1278" s="56"/>
      <c r="BQ1278" s="56"/>
      <c r="BR1278" s="56"/>
      <c r="BS1278" s="73"/>
      <c r="BT1278" s="56"/>
      <c r="BU1278" s="56"/>
      <c r="BV1278" s="56"/>
      <c r="BW1278" s="56"/>
      <c r="BX1278" s="56"/>
      <c r="BY1278" s="56"/>
      <c r="BZ1278" s="56"/>
      <c r="CA1278" s="56"/>
      <c r="CB1278" s="56"/>
      <c r="CC1278" s="56"/>
      <c r="CD1278" s="56"/>
      <c r="CE1278" s="56"/>
      <c r="CF1278" s="56"/>
      <c r="CG1278" s="56"/>
      <c r="CH1278" s="56"/>
      <c r="CI1278" s="56"/>
      <c r="CJ1278" s="56"/>
      <c r="CK1278" s="56"/>
      <c r="CL1278" s="56"/>
      <c r="CM1278" s="56"/>
      <c r="CN1278" s="56"/>
      <c r="CO1278" s="56"/>
      <c r="CP1278" s="56"/>
      <c r="CQ1278" s="56"/>
      <c r="CR1278" s="56"/>
      <c r="CS1278" s="56"/>
      <c r="CT1278" s="56"/>
      <c r="CU1278" s="56"/>
      <c r="CV1278" s="56"/>
      <c r="CW1278" s="56"/>
      <c r="CX1278" s="56"/>
      <c r="CY1278" s="56"/>
      <c r="CZ1278" s="56"/>
      <c r="DA1278" s="56"/>
      <c r="DB1278" s="56"/>
      <c r="DC1278" s="56"/>
      <c r="DD1278" s="56"/>
      <c r="DE1278" s="56"/>
      <c r="DF1278" s="56"/>
      <c r="DG1278" s="56"/>
      <c r="DH1278" s="56"/>
      <c r="DI1278" s="56"/>
      <c r="DJ1278" s="56"/>
      <c r="DK1278" s="56"/>
      <c r="DL1278" s="56"/>
      <c r="DM1278" s="56"/>
      <c r="DN1278" s="56"/>
      <c r="DO1278" s="56"/>
      <c r="DP1278" s="56"/>
      <c r="DQ1278" s="56"/>
      <c r="DR1278" s="56"/>
      <c r="DS1278" s="56"/>
      <c r="DT1278" s="56"/>
      <c r="DU1278" s="56"/>
      <c r="DV1278" s="56"/>
      <c r="DW1278" s="56"/>
      <c r="DX1278" s="56"/>
      <c r="DY1278" s="56"/>
      <c r="DZ1278" s="56"/>
      <c r="EA1278" s="56"/>
      <c r="EB1278" s="56"/>
      <c r="EC1278" s="56"/>
      <c r="ED1278" s="56"/>
      <c r="EE1278" s="56"/>
      <c r="EF1278" s="56"/>
      <c r="EG1278" s="56"/>
      <c r="EH1278" s="56"/>
      <c r="EI1278" s="56"/>
      <c r="EJ1278" s="56"/>
      <c r="EK1278" s="56"/>
      <c r="EL1278" s="56"/>
      <c r="EM1278" s="61"/>
      <c r="EN1278" s="61"/>
      <c r="EO1278" s="61"/>
      <c r="EP1278" s="60"/>
      <c r="EQ1278" s="60"/>
    </row>
    <row r="1279" spans="2:147" ht="11.25" customHeight="1" x14ac:dyDescent="0.2">
      <c r="B1279" s="55"/>
      <c r="C1279" s="56"/>
      <c r="D1279" s="56"/>
      <c r="E1279" s="56"/>
      <c r="F1279" s="56"/>
      <c r="G1279" s="56"/>
      <c r="H1279" s="56"/>
      <c r="I1279" s="56"/>
      <c r="J1279" s="56"/>
      <c r="K1279" s="56"/>
      <c r="L1279" s="73"/>
      <c r="M1279" s="73"/>
      <c r="N1279" s="73"/>
      <c r="O1279" s="56"/>
      <c r="P1279" s="56"/>
      <c r="Q1279" s="56"/>
      <c r="R1279" s="56"/>
      <c r="S1279" s="56"/>
      <c r="T1279" s="56"/>
      <c r="U1279" s="56"/>
      <c r="V1279" s="56"/>
      <c r="W1279" s="56"/>
      <c r="X1279" s="56"/>
      <c r="Y1279" s="56"/>
      <c r="Z1279" s="56"/>
      <c r="AA1279" s="56"/>
      <c r="AB1279" s="56"/>
      <c r="AC1279" s="56"/>
      <c r="AD1279" s="56"/>
      <c r="AE1279" s="56"/>
      <c r="AF1279" s="56"/>
      <c r="AG1279" s="56"/>
      <c r="AH1279" s="56"/>
      <c r="AI1279" s="56"/>
      <c r="AJ1279" s="56"/>
      <c r="AK1279" s="56"/>
      <c r="AL1279" s="56"/>
      <c r="AM1279" s="56"/>
      <c r="AN1279" s="56"/>
      <c r="AO1279" s="56"/>
      <c r="AP1279" s="56"/>
      <c r="AQ1279" s="56"/>
      <c r="AR1279" s="56"/>
      <c r="AS1279" s="56"/>
      <c r="AT1279" s="56"/>
      <c r="AU1279" s="56"/>
      <c r="AV1279" s="56"/>
      <c r="AW1279" s="56"/>
      <c r="AX1279" s="56"/>
      <c r="AY1279" s="56"/>
      <c r="AZ1279" s="56"/>
      <c r="BA1279" s="56"/>
      <c r="BB1279" s="56"/>
      <c r="BC1279" s="56"/>
      <c r="BD1279" s="56"/>
      <c r="BE1279" s="56"/>
      <c r="BF1279" s="56"/>
      <c r="BG1279" s="56"/>
      <c r="BH1279" s="56"/>
      <c r="BI1279" s="56"/>
      <c r="BJ1279" s="56"/>
      <c r="BK1279" s="56"/>
      <c r="BL1279" s="56"/>
      <c r="BM1279" s="56"/>
      <c r="BN1279" s="56"/>
      <c r="BO1279" s="56"/>
      <c r="BP1279" s="56"/>
      <c r="BQ1279" s="56"/>
      <c r="BR1279" s="56"/>
      <c r="BS1279" s="73"/>
      <c r="BT1279" s="56"/>
      <c r="BU1279" s="56"/>
      <c r="BV1279" s="56"/>
      <c r="BW1279" s="56"/>
      <c r="BX1279" s="56"/>
      <c r="BY1279" s="56"/>
      <c r="BZ1279" s="56"/>
      <c r="CA1279" s="56"/>
      <c r="CB1279" s="56"/>
      <c r="CC1279" s="56"/>
      <c r="CD1279" s="56"/>
      <c r="CE1279" s="56"/>
      <c r="CF1279" s="56"/>
      <c r="CG1279" s="56"/>
      <c r="CH1279" s="56"/>
      <c r="CI1279" s="56"/>
      <c r="CJ1279" s="56"/>
      <c r="CK1279" s="56"/>
      <c r="CL1279" s="56"/>
      <c r="CM1279" s="56"/>
      <c r="CN1279" s="56"/>
      <c r="CO1279" s="56"/>
      <c r="CP1279" s="56"/>
      <c r="CQ1279" s="56"/>
      <c r="CR1279" s="56"/>
      <c r="CS1279" s="56"/>
      <c r="CT1279" s="56"/>
      <c r="CU1279" s="56"/>
      <c r="CV1279" s="56"/>
      <c r="CW1279" s="56"/>
      <c r="CX1279" s="56"/>
      <c r="CY1279" s="56"/>
      <c r="CZ1279" s="56"/>
      <c r="DA1279" s="56"/>
      <c r="DB1279" s="56"/>
      <c r="DC1279" s="56"/>
      <c r="DD1279" s="56"/>
      <c r="DE1279" s="56"/>
      <c r="DF1279" s="56"/>
      <c r="DG1279" s="56"/>
      <c r="DH1279" s="56"/>
      <c r="DI1279" s="56"/>
      <c r="DJ1279" s="56"/>
      <c r="DK1279" s="56"/>
      <c r="DL1279" s="56"/>
      <c r="DM1279" s="56"/>
      <c r="DN1279" s="56"/>
      <c r="DO1279" s="56"/>
      <c r="DP1279" s="56"/>
      <c r="DQ1279" s="56"/>
      <c r="DR1279" s="56"/>
      <c r="DS1279" s="56"/>
      <c r="DT1279" s="56"/>
      <c r="DU1279" s="56"/>
      <c r="DV1279" s="56"/>
      <c r="DW1279" s="56"/>
      <c r="DX1279" s="56"/>
      <c r="DY1279" s="56"/>
      <c r="DZ1279" s="56"/>
      <c r="EA1279" s="56"/>
      <c r="EB1279" s="56"/>
      <c r="EC1279" s="56"/>
      <c r="ED1279" s="56"/>
      <c r="EE1279" s="56"/>
      <c r="EF1279" s="56"/>
      <c r="EG1279" s="56"/>
      <c r="EH1279" s="56"/>
      <c r="EI1279" s="56"/>
      <c r="EJ1279" s="56"/>
      <c r="EK1279" s="56"/>
      <c r="EL1279" s="56"/>
      <c r="EM1279" s="61"/>
      <c r="EN1279" s="61"/>
      <c r="EO1279" s="61"/>
      <c r="EP1279" s="60"/>
      <c r="EQ1279" s="60"/>
    </row>
    <row r="1280" spans="2:147" ht="11.25" customHeight="1" x14ac:dyDescent="0.2">
      <c r="B1280" s="55"/>
      <c r="C1280" s="56"/>
      <c r="D1280" s="56"/>
      <c r="E1280" s="56"/>
      <c r="F1280" s="56"/>
      <c r="G1280" s="56"/>
      <c r="H1280" s="56"/>
      <c r="I1280" s="56"/>
      <c r="J1280" s="56"/>
      <c r="K1280" s="56"/>
      <c r="L1280" s="73"/>
      <c r="M1280" s="73"/>
      <c r="N1280" s="73"/>
      <c r="O1280" s="56"/>
      <c r="P1280" s="56"/>
      <c r="Q1280" s="56"/>
      <c r="R1280" s="56"/>
      <c r="S1280" s="56"/>
      <c r="T1280" s="56"/>
      <c r="U1280" s="56"/>
      <c r="V1280" s="56"/>
      <c r="W1280" s="56"/>
      <c r="X1280" s="56"/>
      <c r="Y1280" s="56"/>
      <c r="Z1280" s="56"/>
      <c r="AA1280" s="56"/>
      <c r="AB1280" s="56"/>
      <c r="AC1280" s="56"/>
      <c r="AD1280" s="56"/>
      <c r="AE1280" s="56"/>
      <c r="AF1280" s="56"/>
      <c r="AG1280" s="56"/>
      <c r="AH1280" s="56"/>
      <c r="AI1280" s="56"/>
      <c r="AJ1280" s="56"/>
      <c r="AK1280" s="56"/>
      <c r="AL1280" s="56"/>
      <c r="AM1280" s="56"/>
      <c r="AN1280" s="56"/>
      <c r="AO1280" s="56"/>
      <c r="AP1280" s="56"/>
      <c r="AQ1280" s="56"/>
      <c r="AR1280" s="56"/>
      <c r="AS1280" s="56"/>
      <c r="AT1280" s="56"/>
      <c r="AU1280" s="56"/>
      <c r="AV1280" s="56"/>
      <c r="AW1280" s="56"/>
      <c r="AX1280" s="56"/>
      <c r="AY1280" s="56"/>
      <c r="AZ1280" s="56"/>
      <c r="BA1280" s="56"/>
      <c r="BB1280" s="56"/>
      <c r="BC1280" s="56"/>
      <c r="BD1280" s="56"/>
      <c r="BE1280" s="56"/>
      <c r="BF1280" s="56"/>
      <c r="BG1280" s="56"/>
      <c r="BH1280" s="56"/>
      <c r="BI1280" s="56"/>
      <c r="BJ1280" s="56"/>
      <c r="BK1280" s="56"/>
      <c r="BL1280" s="56"/>
      <c r="BM1280" s="56"/>
      <c r="BN1280" s="56"/>
      <c r="BO1280" s="56"/>
      <c r="BP1280" s="56"/>
      <c r="BQ1280" s="56"/>
      <c r="BR1280" s="56"/>
      <c r="BS1280" s="73"/>
      <c r="BT1280" s="56"/>
      <c r="BU1280" s="56"/>
      <c r="BV1280" s="56"/>
      <c r="BW1280" s="56"/>
      <c r="BX1280" s="56"/>
      <c r="BY1280" s="56"/>
      <c r="BZ1280" s="56"/>
      <c r="CA1280" s="56"/>
      <c r="CB1280" s="56"/>
      <c r="CC1280" s="56"/>
      <c r="CD1280" s="56"/>
      <c r="CE1280" s="56"/>
      <c r="CF1280" s="56"/>
      <c r="CG1280" s="56"/>
      <c r="CH1280" s="56"/>
      <c r="CI1280" s="56"/>
      <c r="CJ1280" s="56"/>
      <c r="CK1280" s="56"/>
      <c r="CL1280" s="56"/>
      <c r="CM1280" s="56"/>
      <c r="CN1280" s="56"/>
      <c r="CO1280" s="56"/>
      <c r="CP1280" s="56"/>
      <c r="CQ1280" s="56"/>
      <c r="CR1280" s="56"/>
      <c r="CS1280" s="56"/>
      <c r="CT1280" s="56"/>
      <c r="CU1280" s="56"/>
      <c r="CV1280" s="56"/>
      <c r="CW1280" s="56"/>
      <c r="CX1280" s="56"/>
      <c r="CY1280" s="56"/>
      <c r="CZ1280" s="56"/>
      <c r="DA1280" s="56"/>
      <c r="DB1280" s="56"/>
      <c r="DC1280" s="56"/>
      <c r="DD1280" s="56"/>
      <c r="DE1280" s="56"/>
      <c r="DF1280" s="56"/>
      <c r="DG1280" s="56"/>
      <c r="DH1280" s="56"/>
      <c r="DI1280" s="56"/>
      <c r="DJ1280" s="56"/>
      <c r="DK1280" s="56"/>
      <c r="DL1280" s="56"/>
      <c r="DM1280" s="56"/>
      <c r="DN1280" s="56"/>
      <c r="DO1280" s="56"/>
      <c r="DP1280" s="56"/>
      <c r="DQ1280" s="56"/>
      <c r="DR1280" s="56"/>
      <c r="DS1280" s="56"/>
      <c r="DT1280" s="56"/>
      <c r="DU1280" s="56"/>
      <c r="DV1280" s="56"/>
      <c r="DW1280" s="56"/>
      <c r="DX1280" s="56"/>
      <c r="DY1280" s="56"/>
      <c r="DZ1280" s="56"/>
      <c r="EA1280" s="56"/>
      <c r="EB1280" s="56"/>
      <c r="EC1280" s="56"/>
      <c r="ED1280" s="56"/>
      <c r="EE1280" s="56"/>
      <c r="EF1280" s="56"/>
      <c r="EG1280" s="56"/>
      <c r="EH1280" s="56"/>
      <c r="EI1280" s="56"/>
      <c r="EJ1280" s="56"/>
      <c r="EK1280" s="56"/>
      <c r="EL1280" s="56"/>
      <c r="EM1280" s="61"/>
      <c r="EN1280" s="61"/>
      <c r="EO1280" s="61"/>
      <c r="EP1280" s="60"/>
      <c r="EQ1280" s="60"/>
    </row>
    <row r="1281" spans="2:147" ht="11.25" customHeight="1" x14ac:dyDescent="0.2">
      <c r="B1281" s="55"/>
      <c r="C1281" s="56"/>
      <c r="D1281" s="56"/>
      <c r="E1281" s="56"/>
      <c r="F1281" s="56"/>
      <c r="G1281" s="56"/>
      <c r="H1281" s="56"/>
      <c r="I1281" s="56"/>
      <c r="J1281" s="56"/>
      <c r="K1281" s="56"/>
      <c r="L1281" s="73"/>
      <c r="M1281" s="73"/>
      <c r="N1281" s="73"/>
      <c r="O1281" s="56"/>
      <c r="P1281" s="56"/>
      <c r="Q1281" s="56"/>
      <c r="R1281" s="56"/>
      <c r="S1281" s="56"/>
      <c r="T1281" s="56"/>
      <c r="U1281" s="56"/>
      <c r="V1281" s="56"/>
      <c r="W1281" s="56"/>
      <c r="X1281" s="56"/>
      <c r="Y1281" s="56"/>
      <c r="Z1281" s="56"/>
      <c r="AA1281" s="56"/>
      <c r="AB1281" s="56"/>
      <c r="AC1281" s="56"/>
      <c r="AD1281" s="56"/>
      <c r="AE1281" s="56"/>
      <c r="AF1281" s="56"/>
      <c r="AG1281" s="56"/>
      <c r="AH1281" s="56"/>
      <c r="AI1281" s="56"/>
      <c r="AJ1281" s="56"/>
      <c r="AK1281" s="56"/>
      <c r="AL1281" s="56"/>
      <c r="AM1281" s="56"/>
      <c r="AN1281" s="56"/>
      <c r="AO1281" s="56"/>
      <c r="AP1281" s="56"/>
      <c r="AQ1281" s="56"/>
      <c r="AR1281" s="56"/>
      <c r="AS1281" s="56"/>
      <c r="AT1281" s="56"/>
      <c r="AU1281" s="56"/>
      <c r="AV1281" s="56"/>
      <c r="AW1281" s="56"/>
      <c r="AX1281" s="56"/>
      <c r="AY1281" s="56"/>
      <c r="AZ1281" s="56"/>
      <c r="BA1281" s="56"/>
      <c r="BB1281" s="56"/>
      <c r="BC1281" s="56"/>
      <c r="BD1281" s="56"/>
      <c r="BE1281" s="56"/>
      <c r="BF1281" s="56"/>
      <c r="BG1281" s="56"/>
      <c r="BH1281" s="56"/>
      <c r="BI1281" s="56"/>
      <c r="BJ1281" s="56"/>
      <c r="BK1281" s="56"/>
      <c r="BL1281" s="56"/>
      <c r="BM1281" s="56"/>
      <c r="BN1281" s="56"/>
      <c r="BO1281" s="56"/>
      <c r="BP1281" s="56"/>
      <c r="BQ1281" s="56"/>
      <c r="BR1281" s="56"/>
      <c r="BS1281" s="73"/>
      <c r="BT1281" s="56"/>
      <c r="BU1281" s="56"/>
      <c r="BV1281" s="56"/>
      <c r="BW1281" s="56"/>
      <c r="BX1281" s="56"/>
      <c r="BY1281" s="56"/>
      <c r="BZ1281" s="56"/>
      <c r="CA1281" s="56"/>
      <c r="CB1281" s="56"/>
      <c r="CC1281" s="56"/>
      <c r="CD1281" s="56"/>
      <c r="CE1281" s="56"/>
      <c r="CF1281" s="56"/>
      <c r="CG1281" s="56"/>
      <c r="CH1281" s="56"/>
      <c r="CI1281" s="56"/>
      <c r="CJ1281" s="56"/>
      <c r="CK1281" s="56"/>
      <c r="CL1281" s="56"/>
      <c r="CM1281" s="56"/>
      <c r="CN1281" s="56"/>
      <c r="CO1281" s="56"/>
      <c r="CP1281" s="56"/>
      <c r="CQ1281" s="56"/>
      <c r="CR1281" s="56"/>
      <c r="CS1281" s="56"/>
      <c r="CT1281" s="56"/>
      <c r="CU1281" s="56"/>
      <c r="CV1281" s="56"/>
      <c r="CW1281" s="56"/>
      <c r="CX1281" s="56"/>
      <c r="CY1281" s="56"/>
      <c r="CZ1281" s="56"/>
      <c r="DA1281" s="56"/>
      <c r="DB1281" s="56"/>
      <c r="DC1281" s="56"/>
      <c r="DD1281" s="56"/>
      <c r="DE1281" s="56"/>
      <c r="DF1281" s="56"/>
      <c r="DG1281" s="56"/>
      <c r="DH1281" s="56"/>
      <c r="DI1281" s="56"/>
      <c r="DJ1281" s="56"/>
      <c r="DK1281" s="56"/>
      <c r="DL1281" s="56"/>
      <c r="DM1281" s="56"/>
      <c r="DN1281" s="56"/>
      <c r="DO1281" s="56"/>
      <c r="DP1281" s="56"/>
      <c r="DQ1281" s="56"/>
      <c r="DR1281" s="56"/>
      <c r="DS1281" s="56"/>
      <c r="DT1281" s="56"/>
      <c r="DU1281" s="56"/>
      <c r="DV1281" s="56"/>
      <c r="DW1281" s="56"/>
      <c r="DX1281" s="56"/>
      <c r="DY1281" s="56"/>
      <c r="DZ1281" s="56"/>
      <c r="EA1281" s="56"/>
      <c r="EB1281" s="56"/>
      <c r="EC1281" s="56"/>
      <c r="ED1281" s="56"/>
      <c r="EE1281" s="56"/>
      <c r="EF1281" s="56"/>
      <c r="EG1281" s="56"/>
      <c r="EH1281" s="56"/>
      <c r="EI1281" s="56"/>
      <c r="EJ1281" s="56"/>
      <c r="EK1281" s="56"/>
      <c r="EL1281" s="56"/>
      <c r="EM1281" s="61"/>
      <c r="EN1281" s="61"/>
      <c r="EO1281" s="61"/>
      <c r="EP1281" s="60"/>
      <c r="EQ1281" s="60"/>
    </row>
    <row r="1282" spans="2:147" ht="11.25" customHeight="1" x14ac:dyDescent="0.2">
      <c r="B1282" s="55"/>
      <c r="C1282" s="56"/>
      <c r="D1282" s="56"/>
      <c r="E1282" s="56"/>
      <c r="F1282" s="56"/>
      <c r="G1282" s="56"/>
      <c r="H1282" s="56"/>
      <c r="I1282" s="56"/>
      <c r="J1282" s="56"/>
      <c r="K1282" s="56"/>
      <c r="L1282" s="73"/>
      <c r="M1282" s="73"/>
      <c r="N1282" s="73"/>
      <c r="O1282" s="56"/>
      <c r="P1282" s="56"/>
      <c r="Q1282" s="56"/>
      <c r="R1282" s="56"/>
      <c r="S1282" s="56"/>
      <c r="T1282" s="56"/>
      <c r="U1282" s="56"/>
      <c r="V1282" s="56"/>
      <c r="W1282" s="56"/>
      <c r="X1282" s="56"/>
      <c r="Y1282" s="56"/>
      <c r="Z1282" s="56"/>
      <c r="AA1282" s="56"/>
      <c r="AB1282" s="56"/>
      <c r="AC1282" s="56"/>
      <c r="AD1282" s="56"/>
      <c r="AE1282" s="56"/>
      <c r="AF1282" s="56"/>
      <c r="AG1282" s="56"/>
      <c r="AH1282" s="56"/>
      <c r="AI1282" s="56"/>
      <c r="AJ1282" s="56"/>
      <c r="AK1282" s="56"/>
      <c r="AL1282" s="56"/>
      <c r="AM1282" s="56"/>
      <c r="AN1282" s="56"/>
      <c r="AO1282" s="56"/>
      <c r="AP1282" s="56"/>
      <c r="AQ1282" s="56"/>
      <c r="AR1282" s="56"/>
      <c r="AS1282" s="56"/>
      <c r="AT1282" s="56"/>
      <c r="AU1282" s="56"/>
      <c r="AV1282" s="56"/>
      <c r="AW1282" s="56"/>
      <c r="AX1282" s="56"/>
      <c r="AY1282" s="56"/>
      <c r="AZ1282" s="56"/>
      <c r="BA1282" s="56"/>
      <c r="BB1282" s="56"/>
      <c r="BC1282" s="56"/>
      <c r="BD1282" s="56"/>
      <c r="BE1282" s="56"/>
      <c r="BF1282" s="56"/>
      <c r="BG1282" s="56"/>
      <c r="BH1282" s="56"/>
      <c r="BI1282" s="56"/>
      <c r="BJ1282" s="56"/>
      <c r="BK1282" s="56"/>
      <c r="BL1282" s="56"/>
      <c r="BM1282" s="56"/>
      <c r="BN1282" s="56"/>
      <c r="BO1282" s="56"/>
      <c r="BP1282" s="56"/>
      <c r="BQ1282" s="56"/>
      <c r="BR1282" s="56"/>
      <c r="BS1282" s="73"/>
      <c r="BT1282" s="56"/>
      <c r="BU1282" s="56"/>
      <c r="BV1282" s="56"/>
      <c r="BW1282" s="56"/>
      <c r="BX1282" s="56"/>
      <c r="BY1282" s="56"/>
      <c r="BZ1282" s="56"/>
      <c r="CA1282" s="56"/>
      <c r="CB1282" s="56"/>
      <c r="CC1282" s="56"/>
      <c r="CD1282" s="56"/>
      <c r="CE1282" s="56"/>
      <c r="CF1282" s="56"/>
      <c r="CG1282" s="56"/>
      <c r="CH1282" s="56"/>
      <c r="CI1282" s="56"/>
      <c r="CJ1282" s="56"/>
      <c r="CK1282" s="56"/>
      <c r="CL1282" s="56"/>
      <c r="CM1282" s="56"/>
      <c r="CN1282" s="56"/>
      <c r="CO1282" s="56"/>
      <c r="CP1282" s="56"/>
      <c r="CQ1282" s="56"/>
      <c r="CR1282" s="56"/>
      <c r="CS1282" s="56"/>
      <c r="CT1282" s="56"/>
      <c r="CU1282" s="56"/>
      <c r="CV1282" s="56"/>
      <c r="CW1282" s="56"/>
      <c r="CX1282" s="56"/>
      <c r="CY1282" s="56"/>
      <c r="CZ1282" s="56"/>
      <c r="DA1282" s="56"/>
      <c r="DB1282" s="56"/>
      <c r="DC1282" s="56"/>
      <c r="DD1282" s="56"/>
      <c r="DE1282" s="56"/>
      <c r="DF1282" s="56"/>
      <c r="DG1282" s="56"/>
      <c r="DH1282" s="56"/>
      <c r="DI1282" s="56"/>
      <c r="DJ1282" s="56"/>
      <c r="DK1282" s="56"/>
      <c r="DL1282" s="56"/>
      <c r="DM1282" s="56"/>
      <c r="DN1282" s="56"/>
      <c r="DO1282" s="56"/>
      <c r="DP1282" s="56"/>
      <c r="DQ1282" s="56"/>
      <c r="DR1282" s="56"/>
      <c r="DS1282" s="56"/>
      <c r="DT1282" s="56"/>
      <c r="DU1282" s="56"/>
      <c r="DV1282" s="56"/>
      <c r="DW1282" s="56"/>
      <c r="DX1282" s="56"/>
      <c r="DY1282" s="56"/>
      <c r="DZ1282" s="56"/>
      <c r="EA1282" s="56"/>
      <c r="EB1282" s="56"/>
      <c r="EC1282" s="56"/>
      <c r="ED1282" s="56"/>
      <c r="EE1282" s="56"/>
      <c r="EF1282" s="56"/>
      <c r="EG1282" s="56"/>
      <c r="EH1282" s="56"/>
      <c r="EI1282" s="56"/>
      <c r="EJ1282" s="56"/>
      <c r="EK1282" s="56"/>
      <c r="EL1282" s="56"/>
      <c r="EM1282" s="61"/>
      <c r="EN1282" s="61"/>
      <c r="EO1282" s="61"/>
      <c r="EP1282" s="60"/>
      <c r="EQ1282" s="60"/>
    </row>
    <row r="1283" spans="2:147" ht="11.25" customHeight="1" x14ac:dyDescent="0.2">
      <c r="B1283" s="55"/>
      <c r="C1283" s="56"/>
      <c r="D1283" s="56"/>
      <c r="E1283" s="56"/>
      <c r="F1283" s="56"/>
      <c r="G1283" s="56"/>
      <c r="H1283" s="56"/>
      <c r="I1283" s="56"/>
      <c r="J1283" s="56"/>
      <c r="K1283" s="56"/>
      <c r="L1283" s="73"/>
      <c r="M1283" s="73"/>
      <c r="N1283" s="73"/>
      <c r="O1283" s="56"/>
      <c r="P1283" s="56"/>
      <c r="Q1283" s="56"/>
      <c r="R1283" s="56"/>
      <c r="S1283" s="56"/>
      <c r="T1283" s="56"/>
      <c r="U1283" s="56"/>
      <c r="V1283" s="56"/>
      <c r="W1283" s="56"/>
      <c r="X1283" s="56"/>
      <c r="Y1283" s="56"/>
      <c r="Z1283" s="56"/>
      <c r="AA1283" s="56"/>
      <c r="AB1283" s="56"/>
      <c r="AC1283" s="56"/>
      <c r="AD1283" s="56"/>
      <c r="AE1283" s="56"/>
      <c r="AF1283" s="56"/>
      <c r="AG1283" s="56"/>
      <c r="AH1283" s="56"/>
      <c r="AI1283" s="56"/>
      <c r="AJ1283" s="56"/>
      <c r="AK1283" s="56"/>
      <c r="AL1283" s="56"/>
      <c r="AM1283" s="56"/>
      <c r="AN1283" s="56"/>
      <c r="AO1283" s="56"/>
      <c r="AP1283" s="56"/>
      <c r="AQ1283" s="56"/>
      <c r="AR1283" s="56"/>
      <c r="AS1283" s="56"/>
      <c r="AT1283" s="56"/>
      <c r="AU1283" s="56"/>
      <c r="AV1283" s="56"/>
      <c r="AW1283" s="56"/>
      <c r="AX1283" s="56"/>
      <c r="AY1283" s="56"/>
      <c r="AZ1283" s="56"/>
      <c r="BA1283" s="56"/>
      <c r="BB1283" s="56"/>
      <c r="BC1283" s="56"/>
      <c r="BD1283" s="56"/>
      <c r="BE1283" s="56"/>
      <c r="BF1283" s="56"/>
      <c r="BG1283" s="56"/>
      <c r="BH1283" s="56"/>
      <c r="BI1283" s="56"/>
      <c r="BJ1283" s="56"/>
      <c r="BK1283" s="56"/>
      <c r="BL1283" s="56"/>
      <c r="BM1283" s="56"/>
      <c r="BN1283" s="56"/>
      <c r="BO1283" s="56"/>
      <c r="BP1283" s="56"/>
      <c r="BQ1283" s="56"/>
      <c r="BR1283" s="56"/>
      <c r="BS1283" s="73"/>
      <c r="BT1283" s="56"/>
      <c r="BU1283" s="56"/>
      <c r="BV1283" s="56"/>
      <c r="BW1283" s="56"/>
      <c r="BX1283" s="56"/>
      <c r="BY1283" s="56"/>
      <c r="BZ1283" s="56"/>
      <c r="CA1283" s="56"/>
      <c r="CB1283" s="56"/>
      <c r="CC1283" s="56"/>
      <c r="CD1283" s="56"/>
      <c r="CE1283" s="56"/>
      <c r="CF1283" s="56"/>
      <c r="CG1283" s="56"/>
      <c r="CH1283" s="56"/>
      <c r="CI1283" s="56"/>
      <c r="CJ1283" s="56"/>
      <c r="CK1283" s="56"/>
      <c r="CL1283" s="56"/>
      <c r="CM1283" s="56"/>
      <c r="CN1283" s="56"/>
      <c r="CO1283" s="56"/>
      <c r="CP1283" s="56"/>
      <c r="CQ1283" s="56"/>
      <c r="CR1283" s="56"/>
      <c r="CS1283" s="56"/>
      <c r="CT1283" s="56"/>
      <c r="CU1283" s="56"/>
      <c r="CV1283" s="56"/>
      <c r="CW1283" s="56"/>
      <c r="CX1283" s="56"/>
      <c r="CY1283" s="56"/>
      <c r="CZ1283" s="56"/>
      <c r="DA1283" s="56"/>
      <c r="DB1283" s="56"/>
      <c r="DC1283" s="56"/>
      <c r="DD1283" s="56"/>
      <c r="DE1283" s="56"/>
      <c r="DF1283" s="56"/>
      <c r="DG1283" s="56"/>
      <c r="DH1283" s="56"/>
      <c r="DI1283" s="56"/>
      <c r="DJ1283" s="56"/>
      <c r="DK1283" s="56"/>
      <c r="DL1283" s="56"/>
      <c r="DM1283" s="56"/>
      <c r="DN1283" s="56"/>
      <c r="DO1283" s="56"/>
      <c r="DP1283" s="56"/>
      <c r="DQ1283" s="56"/>
      <c r="DR1283" s="56"/>
      <c r="DS1283" s="56"/>
      <c r="DT1283" s="56"/>
      <c r="DU1283" s="56"/>
      <c r="DV1283" s="56"/>
      <c r="DW1283" s="56"/>
      <c r="DX1283" s="56"/>
      <c r="DY1283" s="56"/>
      <c r="DZ1283" s="56"/>
      <c r="EA1283" s="56"/>
      <c r="EB1283" s="56"/>
      <c r="EC1283" s="56"/>
      <c r="ED1283" s="56"/>
      <c r="EE1283" s="56"/>
      <c r="EF1283" s="56"/>
      <c r="EG1283" s="56"/>
      <c r="EH1283" s="56"/>
      <c r="EI1283" s="56"/>
      <c r="EJ1283" s="56"/>
      <c r="EK1283" s="56"/>
      <c r="EL1283" s="56"/>
      <c r="EM1283" s="61"/>
      <c r="EN1283" s="61"/>
      <c r="EO1283" s="61"/>
      <c r="EP1283" s="60"/>
      <c r="EQ1283" s="60"/>
    </row>
    <row r="1284" spans="2:147" ht="11.25" customHeight="1" x14ac:dyDescent="0.2">
      <c r="B1284" s="55"/>
      <c r="C1284" s="56"/>
      <c r="D1284" s="56"/>
      <c r="E1284" s="56"/>
      <c r="F1284" s="56"/>
      <c r="G1284" s="56"/>
      <c r="H1284" s="56"/>
      <c r="I1284" s="56"/>
      <c r="J1284" s="56"/>
      <c r="K1284" s="56"/>
      <c r="L1284" s="73"/>
      <c r="M1284" s="73"/>
      <c r="N1284" s="73"/>
      <c r="O1284" s="56"/>
      <c r="P1284" s="56"/>
      <c r="Q1284" s="56"/>
      <c r="R1284" s="56"/>
      <c r="S1284" s="56"/>
      <c r="T1284" s="56"/>
      <c r="U1284" s="56"/>
      <c r="V1284" s="56"/>
      <c r="W1284" s="56"/>
      <c r="X1284" s="56"/>
      <c r="Y1284" s="56"/>
      <c r="Z1284" s="56"/>
      <c r="AA1284" s="56"/>
      <c r="AB1284" s="56"/>
      <c r="AC1284" s="56"/>
      <c r="AD1284" s="56"/>
      <c r="AE1284" s="56"/>
      <c r="AF1284" s="56"/>
      <c r="AG1284" s="56"/>
      <c r="AH1284" s="56"/>
      <c r="AI1284" s="56"/>
      <c r="AJ1284" s="56"/>
      <c r="AK1284" s="56"/>
      <c r="AL1284" s="56"/>
      <c r="AM1284" s="56"/>
      <c r="AN1284" s="56"/>
      <c r="AO1284" s="56"/>
      <c r="AP1284" s="56"/>
      <c r="AQ1284" s="56"/>
      <c r="AR1284" s="56"/>
      <c r="AS1284" s="56"/>
      <c r="AT1284" s="56"/>
      <c r="AU1284" s="56"/>
      <c r="AV1284" s="56"/>
      <c r="AW1284" s="56"/>
      <c r="AX1284" s="56"/>
      <c r="AY1284" s="56"/>
      <c r="AZ1284" s="56"/>
      <c r="BA1284" s="56"/>
      <c r="BB1284" s="56"/>
      <c r="BC1284" s="56"/>
      <c r="BD1284" s="56"/>
      <c r="BE1284" s="56"/>
      <c r="BF1284" s="56"/>
      <c r="BG1284" s="56"/>
      <c r="BH1284" s="56"/>
      <c r="BI1284" s="56"/>
      <c r="BJ1284" s="56"/>
      <c r="BK1284" s="56"/>
      <c r="BL1284" s="56"/>
      <c r="BM1284" s="56"/>
      <c r="BN1284" s="56"/>
      <c r="BO1284" s="56"/>
      <c r="BP1284" s="56"/>
      <c r="BQ1284" s="56"/>
      <c r="BR1284" s="56"/>
      <c r="BS1284" s="73"/>
      <c r="BT1284" s="56"/>
      <c r="BU1284" s="56"/>
      <c r="BV1284" s="56"/>
      <c r="BW1284" s="56"/>
      <c r="BX1284" s="56"/>
      <c r="BY1284" s="56"/>
      <c r="BZ1284" s="56"/>
      <c r="CA1284" s="56"/>
      <c r="CB1284" s="56"/>
      <c r="CC1284" s="56"/>
      <c r="CD1284" s="56"/>
      <c r="CE1284" s="56"/>
      <c r="CF1284" s="56"/>
      <c r="CG1284" s="56"/>
      <c r="CH1284" s="56"/>
      <c r="CI1284" s="56"/>
      <c r="CJ1284" s="56"/>
      <c r="CK1284" s="56"/>
      <c r="CL1284" s="56"/>
      <c r="CM1284" s="56"/>
      <c r="CN1284" s="56"/>
      <c r="CO1284" s="56"/>
      <c r="CP1284" s="56"/>
      <c r="CQ1284" s="56"/>
      <c r="CR1284" s="56"/>
      <c r="CS1284" s="56"/>
      <c r="CT1284" s="56"/>
      <c r="CU1284" s="56"/>
      <c r="CV1284" s="56"/>
      <c r="CW1284" s="56"/>
      <c r="CX1284" s="56"/>
      <c r="CY1284" s="56"/>
      <c r="CZ1284" s="56"/>
      <c r="DA1284" s="56"/>
      <c r="DB1284" s="56"/>
      <c r="DC1284" s="56"/>
      <c r="DD1284" s="56"/>
      <c r="DE1284" s="56"/>
      <c r="DF1284" s="56"/>
      <c r="DG1284" s="56"/>
      <c r="DH1284" s="56"/>
      <c r="DI1284" s="56"/>
      <c r="DJ1284" s="56"/>
      <c r="DK1284" s="56"/>
      <c r="DL1284" s="56"/>
      <c r="DM1284" s="56"/>
      <c r="DN1284" s="56"/>
      <c r="DO1284" s="56"/>
      <c r="DP1284" s="56"/>
      <c r="DQ1284" s="56"/>
      <c r="DR1284" s="56"/>
      <c r="DS1284" s="56"/>
      <c r="DT1284" s="56"/>
      <c r="DU1284" s="56"/>
      <c r="DV1284" s="56"/>
      <c r="DW1284" s="56"/>
      <c r="DX1284" s="56"/>
      <c r="DY1284" s="56"/>
      <c r="DZ1284" s="56"/>
      <c r="EA1284" s="56"/>
      <c r="EB1284" s="56"/>
      <c r="EC1284" s="56"/>
      <c r="ED1284" s="56"/>
      <c r="EE1284" s="56"/>
      <c r="EF1284" s="56"/>
      <c r="EG1284" s="56"/>
      <c r="EH1284" s="56"/>
      <c r="EI1284" s="56"/>
      <c r="EJ1284" s="56"/>
      <c r="EK1284" s="56"/>
      <c r="EL1284" s="56"/>
      <c r="EM1284" s="61"/>
      <c r="EN1284" s="61"/>
      <c r="EO1284" s="61"/>
      <c r="EP1284" s="60"/>
      <c r="EQ1284" s="60"/>
    </row>
    <row r="1285" spans="2:147" ht="11.25" customHeight="1" x14ac:dyDescent="0.2">
      <c r="B1285" s="55"/>
      <c r="C1285" s="56"/>
      <c r="D1285" s="56"/>
      <c r="E1285" s="56"/>
      <c r="F1285" s="56"/>
      <c r="G1285" s="56"/>
      <c r="H1285" s="56"/>
      <c r="I1285" s="56"/>
      <c r="J1285" s="56"/>
      <c r="K1285" s="56"/>
      <c r="L1285" s="73"/>
      <c r="M1285" s="73"/>
      <c r="N1285" s="73"/>
      <c r="O1285" s="56"/>
      <c r="P1285" s="56"/>
      <c r="Q1285" s="56"/>
      <c r="R1285" s="56"/>
      <c r="S1285" s="56"/>
      <c r="T1285" s="56"/>
      <c r="U1285" s="56"/>
      <c r="V1285" s="56"/>
      <c r="W1285" s="56"/>
      <c r="X1285" s="56"/>
      <c r="Y1285" s="56"/>
      <c r="Z1285" s="56"/>
      <c r="AA1285" s="56"/>
      <c r="AB1285" s="56"/>
      <c r="AC1285" s="56"/>
      <c r="AD1285" s="56"/>
      <c r="AE1285" s="56"/>
      <c r="AF1285" s="56"/>
      <c r="AG1285" s="56"/>
      <c r="AH1285" s="56"/>
      <c r="AI1285" s="56"/>
      <c r="AJ1285" s="56"/>
      <c r="AK1285" s="56"/>
      <c r="AL1285" s="56"/>
      <c r="AM1285" s="56"/>
      <c r="AN1285" s="56"/>
      <c r="AO1285" s="56"/>
      <c r="AP1285" s="56"/>
      <c r="AQ1285" s="56"/>
      <c r="AR1285" s="56"/>
      <c r="AS1285" s="56"/>
      <c r="AT1285" s="56"/>
      <c r="AU1285" s="56"/>
      <c r="AV1285" s="56"/>
      <c r="AW1285" s="56"/>
      <c r="AX1285" s="56"/>
      <c r="AY1285" s="56"/>
      <c r="AZ1285" s="56"/>
      <c r="BA1285" s="56"/>
      <c r="BB1285" s="56"/>
      <c r="BC1285" s="56"/>
      <c r="BD1285" s="56"/>
      <c r="BE1285" s="56"/>
      <c r="BF1285" s="56"/>
      <c r="BG1285" s="56"/>
      <c r="BH1285" s="56"/>
      <c r="BI1285" s="56"/>
      <c r="BJ1285" s="56"/>
      <c r="BK1285" s="56"/>
      <c r="BL1285" s="56"/>
      <c r="BM1285" s="56"/>
      <c r="BN1285" s="56"/>
      <c r="BO1285" s="56"/>
      <c r="BP1285" s="56"/>
      <c r="BQ1285" s="56"/>
      <c r="BR1285" s="56"/>
      <c r="BS1285" s="73"/>
      <c r="BT1285" s="56"/>
      <c r="BU1285" s="56"/>
      <c r="BV1285" s="56"/>
      <c r="BW1285" s="56"/>
      <c r="BX1285" s="56"/>
      <c r="BY1285" s="56"/>
      <c r="BZ1285" s="56"/>
      <c r="CA1285" s="56"/>
      <c r="CB1285" s="56"/>
      <c r="CC1285" s="56"/>
      <c r="CD1285" s="56"/>
      <c r="CE1285" s="56"/>
      <c r="CF1285" s="56"/>
      <c r="CG1285" s="56"/>
      <c r="CH1285" s="56"/>
      <c r="CI1285" s="56"/>
      <c r="CJ1285" s="56"/>
      <c r="CK1285" s="56"/>
      <c r="CL1285" s="56"/>
      <c r="CM1285" s="56"/>
      <c r="CN1285" s="56"/>
      <c r="CO1285" s="56"/>
      <c r="CP1285" s="56"/>
      <c r="CQ1285" s="56"/>
      <c r="CR1285" s="56"/>
      <c r="CS1285" s="56"/>
      <c r="CT1285" s="56"/>
      <c r="CU1285" s="56"/>
      <c r="CV1285" s="56"/>
      <c r="CW1285" s="56"/>
      <c r="CX1285" s="56"/>
      <c r="CY1285" s="56"/>
      <c r="CZ1285" s="56"/>
      <c r="DA1285" s="56"/>
      <c r="DB1285" s="56"/>
      <c r="DC1285" s="56"/>
      <c r="DD1285" s="56"/>
      <c r="DE1285" s="56"/>
      <c r="DF1285" s="56"/>
      <c r="DG1285" s="56"/>
      <c r="DH1285" s="56"/>
      <c r="DI1285" s="56"/>
      <c r="DJ1285" s="56"/>
      <c r="DK1285" s="56"/>
      <c r="DL1285" s="56"/>
      <c r="DM1285" s="56"/>
      <c r="DN1285" s="56"/>
      <c r="DO1285" s="56"/>
      <c r="DP1285" s="56"/>
      <c r="DQ1285" s="56"/>
      <c r="DR1285" s="56"/>
      <c r="DS1285" s="56"/>
      <c r="DT1285" s="56"/>
      <c r="DU1285" s="56"/>
      <c r="DV1285" s="56"/>
      <c r="DW1285" s="56"/>
      <c r="DX1285" s="56"/>
      <c r="DY1285" s="56"/>
      <c r="DZ1285" s="56"/>
      <c r="EA1285" s="56"/>
      <c r="EB1285" s="56"/>
      <c r="EC1285" s="56"/>
      <c r="ED1285" s="56"/>
      <c r="EE1285" s="56"/>
      <c r="EF1285" s="56"/>
      <c r="EG1285" s="56"/>
      <c r="EH1285" s="56"/>
      <c r="EI1285" s="56"/>
      <c r="EJ1285" s="56"/>
      <c r="EK1285" s="56"/>
      <c r="EL1285" s="56"/>
      <c r="EM1285" s="61"/>
      <c r="EN1285" s="61"/>
      <c r="EO1285" s="61"/>
      <c r="EP1285" s="60"/>
      <c r="EQ1285" s="60"/>
    </row>
    <row r="1286" spans="2:147" ht="11.25" customHeight="1" x14ac:dyDescent="0.2">
      <c r="B1286" s="55"/>
      <c r="C1286" s="56"/>
      <c r="D1286" s="56"/>
      <c r="E1286" s="56"/>
      <c r="F1286" s="56"/>
      <c r="G1286" s="56"/>
      <c r="H1286" s="56"/>
      <c r="I1286" s="56"/>
      <c r="J1286" s="56"/>
      <c r="K1286" s="56"/>
      <c r="L1286" s="73"/>
      <c r="M1286" s="73"/>
      <c r="N1286" s="73"/>
      <c r="O1286" s="56"/>
      <c r="P1286" s="56"/>
      <c r="Q1286" s="56"/>
      <c r="R1286" s="56"/>
      <c r="S1286" s="56"/>
      <c r="T1286" s="56"/>
      <c r="U1286" s="56"/>
      <c r="V1286" s="56"/>
      <c r="W1286" s="56"/>
      <c r="X1286" s="56"/>
      <c r="Y1286" s="56"/>
      <c r="Z1286" s="56"/>
      <c r="AA1286" s="56"/>
      <c r="AB1286" s="56"/>
      <c r="AC1286" s="56"/>
      <c r="AD1286" s="56"/>
      <c r="AE1286" s="56"/>
      <c r="AF1286" s="56"/>
      <c r="AG1286" s="56"/>
      <c r="AH1286" s="56"/>
      <c r="AI1286" s="56"/>
      <c r="AJ1286" s="56"/>
      <c r="AK1286" s="56"/>
      <c r="AL1286" s="56"/>
      <c r="AM1286" s="56"/>
      <c r="AN1286" s="56"/>
      <c r="AO1286" s="56"/>
      <c r="AP1286" s="56"/>
      <c r="AQ1286" s="56"/>
      <c r="AR1286" s="56"/>
      <c r="AS1286" s="56"/>
      <c r="AT1286" s="56"/>
      <c r="AU1286" s="56"/>
      <c r="AV1286" s="56"/>
      <c r="AW1286" s="56"/>
      <c r="AX1286" s="56"/>
      <c r="AY1286" s="56"/>
      <c r="AZ1286" s="56"/>
      <c r="BA1286" s="56"/>
      <c r="BB1286" s="56"/>
      <c r="BC1286" s="56"/>
      <c r="BD1286" s="56"/>
      <c r="BE1286" s="56"/>
      <c r="BF1286" s="56"/>
      <c r="BG1286" s="56"/>
      <c r="BH1286" s="56"/>
      <c r="BI1286" s="56"/>
      <c r="BJ1286" s="56"/>
      <c r="BK1286" s="56"/>
      <c r="BL1286" s="56"/>
      <c r="BM1286" s="56"/>
      <c r="BN1286" s="56"/>
      <c r="BO1286" s="56"/>
      <c r="BP1286" s="56"/>
      <c r="BQ1286" s="56"/>
      <c r="BR1286" s="56"/>
      <c r="BS1286" s="73"/>
      <c r="BT1286" s="56"/>
      <c r="BU1286" s="56"/>
      <c r="BV1286" s="56"/>
      <c r="BW1286" s="56"/>
      <c r="BX1286" s="56"/>
      <c r="BY1286" s="56"/>
      <c r="BZ1286" s="56"/>
      <c r="CA1286" s="56"/>
      <c r="CB1286" s="56"/>
      <c r="CC1286" s="56"/>
      <c r="CD1286" s="56"/>
      <c r="CE1286" s="56"/>
      <c r="CF1286" s="56"/>
      <c r="CG1286" s="56"/>
      <c r="CH1286" s="56"/>
      <c r="CI1286" s="56"/>
      <c r="CJ1286" s="56"/>
      <c r="CK1286" s="56"/>
      <c r="CL1286" s="56"/>
      <c r="CM1286" s="56"/>
      <c r="CN1286" s="56"/>
      <c r="CO1286" s="56"/>
      <c r="CP1286" s="56"/>
      <c r="CQ1286" s="56"/>
      <c r="CR1286" s="56"/>
      <c r="CS1286" s="56"/>
      <c r="CT1286" s="56"/>
      <c r="CU1286" s="56"/>
      <c r="CV1286" s="56"/>
      <c r="CW1286" s="56"/>
      <c r="CX1286" s="56"/>
      <c r="CY1286" s="56"/>
      <c r="CZ1286" s="56"/>
      <c r="DA1286" s="56"/>
      <c r="DB1286" s="56"/>
      <c r="DC1286" s="56"/>
      <c r="DD1286" s="56"/>
      <c r="DE1286" s="56"/>
      <c r="DF1286" s="56"/>
      <c r="DG1286" s="56"/>
      <c r="DH1286" s="56"/>
      <c r="DI1286" s="56"/>
      <c r="DJ1286" s="56"/>
      <c r="DK1286" s="56"/>
      <c r="DL1286" s="56"/>
      <c r="DM1286" s="56"/>
      <c r="DN1286" s="56"/>
      <c r="DO1286" s="56"/>
      <c r="DP1286" s="56"/>
      <c r="DQ1286" s="56"/>
      <c r="DR1286" s="56"/>
      <c r="DS1286" s="56"/>
      <c r="DT1286" s="56"/>
      <c r="DU1286" s="56"/>
      <c r="DV1286" s="56"/>
      <c r="DW1286" s="56"/>
      <c r="DX1286" s="56"/>
      <c r="DY1286" s="56"/>
      <c r="DZ1286" s="56"/>
      <c r="EA1286" s="56"/>
      <c r="EB1286" s="56"/>
      <c r="EC1286" s="56"/>
      <c r="ED1286" s="56"/>
      <c r="EE1286" s="56"/>
      <c r="EF1286" s="56"/>
      <c r="EG1286" s="56"/>
      <c r="EH1286" s="56"/>
      <c r="EI1286" s="56"/>
      <c r="EJ1286" s="56"/>
      <c r="EK1286" s="56"/>
      <c r="EL1286" s="56"/>
      <c r="EM1286" s="61"/>
      <c r="EN1286" s="61"/>
      <c r="EO1286" s="61"/>
      <c r="EP1286" s="60"/>
      <c r="EQ1286" s="60"/>
    </row>
    <row r="1287" spans="2:147" ht="11.25" customHeight="1" x14ac:dyDescent="0.2">
      <c r="B1287" s="55"/>
      <c r="C1287" s="56"/>
      <c r="D1287" s="56"/>
      <c r="E1287" s="56"/>
      <c r="F1287" s="56"/>
      <c r="G1287" s="56"/>
      <c r="H1287" s="56"/>
      <c r="I1287" s="56"/>
      <c r="J1287" s="56"/>
      <c r="K1287" s="56"/>
      <c r="L1287" s="73"/>
      <c r="M1287" s="73"/>
      <c r="N1287" s="73"/>
      <c r="O1287" s="56"/>
      <c r="P1287" s="56"/>
      <c r="Q1287" s="56"/>
      <c r="R1287" s="56"/>
      <c r="S1287" s="56"/>
      <c r="T1287" s="56"/>
      <c r="U1287" s="56"/>
      <c r="V1287" s="56"/>
      <c r="W1287" s="56"/>
      <c r="X1287" s="56"/>
      <c r="Y1287" s="56"/>
      <c r="Z1287" s="56"/>
      <c r="AA1287" s="56"/>
      <c r="AB1287" s="56"/>
      <c r="AC1287" s="56"/>
      <c r="AD1287" s="56"/>
      <c r="AE1287" s="56"/>
      <c r="AF1287" s="56"/>
      <c r="AG1287" s="56"/>
      <c r="AH1287" s="56"/>
      <c r="AI1287" s="56"/>
      <c r="AJ1287" s="56"/>
      <c r="AK1287" s="56"/>
      <c r="AL1287" s="56"/>
      <c r="AM1287" s="56"/>
      <c r="AN1287" s="56"/>
      <c r="AO1287" s="56"/>
      <c r="AP1287" s="56"/>
      <c r="AQ1287" s="56"/>
      <c r="AR1287" s="56"/>
      <c r="AS1287" s="56"/>
      <c r="AT1287" s="56"/>
      <c r="AU1287" s="56"/>
      <c r="AV1287" s="56"/>
      <c r="AW1287" s="56"/>
      <c r="AX1287" s="56"/>
      <c r="AY1287" s="56"/>
      <c r="AZ1287" s="56"/>
      <c r="BA1287" s="56"/>
      <c r="BB1287" s="56"/>
      <c r="BC1287" s="56"/>
      <c r="BD1287" s="56"/>
      <c r="BE1287" s="56"/>
      <c r="BF1287" s="56"/>
      <c r="BG1287" s="56"/>
      <c r="BH1287" s="56"/>
      <c r="BI1287" s="56"/>
      <c r="BJ1287" s="56"/>
      <c r="BK1287" s="56"/>
      <c r="BL1287" s="56"/>
      <c r="BM1287" s="56"/>
      <c r="BN1287" s="56"/>
      <c r="BO1287" s="56"/>
      <c r="BP1287" s="56"/>
      <c r="BQ1287" s="56"/>
      <c r="BR1287" s="56"/>
      <c r="BS1287" s="73"/>
      <c r="BT1287" s="56"/>
      <c r="BU1287" s="56"/>
      <c r="BV1287" s="56"/>
      <c r="BW1287" s="56"/>
      <c r="BX1287" s="56"/>
      <c r="BY1287" s="56"/>
      <c r="BZ1287" s="56"/>
      <c r="CA1287" s="56"/>
      <c r="CB1287" s="56"/>
      <c r="CC1287" s="56"/>
      <c r="CD1287" s="56"/>
      <c r="CE1287" s="56"/>
      <c r="CF1287" s="56"/>
      <c r="CG1287" s="56"/>
      <c r="CH1287" s="56"/>
      <c r="CI1287" s="56"/>
      <c r="CJ1287" s="56"/>
      <c r="CK1287" s="56"/>
      <c r="CL1287" s="56"/>
      <c r="CM1287" s="56"/>
      <c r="CN1287" s="56"/>
      <c r="CO1287" s="56"/>
      <c r="CP1287" s="56"/>
      <c r="CQ1287" s="56"/>
      <c r="CR1287" s="56"/>
      <c r="CS1287" s="56"/>
      <c r="CT1287" s="56"/>
      <c r="CU1287" s="56"/>
      <c r="CV1287" s="56"/>
      <c r="CW1287" s="56"/>
      <c r="CX1287" s="56"/>
      <c r="CY1287" s="56"/>
      <c r="CZ1287" s="56"/>
      <c r="DA1287" s="56"/>
      <c r="DB1287" s="56"/>
      <c r="DC1287" s="56"/>
      <c r="DD1287" s="56"/>
      <c r="DE1287" s="56"/>
      <c r="DF1287" s="56"/>
      <c r="DG1287" s="56"/>
      <c r="DH1287" s="56"/>
      <c r="DI1287" s="56"/>
      <c r="DJ1287" s="56"/>
      <c r="DK1287" s="56"/>
      <c r="DL1287" s="56"/>
      <c r="DM1287" s="56"/>
      <c r="DN1287" s="56"/>
      <c r="DO1287" s="56"/>
      <c r="DP1287" s="56"/>
      <c r="DQ1287" s="56"/>
      <c r="DR1287" s="56"/>
      <c r="DS1287" s="56"/>
      <c r="DT1287" s="56"/>
      <c r="DU1287" s="56"/>
      <c r="DV1287" s="56"/>
      <c r="DW1287" s="56"/>
      <c r="DX1287" s="56"/>
      <c r="DY1287" s="56"/>
      <c r="DZ1287" s="56"/>
      <c r="EA1287" s="56"/>
      <c r="EB1287" s="56"/>
      <c r="EC1287" s="56"/>
      <c r="ED1287" s="56"/>
      <c r="EE1287" s="56"/>
      <c r="EF1287" s="56"/>
      <c r="EG1287" s="56"/>
      <c r="EH1287" s="56"/>
      <c r="EI1287" s="56"/>
      <c r="EJ1287" s="56"/>
      <c r="EK1287" s="56"/>
      <c r="EL1287" s="56"/>
      <c r="EM1287" s="61"/>
      <c r="EN1287" s="61"/>
      <c r="EO1287" s="61"/>
      <c r="EP1287" s="60"/>
      <c r="EQ1287" s="60"/>
    </row>
    <row r="1288" spans="2:147" ht="11.25" customHeight="1" x14ac:dyDescent="0.2">
      <c r="B1288" s="55"/>
      <c r="C1288" s="56"/>
      <c r="D1288" s="56"/>
      <c r="E1288" s="56"/>
      <c r="F1288" s="56"/>
      <c r="G1288" s="56"/>
      <c r="H1288" s="56"/>
      <c r="I1288" s="56"/>
      <c r="J1288" s="56"/>
      <c r="K1288" s="56"/>
      <c r="L1288" s="73"/>
      <c r="M1288" s="73"/>
      <c r="N1288" s="73"/>
      <c r="O1288" s="56"/>
      <c r="P1288" s="56"/>
      <c r="Q1288" s="56"/>
      <c r="R1288" s="56"/>
      <c r="S1288" s="56"/>
      <c r="T1288" s="56"/>
      <c r="U1288" s="56"/>
      <c r="V1288" s="56"/>
      <c r="W1288" s="56"/>
      <c r="X1288" s="56"/>
      <c r="Y1288" s="56"/>
      <c r="Z1288" s="56"/>
      <c r="AA1288" s="56"/>
      <c r="AB1288" s="56"/>
      <c r="AC1288" s="56"/>
      <c r="AD1288" s="56"/>
      <c r="AE1288" s="56"/>
      <c r="AF1288" s="56"/>
      <c r="AG1288" s="56"/>
      <c r="AH1288" s="56"/>
      <c r="AI1288" s="56"/>
      <c r="AJ1288" s="56"/>
      <c r="AK1288" s="56"/>
      <c r="AL1288" s="56"/>
      <c r="AM1288" s="56"/>
      <c r="AN1288" s="56"/>
      <c r="AO1288" s="56"/>
      <c r="AP1288" s="56"/>
      <c r="AQ1288" s="56"/>
      <c r="AR1288" s="56"/>
      <c r="AS1288" s="56"/>
      <c r="AT1288" s="56"/>
      <c r="AU1288" s="56"/>
      <c r="AV1288" s="56"/>
      <c r="AW1288" s="56"/>
      <c r="AX1288" s="56"/>
      <c r="AY1288" s="56"/>
      <c r="AZ1288" s="56"/>
      <c r="BA1288" s="56"/>
      <c r="BB1288" s="56"/>
      <c r="BC1288" s="56"/>
      <c r="BD1288" s="56"/>
      <c r="BE1288" s="56"/>
      <c r="BF1288" s="56"/>
      <c r="BG1288" s="56"/>
      <c r="BH1288" s="56"/>
      <c r="BI1288" s="56"/>
      <c r="BJ1288" s="56"/>
      <c r="BK1288" s="56"/>
      <c r="BL1288" s="56"/>
      <c r="BM1288" s="56"/>
      <c r="BN1288" s="56"/>
      <c r="BO1288" s="56"/>
      <c r="BP1288" s="56"/>
      <c r="BQ1288" s="56"/>
      <c r="BR1288" s="56"/>
      <c r="BS1288" s="73"/>
      <c r="BT1288" s="56"/>
      <c r="BU1288" s="56"/>
      <c r="BV1288" s="56"/>
      <c r="BW1288" s="56"/>
      <c r="BX1288" s="56"/>
      <c r="BY1288" s="56"/>
      <c r="BZ1288" s="56"/>
      <c r="CA1288" s="56"/>
      <c r="CB1288" s="56"/>
      <c r="CC1288" s="56"/>
      <c r="CD1288" s="56"/>
      <c r="CE1288" s="56"/>
      <c r="CF1288" s="56"/>
      <c r="CG1288" s="56"/>
      <c r="CH1288" s="56"/>
      <c r="CI1288" s="56"/>
      <c r="CJ1288" s="56"/>
      <c r="CK1288" s="56"/>
      <c r="CL1288" s="56"/>
      <c r="CM1288" s="56"/>
      <c r="CN1288" s="56"/>
      <c r="CO1288" s="56"/>
      <c r="CP1288" s="56"/>
      <c r="CQ1288" s="56"/>
      <c r="CR1288" s="56"/>
      <c r="CS1288" s="56"/>
      <c r="CT1288" s="56"/>
      <c r="CU1288" s="56"/>
      <c r="CV1288" s="56"/>
      <c r="CW1288" s="56"/>
      <c r="CX1288" s="56"/>
      <c r="CY1288" s="56"/>
      <c r="CZ1288" s="56"/>
      <c r="DA1288" s="56"/>
      <c r="DB1288" s="56"/>
      <c r="DC1288" s="56"/>
      <c r="DD1288" s="56"/>
      <c r="DE1288" s="56"/>
      <c r="DF1288" s="56"/>
      <c r="DG1288" s="56"/>
      <c r="DH1288" s="56"/>
      <c r="DI1288" s="56"/>
      <c r="DJ1288" s="56"/>
      <c r="DK1288" s="56"/>
      <c r="DL1288" s="56"/>
      <c r="DM1288" s="56"/>
      <c r="DN1288" s="56"/>
      <c r="DO1288" s="56"/>
      <c r="DP1288" s="56"/>
      <c r="DQ1288" s="56"/>
      <c r="DR1288" s="56"/>
      <c r="DS1288" s="56"/>
      <c r="DT1288" s="56"/>
      <c r="DU1288" s="56"/>
      <c r="DV1288" s="56"/>
      <c r="DW1288" s="56"/>
      <c r="DX1288" s="56"/>
      <c r="DY1288" s="56"/>
      <c r="DZ1288" s="56"/>
      <c r="EA1288" s="56"/>
      <c r="EB1288" s="56"/>
      <c r="EC1288" s="56"/>
      <c r="ED1288" s="56"/>
      <c r="EE1288" s="56"/>
      <c r="EF1288" s="56"/>
      <c r="EG1288" s="56"/>
      <c r="EH1288" s="56"/>
      <c r="EI1288" s="56"/>
      <c r="EJ1288" s="56"/>
      <c r="EK1288" s="56"/>
      <c r="EL1288" s="56"/>
      <c r="EM1288" s="61"/>
      <c r="EN1288" s="61"/>
      <c r="EO1288" s="61"/>
      <c r="EP1288" s="60"/>
      <c r="EQ1288" s="60"/>
    </row>
    <row r="1289" spans="2:147" ht="11.25" customHeight="1" x14ac:dyDescent="0.2">
      <c r="B1289" s="55"/>
      <c r="C1289" s="56"/>
      <c r="D1289" s="56"/>
      <c r="E1289" s="56"/>
      <c r="F1289" s="56"/>
      <c r="G1289" s="56"/>
      <c r="H1289" s="56"/>
      <c r="I1289" s="56"/>
      <c r="J1289" s="56"/>
      <c r="K1289" s="56"/>
      <c r="L1289" s="73"/>
      <c r="M1289" s="73"/>
      <c r="N1289" s="73"/>
      <c r="O1289" s="56"/>
      <c r="P1289" s="56"/>
      <c r="Q1289" s="56"/>
      <c r="R1289" s="56"/>
      <c r="S1289" s="56"/>
      <c r="T1289" s="56"/>
      <c r="U1289" s="56"/>
      <c r="V1289" s="56"/>
      <c r="W1289" s="56"/>
      <c r="X1289" s="56"/>
      <c r="Y1289" s="56"/>
      <c r="Z1289" s="56"/>
      <c r="AA1289" s="56"/>
      <c r="AB1289" s="56"/>
      <c r="AC1289" s="56"/>
      <c r="AD1289" s="56"/>
      <c r="AE1289" s="56"/>
      <c r="AF1289" s="56"/>
      <c r="AG1289" s="56"/>
      <c r="AH1289" s="56"/>
      <c r="AI1289" s="56"/>
      <c r="AJ1289" s="56"/>
      <c r="AK1289" s="56"/>
      <c r="AL1289" s="56"/>
      <c r="AM1289" s="56"/>
      <c r="AN1289" s="56"/>
      <c r="AO1289" s="56"/>
      <c r="AP1289" s="56"/>
      <c r="AQ1289" s="56"/>
      <c r="AR1289" s="56"/>
      <c r="AS1289" s="56"/>
      <c r="AT1289" s="56"/>
      <c r="AU1289" s="56"/>
      <c r="AV1289" s="56"/>
      <c r="AW1289" s="56"/>
      <c r="AX1289" s="56"/>
      <c r="AY1289" s="56"/>
      <c r="AZ1289" s="56"/>
      <c r="BA1289" s="56"/>
      <c r="BB1289" s="56"/>
      <c r="BC1289" s="56"/>
      <c r="BD1289" s="56"/>
      <c r="BE1289" s="56"/>
      <c r="BF1289" s="56"/>
      <c r="BG1289" s="56"/>
      <c r="BH1289" s="56"/>
      <c r="BI1289" s="56"/>
      <c r="BJ1289" s="56"/>
      <c r="BK1289" s="56"/>
      <c r="BL1289" s="56"/>
      <c r="BM1289" s="56"/>
      <c r="BN1289" s="56"/>
      <c r="BO1289" s="56"/>
      <c r="BP1289" s="56"/>
      <c r="BQ1289" s="56"/>
      <c r="BR1289" s="56"/>
      <c r="BS1289" s="73"/>
      <c r="BT1289" s="56"/>
      <c r="BU1289" s="56"/>
      <c r="BV1289" s="56"/>
      <c r="BW1289" s="56"/>
      <c r="BX1289" s="56"/>
      <c r="BY1289" s="56"/>
      <c r="BZ1289" s="56"/>
      <c r="CA1289" s="56"/>
      <c r="CB1289" s="56"/>
      <c r="CC1289" s="56"/>
      <c r="CD1289" s="56"/>
      <c r="CE1289" s="56"/>
      <c r="CF1289" s="56"/>
      <c r="CG1289" s="56"/>
      <c r="CH1289" s="56"/>
      <c r="CI1289" s="56"/>
      <c r="CJ1289" s="56"/>
      <c r="CK1289" s="56"/>
      <c r="CL1289" s="56"/>
      <c r="CM1289" s="56"/>
      <c r="CN1289" s="56"/>
      <c r="CO1289" s="56"/>
      <c r="CP1289" s="56"/>
      <c r="CQ1289" s="56"/>
      <c r="CR1289" s="56"/>
      <c r="CS1289" s="56"/>
      <c r="CT1289" s="56"/>
      <c r="CU1289" s="56"/>
      <c r="CV1289" s="56"/>
      <c r="CW1289" s="56"/>
      <c r="CX1289" s="56"/>
      <c r="CY1289" s="56"/>
      <c r="CZ1289" s="56"/>
      <c r="DA1289" s="56"/>
      <c r="DB1289" s="56"/>
      <c r="DC1289" s="56"/>
      <c r="DD1289" s="56"/>
      <c r="DE1289" s="56"/>
      <c r="DF1289" s="56"/>
      <c r="DG1289" s="56"/>
      <c r="DH1289" s="56"/>
      <c r="DI1289" s="56"/>
      <c r="DJ1289" s="56"/>
      <c r="DK1289" s="56"/>
      <c r="DL1289" s="56"/>
      <c r="DM1289" s="56"/>
      <c r="DN1289" s="56"/>
      <c r="DO1289" s="56"/>
      <c r="DP1289" s="56"/>
      <c r="DQ1289" s="56"/>
      <c r="DR1289" s="56"/>
      <c r="DS1289" s="56"/>
      <c r="DT1289" s="56"/>
      <c r="DU1289" s="56"/>
      <c r="DV1289" s="56"/>
      <c r="DW1289" s="56"/>
      <c r="DX1289" s="56"/>
      <c r="DY1289" s="56"/>
      <c r="DZ1289" s="56"/>
      <c r="EA1289" s="56"/>
      <c r="EB1289" s="56"/>
      <c r="EC1289" s="56"/>
      <c r="ED1289" s="56"/>
      <c r="EE1289" s="56"/>
      <c r="EF1289" s="56"/>
      <c r="EG1289" s="56"/>
      <c r="EH1289" s="56"/>
      <c r="EI1289" s="56"/>
      <c r="EJ1289" s="56"/>
      <c r="EK1289" s="56"/>
      <c r="EL1289" s="56"/>
      <c r="EM1289" s="61"/>
      <c r="EN1289" s="61"/>
      <c r="EO1289" s="61"/>
      <c r="EP1289" s="60"/>
      <c r="EQ1289" s="60"/>
    </row>
    <row r="1290" spans="2:147" ht="11.25" customHeight="1" x14ac:dyDescent="0.2">
      <c r="B1290" s="55"/>
      <c r="C1290" s="56"/>
      <c r="D1290" s="56"/>
      <c r="E1290" s="56"/>
      <c r="F1290" s="56"/>
      <c r="G1290" s="56"/>
      <c r="H1290" s="56"/>
      <c r="I1290" s="56"/>
      <c r="J1290" s="56"/>
      <c r="K1290" s="56"/>
      <c r="L1290" s="73"/>
      <c r="M1290" s="73"/>
      <c r="N1290" s="73"/>
      <c r="O1290" s="56"/>
      <c r="P1290" s="56"/>
      <c r="Q1290" s="56"/>
      <c r="R1290" s="56"/>
      <c r="S1290" s="56"/>
      <c r="T1290" s="56"/>
      <c r="U1290" s="56"/>
      <c r="V1290" s="56"/>
      <c r="W1290" s="56"/>
      <c r="X1290" s="56"/>
      <c r="Y1290" s="56"/>
      <c r="Z1290" s="56"/>
      <c r="AA1290" s="56"/>
      <c r="AB1290" s="56"/>
      <c r="AC1290" s="56"/>
      <c r="AD1290" s="56"/>
      <c r="AE1290" s="56"/>
      <c r="AF1290" s="56"/>
      <c r="AG1290" s="56"/>
      <c r="AH1290" s="56"/>
      <c r="AI1290" s="56"/>
      <c r="AJ1290" s="56"/>
      <c r="AK1290" s="56"/>
      <c r="AL1290" s="56"/>
      <c r="AM1290" s="56"/>
      <c r="AN1290" s="56"/>
      <c r="AO1290" s="56"/>
      <c r="AP1290" s="56"/>
      <c r="AQ1290" s="56"/>
      <c r="AR1290" s="56"/>
      <c r="AS1290" s="56"/>
      <c r="AT1290" s="56"/>
      <c r="AU1290" s="56"/>
      <c r="AV1290" s="56"/>
      <c r="AW1290" s="56"/>
      <c r="AX1290" s="56"/>
      <c r="AY1290" s="56"/>
      <c r="AZ1290" s="56"/>
      <c r="BA1290" s="56"/>
      <c r="BB1290" s="56"/>
      <c r="BC1290" s="56"/>
      <c r="BD1290" s="56"/>
      <c r="BE1290" s="56"/>
      <c r="BF1290" s="56"/>
      <c r="BG1290" s="56"/>
      <c r="BH1290" s="56"/>
      <c r="BI1290" s="56"/>
      <c r="BJ1290" s="56"/>
      <c r="BK1290" s="56"/>
      <c r="BL1290" s="56"/>
      <c r="BM1290" s="56"/>
      <c r="BN1290" s="56"/>
      <c r="BO1290" s="56"/>
      <c r="BP1290" s="56"/>
      <c r="BQ1290" s="56"/>
      <c r="BR1290" s="56"/>
      <c r="BS1290" s="73"/>
      <c r="BT1290" s="56"/>
      <c r="BU1290" s="56"/>
      <c r="BV1290" s="56"/>
      <c r="BW1290" s="56"/>
      <c r="BX1290" s="56"/>
      <c r="BY1290" s="56"/>
      <c r="BZ1290" s="56"/>
      <c r="CA1290" s="56"/>
      <c r="CB1290" s="56"/>
      <c r="CC1290" s="56"/>
      <c r="CD1290" s="56"/>
      <c r="CE1290" s="56"/>
      <c r="CF1290" s="56"/>
      <c r="CG1290" s="56"/>
      <c r="CH1290" s="56"/>
      <c r="CI1290" s="56"/>
      <c r="CJ1290" s="56"/>
      <c r="CK1290" s="56"/>
      <c r="CL1290" s="56"/>
      <c r="CM1290" s="56"/>
      <c r="CN1290" s="56"/>
      <c r="CO1290" s="56"/>
      <c r="CP1290" s="56"/>
      <c r="CQ1290" s="56"/>
      <c r="CR1290" s="56"/>
      <c r="CS1290" s="56"/>
      <c r="CT1290" s="56"/>
      <c r="CU1290" s="56"/>
      <c r="CV1290" s="56"/>
      <c r="CW1290" s="56"/>
      <c r="CX1290" s="56"/>
      <c r="CY1290" s="56"/>
      <c r="CZ1290" s="56"/>
      <c r="DA1290" s="56"/>
      <c r="DB1290" s="56"/>
      <c r="DC1290" s="56"/>
      <c r="DD1290" s="56"/>
      <c r="DE1290" s="56"/>
      <c r="DF1290" s="56"/>
      <c r="DG1290" s="56"/>
      <c r="DH1290" s="56"/>
      <c r="DI1290" s="56"/>
      <c r="DJ1290" s="56"/>
      <c r="DK1290" s="56"/>
      <c r="DL1290" s="56"/>
      <c r="DM1290" s="56"/>
      <c r="DN1290" s="56"/>
      <c r="DO1290" s="56"/>
      <c r="DP1290" s="56"/>
      <c r="DQ1290" s="56"/>
      <c r="DR1290" s="56"/>
      <c r="DS1290" s="56"/>
      <c r="DT1290" s="56"/>
      <c r="DU1290" s="56"/>
      <c r="DV1290" s="56"/>
      <c r="DW1290" s="56"/>
      <c r="DX1290" s="56"/>
      <c r="DY1290" s="56"/>
      <c r="DZ1290" s="56"/>
      <c r="EA1290" s="56"/>
      <c r="EB1290" s="56"/>
      <c r="EC1290" s="56"/>
      <c r="ED1290" s="56"/>
      <c r="EE1290" s="56"/>
      <c r="EF1290" s="56"/>
      <c r="EG1290" s="56"/>
      <c r="EH1290" s="56"/>
      <c r="EI1290" s="56"/>
      <c r="EJ1290" s="56"/>
      <c r="EK1290" s="56"/>
      <c r="EL1290" s="56"/>
      <c r="EM1290" s="61"/>
      <c r="EN1290" s="61"/>
      <c r="EO1290" s="61"/>
      <c r="EP1290" s="60"/>
      <c r="EQ1290" s="60"/>
    </row>
    <row r="1291" spans="2:147" ht="11.25" customHeight="1" x14ac:dyDescent="0.2">
      <c r="B1291" s="55"/>
      <c r="C1291" s="56"/>
      <c r="D1291" s="56"/>
      <c r="E1291" s="56"/>
      <c r="F1291" s="56"/>
      <c r="G1291" s="56"/>
      <c r="H1291" s="56"/>
      <c r="I1291" s="56"/>
      <c r="J1291" s="56"/>
      <c r="K1291" s="56"/>
      <c r="L1291" s="73"/>
      <c r="M1291" s="73"/>
      <c r="N1291" s="73"/>
      <c r="O1291" s="56"/>
      <c r="P1291" s="56"/>
      <c r="Q1291" s="56"/>
      <c r="R1291" s="56"/>
      <c r="S1291" s="56"/>
      <c r="T1291" s="56"/>
      <c r="U1291" s="56"/>
      <c r="V1291" s="56"/>
      <c r="W1291" s="56"/>
      <c r="X1291" s="56"/>
      <c r="Y1291" s="56"/>
      <c r="Z1291" s="56"/>
      <c r="AA1291" s="56"/>
      <c r="AB1291" s="56"/>
      <c r="AC1291" s="56"/>
      <c r="AD1291" s="56"/>
      <c r="AE1291" s="56"/>
      <c r="AF1291" s="56"/>
      <c r="AG1291" s="56"/>
      <c r="AH1291" s="56"/>
      <c r="AI1291" s="56"/>
      <c r="AJ1291" s="56"/>
      <c r="AK1291" s="56"/>
      <c r="AL1291" s="56"/>
      <c r="AM1291" s="56"/>
      <c r="AN1291" s="56"/>
      <c r="AO1291" s="56"/>
      <c r="AP1291" s="56"/>
      <c r="AQ1291" s="56"/>
      <c r="AR1291" s="56"/>
      <c r="AS1291" s="56"/>
      <c r="AT1291" s="56"/>
      <c r="AU1291" s="56"/>
      <c r="AV1291" s="56"/>
      <c r="AW1291" s="56"/>
      <c r="AX1291" s="56"/>
      <c r="AY1291" s="56"/>
      <c r="AZ1291" s="56"/>
      <c r="BA1291" s="56"/>
      <c r="BB1291" s="56"/>
      <c r="BC1291" s="56"/>
      <c r="BD1291" s="56"/>
      <c r="BE1291" s="56"/>
      <c r="BF1291" s="56"/>
      <c r="BG1291" s="56"/>
      <c r="BH1291" s="56"/>
      <c r="BI1291" s="56"/>
      <c r="BJ1291" s="56"/>
      <c r="BK1291" s="56"/>
      <c r="BL1291" s="56"/>
      <c r="BM1291" s="56"/>
      <c r="BN1291" s="56"/>
      <c r="BO1291" s="56"/>
      <c r="BP1291" s="56"/>
      <c r="BQ1291" s="56"/>
      <c r="BR1291" s="56"/>
      <c r="BS1291" s="73"/>
      <c r="BT1291" s="56"/>
      <c r="BU1291" s="56"/>
      <c r="BV1291" s="56"/>
      <c r="BW1291" s="56"/>
      <c r="BX1291" s="56"/>
      <c r="BY1291" s="56"/>
      <c r="BZ1291" s="56"/>
      <c r="CA1291" s="56"/>
      <c r="CB1291" s="56"/>
      <c r="CC1291" s="56"/>
      <c r="CD1291" s="56"/>
      <c r="CE1291" s="56"/>
      <c r="CF1291" s="56"/>
      <c r="CG1291" s="56"/>
      <c r="CH1291" s="56"/>
      <c r="CI1291" s="56"/>
      <c r="CJ1291" s="56"/>
      <c r="CK1291" s="56"/>
      <c r="CL1291" s="56"/>
      <c r="CM1291" s="56"/>
      <c r="CN1291" s="56"/>
      <c r="CO1291" s="56"/>
      <c r="CP1291" s="56"/>
      <c r="CQ1291" s="56"/>
      <c r="CR1291" s="56"/>
      <c r="CS1291" s="56"/>
      <c r="CT1291" s="56"/>
      <c r="CU1291" s="56"/>
      <c r="CV1291" s="56"/>
      <c r="CW1291" s="56"/>
      <c r="CX1291" s="56"/>
      <c r="CY1291" s="56"/>
      <c r="CZ1291" s="56"/>
      <c r="DA1291" s="56"/>
      <c r="DB1291" s="56"/>
      <c r="DC1291" s="56"/>
      <c r="DD1291" s="56"/>
      <c r="DE1291" s="56"/>
      <c r="DF1291" s="56"/>
      <c r="DG1291" s="56"/>
      <c r="DH1291" s="56"/>
      <c r="DI1291" s="56"/>
      <c r="DJ1291" s="56"/>
      <c r="DK1291" s="56"/>
      <c r="DL1291" s="56"/>
      <c r="DM1291" s="56"/>
      <c r="DN1291" s="56"/>
      <c r="DO1291" s="56"/>
      <c r="DP1291" s="56"/>
      <c r="DQ1291" s="56"/>
      <c r="DR1291" s="56"/>
      <c r="DS1291" s="56"/>
      <c r="DT1291" s="56"/>
      <c r="DU1291" s="56"/>
      <c r="DV1291" s="56"/>
      <c r="DW1291" s="56"/>
      <c r="DX1291" s="56"/>
      <c r="DY1291" s="56"/>
      <c r="DZ1291" s="56"/>
      <c r="EA1291" s="56"/>
      <c r="EB1291" s="56"/>
      <c r="EC1291" s="56"/>
      <c r="ED1291" s="56"/>
      <c r="EE1291" s="56"/>
      <c r="EF1291" s="56"/>
      <c r="EG1291" s="56"/>
      <c r="EH1291" s="56"/>
      <c r="EI1291" s="56"/>
      <c r="EJ1291" s="56"/>
      <c r="EK1291" s="56"/>
      <c r="EL1291" s="56"/>
      <c r="EM1291" s="61"/>
      <c r="EN1291" s="61"/>
      <c r="EO1291" s="61"/>
      <c r="EP1291" s="60"/>
      <c r="EQ1291" s="60"/>
    </row>
    <row r="1292" spans="2:147" ht="11.25" customHeight="1" x14ac:dyDescent="0.2">
      <c r="B1292" s="55"/>
      <c r="C1292" s="56"/>
      <c r="D1292" s="56"/>
      <c r="E1292" s="56"/>
      <c r="F1292" s="56"/>
      <c r="G1292" s="56"/>
      <c r="H1292" s="56"/>
      <c r="I1292" s="56"/>
      <c r="J1292" s="56"/>
      <c r="K1292" s="56"/>
      <c r="L1292" s="73"/>
      <c r="M1292" s="73"/>
      <c r="N1292" s="73"/>
      <c r="O1292" s="56"/>
      <c r="P1292" s="56"/>
      <c r="Q1292" s="56"/>
      <c r="R1292" s="56"/>
      <c r="S1292" s="56"/>
      <c r="T1292" s="56"/>
      <c r="U1292" s="56"/>
      <c r="V1292" s="56"/>
      <c r="W1292" s="56"/>
      <c r="X1292" s="56"/>
      <c r="Y1292" s="56"/>
      <c r="Z1292" s="56"/>
      <c r="AA1292" s="56"/>
      <c r="AB1292" s="56"/>
      <c r="AC1292" s="56"/>
      <c r="AD1292" s="56"/>
      <c r="AE1292" s="56"/>
      <c r="AF1292" s="56"/>
      <c r="AG1292" s="56"/>
      <c r="AH1292" s="56"/>
      <c r="AI1292" s="56"/>
      <c r="AJ1292" s="56"/>
      <c r="AK1292" s="56"/>
      <c r="AL1292" s="56"/>
      <c r="AM1292" s="56"/>
      <c r="AN1292" s="56"/>
      <c r="AO1292" s="56"/>
      <c r="AP1292" s="56"/>
      <c r="AQ1292" s="56"/>
      <c r="AR1292" s="56"/>
      <c r="AS1292" s="56"/>
      <c r="AT1292" s="56"/>
      <c r="AU1292" s="56"/>
      <c r="AV1292" s="56"/>
      <c r="AW1292" s="56"/>
      <c r="AX1292" s="56"/>
      <c r="AY1292" s="56"/>
      <c r="AZ1292" s="56"/>
      <c r="BA1292" s="56"/>
      <c r="BB1292" s="56"/>
      <c r="BC1292" s="56"/>
      <c r="BD1292" s="56"/>
      <c r="BE1292" s="56"/>
      <c r="BF1292" s="56"/>
      <c r="BG1292" s="56"/>
      <c r="BH1292" s="56"/>
      <c r="BI1292" s="56"/>
      <c r="BJ1292" s="56"/>
      <c r="BK1292" s="56"/>
      <c r="BL1292" s="56"/>
      <c r="BM1292" s="56"/>
      <c r="BN1292" s="56"/>
      <c r="BO1292" s="56"/>
      <c r="BP1292" s="56"/>
      <c r="BQ1292" s="56"/>
      <c r="BR1292" s="56"/>
      <c r="BS1292" s="73"/>
      <c r="BT1292" s="56"/>
      <c r="BU1292" s="56"/>
      <c r="BV1292" s="56"/>
      <c r="BW1292" s="56"/>
      <c r="BX1292" s="56"/>
      <c r="BY1292" s="56"/>
      <c r="BZ1292" s="56"/>
      <c r="CA1292" s="56"/>
      <c r="CB1292" s="56"/>
      <c r="CC1292" s="56"/>
      <c r="CD1292" s="56"/>
      <c r="CE1292" s="56"/>
      <c r="CF1292" s="56"/>
      <c r="CG1292" s="56"/>
      <c r="CH1292" s="56"/>
      <c r="CI1292" s="56"/>
      <c r="CJ1292" s="56"/>
      <c r="CK1292" s="56"/>
      <c r="CL1292" s="56"/>
      <c r="CM1292" s="56"/>
      <c r="CN1292" s="56"/>
      <c r="CO1292" s="56"/>
      <c r="CP1292" s="56"/>
      <c r="CQ1292" s="56"/>
      <c r="CR1292" s="56"/>
      <c r="CS1292" s="56"/>
      <c r="CT1292" s="56"/>
      <c r="CU1292" s="56"/>
      <c r="CV1292" s="56"/>
      <c r="CW1292" s="56"/>
      <c r="CX1292" s="56"/>
      <c r="CY1292" s="56"/>
      <c r="CZ1292" s="56"/>
      <c r="DA1292" s="56"/>
      <c r="DB1292" s="56"/>
      <c r="DC1292" s="56"/>
      <c r="DD1292" s="56"/>
      <c r="DE1292" s="56"/>
      <c r="DF1292" s="56"/>
      <c r="DG1292" s="56"/>
      <c r="DH1292" s="56"/>
      <c r="DI1292" s="56"/>
      <c r="DJ1292" s="56"/>
      <c r="DK1292" s="56"/>
      <c r="DL1292" s="56"/>
      <c r="DM1292" s="56"/>
      <c r="DN1292" s="56"/>
      <c r="DO1292" s="56"/>
      <c r="DP1292" s="56"/>
      <c r="DQ1292" s="56"/>
      <c r="DR1292" s="56"/>
      <c r="DS1292" s="56"/>
      <c r="DT1292" s="56"/>
      <c r="DU1292" s="56"/>
      <c r="DV1292" s="56"/>
      <c r="DW1292" s="56"/>
      <c r="DX1292" s="56"/>
      <c r="DY1292" s="56"/>
      <c r="DZ1292" s="56"/>
      <c r="EA1292" s="56"/>
      <c r="EB1292" s="56"/>
      <c r="EC1292" s="56"/>
      <c r="ED1292" s="56"/>
      <c r="EE1292" s="56"/>
      <c r="EF1292" s="56"/>
      <c r="EG1292" s="56"/>
      <c r="EH1292" s="56"/>
      <c r="EI1292" s="56"/>
      <c r="EJ1292" s="56"/>
      <c r="EK1292" s="56"/>
      <c r="EL1292" s="56"/>
      <c r="EM1292" s="61"/>
      <c r="EN1292" s="61"/>
      <c r="EO1292" s="61"/>
      <c r="EP1292" s="60"/>
      <c r="EQ1292" s="60"/>
    </row>
    <row r="1293" spans="2:147" ht="11.25" customHeight="1" x14ac:dyDescent="0.2">
      <c r="B1293" s="55"/>
      <c r="C1293" s="56"/>
      <c r="D1293" s="56"/>
      <c r="E1293" s="56"/>
      <c r="F1293" s="56"/>
      <c r="G1293" s="56"/>
      <c r="H1293" s="56"/>
      <c r="I1293" s="56"/>
      <c r="J1293" s="56"/>
      <c r="K1293" s="56"/>
      <c r="L1293" s="73"/>
      <c r="M1293" s="73"/>
      <c r="N1293" s="73"/>
      <c r="O1293" s="56"/>
      <c r="P1293" s="56"/>
      <c r="Q1293" s="56"/>
      <c r="R1293" s="56"/>
      <c r="S1293" s="56"/>
      <c r="T1293" s="56"/>
      <c r="U1293" s="56"/>
      <c r="V1293" s="56"/>
      <c r="W1293" s="56"/>
      <c r="X1293" s="56"/>
      <c r="Y1293" s="56"/>
      <c r="Z1293" s="56"/>
      <c r="AA1293" s="56"/>
      <c r="AB1293" s="56"/>
      <c r="AC1293" s="56"/>
      <c r="AD1293" s="56"/>
      <c r="AE1293" s="56"/>
      <c r="AF1293" s="56"/>
      <c r="AG1293" s="56"/>
      <c r="AH1293" s="56"/>
      <c r="AI1293" s="56"/>
      <c r="AJ1293" s="56"/>
      <c r="AK1293" s="56"/>
      <c r="AL1293" s="56"/>
      <c r="AM1293" s="56"/>
      <c r="AN1293" s="56"/>
      <c r="AO1293" s="56"/>
      <c r="AP1293" s="56"/>
      <c r="AQ1293" s="56"/>
      <c r="AR1293" s="56"/>
      <c r="AS1293" s="56"/>
      <c r="AT1293" s="56"/>
      <c r="AU1293" s="56"/>
      <c r="AV1293" s="56"/>
      <c r="AW1293" s="56"/>
      <c r="AX1293" s="56"/>
      <c r="AY1293" s="56"/>
      <c r="AZ1293" s="56"/>
      <c r="BA1293" s="56"/>
      <c r="BB1293" s="56"/>
      <c r="BC1293" s="56"/>
      <c r="BD1293" s="56"/>
      <c r="BE1293" s="56"/>
      <c r="BF1293" s="56"/>
      <c r="BG1293" s="56"/>
      <c r="BH1293" s="56"/>
      <c r="BI1293" s="56"/>
      <c r="BJ1293" s="56"/>
      <c r="BK1293" s="56"/>
      <c r="BL1293" s="56"/>
      <c r="BM1293" s="56"/>
      <c r="BN1293" s="56"/>
      <c r="BO1293" s="56"/>
      <c r="BP1293" s="56"/>
      <c r="BQ1293" s="56"/>
      <c r="BR1293" s="56"/>
      <c r="BS1293" s="73"/>
      <c r="BT1293" s="56"/>
      <c r="BU1293" s="56"/>
      <c r="BV1293" s="56"/>
      <c r="BW1293" s="56"/>
      <c r="BX1293" s="56"/>
      <c r="BY1293" s="56"/>
      <c r="BZ1293" s="56"/>
      <c r="CA1293" s="56"/>
      <c r="CB1293" s="56"/>
      <c r="CC1293" s="56"/>
      <c r="CD1293" s="56"/>
      <c r="CE1293" s="56"/>
      <c r="CF1293" s="56"/>
      <c r="CG1293" s="56"/>
      <c r="CH1293" s="56"/>
      <c r="CI1293" s="56"/>
      <c r="CJ1293" s="56"/>
      <c r="CK1293" s="56"/>
      <c r="CL1293" s="56"/>
      <c r="CM1293" s="56"/>
      <c r="CN1293" s="56"/>
      <c r="CO1293" s="56"/>
      <c r="CP1293" s="56"/>
      <c r="CQ1293" s="56"/>
      <c r="CR1293" s="56"/>
      <c r="CS1293" s="56"/>
      <c r="CT1293" s="56"/>
      <c r="CU1293" s="56"/>
      <c r="CV1293" s="56"/>
      <c r="CW1293" s="56"/>
      <c r="CX1293" s="56"/>
      <c r="CY1293" s="56"/>
      <c r="CZ1293" s="56"/>
      <c r="DA1293" s="56"/>
      <c r="DB1293" s="56"/>
      <c r="DC1293" s="56"/>
      <c r="DD1293" s="56"/>
      <c r="DE1293" s="56"/>
      <c r="DF1293" s="56"/>
      <c r="DG1293" s="56"/>
      <c r="DH1293" s="56"/>
      <c r="DI1293" s="56"/>
      <c r="DJ1293" s="56"/>
      <c r="DK1293" s="56"/>
      <c r="DL1293" s="56"/>
      <c r="DM1293" s="56"/>
      <c r="DN1293" s="56"/>
      <c r="DO1293" s="56"/>
      <c r="DP1293" s="56"/>
      <c r="DQ1293" s="56"/>
      <c r="DR1293" s="56"/>
      <c r="DS1293" s="56"/>
      <c r="DT1293" s="56"/>
      <c r="DU1293" s="56"/>
      <c r="DV1293" s="56"/>
      <c r="DW1293" s="56"/>
      <c r="DX1293" s="56"/>
      <c r="DY1293" s="56"/>
      <c r="DZ1293" s="56"/>
      <c r="EA1293" s="56"/>
      <c r="EB1293" s="56"/>
      <c r="EC1293" s="56"/>
      <c r="ED1293" s="56"/>
      <c r="EE1293" s="56"/>
      <c r="EF1293" s="56"/>
      <c r="EG1293" s="56"/>
      <c r="EH1293" s="56"/>
      <c r="EI1293" s="56"/>
      <c r="EJ1293" s="56"/>
      <c r="EK1293" s="56"/>
      <c r="EL1293" s="56"/>
      <c r="EM1293" s="61"/>
      <c r="EN1293" s="61"/>
      <c r="EO1293" s="61"/>
      <c r="EP1293" s="60"/>
      <c r="EQ1293" s="60"/>
    </row>
    <row r="1294" spans="2:147" ht="11.25" customHeight="1" x14ac:dyDescent="0.2">
      <c r="B1294" s="55"/>
      <c r="C1294" s="56"/>
      <c r="D1294" s="56"/>
      <c r="E1294" s="56"/>
      <c r="F1294" s="56"/>
      <c r="G1294" s="56"/>
      <c r="H1294" s="56"/>
      <c r="I1294" s="56"/>
      <c r="J1294" s="56"/>
      <c r="K1294" s="56"/>
      <c r="L1294" s="73"/>
      <c r="M1294" s="73"/>
      <c r="N1294" s="73"/>
      <c r="O1294" s="56"/>
      <c r="P1294" s="56"/>
      <c r="Q1294" s="56"/>
      <c r="R1294" s="56"/>
      <c r="S1294" s="56"/>
      <c r="T1294" s="56"/>
      <c r="U1294" s="56"/>
      <c r="V1294" s="56"/>
      <c r="W1294" s="56"/>
      <c r="X1294" s="56"/>
      <c r="Y1294" s="56"/>
      <c r="Z1294" s="56"/>
      <c r="AA1294" s="56"/>
      <c r="AB1294" s="56"/>
      <c r="AC1294" s="56"/>
      <c r="AD1294" s="56"/>
      <c r="AE1294" s="56"/>
      <c r="AF1294" s="56"/>
      <c r="AG1294" s="56"/>
      <c r="AH1294" s="56"/>
      <c r="AI1294" s="56"/>
      <c r="AJ1294" s="56"/>
      <c r="AK1294" s="56"/>
      <c r="AL1294" s="56"/>
      <c r="AM1294" s="56"/>
      <c r="AN1294" s="56"/>
      <c r="AO1294" s="56"/>
      <c r="AP1294" s="56"/>
      <c r="AQ1294" s="56"/>
      <c r="AR1294" s="56"/>
      <c r="AS1294" s="56"/>
      <c r="AT1294" s="56"/>
      <c r="AU1294" s="56"/>
      <c r="AV1294" s="56"/>
      <c r="AW1294" s="56"/>
      <c r="AX1294" s="56"/>
      <c r="AY1294" s="56"/>
      <c r="AZ1294" s="56"/>
      <c r="BA1294" s="56"/>
      <c r="BB1294" s="56"/>
      <c r="BC1294" s="56"/>
      <c r="BD1294" s="56"/>
      <c r="BE1294" s="56"/>
      <c r="BF1294" s="56"/>
      <c r="BG1294" s="56"/>
      <c r="BH1294" s="56"/>
      <c r="BI1294" s="56"/>
      <c r="BJ1294" s="56"/>
      <c r="BK1294" s="56"/>
      <c r="BL1294" s="56"/>
      <c r="BM1294" s="56"/>
      <c r="BN1294" s="56"/>
      <c r="BO1294" s="56"/>
      <c r="BP1294" s="56"/>
      <c r="BQ1294" s="56"/>
      <c r="BR1294" s="56"/>
      <c r="BS1294" s="73"/>
      <c r="BT1294" s="56"/>
      <c r="BU1294" s="56"/>
      <c r="BV1294" s="56"/>
      <c r="BW1294" s="56"/>
      <c r="BX1294" s="56"/>
      <c r="BY1294" s="56"/>
      <c r="BZ1294" s="56"/>
      <c r="CA1294" s="56"/>
      <c r="CB1294" s="56"/>
      <c r="CC1294" s="56"/>
      <c r="CD1294" s="56"/>
      <c r="CE1294" s="56"/>
      <c r="CF1294" s="56"/>
      <c r="CG1294" s="56"/>
      <c r="CH1294" s="56"/>
      <c r="CI1294" s="56"/>
      <c r="CJ1294" s="56"/>
      <c r="CK1294" s="56"/>
      <c r="CL1294" s="56"/>
      <c r="CM1294" s="56"/>
      <c r="CN1294" s="56"/>
      <c r="CO1294" s="56"/>
      <c r="CP1294" s="56"/>
      <c r="CQ1294" s="56"/>
      <c r="CR1294" s="56"/>
      <c r="CS1294" s="56"/>
      <c r="CT1294" s="56"/>
      <c r="CU1294" s="56"/>
      <c r="CV1294" s="56"/>
      <c r="CW1294" s="56"/>
      <c r="CX1294" s="56"/>
      <c r="CY1294" s="56"/>
      <c r="CZ1294" s="56"/>
      <c r="DA1294" s="56"/>
      <c r="DB1294" s="56"/>
      <c r="DC1294" s="56"/>
      <c r="DD1294" s="56"/>
      <c r="DE1294" s="56"/>
      <c r="DF1294" s="56"/>
      <c r="DG1294" s="56"/>
      <c r="DH1294" s="56"/>
      <c r="DI1294" s="56"/>
      <c r="DJ1294" s="56"/>
      <c r="DK1294" s="56"/>
      <c r="DL1294" s="56"/>
      <c r="DM1294" s="56"/>
      <c r="DN1294" s="56"/>
      <c r="DO1294" s="56"/>
      <c r="DP1294" s="56"/>
      <c r="DQ1294" s="56"/>
      <c r="DR1294" s="56"/>
      <c r="DS1294" s="56"/>
      <c r="DT1294" s="56"/>
      <c r="DU1294" s="56"/>
      <c r="DV1294" s="56"/>
      <c r="DW1294" s="56"/>
      <c r="DX1294" s="56"/>
      <c r="DY1294" s="56"/>
      <c r="DZ1294" s="56"/>
      <c r="EA1294" s="56"/>
      <c r="EB1294" s="56"/>
      <c r="EC1294" s="56"/>
      <c r="ED1294" s="56"/>
      <c r="EE1294" s="56"/>
      <c r="EF1294" s="56"/>
      <c r="EG1294" s="56"/>
      <c r="EH1294" s="56"/>
      <c r="EI1294" s="56"/>
      <c r="EJ1294" s="56"/>
      <c r="EK1294" s="56"/>
      <c r="EL1294" s="56"/>
      <c r="EM1294" s="61"/>
      <c r="EN1294" s="61"/>
      <c r="EO1294" s="61"/>
      <c r="EP1294" s="60"/>
      <c r="EQ1294" s="60"/>
    </row>
    <row r="1295" spans="2:147" ht="11.25" customHeight="1" x14ac:dyDescent="0.2">
      <c r="B1295" s="55"/>
      <c r="C1295" s="56"/>
      <c r="D1295" s="56"/>
      <c r="E1295" s="56"/>
      <c r="F1295" s="56"/>
      <c r="G1295" s="56"/>
      <c r="H1295" s="56"/>
      <c r="I1295" s="56"/>
      <c r="J1295" s="56"/>
      <c r="K1295" s="56"/>
      <c r="L1295" s="73"/>
      <c r="M1295" s="73"/>
      <c r="N1295" s="73"/>
      <c r="O1295" s="56"/>
      <c r="P1295" s="56"/>
      <c r="Q1295" s="56"/>
      <c r="R1295" s="56"/>
      <c r="S1295" s="56"/>
      <c r="T1295" s="56"/>
      <c r="U1295" s="56"/>
      <c r="V1295" s="56"/>
      <c r="W1295" s="56"/>
      <c r="X1295" s="56"/>
      <c r="Y1295" s="56"/>
      <c r="Z1295" s="56"/>
      <c r="AA1295" s="56"/>
      <c r="AB1295" s="56"/>
      <c r="AC1295" s="56"/>
      <c r="AD1295" s="56"/>
      <c r="AE1295" s="56"/>
      <c r="AF1295" s="56"/>
      <c r="AG1295" s="56"/>
      <c r="AH1295" s="56"/>
      <c r="AI1295" s="56"/>
      <c r="AJ1295" s="56"/>
      <c r="AK1295" s="56"/>
      <c r="AL1295" s="56"/>
      <c r="AM1295" s="56"/>
      <c r="AN1295" s="56"/>
      <c r="AO1295" s="56"/>
      <c r="AP1295" s="56"/>
      <c r="AQ1295" s="56"/>
      <c r="AR1295" s="56"/>
      <c r="AS1295" s="56"/>
      <c r="AT1295" s="56"/>
      <c r="AU1295" s="56"/>
      <c r="AV1295" s="56"/>
      <c r="AW1295" s="56"/>
      <c r="AX1295" s="56"/>
      <c r="AY1295" s="56"/>
      <c r="AZ1295" s="56"/>
      <c r="BA1295" s="56"/>
      <c r="BB1295" s="56"/>
      <c r="BC1295" s="56"/>
      <c r="BD1295" s="56"/>
      <c r="BE1295" s="56"/>
      <c r="BF1295" s="56"/>
      <c r="BG1295" s="56"/>
      <c r="BH1295" s="56"/>
      <c r="BI1295" s="56"/>
      <c r="BJ1295" s="56"/>
      <c r="BK1295" s="56"/>
      <c r="BL1295" s="56"/>
      <c r="BM1295" s="56"/>
      <c r="BN1295" s="56"/>
      <c r="BO1295" s="56"/>
      <c r="BP1295" s="56"/>
      <c r="BQ1295" s="56"/>
      <c r="BR1295" s="56"/>
      <c r="BS1295" s="73"/>
      <c r="BT1295" s="56"/>
      <c r="BU1295" s="56"/>
      <c r="BV1295" s="56"/>
      <c r="BW1295" s="56"/>
      <c r="BX1295" s="56"/>
      <c r="BY1295" s="56"/>
      <c r="BZ1295" s="56"/>
      <c r="CA1295" s="56"/>
      <c r="CB1295" s="56"/>
      <c r="CC1295" s="56"/>
      <c r="CD1295" s="56"/>
      <c r="CE1295" s="56"/>
      <c r="CF1295" s="56"/>
      <c r="CG1295" s="56"/>
      <c r="CH1295" s="56"/>
      <c r="CI1295" s="56"/>
      <c r="CJ1295" s="56"/>
      <c r="CK1295" s="56"/>
      <c r="CL1295" s="56"/>
      <c r="CM1295" s="56"/>
      <c r="CN1295" s="56"/>
      <c r="CO1295" s="56"/>
      <c r="CP1295" s="56"/>
      <c r="CQ1295" s="56"/>
      <c r="CR1295" s="56"/>
      <c r="CS1295" s="56"/>
      <c r="CT1295" s="56"/>
      <c r="CU1295" s="56"/>
      <c r="CV1295" s="56"/>
      <c r="CW1295" s="56"/>
      <c r="CX1295" s="56"/>
      <c r="CY1295" s="56"/>
      <c r="CZ1295" s="56"/>
      <c r="DA1295" s="56"/>
      <c r="DB1295" s="56"/>
      <c r="DC1295" s="56"/>
      <c r="DD1295" s="56"/>
      <c r="DE1295" s="56"/>
      <c r="DF1295" s="56"/>
      <c r="DG1295" s="56"/>
      <c r="DH1295" s="56"/>
      <c r="DI1295" s="56"/>
      <c r="DJ1295" s="56"/>
      <c r="DK1295" s="56"/>
      <c r="DL1295" s="56"/>
      <c r="DM1295" s="56"/>
      <c r="DN1295" s="56"/>
      <c r="DO1295" s="56"/>
      <c r="DP1295" s="56"/>
      <c r="DQ1295" s="56"/>
      <c r="DR1295" s="56"/>
      <c r="DS1295" s="56"/>
      <c r="DT1295" s="56"/>
      <c r="DU1295" s="56"/>
      <c r="DV1295" s="56"/>
      <c r="DW1295" s="56"/>
      <c r="DX1295" s="56"/>
      <c r="DY1295" s="56"/>
      <c r="DZ1295" s="56"/>
      <c r="EA1295" s="56"/>
      <c r="EB1295" s="56"/>
      <c r="EC1295" s="56"/>
      <c r="ED1295" s="56"/>
      <c r="EE1295" s="56"/>
      <c r="EF1295" s="56"/>
      <c r="EG1295" s="56"/>
      <c r="EH1295" s="56"/>
      <c r="EI1295" s="56"/>
      <c r="EJ1295" s="56"/>
      <c r="EK1295" s="56"/>
      <c r="EL1295" s="56"/>
      <c r="EM1295" s="61"/>
      <c r="EN1295" s="61"/>
      <c r="EO1295" s="61"/>
      <c r="EP1295" s="60"/>
      <c r="EQ1295" s="60"/>
    </row>
    <row r="1296" spans="2:147" ht="11.25" customHeight="1" x14ac:dyDescent="0.2">
      <c r="B1296" s="55"/>
      <c r="C1296" s="56"/>
      <c r="D1296" s="56"/>
      <c r="E1296" s="56"/>
      <c r="F1296" s="56"/>
      <c r="G1296" s="56"/>
      <c r="H1296" s="56"/>
      <c r="I1296" s="56"/>
      <c r="J1296" s="56"/>
      <c r="K1296" s="56"/>
      <c r="L1296" s="73"/>
      <c r="M1296" s="73"/>
      <c r="N1296" s="73"/>
      <c r="O1296" s="56"/>
      <c r="P1296" s="56"/>
      <c r="Q1296" s="56"/>
      <c r="R1296" s="56"/>
      <c r="S1296" s="56"/>
      <c r="T1296" s="56"/>
      <c r="U1296" s="56"/>
      <c r="V1296" s="56"/>
      <c r="W1296" s="56"/>
      <c r="X1296" s="56"/>
      <c r="Y1296" s="56"/>
      <c r="Z1296" s="56"/>
      <c r="AA1296" s="56"/>
      <c r="AB1296" s="56"/>
      <c r="AC1296" s="56"/>
      <c r="AD1296" s="56"/>
      <c r="AE1296" s="56"/>
      <c r="AF1296" s="56"/>
      <c r="AG1296" s="56"/>
      <c r="AH1296" s="56"/>
      <c r="AI1296" s="56"/>
      <c r="AJ1296" s="56"/>
      <c r="AK1296" s="56"/>
      <c r="AL1296" s="56"/>
      <c r="AM1296" s="56"/>
      <c r="AN1296" s="56"/>
      <c r="AO1296" s="56"/>
      <c r="AP1296" s="56"/>
      <c r="AQ1296" s="56"/>
      <c r="AR1296" s="56"/>
      <c r="AS1296" s="56"/>
      <c r="AT1296" s="56"/>
      <c r="AU1296" s="56"/>
      <c r="AV1296" s="56"/>
      <c r="AW1296" s="56"/>
      <c r="AX1296" s="56"/>
      <c r="AY1296" s="56"/>
      <c r="AZ1296" s="56"/>
      <c r="BA1296" s="56"/>
      <c r="BB1296" s="56"/>
      <c r="BC1296" s="56"/>
      <c r="BD1296" s="56"/>
      <c r="BE1296" s="56"/>
      <c r="BF1296" s="56"/>
      <c r="BG1296" s="56"/>
      <c r="BH1296" s="56"/>
      <c r="BI1296" s="56"/>
      <c r="BJ1296" s="56"/>
      <c r="BK1296" s="56"/>
      <c r="BL1296" s="56"/>
      <c r="BM1296" s="56"/>
      <c r="BN1296" s="56"/>
      <c r="BO1296" s="56"/>
      <c r="BP1296" s="56"/>
      <c r="BQ1296" s="56"/>
      <c r="BR1296" s="56"/>
      <c r="BS1296" s="73"/>
      <c r="BT1296" s="56"/>
      <c r="BU1296" s="56"/>
      <c r="BV1296" s="56"/>
      <c r="BW1296" s="56"/>
      <c r="BX1296" s="56"/>
      <c r="BY1296" s="56"/>
      <c r="BZ1296" s="56"/>
      <c r="CA1296" s="56"/>
      <c r="CB1296" s="56"/>
      <c r="CC1296" s="56"/>
      <c r="CD1296" s="56"/>
      <c r="CE1296" s="56"/>
      <c r="CF1296" s="56"/>
      <c r="CG1296" s="56"/>
      <c r="CH1296" s="56"/>
      <c r="CI1296" s="56"/>
      <c r="CJ1296" s="56"/>
      <c r="CK1296" s="56"/>
      <c r="CL1296" s="56"/>
      <c r="CM1296" s="56"/>
      <c r="CN1296" s="56"/>
      <c r="CO1296" s="56"/>
      <c r="CP1296" s="56"/>
      <c r="CQ1296" s="56"/>
      <c r="CR1296" s="56"/>
      <c r="CS1296" s="56"/>
      <c r="CT1296" s="56"/>
      <c r="CU1296" s="56"/>
      <c r="CV1296" s="56"/>
      <c r="CW1296" s="56"/>
      <c r="CX1296" s="56"/>
      <c r="CY1296" s="56"/>
      <c r="CZ1296" s="56"/>
      <c r="DA1296" s="56"/>
      <c r="DB1296" s="56"/>
      <c r="DC1296" s="56"/>
      <c r="DD1296" s="56"/>
      <c r="DE1296" s="56"/>
      <c r="DF1296" s="56"/>
      <c r="DG1296" s="56"/>
      <c r="DH1296" s="56"/>
      <c r="DI1296" s="56"/>
      <c r="DJ1296" s="56"/>
      <c r="DK1296" s="56"/>
      <c r="DL1296" s="56"/>
      <c r="DM1296" s="56"/>
      <c r="DN1296" s="56"/>
      <c r="DO1296" s="56"/>
      <c r="DP1296" s="56"/>
      <c r="DQ1296" s="56"/>
      <c r="DR1296" s="56"/>
      <c r="DS1296" s="56"/>
      <c r="DT1296" s="56"/>
      <c r="DU1296" s="56"/>
      <c r="DV1296" s="56"/>
      <c r="DW1296" s="56"/>
      <c r="DX1296" s="56"/>
      <c r="DY1296" s="56"/>
      <c r="DZ1296" s="56"/>
      <c r="EA1296" s="56"/>
      <c r="EB1296" s="56"/>
      <c r="EC1296" s="56"/>
      <c r="ED1296" s="56"/>
      <c r="EE1296" s="56"/>
      <c r="EF1296" s="56"/>
      <c r="EG1296" s="56"/>
      <c r="EH1296" s="56"/>
      <c r="EI1296" s="56"/>
      <c r="EJ1296" s="56"/>
      <c r="EK1296" s="56"/>
      <c r="EL1296" s="56"/>
      <c r="EM1296" s="61"/>
      <c r="EN1296" s="61"/>
      <c r="EO1296" s="61"/>
      <c r="EP1296" s="60"/>
      <c r="EQ1296" s="60"/>
    </row>
    <row r="1297" spans="2:147" ht="11.25" customHeight="1" x14ac:dyDescent="0.2">
      <c r="B1297" s="55"/>
      <c r="C1297" s="56"/>
      <c r="D1297" s="56"/>
      <c r="E1297" s="56"/>
      <c r="F1297" s="56"/>
      <c r="G1297" s="56"/>
      <c r="H1297" s="56"/>
      <c r="I1297" s="56"/>
      <c r="J1297" s="56"/>
      <c r="K1297" s="56"/>
      <c r="L1297" s="73"/>
      <c r="M1297" s="73"/>
      <c r="N1297" s="73"/>
      <c r="O1297" s="56"/>
      <c r="P1297" s="56"/>
      <c r="Q1297" s="56"/>
      <c r="R1297" s="56"/>
      <c r="S1297" s="56"/>
      <c r="T1297" s="56"/>
      <c r="U1297" s="56"/>
      <c r="V1297" s="56"/>
      <c r="W1297" s="56"/>
      <c r="X1297" s="56"/>
      <c r="Y1297" s="56"/>
      <c r="Z1297" s="56"/>
      <c r="AA1297" s="56"/>
      <c r="AB1297" s="56"/>
      <c r="AC1297" s="56"/>
      <c r="AD1297" s="56"/>
      <c r="AE1297" s="56"/>
      <c r="AF1297" s="56"/>
      <c r="AG1297" s="56"/>
      <c r="AH1297" s="56"/>
      <c r="AI1297" s="56"/>
      <c r="AJ1297" s="56"/>
      <c r="AK1297" s="56"/>
      <c r="AL1297" s="56"/>
      <c r="AM1297" s="56"/>
      <c r="AN1297" s="56"/>
      <c r="AO1297" s="56"/>
      <c r="AP1297" s="56"/>
      <c r="AQ1297" s="56"/>
      <c r="AR1297" s="56"/>
      <c r="AS1297" s="56"/>
      <c r="AT1297" s="56"/>
      <c r="AU1297" s="56"/>
      <c r="AV1297" s="56"/>
      <c r="AW1297" s="56"/>
      <c r="AX1297" s="56"/>
      <c r="AY1297" s="56"/>
      <c r="AZ1297" s="56"/>
      <c r="BA1297" s="56"/>
      <c r="BB1297" s="56"/>
      <c r="BC1297" s="56"/>
      <c r="BD1297" s="56"/>
      <c r="BE1297" s="56"/>
      <c r="BF1297" s="56"/>
      <c r="BG1297" s="56"/>
      <c r="BH1297" s="56"/>
      <c r="BI1297" s="56"/>
      <c r="BJ1297" s="56"/>
      <c r="BK1297" s="56"/>
      <c r="BL1297" s="56"/>
      <c r="BM1297" s="56"/>
      <c r="BN1297" s="56"/>
      <c r="BO1297" s="56"/>
      <c r="BP1297" s="56"/>
      <c r="BQ1297" s="56"/>
      <c r="BR1297" s="56"/>
      <c r="BS1297" s="73"/>
      <c r="BT1297" s="56"/>
      <c r="BU1297" s="56"/>
      <c r="BV1297" s="56"/>
      <c r="BW1297" s="56"/>
      <c r="BX1297" s="56"/>
      <c r="BY1297" s="56"/>
      <c r="BZ1297" s="56"/>
      <c r="CA1297" s="56"/>
      <c r="CB1297" s="56"/>
      <c r="CC1297" s="56"/>
      <c r="CD1297" s="56"/>
      <c r="CE1297" s="56"/>
      <c r="CF1297" s="56"/>
      <c r="CG1297" s="56"/>
      <c r="CH1297" s="56"/>
      <c r="CI1297" s="56"/>
      <c r="CJ1297" s="56"/>
      <c r="CK1297" s="56"/>
      <c r="CL1297" s="56"/>
      <c r="CM1297" s="56"/>
      <c r="CN1297" s="56"/>
      <c r="CO1297" s="56"/>
      <c r="CP1297" s="56"/>
      <c r="CQ1297" s="56"/>
      <c r="CR1297" s="56"/>
      <c r="CS1297" s="56"/>
      <c r="CT1297" s="56"/>
      <c r="CU1297" s="56"/>
      <c r="CV1297" s="56"/>
      <c r="CW1297" s="56"/>
      <c r="CX1297" s="56"/>
      <c r="CY1297" s="56"/>
      <c r="CZ1297" s="56"/>
      <c r="DA1297" s="56"/>
      <c r="DB1297" s="56"/>
      <c r="DC1297" s="56"/>
      <c r="DD1297" s="56"/>
      <c r="DE1297" s="56"/>
      <c r="DF1297" s="56"/>
      <c r="DG1297" s="56"/>
      <c r="DH1297" s="56"/>
      <c r="DI1297" s="56"/>
      <c r="DJ1297" s="56"/>
      <c r="DK1297" s="56"/>
      <c r="DL1297" s="56"/>
      <c r="DM1297" s="56"/>
      <c r="DN1297" s="56"/>
      <c r="DO1297" s="56"/>
      <c r="DP1297" s="56"/>
      <c r="DQ1297" s="56"/>
      <c r="DR1297" s="56"/>
      <c r="DS1297" s="56"/>
      <c r="DT1297" s="56"/>
      <c r="DU1297" s="56"/>
      <c r="DV1297" s="56"/>
      <c r="DW1297" s="56"/>
      <c r="DX1297" s="56"/>
      <c r="DY1297" s="56"/>
      <c r="DZ1297" s="56"/>
      <c r="EA1297" s="56"/>
      <c r="EB1297" s="56"/>
      <c r="EC1297" s="56"/>
      <c r="ED1297" s="56"/>
      <c r="EE1297" s="56"/>
      <c r="EF1297" s="56"/>
      <c r="EG1297" s="56"/>
      <c r="EH1297" s="56"/>
      <c r="EI1297" s="56"/>
      <c r="EJ1297" s="56"/>
      <c r="EK1297" s="56"/>
      <c r="EL1297" s="56"/>
      <c r="EM1297" s="61"/>
      <c r="EN1297" s="61"/>
      <c r="EO1297" s="61"/>
      <c r="EP1297" s="60"/>
      <c r="EQ1297" s="60"/>
    </row>
    <row r="1298" spans="2:147" ht="11.25" customHeight="1" x14ac:dyDescent="0.2">
      <c r="B1298" s="55"/>
      <c r="C1298" s="56"/>
      <c r="D1298" s="56"/>
      <c r="E1298" s="56"/>
      <c r="F1298" s="56"/>
      <c r="G1298" s="56"/>
      <c r="H1298" s="56"/>
      <c r="I1298" s="56"/>
      <c r="J1298" s="56"/>
      <c r="K1298" s="56"/>
      <c r="L1298" s="73"/>
      <c r="M1298" s="73"/>
      <c r="N1298" s="73"/>
      <c r="O1298" s="56"/>
      <c r="P1298" s="56"/>
      <c r="Q1298" s="56"/>
      <c r="R1298" s="56"/>
      <c r="S1298" s="56"/>
      <c r="T1298" s="56"/>
      <c r="U1298" s="56"/>
      <c r="V1298" s="56"/>
      <c r="W1298" s="56"/>
      <c r="X1298" s="56"/>
      <c r="Y1298" s="56"/>
      <c r="Z1298" s="56"/>
      <c r="AA1298" s="56"/>
      <c r="AB1298" s="56"/>
      <c r="AC1298" s="56"/>
      <c r="AD1298" s="56"/>
      <c r="AE1298" s="56"/>
      <c r="AF1298" s="56"/>
      <c r="AG1298" s="56"/>
      <c r="AH1298" s="56"/>
      <c r="AI1298" s="56"/>
      <c r="AJ1298" s="56"/>
      <c r="AK1298" s="56"/>
      <c r="AL1298" s="56"/>
      <c r="AM1298" s="56"/>
      <c r="AN1298" s="56"/>
      <c r="AO1298" s="56"/>
      <c r="AP1298" s="56"/>
      <c r="AQ1298" s="56"/>
      <c r="AR1298" s="56"/>
      <c r="AS1298" s="56"/>
      <c r="AT1298" s="56"/>
      <c r="AU1298" s="56"/>
      <c r="AV1298" s="56"/>
      <c r="AW1298" s="56"/>
      <c r="AX1298" s="56"/>
      <c r="AY1298" s="56"/>
      <c r="AZ1298" s="56"/>
      <c r="BA1298" s="56"/>
      <c r="BB1298" s="56"/>
      <c r="BC1298" s="56"/>
      <c r="BD1298" s="56"/>
      <c r="BE1298" s="56"/>
      <c r="BF1298" s="56"/>
      <c r="BG1298" s="56"/>
      <c r="BH1298" s="56"/>
      <c r="BI1298" s="56"/>
      <c r="BJ1298" s="56"/>
      <c r="BK1298" s="56"/>
      <c r="BL1298" s="56"/>
      <c r="BM1298" s="56"/>
      <c r="BN1298" s="56"/>
      <c r="BO1298" s="56"/>
      <c r="BP1298" s="56"/>
      <c r="BQ1298" s="56"/>
      <c r="BR1298" s="56"/>
      <c r="BS1298" s="73"/>
      <c r="BT1298" s="56"/>
      <c r="BU1298" s="56"/>
      <c r="BV1298" s="56"/>
      <c r="BW1298" s="56"/>
      <c r="BX1298" s="56"/>
      <c r="BY1298" s="56"/>
      <c r="BZ1298" s="56"/>
      <c r="CA1298" s="56"/>
      <c r="CB1298" s="56"/>
      <c r="CC1298" s="56"/>
      <c r="CD1298" s="56"/>
      <c r="CE1298" s="56"/>
      <c r="CF1298" s="56"/>
      <c r="CG1298" s="56"/>
      <c r="CH1298" s="56"/>
      <c r="CI1298" s="56"/>
      <c r="CJ1298" s="56"/>
      <c r="CK1298" s="56"/>
      <c r="CL1298" s="56"/>
      <c r="CM1298" s="56"/>
      <c r="CN1298" s="56"/>
      <c r="CO1298" s="56"/>
      <c r="CP1298" s="56"/>
      <c r="CQ1298" s="56"/>
      <c r="CR1298" s="56"/>
      <c r="CS1298" s="56"/>
      <c r="CT1298" s="56"/>
      <c r="CU1298" s="56"/>
      <c r="CV1298" s="56"/>
      <c r="CW1298" s="56"/>
      <c r="CX1298" s="56"/>
      <c r="CY1298" s="56"/>
      <c r="CZ1298" s="56"/>
      <c r="DA1298" s="56"/>
      <c r="DB1298" s="56"/>
      <c r="DC1298" s="56"/>
      <c r="DD1298" s="56"/>
      <c r="DE1298" s="56"/>
      <c r="DF1298" s="56"/>
      <c r="DG1298" s="56"/>
      <c r="DH1298" s="56"/>
      <c r="DI1298" s="56"/>
      <c r="DJ1298" s="56"/>
      <c r="DK1298" s="56"/>
      <c r="DL1298" s="56"/>
      <c r="DM1298" s="56"/>
      <c r="DN1298" s="56"/>
      <c r="DO1298" s="56"/>
      <c r="DP1298" s="56"/>
      <c r="DQ1298" s="56"/>
      <c r="DR1298" s="56"/>
      <c r="DS1298" s="56"/>
      <c r="DT1298" s="56"/>
      <c r="DU1298" s="56"/>
      <c r="DV1298" s="56"/>
      <c r="DW1298" s="56"/>
      <c r="DX1298" s="56"/>
      <c r="DY1298" s="56"/>
      <c r="DZ1298" s="56"/>
      <c r="EA1298" s="56"/>
      <c r="EB1298" s="56"/>
      <c r="EC1298" s="56"/>
      <c r="ED1298" s="56"/>
      <c r="EE1298" s="56"/>
      <c r="EF1298" s="56"/>
      <c r="EG1298" s="56"/>
      <c r="EH1298" s="56"/>
      <c r="EI1298" s="56"/>
      <c r="EJ1298" s="56"/>
      <c r="EK1298" s="56"/>
      <c r="EL1298" s="56"/>
      <c r="EM1298" s="61"/>
      <c r="EN1298" s="61"/>
      <c r="EO1298" s="61"/>
      <c r="EP1298" s="60"/>
      <c r="EQ1298" s="60"/>
    </row>
    <row r="1299" spans="2:147" ht="11.25" customHeight="1" x14ac:dyDescent="0.2">
      <c r="B1299" s="55"/>
      <c r="C1299" s="56"/>
      <c r="D1299" s="56"/>
      <c r="E1299" s="56"/>
      <c r="F1299" s="56"/>
      <c r="G1299" s="56"/>
      <c r="H1299" s="56"/>
      <c r="I1299" s="56"/>
      <c r="J1299" s="56"/>
      <c r="K1299" s="56"/>
      <c r="L1299" s="73"/>
      <c r="M1299" s="73"/>
      <c r="N1299" s="73"/>
      <c r="O1299" s="56"/>
      <c r="P1299" s="56"/>
      <c r="Q1299" s="56"/>
      <c r="R1299" s="56"/>
      <c r="S1299" s="56"/>
      <c r="T1299" s="56"/>
      <c r="U1299" s="56"/>
      <c r="V1299" s="56"/>
      <c r="W1299" s="56"/>
      <c r="X1299" s="56"/>
      <c r="Y1299" s="56"/>
      <c r="Z1299" s="56"/>
      <c r="AA1299" s="56"/>
      <c r="AB1299" s="56"/>
      <c r="AC1299" s="56"/>
      <c r="AD1299" s="56"/>
      <c r="AE1299" s="56"/>
      <c r="AF1299" s="56"/>
      <c r="AG1299" s="56"/>
      <c r="AH1299" s="56"/>
      <c r="AI1299" s="56"/>
      <c r="AJ1299" s="56"/>
      <c r="AK1299" s="56"/>
      <c r="AL1299" s="56"/>
      <c r="AM1299" s="56"/>
      <c r="AN1299" s="56"/>
      <c r="AO1299" s="56"/>
      <c r="AP1299" s="56"/>
      <c r="AQ1299" s="56"/>
      <c r="AR1299" s="56"/>
      <c r="AS1299" s="56"/>
      <c r="AT1299" s="56"/>
      <c r="AU1299" s="56"/>
      <c r="AV1299" s="56"/>
      <c r="AW1299" s="56"/>
      <c r="AX1299" s="56"/>
      <c r="AY1299" s="56"/>
      <c r="AZ1299" s="56"/>
      <c r="BA1299" s="56"/>
      <c r="BB1299" s="56"/>
      <c r="BC1299" s="56"/>
      <c r="BD1299" s="56"/>
      <c r="BE1299" s="56"/>
      <c r="BF1299" s="56"/>
      <c r="BG1299" s="56"/>
      <c r="BH1299" s="56"/>
      <c r="BI1299" s="56"/>
      <c r="BJ1299" s="56"/>
      <c r="BK1299" s="56"/>
      <c r="BL1299" s="56"/>
      <c r="BM1299" s="56"/>
      <c r="BN1299" s="56"/>
      <c r="BO1299" s="56"/>
      <c r="BP1299" s="56"/>
      <c r="BQ1299" s="56"/>
      <c r="BR1299" s="56"/>
      <c r="BS1299" s="73"/>
      <c r="BT1299" s="56"/>
      <c r="BU1299" s="56"/>
      <c r="BV1299" s="56"/>
      <c r="BW1299" s="56"/>
      <c r="BX1299" s="56"/>
      <c r="BY1299" s="56"/>
      <c r="BZ1299" s="56"/>
      <c r="CA1299" s="56"/>
      <c r="CB1299" s="56"/>
      <c r="CC1299" s="56"/>
      <c r="CD1299" s="56"/>
      <c r="CE1299" s="56"/>
      <c r="CF1299" s="56"/>
      <c r="CG1299" s="56"/>
      <c r="CH1299" s="56"/>
      <c r="CI1299" s="56"/>
      <c r="CJ1299" s="56"/>
      <c r="CK1299" s="56"/>
      <c r="CL1299" s="56"/>
      <c r="CM1299" s="56"/>
      <c r="CN1299" s="56"/>
      <c r="CO1299" s="56"/>
      <c r="CP1299" s="56"/>
      <c r="CQ1299" s="56"/>
      <c r="CR1299" s="56"/>
      <c r="CS1299" s="56"/>
      <c r="CT1299" s="56"/>
      <c r="CU1299" s="56"/>
      <c r="CV1299" s="56"/>
      <c r="CW1299" s="56"/>
      <c r="CX1299" s="56"/>
      <c r="CY1299" s="56"/>
      <c r="CZ1299" s="56"/>
      <c r="DA1299" s="56"/>
      <c r="DB1299" s="56"/>
      <c r="DC1299" s="56"/>
      <c r="DD1299" s="56"/>
      <c r="DE1299" s="56"/>
      <c r="DF1299" s="56"/>
      <c r="DG1299" s="56"/>
      <c r="DH1299" s="56"/>
      <c r="DI1299" s="56"/>
      <c r="DJ1299" s="56"/>
      <c r="DK1299" s="56"/>
      <c r="DL1299" s="56"/>
      <c r="DM1299" s="56"/>
      <c r="DN1299" s="56"/>
      <c r="DO1299" s="56"/>
      <c r="DP1299" s="56"/>
      <c r="DQ1299" s="56"/>
      <c r="DR1299" s="56"/>
      <c r="DS1299" s="56"/>
      <c r="DT1299" s="56"/>
      <c r="DU1299" s="56"/>
      <c r="DV1299" s="56"/>
      <c r="DW1299" s="56"/>
      <c r="DX1299" s="56"/>
      <c r="DY1299" s="56"/>
      <c r="DZ1299" s="56"/>
      <c r="EA1299" s="56"/>
      <c r="EB1299" s="56"/>
      <c r="EC1299" s="56"/>
      <c r="ED1299" s="56"/>
      <c r="EE1299" s="56"/>
      <c r="EF1299" s="56"/>
      <c r="EG1299" s="56"/>
      <c r="EH1299" s="56"/>
      <c r="EI1299" s="56"/>
      <c r="EJ1299" s="56"/>
      <c r="EK1299" s="56"/>
      <c r="EL1299" s="56"/>
      <c r="EM1299" s="61"/>
      <c r="EN1299" s="61"/>
      <c r="EO1299" s="61"/>
      <c r="EP1299" s="60"/>
      <c r="EQ1299" s="60"/>
    </row>
    <row r="1300" spans="2:147" ht="11.25" customHeight="1" x14ac:dyDescent="0.2">
      <c r="B1300" s="55"/>
      <c r="C1300" s="56"/>
      <c r="D1300" s="56"/>
      <c r="E1300" s="56"/>
      <c r="F1300" s="56"/>
      <c r="G1300" s="56"/>
      <c r="H1300" s="56"/>
      <c r="I1300" s="56"/>
      <c r="J1300" s="56"/>
      <c r="K1300" s="56"/>
      <c r="L1300" s="73"/>
      <c r="M1300" s="73"/>
      <c r="N1300" s="73"/>
      <c r="O1300" s="56"/>
      <c r="P1300" s="56"/>
      <c r="Q1300" s="56"/>
      <c r="R1300" s="56"/>
      <c r="S1300" s="56"/>
      <c r="T1300" s="56"/>
      <c r="U1300" s="56"/>
      <c r="V1300" s="56"/>
      <c r="W1300" s="56"/>
      <c r="X1300" s="56"/>
      <c r="Y1300" s="56"/>
      <c r="Z1300" s="56"/>
      <c r="AA1300" s="56"/>
      <c r="AB1300" s="56"/>
      <c r="AC1300" s="56"/>
      <c r="AD1300" s="56"/>
      <c r="AE1300" s="56"/>
      <c r="AF1300" s="56"/>
      <c r="AG1300" s="56"/>
      <c r="AH1300" s="56"/>
      <c r="AI1300" s="56"/>
      <c r="AJ1300" s="56"/>
      <c r="AK1300" s="56"/>
      <c r="AL1300" s="56"/>
      <c r="AM1300" s="56"/>
      <c r="AN1300" s="56"/>
      <c r="AO1300" s="56"/>
      <c r="AP1300" s="56"/>
      <c r="AQ1300" s="56"/>
      <c r="AR1300" s="56"/>
      <c r="AS1300" s="56"/>
      <c r="AT1300" s="56"/>
      <c r="AU1300" s="56"/>
      <c r="AV1300" s="56"/>
      <c r="AW1300" s="56"/>
      <c r="AX1300" s="56"/>
      <c r="AY1300" s="56"/>
      <c r="AZ1300" s="56"/>
      <c r="BA1300" s="56"/>
      <c r="BB1300" s="56"/>
      <c r="BC1300" s="56"/>
      <c r="BD1300" s="56"/>
      <c r="BE1300" s="56"/>
      <c r="BF1300" s="56"/>
      <c r="BG1300" s="56"/>
      <c r="BH1300" s="56"/>
      <c r="BI1300" s="56"/>
      <c r="BJ1300" s="56"/>
      <c r="BK1300" s="56"/>
      <c r="BL1300" s="56"/>
      <c r="BM1300" s="56"/>
      <c r="BN1300" s="56"/>
      <c r="BO1300" s="56"/>
      <c r="BP1300" s="56"/>
      <c r="BQ1300" s="56"/>
      <c r="BR1300" s="56"/>
      <c r="BS1300" s="73"/>
      <c r="BT1300" s="56"/>
      <c r="BU1300" s="56"/>
      <c r="BV1300" s="56"/>
      <c r="BW1300" s="56"/>
      <c r="BX1300" s="56"/>
      <c r="BY1300" s="56"/>
      <c r="BZ1300" s="56"/>
      <c r="CA1300" s="56"/>
      <c r="CB1300" s="56"/>
      <c r="CC1300" s="56"/>
      <c r="CD1300" s="56"/>
      <c r="CE1300" s="56"/>
      <c r="CF1300" s="56"/>
      <c r="CG1300" s="56"/>
      <c r="CH1300" s="56"/>
      <c r="CI1300" s="56"/>
      <c r="CJ1300" s="56"/>
      <c r="CK1300" s="56"/>
      <c r="CL1300" s="56"/>
      <c r="CM1300" s="56"/>
      <c r="CN1300" s="56"/>
      <c r="CO1300" s="56"/>
      <c r="CP1300" s="56"/>
      <c r="CQ1300" s="56"/>
      <c r="CR1300" s="56"/>
      <c r="CS1300" s="56"/>
      <c r="CT1300" s="56"/>
      <c r="CU1300" s="56"/>
      <c r="CV1300" s="56"/>
      <c r="CW1300" s="56"/>
      <c r="CX1300" s="56"/>
      <c r="CY1300" s="56"/>
      <c r="CZ1300" s="56"/>
      <c r="DA1300" s="56"/>
      <c r="DB1300" s="56"/>
      <c r="DC1300" s="56"/>
      <c r="DD1300" s="56"/>
      <c r="DE1300" s="56"/>
      <c r="DF1300" s="56"/>
      <c r="DG1300" s="56"/>
      <c r="DH1300" s="56"/>
      <c r="DI1300" s="56"/>
      <c r="DJ1300" s="56"/>
      <c r="DK1300" s="56"/>
      <c r="DL1300" s="56"/>
      <c r="DM1300" s="56"/>
      <c r="DN1300" s="56"/>
      <c r="DO1300" s="56"/>
      <c r="DP1300" s="56"/>
      <c r="DQ1300" s="56"/>
      <c r="DR1300" s="56"/>
      <c r="DS1300" s="56"/>
      <c r="DT1300" s="56"/>
      <c r="DU1300" s="56"/>
      <c r="DV1300" s="56"/>
      <c r="DW1300" s="56"/>
      <c r="DX1300" s="56"/>
      <c r="DY1300" s="56"/>
      <c r="DZ1300" s="56"/>
      <c r="EA1300" s="56"/>
      <c r="EB1300" s="56"/>
      <c r="EC1300" s="56"/>
      <c r="ED1300" s="56"/>
      <c r="EE1300" s="56"/>
      <c r="EF1300" s="56"/>
      <c r="EG1300" s="56"/>
      <c r="EH1300" s="56"/>
      <c r="EI1300" s="56"/>
      <c r="EJ1300" s="56"/>
      <c r="EK1300" s="56"/>
      <c r="EL1300" s="56"/>
      <c r="EM1300" s="61"/>
      <c r="EN1300" s="61"/>
      <c r="EO1300" s="61"/>
      <c r="EP1300" s="60"/>
      <c r="EQ1300" s="60"/>
    </row>
    <row r="1301" spans="2:147" ht="11.25" customHeight="1" x14ac:dyDescent="0.2">
      <c r="B1301" s="55"/>
      <c r="C1301" s="56"/>
      <c r="D1301" s="56"/>
      <c r="E1301" s="56"/>
      <c r="F1301" s="56"/>
      <c r="G1301" s="56"/>
      <c r="H1301" s="56"/>
      <c r="I1301" s="56"/>
      <c r="J1301" s="56"/>
      <c r="K1301" s="56"/>
      <c r="L1301" s="73"/>
      <c r="M1301" s="73"/>
      <c r="N1301" s="73"/>
      <c r="O1301" s="56"/>
      <c r="P1301" s="56"/>
      <c r="Q1301" s="56"/>
      <c r="R1301" s="56"/>
      <c r="S1301" s="56"/>
      <c r="T1301" s="56"/>
      <c r="U1301" s="56"/>
      <c r="V1301" s="56"/>
      <c r="W1301" s="56"/>
      <c r="X1301" s="56"/>
      <c r="Y1301" s="56"/>
      <c r="Z1301" s="56"/>
      <c r="AA1301" s="56"/>
      <c r="AB1301" s="56"/>
      <c r="AC1301" s="56"/>
      <c r="AD1301" s="56"/>
      <c r="AE1301" s="56"/>
      <c r="AF1301" s="56"/>
      <c r="AG1301" s="56"/>
      <c r="AH1301" s="56"/>
      <c r="AI1301" s="56"/>
      <c r="AJ1301" s="56"/>
      <c r="AK1301" s="56"/>
      <c r="AL1301" s="56"/>
      <c r="AM1301" s="56"/>
      <c r="AN1301" s="56"/>
      <c r="AO1301" s="56"/>
      <c r="AP1301" s="56"/>
      <c r="AQ1301" s="56"/>
      <c r="AR1301" s="56"/>
      <c r="AS1301" s="56"/>
      <c r="AT1301" s="56"/>
      <c r="AU1301" s="56"/>
      <c r="AV1301" s="56"/>
      <c r="AW1301" s="56"/>
      <c r="AX1301" s="56"/>
      <c r="AY1301" s="56"/>
      <c r="AZ1301" s="56"/>
      <c r="BA1301" s="56"/>
      <c r="BB1301" s="56"/>
      <c r="BC1301" s="56"/>
      <c r="BD1301" s="56"/>
      <c r="BE1301" s="56"/>
      <c r="BF1301" s="56"/>
      <c r="BG1301" s="56"/>
      <c r="BH1301" s="56"/>
      <c r="BI1301" s="56"/>
      <c r="BJ1301" s="56"/>
      <c r="BK1301" s="56"/>
      <c r="BL1301" s="56"/>
      <c r="BM1301" s="56"/>
      <c r="BN1301" s="56"/>
      <c r="BO1301" s="56"/>
      <c r="BP1301" s="56"/>
      <c r="BQ1301" s="56"/>
      <c r="BR1301" s="56"/>
      <c r="BS1301" s="73"/>
      <c r="BT1301" s="56"/>
      <c r="BU1301" s="56"/>
      <c r="BV1301" s="56"/>
      <c r="BW1301" s="56"/>
      <c r="BX1301" s="56"/>
      <c r="BY1301" s="56"/>
      <c r="BZ1301" s="56"/>
      <c r="CA1301" s="56"/>
      <c r="CB1301" s="56"/>
      <c r="CC1301" s="56"/>
      <c r="CD1301" s="56"/>
      <c r="CE1301" s="56"/>
      <c r="CF1301" s="56"/>
      <c r="CG1301" s="56"/>
      <c r="CH1301" s="56"/>
      <c r="CI1301" s="56"/>
      <c r="CJ1301" s="56"/>
      <c r="CK1301" s="56"/>
      <c r="CL1301" s="56"/>
      <c r="CM1301" s="56"/>
      <c r="CN1301" s="56"/>
      <c r="CO1301" s="56"/>
      <c r="CP1301" s="56"/>
      <c r="CQ1301" s="56"/>
      <c r="CR1301" s="56"/>
      <c r="CS1301" s="56"/>
      <c r="CT1301" s="56"/>
      <c r="CU1301" s="56"/>
      <c r="CV1301" s="56"/>
      <c r="CW1301" s="56"/>
      <c r="CX1301" s="56"/>
      <c r="CY1301" s="56"/>
      <c r="CZ1301" s="56"/>
      <c r="DA1301" s="56"/>
      <c r="DB1301" s="56"/>
      <c r="DC1301" s="56"/>
      <c r="DD1301" s="56"/>
      <c r="DE1301" s="56"/>
      <c r="DF1301" s="56"/>
      <c r="DG1301" s="56"/>
      <c r="DH1301" s="56"/>
      <c r="DI1301" s="56"/>
      <c r="DJ1301" s="56"/>
      <c r="DK1301" s="56"/>
      <c r="DL1301" s="56"/>
      <c r="DM1301" s="56"/>
      <c r="DN1301" s="56"/>
      <c r="DO1301" s="56"/>
      <c r="DP1301" s="56"/>
      <c r="DQ1301" s="56"/>
      <c r="DR1301" s="56"/>
      <c r="DS1301" s="56"/>
      <c r="DT1301" s="56"/>
      <c r="DU1301" s="56"/>
      <c r="DV1301" s="56"/>
      <c r="DW1301" s="56"/>
      <c r="DX1301" s="56"/>
      <c r="DY1301" s="56"/>
      <c r="DZ1301" s="56"/>
      <c r="EA1301" s="56"/>
      <c r="EB1301" s="56"/>
      <c r="EC1301" s="56"/>
      <c r="ED1301" s="56"/>
      <c r="EE1301" s="56"/>
      <c r="EF1301" s="56"/>
      <c r="EG1301" s="56"/>
      <c r="EH1301" s="56"/>
      <c r="EI1301" s="56"/>
      <c r="EJ1301" s="56"/>
      <c r="EK1301" s="56"/>
      <c r="EL1301" s="56"/>
      <c r="EM1301" s="61"/>
      <c r="EN1301" s="61"/>
      <c r="EO1301" s="61"/>
      <c r="EP1301" s="60"/>
      <c r="EQ1301" s="60"/>
    </row>
    <row r="1302" spans="2:147" ht="11.25" customHeight="1" x14ac:dyDescent="0.2">
      <c r="B1302" s="55"/>
      <c r="C1302" s="56"/>
      <c r="D1302" s="56"/>
      <c r="E1302" s="56"/>
      <c r="F1302" s="56"/>
      <c r="G1302" s="56"/>
      <c r="H1302" s="56"/>
      <c r="I1302" s="56"/>
      <c r="J1302" s="56"/>
      <c r="K1302" s="56"/>
      <c r="L1302" s="73"/>
      <c r="M1302" s="73"/>
      <c r="N1302" s="73"/>
      <c r="O1302" s="56"/>
      <c r="P1302" s="56"/>
      <c r="Q1302" s="56"/>
      <c r="R1302" s="56"/>
      <c r="S1302" s="56"/>
      <c r="T1302" s="56"/>
      <c r="U1302" s="56"/>
      <c r="V1302" s="56"/>
      <c r="W1302" s="56"/>
      <c r="X1302" s="56"/>
      <c r="Y1302" s="56"/>
      <c r="Z1302" s="56"/>
      <c r="AA1302" s="56"/>
      <c r="AB1302" s="56"/>
      <c r="AC1302" s="56"/>
      <c r="AD1302" s="56"/>
      <c r="AE1302" s="56"/>
      <c r="AF1302" s="56"/>
      <c r="AG1302" s="56"/>
      <c r="AH1302" s="56"/>
      <c r="AI1302" s="56"/>
      <c r="AJ1302" s="56"/>
      <c r="AK1302" s="56"/>
      <c r="AL1302" s="56"/>
      <c r="AM1302" s="56"/>
      <c r="AN1302" s="56"/>
      <c r="AO1302" s="56"/>
      <c r="AP1302" s="56"/>
      <c r="AQ1302" s="56"/>
      <c r="AR1302" s="56"/>
      <c r="AS1302" s="56"/>
      <c r="AT1302" s="56"/>
      <c r="AU1302" s="56"/>
      <c r="AV1302" s="56"/>
      <c r="AW1302" s="56"/>
      <c r="AX1302" s="56"/>
      <c r="AY1302" s="56"/>
      <c r="AZ1302" s="56"/>
      <c r="BA1302" s="56"/>
      <c r="BB1302" s="56"/>
      <c r="BC1302" s="56"/>
      <c r="BD1302" s="56"/>
      <c r="BE1302" s="56"/>
      <c r="BF1302" s="56"/>
      <c r="BG1302" s="56"/>
      <c r="BH1302" s="56"/>
      <c r="BI1302" s="56"/>
      <c r="BJ1302" s="56"/>
      <c r="BK1302" s="56"/>
      <c r="BL1302" s="56"/>
      <c r="BM1302" s="56"/>
      <c r="BN1302" s="56"/>
      <c r="BO1302" s="56"/>
      <c r="BP1302" s="56"/>
      <c r="BQ1302" s="56"/>
      <c r="BR1302" s="56"/>
      <c r="BS1302" s="73"/>
      <c r="BT1302" s="56"/>
      <c r="BU1302" s="56"/>
      <c r="BV1302" s="56"/>
      <c r="BW1302" s="56"/>
      <c r="BX1302" s="56"/>
      <c r="BY1302" s="56"/>
      <c r="BZ1302" s="56"/>
      <c r="CA1302" s="56"/>
      <c r="CB1302" s="56"/>
      <c r="CC1302" s="56"/>
      <c r="CD1302" s="56"/>
      <c r="CE1302" s="56"/>
      <c r="CF1302" s="56"/>
      <c r="CG1302" s="56"/>
      <c r="CH1302" s="56"/>
      <c r="CI1302" s="56"/>
      <c r="CJ1302" s="56"/>
      <c r="CK1302" s="56"/>
      <c r="CL1302" s="56"/>
      <c r="CM1302" s="56"/>
      <c r="CN1302" s="56"/>
      <c r="CO1302" s="56"/>
      <c r="CP1302" s="56"/>
      <c r="CQ1302" s="56"/>
      <c r="CR1302" s="56"/>
      <c r="CS1302" s="56"/>
      <c r="CT1302" s="56"/>
      <c r="CU1302" s="56"/>
      <c r="CV1302" s="56"/>
      <c r="CW1302" s="56"/>
      <c r="CX1302" s="56"/>
      <c r="CY1302" s="56"/>
      <c r="CZ1302" s="56"/>
      <c r="DA1302" s="56"/>
      <c r="DB1302" s="56"/>
      <c r="DC1302" s="56"/>
      <c r="DD1302" s="56"/>
      <c r="DE1302" s="56"/>
      <c r="DF1302" s="56"/>
      <c r="DG1302" s="56"/>
      <c r="DH1302" s="56"/>
      <c r="DI1302" s="56"/>
      <c r="DJ1302" s="56"/>
      <c r="DK1302" s="56"/>
      <c r="DL1302" s="56"/>
      <c r="DM1302" s="56"/>
      <c r="DN1302" s="56"/>
      <c r="DO1302" s="56"/>
      <c r="DP1302" s="56"/>
      <c r="DQ1302" s="56"/>
      <c r="DR1302" s="56"/>
      <c r="DS1302" s="56"/>
      <c r="DT1302" s="56"/>
      <c r="DU1302" s="56"/>
      <c r="DV1302" s="56"/>
      <c r="DW1302" s="56"/>
      <c r="DX1302" s="56"/>
      <c r="DY1302" s="56"/>
      <c r="DZ1302" s="56"/>
      <c r="EA1302" s="56"/>
      <c r="EB1302" s="56"/>
      <c r="EC1302" s="56"/>
      <c r="ED1302" s="56"/>
      <c r="EE1302" s="56"/>
      <c r="EF1302" s="56"/>
      <c r="EG1302" s="56"/>
      <c r="EH1302" s="56"/>
      <c r="EI1302" s="56"/>
      <c r="EJ1302" s="56"/>
      <c r="EK1302" s="56"/>
      <c r="EL1302" s="56"/>
      <c r="EM1302" s="61"/>
      <c r="EN1302" s="61"/>
      <c r="EO1302" s="61"/>
      <c r="EP1302" s="60"/>
      <c r="EQ1302" s="60"/>
    </row>
    <row r="1303" spans="2:147" ht="11.25" customHeight="1" x14ac:dyDescent="0.2">
      <c r="B1303" s="55"/>
      <c r="C1303" s="56"/>
      <c r="D1303" s="56"/>
      <c r="E1303" s="56"/>
      <c r="F1303" s="56"/>
      <c r="G1303" s="56"/>
      <c r="H1303" s="56"/>
      <c r="I1303" s="56"/>
      <c r="J1303" s="56"/>
      <c r="K1303" s="56"/>
      <c r="L1303" s="73"/>
      <c r="M1303" s="73"/>
      <c r="N1303" s="73"/>
      <c r="O1303" s="56"/>
      <c r="P1303" s="56"/>
      <c r="Q1303" s="56"/>
      <c r="R1303" s="56"/>
      <c r="S1303" s="56"/>
      <c r="T1303" s="56"/>
      <c r="U1303" s="56"/>
      <c r="V1303" s="56"/>
      <c r="W1303" s="56"/>
      <c r="X1303" s="56"/>
      <c r="Y1303" s="56"/>
      <c r="Z1303" s="56"/>
      <c r="AA1303" s="56"/>
      <c r="AB1303" s="56"/>
      <c r="AC1303" s="56"/>
      <c r="AD1303" s="56"/>
      <c r="AE1303" s="56"/>
      <c r="AF1303" s="56"/>
      <c r="AG1303" s="56"/>
      <c r="AH1303" s="56"/>
      <c r="AI1303" s="56"/>
      <c r="AJ1303" s="56"/>
      <c r="AK1303" s="56"/>
      <c r="AL1303" s="56"/>
      <c r="AM1303" s="56"/>
      <c r="AN1303" s="56"/>
      <c r="AO1303" s="56"/>
      <c r="AP1303" s="56"/>
      <c r="AQ1303" s="56"/>
      <c r="AR1303" s="56"/>
      <c r="AS1303" s="56"/>
      <c r="AT1303" s="56"/>
      <c r="AU1303" s="56"/>
      <c r="AV1303" s="56"/>
      <c r="AW1303" s="56"/>
      <c r="AX1303" s="56"/>
      <c r="AY1303" s="56"/>
      <c r="AZ1303" s="56"/>
      <c r="BA1303" s="56"/>
      <c r="BB1303" s="56"/>
      <c r="BC1303" s="56"/>
      <c r="BD1303" s="56"/>
      <c r="BE1303" s="56"/>
      <c r="BF1303" s="56"/>
      <c r="BG1303" s="56"/>
      <c r="BH1303" s="56"/>
      <c r="BI1303" s="56"/>
      <c r="BJ1303" s="56"/>
      <c r="BK1303" s="56"/>
      <c r="BL1303" s="56"/>
      <c r="BM1303" s="56"/>
      <c r="BN1303" s="56"/>
      <c r="BO1303" s="56"/>
      <c r="BP1303" s="56"/>
      <c r="BQ1303" s="56"/>
      <c r="BR1303" s="56"/>
      <c r="BS1303" s="73"/>
      <c r="BT1303" s="56"/>
      <c r="BU1303" s="56"/>
      <c r="BV1303" s="56"/>
      <c r="BW1303" s="56"/>
      <c r="BX1303" s="56"/>
      <c r="BY1303" s="56"/>
      <c r="BZ1303" s="56"/>
      <c r="CA1303" s="56"/>
      <c r="CB1303" s="56"/>
      <c r="CC1303" s="56"/>
      <c r="CD1303" s="56"/>
      <c r="CE1303" s="56"/>
      <c r="CF1303" s="56"/>
      <c r="CG1303" s="56"/>
      <c r="CH1303" s="56"/>
      <c r="CI1303" s="56"/>
      <c r="CJ1303" s="56"/>
      <c r="CK1303" s="56"/>
      <c r="CL1303" s="56"/>
      <c r="CM1303" s="56"/>
      <c r="CN1303" s="56"/>
      <c r="CO1303" s="56"/>
      <c r="CP1303" s="56"/>
      <c r="CQ1303" s="56"/>
      <c r="CR1303" s="56"/>
      <c r="CS1303" s="56"/>
      <c r="CT1303" s="56"/>
      <c r="CU1303" s="56"/>
      <c r="CV1303" s="56"/>
      <c r="CW1303" s="56"/>
      <c r="CX1303" s="56"/>
      <c r="CY1303" s="56"/>
      <c r="CZ1303" s="56"/>
      <c r="DA1303" s="56"/>
      <c r="DB1303" s="56"/>
      <c r="DC1303" s="56"/>
      <c r="DD1303" s="56"/>
      <c r="DE1303" s="56"/>
      <c r="DF1303" s="56"/>
      <c r="DG1303" s="56"/>
      <c r="DH1303" s="56"/>
      <c r="DI1303" s="56"/>
      <c r="DJ1303" s="56"/>
      <c r="DK1303" s="56"/>
      <c r="DL1303" s="56"/>
      <c r="DM1303" s="56"/>
      <c r="DN1303" s="56"/>
      <c r="DO1303" s="56"/>
      <c r="DP1303" s="56"/>
      <c r="DQ1303" s="56"/>
      <c r="DR1303" s="56"/>
      <c r="DS1303" s="56"/>
      <c r="DT1303" s="56"/>
      <c r="DU1303" s="56"/>
      <c r="DV1303" s="56"/>
      <c r="DW1303" s="56"/>
      <c r="DX1303" s="56"/>
      <c r="DY1303" s="56"/>
      <c r="DZ1303" s="56"/>
      <c r="EA1303" s="56"/>
      <c r="EB1303" s="56"/>
      <c r="EC1303" s="56"/>
      <c r="ED1303" s="56"/>
      <c r="EE1303" s="56"/>
      <c r="EF1303" s="56"/>
      <c r="EG1303" s="56"/>
      <c r="EH1303" s="56"/>
      <c r="EI1303" s="56"/>
      <c r="EJ1303" s="56"/>
      <c r="EK1303" s="56"/>
      <c r="EL1303" s="56"/>
      <c r="EM1303" s="61"/>
      <c r="EN1303" s="61"/>
      <c r="EO1303" s="61"/>
      <c r="EP1303" s="60"/>
      <c r="EQ1303" s="60"/>
    </row>
    <row r="1304" spans="2:147" ht="11.25" customHeight="1" x14ac:dyDescent="0.2">
      <c r="B1304" s="55"/>
      <c r="C1304" s="56"/>
      <c r="D1304" s="56"/>
      <c r="E1304" s="56"/>
      <c r="F1304" s="56"/>
      <c r="G1304" s="56"/>
      <c r="H1304" s="56"/>
      <c r="I1304" s="56"/>
      <c r="J1304" s="56"/>
      <c r="K1304" s="56"/>
      <c r="L1304" s="73"/>
      <c r="M1304" s="73"/>
      <c r="N1304" s="73"/>
      <c r="O1304" s="56"/>
      <c r="P1304" s="56"/>
      <c r="Q1304" s="56"/>
      <c r="R1304" s="56"/>
      <c r="S1304" s="56"/>
      <c r="T1304" s="56"/>
      <c r="U1304" s="56"/>
      <c r="V1304" s="56"/>
      <c r="W1304" s="56"/>
      <c r="X1304" s="56"/>
      <c r="Y1304" s="56"/>
      <c r="Z1304" s="56"/>
      <c r="AA1304" s="56"/>
      <c r="AB1304" s="56"/>
      <c r="AC1304" s="56"/>
      <c r="AD1304" s="56"/>
      <c r="AE1304" s="56"/>
      <c r="AF1304" s="56"/>
      <c r="AG1304" s="56"/>
      <c r="AH1304" s="56"/>
      <c r="AI1304" s="56"/>
      <c r="AJ1304" s="56"/>
      <c r="AK1304" s="56"/>
      <c r="AL1304" s="56"/>
      <c r="AM1304" s="56"/>
      <c r="AN1304" s="56"/>
      <c r="AO1304" s="56"/>
      <c r="AP1304" s="56"/>
      <c r="AQ1304" s="56"/>
      <c r="AR1304" s="56"/>
      <c r="AS1304" s="56"/>
      <c r="AT1304" s="56"/>
      <c r="AU1304" s="56"/>
      <c r="AV1304" s="56"/>
      <c r="AW1304" s="56"/>
      <c r="AX1304" s="56"/>
      <c r="AY1304" s="56"/>
      <c r="AZ1304" s="56"/>
      <c r="BA1304" s="56"/>
      <c r="BB1304" s="56"/>
      <c r="BC1304" s="56"/>
      <c r="BD1304" s="56"/>
      <c r="BE1304" s="56"/>
      <c r="BF1304" s="56"/>
      <c r="BG1304" s="56"/>
      <c r="BH1304" s="56"/>
      <c r="BI1304" s="56"/>
      <c r="BJ1304" s="56"/>
      <c r="BK1304" s="56"/>
      <c r="BL1304" s="56"/>
      <c r="BM1304" s="56"/>
      <c r="BN1304" s="56"/>
      <c r="BO1304" s="56"/>
      <c r="BP1304" s="56"/>
      <c r="BQ1304" s="56"/>
      <c r="BR1304" s="56"/>
      <c r="BS1304" s="73"/>
      <c r="BT1304" s="56"/>
      <c r="BU1304" s="56"/>
      <c r="BV1304" s="56"/>
      <c r="BW1304" s="56"/>
      <c r="BX1304" s="56"/>
      <c r="BY1304" s="56"/>
      <c r="BZ1304" s="56"/>
      <c r="CA1304" s="56"/>
      <c r="CB1304" s="56"/>
      <c r="CC1304" s="56"/>
      <c r="CD1304" s="56"/>
      <c r="CE1304" s="56"/>
      <c r="CF1304" s="56"/>
      <c r="CG1304" s="56"/>
      <c r="CH1304" s="56"/>
      <c r="CI1304" s="56"/>
      <c r="CJ1304" s="56"/>
      <c r="CK1304" s="56"/>
      <c r="CL1304" s="56"/>
      <c r="CM1304" s="56"/>
      <c r="CN1304" s="56"/>
      <c r="CO1304" s="56"/>
      <c r="CP1304" s="56"/>
      <c r="CQ1304" s="56"/>
      <c r="CR1304" s="56"/>
      <c r="CS1304" s="56"/>
      <c r="CT1304" s="56"/>
      <c r="CU1304" s="56"/>
      <c r="CV1304" s="56"/>
      <c r="CW1304" s="56"/>
      <c r="CX1304" s="56"/>
      <c r="CY1304" s="56"/>
      <c r="CZ1304" s="56"/>
      <c r="DA1304" s="56"/>
      <c r="DB1304" s="56"/>
      <c r="DC1304" s="56"/>
      <c r="DD1304" s="56"/>
      <c r="DE1304" s="56"/>
      <c r="DF1304" s="56"/>
      <c r="DG1304" s="56"/>
      <c r="DH1304" s="56"/>
      <c r="DI1304" s="56"/>
      <c r="DJ1304" s="56"/>
      <c r="DK1304" s="56"/>
      <c r="DL1304" s="56"/>
      <c r="DM1304" s="56"/>
      <c r="DN1304" s="56"/>
      <c r="DO1304" s="56"/>
      <c r="DP1304" s="56"/>
      <c r="DQ1304" s="56"/>
      <c r="DR1304" s="56"/>
      <c r="DS1304" s="56"/>
      <c r="DT1304" s="56"/>
      <c r="DU1304" s="56"/>
      <c r="DV1304" s="56"/>
      <c r="DW1304" s="56"/>
      <c r="DX1304" s="56"/>
      <c r="DY1304" s="56"/>
      <c r="DZ1304" s="56"/>
      <c r="EA1304" s="56"/>
      <c r="EB1304" s="56"/>
      <c r="EC1304" s="56"/>
      <c r="ED1304" s="56"/>
      <c r="EE1304" s="56"/>
      <c r="EF1304" s="56"/>
      <c r="EG1304" s="56"/>
      <c r="EH1304" s="56"/>
      <c r="EI1304" s="56"/>
      <c r="EJ1304" s="56"/>
      <c r="EK1304" s="56"/>
      <c r="EL1304" s="56"/>
      <c r="EM1304" s="61"/>
      <c r="EN1304" s="61"/>
      <c r="EO1304" s="61"/>
      <c r="EP1304" s="60"/>
      <c r="EQ1304" s="60"/>
    </row>
    <row r="1305" spans="2:147" ht="11.25" customHeight="1" x14ac:dyDescent="0.2">
      <c r="B1305" s="55"/>
      <c r="C1305" s="56"/>
      <c r="D1305" s="56"/>
      <c r="E1305" s="56"/>
      <c r="F1305" s="56"/>
      <c r="G1305" s="56"/>
      <c r="H1305" s="56"/>
      <c r="I1305" s="56"/>
      <c r="J1305" s="56"/>
      <c r="K1305" s="56"/>
      <c r="L1305" s="73"/>
      <c r="M1305" s="73"/>
      <c r="N1305" s="73"/>
      <c r="O1305" s="56"/>
      <c r="P1305" s="56"/>
      <c r="Q1305" s="56"/>
      <c r="R1305" s="56"/>
      <c r="S1305" s="56"/>
      <c r="T1305" s="56"/>
      <c r="U1305" s="56"/>
      <c r="V1305" s="56"/>
      <c r="W1305" s="56"/>
      <c r="X1305" s="56"/>
      <c r="Y1305" s="56"/>
      <c r="Z1305" s="56"/>
      <c r="AA1305" s="56"/>
      <c r="AB1305" s="56"/>
      <c r="AC1305" s="56"/>
      <c r="AD1305" s="56"/>
      <c r="AE1305" s="56"/>
      <c r="AF1305" s="56"/>
      <c r="AG1305" s="56"/>
      <c r="AH1305" s="56"/>
      <c r="AI1305" s="56"/>
      <c r="AJ1305" s="56"/>
      <c r="AK1305" s="56"/>
      <c r="AL1305" s="56"/>
      <c r="AM1305" s="56"/>
      <c r="AN1305" s="56"/>
      <c r="AO1305" s="56"/>
      <c r="AP1305" s="56"/>
      <c r="AQ1305" s="56"/>
      <c r="AR1305" s="56"/>
      <c r="AS1305" s="56"/>
      <c r="AT1305" s="56"/>
      <c r="AU1305" s="56"/>
      <c r="AV1305" s="56"/>
      <c r="AW1305" s="56"/>
      <c r="AX1305" s="56"/>
      <c r="AY1305" s="56"/>
      <c r="AZ1305" s="56"/>
      <c r="BA1305" s="56"/>
      <c r="BB1305" s="56"/>
      <c r="BC1305" s="56"/>
      <c r="BD1305" s="56"/>
      <c r="BE1305" s="56"/>
      <c r="BF1305" s="56"/>
      <c r="BG1305" s="56"/>
      <c r="BH1305" s="56"/>
      <c r="BI1305" s="56"/>
      <c r="BJ1305" s="56"/>
      <c r="BK1305" s="56"/>
      <c r="BL1305" s="56"/>
      <c r="BM1305" s="56"/>
      <c r="BN1305" s="56"/>
      <c r="BO1305" s="56"/>
      <c r="BP1305" s="56"/>
      <c r="BQ1305" s="56"/>
      <c r="BR1305" s="56"/>
      <c r="BS1305" s="73"/>
      <c r="BT1305" s="56"/>
      <c r="BU1305" s="56"/>
      <c r="BV1305" s="56"/>
      <c r="BW1305" s="56"/>
      <c r="BX1305" s="56"/>
      <c r="BY1305" s="56"/>
      <c r="BZ1305" s="56"/>
      <c r="CA1305" s="56"/>
      <c r="CB1305" s="56"/>
      <c r="CC1305" s="56"/>
      <c r="CD1305" s="56"/>
      <c r="CE1305" s="56"/>
      <c r="CF1305" s="56"/>
      <c r="CG1305" s="56"/>
      <c r="CH1305" s="56"/>
      <c r="CI1305" s="56"/>
      <c r="CJ1305" s="56"/>
      <c r="CK1305" s="56"/>
      <c r="CL1305" s="56"/>
      <c r="CM1305" s="56"/>
      <c r="CN1305" s="56"/>
      <c r="CO1305" s="56"/>
      <c r="CP1305" s="56"/>
      <c r="CQ1305" s="56"/>
      <c r="CR1305" s="56"/>
      <c r="CS1305" s="56"/>
      <c r="CT1305" s="56"/>
      <c r="CU1305" s="56"/>
      <c r="CV1305" s="56"/>
      <c r="CW1305" s="56"/>
      <c r="CX1305" s="56"/>
      <c r="CY1305" s="56"/>
      <c r="CZ1305" s="56"/>
      <c r="DA1305" s="56"/>
      <c r="DB1305" s="56"/>
      <c r="DC1305" s="56"/>
      <c r="DD1305" s="56"/>
      <c r="DE1305" s="56"/>
      <c r="DF1305" s="56"/>
      <c r="DG1305" s="56"/>
      <c r="DH1305" s="56"/>
      <c r="DI1305" s="56"/>
      <c r="DJ1305" s="56"/>
      <c r="DK1305" s="56"/>
      <c r="DL1305" s="56"/>
      <c r="DM1305" s="56"/>
      <c r="DN1305" s="56"/>
      <c r="DO1305" s="56"/>
      <c r="DP1305" s="56"/>
      <c r="DQ1305" s="56"/>
      <c r="DR1305" s="56"/>
      <c r="DS1305" s="56"/>
      <c r="DT1305" s="56"/>
      <c r="DU1305" s="56"/>
      <c r="DV1305" s="56"/>
      <c r="DW1305" s="56"/>
      <c r="DX1305" s="56"/>
      <c r="DY1305" s="56"/>
      <c r="DZ1305" s="56"/>
      <c r="EA1305" s="56"/>
      <c r="EB1305" s="56"/>
      <c r="EC1305" s="56"/>
      <c r="ED1305" s="56"/>
      <c r="EE1305" s="56"/>
      <c r="EF1305" s="56"/>
      <c r="EG1305" s="56"/>
      <c r="EH1305" s="56"/>
      <c r="EI1305" s="56"/>
      <c r="EJ1305" s="56"/>
      <c r="EK1305" s="56"/>
      <c r="EL1305" s="56"/>
      <c r="EM1305" s="61"/>
      <c r="EN1305" s="61"/>
      <c r="EO1305" s="61"/>
      <c r="EP1305" s="60"/>
      <c r="EQ1305" s="60"/>
    </row>
    <row r="1306" spans="2:147" ht="11.25" customHeight="1" x14ac:dyDescent="0.2">
      <c r="B1306" s="55"/>
      <c r="C1306" s="56"/>
      <c r="D1306" s="56"/>
      <c r="E1306" s="56"/>
      <c r="F1306" s="56"/>
      <c r="G1306" s="56"/>
      <c r="H1306" s="56"/>
      <c r="I1306" s="56"/>
      <c r="J1306" s="56"/>
      <c r="K1306" s="56"/>
      <c r="L1306" s="73"/>
      <c r="M1306" s="73"/>
      <c r="N1306" s="73"/>
      <c r="O1306" s="56"/>
      <c r="P1306" s="56"/>
      <c r="Q1306" s="56"/>
      <c r="R1306" s="56"/>
      <c r="S1306" s="56"/>
      <c r="T1306" s="56"/>
      <c r="U1306" s="56"/>
      <c r="V1306" s="56"/>
      <c r="W1306" s="56"/>
      <c r="X1306" s="56"/>
      <c r="Y1306" s="56"/>
      <c r="Z1306" s="56"/>
      <c r="AA1306" s="56"/>
      <c r="AB1306" s="56"/>
      <c r="AC1306" s="56"/>
      <c r="AD1306" s="56"/>
      <c r="AE1306" s="56"/>
      <c r="AF1306" s="56"/>
      <c r="AG1306" s="56"/>
      <c r="AH1306" s="56"/>
      <c r="AI1306" s="56"/>
      <c r="AJ1306" s="56"/>
      <c r="AK1306" s="56"/>
      <c r="AL1306" s="56"/>
      <c r="AM1306" s="56"/>
      <c r="AN1306" s="56"/>
      <c r="AO1306" s="56"/>
      <c r="AP1306" s="56"/>
      <c r="AQ1306" s="56"/>
      <c r="AR1306" s="56"/>
      <c r="AS1306" s="56"/>
      <c r="AT1306" s="56"/>
      <c r="AU1306" s="56"/>
      <c r="AV1306" s="56"/>
      <c r="AW1306" s="56"/>
      <c r="AX1306" s="56"/>
      <c r="AY1306" s="56"/>
      <c r="AZ1306" s="56"/>
      <c r="BA1306" s="56"/>
      <c r="BB1306" s="56"/>
      <c r="BC1306" s="56"/>
      <c r="BD1306" s="56"/>
      <c r="BE1306" s="56"/>
      <c r="BF1306" s="56"/>
      <c r="BG1306" s="56"/>
      <c r="BH1306" s="56"/>
      <c r="BI1306" s="56"/>
      <c r="BJ1306" s="56"/>
      <c r="BK1306" s="56"/>
      <c r="BL1306" s="56"/>
      <c r="BM1306" s="56"/>
      <c r="BN1306" s="56"/>
      <c r="BO1306" s="56"/>
      <c r="BP1306" s="56"/>
      <c r="BQ1306" s="56"/>
      <c r="BR1306" s="56"/>
      <c r="BS1306" s="73"/>
      <c r="BT1306" s="56"/>
      <c r="BU1306" s="56"/>
      <c r="BV1306" s="56"/>
      <c r="BW1306" s="56"/>
      <c r="BX1306" s="56"/>
      <c r="BY1306" s="56"/>
      <c r="BZ1306" s="56"/>
      <c r="CA1306" s="56"/>
      <c r="CB1306" s="56"/>
      <c r="CC1306" s="56"/>
      <c r="CD1306" s="56"/>
      <c r="CE1306" s="56"/>
      <c r="CF1306" s="56"/>
      <c r="CG1306" s="56"/>
      <c r="CH1306" s="56"/>
      <c r="CI1306" s="56"/>
      <c r="CJ1306" s="56"/>
      <c r="CK1306" s="56"/>
      <c r="CL1306" s="56"/>
      <c r="CM1306" s="56"/>
      <c r="CN1306" s="56"/>
      <c r="CO1306" s="56"/>
      <c r="CP1306" s="56"/>
      <c r="CQ1306" s="56"/>
      <c r="CR1306" s="56"/>
      <c r="CS1306" s="56"/>
      <c r="CT1306" s="56"/>
      <c r="CU1306" s="56"/>
      <c r="CV1306" s="56"/>
      <c r="CW1306" s="56"/>
      <c r="CX1306" s="56"/>
      <c r="CY1306" s="56"/>
      <c r="CZ1306" s="56"/>
      <c r="DA1306" s="56"/>
      <c r="DB1306" s="56"/>
      <c r="DC1306" s="56"/>
      <c r="DD1306" s="56"/>
      <c r="DE1306" s="56"/>
      <c r="DF1306" s="56"/>
      <c r="DG1306" s="56"/>
      <c r="DH1306" s="56"/>
      <c r="DI1306" s="56"/>
      <c r="DJ1306" s="56"/>
      <c r="DK1306" s="56"/>
      <c r="DL1306" s="56"/>
      <c r="DM1306" s="56"/>
      <c r="DN1306" s="56"/>
      <c r="DO1306" s="56"/>
      <c r="DP1306" s="56"/>
      <c r="DQ1306" s="56"/>
      <c r="DR1306" s="56"/>
      <c r="DS1306" s="56"/>
      <c r="DT1306" s="56"/>
      <c r="DU1306" s="56"/>
      <c r="DV1306" s="56"/>
      <c r="DW1306" s="56"/>
      <c r="DX1306" s="56"/>
      <c r="DY1306" s="56"/>
      <c r="DZ1306" s="56"/>
      <c r="EA1306" s="56"/>
      <c r="EB1306" s="56"/>
      <c r="EC1306" s="56"/>
      <c r="ED1306" s="56"/>
      <c r="EE1306" s="56"/>
      <c r="EF1306" s="56"/>
      <c r="EG1306" s="56"/>
      <c r="EH1306" s="56"/>
      <c r="EI1306" s="56"/>
      <c r="EJ1306" s="56"/>
      <c r="EK1306" s="56"/>
      <c r="EL1306" s="56"/>
      <c r="EM1306" s="61"/>
      <c r="EN1306" s="61"/>
      <c r="EO1306" s="61"/>
      <c r="EP1306" s="60"/>
      <c r="EQ1306" s="60"/>
    </row>
    <row r="1307" spans="2:147" ht="11.25" customHeight="1" x14ac:dyDescent="0.2">
      <c r="B1307" s="55"/>
      <c r="C1307" s="56"/>
      <c r="D1307" s="56"/>
      <c r="E1307" s="56"/>
      <c r="F1307" s="56"/>
      <c r="G1307" s="56"/>
      <c r="H1307" s="56"/>
      <c r="I1307" s="56"/>
      <c r="J1307" s="56"/>
      <c r="K1307" s="56"/>
      <c r="L1307" s="73"/>
      <c r="M1307" s="73"/>
      <c r="N1307" s="73"/>
      <c r="O1307" s="56"/>
      <c r="P1307" s="56"/>
      <c r="Q1307" s="56"/>
      <c r="R1307" s="56"/>
      <c r="S1307" s="56"/>
      <c r="T1307" s="56"/>
      <c r="U1307" s="56"/>
      <c r="V1307" s="56"/>
      <c r="W1307" s="56"/>
      <c r="X1307" s="56"/>
      <c r="Y1307" s="56"/>
      <c r="Z1307" s="56"/>
      <c r="AA1307" s="56"/>
      <c r="AB1307" s="56"/>
      <c r="AC1307" s="56"/>
      <c r="AD1307" s="56"/>
      <c r="AE1307" s="56"/>
      <c r="AF1307" s="56"/>
      <c r="AG1307" s="56"/>
      <c r="AH1307" s="56"/>
      <c r="AI1307" s="56"/>
      <c r="AJ1307" s="56"/>
      <c r="AK1307" s="56"/>
      <c r="AL1307" s="56"/>
      <c r="AM1307" s="56"/>
      <c r="AN1307" s="56"/>
      <c r="AO1307" s="56"/>
      <c r="AP1307" s="56"/>
      <c r="AQ1307" s="56"/>
      <c r="AR1307" s="56"/>
      <c r="AS1307" s="56"/>
      <c r="AT1307" s="56"/>
      <c r="AU1307" s="56"/>
      <c r="AV1307" s="56"/>
      <c r="AW1307" s="56"/>
      <c r="AX1307" s="56"/>
      <c r="AY1307" s="56"/>
      <c r="AZ1307" s="56"/>
      <c r="BA1307" s="56"/>
      <c r="BB1307" s="56"/>
      <c r="BC1307" s="56"/>
      <c r="BD1307" s="56"/>
      <c r="BE1307" s="56"/>
      <c r="BF1307" s="56"/>
      <c r="BG1307" s="56"/>
      <c r="BH1307" s="56"/>
      <c r="BI1307" s="56"/>
      <c r="BJ1307" s="56"/>
      <c r="BK1307" s="56"/>
      <c r="BL1307" s="56"/>
      <c r="BM1307" s="56"/>
      <c r="BN1307" s="56"/>
      <c r="BO1307" s="56"/>
      <c r="BP1307" s="56"/>
      <c r="BQ1307" s="56"/>
      <c r="BR1307" s="56"/>
      <c r="BS1307" s="73"/>
      <c r="BT1307" s="56"/>
      <c r="BU1307" s="56"/>
      <c r="BV1307" s="56"/>
      <c r="BW1307" s="56"/>
      <c r="BX1307" s="56"/>
      <c r="BY1307" s="56"/>
      <c r="BZ1307" s="56"/>
      <c r="CA1307" s="56"/>
      <c r="CB1307" s="56"/>
      <c r="CC1307" s="56"/>
      <c r="CD1307" s="56"/>
      <c r="CE1307" s="56"/>
      <c r="CF1307" s="56"/>
      <c r="CG1307" s="56"/>
      <c r="CH1307" s="56"/>
      <c r="CI1307" s="56"/>
      <c r="CJ1307" s="56"/>
      <c r="CK1307" s="56"/>
      <c r="CL1307" s="56"/>
      <c r="CM1307" s="56"/>
      <c r="CN1307" s="56"/>
      <c r="CO1307" s="56"/>
      <c r="CP1307" s="56"/>
      <c r="CQ1307" s="56"/>
      <c r="CR1307" s="56"/>
      <c r="CS1307" s="56"/>
      <c r="CT1307" s="56"/>
      <c r="CU1307" s="56"/>
      <c r="CV1307" s="56"/>
      <c r="CW1307" s="56"/>
      <c r="CX1307" s="56"/>
      <c r="CY1307" s="56"/>
      <c r="CZ1307" s="56"/>
      <c r="DA1307" s="56"/>
      <c r="DB1307" s="56"/>
      <c r="DC1307" s="56"/>
      <c r="DD1307" s="56"/>
      <c r="DE1307" s="56"/>
      <c r="DF1307" s="56"/>
      <c r="DG1307" s="56"/>
      <c r="DH1307" s="56"/>
      <c r="DI1307" s="56"/>
      <c r="DJ1307" s="56"/>
      <c r="DK1307" s="56"/>
      <c r="DL1307" s="56"/>
      <c r="DM1307" s="56"/>
      <c r="DN1307" s="56"/>
      <c r="DO1307" s="56"/>
      <c r="DP1307" s="56"/>
      <c r="DQ1307" s="56"/>
      <c r="DR1307" s="56"/>
      <c r="DS1307" s="56"/>
      <c r="DT1307" s="56"/>
      <c r="DU1307" s="56"/>
      <c r="DV1307" s="56"/>
      <c r="DW1307" s="56"/>
      <c r="DX1307" s="56"/>
      <c r="DY1307" s="56"/>
      <c r="DZ1307" s="56"/>
      <c r="EA1307" s="56"/>
      <c r="EB1307" s="56"/>
      <c r="EC1307" s="56"/>
      <c r="ED1307" s="56"/>
      <c r="EE1307" s="56"/>
      <c r="EF1307" s="56"/>
      <c r="EG1307" s="56"/>
      <c r="EH1307" s="56"/>
      <c r="EI1307" s="56"/>
      <c r="EJ1307" s="56"/>
      <c r="EK1307" s="56"/>
      <c r="EL1307" s="56"/>
      <c r="EM1307" s="61"/>
      <c r="EN1307" s="61"/>
      <c r="EO1307" s="61"/>
      <c r="EP1307" s="60"/>
      <c r="EQ1307" s="60"/>
    </row>
    <row r="1308" spans="2:147" ht="11.25" customHeight="1" x14ac:dyDescent="0.2">
      <c r="B1308" s="55"/>
      <c r="C1308" s="56"/>
      <c r="D1308" s="56"/>
      <c r="E1308" s="56"/>
      <c r="F1308" s="56"/>
      <c r="G1308" s="56"/>
      <c r="H1308" s="56"/>
      <c r="I1308" s="56"/>
      <c r="J1308" s="56"/>
      <c r="K1308" s="56"/>
      <c r="L1308" s="73"/>
      <c r="M1308" s="73"/>
      <c r="N1308" s="73"/>
      <c r="O1308" s="56"/>
      <c r="P1308" s="56"/>
      <c r="Q1308" s="56"/>
      <c r="R1308" s="56"/>
      <c r="S1308" s="56"/>
      <c r="T1308" s="56"/>
      <c r="U1308" s="56"/>
      <c r="V1308" s="56"/>
      <c r="W1308" s="56"/>
      <c r="X1308" s="56"/>
      <c r="Y1308" s="56"/>
      <c r="Z1308" s="56"/>
      <c r="AA1308" s="56"/>
      <c r="AB1308" s="56"/>
      <c r="AC1308" s="56"/>
      <c r="AD1308" s="56"/>
      <c r="AE1308" s="56"/>
      <c r="AF1308" s="56"/>
      <c r="AG1308" s="56"/>
      <c r="AH1308" s="56"/>
      <c r="AI1308" s="56"/>
      <c r="AJ1308" s="56"/>
      <c r="AK1308" s="56"/>
      <c r="AL1308" s="56"/>
      <c r="AM1308" s="56"/>
      <c r="AN1308" s="56"/>
      <c r="AO1308" s="56"/>
      <c r="AP1308" s="56"/>
      <c r="AQ1308" s="56"/>
      <c r="AR1308" s="56"/>
      <c r="AS1308" s="56"/>
      <c r="AT1308" s="56"/>
      <c r="AU1308" s="56"/>
      <c r="AV1308" s="56"/>
      <c r="AW1308" s="56"/>
      <c r="AX1308" s="56"/>
      <c r="AY1308" s="56"/>
      <c r="AZ1308" s="56"/>
      <c r="BA1308" s="56"/>
      <c r="BB1308" s="56"/>
      <c r="BC1308" s="56"/>
      <c r="BD1308" s="56"/>
      <c r="BE1308" s="56"/>
      <c r="BF1308" s="56"/>
      <c r="BG1308" s="56"/>
      <c r="BH1308" s="56"/>
      <c r="BI1308" s="56"/>
      <c r="BJ1308" s="56"/>
      <c r="BK1308" s="56"/>
      <c r="BL1308" s="56"/>
      <c r="BM1308" s="56"/>
      <c r="BN1308" s="56"/>
      <c r="BO1308" s="56"/>
      <c r="BP1308" s="56"/>
      <c r="BQ1308" s="56"/>
      <c r="BR1308" s="56"/>
      <c r="BS1308" s="73"/>
      <c r="BT1308" s="56"/>
      <c r="BU1308" s="56"/>
      <c r="BV1308" s="56"/>
      <c r="BW1308" s="56"/>
      <c r="BX1308" s="56"/>
      <c r="BY1308" s="56"/>
      <c r="BZ1308" s="56"/>
      <c r="CA1308" s="56"/>
      <c r="CB1308" s="56"/>
      <c r="CC1308" s="56"/>
      <c r="CD1308" s="56"/>
      <c r="CE1308" s="56"/>
      <c r="CF1308" s="56"/>
      <c r="CG1308" s="56"/>
      <c r="CH1308" s="56"/>
      <c r="CI1308" s="56"/>
      <c r="CJ1308" s="56"/>
      <c r="CK1308" s="56"/>
      <c r="CL1308" s="56"/>
      <c r="CM1308" s="56"/>
      <c r="CN1308" s="56"/>
      <c r="CO1308" s="56"/>
      <c r="CP1308" s="56"/>
      <c r="CQ1308" s="56"/>
      <c r="CR1308" s="56"/>
      <c r="CS1308" s="56"/>
      <c r="CT1308" s="56"/>
      <c r="CU1308" s="56"/>
      <c r="CV1308" s="56"/>
      <c r="CW1308" s="56"/>
      <c r="CX1308" s="56"/>
      <c r="CY1308" s="56"/>
      <c r="CZ1308" s="56"/>
      <c r="DA1308" s="56"/>
      <c r="DB1308" s="56"/>
      <c r="DC1308" s="56"/>
      <c r="DD1308" s="56"/>
      <c r="DE1308" s="56"/>
      <c r="DF1308" s="56"/>
      <c r="DG1308" s="56"/>
      <c r="DH1308" s="56"/>
      <c r="DI1308" s="56"/>
      <c r="DJ1308" s="56"/>
      <c r="DK1308" s="56"/>
      <c r="DL1308" s="56"/>
      <c r="DM1308" s="56"/>
      <c r="DN1308" s="56"/>
      <c r="DO1308" s="56"/>
      <c r="DP1308" s="56"/>
      <c r="DQ1308" s="56"/>
      <c r="DR1308" s="56"/>
      <c r="DS1308" s="56"/>
      <c r="DT1308" s="56"/>
      <c r="DU1308" s="56"/>
      <c r="DV1308" s="56"/>
      <c r="DW1308" s="56"/>
      <c r="DX1308" s="56"/>
      <c r="DY1308" s="56"/>
      <c r="DZ1308" s="56"/>
      <c r="EA1308" s="56"/>
      <c r="EB1308" s="56"/>
      <c r="EC1308" s="56"/>
      <c r="ED1308" s="56"/>
      <c r="EE1308" s="56"/>
      <c r="EF1308" s="56"/>
      <c r="EG1308" s="56"/>
      <c r="EH1308" s="56"/>
      <c r="EI1308" s="56"/>
      <c r="EJ1308" s="56"/>
      <c r="EK1308" s="56"/>
      <c r="EL1308" s="56"/>
      <c r="EM1308" s="61"/>
      <c r="EN1308" s="61"/>
      <c r="EO1308" s="61"/>
      <c r="EP1308" s="60"/>
      <c r="EQ1308" s="60"/>
    </row>
    <row r="1309" spans="2:147" ht="11.25" customHeight="1" x14ac:dyDescent="0.2">
      <c r="B1309" s="55"/>
      <c r="C1309" s="56"/>
      <c r="D1309" s="56"/>
      <c r="E1309" s="56"/>
      <c r="F1309" s="56"/>
      <c r="G1309" s="56"/>
      <c r="H1309" s="56"/>
      <c r="I1309" s="56"/>
      <c r="J1309" s="56"/>
      <c r="K1309" s="56"/>
      <c r="L1309" s="73"/>
      <c r="M1309" s="73"/>
      <c r="N1309" s="73"/>
      <c r="O1309" s="56"/>
      <c r="P1309" s="56"/>
      <c r="Q1309" s="56"/>
      <c r="R1309" s="56"/>
      <c r="S1309" s="56"/>
      <c r="T1309" s="56"/>
      <c r="U1309" s="56"/>
      <c r="V1309" s="56"/>
      <c r="W1309" s="56"/>
      <c r="X1309" s="56"/>
      <c r="Y1309" s="56"/>
      <c r="Z1309" s="56"/>
      <c r="AA1309" s="56"/>
      <c r="AB1309" s="56"/>
      <c r="AC1309" s="56"/>
      <c r="AD1309" s="56"/>
      <c r="AE1309" s="56"/>
      <c r="AF1309" s="56"/>
      <c r="AG1309" s="56"/>
      <c r="AH1309" s="56"/>
      <c r="AI1309" s="56"/>
      <c r="AJ1309" s="56"/>
      <c r="AK1309" s="56"/>
      <c r="AL1309" s="56"/>
      <c r="AM1309" s="56"/>
      <c r="AN1309" s="56"/>
      <c r="AO1309" s="56"/>
      <c r="AP1309" s="56"/>
      <c r="AQ1309" s="56"/>
      <c r="AR1309" s="56"/>
      <c r="AS1309" s="56"/>
      <c r="AT1309" s="56"/>
      <c r="AU1309" s="56"/>
      <c r="AV1309" s="56"/>
      <c r="AW1309" s="56"/>
      <c r="AX1309" s="56"/>
      <c r="AY1309" s="56"/>
      <c r="AZ1309" s="56"/>
      <c r="BA1309" s="56"/>
      <c r="BB1309" s="56"/>
      <c r="BC1309" s="56"/>
      <c r="BD1309" s="56"/>
      <c r="BE1309" s="56"/>
      <c r="BF1309" s="56"/>
      <c r="BG1309" s="56"/>
      <c r="BH1309" s="56"/>
      <c r="BI1309" s="56"/>
      <c r="BJ1309" s="56"/>
      <c r="BK1309" s="56"/>
      <c r="BL1309" s="56"/>
      <c r="BM1309" s="56"/>
      <c r="BN1309" s="56"/>
      <c r="BO1309" s="56"/>
      <c r="BP1309" s="56"/>
      <c r="BQ1309" s="56"/>
      <c r="BR1309" s="56"/>
      <c r="BS1309" s="73"/>
      <c r="BT1309" s="56"/>
      <c r="BU1309" s="56"/>
      <c r="BV1309" s="56"/>
      <c r="BW1309" s="56"/>
      <c r="BX1309" s="56"/>
      <c r="BY1309" s="56"/>
      <c r="BZ1309" s="56"/>
      <c r="CA1309" s="56"/>
      <c r="CB1309" s="56"/>
      <c r="CC1309" s="56"/>
      <c r="CD1309" s="56"/>
      <c r="CE1309" s="56"/>
      <c r="CF1309" s="56"/>
      <c r="CG1309" s="56"/>
      <c r="CH1309" s="56"/>
      <c r="CI1309" s="56"/>
      <c r="CJ1309" s="56"/>
      <c r="CK1309" s="56"/>
      <c r="CL1309" s="56"/>
      <c r="CM1309" s="56"/>
      <c r="CN1309" s="56"/>
      <c r="CO1309" s="56"/>
      <c r="CP1309" s="56"/>
      <c r="CQ1309" s="56"/>
      <c r="CR1309" s="56"/>
      <c r="CS1309" s="56"/>
      <c r="CT1309" s="56"/>
      <c r="CU1309" s="56"/>
      <c r="CV1309" s="56"/>
      <c r="CW1309" s="56"/>
      <c r="CX1309" s="56"/>
      <c r="CY1309" s="56"/>
      <c r="CZ1309" s="56"/>
      <c r="DA1309" s="56"/>
      <c r="DB1309" s="56"/>
      <c r="DC1309" s="56"/>
      <c r="DD1309" s="56"/>
      <c r="DE1309" s="56"/>
      <c r="DF1309" s="56"/>
      <c r="DG1309" s="56"/>
      <c r="DH1309" s="56"/>
      <c r="DI1309" s="56"/>
      <c r="DJ1309" s="56"/>
      <c r="DK1309" s="56"/>
      <c r="DL1309" s="56"/>
      <c r="DM1309" s="56"/>
      <c r="DN1309" s="56"/>
      <c r="DO1309" s="56"/>
      <c r="DP1309" s="56"/>
      <c r="DQ1309" s="56"/>
      <c r="DR1309" s="56"/>
      <c r="DS1309" s="56"/>
      <c r="DT1309" s="56"/>
      <c r="DU1309" s="56"/>
      <c r="DV1309" s="56"/>
      <c r="DW1309" s="56"/>
      <c r="DX1309" s="56"/>
      <c r="DY1309" s="56"/>
      <c r="DZ1309" s="56"/>
      <c r="EA1309" s="56"/>
      <c r="EB1309" s="56"/>
      <c r="EC1309" s="56"/>
      <c r="ED1309" s="56"/>
      <c r="EE1309" s="56"/>
      <c r="EF1309" s="56"/>
      <c r="EG1309" s="56"/>
      <c r="EH1309" s="56"/>
      <c r="EI1309" s="56"/>
      <c r="EJ1309" s="56"/>
      <c r="EK1309" s="56"/>
      <c r="EL1309" s="56"/>
      <c r="EM1309" s="61"/>
      <c r="EN1309" s="61"/>
      <c r="EO1309" s="61"/>
      <c r="EP1309" s="60"/>
      <c r="EQ1309" s="60"/>
    </row>
    <row r="1310" spans="2:147" ht="11.25" customHeight="1" x14ac:dyDescent="0.2">
      <c r="B1310" s="55"/>
      <c r="C1310" s="56"/>
      <c r="D1310" s="56"/>
      <c r="E1310" s="56"/>
      <c r="F1310" s="56"/>
      <c r="G1310" s="56"/>
      <c r="H1310" s="56"/>
      <c r="I1310" s="56"/>
      <c r="J1310" s="56"/>
      <c r="K1310" s="56"/>
      <c r="L1310" s="73"/>
      <c r="M1310" s="73"/>
      <c r="N1310" s="73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  <c r="Z1310" s="56"/>
      <c r="AA1310" s="56"/>
      <c r="AB1310" s="56"/>
      <c r="AC1310" s="56"/>
      <c r="AD1310" s="56"/>
      <c r="AE1310" s="56"/>
      <c r="AF1310" s="56"/>
      <c r="AG1310" s="56"/>
      <c r="AH1310" s="56"/>
      <c r="AI1310" s="56"/>
      <c r="AJ1310" s="56"/>
      <c r="AK1310" s="56"/>
      <c r="AL1310" s="56"/>
      <c r="AM1310" s="56"/>
      <c r="AN1310" s="56"/>
      <c r="AO1310" s="56"/>
      <c r="AP1310" s="56"/>
      <c r="AQ1310" s="56"/>
      <c r="AR1310" s="56"/>
      <c r="AS1310" s="56"/>
      <c r="AT1310" s="56"/>
      <c r="AU1310" s="56"/>
      <c r="AV1310" s="56"/>
      <c r="AW1310" s="56"/>
      <c r="AX1310" s="56"/>
      <c r="AY1310" s="56"/>
      <c r="AZ1310" s="56"/>
      <c r="BA1310" s="56"/>
      <c r="BB1310" s="56"/>
      <c r="BC1310" s="56"/>
      <c r="BD1310" s="56"/>
      <c r="BE1310" s="56"/>
      <c r="BF1310" s="56"/>
      <c r="BG1310" s="56"/>
      <c r="BH1310" s="56"/>
      <c r="BI1310" s="56"/>
      <c r="BJ1310" s="56"/>
      <c r="BK1310" s="56"/>
      <c r="BL1310" s="56"/>
      <c r="BM1310" s="56"/>
      <c r="BN1310" s="56"/>
      <c r="BO1310" s="56"/>
      <c r="BP1310" s="56"/>
      <c r="BQ1310" s="56"/>
      <c r="BR1310" s="56"/>
      <c r="BS1310" s="73"/>
      <c r="BT1310" s="56"/>
      <c r="BU1310" s="56"/>
      <c r="BV1310" s="56"/>
      <c r="BW1310" s="56"/>
      <c r="BX1310" s="56"/>
      <c r="BY1310" s="56"/>
      <c r="BZ1310" s="56"/>
      <c r="CA1310" s="56"/>
      <c r="CB1310" s="56"/>
      <c r="CC1310" s="56"/>
      <c r="CD1310" s="56"/>
      <c r="CE1310" s="56"/>
      <c r="CF1310" s="56"/>
      <c r="CG1310" s="56"/>
      <c r="CH1310" s="56"/>
      <c r="CI1310" s="56"/>
      <c r="CJ1310" s="56"/>
      <c r="CK1310" s="56"/>
      <c r="CL1310" s="56"/>
      <c r="CM1310" s="56"/>
      <c r="CN1310" s="56"/>
      <c r="CO1310" s="56"/>
      <c r="CP1310" s="56"/>
      <c r="CQ1310" s="56"/>
      <c r="CR1310" s="56"/>
      <c r="CS1310" s="56"/>
      <c r="CT1310" s="56"/>
      <c r="CU1310" s="56"/>
      <c r="CV1310" s="56"/>
      <c r="CW1310" s="56"/>
      <c r="CX1310" s="56"/>
      <c r="CY1310" s="56"/>
      <c r="CZ1310" s="56"/>
      <c r="DA1310" s="56"/>
      <c r="DB1310" s="56"/>
      <c r="DC1310" s="56"/>
      <c r="DD1310" s="56"/>
      <c r="DE1310" s="56"/>
      <c r="DF1310" s="56"/>
      <c r="DG1310" s="56"/>
      <c r="DH1310" s="56"/>
      <c r="DI1310" s="56"/>
      <c r="DJ1310" s="56"/>
      <c r="DK1310" s="56"/>
      <c r="DL1310" s="56"/>
      <c r="DM1310" s="56"/>
      <c r="DN1310" s="56"/>
      <c r="DO1310" s="56"/>
      <c r="DP1310" s="56"/>
      <c r="DQ1310" s="56"/>
      <c r="DR1310" s="56"/>
      <c r="DS1310" s="56"/>
      <c r="DT1310" s="56"/>
      <c r="DU1310" s="56"/>
      <c r="DV1310" s="56"/>
      <c r="DW1310" s="56"/>
      <c r="DX1310" s="56"/>
      <c r="DY1310" s="56"/>
      <c r="DZ1310" s="56"/>
      <c r="EA1310" s="56"/>
      <c r="EB1310" s="56"/>
      <c r="EC1310" s="56"/>
      <c r="ED1310" s="56"/>
      <c r="EE1310" s="56"/>
      <c r="EF1310" s="56"/>
      <c r="EG1310" s="56"/>
      <c r="EH1310" s="56"/>
      <c r="EI1310" s="56"/>
      <c r="EJ1310" s="56"/>
      <c r="EK1310" s="56"/>
      <c r="EL1310" s="56"/>
      <c r="EM1310" s="61"/>
      <c r="EN1310" s="61"/>
      <c r="EO1310" s="61"/>
      <c r="EP1310" s="60"/>
      <c r="EQ1310" s="60"/>
    </row>
    <row r="1311" spans="2:147" ht="11.25" customHeight="1" x14ac:dyDescent="0.2">
      <c r="B1311" s="55"/>
      <c r="C1311" s="56"/>
      <c r="D1311" s="56"/>
      <c r="E1311" s="56"/>
      <c r="F1311" s="56"/>
      <c r="G1311" s="56"/>
      <c r="H1311" s="56"/>
      <c r="I1311" s="56"/>
      <c r="J1311" s="56"/>
      <c r="K1311" s="56"/>
      <c r="L1311" s="73"/>
      <c r="M1311" s="73"/>
      <c r="N1311" s="73"/>
      <c r="O1311" s="56"/>
      <c r="P1311" s="56"/>
      <c r="Q1311" s="56"/>
      <c r="R1311" s="56"/>
      <c r="S1311" s="56"/>
      <c r="T1311" s="56"/>
      <c r="U1311" s="56"/>
      <c r="V1311" s="56"/>
      <c r="W1311" s="56"/>
      <c r="X1311" s="56"/>
      <c r="Y1311" s="56"/>
      <c r="Z1311" s="56"/>
      <c r="AA1311" s="56"/>
      <c r="AB1311" s="56"/>
      <c r="AC1311" s="56"/>
      <c r="AD1311" s="56"/>
      <c r="AE1311" s="56"/>
      <c r="AF1311" s="56"/>
      <c r="AG1311" s="56"/>
      <c r="AH1311" s="56"/>
      <c r="AI1311" s="56"/>
      <c r="AJ1311" s="56"/>
      <c r="AK1311" s="56"/>
      <c r="AL1311" s="56"/>
      <c r="AM1311" s="56"/>
      <c r="AN1311" s="56"/>
      <c r="AO1311" s="56"/>
      <c r="AP1311" s="56"/>
      <c r="AQ1311" s="56"/>
      <c r="AR1311" s="56"/>
      <c r="AS1311" s="56"/>
      <c r="AT1311" s="56"/>
      <c r="AU1311" s="56"/>
      <c r="AV1311" s="56"/>
      <c r="AW1311" s="56"/>
      <c r="AX1311" s="56"/>
      <c r="AY1311" s="56"/>
      <c r="AZ1311" s="56"/>
      <c r="BA1311" s="56"/>
      <c r="BB1311" s="56"/>
      <c r="BC1311" s="56"/>
      <c r="BD1311" s="56"/>
      <c r="BE1311" s="56"/>
      <c r="BF1311" s="56"/>
      <c r="BG1311" s="56"/>
      <c r="BH1311" s="56"/>
      <c r="BI1311" s="56"/>
      <c r="BJ1311" s="56"/>
      <c r="BK1311" s="56"/>
      <c r="BL1311" s="56"/>
      <c r="BM1311" s="56"/>
      <c r="BN1311" s="56"/>
      <c r="BO1311" s="56"/>
      <c r="BP1311" s="56"/>
      <c r="BQ1311" s="56"/>
      <c r="BR1311" s="56"/>
      <c r="BS1311" s="73"/>
      <c r="BT1311" s="56"/>
      <c r="BU1311" s="56"/>
      <c r="BV1311" s="56"/>
      <c r="BW1311" s="56"/>
      <c r="BX1311" s="56"/>
      <c r="BY1311" s="56"/>
      <c r="BZ1311" s="56"/>
      <c r="CA1311" s="56"/>
      <c r="CB1311" s="56"/>
      <c r="CC1311" s="56"/>
      <c r="CD1311" s="56"/>
      <c r="CE1311" s="56"/>
      <c r="CF1311" s="56"/>
      <c r="CG1311" s="56"/>
      <c r="CH1311" s="56"/>
      <c r="CI1311" s="56"/>
      <c r="CJ1311" s="56"/>
      <c r="CK1311" s="56"/>
      <c r="CL1311" s="56"/>
      <c r="CM1311" s="56"/>
      <c r="CN1311" s="56"/>
      <c r="CO1311" s="56"/>
      <c r="CP1311" s="56"/>
      <c r="CQ1311" s="56"/>
      <c r="CR1311" s="56"/>
      <c r="CS1311" s="56"/>
      <c r="CT1311" s="56"/>
      <c r="CU1311" s="56"/>
      <c r="CV1311" s="56"/>
      <c r="CW1311" s="56"/>
      <c r="CX1311" s="56"/>
      <c r="CY1311" s="56"/>
      <c r="CZ1311" s="56"/>
      <c r="DA1311" s="56"/>
      <c r="DB1311" s="56"/>
      <c r="DC1311" s="56"/>
      <c r="DD1311" s="56"/>
      <c r="DE1311" s="56"/>
      <c r="DF1311" s="56"/>
      <c r="DG1311" s="56"/>
      <c r="DH1311" s="56"/>
      <c r="DI1311" s="56"/>
      <c r="DJ1311" s="56"/>
      <c r="DK1311" s="56"/>
      <c r="DL1311" s="56"/>
      <c r="DM1311" s="56"/>
      <c r="DN1311" s="56"/>
      <c r="DO1311" s="56"/>
      <c r="DP1311" s="56"/>
      <c r="DQ1311" s="56"/>
      <c r="DR1311" s="56"/>
      <c r="DS1311" s="56"/>
      <c r="DT1311" s="56"/>
      <c r="DU1311" s="56"/>
      <c r="DV1311" s="56"/>
      <c r="DW1311" s="56"/>
      <c r="DX1311" s="56"/>
      <c r="DY1311" s="56"/>
      <c r="DZ1311" s="56"/>
      <c r="EA1311" s="56"/>
      <c r="EB1311" s="56"/>
      <c r="EC1311" s="56"/>
      <c r="ED1311" s="56"/>
      <c r="EE1311" s="56"/>
      <c r="EF1311" s="56"/>
      <c r="EG1311" s="56"/>
      <c r="EH1311" s="56"/>
      <c r="EI1311" s="56"/>
      <c r="EJ1311" s="56"/>
      <c r="EK1311" s="56"/>
      <c r="EL1311" s="56"/>
      <c r="EM1311" s="61"/>
      <c r="EN1311" s="61"/>
      <c r="EO1311" s="61"/>
      <c r="EP1311" s="60"/>
      <c r="EQ1311" s="60"/>
    </row>
    <row r="1312" spans="2:147" ht="11.25" customHeight="1" x14ac:dyDescent="0.2">
      <c r="B1312" s="55"/>
      <c r="C1312" s="56"/>
      <c r="D1312" s="56"/>
      <c r="E1312" s="56"/>
      <c r="F1312" s="56"/>
      <c r="G1312" s="56"/>
      <c r="H1312" s="56"/>
      <c r="I1312" s="56"/>
      <c r="J1312" s="56"/>
      <c r="K1312" s="56"/>
      <c r="L1312" s="73"/>
      <c r="M1312" s="73"/>
      <c r="N1312" s="73"/>
      <c r="O1312" s="56"/>
      <c r="P1312" s="56"/>
      <c r="Q1312" s="56"/>
      <c r="R1312" s="56"/>
      <c r="S1312" s="56"/>
      <c r="T1312" s="56"/>
      <c r="U1312" s="56"/>
      <c r="V1312" s="56"/>
      <c r="W1312" s="56"/>
      <c r="X1312" s="56"/>
      <c r="Y1312" s="56"/>
      <c r="Z1312" s="56"/>
      <c r="AA1312" s="56"/>
      <c r="AB1312" s="56"/>
      <c r="AC1312" s="56"/>
      <c r="AD1312" s="56"/>
      <c r="AE1312" s="56"/>
      <c r="AF1312" s="56"/>
      <c r="AG1312" s="56"/>
      <c r="AH1312" s="56"/>
      <c r="AI1312" s="56"/>
      <c r="AJ1312" s="56"/>
      <c r="AK1312" s="56"/>
      <c r="AL1312" s="56"/>
      <c r="AM1312" s="56"/>
      <c r="AN1312" s="56"/>
      <c r="AO1312" s="56"/>
      <c r="AP1312" s="56"/>
      <c r="AQ1312" s="56"/>
      <c r="AR1312" s="56"/>
      <c r="AS1312" s="56"/>
      <c r="AT1312" s="56"/>
      <c r="AU1312" s="56"/>
      <c r="AV1312" s="56"/>
      <c r="AW1312" s="56"/>
      <c r="AX1312" s="56"/>
      <c r="AY1312" s="56"/>
      <c r="AZ1312" s="56"/>
      <c r="BA1312" s="56"/>
      <c r="BB1312" s="56"/>
      <c r="BC1312" s="56"/>
      <c r="BD1312" s="56"/>
      <c r="BE1312" s="56"/>
      <c r="BF1312" s="56"/>
      <c r="BG1312" s="56"/>
      <c r="BH1312" s="56"/>
      <c r="BI1312" s="56"/>
      <c r="BJ1312" s="56"/>
      <c r="BK1312" s="56"/>
      <c r="BL1312" s="56"/>
      <c r="BM1312" s="56"/>
      <c r="BN1312" s="56"/>
      <c r="BO1312" s="56"/>
      <c r="BP1312" s="56"/>
      <c r="BQ1312" s="56"/>
      <c r="BR1312" s="56"/>
      <c r="BS1312" s="73"/>
      <c r="BT1312" s="56"/>
      <c r="BU1312" s="56"/>
      <c r="BV1312" s="56"/>
      <c r="BW1312" s="56"/>
      <c r="BX1312" s="56"/>
      <c r="BY1312" s="56"/>
      <c r="BZ1312" s="56"/>
      <c r="CA1312" s="56"/>
      <c r="CB1312" s="56"/>
      <c r="CC1312" s="56"/>
      <c r="CD1312" s="56"/>
      <c r="CE1312" s="56"/>
      <c r="CF1312" s="56"/>
      <c r="CG1312" s="56"/>
      <c r="CH1312" s="56"/>
      <c r="CI1312" s="56"/>
      <c r="CJ1312" s="56"/>
      <c r="CK1312" s="56"/>
      <c r="CL1312" s="56"/>
      <c r="CM1312" s="56"/>
      <c r="CN1312" s="56"/>
      <c r="CO1312" s="56"/>
      <c r="CP1312" s="56"/>
      <c r="CQ1312" s="56"/>
      <c r="CR1312" s="56"/>
      <c r="CS1312" s="56"/>
      <c r="CT1312" s="56"/>
      <c r="CU1312" s="56"/>
      <c r="CV1312" s="56"/>
      <c r="CW1312" s="56"/>
      <c r="CX1312" s="56"/>
      <c r="CY1312" s="56"/>
      <c r="CZ1312" s="56"/>
      <c r="DA1312" s="56"/>
      <c r="DB1312" s="56"/>
      <c r="DC1312" s="56"/>
      <c r="DD1312" s="56"/>
      <c r="DE1312" s="56"/>
      <c r="DF1312" s="56"/>
      <c r="DG1312" s="56"/>
      <c r="DH1312" s="56"/>
      <c r="DI1312" s="56"/>
      <c r="DJ1312" s="56"/>
      <c r="DK1312" s="56"/>
      <c r="DL1312" s="56"/>
      <c r="DM1312" s="56"/>
      <c r="DN1312" s="56"/>
      <c r="DO1312" s="56"/>
      <c r="DP1312" s="56"/>
      <c r="DQ1312" s="56"/>
      <c r="DR1312" s="56"/>
      <c r="DS1312" s="56"/>
      <c r="DT1312" s="56"/>
      <c r="DU1312" s="56"/>
      <c r="DV1312" s="56"/>
      <c r="DW1312" s="56"/>
      <c r="DX1312" s="56"/>
      <c r="DY1312" s="56"/>
      <c r="DZ1312" s="56"/>
      <c r="EA1312" s="56"/>
      <c r="EB1312" s="56"/>
      <c r="EC1312" s="56"/>
      <c r="ED1312" s="56"/>
      <c r="EE1312" s="56"/>
      <c r="EF1312" s="56"/>
      <c r="EG1312" s="56"/>
      <c r="EH1312" s="56"/>
      <c r="EI1312" s="56"/>
      <c r="EJ1312" s="56"/>
      <c r="EK1312" s="56"/>
      <c r="EL1312" s="56"/>
      <c r="EM1312" s="61"/>
      <c r="EN1312" s="61"/>
      <c r="EO1312" s="61"/>
      <c r="EP1312" s="60"/>
      <c r="EQ1312" s="60"/>
    </row>
    <row r="1313" spans="2:147" ht="11.25" customHeight="1" x14ac:dyDescent="0.2">
      <c r="B1313" s="55"/>
      <c r="C1313" s="56"/>
      <c r="D1313" s="56"/>
      <c r="E1313" s="56"/>
      <c r="F1313" s="56"/>
      <c r="G1313" s="56"/>
      <c r="H1313" s="56"/>
      <c r="I1313" s="56"/>
      <c r="J1313" s="56"/>
      <c r="K1313" s="56"/>
      <c r="L1313" s="73"/>
      <c r="M1313" s="73"/>
      <c r="N1313" s="73"/>
      <c r="O1313" s="56"/>
      <c r="P1313" s="56"/>
      <c r="Q1313" s="56"/>
      <c r="R1313" s="56"/>
      <c r="S1313" s="56"/>
      <c r="T1313" s="56"/>
      <c r="U1313" s="56"/>
      <c r="V1313" s="56"/>
      <c r="W1313" s="56"/>
      <c r="X1313" s="56"/>
      <c r="Y1313" s="56"/>
      <c r="Z1313" s="56"/>
      <c r="AA1313" s="56"/>
      <c r="AB1313" s="56"/>
      <c r="AC1313" s="56"/>
      <c r="AD1313" s="56"/>
      <c r="AE1313" s="56"/>
      <c r="AF1313" s="56"/>
      <c r="AG1313" s="56"/>
      <c r="AH1313" s="56"/>
      <c r="AI1313" s="56"/>
      <c r="AJ1313" s="56"/>
      <c r="AK1313" s="56"/>
      <c r="AL1313" s="56"/>
      <c r="AM1313" s="56"/>
      <c r="AN1313" s="56"/>
      <c r="AO1313" s="56"/>
      <c r="AP1313" s="56"/>
      <c r="AQ1313" s="56"/>
      <c r="AR1313" s="56"/>
      <c r="AS1313" s="56"/>
      <c r="AT1313" s="56"/>
      <c r="AU1313" s="56"/>
      <c r="AV1313" s="56"/>
      <c r="AW1313" s="56"/>
      <c r="AX1313" s="56"/>
      <c r="AY1313" s="56"/>
      <c r="AZ1313" s="56"/>
      <c r="BA1313" s="56"/>
      <c r="BB1313" s="56"/>
      <c r="BC1313" s="56"/>
      <c r="BD1313" s="56"/>
      <c r="BE1313" s="56"/>
      <c r="BF1313" s="56"/>
      <c r="BG1313" s="56"/>
      <c r="BH1313" s="56"/>
      <c r="BI1313" s="56"/>
      <c r="BJ1313" s="56"/>
      <c r="BK1313" s="56"/>
      <c r="BL1313" s="56"/>
      <c r="BM1313" s="56"/>
      <c r="BN1313" s="56"/>
      <c r="BO1313" s="56"/>
      <c r="BP1313" s="56"/>
      <c r="BQ1313" s="56"/>
      <c r="BR1313" s="56"/>
      <c r="BS1313" s="73"/>
      <c r="BT1313" s="56"/>
      <c r="BU1313" s="56"/>
      <c r="BV1313" s="56"/>
      <c r="BW1313" s="56"/>
      <c r="BX1313" s="56"/>
      <c r="BY1313" s="56"/>
      <c r="BZ1313" s="56"/>
      <c r="CA1313" s="56"/>
      <c r="CB1313" s="56"/>
      <c r="CC1313" s="56"/>
      <c r="CD1313" s="56"/>
      <c r="CE1313" s="56"/>
      <c r="CF1313" s="56"/>
      <c r="CG1313" s="56"/>
      <c r="CH1313" s="56"/>
      <c r="CI1313" s="56"/>
      <c r="CJ1313" s="56"/>
      <c r="CK1313" s="56"/>
      <c r="CL1313" s="56"/>
      <c r="CM1313" s="56"/>
      <c r="CN1313" s="56"/>
      <c r="CO1313" s="56"/>
      <c r="CP1313" s="56"/>
      <c r="CQ1313" s="56"/>
      <c r="CR1313" s="56"/>
      <c r="CS1313" s="56"/>
      <c r="CT1313" s="56"/>
      <c r="CU1313" s="56"/>
      <c r="CV1313" s="56"/>
      <c r="CW1313" s="56"/>
      <c r="CX1313" s="56"/>
      <c r="CY1313" s="56"/>
      <c r="CZ1313" s="56"/>
      <c r="DA1313" s="56"/>
      <c r="DB1313" s="56"/>
      <c r="DC1313" s="56"/>
      <c r="DD1313" s="56"/>
      <c r="DE1313" s="56"/>
      <c r="DF1313" s="56"/>
      <c r="DG1313" s="56"/>
      <c r="DH1313" s="56"/>
      <c r="DI1313" s="56"/>
      <c r="DJ1313" s="56"/>
      <c r="DK1313" s="56"/>
      <c r="DL1313" s="56"/>
      <c r="DM1313" s="56"/>
      <c r="DN1313" s="56"/>
      <c r="DO1313" s="56"/>
      <c r="DP1313" s="56"/>
      <c r="DQ1313" s="56"/>
      <c r="DR1313" s="56"/>
      <c r="DS1313" s="56"/>
      <c r="DT1313" s="56"/>
      <c r="DU1313" s="56"/>
      <c r="DV1313" s="56"/>
      <c r="DW1313" s="56"/>
      <c r="DX1313" s="56"/>
      <c r="DY1313" s="56"/>
      <c r="DZ1313" s="56"/>
      <c r="EA1313" s="56"/>
      <c r="EB1313" s="56"/>
      <c r="EC1313" s="56"/>
      <c r="ED1313" s="56"/>
      <c r="EE1313" s="56"/>
      <c r="EF1313" s="56"/>
      <c r="EG1313" s="56"/>
      <c r="EH1313" s="56"/>
      <c r="EI1313" s="56"/>
      <c r="EJ1313" s="56"/>
      <c r="EK1313" s="56"/>
      <c r="EL1313" s="56"/>
      <c r="EM1313" s="61"/>
      <c r="EN1313" s="61"/>
      <c r="EO1313" s="61"/>
      <c r="EP1313" s="60"/>
      <c r="EQ1313" s="60"/>
    </row>
    <row r="1314" spans="2:147" ht="11.25" customHeight="1" x14ac:dyDescent="0.2">
      <c r="B1314" s="55"/>
      <c r="C1314" s="56"/>
      <c r="D1314" s="56"/>
      <c r="E1314" s="56"/>
      <c r="F1314" s="56"/>
      <c r="G1314" s="56"/>
      <c r="H1314" s="56"/>
      <c r="I1314" s="56"/>
      <c r="J1314" s="56"/>
      <c r="K1314" s="56"/>
      <c r="L1314" s="73"/>
      <c r="M1314" s="73"/>
      <c r="N1314" s="73"/>
      <c r="O1314" s="56"/>
      <c r="P1314" s="56"/>
      <c r="Q1314" s="56"/>
      <c r="R1314" s="56"/>
      <c r="S1314" s="56"/>
      <c r="T1314" s="56"/>
      <c r="U1314" s="56"/>
      <c r="V1314" s="56"/>
      <c r="W1314" s="56"/>
      <c r="X1314" s="56"/>
      <c r="Y1314" s="56"/>
      <c r="Z1314" s="56"/>
      <c r="AA1314" s="56"/>
      <c r="AB1314" s="56"/>
      <c r="AC1314" s="56"/>
      <c r="AD1314" s="56"/>
      <c r="AE1314" s="56"/>
      <c r="AF1314" s="56"/>
      <c r="AG1314" s="56"/>
      <c r="AH1314" s="56"/>
      <c r="AI1314" s="56"/>
      <c r="AJ1314" s="56"/>
      <c r="AK1314" s="56"/>
      <c r="AL1314" s="56"/>
      <c r="AM1314" s="56"/>
      <c r="AN1314" s="56"/>
      <c r="AO1314" s="56"/>
      <c r="AP1314" s="56"/>
      <c r="AQ1314" s="56"/>
      <c r="AR1314" s="56"/>
      <c r="AS1314" s="56"/>
      <c r="AT1314" s="56"/>
      <c r="AU1314" s="56"/>
      <c r="AV1314" s="56"/>
      <c r="AW1314" s="56"/>
      <c r="AX1314" s="56"/>
      <c r="AY1314" s="56"/>
      <c r="AZ1314" s="56"/>
      <c r="BA1314" s="56"/>
      <c r="BB1314" s="56"/>
      <c r="BC1314" s="56"/>
      <c r="BD1314" s="56"/>
      <c r="BE1314" s="56"/>
      <c r="BF1314" s="56"/>
      <c r="BG1314" s="56"/>
      <c r="BH1314" s="56"/>
      <c r="BI1314" s="56"/>
      <c r="BJ1314" s="56"/>
      <c r="BK1314" s="56"/>
      <c r="BL1314" s="56"/>
      <c r="BM1314" s="56"/>
      <c r="BN1314" s="56"/>
      <c r="BO1314" s="56"/>
      <c r="BP1314" s="56"/>
      <c r="BQ1314" s="56"/>
      <c r="BR1314" s="56"/>
      <c r="BS1314" s="73"/>
      <c r="BT1314" s="56"/>
      <c r="BU1314" s="56"/>
      <c r="BV1314" s="56"/>
      <c r="BW1314" s="56"/>
      <c r="BX1314" s="56"/>
      <c r="BY1314" s="56"/>
      <c r="BZ1314" s="56"/>
      <c r="CA1314" s="56"/>
      <c r="CB1314" s="56"/>
      <c r="CC1314" s="56"/>
      <c r="CD1314" s="56"/>
      <c r="CE1314" s="56"/>
      <c r="CF1314" s="56"/>
      <c r="CG1314" s="56"/>
      <c r="CH1314" s="56"/>
      <c r="CI1314" s="56"/>
      <c r="CJ1314" s="56"/>
      <c r="CK1314" s="56"/>
      <c r="CL1314" s="56"/>
      <c r="CM1314" s="56"/>
      <c r="CN1314" s="56"/>
      <c r="CO1314" s="56"/>
      <c r="CP1314" s="56"/>
      <c r="CQ1314" s="56"/>
      <c r="CR1314" s="56"/>
      <c r="CS1314" s="56"/>
      <c r="CT1314" s="56"/>
      <c r="CU1314" s="56"/>
      <c r="CV1314" s="56"/>
      <c r="CW1314" s="56"/>
      <c r="CX1314" s="56"/>
      <c r="CY1314" s="56"/>
      <c r="CZ1314" s="56"/>
      <c r="DA1314" s="56"/>
      <c r="DB1314" s="56"/>
      <c r="DC1314" s="56"/>
      <c r="DD1314" s="56"/>
      <c r="DE1314" s="56"/>
      <c r="DF1314" s="56"/>
      <c r="DG1314" s="56"/>
      <c r="DH1314" s="56"/>
      <c r="DI1314" s="56"/>
      <c r="DJ1314" s="56"/>
      <c r="DK1314" s="56"/>
      <c r="DL1314" s="56"/>
      <c r="DM1314" s="56"/>
      <c r="DN1314" s="56"/>
      <c r="DO1314" s="56"/>
      <c r="DP1314" s="56"/>
      <c r="DQ1314" s="56"/>
      <c r="DR1314" s="56"/>
      <c r="DS1314" s="56"/>
      <c r="DT1314" s="56"/>
      <c r="DU1314" s="56"/>
      <c r="DV1314" s="56"/>
      <c r="DW1314" s="56"/>
      <c r="DX1314" s="56"/>
      <c r="DY1314" s="56"/>
      <c r="DZ1314" s="56"/>
      <c r="EA1314" s="56"/>
      <c r="EB1314" s="56"/>
      <c r="EC1314" s="56"/>
      <c r="ED1314" s="56"/>
      <c r="EE1314" s="56"/>
      <c r="EF1314" s="56"/>
      <c r="EG1314" s="56"/>
      <c r="EH1314" s="56"/>
      <c r="EI1314" s="56"/>
      <c r="EJ1314" s="56"/>
      <c r="EK1314" s="56"/>
      <c r="EL1314" s="56"/>
      <c r="EM1314" s="61"/>
      <c r="EN1314" s="61"/>
      <c r="EO1314" s="61"/>
      <c r="EP1314" s="60"/>
      <c r="EQ1314" s="60"/>
    </row>
    <row r="1315" spans="2:147" ht="11.25" customHeight="1" x14ac:dyDescent="0.2">
      <c r="B1315" s="55"/>
      <c r="C1315" s="56"/>
      <c r="D1315" s="56"/>
      <c r="E1315" s="56"/>
      <c r="F1315" s="56"/>
      <c r="G1315" s="56"/>
      <c r="H1315" s="56"/>
      <c r="I1315" s="56"/>
      <c r="J1315" s="56"/>
      <c r="K1315" s="56"/>
      <c r="L1315" s="73"/>
      <c r="M1315" s="73"/>
      <c r="N1315" s="73"/>
      <c r="O1315" s="56"/>
      <c r="P1315" s="56"/>
      <c r="Q1315" s="56"/>
      <c r="R1315" s="56"/>
      <c r="S1315" s="56"/>
      <c r="T1315" s="56"/>
      <c r="U1315" s="56"/>
      <c r="V1315" s="56"/>
      <c r="W1315" s="56"/>
      <c r="X1315" s="56"/>
      <c r="Y1315" s="56"/>
      <c r="Z1315" s="56"/>
      <c r="AA1315" s="56"/>
      <c r="AB1315" s="56"/>
      <c r="AC1315" s="56"/>
      <c r="AD1315" s="56"/>
      <c r="AE1315" s="56"/>
      <c r="AF1315" s="56"/>
      <c r="AG1315" s="56"/>
      <c r="AH1315" s="56"/>
      <c r="AI1315" s="56"/>
      <c r="AJ1315" s="56"/>
      <c r="AK1315" s="56"/>
      <c r="AL1315" s="56"/>
      <c r="AM1315" s="56"/>
      <c r="AN1315" s="56"/>
      <c r="AO1315" s="56"/>
      <c r="AP1315" s="56"/>
      <c r="AQ1315" s="56"/>
      <c r="AR1315" s="56"/>
      <c r="AS1315" s="56"/>
      <c r="AT1315" s="56"/>
      <c r="AU1315" s="56"/>
      <c r="AV1315" s="56"/>
      <c r="AW1315" s="56"/>
      <c r="AX1315" s="56"/>
      <c r="AY1315" s="56"/>
      <c r="AZ1315" s="56"/>
      <c r="BA1315" s="56"/>
      <c r="BB1315" s="56"/>
      <c r="BC1315" s="56"/>
      <c r="BD1315" s="56"/>
      <c r="BE1315" s="56"/>
      <c r="BF1315" s="56"/>
      <c r="BG1315" s="56"/>
      <c r="BH1315" s="56"/>
      <c r="BI1315" s="56"/>
      <c r="BJ1315" s="56"/>
      <c r="BK1315" s="56"/>
      <c r="BL1315" s="56"/>
      <c r="BM1315" s="56"/>
      <c r="BN1315" s="56"/>
      <c r="BO1315" s="56"/>
      <c r="BP1315" s="56"/>
      <c r="BQ1315" s="56"/>
      <c r="BR1315" s="56"/>
      <c r="BS1315" s="73"/>
      <c r="BT1315" s="56"/>
      <c r="BU1315" s="56"/>
      <c r="BV1315" s="56"/>
      <c r="BW1315" s="56"/>
      <c r="BX1315" s="56"/>
      <c r="BY1315" s="56"/>
      <c r="BZ1315" s="56"/>
      <c r="CA1315" s="56"/>
      <c r="CB1315" s="56"/>
      <c r="CC1315" s="56"/>
      <c r="CD1315" s="56"/>
      <c r="CE1315" s="56"/>
      <c r="CF1315" s="56"/>
      <c r="CG1315" s="56"/>
      <c r="CH1315" s="56"/>
      <c r="CI1315" s="56"/>
      <c r="CJ1315" s="56"/>
      <c r="CK1315" s="56"/>
      <c r="CL1315" s="56"/>
      <c r="CM1315" s="56"/>
      <c r="CN1315" s="56"/>
      <c r="CO1315" s="56"/>
      <c r="CP1315" s="56"/>
      <c r="CQ1315" s="56"/>
      <c r="CR1315" s="56"/>
      <c r="CS1315" s="56"/>
      <c r="CT1315" s="56"/>
      <c r="CU1315" s="56"/>
      <c r="CV1315" s="56"/>
      <c r="CW1315" s="56"/>
      <c r="CX1315" s="56"/>
      <c r="CY1315" s="56"/>
      <c r="CZ1315" s="56"/>
      <c r="DA1315" s="56"/>
      <c r="DB1315" s="56"/>
      <c r="DC1315" s="56"/>
      <c r="DD1315" s="56"/>
      <c r="DE1315" s="56"/>
      <c r="DF1315" s="56"/>
      <c r="DG1315" s="56"/>
      <c r="DH1315" s="56"/>
      <c r="DI1315" s="56"/>
      <c r="DJ1315" s="56"/>
      <c r="DK1315" s="56"/>
      <c r="DL1315" s="56"/>
      <c r="DM1315" s="56"/>
      <c r="DN1315" s="56"/>
      <c r="DO1315" s="56"/>
      <c r="DP1315" s="56"/>
      <c r="DQ1315" s="56"/>
      <c r="DR1315" s="56"/>
      <c r="DS1315" s="56"/>
      <c r="DT1315" s="56"/>
      <c r="DU1315" s="56"/>
      <c r="DV1315" s="56"/>
      <c r="DW1315" s="56"/>
      <c r="DX1315" s="56"/>
      <c r="DY1315" s="56"/>
      <c r="DZ1315" s="56"/>
      <c r="EA1315" s="56"/>
      <c r="EB1315" s="56"/>
      <c r="EC1315" s="56"/>
      <c r="ED1315" s="56"/>
      <c r="EE1315" s="56"/>
      <c r="EF1315" s="56"/>
      <c r="EG1315" s="56"/>
      <c r="EH1315" s="56"/>
      <c r="EI1315" s="56"/>
      <c r="EJ1315" s="56"/>
      <c r="EK1315" s="56"/>
      <c r="EL1315" s="56"/>
      <c r="EM1315" s="61"/>
      <c r="EN1315" s="61"/>
      <c r="EO1315" s="61"/>
      <c r="EP1315" s="60"/>
      <c r="EQ1315" s="60"/>
    </row>
    <row r="1316" spans="2:147" ht="11.25" customHeight="1" x14ac:dyDescent="0.2">
      <c r="B1316" s="55"/>
      <c r="C1316" s="56"/>
      <c r="D1316" s="56"/>
      <c r="E1316" s="56"/>
      <c r="F1316" s="56"/>
      <c r="G1316" s="56"/>
      <c r="H1316" s="56"/>
      <c r="I1316" s="56"/>
      <c r="J1316" s="56"/>
      <c r="K1316" s="56"/>
      <c r="L1316" s="73"/>
      <c r="M1316" s="73"/>
      <c r="N1316" s="73"/>
      <c r="O1316" s="56"/>
      <c r="P1316" s="56"/>
      <c r="Q1316" s="56"/>
      <c r="R1316" s="56"/>
      <c r="S1316" s="56"/>
      <c r="T1316" s="56"/>
      <c r="U1316" s="56"/>
      <c r="V1316" s="56"/>
      <c r="W1316" s="56"/>
      <c r="X1316" s="56"/>
      <c r="Y1316" s="56"/>
      <c r="Z1316" s="56"/>
      <c r="AA1316" s="56"/>
      <c r="AB1316" s="56"/>
      <c r="AC1316" s="56"/>
      <c r="AD1316" s="56"/>
      <c r="AE1316" s="56"/>
      <c r="AF1316" s="56"/>
      <c r="AG1316" s="56"/>
      <c r="AH1316" s="56"/>
      <c r="AI1316" s="56"/>
      <c r="AJ1316" s="56"/>
      <c r="AK1316" s="56"/>
      <c r="AL1316" s="56"/>
      <c r="AM1316" s="56"/>
      <c r="AN1316" s="56"/>
      <c r="AO1316" s="56"/>
      <c r="AP1316" s="56"/>
      <c r="AQ1316" s="56"/>
      <c r="AR1316" s="56"/>
      <c r="AS1316" s="56"/>
      <c r="AT1316" s="56"/>
      <c r="AU1316" s="56"/>
      <c r="AV1316" s="56"/>
      <c r="AW1316" s="56"/>
      <c r="AX1316" s="56"/>
      <c r="AY1316" s="56"/>
      <c r="AZ1316" s="56"/>
      <c r="BA1316" s="56"/>
      <c r="BB1316" s="56"/>
      <c r="BC1316" s="56"/>
      <c r="BD1316" s="56"/>
      <c r="BE1316" s="56"/>
      <c r="BF1316" s="56"/>
      <c r="BG1316" s="56"/>
      <c r="BH1316" s="56"/>
      <c r="BI1316" s="56"/>
      <c r="BJ1316" s="56"/>
      <c r="BK1316" s="56"/>
      <c r="BL1316" s="56"/>
      <c r="BM1316" s="56"/>
      <c r="BN1316" s="56"/>
      <c r="BO1316" s="56"/>
      <c r="BP1316" s="56"/>
      <c r="BQ1316" s="56"/>
      <c r="BR1316" s="56"/>
      <c r="BS1316" s="73"/>
      <c r="BT1316" s="56"/>
      <c r="BU1316" s="56"/>
      <c r="BV1316" s="56"/>
      <c r="BW1316" s="56"/>
      <c r="BX1316" s="56"/>
      <c r="BY1316" s="56"/>
      <c r="BZ1316" s="56"/>
      <c r="CA1316" s="56"/>
      <c r="CB1316" s="56"/>
      <c r="CC1316" s="56"/>
      <c r="CD1316" s="56"/>
      <c r="CE1316" s="56"/>
      <c r="CF1316" s="56"/>
      <c r="CG1316" s="56"/>
      <c r="CH1316" s="56"/>
      <c r="CI1316" s="56"/>
      <c r="CJ1316" s="56"/>
      <c r="CK1316" s="56"/>
      <c r="CL1316" s="56"/>
      <c r="CM1316" s="56"/>
      <c r="CN1316" s="56"/>
      <c r="CO1316" s="56"/>
      <c r="CP1316" s="56"/>
      <c r="CQ1316" s="56"/>
      <c r="CR1316" s="56"/>
      <c r="CS1316" s="56"/>
      <c r="CT1316" s="56"/>
      <c r="CU1316" s="56"/>
      <c r="CV1316" s="56"/>
      <c r="CW1316" s="56"/>
      <c r="CX1316" s="56"/>
      <c r="CY1316" s="56"/>
      <c r="CZ1316" s="56"/>
      <c r="DA1316" s="56"/>
      <c r="DB1316" s="56"/>
      <c r="DC1316" s="56"/>
      <c r="DD1316" s="56"/>
      <c r="DE1316" s="56"/>
      <c r="DF1316" s="56"/>
      <c r="DG1316" s="56"/>
      <c r="DH1316" s="56"/>
      <c r="DI1316" s="56"/>
      <c r="DJ1316" s="56"/>
      <c r="DK1316" s="56"/>
      <c r="DL1316" s="56"/>
      <c r="DM1316" s="56"/>
      <c r="DN1316" s="56"/>
      <c r="DO1316" s="56"/>
      <c r="DP1316" s="56"/>
      <c r="DQ1316" s="56"/>
      <c r="DR1316" s="56"/>
      <c r="DS1316" s="56"/>
      <c r="DT1316" s="56"/>
      <c r="DU1316" s="56"/>
      <c r="DV1316" s="56"/>
      <c r="DW1316" s="56"/>
      <c r="DX1316" s="56"/>
      <c r="DY1316" s="56"/>
      <c r="DZ1316" s="56"/>
      <c r="EA1316" s="56"/>
      <c r="EB1316" s="56"/>
      <c r="EC1316" s="56"/>
      <c r="ED1316" s="56"/>
      <c r="EE1316" s="56"/>
      <c r="EF1316" s="56"/>
      <c r="EG1316" s="56"/>
      <c r="EH1316" s="56"/>
      <c r="EI1316" s="56"/>
      <c r="EJ1316" s="56"/>
      <c r="EK1316" s="56"/>
      <c r="EL1316" s="56"/>
      <c r="EM1316" s="62"/>
      <c r="EN1316" s="61"/>
      <c r="EO1316" s="61"/>
      <c r="EP1316" s="60"/>
      <c r="EQ1316" s="60"/>
    </row>
    <row r="1317" spans="2:147" ht="11.25" customHeight="1" x14ac:dyDescent="0.2">
      <c r="B1317" s="55"/>
      <c r="C1317" s="56"/>
      <c r="D1317" s="56"/>
      <c r="E1317" s="56"/>
      <c r="F1317" s="56"/>
      <c r="G1317" s="56"/>
      <c r="H1317" s="56"/>
      <c r="I1317" s="56"/>
      <c r="J1317" s="56"/>
      <c r="K1317" s="56"/>
      <c r="L1317" s="73"/>
      <c r="M1317" s="73"/>
      <c r="N1317" s="73"/>
      <c r="O1317" s="56"/>
      <c r="P1317" s="56"/>
      <c r="Q1317" s="56"/>
      <c r="R1317" s="56"/>
      <c r="S1317" s="56"/>
      <c r="T1317" s="56"/>
      <c r="U1317" s="56"/>
      <c r="V1317" s="56"/>
      <c r="W1317" s="56"/>
      <c r="X1317" s="56"/>
      <c r="Y1317" s="56"/>
      <c r="Z1317" s="56"/>
      <c r="AA1317" s="56"/>
      <c r="AB1317" s="56"/>
      <c r="AC1317" s="56"/>
      <c r="AD1317" s="56"/>
      <c r="AE1317" s="56"/>
      <c r="AF1317" s="56"/>
      <c r="AG1317" s="56"/>
      <c r="AH1317" s="56"/>
      <c r="AI1317" s="56"/>
      <c r="AJ1317" s="56"/>
      <c r="AK1317" s="56"/>
      <c r="AL1317" s="56"/>
      <c r="AM1317" s="56"/>
      <c r="AN1317" s="56"/>
      <c r="AO1317" s="56"/>
      <c r="AP1317" s="56"/>
      <c r="AQ1317" s="56"/>
      <c r="AR1317" s="56"/>
      <c r="AS1317" s="56"/>
      <c r="AT1317" s="56"/>
      <c r="AU1317" s="56"/>
      <c r="AV1317" s="56"/>
      <c r="AW1317" s="56"/>
      <c r="AX1317" s="56"/>
      <c r="AY1317" s="56"/>
      <c r="AZ1317" s="56"/>
      <c r="BA1317" s="56"/>
      <c r="BB1317" s="56"/>
      <c r="BC1317" s="56"/>
      <c r="BD1317" s="56"/>
      <c r="BE1317" s="56"/>
      <c r="BF1317" s="56"/>
      <c r="BG1317" s="56"/>
      <c r="BH1317" s="56"/>
      <c r="BI1317" s="56"/>
      <c r="BJ1317" s="56"/>
      <c r="BK1317" s="56"/>
      <c r="BL1317" s="56"/>
      <c r="BM1317" s="56"/>
      <c r="BN1317" s="56"/>
      <c r="BO1317" s="56"/>
      <c r="BP1317" s="56"/>
      <c r="BQ1317" s="56"/>
      <c r="BR1317" s="56"/>
      <c r="BS1317" s="73"/>
      <c r="BT1317" s="56"/>
      <c r="BU1317" s="56"/>
      <c r="BV1317" s="56"/>
      <c r="BW1317" s="56"/>
      <c r="BX1317" s="56"/>
      <c r="BY1317" s="56"/>
      <c r="BZ1317" s="56"/>
      <c r="CA1317" s="56"/>
      <c r="CB1317" s="56"/>
      <c r="CC1317" s="56"/>
      <c r="CD1317" s="56"/>
      <c r="CE1317" s="56"/>
      <c r="CF1317" s="56"/>
      <c r="CG1317" s="56"/>
      <c r="CH1317" s="56"/>
      <c r="CI1317" s="56"/>
      <c r="CJ1317" s="56"/>
      <c r="CK1317" s="56"/>
      <c r="CL1317" s="56"/>
      <c r="CM1317" s="56"/>
      <c r="CN1317" s="56"/>
      <c r="CO1317" s="56"/>
      <c r="CP1317" s="56"/>
      <c r="CQ1317" s="56"/>
      <c r="CR1317" s="56"/>
      <c r="CS1317" s="56"/>
      <c r="CT1317" s="56"/>
      <c r="CU1317" s="56"/>
      <c r="CV1317" s="56"/>
      <c r="CW1317" s="56"/>
      <c r="CX1317" s="56"/>
      <c r="CY1317" s="56"/>
      <c r="CZ1317" s="56"/>
      <c r="DA1317" s="56"/>
      <c r="DB1317" s="56"/>
      <c r="DC1317" s="56"/>
      <c r="DD1317" s="56"/>
      <c r="DE1317" s="56"/>
      <c r="DF1317" s="56"/>
      <c r="DG1317" s="56"/>
      <c r="DH1317" s="56"/>
      <c r="DI1317" s="56"/>
      <c r="DJ1317" s="56"/>
      <c r="DK1317" s="56"/>
      <c r="DL1317" s="56"/>
      <c r="DM1317" s="56"/>
      <c r="DN1317" s="56"/>
      <c r="DO1317" s="56"/>
      <c r="DP1317" s="56"/>
      <c r="DQ1317" s="56"/>
      <c r="DR1317" s="56"/>
      <c r="DS1317" s="56"/>
      <c r="DT1317" s="56"/>
      <c r="DU1317" s="56"/>
      <c r="DV1317" s="56"/>
      <c r="DW1317" s="56"/>
      <c r="DX1317" s="56"/>
      <c r="DY1317" s="56"/>
      <c r="DZ1317" s="56"/>
      <c r="EA1317" s="56"/>
      <c r="EB1317" s="56"/>
      <c r="EC1317" s="56"/>
      <c r="ED1317" s="56"/>
      <c r="EE1317" s="56"/>
      <c r="EF1317" s="56"/>
      <c r="EG1317" s="56"/>
      <c r="EH1317" s="56"/>
      <c r="EI1317" s="56"/>
      <c r="EJ1317" s="56"/>
      <c r="EK1317" s="56"/>
      <c r="EL1317" s="56"/>
      <c r="EM1317" s="61"/>
      <c r="EN1317" s="61"/>
      <c r="EO1317" s="61"/>
      <c r="EP1317" s="60"/>
      <c r="EQ1317" s="60"/>
    </row>
    <row r="1318" spans="2:147" ht="11.25" customHeight="1" x14ac:dyDescent="0.2">
      <c r="B1318" s="55"/>
      <c r="C1318" s="56"/>
      <c r="D1318" s="56"/>
      <c r="E1318" s="56"/>
      <c r="F1318" s="56"/>
      <c r="G1318" s="56"/>
      <c r="H1318" s="56"/>
      <c r="I1318" s="56"/>
      <c r="J1318" s="56"/>
      <c r="K1318" s="56"/>
      <c r="L1318" s="73"/>
      <c r="M1318" s="73"/>
      <c r="N1318" s="73"/>
      <c r="O1318" s="56"/>
      <c r="P1318" s="56"/>
      <c r="Q1318" s="56"/>
      <c r="R1318" s="56"/>
      <c r="S1318" s="56"/>
      <c r="T1318" s="56"/>
      <c r="U1318" s="56"/>
      <c r="V1318" s="56"/>
      <c r="W1318" s="56"/>
      <c r="X1318" s="56"/>
      <c r="Y1318" s="56"/>
      <c r="Z1318" s="56"/>
      <c r="AA1318" s="56"/>
      <c r="AB1318" s="56"/>
      <c r="AC1318" s="56"/>
      <c r="AD1318" s="56"/>
      <c r="AE1318" s="56"/>
      <c r="AF1318" s="56"/>
      <c r="AG1318" s="56"/>
      <c r="AH1318" s="56"/>
      <c r="AI1318" s="56"/>
      <c r="AJ1318" s="56"/>
      <c r="AK1318" s="56"/>
      <c r="AL1318" s="56"/>
      <c r="AM1318" s="56"/>
      <c r="AN1318" s="56"/>
      <c r="AO1318" s="56"/>
      <c r="AP1318" s="56"/>
      <c r="AQ1318" s="56"/>
      <c r="AR1318" s="56"/>
      <c r="AS1318" s="56"/>
      <c r="AT1318" s="56"/>
      <c r="AU1318" s="56"/>
      <c r="AV1318" s="56"/>
      <c r="AW1318" s="56"/>
      <c r="AX1318" s="56"/>
      <c r="AY1318" s="56"/>
      <c r="AZ1318" s="56"/>
      <c r="BA1318" s="56"/>
      <c r="BB1318" s="56"/>
      <c r="BC1318" s="56"/>
      <c r="BD1318" s="56"/>
      <c r="BE1318" s="56"/>
      <c r="BF1318" s="56"/>
      <c r="BG1318" s="56"/>
      <c r="BH1318" s="56"/>
      <c r="BI1318" s="56"/>
      <c r="BJ1318" s="56"/>
      <c r="BK1318" s="56"/>
      <c r="BL1318" s="56"/>
      <c r="BM1318" s="56"/>
      <c r="BN1318" s="56"/>
      <c r="BO1318" s="56"/>
      <c r="BP1318" s="56"/>
      <c r="BQ1318" s="56"/>
      <c r="BR1318" s="56"/>
      <c r="BS1318" s="73"/>
      <c r="BT1318" s="56"/>
      <c r="BU1318" s="56"/>
      <c r="BV1318" s="56"/>
      <c r="BW1318" s="56"/>
      <c r="BX1318" s="56"/>
      <c r="BY1318" s="56"/>
      <c r="BZ1318" s="56"/>
      <c r="CA1318" s="56"/>
      <c r="CB1318" s="56"/>
      <c r="CC1318" s="56"/>
      <c r="CD1318" s="56"/>
      <c r="CE1318" s="56"/>
      <c r="CF1318" s="56"/>
      <c r="CG1318" s="56"/>
      <c r="CH1318" s="56"/>
      <c r="CI1318" s="56"/>
      <c r="CJ1318" s="56"/>
      <c r="CK1318" s="56"/>
      <c r="CL1318" s="56"/>
      <c r="CM1318" s="56"/>
      <c r="CN1318" s="56"/>
      <c r="CO1318" s="56"/>
      <c r="CP1318" s="56"/>
      <c r="CQ1318" s="56"/>
      <c r="CR1318" s="56"/>
      <c r="CS1318" s="56"/>
      <c r="CT1318" s="56"/>
      <c r="CU1318" s="56"/>
      <c r="CV1318" s="56"/>
      <c r="CW1318" s="56"/>
      <c r="CX1318" s="56"/>
      <c r="CY1318" s="56"/>
      <c r="CZ1318" s="56"/>
      <c r="DA1318" s="56"/>
      <c r="DB1318" s="56"/>
      <c r="DC1318" s="56"/>
      <c r="DD1318" s="56"/>
      <c r="DE1318" s="56"/>
      <c r="DF1318" s="56"/>
      <c r="DG1318" s="56"/>
      <c r="DH1318" s="56"/>
      <c r="DI1318" s="56"/>
      <c r="DJ1318" s="56"/>
      <c r="DK1318" s="56"/>
      <c r="DL1318" s="56"/>
      <c r="DM1318" s="56"/>
      <c r="DN1318" s="56"/>
      <c r="DO1318" s="56"/>
      <c r="DP1318" s="56"/>
      <c r="DQ1318" s="56"/>
      <c r="DR1318" s="56"/>
      <c r="DS1318" s="56"/>
      <c r="DT1318" s="56"/>
      <c r="DU1318" s="56"/>
      <c r="DV1318" s="56"/>
      <c r="DW1318" s="56"/>
      <c r="DX1318" s="56"/>
      <c r="DY1318" s="56"/>
      <c r="DZ1318" s="56"/>
      <c r="EA1318" s="56"/>
      <c r="EB1318" s="56"/>
      <c r="EC1318" s="56"/>
      <c r="ED1318" s="56"/>
      <c r="EE1318" s="56"/>
      <c r="EF1318" s="56"/>
      <c r="EG1318" s="56"/>
      <c r="EH1318" s="56"/>
      <c r="EI1318" s="56"/>
      <c r="EJ1318" s="56"/>
      <c r="EK1318" s="56"/>
      <c r="EL1318" s="56"/>
      <c r="EM1318" s="61"/>
      <c r="EN1318" s="61"/>
      <c r="EO1318" s="61"/>
      <c r="EP1318" s="60"/>
      <c r="EQ1318" s="60"/>
    </row>
    <row r="1319" spans="2:147" ht="11.25" customHeight="1" x14ac:dyDescent="0.2">
      <c r="B1319" s="58"/>
      <c r="C1319" s="56"/>
      <c r="D1319" s="56"/>
      <c r="E1319" s="56"/>
      <c r="F1319" s="56"/>
      <c r="G1319" s="56"/>
      <c r="H1319" s="56"/>
      <c r="I1319" s="56"/>
      <c r="J1319" s="56"/>
      <c r="K1319" s="56"/>
      <c r="L1319" s="73"/>
      <c r="M1319" s="73"/>
      <c r="N1319" s="73"/>
      <c r="O1319" s="56"/>
      <c r="P1319" s="56"/>
      <c r="Q1319" s="56"/>
      <c r="R1319" s="56"/>
      <c r="S1319" s="56"/>
      <c r="T1319" s="56"/>
      <c r="U1319" s="56"/>
      <c r="V1319" s="56"/>
      <c r="W1319" s="56"/>
      <c r="X1319" s="56"/>
      <c r="Y1319" s="56"/>
      <c r="Z1319" s="56"/>
      <c r="AA1319" s="56"/>
      <c r="AB1319" s="56"/>
      <c r="AC1319" s="56"/>
      <c r="AD1319" s="56"/>
      <c r="AE1319" s="56"/>
      <c r="AF1319" s="56"/>
      <c r="AG1319" s="56"/>
      <c r="AH1319" s="56"/>
      <c r="AI1319" s="56"/>
      <c r="AJ1319" s="56"/>
      <c r="AK1319" s="56"/>
      <c r="AL1319" s="56"/>
      <c r="AM1319" s="56"/>
      <c r="AN1319" s="56"/>
      <c r="AO1319" s="56"/>
      <c r="AP1319" s="56"/>
      <c r="AQ1319" s="56"/>
      <c r="AR1319" s="56"/>
      <c r="AS1319" s="56"/>
      <c r="AT1319" s="56"/>
      <c r="AU1319" s="56"/>
      <c r="AV1319" s="56"/>
      <c r="AW1319" s="56"/>
      <c r="AX1319" s="56"/>
      <c r="AY1319" s="56"/>
      <c r="AZ1319" s="56"/>
      <c r="BA1319" s="56"/>
      <c r="BB1319" s="56"/>
      <c r="BC1319" s="56"/>
      <c r="BD1319" s="56"/>
      <c r="BE1319" s="56"/>
      <c r="BF1319" s="56"/>
      <c r="BG1319" s="56"/>
      <c r="BH1319" s="56"/>
      <c r="BI1319" s="56"/>
      <c r="BJ1319" s="56"/>
      <c r="BK1319" s="56"/>
      <c r="BL1319" s="56"/>
      <c r="BM1319" s="56"/>
      <c r="BN1319" s="56"/>
      <c r="BO1319" s="56"/>
      <c r="BP1319" s="56"/>
      <c r="BQ1319" s="56"/>
      <c r="BR1319" s="56"/>
      <c r="BS1319" s="73"/>
      <c r="BT1319" s="56"/>
      <c r="BU1319" s="56"/>
      <c r="BV1319" s="56"/>
      <c r="BW1319" s="56"/>
      <c r="BX1319" s="56"/>
      <c r="BY1319" s="56"/>
      <c r="BZ1319" s="56"/>
      <c r="CA1319" s="56"/>
      <c r="CB1319" s="56"/>
      <c r="CC1319" s="56"/>
      <c r="CD1319" s="56"/>
      <c r="CE1319" s="56"/>
      <c r="CF1319" s="56"/>
      <c r="CG1319" s="56"/>
      <c r="CH1319" s="56"/>
      <c r="CI1319" s="56"/>
      <c r="CJ1319" s="56"/>
      <c r="CK1319" s="56"/>
      <c r="CL1319" s="56"/>
      <c r="CM1319" s="56"/>
      <c r="CN1319" s="56"/>
      <c r="CO1319" s="56"/>
      <c r="CP1319" s="56"/>
      <c r="CQ1319" s="56"/>
      <c r="CR1319" s="56"/>
      <c r="CS1319" s="56"/>
      <c r="CT1319" s="56"/>
      <c r="CU1319" s="56"/>
      <c r="CV1319" s="56"/>
      <c r="CW1319" s="56"/>
      <c r="CX1319" s="56"/>
      <c r="CY1319" s="56"/>
      <c r="CZ1319" s="56"/>
      <c r="DA1319" s="56"/>
      <c r="DB1319" s="56"/>
      <c r="DC1319" s="56"/>
      <c r="DD1319" s="56"/>
      <c r="DE1319" s="56"/>
      <c r="DF1319" s="56"/>
      <c r="DG1319" s="56"/>
      <c r="DH1319" s="56"/>
      <c r="DI1319" s="56"/>
      <c r="DJ1319" s="56"/>
      <c r="DK1319" s="56"/>
      <c r="DL1319" s="56"/>
      <c r="DM1319" s="56"/>
      <c r="DN1319" s="56"/>
      <c r="DO1319" s="56"/>
      <c r="DP1319" s="56"/>
      <c r="DQ1319" s="56"/>
      <c r="DR1319" s="56"/>
      <c r="DS1319" s="56"/>
      <c r="DT1319" s="56"/>
      <c r="DU1319" s="56"/>
      <c r="DV1319" s="56"/>
      <c r="DW1319" s="56"/>
      <c r="DX1319" s="56"/>
      <c r="DY1319" s="56"/>
      <c r="DZ1319" s="56"/>
      <c r="EA1319" s="56"/>
      <c r="EB1319" s="56"/>
      <c r="EC1319" s="56"/>
      <c r="ED1319" s="56"/>
      <c r="EE1319" s="56"/>
      <c r="EF1319" s="56"/>
      <c r="EG1319" s="56"/>
      <c r="EH1319" s="56"/>
      <c r="EI1319" s="56"/>
      <c r="EJ1319" s="56"/>
      <c r="EK1319" s="56"/>
      <c r="EL1319" s="56"/>
      <c r="EM1319" s="59"/>
      <c r="EN1319" s="59"/>
      <c r="EO1319" s="59"/>
      <c r="EP1319" s="63"/>
      <c r="EQ1319" s="63"/>
    </row>
    <row r="1320" spans="2:147" ht="11.25" customHeight="1" x14ac:dyDescent="0.2">
      <c r="B1320" s="55"/>
      <c r="C1320" s="56"/>
      <c r="D1320" s="56"/>
      <c r="E1320" s="56"/>
      <c r="F1320" s="56"/>
      <c r="G1320" s="56"/>
      <c r="H1320" s="56"/>
      <c r="I1320" s="56"/>
      <c r="J1320" s="56"/>
      <c r="K1320" s="56"/>
      <c r="L1320" s="73"/>
      <c r="M1320" s="73"/>
      <c r="N1320" s="73"/>
      <c r="O1320" s="56"/>
      <c r="P1320" s="56"/>
      <c r="Q1320" s="56"/>
      <c r="R1320" s="56"/>
      <c r="S1320" s="56"/>
      <c r="T1320" s="56"/>
      <c r="U1320" s="56"/>
      <c r="V1320" s="56"/>
      <c r="W1320" s="56"/>
      <c r="X1320" s="56"/>
      <c r="Y1320" s="56"/>
      <c r="Z1320" s="56"/>
      <c r="AA1320" s="56"/>
      <c r="AB1320" s="56"/>
      <c r="AC1320" s="56"/>
      <c r="AD1320" s="56"/>
      <c r="AE1320" s="56"/>
      <c r="AF1320" s="56"/>
      <c r="AG1320" s="56"/>
      <c r="AH1320" s="56"/>
      <c r="AI1320" s="56"/>
      <c r="AJ1320" s="56"/>
      <c r="AK1320" s="56"/>
      <c r="AL1320" s="56"/>
      <c r="AM1320" s="56"/>
      <c r="AN1320" s="56"/>
      <c r="AO1320" s="56"/>
      <c r="AP1320" s="56"/>
      <c r="AQ1320" s="56"/>
      <c r="AR1320" s="56"/>
      <c r="AS1320" s="56"/>
      <c r="AT1320" s="56"/>
      <c r="AU1320" s="56"/>
      <c r="AV1320" s="56"/>
      <c r="AW1320" s="56"/>
      <c r="AX1320" s="56"/>
      <c r="AY1320" s="56"/>
      <c r="AZ1320" s="56"/>
      <c r="BA1320" s="56"/>
      <c r="BB1320" s="56"/>
      <c r="BC1320" s="56"/>
      <c r="BD1320" s="56"/>
      <c r="BE1320" s="56"/>
      <c r="BF1320" s="56"/>
      <c r="BG1320" s="56"/>
      <c r="BH1320" s="56"/>
      <c r="BI1320" s="56"/>
      <c r="BJ1320" s="56"/>
      <c r="BK1320" s="56"/>
      <c r="BL1320" s="56"/>
      <c r="BM1320" s="56"/>
      <c r="BN1320" s="56"/>
      <c r="BO1320" s="56"/>
      <c r="BP1320" s="56"/>
      <c r="BQ1320" s="56"/>
      <c r="BR1320" s="56"/>
      <c r="BS1320" s="73"/>
      <c r="BT1320" s="56"/>
      <c r="BU1320" s="56"/>
      <c r="BV1320" s="56"/>
      <c r="BW1320" s="56"/>
      <c r="BX1320" s="56"/>
      <c r="BY1320" s="56"/>
      <c r="BZ1320" s="56"/>
      <c r="CA1320" s="56"/>
      <c r="CB1320" s="56"/>
      <c r="CC1320" s="56"/>
      <c r="CD1320" s="56"/>
      <c r="CE1320" s="56"/>
      <c r="CF1320" s="56"/>
      <c r="CG1320" s="56"/>
      <c r="CH1320" s="56"/>
      <c r="CI1320" s="56"/>
      <c r="CJ1320" s="56"/>
      <c r="CK1320" s="56"/>
      <c r="CL1320" s="56"/>
      <c r="CM1320" s="56"/>
      <c r="CN1320" s="56"/>
      <c r="CO1320" s="56"/>
      <c r="CP1320" s="56"/>
      <c r="CQ1320" s="56"/>
      <c r="CR1320" s="56"/>
      <c r="CS1320" s="56"/>
      <c r="CT1320" s="56"/>
      <c r="CU1320" s="56"/>
      <c r="CV1320" s="56"/>
      <c r="CW1320" s="56"/>
      <c r="CX1320" s="56"/>
      <c r="CY1320" s="56"/>
      <c r="CZ1320" s="56"/>
      <c r="DA1320" s="56"/>
      <c r="DB1320" s="56"/>
      <c r="DC1320" s="56"/>
      <c r="DD1320" s="56"/>
      <c r="DE1320" s="56"/>
      <c r="DF1320" s="56"/>
      <c r="DG1320" s="56"/>
      <c r="DH1320" s="56"/>
      <c r="DI1320" s="56"/>
      <c r="DJ1320" s="56"/>
      <c r="DK1320" s="56"/>
      <c r="DL1320" s="56"/>
      <c r="DM1320" s="56"/>
      <c r="DN1320" s="56"/>
      <c r="DO1320" s="56"/>
      <c r="DP1320" s="56"/>
      <c r="DQ1320" s="56"/>
      <c r="DR1320" s="56"/>
      <c r="DS1320" s="56"/>
      <c r="DT1320" s="56"/>
      <c r="DU1320" s="56"/>
      <c r="DV1320" s="56"/>
      <c r="DW1320" s="56"/>
      <c r="DX1320" s="56"/>
      <c r="DY1320" s="56"/>
      <c r="DZ1320" s="56"/>
      <c r="EA1320" s="56"/>
      <c r="EB1320" s="56"/>
      <c r="EC1320" s="56"/>
      <c r="ED1320" s="56"/>
      <c r="EE1320" s="56"/>
      <c r="EF1320" s="56"/>
      <c r="EG1320" s="56"/>
      <c r="EH1320" s="56"/>
      <c r="EI1320" s="56"/>
      <c r="EJ1320" s="56"/>
      <c r="EK1320" s="56"/>
      <c r="EL1320" s="56"/>
      <c r="EM1320" s="61"/>
      <c r="EN1320" s="61"/>
      <c r="EO1320" s="61"/>
      <c r="EP1320" s="60"/>
      <c r="EQ1320" s="60"/>
    </row>
    <row r="1321" spans="2:147" ht="11.25" customHeight="1" x14ac:dyDescent="0.2">
      <c r="B1321" s="55"/>
      <c r="C1321" s="56"/>
      <c r="D1321" s="56"/>
      <c r="E1321" s="56"/>
      <c r="F1321" s="56"/>
      <c r="G1321" s="56"/>
      <c r="H1321" s="56"/>
      <c r="I1321" s="56"/>
      <c r="J1321" s="56"/>
      <c r="K1321" s="56"/>
      <c r="L1321" s="73"/>
      <c r="M1321" s="73"/>
      <c r="N1321" s="73"/>
      <c r="O1321" s="56"/>
      <c r="P1321" s="56"/>
      <c r="Q1321" s="56"/>
      <c r="R1321" s="56"/>
      <c r="S1321" s="56"/>
      <c r="T1321" s="56"/>
      <c r="U1321" s="56"/>
      <c r="V1321" s="56"/>
      <c r="W1321" s="56"/>
      <c r="X1321" s="56"/>
      <c r="Y1321" s="56"/>
      <c r="Z1321" s="56"/>
      <c r="AA1321" s="56"/>
      <c r="AB1321" s="56"/>
      <c r="AC1321" s="56"/>
      <c r="AD1321" s="56"/>
      <c r="AE1321" s="56"/>
      <c r="AF1321" s="56"/>
      <c r="AG1321" s="56"/>
      <c r="AH1321" s="56"/>
      <c r="AI1321" s="56"/>
      <c r="AJ1321" s="56"/>
      <c r="AK1321" s="56"/>
      <c r="AL1321" s="56"/>
      <c r="AM1321" s="56"/>
      <c r="AN1321" s="56"/>
      <c r="AO1321" s="56"/>
      <c r="AP1321" s="56"/>
      <c r="AQ1321" s="56"/>
      <c r="AR1321" s="56"/>
      <c r="AS1321" s="56"/>
      <c r="AT1321" s="56"/>
      <c r="AU1321" s="56"/>
      <c r="AV1321" s="56"/>
      <c r="AW1321" s="56"/>
      <c r="AX1321" s="56"/>
      <c r="AY1321" s="56"/>
      <c r="AZ1321" s="56"/>
      <c r="BA1321" s="56"/>
      <c r="BB1321" s="56"/>
      <c r="BC1321" s="56"/>
      <c r="BD1321" s="56"/>
      <c r="BE1321" s="56"/>
      <c r="BF1321" s="56"/>
      <c r="BG1321" s="56"/>
      <c r="BH1321" s="56"/>
      <c r="BI1321" s="56"/>
      <c r="BJ1321" s="56"/>
      <c r="BK1321" s="56"/>
      <c r="BL1321" s="56"/>
      <c r="BM1321" s="56"/>
      <c r="BN1321" s="56"/>
      <c r="BO1321" s="56"/>
      <c r="BP1321" s="56"/>
      <c r="BQ1321" s="56"/>
      <c r="BR1321" s="56"/>
      <c r="BS1321" s="73"/>
      <c r="BT1321" s="56"/>
      <c r="BU1321" s="56"/>
      <c r="BV1321" s="56"/>
      <c r="BW1321" s="56"/>
      <c r="BX1321" s="56"/>
      <c r="BY1321" s="56"/>
      <c r="BZ1321" s="56"/>
      <c r="CA1321" s="56"/>
      <c r="CB1321" s="56"/>
      <c r="CC1321" s="56"/>
      <c r="CD1321" s="56"/>
      <c r="CE1321" s="56"/>
      <c r="CF1321" s="56"/>
      <c r="CG1321" s="56"/>
      <c r="CH1321" s="56"/>
      <c r="CI1321" s="56"/>
      <c r="CJ1321" s="56"/>
      <c r="CK1321" s="56"/>
      <c r="CL1321" s="56"/>
      <c r="CM1321" s="56"/>
      <c r="CN1321" s="56"/>
      <c r="CO1321" s="56"/>
      <c r="CP1321" s="56"/>
      <c r="CQ1321" s="56"/>
      <c r="CR1321" s="56"/>
      <c r="CS1321" s="56"/>
      <c r="CT1321" s="56"/>
      <c r="CU1321" s="56"/>
      <c r="CV1321" s="56"/>
      <c r="CW1321" s="56"/>
      <c r="CX1321" s="56"/>
      <c r="CY1321" s="56"/>
      <c r="CZ1321" s="56"/>
      <c r="DA1321" s="56"/>
      <c r="DB1321" s="56"/>
      <c r="DC1321" s="56"/>
      <c r="DD1321" s="56"/>
      <c r="DE1321" s="56"/>
      <c r="DF1321" s="56"/>
      <c r="DG1321" s="56"/>
      <c r="DH1321" s="56"/>
      <c r="DI1321" s="56"/>
      <c r="DJ1321" s="56"/>
      <c r="DK1321" s="56"/>
      <c r="DL1321" s="56"/>
      <c r="DM1321" s="56"/>
      <c r="DN1321" s="56"/>
      <c r="DO1321" s="56"/>
      <c r="DP1321" s="56"/>
      <c r="DQ1321" s="56"/>
      <c r="DR1321" s="56"/>
      <c r="DS1321" s="56"/>
      <c r="DT1321" s="56"/>
      <c r="DU1321" s="56"/>
      <c r="DV1321" s="56"/>
      <c r="DW1321" s="56"/>
      <c r="DX1321" s="56"/>
      <c r="DY1321" s="56"/>
      <c r="DZ1321" s="56"/>
      <c r="EA1321" s="56"/>
      <c r="EB1321" s="56"/>
      <c r="EC1321" s="56"/>
      <c r="ED1321" s="56"/>
      <c r="EE1321" s="56"/>
      <c r="EF1321" s="56"/>
      <c r="EG1321" s="56"/>
      <c r="EH1321" s="56"/>
      <c r="EI1321" s="56"/>
      <c r="EJ1321" s="56"/>
      <c r="EK1321" s="56"/>
      <c r="EL1321" s="56"/>
      <c r="EM1321" s="61"/>
      <c r="EN1321" s="61"/>
      <c r="EO1321" s="61"/>
      <c r="EP1321" s="60"/>
      <c r="EQ1321" s="60"/>
    </row>
    <row r="1322" spans="2:147" ht="11.25" customHeight="1" x14ac:dyDescent="0.2">
      <c r="B1322" s="55"/>
      <c r="C1322" s="56"/>
      <c r="D1322" s="56"/>
      <c r="E1322" s="56"/>
      <c r="F1322" s="56"/>
      <c r="G1322" s="56"/>
      <c r="H1322" s="56"/>
      <c r="I1322" s="56"/>
      <c r="J1322" s="56"/>
      <c r="K1322" s="56"/>
      <c r="L1322" s="73"/>
      <c r="M1322" s="73"/>
      <c r="N1322" s="73"/>
      <c r="O1322" s="56"/>
      <c r="P1322" s="56"/>
      <c r="Q1322" s="56"/>
      <c r="R1322" s="56"/>
      <c r="S1322" s="56"/>
      <c r="T1322" s="56"/>
      <c r="U1322" s="56"/>
      <c r="V1322" s="56"/>
      <c r="W1322" s="56"/>
      <c r="X1322" s="56"/>
      <c r="Y1322" s="56"/>
      <c r="Z1322" s="56"/>
      <c r="AA1322" s="56"/>
      <c r="AB1322" s="56"/>
      <c r="AC1322" s="56"/>
      <c r="AD1322" s="56"/>
      <c r="AE1322" s="56"/>
      <c r="AF1322" s="56"/>
      <c r="AG1322" s="56"/>
      <c r="AH1322" s="56"/>
      <c r="AI1322" s="56"/>
      <c r="AJ1322" s="56"/>
      <c r="AK1322" s="56"/>
      <c r="AL1322" s="56"/>
      <c r="AM1322" s="56"/>
      <c r="AN1322" s="56"/>
      <c r="AO1322" s="56"/>
      <c r="AP1322" s="56"/>
      <c r="AQ1322" s="56"/>
      <c r="AR1322" s="56"/>
      <c r="AS1322" s="56"/>
      <c r="AT1322" s="56"/>
      <c r="AU1322" s="56"/>
      <c r="AV1322" s="56"/>
      <c r="AW1322" s="56"/>
      <c r="AX1322" s="56"/>
      <c r="AY1322" s="56"/>
      <c r="AZ1322" s="56"/>
      <c r="BA1322" s="56"/>
      <c r="BB1322" s="56"/>
      <c r="BC1322" s="56"/>
      <c r="BD1322" s="56"/>
      <c r="BE1322" s="56"/>
      <c r="BF1322" s="56"/>
      <c r="BG1322" s="56"/>
      <c r="BH1322" s="56"/>
      <c r="BI1322" s="56"/>
      <c r="BJ1322" s="56"/>
      <c r="BK1322" s="56"/>
      <c r="BL1322" s="56"/>
      <c r="BM1322" s="56"/>
      <c r="BN1322" s="56"/>
      <c r="BO1322" s="56"/>
      <c r="BP1322" s="56"/>
      <c r="BQ1322" s="56"/>
      <c r="BR1322" s="56"/>
      <c r="BS1322" s="73"/>
      <c r="BT1322" s="56"/>
      <c r="BU1322" s="56"/>
      <c r="BV1322" s="56"/>
      <c r="BW1322" s="56"/>
      <c r="BX1322" s="56"/>
      <c r="BY1322" s="56"/>
      <c r="BZ1322" s="56"/>
      <c r="CA1322" s="56"/>
      <c r="CB1322" s="56"/>
      <c r="CC1322" s="56"/>
      <c r="CD1322" s="56"/>
      <c r="CE1322" s="56"/>
      <c r="CF1322" s="56"/>
      <c r="CG1322" s="56"/>
      <c r="CH1322" s="56"/>
      <c r="CI1322" s="56"/>
      <c r="CJ1322" s="56"/>
      <c r="CK1322" s="56"/>
      <c r="CL1322" s="56"/>
      <c r="CM1322" s="56"/>
      <c r="CN1322" s="56"/>
      <c r="CO1322" s="56"/>
      <c r="CP1322" s="56"/>
      <c r="CQ1322" s="56"/>
      <c r="CR1322" s="56"/>
      <c r="CS1322" s="56"/>
      <c r="CT1322" s="56"/>
      <c r="CU1322" s="56"/>
      <c r="CV1322" s="56"/>
      <c r="CW1322" s="56"/>
      <c r="CX1322" s="56"/>
      <c r="CY1322" s="56"/>
      <c r="CZ1322" s="56"/>
      <c r="DA1322" s="56"/>
      <c r="DB1322" s="56"/>
      <c r="DC1322" s="56"/>
      <c r="DD1322" s="56"/>
      <c r="DE1322" s="56"/>
      <c r="DF1322" s="56"/>
      <c r="DG1322" s="56"/>
      <c r="DH1322" s="56"/>
      <c r="DI1322" s="56"/>
      <c r="DJ1322" s="56"/>
      <c r="DK1322" s="56"/>
      <c r="DL1322" s="56"/>
      <c r="DM1322" s="56"/>
      <c r="DN1322" s="56"/>
      <c r="DO1322" s="56"/>
      <c r="DP1322" s="56"/>
      <c r="DQ1322" s="56"/>
      <c r="DR1322" s="56"/>
      <c r="DS1322" s="56"/>
      <c r="DT1322" s="56"/>
      <c r="DU1322" s="56"/>
      <c r="DV1322" s="56"/>
      <c r="DW1322" s="56"/>
      <c r="DX1322" s="56"/>
      <c r="DY1322" s="56"/>
      <c r="DZ1322" s="56"/>
      <c r="EA1322" s="56"/>
      <c r="EB1322" s="56"/>
      <c r="EC1322" s="56"/>
      <c r="ED1322" s="56"/>
      <c r="EE1322" s="56"/>
      <c r="EF1322" s="56"/>
      <c r="EG1322" s="56"/>
      <c r="EH1322" s="56"/>
      <c r="EI1322" s="56"/>
      <c r="EJ1322" s="56"/>
      <c r="EK1322" s="56"/>
      <c r="EL1322" s="56"/>
      <c r="EM1322" s="61"/>
      <c r="EN1322" s="61"/>
      <c r="EO1322" s="61"/>
      <c r="EP1322" s="60"/>
      <c r="EQ1322" s="60"/>
    </row>
    <row r="1323" spans="2:147" ht="11.25" customHeight="1" x14ac:dyDescent="0.2">
      <c r="B1323" s="55"/>
      <c r="C1323" s="56"/>
      <c r="D1323" s="56"/>
      <c r="E1323" s="56"/>
      <c r="F1323" s="56"/>
      <c r="G1323" s="56"/>
      <c r="H1323" s="56"/>
      <c r="I1323" s="56"/>
      <c r="J1323" s="56"/>
      <c r="K1323" s="56"/>
      <c r="L1323" s="73"/>
      <c r="M1323" s="73"/>
      <c r="N1323" s="73"/>
      <c r="O1323" s="56"/>
      <c r="P1323" s="56"/>
      <c r="Q1323" s="56"/>
      <c r="R1323" s="56"/>
      <c r="S1323" s="56"/>
      <c r="T1323" s="56"/>
      <c r="U1323" s="56"/>
      <c r="V1323" s="56"/>
      <c r="W1323" s="56"/>
      <c r="X1323" s="56"/>
      <c r="Y1323" s="56"/>
      <c r="Z1323" s="56"/>
      <c r="AA1323" s="56"/>
      <c r="AB1323" s="56"/>
      <c r="AC1323" s="56"/>
      <c r="AD1323" s="56"/>
      <c r="AE1323" s="56"/>
      <c r="AF1323" s="56"/>
      <c r="AG1323" s="56"/>
      <c r="AH1323" s="56"/>
      <c r="AI1323" s="56"/>
      <c r="AJ1323" s="56"/>
      <c r="AK1323" s="56"/>
      <c r="AL1323" s="56"/>
      <c r="AM1323" s="56"/>
      <c r="AN1323" s="56"/>
      <c r="AO1323" s="56"/>
      <c r="AP1323" s="56"/>
      <c r="AQ1323" s="56"/>
      <c r="AR1323" s="56"/>
      <c r="AS1323" s="56"/>
      <c r="AT1323" s="56"/>
      <c r="AU1323" s="56"/>
      <c r="AV1323" s="56"/>
      <c r="AW1323" s="56"/>
      <c r="AX1323" s="56"/>
      <c r="AY1323" s="56"/>
      <c r="AZ1323" s="56"/>
      <c r="BA1323" s="56"/>
      <c r="BB1323" s="56"/>
      <c r="BC1323" s="56"/>
      <c r="BD1323" s="56"/>
      <c r="BE1323" s="56"/>
      <c r="BF1323" s="56"/>
      <c r="BG1323" s="56"/>
      <c r="BH1323" s="56"/>
      <c r="BI1323" s="56"/>
      <c r="BJ1323" s="56"/>
      <c r="BK1323" s="56"/>
      <c r="BL1323" s="56"/>
      <c r="BM1323" s="56"/>
      <c r="BN1323" s="56"/>
      <c r="BO1323" s="56"/>
      <c r="BP1323" s="56"/>
      <c r="BQ1323" s="56"/>
      <c r="BR1323" s="56"/>
      <c r="BS1323" s="73"/>
      <c r="BT1323" s="56"/>
      <c r="BU1323" s="56"/>
      <c r="BV1323" s="56"/>
      <c r="BW1323" s="56"/>
      <c r="BX1323" s="56"/>
      <c r="BY1323" s="56"/>
      <c r="BZ1323" s="56"/>
      <c r="CA1323" s="56"/>
      <c r="CB1323" s="56"/>
      <c r="CC1323" s="56"/>
      <c r="CD1323" s="56"/>
      <c r="CE1323" s="56"/>
      <c r="CF1323" s="56"/>
      <c r="CG1323" s="56"/>
      <c r="CH1323" s="56"/>
      <c r="CI1323" s="56"/>
      <c r="CJ1323" s="56"/>
      <c r="CK1323" s="56"/>
      <c r="CL1323" s="56"/>
      <c r="CM1323" s="56"/>
      <c r="CN1323" s="56"/>
      <c r="CO1323" s="56"/>
      <c r="CP1323" s="56"/>
      <c r="CQ1323" s="56"/>
      <c r="CR1323" s="56"/>
      <c r="CS1323" s="56"/>
      <c r="CT1323" s="56"/>
      <c r="CU1323" s="56"/>
      <c r="CV1323" s="56"/>
      <c r="CW1323" s="56"/>
      <c r="CX1323" s="56"/>
      <c r="CY1323" s="56"/>
      <c r="CZ1323" s="56"/>
      <c r="DA1323" s="56"/>
      <c r="DB1323" s="56"/>
      <c r="DC1323" s="56"/>
      <c r="DD1323" s="56"/>
      <c r="DE1323" s="56"/>
      <c r="DF1323" s="56"/>
      <c r="DG1323" s="56"/>
      <c r="DH1323" s="56"/>
      <c r="DI1323" s="56"/>
      <c r="DJ1323" s="56"/>
      <c r="DK1323" s="56"/>
      <c r="DL1323" s="56"/>
      <c r="DM1323" s="56"/>
      <c r="DN1323" s="56"/>
      <c r="DO1323" s="56"/>
      <c r="DP1323" s="56"/>
      <c r="DQ1323" s="56"/>
      <c r="DR1323" s="56"/>
      <c r="DS1323" s="56"/>
      <c r="DT1323" s="56"/>
      <c r="DU1323" s="56"/>
      <c r="DV1323" s="56"/>
      <c r="DW1323" s="56"/>
      <c r="DX1323" s="56"/>
      <c r="DY1323" s="56"/>
      <c r="DZ1323" s="56"/>
      <c r="EA1323" s="56"/>
      <c r="EB1323" s="56"/>
      <c r="EC1323" s="56"/>
      <c r="ED1323" s="56"/>
      <c r="EE1323" s="56"/>
      <c r="EF1323" s="56"/>
      <c r="EG1323" s="56"/>
      <c r="EH1323" s="56"/>
      <c r="EI1323" s="56"/>
      <c r="EJ1323" s="56"/>
      <c r="EK1323" s="56"/>
      <c r="EL1323" s="56"/>
      <c r="EM1323" s="61"/>
      <c r="EN1323" s="61"/>
      <c r="EO1323" s="61"/>
      <c r="EP1323" s="60"/>
      <c r="EQ1323" s="60"/>
    </row>
    <row r="1324" spans="2:147" ht="11.25" customHeight="1" x14ac:dyDescent="0.2">
      <c r="B1324" s="55"/>
      <c r="C1324" s="56"/>
      <c r="D1324" s="56"/>
      <c r="E1324" s="56"/>
      <c r="F1324" s="56"/>
      <c r="G1324" s="56"/>
      <c r="H1324" s="56"/>
      <c r="I1324" s="56"/>
      <c r="J1324" s="56"/>
      <c r="K1324" s="56"/>
      <c r="L1324" s="73"/>
      <c r="M1324" s="73"/>
      <c r="N1324" s="73"/>
      <c r="O1324" s="56"/>
      <c r="P1324" s="56"/>
      <c r="Q1324" s="56"/>
      <c r="R1324" s="56"/>
      <c r="S1324" s="56"/>
      <c r="T1324" s="56"/>
      <c r="U1324" s="56"/>
      <c r="V1324" s="56"/>
      <c r="W1324" s="56"/>
      <c r="X1324" s="56"/>
      <c r="Y1324" s="56"/>
      <c r="Z1324" s="56"/>
      <c r="AA1324" s="56"/>
      <c r="AB1324" s="56"/>
      <c r="AC1324" s="56"/>
      <c r="AD1324" s="56"/>
      <c r="AE1324" s="56"/>
      <c r="AF1324" s="56"/>
      <c r="AG1324" s="56"/>
      <c r="AH1324" s="56"/>
      <c r="AI1324" s="56"/>
      <c r="AJ1324" s="56"/>
      <c r="AK1324" s="56"/>
      <c r="AL1324" s="56"/>
      <c r="AM1324" s="56"/>
      <c r="AN1324" s="56"/>
      <c r="AO1324" s="56"/>
      <c r="AP1324" s="56"/>
      <c r="AQ1324" s="56"/>
      <c r="AR1324" s="56"/>
      <c r="AS1324" s="56"/>
      <c r="AT1324" s="56"/>
      <c r="AU1324" s="56"/>
      <c r="AV1324" s="56"/>
      <c r="AW1324" s="56"/>
      <c r="AX1324" s="56"/>
      <c r="AY1324" s="56"/>
      <c r="AZ1324" s="56"/>
      <c r="BA1324" s="56"/>
      <c r="BB1324" s="56"/>
      <c r="BC1324" s="56"/>
      <c r="BD1324" s="56"/>
      <c r="BE1324" s="56"/>
      <c r="BF1324" s="56"/>
      <c r="BG1324" s="56"/>
      <c r="BH1324" s="56"/>
      <c r="BI1324" s="56"/>
      <c r="BJ1324" s="56"/>
      <c r="BK1324" s="56"/>
      <c r="BL1324" s="56"/>
      <c r="BM1324" s="56"/>
      <c r="BN1324" s="56"/>
      <c r="BO1324" s="56"/>
      <c r="BP1324" s="56"/>
      <c r="BQ1324" s="56"/>
      <c r="BR1324" s="56"/>
      <c r="BS1324" s="73"/>
      <c r="BT1324" s="56"/>
      <c r="BU1324" s="56"/>
      <c r="BV1324" s="56"/>
      <c r="BW1324" s="56"/>
      <c r="BX1324" s="56"/>
      <c r="BY1324" s="56"/>
      <c r="BZ1324" s="56"/>
      <c r="CA1324" s="56"/>
      <c r="CB1324" s="56"/>
      <c r="CC1324" s="56"/>
      <c r="CD1324" s="56"/>
      <c r="CE1324" s="56"/>
      <c r="CF1324" s="56"/>
      <c r="CG1324" s="56"/>
      <c r="CH1324" s="56"/>
      <c r="CI1324" s="56"/>
      <c r="CJ1324" s="56"/>
      <c r="CK1324" s="56"/>
      <c r="CL1324" s="56"/>
      <c r="CM1324" s="56"/>
      <c r="CN1324" s="56"/>
      <c r="CO1324" s="56"/>
      <c r="CP1324" s="56"/>
      <c r="CQ1324" s="56"/>
      <c r="CR1324" s="56"/>
      <c r="CS1324" s="56"/>
      <c r="CT1324" s="56"/>
      <c r="CU1324" s="56"/>
      <c r="CV1324" s="56"/>
      <c r="CW1324" s="56"/>
      <c r="CX1324" s="56"/>
      <c r="CY1324" s="56"/>
      <c r="CZ1324" s="56"/>
      <c r="DA1324" s="56"/>
      <c r="DB1324" s="56"/>
      <c r="DC1324" s="56"/>
      <c r="DD1324" s="56"/>
      <c r="DE1324" s="56"/>
      <c r="DF1324" s="56"/>
      <c r="DG1324" s="56"/>
      <c r="DH1324" s="56"/>
      <c r="DI1324" s="56"/>
      <c r="DJ1324" s="56"/>
      <c r="DK1324" s="56"/>
      <c r="DL1324" s="56"/>
      <c r="DM1324" s="56"/>
      <c r="DN1324" s="56"/>
      <c r="DO1324" s="56"/>
      <c r="DP1324" s="56"/>
      <c r="DQ1324" s="56"/>
      <c r="DR1324" s="56"/>
      <c r="DS1324" s="56"/>
      <c r="DT1324" s="56"/>
      <c r="DU1324" s="56"/>
      <c r="DV1324" s="56"/>
      <c r="DW1324" s="56"/>
      <c r="DX1324" s="56"/>
      <c r="DY1324" s="56"/>
      <c r="DZ1324" s="56"/>
      <c r="EA1324" s="56"/>
      <c r="EB1324" s="56"/>
      <c r="EC1324" s="56"/>
      <c r="ED1324" s="56"/>
      <c r="EE1324" s="56"/>
      <c r="EF1324" s="56"/>
      <c r="EG1324" s="56"/>
      <c r="EH1324" s="56"/>
      <c r="EI1324" s="56"/>
      <c r="EJ1324" s="56"/>
      <c r="EK1324" s="56"/>
      <c r="EL1324" s="56"/>
      <c r="EM1324" s="61"/>
      <c r="EN1324" s="61"/>
      <c r="EO1324" s="61"/>
      <c r="EP1324" s="60"/>
      <c r="EQ1324" s="60"/>
    </row>
    <row r="1325" spans="2:147" ht="11.25" customHeight="1" x14ac:dyDescent="0.2">
      <c r="B1325" s="55"/>
      <c r="C1325" s="56"/>
      <c r="D1325" s="56"/>
      <c r="E1325" s="56"/>
      <c r="F1325" s="56"/>
      <c r="G1325" s="56"/>
      <c r="H1325" s="56"/>
      <c r="I1325" s="56"/>
      <c r="J1325" s="56"/>
      <c r="K1325" s="56"/>
      <c r="L1325" s="73"/>
      <c r="M1325" s="73"/>
      <c r="N1325" s="73"/>
      <c r="O1325" s="56"/>
      <c r="P1325" s="56"/>
      <c r="Q1325" s="56"/>
      <c r="R1325" s="56"/>
      <c r="S1325" s="56"/>
      <c r="T1325" s="56"/>
      <c r="U1325" s="56"/>
      <c r="V1325" s="56"/>
      <c r="W1325" s="56"/>
      <c r="X1325" s="56"/>
      <c r="Y1325" s="56"/>
      <c r="Z1325" s="56"/>
      <c r="AA1325" s="56"/>
      <c r="AB1325" s="56"/>
      <c r="AC1325" s="56"/>
      <c r="AD1325" s="56"/>
      <c r="AE1325" s="56"/>
      <c r="AF1325" s="56"/>
      <c r="AG1325" s="56"/>
      <c r="AH1325" s="56"/>
      <c r="AI1325" s="56"/>
      <c r="AJ1325" s="56"/>
      <c r="AK1325" s="56"/>
      <c r="AL1325" s="56"/>
      <c r="AM1325" s="56"/>
      <c r="AN1325" s="56"/>
      <c r="AO1325" s="56"/>
      <c r="AP1325" s="56"/>
      <c r="AQ1325" s="56"/>
      <c r="AR1325" s="56"/>
      <c r="AS1325" s="56"/>
      <c r="AT1325" s="56"/>
      <c r="AU1325" s="56"/>
      <c r="AV1325" s="56"/>
      <c r="AW1325" s="56"/>
      <c r="AX1325" s="56"/>
      <c r="AY1325" s="56"/>
      <c r="AZ1325" s="56"/>
      <c r="BA1325" s="56"/>
      <c r="BB1325" s="56"/>
      <c r="BC1325" s="56"/>
      <c r="BD1325" s="56"/>
      <c r="BE1325" s="56"/>
      <c r="BF1325" s="56"/>
      <c r="BG1325" s="56"/>
      <c r="BH1325" s="56"/>
      <c r="BI1325" s="56"/>
      <c r="BJ1325" s="56"/>
      <c r="BK1325" s="56"/>
      <c r="BL1325" s="56"/>
      <c r="BM1325" s="56"/>
      <c r="BN1325" s="56"/>
      <c r="BO1325" s="56"/>
      <c r="BP1325" s="56"/>
      <c r="BQ1325" s="56"/>
      <c r="BR1325" s="56"/>
      <c r="BS1325" s="73"/>
      <c r="BT1325" s="56"/>
      <c r="BU1325" s="56"/>
      <c r="BV1325" s="56"/>
      <c r="BW1325" s="56"/>
      <c r="BX1325" s="56"/>
      <c r="BY1325" s="56"/>
      <c r="BZ1325" s="56"/>
      <c r="CA1325" s="56"/>
      <c r="CB1325" s="56"/>
      <c r="CC1325" s="56"/>
      <c r="CD1325" s="56"/>
      <c r="CE1325" s="56"/>
      <c r="CF1325" s="56"/>
      <c r="CG1325" s="56"/>
      <c r="CH1325" s="56"/>
      <c r="CI1325" s="56"/>
      <c r="CJ1325" s="56"/>
      <c r="CK1325" s="56"/>
      <c r="CL1325" s="56"/>
      <c r="CM1325" s="56"/>
      <c r="CN1325" s="56"/>
      <c r="CO1325" s="56"/>
      <c r="CP1325" s="56"/>
      <c r="CQ1325" s="56"/>
      <c r="CR1325" s="56"/>
      <c r="CS1325" s="56"/>
      <c r="CT1325" s="56"/>
      <c r="CU1325" s="56"/>
      <c r="CV1325" s="56"/>
      <c r="CW1325" s="56"/>
      <c r="CX1325" s="56"/>
      <c r="CY1325" s="56"/>
      <c r="CZ1325" s="56"/>
      <c r="DA1325" s="56"/>
      <c r="DB1325" s="56"/>
      <c r="DC1325" s="56"/>
      <c r="DD1325" s="56"/>
      <c r="DE1325" s="56"/>
      <c r="DF1325" s="56"/>
      <c r="DG1325" s="56"/>
      <c r="DH1325" s="56"/>
      <c r="DI1325" s="56"/>
      <c r="DJ1325" s="56"/>
      <c r="DK1325" s="56"/>
      <c r="DL1325" s="56"/>
      <c r="DM1325" s="56"/>
      <c r="DN1325" s="56"/>
      <c r="DO1325" s="56"/>
      <c r="DP1325" s="56"/>
      <c r="DQ1325" s="56"/>
      <c r="DR1325" s="56"/>
      <c r="DS1325" s="56"/>
      <c r="DT1325" s="56"/>
      <c r="DU1325" s="56"/>
      <c r="DV1325" s="56"/>
      <c r="DW1325" s="56"/>
      <c r="DX1325" s="56"/>
      <c r="DY1325" s="56"/>
      <c r="DZ1325" s="56"/>
      <c r="EA1325" s="56"/>
      <c r="EB1325" s="56"/>
      <c r="EC1325" s="56"/>
      <c r="ED1325" s="56"/>
      <c r="EE1325" s="56"/>
      <c r="EF1325" s="56"/>
      <c r="EG1325" s="56"/>
      <c r="EH1325" s="56"/>
      <c r="EI1325" s="56"/>
      <c r="EJ1325" s="56"/>
      <c r="EK1325" s="56"/>
      <c r="EL1325" s="56"/>
      <c r="EM1325" s="61"/>
      <c r="EN1325" s="61"/>
      <c r="EO1325" s="61"/>
      <c r="EP1325" s="60"/>
      <c r="EQ1325" s="60"/>
    </row>
    <row r="1326" spans="2:147" ht="11.25" customHeight="1" x14ac:dyDescent="0.2">
      <c r="B1326" s="55"/>
      <c r="C1326" s="56"/>
      <c r="D1326" s="56"/>
      <c r="E1326" s="56"/>
      <c r="F1326" s="56"/>
      <c r="G1326" s="56"/>
      <c r="H1326" s="56"/>
      <c r="I1326" s="56"/>
      <c r="J1326" s="56"/>
      <c r="K1326" s="56"/>
      <c r="L1326" s="73"/>
      <c r="M1326" s="73"/>
      <c r="N1326" s="73"/>
      <c r="O1326" s="56"/>
      <c r="P1326" s="56"/>
      <c r="Q1326" s="56"/>
      <c r="R1326" s="56"/>
      <c r="S1326" s="56"/>
      <c r="T1326" s="56"/>
      <c r="U1326" s="56"/>
      <c r="V1326" s="56"/>
      <c r="W1326" s="56"/>
      <c r="X1326" s="56"/>
      <c r="Y1326" s="56"/>
      <c r="Z1326" s="56"/>
      <c r="AA1326" s="56"/>
      <c r="AB1326" s="56"/>
      <c r="AC1326" s="56"/>
      <c r="AD1326" s="56"/>
      <c r="AE1326" s="56"/>
      <c r="AF1326" s="56"/>
      <c r="AG1326" s="56"/>
      <c r="AH1326" s="56"/>
      <c r="AI1326" s="56"/>
      <c r="AJ1326" s="56"/>
      <c r="AK1326" s="56"/>
      <c r="AL1326" s="56"/>
      <c r="AM1326" s="56"/>
      <c r="AN1326" s="56"/>
      <c r="AO1326" s="56"/>
      <c r="AP1326" s="56"/>
      <c r="AQ1326" s="56"/>
      <c r="AR1326" s="56"/>
      <c r="AS1326" s="56"/>
      <c r="AT1326" s="56"/>
      <c r="AU1326" s="56"/>
      <c r="AV1326" s="56"/>
      <c r="AW1326" s="56"/>
      <c r="AX1326" s="56"/>
      <c r="AY1326" s="56"/>
      <c r="AZ1326" s="56"/>
      <c r="BA1326" s="56"/>
      <c r="BB1326" s="56"/>
      <c r="BC1326" s="56"/>
      <c r="BD1326" s="56"/>
      <c r="BE1326" s="56"/>
      <c r="BF1326" s="56"/>
      <c r="BG1326" s="56"/>
      <c r="BH1326" s="56"/>
      <c r="BI1326" s="56"/>
      <c r="BJ1326" s="56"/>
      <c r="BK1326" s="56"/>
      <c r="BL1326" s="56"/>
      <c r="BM1326" s="56"/>
      <c r="BN1326" s="56"/>
      <c r="BO1326" s="56"/>
      <c r="BP1326" s="56"/>
      <c r="BQ1326" s="56"/>
      <c r="BR1326" s="56"/>
      <c r="BS1326" s="73"/>
      <c r="BT1326" s="56"/>
      <c r="BU1326" s="56"/>
      <c r="BV1326" s="56"/>
      <c r="BW1326" s="56"/>
      <c r="BX1326" s="56"/>
      <c r="BY1326" s="56"/>
      <c r="BZ1326" s="56"/>
      <c r="CA1326" s="56"/>
      <c r="CB1326" s="56"/>
      <c r="CC1326" s="56"/>
      <c r="CD1326" s="56"/>
      <c r="CE1326" s="56"/>
      <c r="CF1326" s="56"/>
      <c r="CG1326" s="56"/>
      <c r="CH1326" s="56"/>
      <c r="CI1326" s="56"/>
      <c r="CJ1326" s="56"/>
      <c r="CK1326" s="56"/>
      <c r="CL1326" s="56"/>
      <c r="CM1326" s="56"/>
      <c r="CN1326" s="56"/>
      <c r="CO1326" s="56"/>
      <c r="CP1326" s="56"/>
      <c r="CQ1326" s="56"/>
      <c r="CR1326" s="56"/>
      <c r="CS1326" s="56"/>
      <c r="CT1326" s="56"/>
      <c r="CU1326" s="56"/>
      <c r="CV1326" s="56"/>
      <c r="CW1326" s="56"/>
      <c r="CX1326" s="56"/>
      <c r="CY1326" s="56"/>
      <c r="CZ1326" s="56"/>
      <c r="DA1326" s="56"/>
      <c r="DB1326" s="56"/>
      <c r="DC1326" s="56"/>
      <c r="DD1326" s="56"/>
      <c r="DE1326" s="56"/>
      <c r="DF1326" s="56"/>
      <c r="DG1326" s="56"/>
      <c r="DH1326" s="56"/>
      <c r="DI1326" s="56"/>
      <c r="DJ1326" s="56"/>
      <c r="DK1326" s="56"/>
      <c r="DL1326" s="56"/>
      <c r="DM1326" s="56"/>
      <c r="DN1326" s="56"/>
      <c r="DO1326" s="56"/>
      <c r="DP1326" s="56"/>
      <c r="DQ1326" s="56"/>
      <c r="DR1326" s="56"/>
      <c r="DS1326" s="56"/>
      <c r="DT1326" s="56"/>
      <c r="DU1326" s="56"/>
      <c r="DV1326" s="56"/>
      <c r="DW1326" s="56"/>
      <c r="DX1326" s="56"/>
      <c r="DY1326" s="56"/>
      <c r="DZ1326" s="56"/>
      <c r="EA1326" s="56"/>
      <c r="EB1326" s="56"/>
      <c r="EC1326" s="56"/>
      <c r="ED1326" s="56"/>
      <c r="EE1326" s="56"/>
      <c r="EF1326" s="56"/>
      <c r="EG1326" s="56"/>
      <c r="EH1326" s="56"/>
      <c r="EI1326" s="56"/>
      <c r="EJ1326" s="56"/>
      <c r="EK1326" s="56"/>
      <c r="EL1326" s="56"/>
      <c r="EM1326" s="61"/>
      <c r="EN1326" s="61"/>
      <c r="EO1326" s="61"/>
      <c r="EP1326" s="60"/>
      <c r="EQ1326" s="60"/>
    </row>
    <row r="1327" spans="2:147" ht="11.25" customHeight="1" x14ac:dyDescent="0.2">
      <c r="B1327" s="55"/>
      <c r="C1327" s="56"/>
      <c r="D1327" s="56"/>
      <c r="E1327" s="56"/>
      <c r="F1327" s="56"/>
      <c r="G1327" s="56"/>
      <c r="H1327" s="56"/>
      <c r="I1327" s="56"/>
      <c r="J1327" s="56"/>
      <c r="K1327" s="56"/>
      <c r="L1327" s="73"/>
      <c r="M1327" s="73"/>
      <c r="N1327" s="73"/>
      <c r="O1327" s="56"/>
      <c r="P1327" s="56"/>
      <c r="Q1327" s="56"/>
      <c r="R1327" s="56"/>
      <c r="S1327" s="56"/>
      <c r="T1327" s="56"/>
      <c r="U1327" s="56"/>
      <c r="V1327" s="56"/>
      <c r="W1327" s="56"/>
      <c r="X1327" s="56"/>
      <c r="Y1327" s="56"/>
      <c r="Z1327" s="56"/>
      <c r="AA1327" s="56"/>
      <c r="AB1327" s="56"/>
      <c r="AC1327" s="56"/>
      <c r="AD1327" s="56"/>
      <c r="AE1327" s="56"/>
      <c r="AF1327" s="56"/>
      <c r="AG1327" s="56"/>
      <c r="AH1327" s="56"/>
      <c r="AI1327" s="56"/>
      <c r="AJ1327" s="56"/>
      <c r="AK1327" s="56"/>
      <c r="AL1327" s="56"/>
      <c r="AM1327" s="56"/>
      <c r="AN1327" s="56"/>
      <c r="AO1327" s="56"/>
      <c r="AP1327" s="56"/>
      <c r="AQ1327" s="56"/>
      <c r="AR1327" s="56"/>
      <c r="AS1327" s="56"/>
      <c r="AT1327" s="56"/>
      <c r="AU1327" s="56"/>
      <c r="AV1327" s="56"/>
      <c r="AW1327" s="56"/>
      <c r="AX1327" s="56"/>
      <c r="AY1327" s="56"/>
      <c r="AZ1327" s="56"/>
      <c r="BA1327" s="56"/>
      <c r="BB1327" s="56"/>
      <c r="BC1327" s="56"/>
      <c r="BD1327" s="56"/>
      <c r="BE1327" s="56"/>
      <c r="BF1327" s="56"/>
      <c r="BG1327" s="56"/>
      <c r="BH1327" s="56"/>
      <c r="BI1327" s="56"/>
      <c r="BJ1327" s="56"/>
      <c r="BK1327" s="56"/>
      <c r="BL1327" s="56"/>
      <c r="BM1327" s="56"/>
      <c r="BN1327" s="56"/>
      <c r="BO1327" s="56"/>
      <c r="BP1327" s="56"/>
      <c r="BQ1327" s="56"/>
      <c r="BR1327" s="56"/>
      <c r="BS1327" s="73"/>
      <c r="BT1327" s="56"/>
      <c r="BU1327" s="56"/>
      <c r="BV1327" s="56"/>
      <c r="BW1327" s="56"/>
      <c r="BX1327" s="56"/>
      <c r="BY1327" s="56"/>
      <c r="BZ1327" s="56"/>
      <c r="CA1327" s="56"/>
      <c r="CB1327" s="56"/>
      <c r="CC1327" s="56"/>
      <c r="CD1327" s="56"/>
      <c r="CE1327" s="56"/>
      <c r="CF1327" s="56"/>
      <c r="CG1327" s="56"/>
      <c r="CH1327" s="56"/>
      <c r="CI1327" s="56"/>
      <c r="CJ1327" s="56"/>
      <c r="CK1327" s="56"/>
      <c r="CL1327" s="56"/>
      <c r="CM1327" s="56"/>
      <c r="CN1327" s="56"/>
      <c r="CO1327" s="56"/>
      <c r="CP1327" s="56"/>
      <c r="CQ1327" s="56"/>
      <c r="CR1327" s="56"/>
      <c r="CS1327" s="56"/>
      <c r="CT1327" s="56"/>
      <c r="CU1327" s="56"/>
      <c r="CV1327" s="56"/>
      <c r="CW1327" s="56"/>
      <c r="CX1327" s="56"/>
      <c r="CY1327" s="56"/>
      <c r="CZ1327" s="56"/>
      <c r="DA1327" s="56"/>
      <c r="DB1327" s="56"/>
      <c r="DC1327" s="56"/>
      <c r="DD1327" s="56"/>
      <c r="DE1327" s="56"/>
      <c r="DF1327" s="56"/>
      <c r="DG1327" s="56"/>
      <c r="DH1327" s="56"/>
      <c r="DI1327" s="56"/>
      <c r="DJ1327" s="56"/>
      <c r="DK1327" s="56"/>
      <c r="DL1327" s="56"/>
      <c r="DM1327" s="56"/>
      <c r="DN1327" s="56"/>
      <c r="DO1327" s="56"/>
      <c r="DP1327" s="56"/>
      <c r="DQ1327" s="56"/>
      <c r="DR1327" s="56"/>
      <c r="DS1327" s="56"/>
      <c r="DT1327" s="56"/>
      <c r="DU1327" s="56"/>
      <c r="DV1327" s="56"/>
      <c r="DW1327" s="56"/>
      <c r="DX1327" s="56"/>
      <c r="DY1327" s="56"/>
      <c r="DZ1327" s="56"/>
      <c r="EA1327" s="56"/>
      <c r="EB1327" s="56"/>
      <c r="EC1327" s="56"/>
      <c r="ED1327" s="56"/>
      <c r="EE1327" s="56"/>
      <c r="EF1327" s="56"/>
      <c r="EG1327" s="56"/>
      <c r="EH1327" s="56"/>
      <c r="EI1327" s="56"/>
      <c r="EJ1327" s="56"/>
      <c r="EK1327" s="56"/>
      <c r="EL1327" s="56"/>
      <c r="EM1327" s="61"/>
      <c r="EN1327" s="61"/>
      <c r="EO1327" s="61"/>
      <c r="EP1327" s="60"/>
      <c r="EQ1327" s="60"/>
    </row>
    <row r="1328" spans="2:147" ht="11.25" customHeight="1" x14ac:dyDescent="0.2">
      <c r="B1328" s="55"/>
      <c r="C1328" s="56"/>
      <c r="D1328" s="56"/>
      <c r="E1328" s="56"/>
      <c r="F1328" s="56"/>
      <c r="G1328" s="56"/>
      <c r="H1328" s="56"/>
      <c r="I1328" s="56"/>
      <c r="J1328" s="56"/>
      <c r="K1328" s="56"/>
      <c r="L1328" s="73"/>
      <c r="M1328" s="73"/>
      <c r="N1328" s="73"/>
      <c r="O1328" s="56"/>
      <c r="P1328" s="56"/>
      <c r="Q1328" s="56"/>
      <c r="R1328" s="56"/>
      <c r="S1328" s="56"/>
      <c r="T1328" s="56"/>
      <c r="U1328" s="56"/>
      <c r="V1328" s="56"/>
      <c r="W1328" s="56"/>
      <c r="X1328" s="56"/>
      <c r="Y1328" s="56"/>
      <c r="Z1328" s="56"/>
      <c r="AA1328" s="56"/>
      <c r="AB1328" s="56"/>
      <c r="AC1328" s="56"/>
      <c r="AD1328" s="56"/>
      <c r="AE1328" s="56"/>
      <c r="AF1328" s="56"/>
      <c r="AG1328" s="56"/>
      <c r="AH1328" s="56"/>
      <c r="AI1328" s="56"/>
      <c r="AJ1328" s="56"/>
      <c r="AK1328" s="56"/>
      <c r="AL1328" s="56"/>
      <c r="AM1328" s="56"/>
      <c r="AN1328" s="56"/>
      <c r="AO1328" s="56"/>
      <c r="AP1328" s="56"/>
      <c r="AQ1328" s="56"/>
      <c r="AR1328" s="56"/>
      <c r="AS1328" s="56"/>
      <c r="AT1328" s="56"/>
      <c r="AU1328" s="56"/>
      <c r="AV1328" s="56"/>
      <c r="AW1328" s="56"/>
      <c r="AX1328" s="56"/>
      <c r="AY1328" s="56"/>
      <c r="AZ1328" s="56"/>
      <c r="BA1328" s="56"/>
      <c r="BB1328" s="56"/>
      <c r="BC1328" s="56"/>
      <c r="BD1328" s="56"/>
      <c r="BE1328" s="56"/>
      <c r="BF1328" s="56"/>
      <c r="BG1328" s="56"/>
      <c r="BH1328" s="56"/>
      <c r="BI1328" s="56"/>
      <c r="BJ1328" s="56"/>
      <c r="BK1328" s="56"/>
      <c r="BL1328" s="56"/>
      <c r="BM1328" s="56"/>
      <c r="BN1328" s="56"/>
      <c r="BO1328" s="56"/>
      <c r="BP1328" s="56"/>
      <c r="BQ1328" s="56"/>
      <c r="BR1328" s="56"/>
      <c r="BS1328" s="73"/>
      <c r="BT1328" s="56"/>
      <c r="BU1328" s="56"/>
      <c r="BV1328" s="56"/>
      <c r="BW1328" s="56"/>
      <c r="BX1328" s="56"/>
      <c r="BY1328" s="56"/>
      <c r="BZ1328" s="56"/>
      <c r="CA1328" s="56"/>
      <c r="CB1328" s="56"/>
      <c r="CC1328" s="56"/>
      <c r="CD1328" s="56"/>
      <c r="CE1328" s="56"/>
      <c r="CF1328" s="56"/>
      <c r="CG1328" s="56"/>
      <c r="CH1328" s="56"/>
      <c r="CI1328" s="56"/>
      <c r="CJ1328" s="56"/>
      <c r="CK1328" s="56"/>
      <c r="CL1328" s="56"/>
      <c r="CM1328" s="56"/>
      <c r="CN1328" s="56"/>
      <c r="CO1328" s="56"/>
      <c r="CP1328" s="56"/>
      <c r="CQ1328" s="56"/>
      <c r="CR1328" s="56"/>
      <c r="CS1328" s="56"/>
      <c r="CT1328" s="56"/>
      <c r="CU1328" s="56"/>
      <c r="CV1328" s="56"/>
      <c r="CW1328" s="56"/>
      <c r="CX1328" s="56"/>
      <c r="CY1328" s="56"/>
      <c r="CZ1328" s="56"/>
      <c r="DA1328" s="56"/>
      <c r="DB1328" s="56"/>
      <c r="DC1328" s="56"/>
      <c r="DD1328" s="56"/>
      <c r="DE1328" s="56"/>
      <c r="DF1328" s="56"/>
      <c r="DG1328" s="56"/>
      <c r="DH1328" s="56"/>
      <c r="DI1328" s="56"/>
      <c r="DJ1328" s="56"/>
      <c r="DK1328" s="56"/>
      <c r="DL1328" s="56"/>
      <c r="DM1328" s="56"/>
      <c r="DN1328" s="56"/>
      <c r="DO1328" s="56"/>
      <c r="DP1328" s="56"/>
      <c r="DQ1328" s="56"/>
      <c r="DR1328" s="56"/>
      <c r="DS1328" s="56"/>
      <c r="DT1328" s="56"/>
      <c r="DU1328" s="56"/>
      <c r="DV1328" s="56"/>
      <c r="DW1328" s="56"/>
      <c r="DX1328" s="56"/>
      <c r="DY1328" s="56"/>
      <c r="DZ1328" s="56"/>
      <c r="EA1328" s="56"/>
      <c r="EB1328" s="56"/>
      <c r="EC1328" s="56"/>
      <c r="ED1328" s="56"/>
      <c r="EE1328" s="56"/>
      <c r="EF1328" s="56"/>
      <c r="EG1328" s="56"/>
      <c r="EH1328" s="56"/>
      <c r="EI1328" s="56"/>
      <c r="EJ1328" s="56"/>
      <c r="EK1328" s="56"/>
      <c r="EL1328" s="56"/>
      <c r="EM1328" s="61"/>
      <c r="EN1328" s="61"/>
      <c r="EO1328" s="61"/>
      <c r="EP1328" s="60"/>
      <c r="EQ1328" s="60"/>
    </row>
    <row r="1329" spans="2:147" ht="11.25" customHeight="1" x14ac:dyDescent="0.2">
      <c r="B1329" s="55"/>
      <c r="C1329" s="56"/>
      <c r="D1329" s="56"/>
      <c r="E1329" s="56"/>
      <c r="F1329" s="56"/>
      <c r="G1329" s="56"/>
      <c r="H1329" s="56"/>
      <c r="I1329" s="56"/>
      <c r="J1329" s="56"/>
      <c r="K1329" s="56"/>
      <c r="L1329" s="73"/>
      <c r="M1329" s="73"/>
      <c r="N1329" s="73"/>
      <c r="O1329" s="56"/>
      <c r="P1329" s="56"/>
      <c r="Q1329" s="56"/>
      <c r="R1329" s="56"/>
      <c r="S1329" s="56"/>
      <c r="T1329" s="56"/>
      <c r="U1329" s="56"/>
      <c r="V1329" s="56"/>
      <c r="W1329" s="56"/>
      <c r="X1329" s="56"/>
      <c r="Y1329" s="56"/>
      <c r="Z1329" s="56"/>
      <c r="AA1329" s="56"/>
      <c r="AB1329" s="56"/>
      <c r="AC1329" s="56"/>
      <c r="AD1329" s="56"/>
      <c r="AE1329" s="56"/>
      <c r="AF1329" s="56"/>
      <c r="AG1329" s="56"/>
      <c r="AH1329" s="56"/>
      <c r="AI1329" s="56"/>
      <c r="AJ1329" s="56"/>
      <c r="AK1329" s="56"/>
      <c r="AL1329" s="56"/>
      <c r="AM1329" s="56"/>
      <c r="AN1329" s="56"/>
      <c r="AO1329" s="56"/>
      <c r="AP1329" s="56"/>
      <c r="AQ1329" s="56"/>
      <c r="AR1329" s="56"/>
      <c r="AS1329" s="56"/>
      <c r="AT1329" s="56"/>
      <c r="AU1329" s="56"/>
      <c r="AV1329" s="56"/>
      <c r="AW1329" s="56"/>
      <c r="AX1329" s="56"/>
      <c r="AY1329" s="56"/>
      <c r="AZ1329" s="56"/>
      <c r="BA1329" s="56"/>
      <c r="BB1329" s="56"/>
      <c r="BC1329" s="56"/>
      <c r="BD1329" s="56"/>
      <c r="BE1329" s="56"/>
      <c r="BF1329" s="56"/>
      <c r="BG1329" s="56"/>
      <c r="BH1329" s="56"/>
      <c r="BI1329" s="56"/>
      <c r="BJ1329" s="56"/>
      <c r="BK1329" s="56"/>
      <c r="BL1329" s="56"/>
      <c r="BM1329" s="56"/>
      <c r="BN1329" s="56"/>
      <c r="BO1329" s="56"/>
      <c r="BP1329" s="56"/>
      <c r="BQ1329" s="56"/>
      <c r="BR1329" s="56"/>
      <c r="BS1329" s="73"/>
      <c r="BT1329" s="56"/>
      <c r="BU1329" s="56"/>
      <c r="BV1329" s="56"/>
      <c r="BW1329" s="56"/>
      <c r="BX1329" s="56"/>
      <c r="BY1329" s="56"/>
      <c r="BZ1329" s="56"/>
      <c r="CA1329" s="56"/>
      <c r="CB1329" s="56"/>
      <c r="CC1329" s="56"/>
      <c r="CD1329" s="56"/>
      <c r="CE1329" s="56"/>
      <c r="CF1329" s="56"/>
      <c r="CG1329" s="56"/>
      <c r="CH1329" s="56"/>
      <c r="CI1329" s="56"/>
      <c r="CJ1329" s="56"/>
      <c r="CK1329" s="56"/>
      <c r="CL1329" s="56"/>
      <c r="CM1329" s="56"/>
      <c r="CN1329" s="56"/>
      <c r="CO1329" s="56"/>
      <c r="CP1329" s="56"/>
      <c r="CQ1329" s="56"/>
      <c r="CR1329" s="56"/>
      <c r="CS1329" s="56"/>
      <c r="CT1329" s="56"/>
      <c r="CU1329" s="56"/>
      <c r="CV1329" s="56"/>
      <c r="CW1329" s="56"/>
      <c r="CX1329" s="56"/>
      <c r="CY1329" s="56"/>
      <c r="CZ1329" s="56"/>
      <c r="DA1329" s="56"/>
      <c r="DB1329" s="56"/>
      <c r="DC1329" s="56"/>
      <c r="DD1329" s="56"/>
      <c r="DE1329" s="56"/>
      <c r="DF1329" s="56"/>
      <c r="DG1329" s="56"/>
      <c r="DH1329" s="56"/>
      <c r="DI1329" s="56"/>
      <c r="DJ1329" s="56"/>
      <c r="DK1329" s="56"/>
      <c r="DL1329" s="56"/>
      <c r="DM1329" s="56"/>
      <c r="DN1329" s="56"/>
      <c r="DO1329" s="56"/>
      <c r="DP1329" s="56"/>
      <c r="DQ1329" s="56"/>
      <c r="DR1329" s="56"/>
      <c r="DS1329" s="56"/>
      <c r="DT1329" s="56"/>
      <c r="DU1329" s="56"/>
      <c r="DV1329" s="56"/>
      <c r="DW1329" s="56"/>
      <c r="DX1329" s="56"/>
      <c r="DY1329" s="56"/>
      <c r="DZ1329" s="56"/>
      <c r="EA1329" s="56"/>
      <c r="EB1329" s="56"/>
      <c r="EC1329" s="56"/>
      <c r="ED1329" s="56"/>
      <c r="EE1329" s="56"/>
      <c r="EF1329" s="56"/>
      <c r="EG1329" s="56"/>
      <c r="EH1329" s="56"/>
      <c r="EI1329" s="56"/>
      <c r="EJ1329" s="56"/>
      <c r="EK1329" s="56"/>
      <c r="EL1329" s="56"/>
      <c r="EM1329" s="61"/>
      <c r="EN1329" s="61"/>
      <c r="EO1329" s="61"/>
      <c r="EP1329" s="60"/>
      <c r="EQ1329" s="60"/>
    </row>
    <row r="1330" spans="2:147" ht="11.25" customHeight="1" x14ac:dyDescent="0.2">
      <c r="B1330" s="55"/>
      <c r="C1330" s="56"/>
      <c r="D1330" s="56"/>
      <c r="E1330" s="56"/>
      <c r="F1330" s="56"/>
      <c r="G1330" s="56"/>
      <c r="H1330" s="56"/>
      <c r="I1330" s="56"/>
      <c r="J1330" s="56"/>
      <c r="K1330" s="56"/>
      <c r="L1330" s="73"/>
      <c r="M1330" s="73"/>
      <c r="N1330" s="73"/>
      <c r="O1330" s="56"/>
      <c r="P1330" s="56"/>
      <c r="Q1330" s="56"/>
      <c r="R1330" s="56"/>
      <c r="S1330" s="56"/>
      <c r="T1330" s="56"/>
      <c r="U1330" s="56"/>
      <c r="V1330" s="56"/>
      <c r="W1330" s="56"/>
      <c r="X1330" s="56"/>
      <c r="Y1330" s="56"/>
      <c r="Z1330" s="56"/>
      <c r="AA1330" s="56"/>
      <c r="AB1330" s="56"/>
      <c r="AC1330" s="56"/>
      <c r="AD1330" s="56"/>
      <c r="AE1330" s="56"/>
      <c r="AF1330" s="56"/>
      <c r="AG1330" s="56"/>
      <c r="AH1330" s="56"/>
      <c r="AI1330" s="56"/>
      <c r="AJ1330" s="56"/>
      <c r="AK1330" s="56"/>
      <c r="AL1330" s="56"/>
      <c r="AM1330" s="56"/>
      <c r="AN1330" s="56"/>
      <c r="AO1330" s="56"/>
      <c r="AP1330" s="56"/>
      <c r="AQ1330" s="56"/>
      <c r="AR1330" s="56"/>
      <c r="AS1330" s="56"/>
      <c r="AT1330" s="56"/>
      <c r="AU1330" s="56"/>
      <c r="AV1330" s="56"/>
      <c r="AW1330" s="56"/>
      <c r="AX1330" s="56"/>
      <c r="AY1330" s="56"/>
      <c r="AZ1330" s="56"/>
      <c r="BA1330" s="56"/>
      <c r="BB1330" s="56"/>
      <c r="BC1330" s="56"/>
      <c r="BD1330" s="56"/>
      <c r="BE1330" s="56"/>
      <c r="BF1330" s="56"/>
      <c r="BG1330" s="56"/>
      <c r="BH1330" s="56"/>
      <c r="BI1330" s="56"/>
      <c r="BJ1330" s="56"/>
      <c r="BK1330" s="56"/>
      <c r="BL1330" s="56"/>
      <c r="BM1330" s="56"/>
      <c r="BN1330" s="56"/>
      <c r="BO1330" s="56"/>
      <c r="BP1330" s="56"/>
      <c r="BQ1330" s="56"/>
      <c r="BR1330" s="56"/>
      <c r="BS1330" s="73"/>
      <c r="BT1330" s="56"/>
      <c r="BU1330" s="56"/>
      <c r="BV1330" s="56"/>
      <c r="BW1330" s="56"/>
      <c r="BX1330" s="56"/>
      <c r="BY1330" s="56"/>
      <c r="BZ1330" s="56"/>
      <c r="CA1330" s="56"/>
      <c r="CB1330" s="56"/>
      <c r="CC1330" s="56"/>
      <c r="CD1330" s="56"/>
      <c r="CE1330" s="56"/>
      <c r="CF1330" s="56"/>
      <c r="CG1330" s="56"/>
      <c r="CH1330" s="56"/>
      <c r="CI1330" s="56"/>
      <c r="CJ1330" s="56"/>
      <c r="CK1330" s="56"/>
      <c r="CL1330" s="56"/>
      <c r="CM1330" s="56"/>
      <c r="CN1330" s="56"/>
      <c r="CO1330" s="56"/>
      <c r="CP1330" s="56"/>
      <c r="CQ1330" s="56"/>
      <c r="CR1330" s="56"/>
      <c r="CS1330" s="56"/>
      <c r="CT1330" s="56"/>
      <c r="CU1330" s="56"/>
      <c r="CV1330" s="56"/>
      <c r="CW1330" s="56"/>
      <c r="CX1330" s="56"/>
      <c r="CY1330" s="56"/>
      <c r="CZ1330" s="56"/>
      <c r="DA1330" s="56"/>
      <c r="DB1330" s="56"/>
      <c r="DC1330" s="56"/>
      <c r="DD1330" s="56"/>
      <c r="DE1330" s="56"/>
      <c r="DF1330" s="56"/>
      <c r="DG1330" s="56"/>
      <c r="DH1330" s="56"/>
      <c r="DI1330" s="56"/>
      <c r="DJ1330" s="56"/>
      <c r="DK1330" s="56"/>
      <c r="DL1330" s="56"/>
      <c r="DM1330" s="56"/>
      <c r="DN1330" s="56"/>
      <c r="DO1330" s="56"/>
      <c r="DP1330" s="56"/>
      <c r="DQ1330" s="56"/>
      <c r="DR1330" s="56"/>
      <c r="DS1330" s="56"/>
      <c r="DT1330" s="56"/>
      <c r="DU1330" s="56"/>
      <c r="DV1330" s="56"/>
      <c r="DW1330" s="56"/>
      <c r="DX1330" s="56"/>
      <c r="DY1330" s="56"/>
      <c r="DZ1330" s="56"/>
      <c r="EA1330" s="56"/>
      <c r="EB1330" s="56"/>
      <c r="EC1330" s="56"/>
      <c r="ED1330" s="56"/>
      <c r="EE1330" s="56"/>
      <c r="EF1330" s="56"/>
      <c r="EG1330" s="56"/>
      <c r="EH1330" s="56"/>
      <c r="EI1330" s="56"/>
      <c r="EJ1330" s="56"/>
      <c r="EK1330" s="56"/>
      <c r="EL1330" s="56"/>
      <c r="EM1330" s="61"/>
      <c r="EN1330" s="61"/>
      <c r="EO1330" s="61"/>
      <c r="EP1330" s="60"/>
      <c r="EQ1330" s="60"/>
    </row>
    <row r="1331" spans="2:147" ht="11.25" customHeight="1" x14ac:dyDescent="0.2">
      <c r="B1331" s="55"/>
      <c r="C1331" s="56"/>
      <c r="D1331" s="56"/>
      <c r="E1331" s="56"/>
      <c r="F1331" s="56"/>
      <c r="G1331" s="56"/>
      <c r="H1331" s="56"/>
      <c r="I1331" s="56"/>
      <c r="J1331" s="56"/>
      <c r="K1331" s="56"/>
      <c r="L1331" s="73"/>
      <c r="M1331" s="73"/>
      <c r="N1331" s="73"/>
      <c r="O1331" s="56"/>
      <c r="P1331" s="56"/>
      <c r="Q1331" s="56"/>
      <c r="R1331" s="56"/>
      <c r="S1331" s="56"/>
      <c r="T1331" s="56"/>
      <c r="U1331" s="56"/>
      <c r="V1331" s="56"/>
      <c r="W1331" s="56"/>
      <c r="X1331" s="56"/>
      <c r="Y1331" s="56"/>
      <c r="Z1331" s="56"/>
      <c r="AA1331" s="56"/>
      <c r="AB1331" s="56"/>
      <c r="AC1331" s="56"/>
      <c r="AD1331" s="56"/>
      <c r="AE1331" s="56"/>
      <c r="AF1331" s="56"/>
      <c r="AG1331" s="56"/>
      <c r="AH1331" s="56"/>
      <c r="AI1331" s="56"/>
      <c r="AJ1331" s="56"/>
      <c r="AK1331" s="56"/>
      <c r="AL1331" s="56"/>
      <c r="AM1331" s="56"/>
      <c r="AN1331" s="56"/>
      <c r="AO1331" s="56"/>
      <c r="AP1331" s="56"/>
      <c r="AQ1331" s="56"/>
      <c r="AR1331" s="56"/>
      <c r="AS1331" s="56"/>
      <c r="AT1331" s="56"/>
      <c r="AU1331" s="56"/>
      <c r="AV1331" s="56"/>
      <c r="AW1331" s="56"/>
      <c r="AX1331" s="56"/>
      <c r="AY1331" s="56"/>
      <c r="AZ1331" s="56"/>
      <c r="BA1331" s="56"/>
      <c r="BB1331" s="56"/>
      <c r="BC1331" s="56"/>
      <c r="BD1331" s="56"/>
      <c r="BE1331" s="56"/>
      <c r="BF1331" s="56"/>
      <c r="BG1331" s="56"/>
      <c r="BH1331" s="56"/>
      <c r="BI1331" s="56"/>
      <c r="BJ1331" s="56"/>
      <c r="BK1331" s="56"/>
      <c r="BL1331" s="56"/>
      <c r="BM1331" s="56"/>
      <c r="BN1331" s="56"/>
      <c r="BO1331" s="56"/>
      <c r="BP1331" s="56"/>
      <c r="BQ1331" s="56"/>
      <c r="BR1331" s="56"/>
      <c r="BS1331" s="73"/>
      <c r="BT1331" s="56"/>
      <c r="BU1331" s="56"/>
      <c r="BV1331" s="56"/>
      <c r="BW1331" s="56"/>
      <c r="BX1331" s="56"/>
      <c r="BY1331" s="56"/>
      <c r="BZ1331" s="56"/>
      <c r="CA1331" s="56"/>
      <c r="CB1331" s="56"/>
      <c r="CC1331" s="56"/>
      <c r="CD1331" s="56"/>
      <c r="CE1331" s="56"/>
      <c r="CF1331" s="56"/>
      <c r="CG1331" s="56"/>
      <c r="CH1331" s="56"/>
      <c r="CI1331" s="56"/>
      <c r="CJ1331" s="56"/>
      <c r="CK1331" s="56"/>
      <c r="CL1331" s="56"/>
      <c r="CM1331" s="56"/>
      <c r="CN1331" s="56"/>
      <c r="CO1331" s="56"/>
      <c r="CP1331" s="56"/>
      <c r="CQ1331" s="56"/>
      <c r="CR1331" s="56"/>
      <c r="CS1331" s="56"/>
      <c r="CT1331" s="56"/>
      <c r="CU1331" s="56"/>
      <c r="CV1331" s="56"/>
      <c r="CW1331" s="56"/>
      <c r="CX1331" s="56"/>
      <c r="CY1331" s="56"/>
      <c r="CZ1331" s="56"/>
      <c r="DA1331" s="56"/>
      <c r="DB1331" s="56"/>
      <c r="DC1331" s="56"/>
      <c r="DD1331" s="56"/>
      <c r="DE1331" s="56"/>
      <c r="DF1331" s="56"/>
      <c r="DG1331" s="56"/>
      <c r="DH1331" s="56"/>
      <c r="DI1331" s="56"/>
      <c r="DJ1331" s="56"/>
      <c r="DK1331" s="56"/>
      <c r="DL1331" s="56"/>
      <c r="DM1331" s="56"/>
      <c r="DN1331" s="56"/>
      <c r="DO1331" s="56"/>
      <c r="DP1331" s="56"/>
      <c r="DQ1331" s="56"/>
      <c r="DR1331" s="56"/>
      <c r="DS1331" s="56"/>
      <c r="DT1331" s="56"/>
      <c r="DU1331" s="56"/>
      <c r="DV1331" s="56"/>
      <c r="DW1331" s="56"/>
      <c r="DX1331" s="56"/>
      <c r="DY1331" s="56"/>
      <c r="DZ1331" s="56"/>
      <c r="EA1331" s="56"/>
      <c r="EB1331" s="56"/>
      <c r="EC1331" s="56"/>
      <c r="ED1331" s="56"/>
      <c r="EE1331" s="56"/>
      <c r="EF1331" s="56"/>
      <c r="EG1331" s="56"/>
      <c r="EH1331" s="56"/>
      <c r="EI1331" s="56"/>
      <c r="EJ1331" s="56"/>
      <c r="EK1331" s="56"/>
      <c r="EL1331" s="56"/>
      <c r="EM1331" s="61"/>
      <c r="EN1331" s="61"/>
      <c r="EO1331" s="61"/>
      <c r="EP1331" s="60"/>
      <c r="EQ1331" s="60"/>
    </row>
    <row r="1332" spans="2:147" ht="11.25" customHeight="1" x14ac:dyDescent="0.2">
      <c r="B1332" s="55"/>
      <c r="C1332" s="56"/>
      <c r="D1332" s="56"/>
      <c r="E1332" s="56"/>
      <c r="F1332" s="56"/>
      <c r="G1332" s="56"/>
      <c r="H1332" s="56"/>
      <c r="I1332" s="56"/>
      <c r="J1332" s="56"/>
      <c r="K1332" s="56"/>
      <c r="L1332" s="73"/>
      <c r="M1332" s="73"/>
      <c r="N1332" s="73"/>
      <c r="O1332" s="56"/>
      <c r="P1332" s="56"/>
      <c r="Q1332" s="56"/>
      <c r="R1332" s="56"/>
      <c r="S1332" s="56"/>
      <c r="T1332" s="56"/>
      <c r="U1332" s="56"/>
      <c r="V1332" s="56"/>
      <c r="W1332" s="56"/>
      <c r="X1332" s="56"/>
      <c r="Y1332" s="56"/>
      <c r="Z1332" s="56"/>
      <c r="AA1332" s="56"/>
      <c r="AB1332" s="56"/>
      <c r="AC1332" s="56"/>
      <c r="AD1332" s="56"/>
      <c r="AE1332" s="56"/>
      <c r="AF1332" s="56"/>
      <c r="AG1332" s="56"/>
      <c r="AH1332" s="56"/>
      <c r="AI1332" s="56"/>
      <c r="AJ1332" s="56"/>
      <c r="AK1332" s="56"/>
      <c r="AL1332" s="56"/>
      <c r="AM1332" s="56"/>
      <c r="AN1332" s="56"/>
      <c r="AO1332" s="56"/>
      <c r="AP1332" s="56"/>
      <c r="AQ1332" s="56"/>
      <c r="AR1332" s="56"/>
      <c r="AS1332" s="56"/>
      <c r="AT1332" s="56"/>
      <c r="AU1332" s="56"/>
      <c r="AV1332" s="56"/>
      <c r="AW1332" s="56"/>
      <c r="AX1332" s="56"/>
      <c r="AY1332" s="56"/>
      <c r="AZ1332" s="56"/>
      <c r="BA1332" s="56"/>
      <c r="BB1332" s="56"/>
      <c r="BC1332" s="56"/>
      <c r="BD1332" s="56"/>
      <c r="BE1332" s="56"/>
      <c r="BF1332" s="56"/>
      <c r="BG1332" s="56"/>
      <c r="BH1332" s="56"/>
      <c r="BI1332" s="56"/>
      <c r="BJ1332" s="56"/>
      <c r="BK1332" s="56"/>
      <c r="BL1332" s="56"/>
      <c r="BM1332" s="56"/>
      <c r="BN1332" s="56"/>
      <c r="BO1332" s="56"/>
      <c r="BP1332" s="56"/>
      <c r="BQ1332" s="56"/>
      <c r="BR1332" s="56"/>
      <c r="BS1332" s="73"/>
      <c r="BT1332" s="56"/>
      <c r="BU1332" s="56"/>
      <c r="BV1332" s="56"/>
      <c r="BW1332" s="56"/>
      <c r="BX1332" s="56"/>
      <c r="BY1332" s="56"/>
      <c r="BZ1332" s="56"/>
      <c r="CA1332" s="56"/>
      <c r="CB1332" s="56"/>
      <c r="CC1332" s="56"/>
      <c r="CD1332" s="56"/>
      <c r="CE1332" s="56"/>
      <c r="CF1332" s="56"/>
      <c r="CG1332" s="56"/>
      <c r="CH1332" s="56"/>
      <c r="CI1332" s="56"/>
      <c r="CJ1332" s="56"/>
      <c r="CK1332" s="56"/>
      <c r="CL1332" s="56"/>
      <c r="CM1332" s="56"/>
      <c r="CN1332" s="56"/>
      <c r="CO1332" s="56"/>
      <c r="CP1332" s="56"/>
      <c r="CQ1332" s="56"/>
      <c r="CR1332" s="56"/>
      <c r="CS1332" s="56"/>
      <c r="CT1332" s="56"/>
      <c r="CU1332" s="56"/>
      <c r="CV1332" s="56"/>
      <c r="CW1332" s="56"/>
      <c r="CX1332" s="56"/>
      <c r="CY1332" s="56"/>
      <c r="CZ1332" s="56"/>
      <c r="DA1332" s="56"/>
      <c r="DB1332" s="56"/>
      <c r="DC1332" s="56"/>
      <c r="DD1332" s="56"/>
      <c r="DE1332" s="56"/>
      <c r="DF1332" s="56"/>
      <c r="DG1332" s="56"/>
      <c r="DH1332" s="56"/>
      <c r="DI1332" s="56"/>
      <c r="DJ1332" s="56"/>
      <c r="DK1332" s="56"/>
      <c r="DL1332" s="56"/>
      <c r="DM1332" s="56"/>
      <c r="DN1332" s="56"/>
      <c r="DO1332" s="56"/>
      <c r="DP1332" s="56"/>
      <c r="DQ1332" s="56"/>
      <c r="DR1332" s="56"/>
      <c r="DS1332" s="56"/>
      <c r="DT1332" s="56"/>
      <c r="DU1332" s="56"/>
      <c r="DV1332" s="56"/>
      <c r="DW1332" s="56"/>
      <c r="DX1332" s="56"/>
      <c r="DY1332" s="56"/>
      <c r="DZ1332" s="56"/>
      <c r="EA1332" s="56"/>
      <c r="EB1332" s="56"/>
      <c r="EC1332" s="56"/>
      <c r="ED1332" s="56"/>
      <c r="EE1332" s="56"/>
      <c r="EF1332" s="56"/>
      <c r="EG1332" s="56"/>
      <c r="EH1332" s="56"/>
      <c r="EI1332" s="56"/>
      <c r="EJ1332" s="56"/>
      <c r="EK1332" s="56"/>
      <c r="EL1332" s="56"/>
      <c r="EM1332" s="61"/>
      <c r="EN1332" s="61"/>
      <c r="EO1332" s="61"/>
      <c r="EP1332" s="60"/>
      <c r="EQ1332" s="60"/>
    </row>
    <row r="1333" spans="2:147" ht="11.25" customHeight="1" x14ac:dyDescent="0.2">
      <c r="B1333" s="55"/>
      <c r="C1333" s="56"/>
      <c r="D1333" s="56"/>
      <c r="E1333" s="56"/>
      <c r="F1333" s="56"/>
      <c r="G1333" s="56"/>
      <c r="H1333" s="56"/>
      <c r="I1333" s="56"/>
      <c r="J1333" s="56"/>
      <c r="K1333" s="56"/>
      <c r="L1333" s="73"/>
      <c r="M1333" s="73"/>
      <c r="N1333" s="73"/>
      <c r="O1333" s="56"/>
      <c r="P1333" s="56"/>
      <c r="Q1333" s="56"/>
      <c r="R1333" s="56"/>
      <c r="S1333" s="56"/>
      <c r="T1333" s="56"/>
      <c r="U1333" s="56"/>
      <c r="V1333" s="56"/>
      <c r="W1333" s="56"/>
      <c r="X1333" s="56"/>
      <c r="Y1333" s="56"/>
      <c r="Z1333" s="56"/>
      <c r="AA1333" s="56"/>
      <c r="AB1333" s="56"/>
      <c r="AC1333" s="56"/>
      <c r="AD1333" s="56"/>
      <c r="AE1333" s="56"/>
      <c r="AF1333" s="56"/>
      <c r="AG1333" s="56"/>
      <c r="AH1333" s="56"/>
      <c r="AI1333" s="56"/>
      <c r="AJ1333" s="56"/>
      <c r="AK1333" s="56"/>
      <c r="AL1333" s="56"/>
      <c r="AM1333" s="56"/>
      <c r="AN1333" s="56"/>
      <c r="AO1333" s="56"/>
      <c r="AP1333" s="56"/>
      <c r="AQ1333" s="56"/>
      <c r="AR1333" s="56"/>
      <c r="AS1333" s="56"/>
      <c r="AT1333" s="56"/>
      <c r="AU1333" s="56"/>
      <c r="AV1333" s="56"/>
      <c r="AW1333" s="56"/>
      <c r="AX1333" s="56"/>
      <c r="AY1333" s="56"/>
      <c r="AZ1333" s="56"/>
      <c r="BA1333" s="56"/>
      <c r="BB1333" s="56"/>
      <c r="BC1333" s="56"/>
      <c r="BD1333" s="56"/>
      <c r="BE1333" s="56"/>
      <c r="BF1333" s="56"/>
      <c r="BG1333" s="56"/>
      <c r="BH1333" s="56"/>
      <c r="BI1333" s="56"/>
      <c r="BJ1333" s="56"/>
      <c r="BK1333" s="56"/>
      <c r="BL1333" s="56"/>
      <c r="BM1333" s="56"/>
      <c r="BN1333" s="56"/>
      <c r="BO1333" s="56"/>
      <c r="BP1333" s="56"/>
      <c r="BQ1333" s="56"/>
      <c r="BR1333" s="56"/>
      <c r="BS1333" s="73"/>
      <c r="BT1333" s="56"/>
      <c r="BU1333" s="56"/>
      <c r="BV1333" s="56"/>
      <c r="BW1333" s="56"/>
      <c r="BX1333" s="56"/>
      <c r="BY1333" s="56"/>
      <c r="BZ1333" s="56"/>
      <c r="CA1333" s="56"/>
      <c r="CB1333" s="56"/>
      <c r="CC1333" s="56"/>
      <c r="CD1333" s="56"/>
      <c r="CE1333" s="56"/>
      <c r="CF1333" s="56"/>
      <c r="CG1333" s="56"/>
      <c r="CH1333" s="56"/>
      <c r="CI1333" s="56"/>
      <c r="CJ1333" s="56"/>
      <c r="CK1333" s="56"/>
      <c r="CL1333" s="56"/>
      <c r="CM1333" s="56"/>
      <c r="CN1333" s="56"/>
      <c r="CO1333" s="56"/>
      <c r="CP1333" s="56"/>
      <c r="CQ1333" s="56"/>
      <c r="CR1333" s="56"/>
      <c r="CS1333" s="56"/>
      <c r="CT1333" s="56"/>
      <c r="CU1333" s="56"/>
      <c r="CV1333" s="56"/>
      <c r="CW1333" s="56"/>
      <c r="CX1333" s="56"/>
      <c r="CY1333" s="56"/>
      <c r="CZ1333" s="56"/>
      <c r="DA1333" s="56"/>
      <c r="DB1333" s="56"/>
      <c r="DC1333" s="56"/>
      <c r="DD1333" s="56"/>
      <c r="DE1333" s="56"/>
      <c r="DF1333" s="56"/>
      <c r="DG1333" s="56"/>
      <c r="DH1333" s="56"/>
      <c r="DI1333" s="56"/>
      <c r="DJ1333" s="56"/>
      <c r="DK1333" s="56"/>
      <c r="DL1333" s="56"/>
      <c r="DM1333" s="56"/>
      <c r="DN1333" s="56"/>
      <c r="DO1333" s="56"/>
      <c r="DP1333" s="56"/>
      <c r="DQ1333" s="56"/>
      <c r="DR1333" s="56"/>
      <c r="DS1333" s="56"/>
      <c r="DT1333" s="56"/>
      <c r="DU1333" s="56"/>
      <c r="DV1333" s="56"/>
      <c r="DW1333" s="56"/>
      <c r="DX1333" s="56"/>
      <c r="DY1333" s="56"/>
      <c r="DZ1333" s="56"/>
      <c r="EA1333" s="56"/>
      <c r="EB1333" s="56"/>
      <c r="EC1333" s="56"/>
      <c r="ED1333" s="56"/>
      <c r="EE1333" s="56"/>
      <c r="EF1333" s="56"/>
      <c r="EG1333" s="56"/>
      <c r="EH1333" s="56"/>
      <c r="EI1333" s="56"/>
      <c r="EJ1333" s="56"/>
      <c r="EK1333" s="56"/>
      <c r="EL1333" s="56"/>
      <c r="EM1333" s="61"/>
      <c r="EN1333" s="61"/>
      <c r="EO1333" s="61"/>
      <c r="EP1333" s="60"/>
      <c r="EQ1333" s="60"/>
    </row>
    <row r="1334" spans="2:147" ht="11.25" customHeight="1" x14ac:dyDescent="0.2">
      <c r="B1334" s="55"/>
      <c r="C1334" s="56"/>
      <c r="D1334" s="56"/>
      <c r="E1334" s="56"/>
      <c r="F1334" s="56"/>
      <c r="G1334" s="56"/>
      <c r="H1334" s="56"/>
      <c r="I1334" s="56"/>
      <c r="J1334" s="56"/>
      <c r="K1334" s="56"/>
      <c r="L1334" s="73"/>
      <c r="M1334" s="73"/>
      <c r="N1334" s="73"/>
      <c r="O1334" s="56"/>
      <c r="P1334" s="56"/>
      <c r="Q1334" s="56"/>
      <c r="R1334" s="56"/>
      <c r="S1334" s="56"/>
      <c r="T1334" s="56"/>
      <c r="U1334" s="56"/>
      <c r="V1334" s="56"/>
      <c r="W1334" s="56"/>
      <c r="X1334" s="56"/>
      <c r="Y1334" s="56"/>
      <c r="Z1334" s="56"/>
      <c r="AA1334" s="56"/>
      <c r="AB1334" s="56"/>
      <c r="AC1334" s="56"/>
      <c r="AD1334" s="56"/>
      <c r="AE1334" s="56"/>
      <c r="AF1334" s="56"/>
      <c r="AG1334" s="56"/>
      <c r="AH1334" s="56"/>
      <c r="AI1334" s="56"/>
      <c r="AJ1334" s="56"/>
      <c r="AK1334" s="56"/>
      <c r="AL1334" s="56"/>
      <c r="AM1334" s="56"/>
      <c r="AN1334" s="56"/>
      <c r="AO1334" s="56"/>
      <c r="AP1334" s="56"/>
      <c r="AQ1334" s="56"/>
      <c r="AR1334" s="56"/>
      <c r="AS1334" s="56"/>
      <c r="AT1334" s="56"/>
      <c r="AU1334" s="56"/>
      <c r="AV1334" s="56"/>
      <c r="AW1334" s="56"/>
      <c r="AX1334" s="56"/>
      <c r="AY1334" s="56"/>
      <c r="AZ1334" s="56"/>
      <c r="BA1334" s="56"/>
      <c r="BB1334" s="56"/>
      <c r="BC1334" s="56"/>
      <c r="BD1334" s="56"/>
      <c r="BE1334" s="56"/>
      <c r="BF1334" s="56"/>
      <c r="BG1334" s="56"/>
      <c r="BH1334" s="56"/>
      <c r="BI1334" s="56"/>
      <c r="BJ1334" s="56"/>
      <c r="BK1334" s="56"/>
      <c r="BL1334" s="56"/>
      <c r="BM1334" s="56"/>
      <c r="BN1334" s="56"/>
      <c r="BO1334" s="56"/>
      <c r="BP1334" s="56"/>
      <c r="BQ1334" s="56"/>
      <c r="BR1334" s="56"/>
      <c r="BS1334" s="73"/>
      <c r="BT1334" s="56"/>
      <c r="BU1334" s="56"/>
      <c r="BV1334" s="56"/>
      <c r="BW1334" s="56"/>
      <c r="BX1334" s="56"/>
      <c r="BY1334" s="56"/>
      <c r="BZ1334" s="56"/>
      <c r="CA1334" s="56"/>
      <c r="CB1334" s="56"/>
      <c r="CC1334" s="56"/>
      <c r="CD1334" s="56"/>
      <c r="CE1334" s="56"/>
      <c r="CF1334" s="56"/>
      <c r="CG1334" s="56"/>
      <c r="CH1334" s="56"/>
      <c r="CI1334" s="56"/>
      <c r="CJ1334" s="56"/>
      <c r="CK1334" s="56"/>
      <c r="CL1334" s="56"/>
      <c r="CM1334" s="56"/>
      <c r="CN1334" s="56"/>
      <c r="CO1334" s="56"/>
      <c r="CP1334" s="56"/>
      <c r="CQ1334" s="56"/>
      <c r="CR1334" s="56"/>
      <c r="CS1334" s="56"/>
      <c r="CT1334" s="56"/>
      <c r="CU1334" s="56"/>
      <c r="CV1334" s="56"/>
      <c r="CW1334" s="56"/>
      <c r="CX1334" s="56"/>
      <c r="CY1334" s="56"/>
      <c r="CZ1334" s="56"/>
      <c r="DA1334" s="56"/>
      <c r="DB1334" s="56"/>
      <c r="DC1334" s="56"/>
      <c r="DD1334" s="56"/>
      <c r="DE1334" s="56"/>
      <c r="DF1334" s="56"/>
      <c r="DG1334" s="56"/>
      <c r="DH1334" s="56"/>
      <c r="DI1334" s="56"/>
      <c r="DJ1334" s="56"/>
      <c r="DK1334" s="56"/>
      <c r="DL1334" s="56"/>
      <c r="DM1334" s="56"/>
      <c r="DN1334" s="56"/>
      <c r="DO1334" s="56"/>
      <c r="DP1334" s="56"/>
      <c r="DQ1334" s="56"/>
      <c r="DR1334" s="56"/>
      <c r="DS1334" s="56"/>
      <c r="DT1334" s="56"/>
      <c r="DU1334" s="56"/>
      <c r="DV1334" s="56"/>
      <c r="DW1334" s="56"/>
      <c r="DX1334" s="56"/>
      <c r="DY1334" s="56"/>
      <c r="DZ1334" s="56"/>
      <c r="EA1334" s="56"/>
      <c r="EB1334" s="56"/>
      <c r="EC1334" s="56"/>
      <c r="ED1334" s="56"/>
      <c r="EE1334" s="56"/>
      <c r="EF1334" s="56"/>
      <c r="EG1334" s="56"/>
      <c r="EH1334" s="56"/>
      <c r="EI1334" s="56"/>
      <c r="EJ1334" s="56"/>
      <c r="EK1334" s="56"/>
      <c r="EL1334" s="56"/>
      <c r="EM1334" s="61"/>
      <c r="EN1334" s="61"/>
      <c r="EO1334" s="61"/>
      <c r="EP1334" s="60"/>
      <c r="EQ1334" s="60"/>
    </row>
    <row r="1335" spans="2:147" ht="11.25" customHeight="1" x14ac:dyDescent="0.2">
      <c r="B1335" s="55"/>
      <c r="C1335" s="56"/>
      <c r="D1335" s="56"/>
      <c r="E1335" s="56"/>
      <c r="F1335" s="56"/>
      <c r="G1335" s="56"/>
      <c r="H1335" s="56"/>
      <c r="I1335" s="56"/>
      <c r="J1335" s="56"/>
      <c r="K1335" s="56"/>
      <c r="L1335" s="73"/>
      <c r="M1335" s="73"/>
      <c r="N1335" s="73"/>
      <c r="O1335" s="56"/>
      <c r="P1335" s="56"/>
      <c r="Q1335" s="56"/>
      <c r="R1335" s="56"/>
      <c r="S1335" s="56"/>
      <c r="T1335" s="56"/>
      <c r="U1335" s="56"/>
      <c r="V1335" s="56"/>
      <c r="W1335" s="56"/>
      <c r="X1335" s="56"/>
      <c r="Y1335" s="56"/>
      <c r="Z1335" s="56"/>
      <c r="AA1335" s="56"/>
      <c r="AB1335" s="56"/>
      <c r="AC1335" s="56"/>
      <c r="AD1335" s="56"/>
      <c r="AE1335" s="56"/>
      <c r="AF1335" s="56"/>
      <c r="AG1335" s="56"/>
      <c r="AH1335" s="56"/>
      <c r="AI1335" s="56"/>
      <c r="AJ1335" s="56"/>
      <c r="AK1335" s="56"/>
      <c r="AL1335" s="56"/>
      <c r="AM1335" s="56"/>
      <c r="AN1335" s="56"/>
      <c r="AO1335" s="56"/>
      <c r="AP1335" s="56"/>
      <c r="AQ1335" s="56"/>
      <c r="AR1335" s="56"/>
      <c r="AS1335" s="56"/>
      <c r="AT1335" s="56"/>
      <c r="AU1335" s="56"/>
      <c r="AV1335" s="56"/>
      <c r="AW1335" s="56"/>
      <c r="AX1335" s="56"/>
      <c r="AY1335" s="56"/>
      <c r="AZ1335" s="56"/>
      <c r="BA1335" s="56"/>
      <c r="BB1335" s="56"/>
      <c r="BC1335" s="56"/>
      <c r="BD1335" s="56"/>
      <c r="BE1335" s="56"/>
      <c r="BF1335" s="56"/>
      <c r="BG1335" s="56"/>
      <c r="BH1335" s="56"/>
      <c r="BI1335" s="56"/>
      <c r="BJ1335" s="56"/>
      <c r="BK1335" s="56"/>
      <c r="BL1335" s="56"/>
      <c r="BM1335" s="56"/>
      <c r="BN1335" s="56"/>
      <c r="BO1335" s="56"/>
      <c r="BP1335" s="56"/>
      <c r="BQ1335" s="56"/>
      <c r="BR1335" s="56"/>
      <c r="BS1335" s="73"/>
      <c r="BT1335" s="56"/>
      <c r="BU1335" s="56"/>
      <c r="BV1335" s="56"/>
      <c r="BW1335" s="56"/>
      <c r="BX1335" s="56"/>
      <c r="BY1335" s="56"/>
      <c r="BZ1335" s="56"/>
      <c r="CA1335" s="56"/>
      <c r="CB1335" s="56"/>
      <c r="CC1335" s="56"/>
      <c r="CD1335" s="56"/>
      <c r="CE1335" s="56"/>
      <c r="CF1335" s="56"/>
      <c r="CG1335" s="56"/>
      <c r="CH1335" s="56"/>
      <c r="CI1335" s="56"/>
      <c r="CJ1335" s="56"/>
      <c r="CK1335" s="56"/>
      <c r="CL1335" s="56"/>
      <c r="CM1335" s="56"/>
      <c r="CN1335" s="56"/>
      <c r="CO1335" s="56"/>
      <c r="CP1335" s="56"/>
      <c r="CQ1335" s="56"/>
      <c r="CR1335" s="56"/>
      <c r="CS1335" s="56"/>
      <c r="CT1335" s="56"/>
      <c r="CU1335" s="56"/>
      <c r="CV1335" s="56"/>
      <c r="CW1335" s="56"/>
      <c r="CX1335" s="56"/>
      <c r="CY1335" s="56"/>
      <c r="CZ1335" s="56"/>
      <c r="DA1335" s="56"/>
      <c r="DB1335" s="56"/>
      <c r="DC1335" s="56"/>
      <c r="DD1335" s="56"/>
      <c r="DE1335" s="56"/>
      <c r="DF1335" s="56"/>
      <c r="DG1335" s="56"/>
      <c r="DH1335" s="56"/>
      <c r="DI1335" s="56"/>
      <c r="DJ1335" s="56"/>
      <c r="DK1335" s="56"/>
      <c r="DL1335" s="56"/>
      <c r="DM1335" s="56"/>
      <c r="DN1335" s="56"/>
      <c r="DO1335" s="56"/>
      <c r="DP1335" s="56"/>
      <c r="DQ1335" s="56"/>
      <c r="DR1335" s="56"/>
      <c r="DS1335" s="56"/>
      <c r="DT1335" s="56"/>
      <c r="DU1335" s="56"/>
      <c r="DV1335" s="56"/>
      <c r="DW1335" s="56"/>
      <c r="DX1335" s="56"/>
      <c r="DY1335" s="56"/>
      <c r="DZ1335" s="56"/>
      <c r="EA1335" s="56"/>
      <c r="EB1335" s="56"/>
      <c r="EC1335" s="56"/>
      <c r="ED1335" s="56"/>
      <c r="EE1335" s="56"/>
      <c r="EF1335" s="56"/>
      <c r="EG1335" s="56"/>
      <c r="EH1335" s="56"/>
      <c r="EI1335" s="56"/>
      <c r="EJ1335" s="56"/>
      <c r="EK1335" s="56"/>
      <c r="EL1335" s="56"/>
      <c r="EM1335" s="61"/>
      <c r="EN1335" s="61"/>
      <c r="EO1335" s="61"/>
      <c r="EP1335" s="60"/>
      <c r="EQ1335" s="60"/>
    </row>
    <row r="1336" spans="2:147" ht="11.25" customHeight="1" x14ac:dyDescent="0.2">
      <c r="B1336" s="55"/>
      <c r="C1336" s="56"/>
      <c r="D1336" s="56"/>
      <c r="E1336" s="56"/>
      <c r="F1336" s="56"/>
      <c r="G1336" s="56"/>
      <c r="H1336" s="56"/>
      <c r="I1336" s="56"/>
      <c r="J1336" s="56"/>
      <c r="K1336" s="56"/>
      <c r="L1336" s="73"/>
      <c r="M1336" s="73"/>
      <c r="N1336" s="73"/>
      <c r="O1336" s="56"/>
      <c r="P1336" s="56"/>
      <c r="Q1336" s="56"/>
      <c r="R1336" s="56"/>
      <c r="S1336" s="56"/>
      <c r="T1336" s="56"/>
      <c r="U1336" s="56"/>
      <c r="V1336" s="56"/>
      <c r="W1336" s="56"/>
      <c r="X1336" s="56"/>
      <c r="Y1336" s="56"/>
      <c r="Z1336" s="56"/>
      <c r="AA1336" s="56"/>
      <c r="AB1336" s="56"/>
      <c r="AC1336" s="56"/>
      <c r="AD1336" s="56"/>
      <c r="AE1336" s="56"/>
      <c r="AF1336" s="56"/>
      <c r="AG1336" s="56"/>
      <c r="AH1336" s="56"/>
      <c r="AI1336" s="56"/>
      <c r="AJ1336" s="56"/>
      <c r="AK1336" s="56"/>
      <c r="AL1336" s="56"/>
      <c r="AM1336" s="56"/>
      <c r="AN1336" s="56"/>
      <c r="AO1336" s="56"/>
      <c r="AP1336" s="56"/>
      <c r="AQ1336" s="56"/>
      <c r="AR1336" s="56"/>
      <c r="AS1336" s="56"/>
      <c r="AT1336" s="56"/>
      <c r="AU1336" s="56"/>
      <c r="AV1336" s="56"/>
      <c r="AW1336" s="56"/>
      <c r="AX1336" s="56"/>
      <c r="AY1336" s="56"/>
      <c r="AZ1336" s="56"/>
      <c r="BA1336" s="56"/>
      <c r="BB1336" s="56"/>
      <c r="BC1336" s="56"/>
      <c r="BD1336" s="56"/>
      <c r="BE1336" s="56"/>
      <c r="BF1336" s="56"/>
      <c r="BG1336" s="56"/>
      <c r="BH1336" s="56"/>
      <c r="BI1336" s="56"/>
      <c r="BJ1336" s="56"/>
      <c r="BK1336" s="56"/>
      <c r="BL1336" s="56"/>
      <c r="BM1336" s="56"/>
      <c r="BN1336" s="56"/>
      <c r="BO1336" s="56"/>
      <c r="BP1336" s="56"/>
      <c r="BQ1336" s="56"/>
      <c r="BR1336" s="56"/>
      <c r="BS1336" s="73"/>
      <c r="BT1336" s="56"/>
      <c r="BU1336" s="56"/>
      <c r="BV1336" s="56"/>
      <c r="BW1336" s="56"/>
      <c r="BX1336" s="56"/>
      <c r="BY1336" s="56"/>
      <c r="BZ1336" s="56"/>
      <c r="CA1336" s="56"/>
      <c r="CB1336" s="56"/>
      <c r="CC1336" s="56"/>
      <c r="CD1336" s="56"/>
      <c r="CE1336" s="56"/>
      <c r="CF1336" s="56"/>
      <c r="CG1336" s="56"/>
      <c r="CH1336" s="56"/>
      <c r="CI1336" s="56"/>
      <c r="CJ1336" s="56"/>
      <c r="CK1336" s="56"/>
      <c r="CL1336" s="56"/>
      <c r="CM1336" s="56"/>
      <c r="CN1336" s="56"/>
      <c r="CO1336" s="56"/>
      <c r="CP1336" s="56"/>
      <c r="CQ1336" s="56"/>
      <c r="CR1336" s="56"/>
      <c r="CS1336" s="56"/>
      <c r="CT1336" s="56"/>
      <c r="CU1336" s="56"/>
      <c r="CV1336" s="56"/>
      <c r="CW1336" s="56"/>
      <c r="CX1336" s="56"/>
      <c r="CY1336" s="56"/>
      <c r="CZ1336" s="56"/>
      <c r="DA1336" s="56"/>
      <c r="DB1336" s="56"/>
      <c r="DC1336" s="56"/>
      <c r="DD1336" s="56"/>
      <c r="DE1336" s="56"/>
      <c r="DF1336" s="56"/>
      <c r="DG1336" s="56"/>
      <c r="DH1336" s="56"/>
      <c r="DI1336" s="56"/>
      <c r="DJ1336" s="56"/>
      <c r="DK1336" s="56"/>
      <c r="DL1336" s="56"/>
      <c r="DM1336" s="56"/>
      <c r="DN1336" s="56"/>
      <c r="DO1336" s="56"/>
      <c r="DP1336" s="56"/>
      <c r="DQ1336" s="56"/>
      <c r="DR1336" s="56"/>
      <c r="DS1336" s="56"/>
      <c r="DT1336" s="56"/>
      <c r="DU1336" s="56"/>
      <c r="DV1336" s="56"/>
      <c r="DW1336" s="56"/>
      <c r="DX1336" s="56"/>
      <c r="DY1336" s="56"/>
      <c r="DZ1336" s="56"/>
      <c r="EA1336" s="56"/>
      <c r="EB1336" s="56"/>
      <c r="EC1336" s="56"/>
      <c r="ED1336" s="56"/>
      <c r="EE1336" s="56"/>
      <c r="EF1336" s="56"/>
      <c r="EG1336" s="56"/>
      <c r="EH1336" s="56"/>
      <c r="EI1336" s="56"/>
      <c r="EJ1336" s="56"/>
      <c r="EK1336" s="56"/>
      <c r="EL1336" s="56"/>
      <c r="EM1336" s="61"/>
      <c r="EN1336" s="61"/>
      <c r="EO1336" s="61"/>
      <c r="EP1336" s="60"/>
      <c r="EQ1336" s="60"/>
    </row>
    <row r="1337" spans="2:147" ht="11.25" customHeight="1" x14ac:dyDescent="0.2">
      <c r="B1337" s="55"/>
      <c r="C1337" s="56"/>
      <c r="D1337" s="56"/>
      <c r="E1337" s="56"/>
      <c r="F1337" s="56"/>
      <c r="G1337" s="56"/>
      <c r="H1337" s="56"/>
      <c r="I1337" s="56"/>
      <c r="J1337" s="56"/>
      <c r="K1337" s="56"/>
      <c r="L1337" s="73"/>
      <c r="M1337" s="73"/>
      <c r="N1337" s="73"/>
      <c r="O1337" s="56"/>
      <c r="P1337" s="56"/>
      <c r="Q1337" s="56"/>
      <c r="R1337" s="56"/>
      <c r="S1337" s="56"/>
      <c r="T1337" s="56"/>
      <c r="U1337" s="56"/>
      <c r="V1337" s="56"/>
      <c r="W1337" s="56"/>
      <c r="X1337" s="56"/>
      <c r="Y1337" s="56"/>
      <c r="Z1337" s="56"/>
      <c r="AA1337" s="56"/>
      <c r="AB1337" s="56"/>
      <c r="AC1337" s="56"/>
      <c r="AD1337" s="56"/>
      <c r="AE1337" s="56"/>
      <c r="AF1337" s="56"/>
      <c r="AG1337" s="56"/>
      <c r="AH1337" s="56"/>
      <c r="AI1337" s="56"/>
      <c r="AJ1337" s="56"/>
      <c r="AK1337" s="56"/>
      <c r="AL1337" s="56"/>
      <c r="AM1337" s="56"/>
      <c r="AN1337" s="56"/>
      <c r="AO1337" s="56"/>
      <c r="AP1337" s="56"/>
      <c r="AQ1337" s="56"/>
      <c r="AR1337" s="56"/>
      <c r="AS1337" s="56"/>
      <c r="AT1337" s="56"/>
      <c r="AU1337" s="56"/>
      <c r="AV1337" s="56"/>
      <c r="AW1337" s="56"/>
      <c r="AX1337" s="56"/>
      <c r="AY1337" s="56"/>
      <c r="AZ1337" s="56"/>
      <c r="BA1337" s="56"/>
      <c r="BB1337" s="56"/>
      <c r="BC1337" s="56"/>
      <c r="BD1337" s="56"/>
      <c r="BE1337" s="56"/>
      <c r="BF1337" s="56"/>
      <c r="BG1337" s="56"/>
      <c r="BH1337" s="56"/>
      <c r="BI1337" s="56"/>
      <c r="BJ1337" s="56"/>
      <c r="BK1337" s="56"/>
      <c r="BL1337" s="56"/>
      <c r="BM1337" s="56"/>
      <c r="BN1337" s="56"/>
      <c r="BO1337" s="56"/>
      <c r="BP1337" s="56"/>
      <c r="BQ1337" s="56"/>
      <c r="BR1337" s="56"/>
      <c r="BS1337" s="73"/>
      <c r="BT1337" s="56"/>
      <c r="BU1337" s="56"/>
      <c r="BV1337" s="56"/>
      <c r="BW1337" s="56"/>
      <c r="BX1337" s="56"/>
      <c r="BY1337" s="56"/>
      <c r="BZ1337" s="56"/>
      <c r="CA1337" s="56"/>
      <c r="CB1337" s="56"/>
      <c r="CC1337" s="56"/>
      <c r="CD1337" s="56"/>
      <c r="CE1337" s="56"/>
      <c r="CF1337" s="56"/>
      <c r="CG1337" s="56"/>
      <c r="CH1337" s="56"/>
      <c r="CI1337" s="56"/>
      <c r="CJ1337" s="56"/>
      <c r="CK1337" s="56"/>
      <c r="CL1337" s="56"/>
      <c r="CM1337" s="56"/>
      <c r="CN1337" s="56"/>
      <c r="CO1337" s="56"/>
      <c r="CP1337" s="56"/>
      <c r="CQ1337" s="56"/>
      <c r="CR1337" s="56"/>
      <c r="CS1337" s="56"/>
      <c r="CT1337" s="56"/>
      <c r="CU1337" s="56"/>
      <c r="CV1337" s="56"/>
      <c r="CW1337" s="56"/>
      <c r="CX1337" s="56"/>
      <c r="CY1337" s="56"/>
      <c r="CZ1337" s="56"/>
      <c r="DA1337" s="56"/>
      <c r="DB1337" s="56"/>
      <c r="DC1337" s="56"/>
      <c r="DD1337" s="56"/>
      <c r="DE1337" s="56"/>
      <c r="DF1337" s="56"/>
      <c r="DG1337" s="56"/>
      <c r="DH1337" s="56"/>
      <c r="DI1337" s="56"/>
      <c r="DJ1337" s="56"/>
      <c r="DK1337" s="56"/>
      <c r="DL1337" s="56"/>
      <c r="DM1337" s="56"/>
      <c r="DN1337" s="56"/>
      <c r="DO1337" s="56"/>
      <c r="DP1337" s="56"/>
      <c r="DQ1337" s="56"/>
      <c r="DR1337" s="56"/>
      <c r="DS1337" s="56"/>
      <c r="DT1337" s="56"/>
      <c r="DU1337" s="56"/>
      <c r="DV1337" s="56"/>
      <c r="DW1337" s="56"/>
      <c r="DX1337" s="56"/>
      <c r="DY1337" s="56"/>
      <c r="DZ1337" s="56"/>
      <c r="EA1337" s="56"/>
      <c r="EB1337" s="56"/>
      <c r="EC1337" s="56"/>
      <c r="ED1337" s="56"/>
      <c r="EE1337" s="56"/>
      <c r="EF1337" s="56"/>
      <c r="EG1337" s="56"/>
      <c r="EH1337" s="56"/>
      <c r="EI1337" s="56"/>
      <c r="EJ1337" s="56"/>
      <c r="EK1337" s="56"/>
      <c r="EL1337" s="56"/>
      <c r="EM1337" s="61"/>
      <c r="EN1337" s="61"/>
      <c r="EO1337" s="61"/>
      <c r="EP1337" s="60"/>
      <c r="EQ1337" s="60"/>
    </row>
    <row r="1338" spans="2:147" ht="11.25" customHeight="1" x14ac:dyDescent="0.2">
      <c r="B1338" s="55"/>
      <c r="C1338" s="56"/>
      <c r="D1338" s="56"/>
      <c r="E1338" s="56"/>
      <c r="F1338" s="56"/>
      <c r="G1338" s="56"/>
      <c r="H1338" s="56"/>
      <c r="I1338" s="56"/>
      <c r="J1338" s="56"/>
      <c r="K1338" s="56"/>
      <c r="L1338" s="73"/>
      <c r="M1338" s="73"/>
      <c r="N1338" s="73"/>
      <c r="O1338" s="56"/>
      <c r="P1338" s="56"/>
      <c r="Q1338" s="56"/>
      <c r="R1338" s="56"/>
      <c r="S1338" s="56"/>
      <c r="T1338" s="56"/>
      <c r="U1338" s="56"/>
      <c r="V1338" s="56"/>
      <c r="W1338" s="56"/>
      <c r="X1338" s="56"/>
      <c r="Y1338" s="56"/>
      <c r="Z1338" s="56"/>
      <c r="AA1338" s="56"/>
      <c r="AB1338" s="56"/>
      <c r="AC1338" s="56"/>
      <c r="AD1338" s="56"/>
      <c r="AE1338" s="56"/>
      <c r="AF1338" s="56"/>
      <c r="AG1338" s="56"/>
      <c r="AH1338" s="56"/>
      <c r="AI1338" s="56"/>
      <c r="AJ1338" s="56"/>
      <c r="AK1338" s="56"/>
      <c r="AL1338" s="56"/>
      <c r="AM1338" s="56"/>
      <c r="AN1338" s="56"/>
      <c r="AO1338" s="56"/>
      <c r="AP1338" s="56"/>
      <c r="AQ1338" s="56"/>
      <c r="AR1338" s="56"/>
      <c r="AS1338" s="56"/>
      <c r="AT1338" s="56"/>
      <c r="AU1338" s="56"/>
      <c r="AV1338" s="56"/>
      <c r="AW1338" s="56"/>
      <c r="AX1338" s="56"/>
      <c r="AY1338" s="56"/>
      <c r="AZ1338" s="56"/>
      <c r="BA1338" s="56"/>
      <c r="BB1338" s="56"/>
      <c r="BC1338" s="56"/>
      <c r="BD1338" s="56"/>
      <c r="BE1338" s="56"/>
      <c r="BF1338" s="56"/>
      <c r="BG1338" s="56"/>
      <c r="BH1338" s="56"/>
      <c r="BI1338" s="56"/>
      <c r="BJ1338" s="56"/>
      <c r="BK1338" s="56"/>
      <c r="BL1338" s="56"/>
      <c r="BM1338" s="56"/>
      <c r="BN1338" s="56"/>
      <c r="BO1338" s="56"/>
      <c r="BP1338" s="56"/>
      <c r="BQ1338" s="56"/>
      <c r="BR1338" s="56"/>
      <c r="BS1338" s="73"/>
      <c r="BT1338" s="56"/>
      <c r="BU1338" s="56"/>
      <c r="BV1338" s="56"/>
      <c r="BW1338" s="56"/>
      <c r="BX1338" s="56"/>
      <c r="BY1338" s="56"/>
      <c r="BZ1338" s="56"/>
      <c r="CA1338" s="56"/>
      <c r="CB1338" s="56"/>
      <c r="CC1338" s="56"/>
      <c r="CD1338" s="56"/>
      <c r="CE1338" s="56"/>
      <c r="CF1338" s="56"/>
      <c r="CG1338" s="56"/>
      <c r="CH1338" s="56"/>
      <c r="CI1338" s="56"/>
      <c r="CJ1338" s="56"/>
      <c r="CK1338" s="56"/>
      <c r="CL1338" s="56"/>
      <c r="CM1338" s="56"/>
      <c r="CN1338" s="56"/>
      <c r="CO1338" s="56"/>
      <c r="CP1338" s="56"/>
      <c r="CQ1338" s="56"/>
      <c r="CR1338" s="56"/>
      <c r="CS1338" s="56"/>
      <c r="CT1338" s="56"/>
      <c r="CU1338" s="56"/>
      <c r="CV1338" s="56"/>
      <c r="CW1338" s="56"/>
      <c r="CX1338" s="56"/>
      <c r="CY1338" s="56"/>
      <c r="CZ1338" s="56"/>
      <c r="DA1338" s="56"/>
      <c r="DB1338" s="56"/>
      <c r="DC1338" s="56"/>
      <c r="DD1338" s="56"/>
      <c r="DE1338" s="56"/>
      <c r="DF1338" s="56"/>
      <c r="DG1338" s="56"/>
      <c r="DH1338" s="56"/>
      <c r="DI1338" s="56"/>
      <c r="DJ1338" s="56"/>
      <c r="DK1338" s="56"/>
      <c r="DL1338" s="56"/>
      <c r="DM1338" s="56"/>
      <c r="DN1338" s="56"/>
      <c r="DO1338" s="56"/>
      <c r="DP1338" s="56"/>
      <c r="DQ1338" s="56"/>
      <c r="DR1338" s="56"/>
      <c r="DS1338" s="56"/>
      <c r="DT1338" s="56"/>
      <c r="DU1338" s="56"/>
      <c r="DV1338" s="56"/>
      <c r="DW1338" s="56"/>
      <c r="DX1338" s="56"/>
      <c r="DY1338" s="56"/>
      <c r="DZ1338" s="56"/>
      <c r="EA1338" s="56"/>
      <c r="EB1338" s="56"/>
      <c r="EC1338" s="56"/>
      <c r="ED1338" s="56"/>
      <c r="EE1338" s="56"/>
      <c r="EF1338" s="56"/>
      <c r="EG1338" s="56"/>
      <c r="EH1338" s="56"/>
      <c r="EI1338" s="56"/>
      <c r="EJ1338" s="56"/>
      <c r="EK1338" s="56"/>
      <c r="EL1338" s="56"/>
      <c r="EM1338" s="61"/>
      <c r="EN1338" s="61"/>
      <c r="EO1338" s="61"/>
      <c r="EP1338" s="60"/>
      <c r="EQ1338" s="60"/>
    </row>
    <row r="1339" spans="2:147" ht="11.25" customHeight="1" x14ac:dyDescent="0.2">
      <c r="B1339" s="55"/>
      <c r="C1339" s="56"/>
      <c r="D1339" s="56"/>
      <c r="E1339" s="56"/>
      <c r="F1339" s="56"/>
      <c r="G1339" s="56"/>
      <c r="H1339" s="56"/>
      <c r="I1339" s="56"/>
      <c r="J1339" s="56"/>
      <c r="K1339" s="56"/>
      <c r="L1339" s="73"/>
      <c r="M1339" s="73"/>
      <c r="N1339" s="73"/>
      <c r="O1339" s="56"/>
      <c r="P1339" s="56"/>
      <c r="Q1339" s="56"/>
      <c r="R1339" s="56"/>
      <c r="S1339" s="56"/>
      <c r="T1339" s="56"/>
      <c r="U1339" s="56"/>
      <c r="V1339" s="56"/>
      <c r="W1339" s="56"/>
      <c r="X1339" s="56"/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56"/>
      <c r="AI1339" s="56"/>
      <c r="AJ1339" s="56"/>
      <c r="AK1339" s="56"/>
      <c r="AL1339" s="56"/>
      <c r="AM1339" s="56"/>
      <c r="AN1339" s="56"/>
      <c r="AO1339" s="56"/>
      <c r="AP1339" s="56"/>
      <c r="AQ1339" s="56"/>
      <c r="AR1339" s="56"/>
      <c r="AS1339" s="56"/>
      <c r="AT1339" s="56"/>
      <c r="AU1339" s="56"/>
      <c r="AV1339" s="56"/>
      <c r="AW1339" s="56"/>
      <c r="AX1339" s="56"/>
      <c r="AY1339" s="56"/>
      <c r="AZ1339" s="56"/>
      <c r="BA1339" s="56"/>
      <c r="BB1339" s="56"/>
      <c r="BC1339" s="56"/>
      <c r="BD1339" s="56"/>
      <c r="BE1339" s="56"/>
      <c r="BF1339" s="56"/>
      <c r="BG1339" s="56"/>
      <c r="BH1339" s="56"/>
      <c r="BI1339" s="56"/>
      <c r="BJ1339" s="56"/>
      <c r="BK1339" s="56"/>
      <c r="BL1339" s="56"/>
      <c r="BM1339" s="56"/>
      <c r="BN1339" s="56"/>
      <c r="BO1339" s="56"/>
      <c r="BP1339" s="56"/>
      <c r="BQ1339" s="56"/>
      <c r="BR1339" s="56"/>
      <c r="BS1339" s="73"/>
      <c r="BT1339" s="56"/>
      <c r="BU1339" s="56"/>
      <c r="BV1339" s="56"/>
      <c r="BW1339" s="56"/>
      <c r="BX1339" s="56"/>
      <c r="BY1339" s="56"/>
      <c r="BZ1339" s="56"/>
      <c r="CA1339" s="56"/>
      <c r="CB1339" s="56"/>
      <c r="CC1339" s="56"/>
      <c r="CD1339" s="56"/>
      <c r="CE1339" s="56"/>
      <c r="CF1339" s="56"/>
      <c r="CG1339" s="56"/>
      <c r="CH1339" s="56"/>
      <c r="CI1339" s="56"/>
      <c r="CJ1339" s="56"/>
      <c r="CK1339" s="56"/>
      <c r="CL1339" s="56"/>
      <c r="CM1339" s="56"/>
      <c r="CN1339" s="56"/>
      <c r="CO1339" s="56"/>
      <c r="CP1339" s="56"/>
      <c r="CQ1339" s="56"/>
      <c r="CR1339" s="56"/>
      <c r="CS1339" s="56"/>
      <c r="CT1339" s="56"/>
      <c r="CU1339" s="56"/>
      <c r="CV1339" s="56"/>
      <c r="CW1339" s="56"/>
      <c r="CX1339" s="56"/>
      <c r="CY1339" s="56"/>
      <c r="CZ1339" s="56"/>
      <c r="DA1339" s="56"/>
      <c r="DB1339" s="56"/>
      <c r="DC1339" s="56"/>
      <c r="DD1339" s="56"/>
      <c r="DE1339" s="56"/>
      <c r="DF1339" s="56"/>
      <c r="DG1339" s="56"/>
      <c r="DH1339" s="56"/>
      <c r="DI1339" s="56"/>
      <c r="DJ1339" s="56"/>
      <c r="DK1339" s="56"/>
      <c r="DL1339" s="56"/>
      <c r="DM1339" s="56"/>
      <c r="DN1339" s="56"/>
      <c r="DO1339" s="56"/>
      <c r="DP1339" s="56"/>
      <c r="DQ1339" s="56"/>
      <c r="DR1339" s="56"/>
      <c r="DS1339" s="56"/>
      <c r="DT1339" s="56"/>
      <c r="DU1339" s="56"/>
      <c r="DV1339" s="56"/>
      <c r="DW1339" s="56"/>
      <c r="DX1339" s="56"/>
      <c r="DY1339" s="56"/>
      <c r="DZ1339" s="56"/>
      <c r="EA1339" s="56"/>
      <c r="EB1339" s="56"/>
      <c r="EC1339" s="56"/>
      <c r="ED1339" s="56"/>
      <c r="EE1339" s="56"/>
      <c r="EF1339" s="56"/>
      <c r="EG1339" s="56"/>
      <c r="EH1339" s="56"/>
      <c r="EI1339" s="56"/>
      <c r="EJ1339" s="56"/>
      <c r="EK1339" s="56"/>
      <c r="EL1339" s="56"/>
      <c r="EM1339" s="61"/>
      <c r="EN1339" s="61"/>
      <c r="EO1339" s="61"/>
      <c r="EP1339" s="60"/>
      <c r="EQ1339" s="60"/>
    </row>
    <row r="1340" spans="2:147" ht="11.25" customHeight="1" x14ac:dyDescent="0.2">
      <c r="B1340" s="55"/>
      <c r="C1340" s="56"/>
      <c r="D1340" s="56"/>
      <c r="E1340" s="56"/>
      <c r="F1340" s="56"/>
      <c r="G1340" s="56"/>
      <c r="H1340" s="56"/>
      <c r="I1340" s="56"/>
      <c r="J1340" s="56"/>
      <c r="K1340" s="56"/>
      <c r="L1340" s="73"/>
      <c r="M1340" s="73"/>
      <c r="N1340" s="73"/>
      <c r="O1340" s="56"/>
      <c r="P1340" s="56"/>
      <c r="Q1340" s="56"/>
      <c r="R1340" s="56"/>
      <c r="S1340" s="56"/>
      <c r="T1340" s="56"/>
      <c r="U1340" s="56"/>
      <c r="V1340" s="56"/>
      <c r="W1340" s="56"/>
      <c r="X1340" s="56"/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56"/>
      <c r="AI1340" s="56"/>
      <c r="AJ1340" s="56"/>
      <c r="AK1340" s="56"/>
      <c r="AL1340" s="56"/>
      <c r="AM1340" s="56"/>
      <c r="AN1340" s="56"/>
      <c r="AO1340" s="56"/>
      <c r="AP1340" s="56"/>
      <c r="AQ1340" s="56"/>
      <c r="AR1340" s="56"/>
      <c r="AS1340" s="56"/>
      <c r="AT1340" s="56"/>
      <c r="AU1340" s="56"/>
      <c r="AV1340" s="56"/>
      <c r="AW1340" s="56"/>
      <c r="AX1340" s="56"/>
      <c r="AY1340" s="56"/>
      <c r="AZ1340" s="56"/>
      <c r="BA1340" s="56"/>
      <c r="BB1340" s="56"/>
      <c r="BC1340" s="56"/>
      <c r="BD1340" s="56"/>
      <c r="BE1340" s="56"/>
      <c r="BF1340" s="56"/>
      <c r="BG1340" s="56"/>
      <c r="BH1340" s="56"/>
      <c r="BI1340" s="56"/>
      <c r="BJ1340" s="56"/>
      <c r="BK1340" s="56"/>
      <c r="BL1340" s="56"/>
      <c r="BM1340" s="56"/>
      <c r="BN1340" s="56"/>
      <c r="BO1340" s="56"/>
      <c r="BP1340" s="56"/>
      <c r="BQ1340" s="56"/>
      <c r="BR1340" s="56"/>
      <c r="BS1340" s="73"/>
      <c r="BT1340" s="56"/>
      <c r="BU1340" s="56"/>
      <c r="BV1340" s="56"/>
      <c r="BW1340" s="56"/>
      <c r="BX1340" s="56"/>
      <c r="BY1340" s="56"/>
      <c r="BZ1340" s="56"/>
      <c r="CA1340" s="56"/>
      <c r="CB1340" s="56"/>
      <c r="CC1340" s="56"/>
      <c r="CD1340" s="56"/>
      <c r="CE1340" s="56"/>
      <c r="CF1340" s="56"/>
      <c r="CG1340" s="56"/>
      <c r="CH1340" s="56"/>
      <c r="CI1340" s="56"/>
      <c r="CJ1340" s="56"/>
      <c r="CK1340" s="56"/>
      <c r="CL1340" s="56"/>
      <c r="CM1340" s="56"/>
      <c r="CN1340" s="56"/>
      <c r="CO1340" s="56"/>
      <c r="CP1340" s="56"/>
      <c r="CQ1340" s="56"/>
      <c r="CR1340" s="56"/>
      <c r="CS1340" s="56"/>
      <c r="CT1340" s="56"/>
      <c r="CU1340" s="56"/>
      <c r="CV1340" s="56"/>
      <c r="CW1340" s="56"/>
      <c r="CX1340" s="56"/>
      <c r="CY1340" s="56"/>
      <c r="CZ1340" s="56"/>
      <c r="DA1340" s="56"/>
      <c r="DB1340" s="56"/>
      <c r="DC1340" s="56"/>
      <c r="DD1340" s="56"/>
      <c r="DE1340" s="56"/>
      <c r="DF1340" s="56"/>
      <c r="DG1340" s="56"/>
      <c r="DH1340" s="56"/>
      <c r="DI1340" s="56"/>
      <c r="DJ1340" s="56"/>
      <c r="DK1340" s="56"/>
      <c r="DL1340" s="56"/>
      <c r="DM1340" s="56"/>
      <c r="DN1340" s="56"/>
      <c r="DO1340" s="56"/>
      <c r="DP1340" s="56"/>
      <c r="DQ1340" s="56"/>
      <c r="DR1340" s="56"/>
      <c r="DS1340" s="56"/>
      <c r="DT1340" s="56"/>
      <c r="DU1340" s="56"/>
      <c r="DV1340" s="56"/>
      <c r="DW1340" s="56"/>
      <c r="DX1340" s="56"/>
      <c r="DY1340" s="56"/>
      <c r="DZ1340" s="56"/>
      <c r="EA1340" s="56"/>
      <c r="EB1340" s="56"/>
      <c r="EC1340" s="56"/>
      <c r="ED1340" s="56"/>
      <c r="EE1340" s="56"/>
      <c r="EF1340" s="56"/>
      <c r="EG1340" s="56"/>
      <c r="EH1340" s="56"/>
      <c r="EI1340" s="56"/>
      <c r="EJ1340" s="56"/>
      <c r="EK1340" s="56"/>
      <c r="EL1340" s="56"/>
      <c r="EM1340" s="61"/>
      <c r="EN1340" s="61"/>
      <c r="EO1340" s="61"/>
      <c r="EP1340" s="60"/>
      <c r="EQ1340" s="60"/>
    </row>
    <row r="1341" spans="2:147" ht="11.25" customHeight="1" x14ac:dyDescent="0.2">
      <c r="B1341" s="55"/>
      <c r="C1341" s="56"/>
      <c r="D1341" s="56"/>
      <c r="E1341" s="56"/>
      <c r="F1341" s="56"/>
      <c r="G1341" s="56"/>
      <c r="H1341" s="56"/>
      <c r="I1341" s="56"/>
      <c r="J1341" s="56"/>
      <c r="K1341" s="56"/>
      <c r="L1341" s="73"/>
      <c r="M1341" s="73"/>
      <c r="N1341" s="73"/>
      <c r="O1341" s="56"/>
      <c r="P1341" s="56"/>
      <c r="Q1341" s="56"/>
      <c r="R1341" s="56"/>
      <c r="S1341" s="56"/>
      <c r="T1341" s="56"/>
      <c r="U1341" s="56"/>
      <c r="V1341" s="56"/>
      <c r="W1341" s="56"/>
      <c r="X1341" s="56"/>
      <c r="Y1341" s="56"/>
      <c r="Z1341" s="56"/>
      <c r="AA1341" s="56"/>
      <c r="AB1341" s="56"/>
      <c r="AC1341" s="56"/>
      <c r="AD1341" s="56"/>
      <c r="AE1341" s="56"/>
      <c r="AF1341" s="56"/>
      <c r="AG1341" s="56"/>
      <c r="AH1341" s="56"/>
      <c r="AI1341" s="56"/>
      <c r="AJ1341" s="56"/>
      <c r="AK1341" s="56"/>
      <c r="AL1341" s="56"/>
      <c r="AM1341" s="56"/>
      <c r="AN1341" s="56"/>
      <c r="AO1341" s="56"/>
      <c r="AP1341" s="56"/>
      <c r="AQ1341" s="56"/>
      <c r="AR1341" s="56"/>
      <c r="AS1341" s="56"/>
      <c r="AT1341" s="56"/>
      <c r="AU1341" s="56"/>
      <c r="AV1341" s="56"/>
      <c r="AW1341" s="56"/>
      <c r="AX1341" s="56"/>
      <c r="AY1341" s="56"/>
      <c r="AZ1341" s="56"/>
      <c r="BA1341" s="56"/>
      <c r="BB1341" s="56"/>
      <c r="BC1341" s="56"/>
      <c r="BD1341" s="56"/>
      <c r="BE1341" s="56"/>
      <c r="BF1341" s="56"/>
      <c r="BG1341" s="56"/>
      <c r="BH1341" s="56"/>
      <c r="BI1341" s="56"/>
      <c r="BJ1341" s="56"/>
      <c r="BK1341" s="56"/>
      <c r="BL1341" s="56"/>
      <c r="BM1341" s="56"/>
      <c r="BN1341" s="56"/>
      <c r="BO1341" s="56"/>
      <c r="BP1341" s="56"/>
      <c r="BQ1341" s="56"/>
      <c r="BR1341" s="56"/>
      <c r="BS1341" s="73"/>
      <c r="BT1341" s="56"/>
      <c r="BU1341" s="56"/>
      <c r="BV1341" s="56"/>
      <c r="BW1341" s="56"/>
      <c r="BX1341" s="56"/>
      <c r="BY1341" s="56"/>
      <c r="BZ1341" s="56"/>
      <c r="CA1341" s="56"/>
      <c r="CB1341" s="56"/>
      <c r="CC1341" s="56"/>
      <c r="CD1341" s="56"/>
      <c r="CE1341" s="56"/>
      <c r="CF1341" s="56"/>
      <c r="CG1341" s="56"/>
      <c r="CH1341" s="56"/>
      <c r="CI1341" s="56"/>
      <c r="CJ1341" s="56"/>
      <c r="CK1341" s="56"/>
      <c r="CL1341" s="56"/>
      <c r="CM1341" s="56"/>
      <c r="CN1341" s="56"/>
      <c r="CO1341" s="56"/>
      <c r="CP1341" s="56"/>
      <c r="CQ1341" s="56"/>
      <c r="CR1341" s="56"/>
      <c r="CS1341" s="56"/>
      <c r="CT1341" s="56"/>
      <c r="CU1341" s="56"/>
      <c r="CV1341" s="56"/>
      <c r="CW1341" s="56"/>
      <c r="CX1341" s="56"/>
      <c r="CY1341" s="56"/>
      <c r="CZ1341" s="56"/>
      <c r="DA1341" s="56"/>
      <c r="DB1341" s="56"/>
      <c r="DC1341" s="56"/>
      <c r="DD1341" s="56"/>
      <c r="DE1341" s="56"/>
      <c r="DF1341" s="56"/>
      <c r="DG1341" s="56"/>
      <c r="DH1341" s="56"/>
      <c r="DI1341" s="56"/>
      <c r="DJ1341" s="56"/>
      <c r="DK1341" s="56"/>
      <c r="DL1341" s="56"/>
      <c r="DM1341" s="56"/>
      <c r="DN1341" s="56"/>
      <c r="DO1341" s="56"/>
      <c r="DP1341" s="56"/>
      <c r="DQ1341" s="56"/>
      <c r="DR1341" s="56"/>
      <c r="DS1341" s="56"/>
      <c r="DT1341" s="56"/>
      <c r="DU1341" s="56"/>
      <c r="DV1341" s="56"/>
      <c r="DW1341" s="56"/>
      <c r="DX1341" s="56"/>
      <c r="DY1341" s="56"/>
      <c r="DZ1341" s="56"/>
      <c r="EA1341" s="56"/>
      <c r="EB1341" s="56"/>
      <c r="EC1341" s="56"/>
      <c r="ED1341" s="56"/>
      <c r="EE1341" s="56"/>
      <c r="EF1341" s="56"/>
      <c r="EG1341" s="56"/>
      <c r="EH1341" s="56"/>
      <c r="EI1341" s="56"/>
      <c r="EJ1341" s="56"/>
      <c r="EK1341" s="56"/>
      <c r="EL1341" s="56"/>
      <c r="EM1341" s="61"/>
      <c r="EN1341" s="61"/>
      <c r="EO1341" s="61"/>
      <c r="EP1341" s="60"/>
      <c r="EQ1341" s="60"/>
    </row>
    <row r="1342" spans="2:147" ht="11.25" customHeight="1" x14ac:dyDescent="0.2">
      <c r="B1342" s="55"/>
      <c r="C1342" s="56"/>
      <c r="D1342" s="56"/>
      <c r="E1342" s="56"/>
      <c r="F1342" s="56"/>
      <c r="G1342" s="56"/>
      <c r="H1342" s="56"/>
      <c r="I1342" s="56"/>
      <c r="J1342" s="56"/>
      <c r="K1342" s="56"/>
      <c r="L1342" s="73"/>
      <c r="M1342" s="73"/>
      <c r="N1342" s="73"/>
      <c r="O1342" s="56"/>
      <c r="P1342" s="56"/>
      <c r="Q1342" s="56"/>
      <c r="R1342" s="56"/>
      <c r="S1342" s="56"/>
      <c r="T1342" s="56"/>
      <c r="U1342" s="56"/>
      <c r="V1342" s="56"/>
      <c r="W1342" s="56"/>
      <c r="X1342" s="56"/>
      <c r="Y1342" s="56"/>
      <c r="Z1342" s="56"/>
      <c r="AA1342" s="56"/>
      <c r="AB1342" s="56"/>
      <c r="AC1342" s="56"/>
      <c r="AD1342" s="56"/>
      <c r="AE1342" s="56"/>
      <c r="AF1342" s="56"/>
      <c r="AG1342" s="56"/>
      <c r="AH1342" s="56"/>
      <c r="AI1342" s="56"/>
      <c r="AJ1342" s="56"/>
      <c r="AK1342" s="56"/>
      <c r="AL1342" s="56"/>
      <c r="AM1342" s="56"/>
      <c r="AN1342" s="56"/>
      <c r="AO1342" s="56"/>
      <c r="AP1342" s="56"/>
      <c r="AQ1342" s="56"/>
      <c r="AR1342" s="56"/>
      <c r="AS1342" s="56"/>
      <c r="AT1342" s="56"/>
      <c r="AU1342" s="56"/>
      <c r="AV1342" s="56"/>
      <c r="AW1342" s="56"/>
      <c r="AX1342" s="56"/>
      <c r="AY1342" s="56"/>
      <c r="AZ1342" s="56"/>
      <c r="BA1342" s="56"/>
      <c r="BB1342" s="56"/>
      <c r="BC1342" s="56"/>
      <c r="BD1342" s="56"/>
      <c r="BE1342" s="56"/>
      <c r="BF1342" s="56"/>
      <c r="BG1342" s="56"/>
      <c r="BH1342" s="56"/>
      <c r="BI1342" s="56"/>
      <c r="BJ1342" s="56"/>
      <c r="BK1342" s="56"/>
      <c r="BL1342" s="56"/>
      <c r="BM1342" s="56"/>
      <c r="BN1342" s="56"/>
      <c r="BO1342" s="56"/>
      <c r="BP1342" s="56"/>
      <c r="BQ1342" s="56"/>
      <c r="BR1342" s="56"/>
      <c r="BS1342" s="73"/>
      <c r="BT1342" s="56"/>
      <c r="BU1342" s="56"/>
      <c r="BV1342" s="56"/>
      <c r="BW1342" s="56"/>
      <c r="BX1342" s="56"/>
      <c r="BY1342" s="56"/>
      <c r="BZ1342" s="56"/>
      <c r="CA1342" s="56"/>
      <c r="CB1342" s="56"/>
      <c r="CC1342" s="56"/>
      <c r="CD1342" s="56"/>
      <c r="CE1342" s="56"/>
      <c r="CF1342" s="56"/>
      <c r="CG1342" s="56"/>
      <c r="CH1342" s="56"/>
      <c r="CI1342" s="56"/>
      <c r="CJ1342" s="56"/>
      <c r="CK1342" s="56"/>
      <c r="CL1342" s="56"/>
      <c r="CM1342" s="56"/>
      <c r="CN1342" s="56"/>
      <c r="CO1342" s="56"/>
      <c r="CP1342" s="56"/>
      <c r="CQ1342" s="56"/>
      <c r="CR1342" s="56"/>
      <c r="CS1342" s="56"/>
      <c r="CT1342" s="56"/>
      <c r="CU1342" s="56"/>
      <c r="CV1342" s="56"/>
      <c r="CW1342" s="56"/>
      <c r="CX1342" s="56"/>
      <c r="CY1342" s="56"/>
      <c r="CZ1342" s="56"/>
      <c r="DA1342" s="56"/>
      <c r="DB1342" s="56"/>
      <c r="DC1342" s="56"/>
      <c r="DD1342" s="56"/>
      <c r="DE1342" s="56"/>
      <c r="DF1342" s="56"/>
      <c r="DG1342" s="56"/>
      <c r="DH1342" s="56"/>
      <c r="DI1342" s="56"/>
      <c r="DJ1342" s="56"/>
      <c r="DK1342" s="56"/>
      <c r="DL1342" s="56"/>
      <c r="DM1342" s="56"/>
      <c r="DN1342" s="56"/>
      <c r="DO1342" s="56"/>
      <c r="DP1342" s="56"/>
      <c r="DQ1342" s="56"/>
      <c r="DR1342" s="56"/>
      <c r="DS1342" s="56"/>
      <c r="DT1342" s="56"/>
      <c r="DU1342" s="56"/>
      <c r="DV1342" s="56"/>
      <c r="DW1342" s="56"/>
      <c r="DX1342" s="56"/>
      <c r="DY1342" s="56"/>
      <c r="DZ1342" s="56"/>
      <c r="EA1342" s="56"/>
      <c r="EB1342" s="56"/>
      <c r="EC1342" s="56"/>
      <c r="ED1342" s="56"/>
      <c r="EE1342" s="56"/>
      <c r="EF1342" s="56"/>
      <c r="EG1342" s="56"/>
      <c r="EH1342" s="56"/>
      <c r="EI1342" s="56"/>
      <c r="EJ1342" s="56"/>
      <c r="EK1342" s="56"/>
      <c r="EL1342" s="56"/>
      <c r="EM1342" s="61"/>
      <c r="EN1342" s="61"/>
      <c r="EO1342" s="61"/>
      <c r="EP1342" s="60"/>
      <c r="EQ1342" s="60"/>
    </row>
    <row r="1343" spans="2:147" ht="11.25" customHeight="1" x14ac:dyDescent="0.2">
      <c r="B1343" s="55"/>
      <c r="C1343" s="56"/>
      <c r="D1343" s="56"/>
      <c r="E1343" s="56"/>
      <c r="F1343" s="56"/>
      <c r="G1343" s="56"/>
      <c r="H1343" s="56"/>
      <c r="I1343" s="56"/>
      <c r="J1343" s="56"/>
      <c r="K1343" s="56"/>
      <c r="L1343" s="73"/>
      <c r="M1343" s="73"/>
      <c r="N1343" s="73"/>
      <c r="O1343" s="56"/>
      <c r="P1343" s="56"/>
      <c r="Q1343" s="56"/>
      <c r="R1343" s="56"/>
      <c r="S1343" s="56"/>
      <c r="T1343" s="56"/>
      <c r="U1343" s="56"/>
      <c r="V1343" s="56"/>
      <c r="W1343" s="56"/>
      <c r="X1343" s="56"/>
      <c r="Y1343" s="56"/>
      <c r="Z1343" s="56"/>
      <c r="AA1343" s="56"/>
      <c r="AB1343" s="56"/>
      <c r="AC1343" s="56"/>
      <c r="AD1343" s="56"/>
      <c r="AE1343" s="56"/>
      <c r="AF1343" s="56"/>
      <c r="AG1343" s="56"/>
      <c r="AH1343" s="56"/>
      <c r="AI1343" s="56"/>
      <c r="AJ1343" s="56"/>
      <c r="AK1343" s="56"/>
      <c r="AL1343" s="56"/>
      <c r="AM1343" s="56"/>
      <c r="AN1343" s="56"/>
      <c r="AO1343" s="56"/>
      <c r="AP1343" s="56"/>
      <c r="AQ1343" s="56"/>
      <c r="AR1343" s="56"/>
      <c r="AS1343" s="56"/>
      <c r="AT1343" s="56"/>
      <c r="AU1343" s="56"/>
      <c r="AV1343" s="56"/>
      <c r="AW1343" s="56"/>
      <c r="AX1343" s="56"/>
      <c r="AY1343" s="56"/>
      <c r="AZ1343" s="56"/>
      <c r="BA1343" s="56"/>
      <c r="BB1343" s="56"/>
      <c r="BC1343" s="56"/>
      <c r="BD1343" s="56"/>
      <c r="BE1343" s="56"/>
      <c r="BF1343" s="56"/>
      <c r="BG1343" s="56"/>
      <c r="BH1343" s="56"/>
      <c r="BI1343" s="56"/>
      <c r="BJ1343" s="56"/>
      <c r="BK1343" s="56"/>
      <c r="BL1343" s="56"/>
      <c r="BM1343" s="56"/>
      <c r="BN1343" s="56"/>
      <c r="BO1343" s="56"/>
      <c r="BP1343" s="56"/>
      <c r="BQ1343" s="56"/>
      <c r="BR1343" s="56"/>
      <c r="BS1343" s="73"/>
      <c r="BT1343" s="56"/>
      <c r="BU1343" s="56"/>
      <c r="BV1343" s="56"/>
      <c r="BW1343" s="56"/>
      <c r="BX1343" s="56"/>
      <c r="BY1343" s="56"/>
      <c r="BZ1343" s="56"/>
      <c r="CA1343" s="56"/>
      <c r="CB1343" s="56"/>
      <c r="CC1343" s="56"/>
      <c r="CD1343" s="56"/>
      <c r="CE1343" s="56"/>
      <c r="CF1343" s="56"/>
      <c r="CG1343" s="56"/>
      <c r="CH1343" s="56"/>
      <c r="CI1343" s="56"/>
      <c r="CJ1343" s="56"/>
      <c r="CK1343" s="56"/>
      <c r="CL1343" s="56"/>
      <c r="CM1343" s="56"/>
      <c r="CN1343" s="56"/>
      <c r="CO1343" s="56"/>
      <c r="CP1343" s="56"/>
      <c r="CQ1343" s="56"/>
      <c r="CR1343" s="56"/>
      <c r="CS1343" s="56"/>
      <c r="CT1343" s="56"/>
      <c r="CU1343" s="56"/>
      <c r="CV1343" s="56"/>
      <c r="CW1343" s="56"/>
      <c r="CX1343" s="56"/>
      <c r="CY1343" s="56"/>
      <c r="CZ1343" s="56"/>
      <c r="DA1343" s="56"/>
      <c r="DB1343" s="56"/>
      <c r="DC1343" s="56"/>
      <c r="DD1343" s="56"/>
      <c r="DE1343" s="56"/>
      <c r="DF1343" s="56"/>
      <c r="DG1343" s="56"/>
      <c r="DH1343" s="56"/>
      <c r="DI1343" s="56"/>
      <c r="DJ1343" s="56"/>
      <c r="DK1343" s="56"/>
      <c r="DL1343" s="56"/>
      <c r="DM1343" s="56"/>
      <c r="DN1343" s="56"/>
      <c r="DO1343" s="56"/>
      <c r="DP1343" s="56"/>
      <c r="DQ1343" s="56"/>
      <c r="DR1343" s="56"/>
      <c r="DS1343" s="56"/>
      <c r="DT1343" s="56"/>
      <c r="DU1343" s="56"/>
      <c r="DV1343" s="56"/>
      <c r="DW1343" s="56"/>
      <c r="DX1343" s="56"/>
      <c r="DY1343" s="56"/>
      <c r="DZ1343" s="56"/>
      <c r="EA1343" s="56"/>
      <c r="EB1343" s="56"/>
      <c r="EC1343" s="56"/>
      <c r="ED1343" s="56"/>
      <c r="EE1343" s="56"/>
      <c r="EF1343" s="56"/>
      <c r="EG1343" s="56"/>
      <c r="EH1343" s="56"/>
      <c r="EI1343" s="56"/>
      <c r="EJ1343" s="56"/>
      <c r="EK1343" s="56"/>
      <c r="EL1343" s="56"/>
      <c r="EM1343" s="61"/>
      <c r="EN1343" s="61"/>
      <c r="EO1343" s="61"/>
      <c r="EP1343" s="60"/>
      <c r="EQ1343" s="60"/>
    </row>
    <row r="1344" spans="2:147" ht="11.25" customHeight="1" x14ac:dyDescent="0.2">
      <c r="B1344" s="55"/>
      <c r="C1344" s="56"/>
      <c r="D1344" s="56"/>
      <c r="E1344" s="56"/>
      <c r="F1344" s="56"/>
      <c r="G1344" s="56"/>
      <c r="H1344" s="56"/>
      <c r="I1344" s="56"/>
      <c r="J1344" s="56"/>
      <c r="K1344" s="56"/>
      <c r="L1344" s="73"/>
      <c r="M1344" s="73"/>
      <c r="N1344" s="73"/>
      <c r="O1344" s="56"/>
      <c r="P1344" s="56"/>
      <c r="Q1344" s="56"/>
      <c r="R1344" s="56"/>
      <c r="S1344" s="56"/>
      <c r="T1344" s="56"/>
      <c r="U1344" s="56"/>
      <c r="V1344" s="56"/>
      <c r="W1344" s="56"/>
      <c r="X1344" s="56"/>
      <c r="Y1344" s="56"/>
      <c r="Z1344" s="56"/>
      <c r="AA1344" s="56"/>
      <c r="AB1344" s="56"/>
      <c r="AC1344" s="56"/>
      <c r="AD1344" s="56"/>
      <c r="AE1344" s="56"/>
      <c r="AF1344" s="56"/>
      <c r="AG1344" s="56"/>
      <c r="AH1344" s="56"/>
      <c r="AI1344" s="56"/>
      <c r="AJ1344" s="56"/>
      <c r="AK1344" s="56"/>
      <c r="AL1344" s="56"/>
      <c r="AM1344" s="56"/>
      <c r="AN1344" s="56"/>
      <c r="AO1344" s="56"/>
      <c r="AP1344" s="56"/>
      <c r="AQ1344" s="56"/>
      <c r="AR1344" s="56"/>
      <c r="AS1344" s="56"/>
      <c r="AT1344" s="56"/>
      <c r="AU1344" s="56"/>
      <c r="AV1344" s="56"/>
      <c r="AW1344" s="56"/>
      <c r="AX1344" s="56"/>
      <c r="AY1344" s="56"/>
      <c r="AZ1344" s="56"/>
      <c r="BA1344" s="56"/>
      <c r="BB1344" s="56"/>
      <c r="BC1344" s="56"/>
      <c r="BD1344" s="56"/>
      <c r="BE1344" s="56"/>
      <c r="BF1344" s="56"/>
      <c r="BG1344" s="56"/>
      <c r="BH1344" s="56"/>
      <c r="BI1344" s="56"/>
      <c r="BJ1344" s="56"/>
      <c r="BK1344" s="56"/>
      <c r="BL1344" s="56"/>
      <c r="BM1344" s="56"/>
      <c r="BN1344" s="56"/>
      <c r="BO1344" s="56"/>
      <c r="BP1344" s="56"/>
      <c r="BQ1344" s="56"/>
      <c r="BR1344" s="56"/>
      <c r="BS1344" s="73"/>
      <c r="BT1344" s="56"/>
      <c r="BU1344" s="56"/>
      <c r="BV1344" s="56"/>
      <c r="BW1344" s="56"/>
      <c r="BX1344" s="56"/>
      <c r="BY1344" s="56"/>
      <c r="BZ1344" s="56"/>
      <c r="CA1344" s="56"/>
      <c r="CB1344" s="56"/>
      <c r="CC1344" s="56"/>
      <c r="CD1344" s="56"/>
      <c r="CE1344" s="56"/>
      <c r="CF1344" s="56"/>
      <c r="CG1344" s="56"/>
      <c r="CH1344" s="56"/>
      <c r="CI1344" s="56"/>
      <c r="CJ1344" s="56"/>
      <c r="CK1344" s="56"/>
      <c r="CL1344" s="56"/>
      <c r="CM1344" s="56"/>
      <c r="CN1344" s="56"/>
      <c r="CO1344" s="56"/>
      <c r="CP1344" s="56"/>
      <c r="CQ1344" s="56"/>
      <c r="CR1344" s="56"/>
      <c r="CS1344" s="56"/>
      <c r="CT1344" s="56"/>
      <c r="CU1344" s="56"/>
      <c r="CV1344" s="56"/>
      <c r="CW1344" s="56"/>
      <c r="CX1344" s="56"/>
      <c r="CY1344" s="56"/>
      <c r="CZ1344" s="56"/>
      <c r="DA1344" s="56"/>
      <c r="DB1344" s="56"/>
      <c r="DC1344" s="56"/>
      <c r="DD1344" s="56"/>
      <c r="DE1344" s="56"/>
      <c r="DF1344" s="56"/>
      <c r="DG1344" s="56"/>
      <c r="DH1344" s="56"/>
      <c r="DI1344" s="56"/>
      <c r="DJ1344" s="56"/>
      <c r="DK1344" s="56"/>
      <c r="DL1344" s="56"/>
      <c r="DM1344" s="56"/>
      <c r="DN1344" s="56"/>
      <c r="DO1344" s="56"/>
      <c r="DP1344" s="56"/>
      <c r="DQ1344" s="56"/>
      <c r="DR1344" s="56"/>
      <c r="DS1344" s="56"/>
      <c r="DT1344" s="56"/>
      <c r="DU1344" s="56"/>
      <c r="DV1344" s="56"/>
      <c r="DW1344" s="56"/>
      <c r="DX1344" s="56"/>
      <c r="DY1344" s="56"/>
      <c r="DZ1344" s="56"/>
      <c r="EA1344" s="56"/>
      <c r="EB1344" s="56"/>
      <c r="EC1344" s="56"/>
      <c r="ED1344" s="56"/>
      <c r="EE1344" s="56"/>
      <c r="EF1344" s="56"/>
      <c r="EG1344" s="56"/>
      <c r="EH1344" s="56"/>
      <c r="EI1344" s="56"/>
      <c r="EJ1344" s="56"/>
      <c r="EK1344" s="56"/>
      <c r="EL1344" s="56"/>
      <c r="EM1344" s="61"/>
      <c r="EN1344" s="61"/>
      <c r="EO1344" s="61"/>
      <c r="EP1344" s="60"/>
      <c r="EQ1344" s="60"/>
    </row>
    <row r="1345" spans="2:147" ht="11.25" customHeight="1" x14ac:dyDescent="0.2">
      <c r="B1345" s="55"/>
      <c r="C1345" s="56"/>
      <c r="D1345" s="56"/>
      <c r="E1345" s="56"/>
      <c r="F1345" s="56"/>
      <c r="G1345" s="56"/>
      <c r="H1345" s="56"/>
      <c r="I1345" s="56"/>
      <c r="J1345" s="56"/>
      <c r="K1345" s="56"/>
      <c r="L1345" s="73"/>
      <c r="M1345" s="73"/>
      <c r="N1345" s="73"/>
      <c r="O1345" s="56"/>
      <c r="P1345" s="56"/>
      <c r="Q1345" s="56"/>
      <c r="R1345" s="56"/>
      <c r="S1345" s="56"/>
      <c r="T1345" s="56"/>
      <c r="U1345" s="56"/>
      <c r="V1345" s="56"/>
      <c r="W1345" s="56"/>
      <c r="X1345" s="56"/>
      <c r="Y1345" s="56"/>
      <c r="Z1345" s="56"/>
      <c r="AA1345" s="56"/>
      <c r="AB1345" s="56"/>
      <c r="AC1345" s="56"/>
      <c r="AD1345" s="56"/>
      <c r="AE1345" s="56"/>
      <c r="AF1345" s="56"/>
      <c r="AG1345" s="56"/>
      <c r="AH1345" s="56"/>
      <c r="AI1345" s="56"/>
      <c r="AJ1345" s="56"/>
      <c r="AK1345" s="56"/>
      <c r="AL1345" s="56"/>
      <c r="AM1345" s="56"/>
      <c r="AN1345" s="56"/>
      <c r="AO1345" s="56"/>
      <c r="AP1345" s="56"/>
      <c r="AQ1345" s="56"/>
      <c r="AR1345" s="56"/>
      <c r="AS1345" s="56"/>
      <c r="AT1345" s="56"/>
      <c r="AU1345" s="56"/>
      <c r="AV1345" s="56"/>
      <c r="AW1345" s="56"/>
      <c r="AX1345" s="56"/>
      <c r="AY1345" s="56"/>
      <c r="AZ1345" s="56"/>
      <c r="BA1345" s="56"/>
      <c r="BB1345" s="56"/>
      <c r="BC1345" s="56"/>
      <c r="BD1345" s="56"/>
      <c r="BE1345" s="56"/>
      <c r="BF1345" s="56"/>
      <c r="BG1345" s="56"/>
      <c r="BH1345" s="56"/>
      <c r="BI1345" s="56"/>
      <c r="BJ1345" s="56"/>
      <c r="BK1345" s="56"/>
      <c r="BL1345" s="56"/>
      <c r="BM1345" s="56"/>
      <c r="BN1345" s="56"/>
      <c r="BO1345" s="56"/>
      <c r="BP1345" s="56"/>
      <c r="BQ1345" s="56"/>
      <c r="BR1345" s="56"/>
      <c r="BS1345" s="73"/>
      <c r="BT1345" s="56"/>
      <c r="BU1345" s="56"/>
      <c r="BV1345" s="56"/>
      <c r="BW1345" s="56"/>
      <c r="BX1345" s="56"/>
      <c r="BY1345" s="56"/>
      <c r="BZ1345" s="56"/>
      <c r="CA1345" s="56"/>
      <c r="CB1345" s="56"/>
      <c r="CC1345" s="56"/>
      <c r="CD1345" s="56"/>
      <c r="CE1345" s="56"/>
      <c r="CF1345" s="56"/>
      <c r="CG1345" s="56"/>
      <c r="CH1345" s="56"/>
      <c r="CI1345" s="56"/>
      <c r="CJ1345" s="56"/>
      <c r="CK1345" s="56"/>
      <c r="CL1345" s="56"/>
      <c r="CM1345" s="56"/>
      <c r="CN1345" s="56"/>
      <c r="CO1345" s="56"/>
      <c r="CP1345" s="56"/>
      <c r="CQ1345" s="56"/>
      <c r="CR1345" s="56"/>
      <c r="CS1345" s="56"/>
      <c r="CT1345" s="56"/>
      <c r="CU1345" s="56"/>
      <c r="CV1345" s="56"/>
      <c r="CW1345" s="56"/>
      <c r="CX1345" s="56"/>
      <c r="CY1345" s="56"/>
      <c r="CZ1345" s="56"/>
      <c r="DA1345" s="56"/>
      <c r="DB1345" s="56"/>
      <c r="DC1345" s="56"/>
      <c r="DD1345" s="56"/>
      <c r="DE1345" s="56"/>
      <c r="DF1345" s="56"/>
      <c r="DG1345" s="56"/>
      <c r="DH1345" s="56"/>
      <c r="DI1345" s="56"/>
      <c r="DJ1345" s="56"/>
      <c r="DK1345" s="56"/>
      <c r="DL1345" s="56"/>
      <c r="DM1345" s="56"/>
      <c r="DN1345" s="56"/>
      <c r="DO1345" s="56"/>
      <c r="DP1345" s="56"/>
      <c r="DQ1345" s="56"/>
      <c r="DR1345" s="56"/>
      <c r="DS1345" s="56"/>
      <c r="DT1345" s="56"/>
      <c r="DU1345" s="56"/>
      <c r="DV1345" s="56"/>
      <c r="DW1345" s="56"/>
      <c r="DX1345" s="56"/>
      <c r="DY1345" s="56"/>
      <c r="DZ1345" s="56"/>
      <c r="EA1345" s="56"/>
      <c r="EB1345" s="56"/>
      <c r="EC1345" s="56"/>
      <c r="ED1345" s="56"/>
      <c r="EE1345" s="56"/>
      <c r="EF1345" s="56"/>
      <c r="EG1345" s="56"/>
      <c r="EH1345" s="56"/>
      <c r="EI1345" s="56"/>
      <c r="EJ1345" s="56"/>
      <c r="EK1345" s="56"/>
      <c r="EL1345" s="56"/>
      <c r="EM1345" s="61"/>
      <c r="EN1345" s="61"/>
      <c r="EO1345" s="61"/>
      <c r="EP1345" s="60"/>
      <c r="EQ1345" s="60"/>
    </row>
    <row r="1346" spans="2:147" ht="11.25" customHeight="1" x14ac:dyDescent="0.2">
      <c r="B1346" s="55"/>
      <c r="C1346" s="56"/>
      <c r="D1346" s="56"/>
      <c r="E1346" s="56"/>
      <c r="F1346" s="56"/>
      <c r="G1346" s="56"/>
      <c r="H1346" s="56"/>
      <c r="I1346" s="56"/>
      <c r="J1346" s="56"/>
      <c r="K1346" s="56"/>
      <c r="L1346" s="73"/>
      <c r="M1346" s="73"/>
      <c r="N1346" s="73"/>
      <c r="O1346" s="56"/>
      <c r="P1346" s="56"/>
      <c r="Q1346" s="56"/>
      <c r="R1346" s="56"/>
      <c r="S1346" s="56"/>
      <c r="T1346" s="56"/>
      <c r="U1346" s="56"/>
      <c r="V1346" s="56"/>
      <c r="W1346" s="56"/>
      <c r="X1346" s="56"/>
      <c r="Y1346" s="56"/>
      <c r="Z1346" s="56"/>
      <c r="AA1346" s="56"/>
      <c r="AB1346" s="56"/>
      <c r="AC1346" s="56"/>
      <c r="AD1346" s="56"/>
      <c r="AE1346" s="56"/>
      <c r="AF1346" s="56"/>
      <c r="AG1346" s="56"/>
      <c r="AH1346" s="56"/>
      <c r="AI1346" s="56"/>
      <c r="AJ1346" s="56"/>
      <c r="AK1346" s="56"/>
      <c r="AL1346" s="56"/>
      <c r="AM1346" s="56"/>
      <c r="AN1346" s="56"/>
      <c r="AO1346" s="56"/>
      <c r="AP1346" s="56"/>
      <c r="AQ1346" s="56"/>
      <c r="AR1346" s="56"/>
      <c r="AS1346" s="56"/>
      <c r="AT1346" s="56"/>
      <c r="AU1346" s="56"/>
      <c r="AV1346" s="56"/>
      <c r="AW1346" s="56"/>
      <c r="AX1346" s="56"/>
      <c r="AY1346" s="56"/>
      <c r="AZ1346" s="56"/>
      <c r="BA1346" s="56"/>
      <c r="BB1346" s="56"/>
      <c r="BC1346" s="56"/>
      <c r="BD1346" s="56"/>
      <c r="BE1346" s="56"/>
      <c r="BF1346" s="56"/>
      <c r="BG1346" s="56"/>
      <c r="BH1346" s="56"/>
      <c r="BI1346" s="56"/>
      <c r="BJ1346" s="56"/>
      <c r="BK1346" s="56"/>
      <c r="BL1346" s="56"/>
      <c r="BM1346" s="56"/>
      <c r="BN1346" s="56"/>
      <c r="BO1346" s="56"/>
      <c r="BP1346" s="56"/>
      <c r="BQ1346" s="56"/>
      <c r="BR1346" s="56"/>
      <c r="BS1346" s="73"/>
      <c r="BT1346" s="56"/>
      <c r="BU1346" s="56"/>
      <c r="BV1346" s="56"/>
      <c r="BW1346" s="56"/>
      <c r="BX1346" s="56"/>
      <c r="BY1346" s="56"/>
      <c r="BZ1346" s="56"/>
      <c r="CA1346" s="56"/>
      <c r="CB1346" s="56"/>
      <c r="CC1346" s="56"/>
      <c r="CD1346" s="56"/>
      <c r="CE1346" s="56"/>
      <c r="CF1346" s="56"/>
      <c r="CG1346" s="56"/>
      <c r="CH1346" s="56"/>
      <c r="CI1346" s="56"/>
      <c r="CJ1346" s="56"/>
      <c r="CK1346" s="56"/>
      <c r="CL1346" s="56"/>
      <c r="CM1346" s="56"/>
      <c r="CN1346" s="56"/>
      <c r="CO1346" s="56"/>
      <c r="CP1346" s="56"/>
      <c r="CQ1346" s="56"/>
      <c r="CR1346" s="56"/>
      <c r="CS1346" s="56"/>
      <c r="CT1346" s="56"/>
      <c r="CU1346" s="56"/>
      <c r="CV1346" s="56"/>
      <c r="CW1346" s="56"/>
      <c r="CX1346" s="56"/>
      <c r="CY1346" s="56"/>
      <c r="CZ1346" s="56"/>
      <c r="DA1346" s="56"/>
      <c r="DB1346" s="56"/>
      <c r="DC1346" s="56"/>
      <c r="DD1346" s="56"/>
      <c r="DE1346" s="56"/>
      <c r="DF1346" s="56"/>
      <c r="DG1346" s="56"/>
      <c r="DH1346" s="56"/>
      <c r="DI1346" s="56"/>
      <c r="DJ1346" s="56"/>
      <c r="DK1346" s="56"/>
      <c r="DL1346" s="56"/>
      <c r="DM1346" s="56"/>
      <c r="DN1346" s="56"/>
      <c r="DO1346" s="56"/>
      <c r="DP1346" s="56"/>
      <c r="DQ1346" s="56"/>
      <c r="DR1346" s="56"/>
      <c r="DS1346" s="56"/>
      <c r="DT1346" s="56"/>
      <c r="DU1346" s="56"/>
      <c r="DV1346" s="56"/>
      <c r="DW1346" s="56"/>
      <c r="DX1346" s="56"/>
      <c r="DY1346" s="56"/>
      <c r="DZ1346" s="56"/>
      <c r="EA1346" s="56"/>
      <c r="EB1346" s="56"/>
      <c r="EC1346" s="56"/>
      <c r="ED1346" s="56"/>
      <c r="EE1346" s="56"/>
      <c r="EF1346" s="56"/>
      <c r="EG1346" s="56"/>
      <c r="EH1346" s="56"/>
      <c r="EI1346" s="56"/>
      <c r="EJ1346" s="56"/>
      <c r="EK1346" s="56"/>
      <c r="EL1346" s="56"/>
      <c r="EM1346" s="61"/>
      <c r="EN1346" s="61"/>
      <c r="EO1346" s="61"/>
      <c r="EP1346" s="60"/>
      <c r="EQ1346" s="60"/>
    </row>
    <row r="1347" spans="2:147" ht="11.25" customHeight="1" x14ac:dyDescent="0.2">
      <c r="B1347" s="55"/>
      <c r="C1347" s="56"/>
      <c r="D1347" s="56"/>
      <c r="E1347" s="56"/>
      <c r="F1347" s="56"/>
      <c r="G1347" s="56"/>
      <c r="H1347" s="56"/>
      <c r="I1347" s="56"/>
      <c r="J1347" s="56"/>
      <c r="K1347" s="56"/>
      <c r="L1347" s="73"/>
      <c r="M1347" s="73"/>
      <c r="N1347" s="73"/>
      <c r="O1347" s="56"/>
      <c r="P1347" s="56"/>
      <c r="Q1347" s="56"/>
      <c r="R1347" s="56"/>
      <c r="S1347" s="56"/>
      <c r="T1347" s="56"/>
      <c r="U1347" s="56"/>
      <c r="V1347" s="56"/>
      <c r="W1347" s="56"/>
      <c r="X1347" s="56"/>
      <c r="Y1347" s="56"/>
      <c r="Z1347" s="56"/>
      <c r="AA1347" s="56"/>
      <c r="AB1347" s="56"/>
      <c r="AC1347" s="56"/>
      <c r="AD1347" s="56"/>
      <c r="AE1347" s="56"/>
      <c r="AF1347" s="56"/>
      <c r="AG1347" s="56"/>
      <c r="AH1347" s="56"/>
      <c r="AI1347" s="56"/>
      <c r="AJ1347" s="56"/>
      <c r="AK1347" s="56"/>
      <c r="AL1347" s="56"/>
      <c r="AM1347" s="56"/>
      <c r="AN1347" s="56"/>
      <c r="AO1347" s="56"/>
      <c r="AP1347" s="56"/>
      <c r="AQ1347" s="56"/>
      <c r="AR1347" s="56"/>
      <c r="AS1347" s="56"/>
      <c r="AT1347" s="56"/>
      <c r="AU1347" s="56"/>
      <c r="AV1347" s="56"/>
      <c r="AW1347" s="56"/>
      <c r="AX1347" s="56"/>
      <c r="AY1347" s="56"/>
      <c r="AZ1347" s="56"/>
      <c r="BA1347" s="56"/>
      <c r="BB1347" s="56"/>
      <c r="BC1347" s="56"/>
      <c r="BD1347" s="56"/>
      <c r="BE1347" s="56"/>
      <c r="BF1347" s="56"/>
      <c r="BG1347" s="56"/>
      <c r="BH1347" s="56"/>
      <c r="BI1347" s="56"/>
      <c r="BJ1347" s="56"/>
      <c r="BK1347" s="56"/>
      <c r="BL1347" s="56"/>
      <c r="BM1347" s="56"/>
      <c r="BN1347" s="56"/>
      <c r="BO1347" s="56"/>
      <c r="BP1347" s="56"/>
      <c r="BQ1347" s="56"/>
      <c r="BR1347" s="56"/>
      <c r="BS1347" s="73"/>
      <c r="BT1347" s="56"/>
      <c r="BU1347" s="56"/>
      <c r="BV1347" s="56"/>
      <c r="BW1347" s="56"/>
      <c r="BX1347" s="56"/>
      <c r="BY1347" s="56"/>
      <c r="BZ1347" s="56"/>
      <c r="CA1347" s="56"/>
      <c r="CB1347" s="56"/>
      <c r="CC1347" s="56"/>
      <c r="CD1347" s="56"/>
      <c r="CE1347" s="56"/>
      <c r="CF1347" s="56"/>
      <c r="CG1347" s="56"/>
      <c r="CH1347" s="56"/>
      <c r="CI1347" s="56"/>
      <c r="CJ1347" s="56"/>
      <c r="CK1347" s="56"/>
      <c r="CL1347" s="56"/>
      <c r="CM1347" s="56"/>
      <c r="CN1347" s="56"/>
      <c r="CO1347" s="56"/>
      <c r="CP1347" s="56"/>
      <c r="CQ1347" s="56"/>
      <c r="CR1347" s="56"/>
      <c r="CS1347" s="56"/>
      <c r="CT1347" s="56"/>
      <c r="CU1347" s="56"/>
      <c r="CV1347" s="56"/>
      <c r="CW1347" s="56"/>
      <c r="CX1347" s="56"/>
      <c r="CY1347" s="56"/>
      <c r="CZ1347" s="56"/>
      <c r="DA1347" s="56"/>
      <c r="DB1347" s="56"/>
      <c r="DC1347" s="56"/>
      <c r="DD1347" s="56"/>
      <c r="DE1347" s="56"/>
      <c r="DF1347" s="56"/>
      <c r="DG1347" s="56"/>
      <c r="DH1347" s="56"/>
      <c r="DI1347" s="56"/>
      <c r="DJ1347" s="56"/>
      <c r="DK1347" s="56"/>
      <c r="DL1347" s="56"/>
      <c r="DM1347" s="56"/>
      <c r="DN1347" s="56"/>
      <c r="DO1347" s="56"/>
      <c r="DP1347" s="56"/>
      <c r="DQ1347" s="56"/>
      <c r="DR1347" s="56"/>
      <c r="DS1347" s="56"/>
      <c r="DT1347" s="56"/>
      <c r="DU1347" s="56"/>
      <c r="DV1347" s="56"/>
      <c r="DW1347" s="56"/>
      <c r="DX1347" s="56"/>
      <c r="DY1347" s="56"/>
      <c r="DZ1347" s="56"/>
      <c r="EA1347" s="56"/>
      <c r="EB1347" s="56"/>
      <c r="EC1347" s="56"/>
      <c r="ED1347" s="56"/>
      <c r="EE1347" s="56"/>
      <c r="EF1347" s="56"/>
      <c r="EG1347" s="56"/>
      <c r="EH1347" s="56"/>
      <c r="EI1347" s="56"/>
      <c r="EJ1347" s="56"/>
      <c r="EK1347" s="56"/>
      <c r="EL1347" s="56"/>
      <c r="EM1347" s="61"/>
      <c r="EN1347" s="61"/>
      <c r="EO1347" s="61"/>
      <c r="EP1347" s="60"/>
      <c r="EQ1347" s="60"/>
    </row>
    <row r="1348" spans="2:147" ht="11.25" customHeight="1" x14ac:dyDescent="0.2">
      <c r="B1348" s="55"/>
      <c r="C1348" s="56"/>
      <c r="D1348" s="56"/>
      <c r="E1348" s="56"/>
      <c r="F1348" s="56"/>
      <c r="G1348" s="56"/>
      <c r="H1348" s="56"/>
      <c r="I1348" s="56"/>
      <c r="J1348" s="56"/>
      <c r="K1348" s="56"/>
      <c r="L1348" s="73"/>
      <c r="M1348" s="73"/>
      <c r="N1348" s="73"/>
      <c r="O1348" s="56"/>
      <c r="P1348" s="56"/>
      <c r="Q1348" s="56"/>
      <c r="R1348" s="56"/>
      <c r="S1348" s="56"/>
      <c r="T1348" s="56"/>
      <c r="U1348" s="56"/>
      <c r="V1348" s="56"/>
      <c r="W1348" s="56"/>
      <c r="X1348" s="56"/>
      <c r="Y1348" s="56"/>
      <c r="Z1348" s="56"/>
      <c r="AA1348" s="56"/>
      <c r="AB1348" s="56"/>
      <c r="AC1348" s="56"/>
      <c r="AD1348" s="56"/>
      <c r="AE1348" s="56"/>
      <c r="AF1348" s="56"/>
      <c r="AG1348" s="56"/>
      <c r="AH1348" s="56"/>
      <c r="AI1348" s="56"/>
      <c r="AJ1348" s="56"/>
      <c r="AK1348" s="56"/>
      <c r="AL1348" s="56"/>
      <c r="AM1348" s="56"/>
      <c r="AN1348" s="56"/>
      <c r="AO1348" s="56"/>
      <c r="AP1348" s="56"/>
      <c r="AQ1348" s="56"/>
      <c r="AR1348" s="56"/>
      <c r="AS1348" s="56"/>
      <c r="AT1348" s="56"/>
      <c r="AU1348" s="56"/>
      <c r="AV1348" s="56"/>
      <c r="AW1348" s="56"/>
      <c r="AX1348" s="56"/>
      <c r="AY1348" s="56"/>
      <c r="AZ1348" s="56"/>
      <c r="BA1348" s="56"/>
      <c r="BB1348" s="56"/>
      <c r="BC1348" s="56"/>
      <c r="BD1348" s="56"/>
      <c r="BE1348" s="56"/>
      <c r="BF1348" s="56"/>
      <c r="BG1348" s="56"/>
      <c r="BH1348" s="56"/>
      <c r="BI1348" s="56"/>
      <c r="BJ1348" s="56"/>
      <c r="BK1348" s="56"/>
      <c r="BL1348" s="56"/>
      <c r="BM1348" s="56"/>
      <c r="BN1348" s="56"/>
      <c r="BO1348" s="56"/>
      <c r="BP1348" s="56"/>
      <c r="BQ1348" s="56"/>
      <c r="BR1348" s="56"/>
      <c r="BS1348" s="73"/>
      <c r="BT1348" s="56"/>
      <c r="BU1348" s="56"/>
      <c r="BV1348" s="56"/>
      <c r="BW1348" s="56"/>
      <c r="BX1348" s="56"/>
      <c r="BY1348" s="56"/>
      <c r="BZ1348" s="56"/>
      <c r="CA1348" s="56"/>
      <c r="CB1348" s="56"/>
      <c r="CC1348" s="56"/>
      <c r="CD1348" s="56"/>
      <c r="CE1348" s="56"/>
      <c r="CF1348" s="56"/>
      <c r="CG1348" s="56"/>
      <c r="CH1348" s="56"/>
      <c r="CI1348" s="56"/>
      <c r="CJ1348" s="56"/>
      <c r="CK1348" s="56"/>
      <c r="CL1348" s="56"/>
      <c r="CM1348" s="56"/>
      <c r="CN1348" s="56"/>
      <c r="CO1348" s="56"/>
      <c r="CP1348" s="56"/>
      <c r="CQ1348" s="56"/>
      <c r="CR1348" s="56"/>
      <c r="CS1348" s="56"/>
      <c r="CT1348" s="56"/>
      <c r="CU1348" s="56"/>
      <c r="CV1348" s="56"/>
      <c r="CW1348" s="56"/>
      <c r="CX1348" s="56"/>
      <c r="CY1348" s="56"/>
      <c r="CZ1348" s="56"/>
      <c r="DA1348" s="56"/>
      <c r="DB1348" s="56"/>
      <c r="DC1348" s="56"/>
      <c r="DD1348" s="56"/>
      <c r="DE1348" s="56"/>
      <c r="DF1348" s="56"/>
      <c r="DG1348" s="56"/>
      <c r="DH1348" s="56"/>
      <c r="DI1348" s="56"/>
      <c r="DJ1348" s="56"/>
      <c r="DK1348" s="56"/>
      <c r="DL1348" s="56"/>
      <c r="DM1348" s="56"/>
      <c r="DN1348" s="56"/>
      <c r="DO1348" s="56"/>
      <c r="DP1348" s="56"/>
      <c r="DQ1348" s="56"/>
      <c r="DR1348" s="56"/>
      <c r="DS1348" s="56"/>
      <c r="DT1348" s="56"/>
      <c r="DU1348" s="56"/>
      <c r="DV1348" s="56"/>
      <c r="DW1348" s="56"/>
      <c r="DX1348" s="56"/>
      <c r="DY1348" s="56"/>
      <c r="DZ1348" s="56"/>
      <c r="EA1348" s="56"/>
      <c r="EB1348" s="56"/>
      <c r="EC1348" s="56"/>
      <c r="ED1348" s="56"/>
      <c r="EE1348" s="56"/>
      <c r="EF1348" s="56"/>
      <c r="EG1348" s="56"/>
      <c r="EH1348" s="56"/>
      <c r="EI1348" s="56"/>
      <c r="EJ1348" s="56"/>
      <c r="EK1348" s="56"/>
      <c r="EL1348" s="56"/>
      <c r="EM1348" s="61"/>
      <c r="EN1348" s="61"/>
      <c r="EO1348" s="61"/>
      <c r="EP1348" s="60"/>
      <c r="EQ1348" s="60"/>
    </row>
    <row r="1349" spans="2:147" ht="11.25" customHeight="1" x14ac:dyDescent="0.2">
      <c r="B1349" s="55"/>
      <c r="C1349" s="56"/>
      <c r="D1349" s="56"/>
      <c r="E1349" s="56"/>
      <c r="F1349" s="56"/>
      <c r="G1349" s="56"/>
      <c r="H1349" s="56"/>
      <c r="I1349" s="56"/>
      <c r="J1349" s="56"/>
      <c r="K1349" s="56"/>
      <c r="L1349" s="73"/>
      <c r="M1349" s="73"/>
      <c r="N1349" s="73"/>
      <c r="O1349" s="56"/>
      <c r="P1349" s="56"/>
      <c r="Q1349" s="56"/>
      <c r="R1349" s="56"/>
      <c r="S1349" s="56"/>
      <c r="T1349" s="56"/>
      <c r="U1349" s="56"/>
      <c r="V1349" s="56"/>
      <c r="W1349" s="56"/>
      <c r="X1349" s="56"/>
      <c r="Y1349" s="56"/>
      <c r="Z1349" s="56"/>
      <c r="AA1349" s="56"/>
      <c r="AB1349" s="56"/>
      <c r="AC1349" s="56"/>
      <c r="AD1349" s="56"/>
      <c r="AE1349" s="56"/>
      <c r="AF1349" s="56"/>
      <c r="AG1349" s="56"/>
      <c r="AH1349" s="56"/>
      <c r="AI1349" s="56"/>
      <c r="AJ1349" s="56"/>
      <c r="AK1349" s="56"/>
      <c r="AL1349" s="56"/>
      <c r="AM1349" s="56"/>
      <c r="AN1349" s="56"/>
      <c r="AO1349" s="56"/>
      <c r="AP1349" s="56"/>
      <c r="AQ1349" s="56"/>
      <c r="AR1349" s="56"/>
      <c r="AS1349" s="56"/>
      <c r="AT1349" s="56"/>
      <c r="AU1349" s="56"/>
      <c r="AV1349" s="56"/>
      <c r="AW1349" s="56"/>
      <c r="AX1349" s="56"/>
      <c r="AY1349" s="56"/>
      <c r="AZ1349" s="56"/>
      <c r="BA1349" s="56"/>
      <c r="BB1349" s="56"/>
      <c r="BC1349" s="56"/>
      <c r="BD1349" s="56"/>
      <c r="BE1349" s="56"/>
      <c r="BF1349" s="56"/>
      <c r="BG1349" s="56"/>
      <c r="BH1349" s="56"/>
      <c r="BI1349" s="56"/>
      <c r="BJ1349" s="56"/>
      <c r="BK1349" s="56"/>
      <c r="BL1349" s="56"/>
      <c r="BM1349" s="56"/>
      <c r="BN1349" s="56"/>
      <c r="BO1349" s="56"/>
      <c r="BP1349" s="56"/>
      <c r="BQ1349" s="56"/>
      <c r="BR1349" s="56"/>
      <c r="BS1349" s="73"/>
      <c r="BT1349" s="56"/>
      <c r="BU1349" s="56"/>
      <c r="BV1349" s="56"/>
      <c r="BW1349" s="56"/>
      <c r="BX1349" s="56"/>
      <c r="BY1349" s="56"/>
      <c r="BZ1349" s="56"/>
      <c r="CA1349" s="56"/>
      <c r="CB1349" s="56"/>
      <c r="CC1349" s="56"/>
      <c r="CD1349" s="56"/>
      <c r="CE1349" s="56"/>
      <c r="CF1349" s="56"/>
      <c r="CG1349" s="56"/>
      <c r="CH1349" s="56"/>
      <c r="CI1349" s="56"/>
      <c r="CJ1349" s="56"/>
      <c r="CK1349" s="56"/>
      <c r="CL1349" s="56"/>
      <c r="CM1349" s="56"/>
      <c r="CN1349" s="56"/>
      <c r="CO1349" s="56"/>
      <c r="CP1349" s="56"/>
      <c r="CQ1349" s="56"/>
      <c r="CR1349" s="56"/>
      <c r="CS1349" s="56"/>
      <c r="CT1349" s="56"/>
      <c r="CU1349" s="56"/>
      <c r="CV1349" s="56"/>
      <c r="CW1349" s="56"/>
      <c r="CX1349" s="56"/>
      <c r="CY1349" s="56"/>
      <c r="CZ1349" s="56"/>
      <c r="DA1349" s="56"/>
      <c r="DB1349" s="56"/>
      <c r="DC1349" s="56"/>
      <c r="DD1349" s="56"/>
      <c r="DE1349" s="56"/>
      <c r="DF1349" s="56"/>
      <c r="DG1349" s="56"/>
      <c r="DH1349" s="56"/>
      <c r="DI1349" s="56"/>
      <c r="DJ1349" s="56"/>
      <c r="DK1349" s="56"/>
      <c r="DL1349" s="56"/>
      <c r="DM1349" s="56"/>
      <c r="DN1349" s="56"/>
      <c r="DO1349" s="56"/>
      <c r="DP1349" s="56"/>
      <c r="DQ1349" s="56"/>
      <c r="DR1349" s="56"/>
      <c r="DS1349" s="56"/>
      <c r="DT1349" s="56"/>
      <c r="DU1349" s="56"/>
      <c r="DV1349" s="56"/>
      <c r="DW1349" s="56"/>
      <c r="DX1349" s="56"/>
      <c r="DY1349" s="56"/>
      <c r="DZ1349" s="56"/>
      <c r="EA1349" s="56"/>
      <c r="EB1349" s="56"/>
      <c r="EC1349" s="56"/>
      <c r="ED1349" s="56"/>
      <c r="EE1349" s="56"/>
      <c r="EF1349" s="56"/>
      <c r="EG1349" s="56"/>
      <c r="EH1349" s="56"/>
      <c r="EI1349" s="56"/>
      <c r="EJ1349" s="56"/>
      <c r="EK1349" s="56"/>
      <c r="EL1349" s="56"/>
      <c r="EM1349" s="61"/>
      <c r="EN1349" s="61"/>
      <c r="EO1349" s="61"/>
      <c r="EP1349" s="60"/>
      <c r="EQ1349" s="60"/>
    </row>
    <row r="1350" spans="2:147" ht="11.25" customHeight="1" x14ac:dyDescent="0.2">
      <c r="B1350" s="55"/>
      <c r="C1350" s="56"/>
      <c r="D1350" s="56"/>
      <c r="E1350" s="56"/>
      <c r="F1350" s="56"/>
      <c r="G1350" s="56"/>
      <c r="H1350" s="56"/>
      <c r="I1350" s="56"/>
      <c r="J1350" s="56"/>
      <c r="K1350" s="56"/>
      <c r="L1350" s="73"/>
      <c r="M1350" s="73"/>
      <c r="N1350" s="73"/>
      <c r="O1350" s="56"/>
      <c r="P1350" s="56"/>
      <c r="Q1350" s="56"/>
      <c r="R1350" s="56"/>
      <c r="S1350" s="56"/>
      <c r="T1350" s="56"/>
      <c r="U1350" s="56"/>
      <c r="V1350" s="56"/>
      <c r="W1350" s="56"/>
      <c r="X1350" s="56"/>
      <c r="Y1350" s="56"/>
      <c r="Z1350" s="56"/>
      <c r="AA1350" s="56"/>
      <c r="AB1350" s="56"/>
      <c r="AC1350" s="56"/>
      <c r="AD1350" s="56"/>
      <c r="AE1350" s="56"/>
      <c r="AF1350" s="56"/>
      <c r="AG1350" s="56"/>
      <c r="AH1350" s="56"/>
      <c r="AI1350" s="56"/>
      <c r="AJ1350" s="56"/>
      <c r="AK1350" s="56"/>
      <c r="AL1350" s="56"/>
      <c r="AM1350" s="56"/>
      <c r="AN1350" s="56"/>
      <c r="AO1350" s="56"/>
      <c r="AP1350" s="56"/>
      <c r="AQ1350" s="56"/>
      <c r="AR1350" s="56"/>
      <c r="AS1350" s="56"/>
      <c r="AT1350" s="56"/>
      <c r="AU1350" s="56"/>
      <c r="AV1350" s="56"/>
      <c r="AW1350" s="56"/>
      <c r="AX1350" s="56"/>
      <c r="AY1350" s="56"/>
      <c r="AZ1350" s="56"/>
      <c r="BA1350" s="56"/>
      <c r="BB1350" s="56"/>
      <c r="BC1350" s="56"/>
      <c r="BD1350" s="56"/>
      <c r="BE1350" s="56"/>
      <c r="BF1350" s="56"/>
      <c r="BG1350" s="56"/>
      <c r="BH1350" s="56"/>
      <c r="BI1350" s="56"/>
      <c r="BJ1350" s="56"/>
      <c r="BK1350" s="56"/>
      <c r="BL1350" s="56"/>
      <c r="BM1350" s="56"/>
      <c r="BN1350" s="56"/>
      <c r="BO1350" s="56"/>
      <c r="BP1350" s="56"/>
      <c r="BQ1350" s="56"/>
      <c r="BR1350" s="56"/>
      <c r="BS1350" s="73"/>
      <c r="BT1350" s="56"/>
      <c r="BU1350" s="56"/>
      <c r="BV1350" s="56"/>
      <c r="BW1350" s="56"/>
      <c r="BX1350" s="56"/>
      <c r="BY1350" s="56"/>
      <c r="BZ1350" s="56"/>
      <c r="CA1350" s="56"/>
      <c r="CB1350" s="56"/>
      <c r="CC1350" s="56"/>
      <c r="CD1350" s="56"/>
      <c r="CE1350" s="56"/>
      <c r="CF1350" s="56"/>
      <c r="CG1350" s="56"/>
      <c r="CH1350" s="56"/>
      <c r="CI1350" s="56"/>
      <c r="CJ1350" s="56"/>
      <c r="CK1350" s="56"/>
      <c r="CL1350" s="56"/>
      <c r="CM1350" s="56"/>
      <c r="CN1350" s="56"/>
      <c r="CO1350" s="56"/>
      <c r="CP1350" s="56"/>
      <c r="CQ1350" s="56"/>
      <c r="CR1350" s="56"/>
      <c r="CS1350" s="56"/>
      <c r="CT1350" s="56"/>
      <c r="CU1350" s="56"/>
      <c r="CV1350" s="56"/>
      <c r="CW1350" s="56"/>
      <c r="CX1350" s="56"/>
      <c r="CY1350" s="56"/>
      <c r="CZ1350" s="56"/>
      <c r="DA1350" s="56"/>
      <c r="DB1350" s="56"/>
      <c r="DC1350" s="56"/>
      <c r="DD1350" s="56"/>
      <c r="DE1350" s="56"/>
      <c r="DF1350" s="56"/>
      <c r="DG1350" s="56"/>
      <c r="DH1350" s="56"/>
      <c r="DI1350" s="56"/>
      <c r="DJ1350" s="56"/>
      <c r="DK1350" s="56"/>
      <c r="DL1350" s="56"/>
      <c r="DM1350" s="56"/>
      <c r="DN1350" s="56"/>
      <c r="DO1350" s="56"/>
      <c r="DP1350" s="56"/>
      <c r="DQ1350" s="56"/>
      <c r="DR1350" s="56"/>
      <c r="DS1350" s="56"/>
      <c r="DT1350" s="56"/>
      <c r="DU1350" s="56"/>
      <c r="DV1350" s="56"/>
      <c r="DW1350" s="56"/>
      <c r="DX1350" s="56"/>
      <c r="DY1350" s="56"/>
      <c r="DZ1350" s="56"/>
      <c r="EA1350" s="56"/>
      <c r="EB1350" s="56"/>
      <c r="EC1350" s="56"/>
      <c r="ED1350" s="56"/>
      <c r="EE1350" s="56"/>
      <c r="EF1350" s="56"/>
      <c r="EG1350" s="56"/>
      <c r="EH1350" s="56"/>
      <c r="EI1350" s="56"/>
      <c r="EJ1350" s="56"/>
      <c r="EK1350" s="56"/>
      <c r="EL1350" s="56"/>
      <c r="EM1350" s="61"/>
      <c r="EN1350" s="61"/>
      <c r="EO1350" s="61"/>
      <c r="EP1350" s="60"/>
      <c r="EQ1350" s="60"/>
    </row>
    <row r="1351" spans="2:147" ht="11.25" customHeight="1" x14ac:dyDescent="0.2">
      <c r="B1351" s="55"/>
      <c r="C1351" s="56"/>
      <c r="D1351" s="56"/>
      <c r="E1351" s="56"/>
      <c r="F1351" s="56"/>
      <c r="G1351" s="56"/>
      <c r="H1351" s="56"/>
      <c r="I1351" s="56"/>
      <c r="J1351" s="56"/>
      <c r="K1351" s="56"/>
      <c r="L1351" s="73"/>
      <c r="M1351" s="73"/>
      <c r="N1351" s="73"/>
      <c r="O1351" s="56"/>
      <c r="P1351" s="56"/>
      <c r="Q1351" s="56"/>
      <c r="R1351" s="56"/>
      <c r="S1351" s="56"/>
      <c r="T1351" s="56"/>
      <c r="U1351" s="56"/>
      <c r="V1351" s="56"/>
      <c r="W1351" s="56"/>
      <c r="X1351" s="56"/>
      <c r="Y1351" s="56"/>
      <c r="Z1351" s="56"/>
      <c r="AA1351" s="56"/>
      <c r="AB1351" s="56"/>
      <c r="AC1351" s="56"/>
      <c r="AD1351" s="56"/>
      <c r="AE1351" s="56"/>
      <c r="AF1351" s="56"/>
      <c r="AG1351" s="56"/>
      <c r="AH1351" s="56"/>
      <c r="AI1351" s="56"/>
      <c r="AJ1351" s="56"/>
      <c r="AK1351" s="56"/>
      <c r="AL1351" s="56"/>
      <c r="AM1351" s="56"/>
      <c r="AN1351" s="56"/>
      <c r="AO1351" s="56"/>
      <c r="AP1351" s="56"/>
      <c r="AQ1351" s="56"/>
      <c r="AR1351" s="56"/>
      <c r="AS1351" s="56"/>
      <c r="AT1351" s="56"/>
      <c r="AU1351" s="56"/>
      <c r="AV1351" s="56"/>
      <c r="AW1351" s="56"/>
      <c r="AX1351" s="56"/>
      <c r="AY1351" s="56"/>
      <c r="AZ1351" s="56"/>
      <c r="BA1351" s="56"/>
      <c r="BB1351" s="56"/>
      <c r="BC1351" s="56"/>
      <c r="BD1351" s="56"/>
      <c r="BE1351" s="56"/>
      <c r="BF1351" s="56"/>
      <c r="BG1351" s="56"/>
      <c r="BH1351" s="56"/>
      <c r="BI1351" s="56"/>
      <c r="BJ1351" s="56"/>
      <c r="BK1351" s="56"/>
      <c r="BL1351" s="56"/>
      <c r="BM1351" s="56"/>
      <c r="BN1351" s="56"/>
      <c r="BO1351" s="56"/>
      <c r="BP1351" s="56"/>
      <c r="BQ1351" s="56"/>
      <c r="BR1351" s="56"/>
      <c r="BS1351" s="73"/>
      <c r="BT1351" s="56"/>
      <c r="BU1351" s="56"/>
      <c r="BV1351" s="56"/>
      <c r="BW1351" s="56"/>
      <c r="BX1351" s="56"/>
      <c r="BY1351" s="56"/>
      <c r="BZ1351" s="56"/>
      <c r="CA1351" s="56"/>
      <c r="CB1351" s="56"/>
      <c r="CC1351" s="56"/>
      <c r="CD1351" s="56"/>
      <c r="CE1351" s="56"/>
      <c r="CF1351" s="56"/>
      <c r="CG1351" s="56"/>
      <c r="CH1351" s="56"/>
      <c r="CI1351" s="56"/>
      <c r="CJ1351" s="56"/>
      <c r="CK1351" s="56"/>
      <c r="CL1351" s="56"/>
      <c r="CM1351" s="56"/>
      <c r="CN1351" s="56"/>
      <c r="CO1351" s="56"/>
      <c r="CP1351" s="56"/>
      <c r="CQ1351" s="56"/>
      <c r="CR1351" s="56"/>
      <c r="CS1351" s="56"/>
      <c r="CT1351" s="56"/>
      <c r="CU1351" s="56"/>
      <c r="CV1351" s="56"/>
      <c r="CW1351" s="56"/>
      <c r="CX1351" s="56"/>
      <c r="CY1351" s="56"/>
      <c r="CZ1351" s="56"/>
      <c r="DA1351" s="56"/>
      <c r="DB1351" s="56"/>
      <c r="DC1351" s="56"/>
      <c r="DD1351" s="56"/>
      <c r="DE1351" s="56"/>
      <c r="DF1351" s="56"/>
      <c r="DG1351" s="56"/>
      <c r="DH1351" s="56"/>
      <c r="DI1351" s="56"/>
      <c r="DJ1351" s="56"/>
      <c r="DK1351" s="56"/>
      <c r="DL1351" s="56"/>
      <c r="DM1351" s="56"/>
      <c r="DN1351" s="56"/>
      <c r="DO1351" s="56"/>
      <c r="DP1351" s="56"/>
      <c r="DQ1351" s="56"/>
      <c r="DR1351" s="56"/>
      <c r="DS1351" s="56"/>
      <c r="DT1351" s="56"/>
      <c r="DU1351" s="56"/>
      <c r="DV1351" s="56"/>
      <c r="DW1351" s="56"/>
      <c r="DX1351" s="56"/>
      <c r="DY1351" s="56"/>
      <c r="DZ1351" s="56"/>
      <c r="EA1351" s="56"/>
      <c r="EB1351" s="56"/>
      <c r="EC1351" s="56"/>
      <c r="ED1351" s="56"/>
      <c r="EE1351" s="56"/>
      <c r="EF1351" s="56"/>
      <c r="EG1351" s="56"/>
      <c r="EH1351" s="56"/>
      <c r="EI1351" s="56"/>
      <c r="EJ1351" s="56"/>
      <c r="EK1351" s="56"/>
      <c r="EL1351" s="56"/>
      <c r="EM1351" s="61"/>
      <c r="EN1351" s="61"/>
      <c r="EO1351" s="61"/>
      <c r="EP1351" s="60"/>
      <c r="EQ1351" s="60"/>
    </row>
  </sheetData>
  <mergeCells count="204">
    <mergeCell ref="X550:AC550"/>
    <mergeCell ref="M663:R663"/>
    <mergeCell ref="Q667:V667"/>
    <mergeCell ref="P656:T656"/>
    <mergeCell ref="P657:T657"/>
    <mergeCell ref="P658:T658"/>
    <mergeCell ref="P624:T624"/>
    <mergeCell ref="P623:T623"/>
    <mergeCell ref="P567:T567"/>
    <mergeCell ref="P568:T568"/>
    <mergeCell ref="B1181:D1181"/>
    <mergeCell ref="AM1185:AP1185"/>
    <mergeCell ref="Q851:U851"/>
    <mergeCell ref="Q855:U855"/>
    <mergeCell ref="Q856:U856"/>
    <mergeCell ref="Q857:U857"/>
    <mergeCell ref="R1218:V1218"/>
    <mergeCell ref="R1219:V1219"/>
    <mergeCell ref="Q1047:U1047"/>
    <mergeCell ref="Q1048:U1048"/>
    <mergeCell ref="O960:S960"/>
    <mergeCell ref="O959:S959"/>
    <mergeCell ref="O904:S904"/>
    <mergeCell ref="Q862:U862"/>
    <mergeCell ref="Q863:U863"/>
    <mergeCell ref="Q864:U864"/>
    <mergeCell ref="Q868:U868"/>
    <mergeCell ref="Q869:U869"/>
    <mergeCell ref="Q870:U870"/>
    <mergeCell ref="P1199:U1199"/>
    <mergeCell ref="P1201:U1201"/>
    <mergeCell ref="R1217:V1217"/>
    <mergeCell ref="P1004:U1004"/>
    <mergeCell ref="Q1022:U1022"/>
    <mergeCell ref="Q1120:U1120"/>
    <mergeCell ref="Q1121:U1121"/>
    <mergeCell ref="Q1122:U1122"/>
    <mergeCell ref="B1034:D1034"/>
    <mergeCell ref="Q1046:U1046"/>
    <mergeCell ref="B1132:D1132"/>
    <mergeCell ref="Q1169:U1169"/>
    <mergeCell ref="Q1170:U1170"/>
    <mergeCell ref="Q1171:U1171"/>
    <mergeCell ref="P1003:U1003"/>
    <mergeCell ref="O948:S948"/>
    <mergeCell ref="O952:S952"/>
    <mergeCell ref="O953:S953"/>
    <mergeCell ref="O954:S954"/>
    <mergeCell ref="O958:S958"/>
    <mergeCell ref="M1001:R1001"/>
    <mergeCell ref="Q995:U995"/>
    <mergeCell ref="B1083:D1083"/>
    <mergeCell ref="Q1023:U1023"/>
    <mergeCell ref="Q1024:U1024"/>
    <mergeCell ref="Q996:U996"/>
    <mergeCell ref="Q997:U997"/>
    <mergeCell ref="B936:D936"/>
    <mergeCell ref="O942:T942"/>
    <mergeCell ref="O943:T943"/>
    <mergeCell ref="O946:S946"/>
    <mergeCell ref="O947:S947"/>
    <mergeCell ref="B985:D985"/>
    <mergeCell ref="Q990:U990"/>
    <mergeCell ref="Q991:U991"/>
    <mergeCell ref="Q992:U992"/>
    <mergeCell ref="P845:U845"/>
    <mergeCell ref="Q849:U849"/>
    <mergeCell ref="Q850:U850"/>
    <mergeCell ref="B887:D887"/>
    <mergeCell ref="O894:T894"/>
    <mergeCell ref="O895:T895"/>
    <mergeCell ref="N899:S899"/>
    <mergeCell ref="O902:S902"/>
    <mergeCell ref="O903:S903"/>
    <mergeCell ref="N772:R772"/>
    <mergeCell ref="B789:D789"/>
    <mergeCell ref="O794:T794"/>
    <mergeCell ref="P797:T797"/>
    <mergeCell ref="P798:T798"/>
    <mergeCell ref="P799:T799"/>
    <mergeCell ref="B838:D838"/>
    <mergeCell ref="P843:U843"/>
    <mergeCell ref="P844:U844"/>
    <mergeCell ref="N753:R753"/>
    <mergeCell ref="N757:R757"/>
    <mergeCell ref="N758:R758"/>
    <mergeCell ref="N759:R759"/>
    <mergeCell ref="N764:R764"/>
    <mergeCell ref="N765:R765"/>
    <mergeCell ref="N766:R766"/>
    <mergeCell ref="N770:R770"/>
    <mergeCell ref="N771:R771"/>
    <mergeCell ref="M702:Q702"/>
    <mergeCell ref="M703:Q703"/>
    <mergeCell ref="M704:Q704"/>
    <mergeCell ref="B740:D740"/>
    <mergeCell ref="O745:T745"/>
    <mergeCell ref="O746:T746"/>
    <mergeCell ref="O747:T747"/>
    <mergeCell ref="N751:R751"/>
    <mergeCell ref="N752:R752"/>
    <mergeCell ref="B642:D642"/>
    <mergeCell ref="P650:T650"/>
    <mergeCell ref="P651:T651"/>
    <mergeCell ref="P652:T652"/>
    <mergeCell ref="Q668:V668"/>
    <mergeCell ref="P599:T599"/>
    <mergeCell ref="P600:T600"/>
    <mergeCell ref="P601:T601"/>
    <mergeCell ref="P606:U606"/>
    <mergeCell ref="P622:T622"/>
    <mergeCell ref="Q478:U478"/>
    <mergeCell ref="B495:D495"/>
    <mergeCell ref="P572:T572"/>
    <mergeCell ref="P573:T573"/>
    <mergeCell ref="P574:T574"/>
    <mergeCell ref="B593:D593"/>
    <mergeCell ref="N501:S501"/>
    <mergeCell ref="N502:S502"/>
    <mergeCell ref="B544:D544"/>
    <mergeCell ref="N553:S553"/>
    <mergeCell ref="N554:S554"/>
    <mergeCell ref="P566:T566"/>
    <mergeCell ref="Q428:U428"/>
    <mergeCell ref="Q429:U429"/>
    <mergeCell ref="B447:D447"/>
    <mergeCell ref="Q453:U453"/>
    <mergeCell ref="Q454:U454"/>
    <mergeCell ref="Q455:U455"/>
    <mergeCell ref="P460:U460"/>
    <mergeCell ref="Q476:U476"/>
    <mergeCell ref="Q477:U477"/>
    <mergeCell ref="Q381:U381"/>
    <mergeCell ref="Q382:U382"/>
    <mergeCell ref="Q383:U383"/>
    <mergeCell ref="B398:D398"/>
    <mergeCell ref="Q404:U404"/>
    <mergeCell ref="Q405:U405"/>
    <mergeCell ref="Q406:U406"/>
    <mergeCell ref="Q411:V411"/>
    <mergeCell ref="Q427:U427"/>
    <mergeCell ref="Q235:U235"/>
    <mergeCell ref="Q236:U236"/>
    <mergeCell ref="Q262:U262"/>
    <mergeCell ref="P222:U222"/>
    <mergeCell ref="Q234:U234"/>
    <mergeCell ref="Q362:U362"/>
    <mergeCell ref="Q363:U363"/>
    <mergeCell ref="Q364:U364"/>
    <mergeCell ref="P369:U369"/>
    <mergeCell ref="Q279:U279"/>
    <mergeCell ref="B299:D299"/>
    <mergeCell ref="Q313:U313"/>
    <mergeCell ref="Q314:U314"/>
    <mergeCell ref="Q315:U315"/>
    <mergeCell ref="P320:U320"/>
    <mergeCell ref="Q332:U332"/>
    <mergeCell ref="Q333:U333"/>
    <mergeCell ref="Q334:U334"/>
    <mergeCell ref="B1:EQ2"/>
    <mergeCell ref="B3:EL3"/>
    <mergeCell ref="C5:D5"/>
    <mergeCell ref="P11:U11"/>
    <mergeCell ref="C22:D22"/>
    <mergeCell ref="Q34:U34"/>
    <mergeCell ref="C135:D135"/>
    <mergeCell ref="Q117:U117"/>
    <mergeCell ref="Q118:U118"/>
    <mergeCell ref="AB1241:AG1241"/>
    <mergeCell ref="N1250:S1250"/>
    <mergeCell ref="N1252:S1252"/>
    <mergeCell ref="Q35:U35"/>
    <mergeCell ref="Q36:U36"/>
    <mergeCell ref="C55:D55"/>
    <mergeCell ref="Q69:U69"/>
    <mergeCell ref="Q70:U70"/>
    <mergeCell ref="Q71:U71"/>
    <mergeCell ref="P155:U155"/>
    <mergeCell ref="Q119:U119"/>
    <mergeCell ref="P124:U124"/>
    <mergeCell ref="Q263:U263"/>
    <mergeCell ref="Q264:U264"/>
    <mergeCell ref="B1231:D1231"/>
    <mergeCell ref="AB1239:AG1239"/>
    <mergeCell ref="P158:U158"/>
    <mergeCell ref="C166:D166"/>
    <mergeCell ref="C201:D201"/>
    <mergeCell ref="Q215:U215"/>
    <mergeCell ref="B250:D250"/>
    <mergeCell ref="B348:D348"/>
    <mergeCell ref="Q277:U277"/>
    <mergeCell ref="Q278:U278"/>
    <mergeCell ref="P139:U139"/>
    <mergeCell ref="C152:D152"/>
    <mergeCell ref="P76:U76"/>
    <mergeCell ref="C103:D103"/>
    <mergeCell ref="Q216:U216"/>
    <mergeCell ref="Q217:U217"/>
    <mergeCell ref="Q177:U177"/>
    <mergeCell ref="Q178:U178"/>
    <mergeCell ref="Q179:U179"/>
    <mergeCell ref="O189:S189"/>
    <mergeCell ref="O190:S190"/>
    <mergeCell ref="O191:S191"/>
  </mergeCells>
  <phoneticPr fontId="2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2"/>
  <dimension ref="B1:AC1018"/>
  <sheetViews>
    <sheetView view="pageBreakPreview" zoomScaleNormal="100" zoomScaleSheetLayoutView="100" workbookViewId="0">
      <selection activeCell="N2" sqref="N2:O2"/>
    </sheetView>
  </sheetViews>
  <sheetFormatPr defaultRowHeight="12.75" x14ac:dyDescent="0.2"/>
  <cols>
    <col min="1" max="1" width="3.77734375" style="9" customWidth="1"/>
    <col min="2" max="2" width="5.33203125" style="9" customWidth="1"/>
    <col min="3" max="3" width="22.6640625" style="9" customWidth="1"/>
    <col min="4" max="4" width="20.77734375" style="9" customWidth="1"/>
    <col min="5" max="5" width="7.5546875" style="9" customWidth="1"/>
    <col min="6" max="9" width="14.21875" style="9" customWidth="1"/>
    <col min="10" max="16384" width="8.88671875" style="9"/>
  </cols>
  <sheetData>
    <row r="1" spans="2:29" ht="24.95" customHeight="1" x14ac:dyDescent="0.2">
      <c r="B1" s="289" t="s">
        <v>12830</v>
      </c>
      <c r="C1" s="279"/>
      <c r="D1" s="279"/>
      <c r="E1" s="279"/>
      <c r="F1" s="279"/>
      <c r="G1" s="279"/>
      <c r="H1" s="279"/>
      <c r="I1" s="279"/>
    </row>
    <row r="2" spans="2:29" ht="9.9499999999999993" customHeight="1" x14ac:dyDescent="0.2">
      <c r="B2" s="280"/>
      <c r="C2" s="280"/>
      <c r="D2" s="280"/>
      <c r="E2" s="280"/>
      <c r="F2" s="280"/>
      <c r="G2" s="280"/>
      <c r="H2" s="280"/>
      <c r="I2" s="280"/>
    </row>
    <row r="3" spans="2:29" ht="30.75" customHeight="1" x14ac:dyDescent="0.2">
      <c r="B3" s="21" t="s">
        <v>64</v>
      </c>
      <c r="C3" s="52" t="s">
        <v>12728</v>
      </c>
      <c r="D3" s="52" t="s">
        <v>66</v>
      </c>
      <c r="E3" s="52" t="s">
        <v>67</v>
      </c>
      <c r="F3" s="52" t="s">
        <v>12564</v>
      </c>
      <c r="G3" s="52" t="s">
        <v>4448</v>
      </c>
      <c r="H3" s="52" t="s">
        <v>4449</v>
      </c>
      <c r="I3" s="90" t="s">
        <v>12565</v>
      </c>
      <c r="Z3" s="9" t="s">
        <v>12727</v>
      </c>
      <c r="AA3" s="9" t="s">
        <v>12726</v>
      </c>
      <c r="AB3" s="9" t="s">
        <v>12725</v>
      </c>
      <c r="AC3" s="9" t="s">
        <v>12724</v>
      </c>
    </row>
    <row r="4" spans="2:29" ht="19.7" customHeight="1" x14ac:dyDescent="0.2">
      <c r="B4" s="91">
        <v>1</v>
      </c>
      <c r="C4" s="92" t="str">
        <f>VLOOKUP($B4,토목기계경비!$A:$L,2,FALSE)</f>
        <v>굴삭기(유압식 백호)</v>
      </c>
      <c r="D4" s="92" t="str">
        <f>VLOOKUP($B4,토목기계경비!$A:$L,3,FALSE)</f>
        <v>0.2㎥</v>
      </c>
      <c r="E4" s="93" t="s">
        <v>4481</v>
      </c>
      <c r="F4" s="94" t="e">
        <f t="shared" ref="F4:F37" si="0">TEXT(G4+H4+I4,"#,##0")</f>
        <v>#REF!</v>
      </c>
      <c r="G4" s="93" t="e">
        <f>VLOOKUP($B4,토목기계경비!$A:$L,10,FALSE)</f>
        <v>#REF!</v>
      </c>
      <c r="H4" s="93" t="e">
        <f>VLOOKUP($B4,토목기계경비!$A:$L,11,FALSE)</f>
        <v>#REF!</v>
      </c>
      <c r="I4" s="95">
        <f>VLOOKUP($B4,토목기계경비!$A:$L,12,FALSE)</f>
        <v>13041</v>
      </c>
      <c r="Z4" s="15">
        <v>49901</v>
      </c>
      <c r="AA4" s="15">
        <v>28259</v>
      </c>
      <c r="AB4" s="15">
        <v>11692</v>
      </c>
      <c r="AC4" s="15">
        <v>9950</v>
      </c>
    </row>
    <row r="5" spans="2:29" ht="19.7" customHeight="1" x14ac:dyDescent="0.2">
      <c r="B5" s="96">
        <f>B4+1</f>
        <v>2</v>
      </c>
      <c r="C5" s="97" t="str">
        <f>VLOOKUP($B5,토목기계경비!$A:$L,2,FALSE)</f>
        <v>굴삭기(유압식 백호)</v>
      </c>
      <c r="D5" s="97" t="str">
        <f>VLOOKUP($B5,토목기계경비!$A:$L,3,FALSE)</f>
        <v>0.4㎥</v>
      </c>
      <c r="E5" s="98" t="s">
        <v>4481</v>
      </c>
      <c r="F5" s="99" t="e">
        <f t="shared" si="0"/>
        <v>#REF!</v>
      </c>
      <c r="G5" s="98" t="e">
        <f>VLOOKUP($B5,토목기계경비!$A:$L,10,FALSE)</f>
        <v>#REF!</v>
      </c>
      <c r="H5" s="98" t="e">
        <f>VLOOKUP($B5,토목기계경비!$A:$L,11,FALSE)</f>
        <v>#REF!</v>
      </c>
      <c r="I5" s="100">
        <f>VLOOKUP($B5,토목기계경비!$A:$L,12,FALSE)</f>
        <v>16378</v>
      </c>
      <c r="Z5" s="15">
        <v>50652</v>
      </c>
      <c r="AA5" s="15">
        <v>28259</v>
      </c>
      <c r="AB5" s="15">
        <v>11692</v>
      </c>
      <c r="AC5" s="15">
        <v>10701</v>
      </c>
    </row>
    <row r="6" spans="2:29" ht="19.7" customHeight="1" x14ac:dyDescent="0.2">
      <c r="B6" s="96">
        <f t="shared" ref="B6:B36" si="1">B5+1</f>
        <v>3</v>
      </c>
      <c r="C6" s="97" t="str">
        <f>VLOOKUP($B6,토목기계경비!$A:$L,2,FALSE)</f>
        <v>굴삭기(유압식 백호)</v>
      </c>
      <c r="D6" s="97" t="str">
        <f>VLOOKUP($B6,토목기계경비!$A:$L,3,FALSE)</f>
        <v>0.6㎥</v>
      </c>
      <c r="E6" s="98" t="s">
        <v>4481</v>
      </c>
      <c r="F6" s="99" t="e">
        <f t="shared" si="0"/>
        <v>#REF!</v>
      </c>
      <c r="G6" s="98" t="e">
        <f>VLOOKUP($B6,토목기계경비!$A:$L,10,FALSE)</f>
        <v>#REF!</v>
      </c>
      <c r="H6" s="98" t="e">
        <f>VLOOKUP($B6,토목기계경비!$A:$L,11,FALSE)</f>
        <v>#REF!</v>
      </c>
      <c r="I6" s="100">
        <f>VLOOKUP($B6,토목기계경비!$A:$L,12,FALSE)</f>
        <v>21957</v>
      </c>
      <c r="Z6" s="15">
        <v>51780</v>
      </c>
      <c r="AA6" s="15">
        <v>28259</v>
      </c>
      <c r="AB6" s="15">
        <v>11692</v>
      </c>
      <c r="AC6" s="15">
        <v>11829</v>
      </c>
    </row>
    <row r="7" spans="2:29" ht="19.7" customHeight="1" x14ac:dyDescent="0.2">
      <c r="B7" s="96">
        <f t="shared" si="1"/>
        <v>4</v>
      </c>
      <c r="C7" s="97" t="str">
        <f>VLOOKUP($B7,토목기계경비!$A:$L,2,FALSE)</f>
        <v>굴삭기(유압식 백호)</v>
      </c>
      <c r="D7" s="97" t="str">
        <f>VLOOKUP($B7,토목기계경비!$A:$L,3,FALSE)</f>
        <v>0.7㎥</v>
      </c>
      <c r="E7" s="98" t="s">
        <v>4481</v>
      </c>
      <c r="F7" s="99" t="e">
        <f t="shared" si="0"/>
        <v>#REF!</v>
      </c>
      <c r="G7" s="98" t="e">
        <f>VLOOKUP($B7,토목기계경비!$A:$L,10,FALSE)</f>
        <v>#REF!</v>
      </c>
      <c r="H7" s="98" t="e">
        <f>VLOOKUP($B7,토목기계경비!$A:$L,11,FALSE)</f>
        <v>#REF!</v>
      </c>
      <c r="I7" s="100">
        <f>VLOOKUP($B7,토목기계경비!$A:$L,12,FALSE)</f>
        <v>23128</v>
      </c>
      <c r="Z7" s="15">
        <v>66752</v>
      </c>
      <c r="AA7" s="15">
        <v>28259</v>
      </c>
      <c r="AB7" s="15">
        <v>16240</v>
      </c>
      <c r="AC7" s="15">
        <v>22253</v>
      </c>
    </row>
    <row r="8" spans="2:29" ht="19.7" customHeight="1" x14ac:dyDescent="0.2">
      <c r="B8" s="96">
        <f t="shared" si="1"/>
        <v>5</v>
      </c>
      <c r="C8" s="97" t="str">
        <f>VLOOKUP($B8,토목기계경비!$A:$L,2,FALSE)</f>
        <v>굴삭기(타이어형)</v>
      </c>
      <c r="D8" s="97" t="str">
        <f>VLOOKUP($B8,토목기계경비!$A:$L,3,FALSE)</f>
        <v>0.6㎥</v>
      </c>
      <c r="E8" s="98" t="s">
        <v>4481</v>
      </c>
      <c r="F8" s="99" t="e">
        <f t="shared" si="0"/>
        <v>#REF!</v>
      </c>
      <c r="G8" s="98" t="e">
        <f>VLOOKUP($B8,토목기계경비!$A:$L,10,FALSE)</f>
        <v>#REF!</v>
      </c>
      <c r="H8" s="98" t="e">
        <f>VLOOKUP($B8,토목기계경비!$A:$L,11,FALSE)</f>
        <v>#REF!</v>
      </c>
      <c r="I8" s="100">
        <f>VLOOKUP($B8,토목기계경비!$A:$L,12,FALSE)</f>
        <v>25680</v>
      </c>
      <c r="Z8" s="15">
        <v>68431</v>
      </c>
      <c r="AA8" s="15">
        <v>28259</v>
      </c>
      <c r="AB8" s="15">
        <v>16240</v>
      </c>
      <c r="AC8" s="15">
        <v>23932</v>
      </c>
    </row>
    <row r="9" spans="2:29" ht="19.7" customHeight="1" x14ac:dyDescent="0.2">
      <c r="B9" s="96">
        <f t="shared" si="1"/>
        <v>6</v>
      </c>
      <c r="C9" s="97" t="str">
        <f>VLOOKUP($B9,토목기계경비!$A:$L,2,FALSE)</f>
        <v>덤프트럭</v>
      </c>
      <c r="D9" s="97" t="str">
        <f>VLOOKUP($B9,토목기계경비!$A:$L,3,FALSE)</f>
        <v>2.5Ton</v>
      </c>
      <c r="E9" s="98" t="s">
        <v>4481</v>
      </c>
      <c r="F9" s="99" t="e">
        <f t="shared" si="0"/>
        <v>#REF!</v>
      </c>
      <c r="G9" s="98" t="e">
        <f>VLOOKUP($B9,토목기계경비!$A:$L,10,FALSE)</f>
        <v>#REF!</v>
      </c>
      <c r="H9" s="98" t="e">
        <f>VLOOKUP($B9,토목기계경비!$A:$L,11,FALSE)</f>
        <v>#REF!</v>
      </c>
      <c r="I9" s="100">
        <f>VLOOKUP($B9,토목기계경비!$A:$L,12,FALSE)</f>
        <v>6169</v>
      </c>
      <c r="Z9" s="15">
        <v>70955</v>
      </c>
      <c r="AA9" s="15">
        <v>28259</v>
      </c>
      <c r="AB9" s="15">
        <v>16240</v>
      </c>
      <c r="AC9" s="15">
        <v>26456</v>
      </c>
    </row>
    <row r="10" spans="2:29" ht="19.7" customHeight="1" x14ac:dyDescent="0.2">
      <c r="B10" s="96">
        <f t="shared" si="1"/>
        <v>7</v>
      </c>
      <c r="C10" s="97" t="str">
        <f>VLOOKUP($B10,토목기계경비!$A:$L,2,FALSE)</f>
        <v>덤프트럭</v>
      </c>
      <c r="D10" s="97" t="str">
        <f>VLOOKUP($B10,토목기계경비!$A:$L,3,FALSE)</f>
        <v>4.5Ton</v>
      </c>
      <c r="E10" s="98" t="s">
        <v>4481</v>
      </c>
      <c r="F10" s="99" t="e">
        <f t="shared" si="0"/>
        <v>#REF!</v>
      </c>
      <c r="G10" s="98" t="e">
        <f>VLOOKUP($B10,토목기계경비!$A:$L,10,FALSE)</f>
        <v>#REF!</v>
      </c>
      <c r="H10" s="98" t="e">
        <f>VLOOKUP($B10,토목기계경비!$A:$L,11,FALSE)</f>
        <v>#REF!</v>
      </c>
      <c r="I10" s="100">
        <f>VLOOKUP($B10,토목기계경비!$A:$L,12,FALSE)</f>
        <v>7202</v>
      </c>
      <c r="Z10" s="15">
        <v>72328</v>
      </c>
      <c r="AA10" s="15">
        <v>28259</v>
      </c>
      <c r="AB10" s="15">
        <v>18968</v>
      </c>
      <c r="AC10" s="15">
        <v>25101</v>
      </c>
    </row>
    <row r="11" spans="2:29" ht="19.7" customHeight="1" x14ac:dyDescent="0.2">
      <c r="B11" s="96">
        <f t="shared" si="1"/>
        <v>8</v>
      </c>
      <c r="C11" s="97" t="str">
        <f>VLOOKUP($B11,토목기계경비!$A:$L,2,FALSE)</f>
        <v>덤프트럭(자동덮개)</v>
      </c>
      <c r="D11" s="97" t="str">
        <f>VLOOKUP($B11,토목기계경비!$A:$L,3,FALSE)</f>
        <v>15Ton</v>
      </c>
      <c r="E11" s="98" t="s">
        <v>4481</v>
      </c>
      <c r="F11" s="99" t="e">
        <f t="shared" si="0"/>
        <v>#REF!</v>
      </c>
      <c r="G11" s="98" t="e">
        <f>VLOOKUP($B11,토목기계경비!$A:$L,10,FALSE)</f>
        <v>#REF!</v>
      </c>
      <c r="H11" s="98" t="e">
        <f>VLOOKUP($B11,토목기계경비!$A:$L,11,FALSE)</f>
        <v>#REF!</v>
      </c>
      <c r="I11" s="100">
        <f>VLOOKUP($B11,토목기계경비!$A:$L,12,FALSE)</f>
        <v>20046</v>
      </c>
      <c r="Z11" s="15">
        <v>74222</v>
      </c>
      <c r="AA11" s="15">
        <v>28259</v>
      </c>
      <c r="AB11" s="15">
        <v>18968</v>
      </c>
      <c r="AC11" s="15">
        <v>26995</v>
      </c>
    </row>
    <row r="12" spans="2:29" ht="19.7" customHeight="1" x14ac:dyDescent="0.2">
      <c r="B12" s="96">
        <f t="shared" si="1"/>
        <v>9</v>
      </c>
      <c r="C12" s="97" t="str">
        <f>VLOOKUP($B12,토목기계경비!$A:$L,2,FALSE)</f>
        <v>대형브레이카</v>
      </c>
      <c r="D12" s="97" t="str">
        <f>VLOOKUP($B12,토목기계경비!$A:$L,3,FALSE)</f>
        <v>+굴삭기(0.2㎥)</v>
      </c>
      <c r="E12" s="98" t="s">
        <v>4481</v>
      </c>
      <c r="F12" s="99" t="e">
        <f t="shared" si="0"/>
        <v>#REF!</v>
      </c>
      <c r="G12" s="98" t="e">
        <f>VLOOKUP($B12,토목기계경비!$A:$L,10,FALSE)</f>
        <v>#REF!</v>
      </c>
      <c r="H12" s="98" t="e">
        <f>VLOOKUP($B12,토목기계경비!$A:$L,11,FALSE)</f>
        <v>#REF!</v>
      </c>
      <c r="I12" s="100">
        <f>VLOOKUP($B12,토목기계경비!$A:$L,12,FALSE)</f>
        <v>15881</v>
      </c>
      <c r="Z12" s="15">
        <v>77069</v>
      </c>
      <c r="AA12" s="15">
        <v>28259</v>
      </c>
      <c r="AB12" s="15">
        <v>18968</v>
      </c>
      <c r="AC12" s="15">
        <v>29842</v>
      </c>
    </row>
    <row r="13" spans="2:29" ht="19.7" customHeight="1" x14ac:dyDescent="0.2">
      <c r="B13" s="96">
        <f t="shared" si="1"/>
        <v>10</v>
      </c>
      <c r="C13" s="97" t="str">
        <f>VLOOKUP($B13,토목기계경비!$A:$L,2,FALSE)</f>
        <v>대형브레이카</v>
      </c>
      <c r="D13" s="97" t="str">
        <f>VLOOKUP($B13,토목기계경비!$A:$L,3,FALSE)</f>
        <v>+굴삭기(0.4㎥)</v>
      </c>
      <c r="E13" s="98" t="s">
        <v>4481</v>
      </c>
      <c r="F13" s="99" t="e">
        <f t="shared" si="0"/>
        <v>#REF!</v>
      </c>
      <c r="G13" s="98" t="e">
        <f>VLOOKUP($B13,토목기계경비!$A:$L,10,FALSE)</f>
        <v>#REF!</v>
      </c>
      <c r="H13" s="98" t="e">
        <f>VLOOKUP($B13,토목기계경비!$A:$L,11,FALSE)</f>
        <v>#REF!</v>
      </c>
      <c r="I13" s="100">
        <f>VLOOKUP($B13,토목기계경비!$A:$L,12,FALSE)</f>
        <v>21581</v>
      </c>
      <c r="Z13" s="15">
        <v>87439</v>
      </c>
      <c r="AA13" s="15">
        <v>28259</v>
      </c>
      <c r="AB13" s="15">
        <v>32480</v>
      </c>
      <c r="AC13" s="15">
        <v>26700</v>
      </c>
    </row>
    <row r="14" spans="2:29" ht="19.7" customHeight="1" x14ac:dyDescent="0.2">
      <c r="B14" s="96">
        <f t="shared" si="1"/>
        <v>11</v>
      </c>
      <c r="C14" s="97" t="str">
        <f>VLOOKUP($B14,토목기계경비!$A:$L,2,FALSE)</f>
        <v>대형브레이카</v>
      </c>
      <c r="D14" s="97" t="str">
        <f>VLOOKUP($B14,토목기계경비!$A:$L,3,FALSE)</f>
        <v>+굴삭기(0.7㎥)</v>
      </c>
      <c r="E14" s="98" t="s">
        <v>4481</v>
      </c>
      <c r="F14" s="99" t="e">
        <f t="shared" si="0"/>
        <v>#REF!</v>
      </c>
      <c r="G14" s="98" t="e">
        <f>VLOOKUP($B14,토목기계경비!$A:$L,10,FALSE)</f>
        <v>#REF!</v>
      </c>
      <c r="H14" s="98" t="e">
        <f>VLOOKUP($B14,토목기계경비!$A:$L,11,FALSE)</f>
        <v>#REF!</v>
      </c>
      <c r="I14" s="100">
        <f>VLOOKUP($B14,토목기계경비!$A:$L,12,FALSE)</f>
        <v>33897</v>
      </c>
      <c r="Z14" s="15">
        <v>88555</v>
      </c>
      <c r="AA14" s="15">
        <v>28259</v>
      </c>
      <c r="AB14" s="15">
        <v>32480</v>
      </c>
      <c r="AC14" s="15">
        <v>27816</v>
      </c>
    </row>
    <row r="15" spans="2:29" ht="19.7" customHeight="1" x14ac:dyDescent="0.2">
      <c r="B15" s="96">
        <f t="shared" si="1"/>
        <v>12</v>
      </c>
      <c r="C15" s="97" t="str">
        <f>VLOOKUP($B15,토목기계경비!$A:$L,2,FALSE)</f>
        <v>플레이트 콤팩터</v>
      </c>
      <c r="D15" s="97" t="str">
        <f>VLOOKUP($B15,토목기계경비!$A:$L,3,FALSE)</f>
        <v>1.5Ton</v>
      </c>
      <c r="E15" s="98" t="s">
        <v>4481</v>
      </c>
      <c r="F15" s="99" t="e">
        <f t="shared" si="0"/>
        <v>#REF!</v>
      </c>
      <c r="G15" s="98" t="e">
        <f>VLOOKUP($B15,토목기계경비!$A:$L,10,FALSE)</f>
        <v>#REF!</v>
      </c>
      <c r="H15" s="98" t="e">
        <f>VLOOKUP($B15,토목기계경비!$A:$L,11,FALSE)</f>
        <v>#REF!</v>
      </c>
      <c r="I15" s="100">
        <f>VLOOKUP($B15,토목기계경비!$A:$L,12,FALSE)</f>
        <v>0</v>
      </c>
      <c r="Z15" s="15">
        <v>90787</v>
      </c>
      <c r="AA15" s="15">
        <v>28259</v>
      </c>
      <c r="AB15" s="15">
        <v>32480</v>
      </c>
      <c r="AC15" s="15">
        <v>30048</v>
      </c>
    </row>
    <row r="16" spans="2:29" ht="19.7" customHeight="1" x14ac:dyDescent="0.2">
      <c r="B16" s="96">
        <f t="shared" si="1"/>
        <v>13</v>
      </c>
      <c r="C16" s="97" t="str">
        <f>VLOOKUP($B16,토목기계경비!$A:$L,2,FALSE)</f>
        <v>커 터</v>
      </c>
      <c r="D16" s="97" t="str">
        <f>VLOOKUP($B16,토목기계경비!$A:$L,3,FALSE)</f>
        <v>320~400mm</v>
      </c>
      <c r="E16" s="98" t="s">
        <v>4481</v>
      </c>
      <c r="F16" s="99" t="e">
        <f t="shared" si="0"/>
        <v>#REF!</v>
      </c>
      <c r="G16" s="98" t="e">
        <f>VLOOKUP($B16,토목기계경비!$A:$L,10,FALSE)</f>
        <v>#REF!</v>
      </c>
      <c r="H16" s="98" t="e">
        <f>VLOOKUP($B16,토목기계경비!$A:$L,11,FALSE)</f>
        <v>#REF!</v>
      </c>
      <c r="I16" s="100">
        <f>VLOOKUP($B16,토목기계경비!$A:$L,12,FALSE)</f>
        <v>1876</v>
      </c>
      <c r="Z16" s="15">
        <v>116278</v>
      </c>
      <c r="AA16" s="15">
        <v>28259</v>
      </c>
      <c r="AB16" s="15">
        <v>54046</v>
      </c>
      <c r="AC16" s="15">
        <v>33973</v>
      </c>
    </row>
    <row r="17" spans="2:29" ht="19.7" customHeight="1" x14ac:dyDescent="0.2">
      <c r="B17" s="96">
        <f t="shared" si="1"/>
        <v>14</v>
      </c>
      <c r="C17" s="97" t="str">
        <f>VLOOKUP($B17,토목기계경비!$A:$L,2,FALSE)</f>
        <v>물탱크</v>
      </c>
      <c r="D17" s="97" t="str">
        <f>VLOOKUP($B17,토목기계경비!$A:$L,3,FALSE)</f>
        <v>5500ℓ</v>
      </c>
      <c r="E17" s="98" t="s">
        <v>4481</v>
      </c>
      <c r="F17" s="99" t="e">
        <f t="shared" si="0"/>
        <v>#REF!</v>
      </c>
      <c r="G17" s="98" t="e">
        <f>VLOOKUP($B17,토목기계경비!$A:$L,10,FALSE)</f>
        <v>#REF!</v>
      </c>
      <c r="H17" s="98" t="e">
        <f>VLOOKUP($B17,토목기계경비!$A:$L,11,FALSE)</f>
        <v>#REF!</v>
      </c>
      <c r="I17" s="100">
        <f>VLOOKUP($B17,토목기계경비!$A:$L,12,FALSE)</f>
        <v>9470</v>
      </c>
      <c r="Z17" s="15">
        <v>121526</v>
      </c>
      <c r="AA17" s="15">
        <v>28259</v>
      </c>
      <c r="AB17" s="15">
        <v>54046</v>
      </c>
      <c r="AC17" s="15">
        <v>39221</v>
      </c>
    </row>
    <row r="18" spans="2:29" ht="19.7" customHeight="1" x14ac:dyDescent="0.2">
      <c r="B18" s="96">
        <f t="shared" si="1"/>
        <v>15</v>
      </c>
      <c r="C18" s="97" t="str">
        <f>VLOOKUP($B18,토목기계경비!$A:$L,2,FALSE)</f>
        <v>물탱크</v>
      </c>
      <c r="D18" s="97" t="str">
        <f>VLOOKUP($B18,토목기계경비!$A:$L,3,FALSE)</f>
        <v>16000ℓ</v>
      </c>
      <c r="E18" s="98" t="s">
        <v>4481</v>
      </c>
      <c r="F18" s="99" t="e">
        <f t="shared" si="0"/>
        <v>#REF!</v>
      </c>
      <c r="G18" s="98" t="e">
        <f>VLOOKUP($B18,토목기계경비!$A:$L,10,FALSE)</f>
        <v>#REF!</v>
      </c>
      <c r="H18" s="98" t="e">
        <f>VLOOKUP($B18,토목기계경비!$A:$L,11,FALSE)</f>
        <v>#REF!</v>
      </c>
      <c r="I18" s="100">
        <f>VLOOKUP($B18,토목기계경비!$A:$L,12,FALSE)</f>
        <v>18163</v>
      </c>
      <c r="Z18" s="15">
        <v>117161</v>
      </c>
      <c r="AA18" s="15">
        <v>28259</v>
      </c>
      <c r="AB18" s="15">
        <v>54046</v>
      </c>
      <c r="AC18" s="15">
        <v>34856</v>
      </c>
    </row>
    <row r="19" spans="2:29" ht="19.7" customHeight="1" x14ac:dyDescent="0.2">
      <c r="B19" s="96">
        <f t="shared" si="1"/>
        <v>16</v>
      </c>
      <c r="C19" s="97" t="str">
        <f>VLOOKUP($B19,토목기계경비!$A:$L,2,FALSE)</f>
        <v>진동로울러(핸드가이드식)</v>
      </c>
      <c r="D19" s="97" t="str">
        <f>VLOOKUP($B19,토목기계경비!$A:$L,3,FALSE)</f>
        <v>0.7Ton</v>
      </c>
      <c r="E19" s="98" t="s">
        <v>4481</v>
      </c>
      <c r="F19" s="99" t="e">
        <f t="shared" si="0"/>
        <v>#REF!</v>
      </c>
      <c r="G19" s="98" t="e">
        <f>VLOOKUP($B19,토목기계경비!$A:$L,10,FALSE)</f>
        <v>#REF!</v>
      </c>
      <c r="H19" s="98" t="e">
        <f>VLOOKUP($B19,토목기계경비!$A:$L,11,FALSE)</f>
        <v>#REF!</v>
      </c>
      <c r="I19" s="100">
        <f>VLOOKUP($B19,토목기계경비!$A:$L,12,FALSE)</f>
        <v>1846</v>
      </c>
      <c r="Z19" s="15">
        <v>51780</v>
      </c>
      <c r="AA19" s="15">
        <v>28259</v>
      </c>
      <c r="AB19" s="15">
        <v>11692</v>
      </c>
      <c r="AC19" s="15">
        <v>11829</v>
      </c>
    </row>
    <row r="20" spans="2:29" ht="19.7" customHeight="1" x14ac:dyDescent="0.2">
      <c r="B20" s="96">
        <f t="shared" si="1"/>
        <v>17</v>
      </c>
      <c r="C20" s="97" t="str">
        <f>VLOOKUP($B20,토목기계경비!$A:$L,2,FALSE)</f>
        <v>진동로울러(자주식)</v>
      </c>
      <c r="D20" s="97" t="str">
        <f>VLOOKUP($B20,토목기계경비!$A:$L,3,FALSE)</f>
        <v>10Ton</v>
      </c>
      <c r="E20" s="98" t="s">
        <v>4481</v>
      </c>
      <c r="F20" s="99" t="e">
        <f t="shared" si="0"/>
        <v>#REF!</v>
      </c>
      <c r="G20" s="98" t="e">
        <f>VLOOKUP($B20,토목기계경비!$A:$L,10,FALSE)</f>
        <v>#REF!</v>
      </c>
      <c r="H20" s="98" t="e">
        <f>VLOOKUP($B20,토목기계경비!$A:$L,11,FALSE)</f>
        <v>#REF!</v>
      </c>
      <c r="I20" s="100">
        <f>VLOOKUP($B20,토목기계경비!$A:$L,12,FALSE)</f>
        <v>0</v>
      </c>
      <c r="Z20" s="15">
        <v>70955</v>
      </c>
      <c r="AA20" s="15">
        <v>28259</v>
      </c>
      <c r="AB20" s="15">
        <v>16240</v>
      </c>
      <c r="AC20" s="15">
        <v>26456</v>
      </c>
    </row>
    <row r="21" spans="2:29" ht="19.7" customHeight="1" x14ac:dyDescent="0.2">
      <c r="B21" s="96">
        <f t="shared" si="1"/>
        <v>18</v>
      </c>
      <c r="C21" s="97" t="str">
        <f>VLOOKUP($B21,토목기계경비!$A:$L,2,FALSE)</f>
        <v>로우더(타이어)</v>
      </c>
      <c r="D21" s="97" t="str">
        <f>VLOOKUP($B21,토목기계경비!$A:$L,3,FALSE)</f>
        <v>0.57㎥</v>
      </c>
      <c r="E21" s="98" t="s">
        <v>4481</v>
      </c>
      <c r="F21" s="99" t="e">
        <f t="shared" si="0"/>
        <v>#REF!</v>
      </c>
      <c r="G21" s="98" t="e">
        <f>VLOOKUP($B21,토목기계경비!$A:$L,10,FALSE)</f>
        <v>#REF!</v>
      </c>
      <c r="H21" s="98" t="e">
        <f>VLOOKUP($B21,토목기계경비!$A:$L,11,FALSE)</f>
        <v>#REF!</v>
      </c>
      <c r="I21" s="100">
        <f>VLOOKUP($B21,토목기계경비!$A:$L,12,FALSE)</f>
        <v>6979</v>
      </c>
      <c r="Z21" s="15">
        <v>77069</v>
      </c>
      <c r="AA21" s="15">
        <v>28259</v>
      </c>
      <c r="AB21" s="15">
        <v>18968</v>
      </c>
      <c r="AC21" s="15">
        <v>29842</v>
      </c>
    </row>
    <row r="22" spans="2:29" ht="19.7" customHeight="1" x14ac:dyDescent="0.2">
      <c r="B22" s="96">
        <f t="shared" si="1"/>
        <v>19</v>
      </c>
      <c r="C22" s="97" t="str">
        <f>VLOOKUP($B22,토목기계경비!$A:$L,2,FALSE)</f>
        <v>아스팔트 스프레이어</v>
      </c>
      <c r="D22" s="97" t="str">
        <f>VLOOKUP($B22,토목기계경비!$A:$L,3,FALSE)</f>
        <v>300ℓ</v>
      </c>
      <c r="E22" s="98" t="s">
        <v>4481</v>
      </c>
      <c r="F22" s="99" t="e">
        <f t="shared" si="0"/>
        <v>#REF!</v>
      </c>
      <c r="G22" s="98" t="e">
        <f>VLOOKUP($B22,토목기계경비!$A:$L,10,FALSE)</f>
        <v>#REF!</v>
      </c>
      <c r="H22" s="98" t="e">
        <f>VLOOKUP($B22,토목기계경비!$A:$L,11,FALSE)</f>
        <v>#REF!</v>
      </c>
      <c r="I22" s="100">
        <f>VLOOKUP($B22,토목기계경비!$A:$L,12,FALSE)</f>
        <v>0</v>
      </c>
      <c r="Z22" s="15">
        <v>81707</v>
      </c>
      <c r="AA22" s="15">
        <v>28259</v>
      </c>
      <c r="AB22" s="15">
        <v>32256</v>
      </c>
      <c r="AC22" s="15">
        <v>21192</v>
      </c>
    </row>
    <row r="23" spans="2:29" ht="19.7" customHeight="1" x14ac:dyDescent="0.2">
      <c r="B23" s="96">
        <f t="shared" si="1"/>
        <v>20</v>
      </c>
      <c r="C23" s="97" t="str">
        <f>VLOOKUP($B23,토목기계경비!$A:$L,2,FALSE)</f>
        <v>아스팔트 스프레이어</v>
      </c>
      <c r="D23" s="97" t="str">
        <f>VLOOKUP($B23,토목기계경비!$A:$L,3,FALSE)</f>
        <v>400ℓ</v>
      </c>
      <c r="E23" s="98" t="s">
        <v>4481</v>
      </c>
      <c r="F23" s="99" t="e">
        <f t="shared" si="0"/>
        <v>#REF!</v>
      </c>
      <c r="G23" s="98" t="e">
        <f>VLOOKUP($B23,토목기계경비!$A:$L,10,FALSE)</f>
        <v>#REF!</v>
      </c>
      <c r="H23" s="98" t="e">
        <f>VLOOKUP($B23,토목기계경비!$A:$L,11,FALSE)</f>
        <v>#REF!</v>
      </c>
      <c r="I23" s="100">
        <f>VLOOKUP($B23,토목기계경비!$A:$L,12,FALSE)</f>
        <v>0</v>
      </c>
      <c r="Z23" s="15">
        <v>83284</v>
      </c>
      <c r="AA23" s="15">
        <v>28259</v>
      </c>
      <c r="AB23" s="15">
        <v>32256</v>
      </c>
      <c r="AC23" s="15">
        <v>22769</v>
      </c>
    </row>
    <row r="24" spans="2:29" ht="19.7" customHeight="1" x14ac:dyDescent="0.2">
      <c r="B24" s="96">
        <f t="shared" si="1"/>
        <v>21</v>
      </c>
      <c r="C24" s="97" t="str">
        <f>VLOOKUP($B24,토목기계경비!$A:$L,2,FALSE)</f>
        <v>대형브레이카</v>
      </c>
      <c r="D24" s="97" t="str">
        <f>VLOOKUP($B24,토목기계경비!$A:$L,3,FALSE)</f>
        <v>0.4㎥</v>
      </c>
      <c r="E24" s="98" t="s">
        <v>4481</v>
      </c>
      <c r="F24" s="99" t="str">
        <f t="shared" si="0"/>
        <v>5,202</v>
      </c>
      <c r="G24" s="98">
        <f>VLOOKUP($B24,토목기계경비!$A:$L,10,FALSE)</f>
        <v>0</v>
      </c>
      <c r="H24" s="98">
        <f>VLOOKUP($B24,토목기계경비!$A:$L,11,FALSE)</f>
        <v>0</v>
      </c>
      <c r="I24" s="100">
        <f>VLOOKUP($B24,토목기계경비!$A:$L,12,FALSE)</f>
        <v>5202</v>
      </c>
      <c r="Z24" s="15">
        <v>85643</v>
      </c>
      <c r="AA24" s="15">
        <v>28259</v>
      </c>
      <c r="AB24" s="15">
        <v>32256</v>
      </c>
      <c r="AC24" s="15">
        <v>25128</v>
      </c>
    </row>
    <row r="25" spans="2:29" ht="19.7" customHeight="1" x14ac:dyDescent="0.2">
      <c r="B25" s="96">
        <f t="shared" si="1"/>
        <v>22</v>
      </c>
      <c r="C25" s="97" t="str">
        <f>VLOOKUP($B25,토목기계경비!$A:$L,2,FALSE)</f>
        <v>대형브레이카</v>
      </c>
      <c r="D25" s="97" t="str">
        <f>VLOOKUP($B25,토목기계경비!$A:$L,3,FALSE)</f>
        <v>0.7㎥</v>
      </c>
      <c r="E25" s="98" t="s">
        <v>4481</v>
      </c>
      <c r="F25" s="99" t="str">
        <f t="shared" si="0"/>
        <v>10,769</v>
      </c>
      <c r="G25" s="98">
        <f>VLOOKUP($B25,토목기계경비!$A:$L,10,FALSE)</f>
        <v>0</v>
      </c>
      <c r="H25" s="98">
        <f>VLOOKUP($B25,토목기계경비!$A:$L,11,FALSE)</f>
        <v>0</v>
      </c>
      <c r="I25" s="100">
        <f>VLOOKUP($B25,토목기계경비!$A:$L,12,FALSE)</f>
        <v>10769</v>
      </c>
      <c r="Z25" s="15">
        <v>149131</v>
      </c>
      <c r="AA25" s="15">
        <v>28259</v>
      </c>
      <c r="AB25" s="15">
        <v>71232</v>
      </c>
      <c r="AC25" s="15">
        <v>49640</v>
      </c>
    </row>
    <row r="26" spans="2:29" ht="19.7" customHeight="1" x14ac:dyDescent="0.2">
      <c r="B26" s="96">
        <f t="shared" si="1"/>
        <v>23</v>
      </c>
      <c r="C26" s="97" t="str">
        <f>VLOOKUP($B26,토목기계경비!$A:$L,2,FALSE)</f>
        <v>크레인(타이어)</v>
      </c>
      <c r="D26" s="97" t="str">
        <f>VLOOKUP($B26,토목기계경비!$A:$L,3,FALSE)</f>
        <v>10Ton</v>
      </c>
      <c r="E26" s="98" t="s">
        <v>4481</v>
      </c>
      <c r="F26" s="99" t="e">
        <f t="shared" si="0"/>
        <v>#REF!</v>
      </c>
      <c r="G26" s="98" t="e">
        <f>VLOOKUP($B26,토목기계경비!$A:$L,10,FALSE)</f>
        <v>#REF!</v>
      </c>
      <c r="H26" s="98" t="e">
        <f>VLOOKUP($B26,토목기계경비!$A:$L,11,FALSE)</f>
        <v>#REF!</v>
      </c>
      <c r="I26" s="100">
        <f>VLOOKUP($B26,토목기계경비!$A:$L,12,FALSE)</f>
        <v>30103</v>
      </c>
      <c r="Z26" s="15">
        <v>883</v>
      </c>
      <c r="AC26" s="15">
        <v>883</v>
      </c>
    </row>
    <row r="27" spans="2:29" ht="19.7" customHeight="1" x14ac:dyDescent="0.2">
      <c r="B27" s="96">
        <f t="shared" si="1"/>
        <v>24</v>
      </c>
      <c r="C27" s="97" t="str">
        <f>VLOOKUP($B27,토목기계경비!$A:$L,2,FALSE)</f>
        <v>크레인(타이어)</v>
      </c>
      <c r="D27" s="97" t="str">
        <f>VLOOKUP($B27,토목기계경비!$A:$L,3,FALSE)</f>
        <v>25Ton</v>
      </c>
      <c r="E27" s="98" t="s">
        <v>4481</v>
      </c>
      <c r="F27" s="99" t="e">
        <f t="shared" si="0"/>
        <v>#REF!</v>
      </c>
      <c r="G27" s="98" t="e">
        <f>VLOOKUP($B27,토목기계경비!$A:$L,10,FALSE)</f>
        <v>#REF!</v>
      </c>
      <c r="H27" s="98" t="e">
        <f>VLOOKUP($B27,토목기계경비!$A:$L,11,FALSE)</f>
        <v>#REF!</v>
      </c>
      <c r="I27" s="100">
        <f>VLOOKUP($B27,토목기계경비!$A:$L,12,FALSE)</f>
        <v>56667</v>
      </c>
      <c r="Z27" s="15">
        <v>1115</v>
      </c>
      <c r="AC27" s="15">
        <v>1115</v>
      </c>
    </row>
    <row r="28" spans="2:29" ht="19.7" customHeight="1" x14ac:dyDescent="0.2">
      <c r="B28" s="96">
        <f t="shared" si="1"/>
        <v>25</v>
      </c>
      <c r="C28" s="97" t="str">
        <f>VLOOKUP($B28,토목기계경비!$A:$L,2,FALSE)</f>
        <v>아스팔트 페이버(피니셔)</v>
      </c>
      <c r="D28" s="97" t="str">
        <f>VLOOKUP($B28,토목기계경비!$A:$L,3,FALSE)</f>
        <v>3.0m</v>
      </c>
      <c r="E28" s="98" t="s">
        <v>4481</v>
      </c>
      <c r="F28" s="99" t="e">
        <f t="shared" si="0"/>
        <v>#REF!</v>
      </c>
      <c r="G28" s="98" t="e">
        <f>VLOOKUP($B28,토목기계경비!$A:$L,10,FALSE)</f>
        <v>#REF!</v>
      </c>
      <c r="H28" s="98" t="e">
        <f>VLOOKUP($B28,토목기계경비!$A:$L,11,FALSE)</f>
        <v>#REF!</v>
      </c>
      <c r="I28" s="100">
        <f>VLOOKUP($B28,토목기계경비!$A:$L,12,FALSE)</f>
        <v>53540</v>
      </c>
      <c r="Z28" s="15">
        <v>1236</v>
      </c>
      <c r="AC28" s="15">
        <v>1236</v>
      </c>
    </row>
    <row r="29" spans="2:29" ht="19.7" customHeight="1" x14ac:dyDescent="0.2">
      <c r="B29" s="102">
        <f t="shared" si="1"/>
        <v>26</v>
      </c>
      <c r="C29" s="103" t="str">
        <f>VLOOKUP($B29,토목기계경비!$A:$L,2,FALSE)</f>
        <v>머캐덤 로울러(자주식)</v>
      </c>
      <c r="D29" s="103" t="str">
        <f>VLOOKUP($B29,토목기계경비!$A:$L,3,FALSE)</f>
        <v>10~12Ton</v>
      </c>
      <c r="E29" s="104" t="s">
        <v>4481</v>
      </c>
      <c r="F29" s="105" t="e">
        <f t="shared" si="0"/>
        <v>#REF!</v>
      </c>
      <c r="G29" s="104" t="e">
        <f>VLOOKUP($B29,토목기계경비!$A:$L,10,FALSE)</f>
        <v>#REF!</v>
      </c>
      <c r="H29" s="104" t="e">
        <f>VLOOKUP($B29,토목기계경비!$A:$L,11,FALSE)</f>
        <v>#REF!</v>
      </c>
      <c r="I29" s="126">
        <f>VLOOKUP($B29,토목기계경비!$A:$L,12,FALSE)</f>
        <v>0</v>
      </c>
      <c r="Z29" s="15">
        <v>1440</v>
      </c>
      <c r="AC29" s="15">
        <v>1440</v>
      </c>
    </row>
    <row r="30" spans="2:29" ht="19.7" customHeight="1" x14ac:dyDescent="0.2">
      <c r="B30" s="91">
        <f t="shared" si="1"/>
        <v>27</v>
      </c>
      <c r="C30" s="92" t="str">
        <f>VLOOKUP($B30,토목기계경비!$A:$L,2,FALSE)</f>
        <v>타이어 로울러(자주식)</v>
      </c>
      <c r="D30" s="92" t="str">
        <f>VLOOKUP($B30,토목기계경비!$A:$L,3,FALSE)</f>
        <v>8~15Ton</v>
      </c>
      <c r="E30" s="93" t="s">
        <v>4481</v>
      </c>
      <c r="F30" s="94" t="e">
        <f t="shared" si="0"/>
        <v>#REF!</v>
      </c>
      <c r="G30" s="93" t="e">
        <f>VLOOKUP($B30,토목기계경비!$A:$L,10,FALSE)</f>
        <v>#REF!</v>
      </c>
      <c r="H30" s="93" t="e">
        <f>VLOOKUP($B30,토목기계경비!$A:$L,11,FALSE)</f>
        <v>#REF!</v>
      </c>
      <c r="I30" s="95">
        <f>VLOOKUP($B30,토목기계경비!$A:$L,12,FALSE)</f>
        <v>0</v>
      </c>
      <c r="Z30" s="15">
        <v>1749</v>
      </c>
      <c r="AC30" s="15">
        <v>1749</v>
      </c>
    </row>
    <row r="31" spans="2:29" ht="19.7" customHeight="1" x14ac:dyDescent="0.2">
      <c r="B31" s="96">
        <f t="shared" si="1"/>
        <v>28</v>
      </c>
      <c r="C31" s="97" t="str">
        <f>VLOOKUP($B31,토목기계경비!$A:$L,2,FALSE)</f>
        <v>램  머</v>
      </c>
      <c r="D31" s="97" t="str">
        <f>VLOOKUP($B31,토목기계경비!$A:$L,3,FALSE)</f>
        <v>80kg</v>
      </c>
      <c r="E31" s="98" t="s">
        <v>4481</v>
      </c>
      <c r="F31" s="99" t="e">
        <f t="shared" si="0"/>
        <v>#REF!</v>
      </c>
      <c r="G31" s="98" t="e">
        <f>VLOOKUP($B31,토목기계경비!$A:$L,10,FALSE)</f>
        <v>#REF!</v>
      </c>
      <c r="H31" s="98" t="e">
        <f>VLOOKUP($B31,토목기계경비!$A:$L,11,FALSE)</f>
        <v>#REF!</v>
      </c>
      <c r="I31" s="100">
        <f>VLOOKUP($B31,토목기계경비!$A:$L,12,FALSE)</f>
        <v>493</v>
      </c>
      <c r="Z31" s="15">
        <v>90787</v>
      </c>
      <c r="AA31" s="15">
        <v>28259</v>
      </c>
      <c r="AB31" s="15">
        <v>32480</v>
      </c>
      <c r="AC31" s="15">
        <v>30048</v>
      </c>
    </row>
    <row r="32" spans="2:29" ht="19.7" customHeight="1" x14ac:dyDescent="0.2">
      <c r="B32" s="96">
        <f t="shared" si="1"/>
        <v>29</v>
      </c>
      <c r="C32" s="97" t="str">
        <f>VLOOKUP($B32,토목기계경비!$A:$L,2,FALSE)</f>
        <v>트럭탑재형크레인</v>
      </c>
      <c r="D32" s="97" t="str">
        <f>VLOOKUP($B32,토목기계경비!$A:$L,3,FALSE)</f>
        <v>5Ton</v>
      </c>
      <c r="E32" s="98" t="s">
        <v>4481</v>
      </c>
      <c r="F32" s="99" t="e">
        <f t="shared" si="0"/>
        <v>#REF!</v>
      </c>
      <c r="G32" s="98" t="e">
        <f>VLOOKUP($B32,토목기계경비!$A:$L,10,FALSE)</f>
        <v>#REF!</v>
      </c>
      <c r="H32" s="98" t="e">
        <f>VLOOKUP($B32,토목기계경비!$A:$L,11,FALSE)</f>
        <v>#REF!</v>
      </c>
      <c r="I32" s="100">
        <f>VLOOKUP($B32,토목기계경비!$A:$L,12,FALSE)</f>
        <v>9994</v>
      </c>
      <c r="Z32" s="15">
        <v>121526</v>
      </c>
      <c r="AA32" s="15">
        <v>28259</v>
      </c>
      <c r="AB32" s="15">
        <v>54046</v>
      </c>
      <c r="AC32" s="15">
        <v>39221</v>
      </c>
    </row>
    <row r="33" spans="2:29" ht="19.7" customHeight="1" x14ac:dyDescent="0.2">
      <c r="B33" s="96">
        <f t="shared" si="1"/>
        <v>30</v>
      </c>
      <c r="C33" s="97" t="str">
        <f>VLOOKUP($B33,토목기계경비!$A:$L,2,FALSE)</f>
        <v>트럭탑재형크레인</v>
      </c>
      <c r="D33" s="97" t="str">
        <f>VLOOKUP($B33,토목기계경비!$A:$L,3,FALSE)</f>
        <v>10Ton</v>
      </c>
      <c r="E33" s="98" t="s">
        <v>4481</v>
      </c>
      <c r="F33" s="99" t="e">
        <f t="shared" si="0"/>
        <v>#REF!</v>
      </c>
      <c r="G33" s="98" t="e">
        <f>VLOOKUP($B33,토목기계경비!$A:$L,10,FALSE)</f>
        <v>#REF!</v>
      </c>
      <c r="H33" s="98" t="e">
        <f>VLOOKUP($B33,토목기계경비!$A:$L,11,FALSE)</f>
        <v>#REF!</v>
      </c>
      <c r="I33" s="100">
        <f>VLOOKUP($B33,토목기계경비!$A:$L,12,FALSE)</f>
        <v>21743</v>
      </c>
      <c r="Z33" s="15">
        <v>121526</v>
      </c>
      <c r="AA33" s="15">
        <v>28259</v>
      </c>
      <c r="AB33" s="15">
        <v>54046</v>
      </c>
      <c r="AC33" s="15">
        <v>39221</v>
      </c>
    </row>
    <row r="34" spans="2:29" ht="19.7" customHeight="1" x14ac:dyDescent="0.2">
      <c r="B34" s="96">
        <f t="shared" si="1"/>
        <v>31</v>
      </c>
      <c r="C34" s="97" t="str">
        <f>VLOOKUP($B34,토목기계경비!$A:$L,2,FALSE)</f>
        <v>라인마커</v>
      </c>
      <c r="D34" s="97" t="str">
        <f>VLOOKUP($B34,토목기계경비!$A:$L,3,FALSE)</f>
        <v>10Km/hr</v>
      </c>
      <c r="E34" s="98" t="s">
        <v>4481</v>
      </c>
      <c r="F34" s="99" t="e">
        <f t="shared" si="0"/>
        <v>#REF!</v>
      </c>
      <c r="G34" s="98" t="e">
        <f>VLOOKUP($B34,토목기계경비!$A:$L,10,FALSE)</f>
        <v>#REF!</v>
      </c>
      <c r="H34" s="98" t="e">
        <f>VLOOKUP($B34,토목기계경비!$A:$L,11,FALSE)</f>
        <v>#REF!</v>
      </c>
      <c r="I34" s="100">
        <f>VLOOKUP($B34,토목기계경비!$A:$L,12,FALSE)</f>
        <v>15297</v>
      </c>
      <c r="Z34" s="15">
        <v>41983</v>
      </c>
      <c r="AA34" s="15">
        <v>28259</v>
      </c>
      <c r="AB34" s="15">
        <v>7439</v>
      </c>
      <c r="AC34" s="15">
        <v>6285</v>
      </c>
    </row>
    <row r="35" spans="2:29" ht="19.7" customHeight="1" x14ac:dyDescent="0.2">
      <c r="B35" s="96">
        <f t="shared" si="1"/>
        <v>32</v>
      </c>
      <c r="C35" s="97" t="str">
        <f>VLOOKUP($B35,토목기계경비!$A:$L,2,FALSE)</f>
        <v>발전기</v>
      </c>
      <c r="D35" s="97" t="str">
        <f>VLOOKUP($B35,토목기계경비!$A:$L,3,FALSE)</f>
        <v>25kW</v>
      </c>
      <c r="E35" s="98" t="s">
        <v>4481</v>
      </c>
      <c r="F35" s="99" t="e">
        <f t="shared" si="0"/>
        <v>#REF!</v>
      </c>
      <c r="G35" s="98" t="e">
        <f>VLOOKUP($B35,토목기계경비!$A:$L,10,FALSE)</f>
        <v>#REF!</v>
      </c>
      <c r="H35" s="98" t="e">
        <f>VLOOKUP($B35,토목기계경비!$A:$L,11,FALSE)</f>
        <v>#REF!</v>
      </c>
      <c r="I35" s="100">
        <f>VLOOKUP($B35,토목기계경비!$A:$L,12,FALSE)</f>
        <v>3237</v>
      </c>
      <c r="Z35" s="15">
        <v>73883</v>
      </c>
      <c r="AA35" s="15">
        <v>28259</v>
      </c>
      <c r="AB35" s="15">
        <v>20112</v>
      </c>
      <c r="AC35" s="15">
        <v>25512</v>
      </c>
    </row>
    <row r="36" spans="2:29" ht="19.7" customHeight="1" x14ac:dyDescent="0.2">
      <c r="B36" s="96">
        <f t="shared" si="1"/>
        <v>33</v>
      </c>
      <c r="C36" s="97" t="str">
        <f>VLOOKUP($B36,토목기계경비!$A:$L,2,FALSE)</f>
        <v>발전기</v>
      </c>
      <c r="D36" s="97" t="str">
        <f>VLOOKUP($B36,토목기계경비!$A:$L,3,FALSE)</f>
        <v>50kW</v>
      </c>
      <c r="E36" s="98" t="s">
        <v>4481</v>
      </c>
      <c r="F36" s="99" t="e">
        <f t="shared" si="0"/>
        <v>#REF!</v>
      </c>
      <c r="G36" s="98" t="e">
        <f>VLOOKUP($B36,토목기계경비!$A:$L,10,FALSE)</f>
        <v>#REF!</v>
      </c>
      <c r="H36" s="98" t="e">
        <f>VLOOKUP($B36,토목기계경비!$A:$L,11,FALSE)</f>
        <v>#REF!</v>
      </c>
      <c r="I36" s="100">
        <f>VLOOKUP($B36,토목기계경비!$A:$L,12,FALSE)</f>
        <v>4447</v>
      </c>
      <c r="Z36" s="15">
        <v>40023</v>
      </c>
      <c r="AA36" s="15">
        <v>28259</v>
      </c>
      <c r="AB36" s="15">
        <v>4336</v>
      </c>
      <c r="AC36" s="15">
        <v>7428</v>
      </c>
    </row>
    <row r="37" spans="2:29" ht="19.7" customHeight="1" x14ac:dyDescent="0.2">
      <c r="B37" s="96">
        <f>B36+1</f>
        <v>34</v>
      </c>
      <c r="C37" s="97" t="str">
        <f>VLOOKUP($B37,토목기계경비!$A:$L,2,FALSE)</f>
        <v>절연버킷트럭</v>
      </c>
      <c r="D37" s="97" t="str">
        <f>VLOOKUP($B37,토목기계경비!$A:$L,3,FALSE)</f>
        <v>5Ton</v>
      </c>
      <c r="E37" s="98" t="s">
        <v>4481</v>
      </c>
      <c r="F37" s="99" t="e">
        <f t="shared" si="0"/>
        <v>#REF!</v>
      </c>
      <c r="G37" s="98" t="e">
        <f>VLOOKUP($B37,토목기계경비!$A:$L,10,FALSE)</f>
        <v>#REF!</v>
      </c>
      <c r="H37" s="98" t="e">
        <f>VLOOKUP($B37,토목기계경비!$A:$L,11,FALSE)</f>
        <v>#REF!</v>
      </c>
      <c r="I37" s="100">
        <f>VLOOKUP($B37,토목기계경비!$A:$L,12,FALSE)</f>
        <v>21012</v>
      </c>
      <c r="Z37" s="15">
        <v>40023</v>
      </c>
      <c r="AA37" s="15">
        <v>28259</v>
      </c>
      <c r="AB37" s="15">
        <v>4336</v>
      </c>
      <c r="AC37" s="15">
        <v>7428</v>
      </c>
    </row>
    <row r="38" spans="2:29" ht="19.7" customHeight="1" x14ac:dyDescent="0.2">
      <c r="B38" s="96">
        <f>B37+1</f>
        <v>35</v>
      </c>
      <c r="C38" s="97" t="str">
        <f>VLOOKUP($B38,토목기계경비!$A:$L,2,FALSE)</f>
        <v>동력분무기</v>
      </c>
      <c r="D38" s="97" t="str">
        <f>VLOOKUP($B38,토목기계경비!$A:$L,3,FALSE)</f>
        <v>4.85kw</v>
      </c>
      <c r="E38" s="98" t="s">
        <v>4481</v>
      </c>
      <c r="F38" s="99" t="e">
        <f>TEXT(G38+H38+I38,"#,##0")</f>
        <v>#REF!</v>
      </c>
      <c r="G38" s="98">
        <f>VLOOKUP($B38,토목기계경비!$A:$L,10,FALSE)</f>
        <v>0</v>
      </c>
      <c r="H38" s="98" t="e">
        <f>VLOOKUP($B38,토목기계경비!$A:$L,11,FALSE)</f>
        <v>#REF!</v>
      </c>
      <c r="I38" s="100">
        <f>VLOOKUP($B38,토목기계경비!$A:$L,12,FALSE)</f>
        <v>244</v>
      </c>
      <c r="Z38" s="15">
        <v>40023</v>
      </c>
      <c r="AA38" s="15">
        <v>28259</v>
      </c>
      <c r="AB38" s="15">
        <v>4336</v>
      </c>
      <c r="AC38" s="15">
        <v>7428</v>
      </c>
    </row>
    <row r="39" spans="2:29" ht="19.7" customHeight="1" x14ac:dyDescent="0.2">
      <c r="B39" s="96"/>
      <c r="C39" s="97"/>
      <c r="D39" s="97"/>
      <c r="E39" s="98"/>
      <c r="F39" s="99"/>
      <c r="G39" s="99"/>
      <c r="H39" s="99"/>
      <c r="I39" s="101"/>
      <c r="Z39" s="15">
        <v>46425</v>
      </c>
      <c r="AA39" s="15">
        <v>28259</v>
      </c>
      <c r="AB39" s="15">
        <v>6776</v>
      </c>
      <c r="AC39" s="15">
        <v>11390</v>
      </c>
    </row>
    <row r="40" spans="2:29" ht="19.7" customHeight="1" x14ac:dyDescent="0.2">
      <c r="B40" s="96"/>
      <c r="C40" s="97"/>
      <c r="D40" s="97"/>
      <c r="E40" s="98"/>
      <c r="F40" s="99"/>
      <c r="G40" s="99"/>
      <c r="H40" s="99"/>
      <c r="I40" s="101"/>
      <c r="Z40" s="15">
        <v>47319</v>
      </c>
      <c r="AA40" s="15">
        <v>28259</v>
      </c>
      <c r="AB40" s="15">
        <v>6776</v>
      </c>
      <c r="AC40" s="15">
        <v>12284</v>
      </c>
    </row>
    <row r="41" spans="2:29" ht="19.7" customHeight="1" x14ac:dyDescent="0.2">
      <c r="B41" s="96"/>
      <c r="C41" s="97"/>
      <c r="D41" s="97"/>
      <c r="E41" s="98"/>
      <c r="F41" s="99"/>
      <c r="G41" s="99"/>
      <c r="H41" s="99"/>
      <c r="I41" s="101"/>
      <c r="Z41" s="15">
        <v>48213</v>
      </c>
      <c r="AA41" s="15">
        <v>28259</v>
      </c>
      <c r="AB41" s="15">
        <v>6776</v>
      </c>
      <c r="AC41" s="15">
        <v>13178</v>
      </c>
    </row>
    <row r="42" spans="2:29" ht="19.7" customHeight="1" x14ac:dyDescent="0.2">
      <c r="B42" s="96"/>
      <c r="C42" s="97"/>
      <c r="D42" s="97"/>
      <c r="E42" s="98"/>
      <c r="F42" s="99"/>
      <c r="G42" s="99"/>
      <c r="H42" s="99"/>
      <c r="I42" s="101"/>
      <c r="Z42" s="15">
        <v>54510</v>
      </c>
      <c r="AA42" s="15">
        <v>28259</v>
      </c>
      <c r="AB42" s="15">
        <v>13527</v>
      </c>
      <c r="AC42" s="15">
        <v>12724</v>
      </c>
    </row>
    <row r="43" spans="2:29" ht="19.7" customHeight="1" x14ac:dyDescent="0.2">
      <c r="B43" s="96"/>
      <c r="C43" s="97"/>
      <c r="D43" s="97"/>
      <c r="E43" s="98"/>
      <c r="F43" s="99"/>
      <c r="G43" s="99"/>
      <c r="H43" s="99"/>
      <c r="I43" s="101"/>
      <c r="Z43" s="15">
        <v>55509</v>
      </c>
      <c r="AA43" s="15">
        <v>28259</v>
      </c>
      <c r="AB43" s="15">
        <v>13527</v>
      </c>
      <c r="AC43" s="15">
        <v>13723</v>
      </c>
    </row>
    <row r="44" spans="2:29" ht="19.7" customHeight="1" x14ac:dyDescent="0.2">
      <c r="B44" s="96"/>
      <c r="C44" s="97"/>
      <c r="D44" s="97"/>
      <c r="E44" s="98"/>
      <c r="F44" s="99"/>
      <c r="G44" s="99"/>
      <c r="H44" s="99"/>
      <c r="I44" s="101"/>
      <c r="Z44" s="15">
        <v>56508</v>
      </c>
      <c r="AA44" s="15">
        <v>28259</v>
      </c>
      <c r="AB44" s="15">
        <v>13527</v>
      </c>
      <c r="AC44" s="15">
        <v>14722</v>
      </c>
    </row>
    <row r="45" spans="2:29" ht="19.7" customHeight="1" x14ac:dyDescent="0.2">
      <c r="B45" s="96"/>
      <c r="C45" s="97"/>
      <c r="D45" s="97"/>
      <c r="E45" s="98"/>
      <c r="F45" s="99"/>
      <c r="G45" s="99"/>
      <c r="H45" s="99"/>
      <c r="I45" s="101"/>
      <c r="Z45" s="15">
        <v>60565</v>
      </c>
      <c r="AA45" s="15">
        <v>28259</v>
      </c>
      <c r="AB45" s="15">
        <v>13937</v>
      </c>
      <c r="AC45" s="15">
        <v>18369</v>
      </c>
    </row>
    <row r="46" spans="2:29" ht="19.7" customHeight="1" x14ac:dyDescent="0.2">
      <c r="B46" s="96"/>
      <c r="C46" s="97"/>
      <c r="D46" s="97"/>
      <c r="E46" s="98"/>
      <c r="F46" s="99"/>
      <c r="G46" s="99"/>
      <c r="H46" s="99"/>
      <c r="I46" s="101"/>
      <c r="Z46" s="15"/>
      <c r="AA46" s="15"/>
      <c r="AB46" s="15"/>
      <c r="AC46" s="15"/>
    </row>
    <row r="47" spans="2:29" ht="19.7" customHeight="1" x14ac:dyDescent="0.2">
      <c r="B47" s="96"/>
      <c r="C47" s="97"/>
      <c r="D47" s="97"/>
      <c r="E47" s="98"/>
      <c r="F47" s="99"/>
      <c r="G47" s="99"/>
      <c r="H47" s="99"/>
      <c r="I47" s="101"/>
      <c r="Z47" s="15"/>
      <c r="AA47" s="15"/>
      <c r="AB47" s="15"/>
      <c r="AC47" s="15"/>
    </row>
    <row r="48" spans="2:29" ht="19.7" customHeight="1" x14ac:dyDescent="0.2">
      <c r="B48" s="96"/>
      <c r="C48" s="97"/>
      <c r="D48" s="97"/>
      <c r="E48" s="98"/>
      <c r="F48" s="99"/>
      <c r="G48" s="99"/>
      <c r="H48" s="99"/>
      <c r="I48" s="101"/>
      <c r="Z48" s="15">
        <v>62007</v>
      </c>
      <c r="AA48" s="15">
        <v>28259</v>
      </c>
      <c r="AB48" s="15">
        <v>13937</v>
      </c>
      <c r="AC48" s="15">
        <v>19811</v>
      </c>
    </row>
    <row r="49" spans="2:29" ht="19.7" customHeight="1" x14ac:dyDescent="0.2">
      <c r="B49" s="96"/>
      <c r="C49" s="97"/>
      <c r="D49" s="97"/>
      <c r="E49" s="98"/>
      <c r="F49" s="99"/>
      <c r="G49" s="99"/>
      <c r="H49" s="99"/>
      <c r="I49" s="101"/>
      <c r="Z49" s="15">
        <v>63449</v>
      </c>
      <c r="AA49" s="15">
        <v>28259</v>
      </c>
      <c r="AB49" s="15">
        <v>13937</v>
      </c>
      <c r="AC49" s="15">
        <v>21253</v>
      </c>
    </row>
    <row r="50" spans="2:29" ht="19.7" customHeight="1" x14ac:dyDescent="0.2">
      <c r="B50" s="96"/>
      <c r="C50" s="97"/>
      <c r="D50" s="97"/>
      <c r="E50" s="98"/>
      <c r="F50" s="99"/>
      <c r="G50" s="99"/>
      <c r="H50" s="99"/>
      <c r="I50" s="101"/>
      <c r="Z50" s="15">
        <v>64489</v>
      </c>
      <c r="AA50" s="15">
        <v>28259</v>
      </c>
      <c r="AB50" s="15">
        <v>15850</v>
      </c>
      <c r="AC50" s="15">
        <v>20380</v>
      </c>
    </row>
    <row r="51" spans="2:29" ht="19.7" customHeight="1" x14ac:dyDescent="0.2">
      <c r="B51" s="96"/>
      <c r="C51" s="97"/>
      <c r="D51" s="97"/>
      <c r="E51" s="98"/>
      <c r="F51" s="99"/>
      <c r="G51" s="99"/>
      <c r="H51" s="99"/>
      <c r="I51" s="101"/>
      <c r="Z51" s="15">
        <v>66089</v>
      </c>
      <c r="AA51" s="15">
        <v>28259</v>
      </c>
      <c r="AB51" s="15">
        <v>15850</v>
      </c>
      <c r="AC51" s="15">
        <v>21980</v>
      </c>
    </row>
    <row r="52" spans="2:29" ht="19.7" customHeight="1" x14ac:dyDescent="0.2">
      <c r="B52" s="96"/>
      <c r="C52" s="97"/>
      <c r="D52" s="97"/>
      <c r="E52" s="98"/>
      <c r="F52" s="99"/>
      <c r="G52" s="99"/>
      <c r="H52" s="99"/>
      <c r="I52" s="101"/>
      <c r="Z52" s="15">
        <v>67689</v>
      </c>
      <c r="AA52" s="15">
        <v>28259</v>
      </c>
      <c r="AB52" s="15">
        <v>15850</v>
      </c>
      <c r="AC52" s="15">
        <v>23580</v>
      </c>
    </row>
    <row r="53" spans="2:29" ht="19.7" customHeight="1" x14ac:dyDescent="0.2">
      <c r="B53" s="96"/>
      <c r="C53" s="97"/>
      <c r="D53" s="97"/>
      <c r="E53" s="98"/>
      <c r="F53" s="99"/>
      <c r="G53" s="99"/>
      <c r="H53" s="99"/>
      <c r="I53" s="101"/>
      <c r="Z53" s="15">
        <v>69897</v>
      </c>
      <c r="AA53" s="15">
        <v>28259</v>
      </c>
      <c r="AB53" s="15">
        <v>20905</v>
      </c>
      <c r="AC53" s="15">
        <v>20733</v>
      </c>
    </row>
    <row r="54" spans="2:29" ht="19.7" customHeight="1" x14ac:dyDescent="0.2">
      <c r="B54" s="96"/>
      <c r="C54" s="97"/>
      <c r="D54" s="97"/>
      <c r="E54" s="98"/>
      <c r="F54" s="99"/>
      <c r="G54" s="99"/>
      <c r="H54" s="99"/>
      <c r="I54" s="101"/>
      <c r="Z54" s="15">
        <v>71524</v>
      </c>
      <c r="AA54" s="15">
        <v>28259</v>
      </c>
      <c r="AB54" s="15">
        <v>20905</v>
      </c>
      <c r="AC54" s="15">
        <v>22360</v>
      </c>
    </row>
    <row r="55" spans="2:29" ht="19.7" customHeight="1" x14ac:dyDescent="0.2">
      <c r="B55" s="102"/>
      <c r="C55" s="103"/>
      <c r="D55" s="103"/>
      <c r="E55" s="104"/>
      <c r="F55" s="105"/>
      <c r="G55" s="105"/>
      <c r="H55" s="105"/>
      <c r="I55" s="106"/>
      <c r="Z55" s="15">
        <v>73152</v>
      </c>
      <c r="AA55" s="15">
        <v>28259</v>
      </c>
      <c r="AB55" s="15">
        <v>20905</v>
      </c>
      <c r="AC55" s="15">
        <v>23988</v>
      </c>
    </row>
    <row r="56" spans="2:29" ht="19.7" customHeight="1" x14ac:dyDescent="0.2">
      <c r="B56" s="10"/>
      <c r="C56" s="11"/>
      <c r="D56" s="11"/>
      <c r="E56" s="12"/>
      <c r="F56" s="89"/>
      <c r="G56" s="89"/>
      <c r="H56" s="89"/>
      <c r="I56" s="88"/>
      <c r="Z56" s="15">
        <v>78863</v>
      </c>
      <c r="AA56" s="15">
        <v>28259</v>
      </c>
      <c r="AB56" s="15">
        <v>26644</v>
      </c>
      <c r="AC56" s="15">
        <v>23960</v>
      </c>
    </row>
    <row r="57" spans="2:29" ht="19.7" customHeight="1" x14ac:dyDescent="0.2">
      <c r="B57" s="10"/>
      <c r="C57" s="11"/>
      <c r="D57" s="11"/>
      <c r="E57" s="12"/>
      <c r="F57" s="89"/>
      <c r="G57" s="89"/>
      <c r="H57" s="89"/>
      <c r="I57" s="88"/>
      <c r="Z57" s="15">
        <v>80744</v>
      </c>
      <c r="AA57" s="15">
        <v>28259</v>
      </c>
      <c r="AB57" s="15">
        <v>26644</v>
      </c>
      <c r="AC57" s="15">
        <v>25841</v>
      </c>
    </row>
    <row r="58" spans="2:29" ht="19.7" customHeight="1" x14ac:dyDescent="0.2">
      <c r="B58" s="10"/>
      <c r="C58" s="11"/>
      <c r="D58" s="11"/>
      <c r="E58" s="12"/>
      <c r="F58" s="89"/>
      <c r="G58" s="89"/>
      <c r="H58" s="89"/>
      <c r="I58" s="88"/>
      <c r="Z58" s="15">
        <v>82625</v>
      </c>
      <c r="AA58" s="15">
        <v>28259</v>
      </c>
      <c r="AB58" s="15">
        <v>26644</v>
      </c>
      <c r="AC58" s="15">
        <v>27722</v>
      </c>
    </row>
    <row r="59" spans="2:29" ht="19.7" customHeight="1" x14ac:dyDescent="0.2">
      <c r="B59" s="10"/>
      <c r="C59" s="11"/>
      <c r="D59" s="11"/>
      <c r="E59" s="12"/>
      <c r="F59" s="89"/>
      <c r="G59" s="89"/>
      <c r="H59" s="89"/>
      <c r="I59" s="88"/>
      <c r="Z59" s="15">
        <v>84218</v>
      </c>
      <c r="AA59" s="15">
        <v>28259</v>
      </c>
      <c r="AB59" s="15">
        <v>27601</v>
      </c>
      <c r="AC59" s="15">
        <v>28358</v>
      </c>
    </row>
    <row r="60" spans="2:29" ht="19.7" customHeight="1" x14ac:dyDescent="0.2">
      <c r="B60" s="10"/>
      <c r="C60" s="11"/>
      <c r="D60" s="11"/>
      <c r="E60" s="12"/>
      <c r="F60" s="89"/>
      <c r="G60" s="89"/>
      <c r="H60" s="89"/>
      <c r="I60" s="88"/>
      <c r="Z60" s="15">
        <v>86445</v>
      </c>
      <c r="AA60" s="15">
        <v>28259</v>
      </c>
      <c r="AB60" s="15">
        <v>27601</v>
      </c>
      <c r="AC60" s="15">
        <v>30585</v>
      </c>
    </row>
    <row r="61" spans="2:29" ht="19.7" customHeight="1" x14ac:dyDescent="0.2">
      <c r="B61" s="10"/>
      <c r="C61" s="11"/>
      <c r="D61" s="11"/>
      <c r="E61" s="12"/>
      <c r="F61" s="89"/>
      <c r="G61" s="89"/>
      <c r="H61" s="89"/>
      <c r="I61" s="88"/>
      <c r="Z61" s="15">
        <v>88671</v>
      </c>
      <c r="AA61" s="15">
        <v>28259</v>
      </c>
      <c r="AB61" s="15">
        <v>27601</v>
      </c>
      <c r="AC61" s="15">
        <v>32811</v>
      </c>
    </row>
    <row r="62" spans="2:29" ht="19.7" customHeight="1" x14ac:dyDescent="0.2">
      <c r="B62" s="10"/>
      <c r="C62" s="11"/>
      <c r="D62" s="11"/>
      <c r="E62" s="12"/>
      <c r="F62" s="89"/>
      <c r="G62" s="89"/>
      <c r="H62" s="89"/>
      <c r="I62" s="88"/>
      <c r="Z62" s="15">
        <v>122093</v>
      </c>
      <c r="AA62" s="15">
        <v>28259</v>
      </c>
      <c r="AB62" s="15">
        <v>44817</v>
      </c>
      <c r="AC62" s="15">
        <v>49017</v>
      </c>
    </row>
    <row r="63" spans="2:29" ht="19.7" customHeight="1" x14ac:dyDescent="0.2">
      <c r="B63" s="10"/>
      <c r="C63" s="11"/>
      <c r="D63" s="11"/>
      <c r="E63" s="12"/>
      <c r="F63" s="89"/>
      <c r="G63" s="89"/>
      <c r="H63" s="89"/>
      <c r="I63" s="88"/>
      <c r="Z63" s="15">
        <v>125941</v>
      </c>
      <c r="AA63" s="15">
        <v>28259</v>
      </c>
      <c r="AB63" s="15">
        <v>44817</v>
      </c>
      <c r="AC63" s="15">
        <v>52865</v>
      </c>
    </row>
    <row r="64" spans="2:29" ht="19.7" customHeight="1" x14ac:dyDescent="0.2">
      <c r="B64" s="10"/>
      <c r="C64" s="11"/>
      <c r="D64" s="11"/>
      <c r="E64" s="12"/>
      <c r="F64" s="89"/>
      <c r="G64" s="89"/>
      <c r="H64" s="89"/>
      <c r="I64" s="88"/>
      <c r="Z64" s="15">
        <v>129790</v>
      </c>
      <c r="AA64" s="15">
        <v>28259</v>
      </c>
      <c r="AB64" s="15">
        <v>44817</v>
      </c>
      <c r="AC64" s="15">
        <v>56714</v>
      </c>
    </row>
    <row r="65" spans="2:29" ht="19.7" customHeight="1" x14ac:dyDescent="0.2">
      <c r="B65" s="10"/>
      <c r="C65" s="11"/>
      <c r="D65" s="11"/>
      <c r="E65" s="12"/>
      <c r="F65" s="89"/>
      <c r="G65" s="89"/>
      <c r="H65" s="89"/>
      <c r="I65" s="88"/>
      <c r="Z65" s="15">
        <v>48867</v>
      </c>
      <c r="AA65" s="15">
        <v>28259</v>
      </c>
      <c r="AB65" s="15">
        <v>7777</v>
      </c>
      <c r="AC65" s="15">
        <v>12831</v>
      </c>
    </row>
    <row r="66" spans="2:29" ht="19.7" customHeight="1" x14ac:dyDescent="0.2">
      <c r="B66" s="10"/>
      <c r="C66" s="11"/>
      <c r="D66" s="11"/>
      <c r="E66" s="12"/>
      <c r="F66" s="89"/>
      <c r="G66" s="89"/>
      <c r="H66" s="89"/>
      <c r="I66" s="88"/>
      <c r="Z66" s="15">
        <v>65742</v>
      </c>
      <c r="AA66" s="15">
        <v>28259</v>
      </c>
      <c r="AB66" s="15">
        <v>16110</v>
      </c>
      <c r="AC66" s="15">
        <v>21373</v>
      </c>
    </row>
    <row r="67" spans="2:29" ht="19.7" customHeight="1" x14ac:dyDescent="0.2">
      <c r="B67" s="10"/>
      <c r="C67" s="11"/>
      <c r="D67" s="11"/>
      <c r="E67" s="12"/>
      <c r="F67" s="89"/>
      <c r="G67" s="89"/>
      <c r="H67" s="89"/>
      <c r="I67" s="88"/>
      <c r="Z67" s="15">
        <v>76384</v>
      </c>
      <c r="AA67" s="15">
        <v>28259</v>
      </c>
      <c r="AB67" s="15">
        <v>22637</v>
      </c>
      <c r="AC67" s="15">
        <v>25488</v>
      </c>
    </row>
    <row r="68" spans="2:29" ht="19.7" customHeight="1" x14ac:dyDescent="0.2">
      <c r="B68" s="10"/>
      <c r="C68" s="11"/>
      <c r="D68" s="11"/>
      <c r="E68" s="12"/>
      <c r="F68" s="89"/>
      <c r="G68" s="89"/>
      <c r="H68" s="89"/>
      <c r="I68" s="88"/>
      <c r="Z68" s="15">
        <v>84081</v>
      </c>
      <c r="AA68" s="15">
        <v>28259</v>
      </c>
      <c r="AB68" s="15">
        <v>28470</v>
      </c>
      <c r="AC68" s="15">
        <v>27352</v>
      </c>
    </row>
    <row r="69" spans="2:29" ht="19.7" customHeight="1" x14ac:dyDescent="0.2">
      <c r="B69" s="10"/>
      <c r="C69" s="11"/>
      <c r="D69" s="11"/>
      <c r="E69" s="12"/>
      <c r="F69" s="89"/>
      <c r="G69" s="89"/>
      <c r="H69" s="89"/>
      <c r="I69" s="88"/>
      <c r="Z69" s="15">
        <v>50761</v>
      </c>
      <c r="AA69" s="15">
        <v>28259</v>
      </c>
      <c r="AB69" s="15">
        <v>7275</v>
      </c>
      <c r="AC69" s="15">
        <v>15227</v>
      </c>
    </row>
    <row r="70" spans="2:29" ht="19.7" customHeight="1" x14ac:dyDescent="0.2">
      <c r="B70" s="10"/>
      <c r="C70" s="11"/>
      <c r="D70" s="11"/>
      <c r="E70" s="12"/>
      <c r="F70" s="89"/>
      <c r="G70" s="89"/>
      <c r="H70" s="89"/>
      <c r="I70" s="88"/>
      <c r="Z70" s="15">
        <v>72314</v>
      </c>
      <c r="AA70" s="15">
        <v>28259</v>
      </c>
      <c r="AB70" s="15">
        <v>15070</v>
      </c>
      <c r="AC70" s="15">
        <v>28985</v>
      </c>
    </row>
    <row r="71" spans="2:29" ht="19.7" customHeight="1" x14ac:dyDescent="0.2">
      <c r="B71" s="10"/>
      <c r="C71" s="11"/>
      <c r="D71" s="11"/>
      <c r="E71" s="12"/>
      <c r="F71" s="89"/>
      <c r="G71" s="89"/>
      <c r="H71" s="89"/>
      <c r="I71" s="88"/>
      <c r="Z71" s="15">
        <v>87058</v>
      </c>
      <c r="AA71" s="15">
        <v>28259</v>
      </c>
      <c r="AB71" s="15">
        <v>21176</v>
      </c>
      <c r="AC71" s="15">
        <v>37623</v>
      </c>
    </row>
    <row r="72" spans="2:29" ht="19.7" customHeight="1" x14ac:dyDescent="0.2">
      <c r="B72" s="10"/>
      <c r="C72" s="11"/>
      <c r="D72" s="11"/>
      <c r="E72" s="12"/>
      <c r="F72" s="89"/>
      <c r="G72" s="89"/>
      <c r="H72" s="89"/>
      <c r="I72" s="88"/>
      <c r="Z72" s="15">
        <v>97923</v>
      </c>
      <c r="AA72" s="15">
        <v>28259</v>
      </c>
      <c r="AB72" s="15">
        <v>26633</v>
      </c>
      <c r="AC72" s="15">
        <v>43031</v>
      </c>
    </row>
    <row r="73" spans="2:29" ht="19.7" customHeight="1" x14ac:dyDescent="0.2">
      <c r="B73" s="10"/>
      <c r="C73" s="11"/>
      <c r="D73" s="11"/>
      <c r="E73" s="12"/>
      <c r="F73" s="89"/>
      <c r="G73" s="89"/>
      <c r="H73" s="89"/>
      <c r="I73" s="88"/>
      <c r="Z73" s="15">
        <v>48540</v>
      </c>
      <c r="AA73" s="15">
        <v>28259</v>
      </c>
      <c r="AB73" s="15">
        <v>6496</v>
      </c>
      <c r="AC73" s="15">
        <v>13785</v>
      </c>
    </row>
    <row r="74" spans="2:29" ht="19.7" customHeight="1" x14ac:dyDescent="0.2">
      <c r="B74" s="10"/>
      <c r="C74" s="11"/>
      <c r="D74" s="11"/>
      <c r="E74" s="12"/>
      <c r="F74" s="89"/>
      <c r="G74" s="89"/>
      <c r="H74" s="89"/>
      <c r="I74" s="88"/>
      <c r="Z74" s="15">
        <v>58320</v>
      </c>
      <c r="AA74" s="15">
        <v>28259</v>
      </c>
      <c r="AB74" s="15">
        <v>12862</v>
      </c>
      <c r="AC74" s="15">
        <v>17199</v>
      </c>
    </row>
    <row r="75" spans="2:29" ht="19.7" customHeight="1" x14ac:dyDescent="0.2">
      <c r="B75" s="10"/>
      <c r="C75" s="11"/>
      <c r="D75" s="11"/>
      <c r="E75" s="12"/>
      <c r="F75" s="89"/>
      <c r="G75" s="89"/>
      <c r="H75" s="89"/>
      <c r="I75" s="88"/>
      <c r="Z75" s="15">
        <v>67491</v>
      </c>
      <c r="AA75" s="15">
        <v>28259</v>
      </c>
      <c r="AB75" s="15">
        <v>13251</v>
      </c>
      <c r="AC75" s="15">
        <v>25981</v>
      </c>
    </row>
    <row r="76" spans="2:29" ht="19.7" customHeight="1" x14ac:dyDescent="0.2">
      <c r="B76" s="10"/>
      <c r="C76" s="11"/>
      <c r="D76" s="11"/>
      <c r="E76" s="12"/>
      <c r="F76" s="89"/>
      <c r="G76" s="89"/>
      <c r="H76" s="89"/>
      <c r="I76" s="88"/>
      <c r="Z76" s="15">
        <v>72972</v>
      </c>
      <c r="AA76" s="15">
        <v>28259</v>
      </c>
      <c r="AB76" s="15">
        <v>15070</v>
      </c>
      <c r="AC76" s="15">
        <v>29643</v>
      </c>
    </row>
    <row r="77" spans="2:29" ht="19.7" customHeight="1" x14ac:dyDescent="0.2">
      <c r="B77" s="10"/>
      <c r="C77" s="11"/>
      <c r="D77" s="11"/>
      <c r="E77" s="12"/>
      <c r="F77" s="89"/>
      <c r="G77" s="89"/>
      <c r="H77" s="89"/>
      <c r="I77" s="88"/>
      <c r="Z77" s="15">
        <v>81004</v>
      </c>
      <c r="AA77" s="15">
        <v>28259</v>
      </c>
      <c r="AB77" s="15">
        <v>19877</v>
      </c>
      <c r="AC77" s="15">
        <v>32868</v>
      </c>
    </row>
    <row r="78" spans="2:29" ht="19.7" customHeight="1" x14ac:dyDescent="0.2">
      <c r="B78" s="10"/>
      <c r="C78" s="11"/>
      <c r="D78" s="11"/>
      <c r="E78" s="12"/>
      <c r="F78" s="89"/>
      <c r="G78" s="89"/>
      <c r="H78" s="89"/>
      <c r="I78" s="88"/>
      <c r="Z78" s="15">
        <v>93232</v>
      </c>
      <c r="AA78" s="15">
        <v>28259</v>
      </c>
      <c r="AB78" s="15">
        <v>25334</v>
      </c>
      <c r="AC78" s="15">
        <v>39639</v>
      </c>
    </row>
    <row r="79" spans="2:29" ht="19.7" customHeight="1" x14ac:dyDescent="0.2">
      <c r="B79" s="10"/>
      <c r="C79" s="11"/>
      <c r="D79" s="11"/>
      <c r="E79" s="12"/>
      <c r="F79" s="89"/>
      <c r="G79" s="89"/>
      <c r="H79" s="89"/>
      <c r="I79" s="88"/>
      <c r="Z79" s="15">
        <v>70383</v>
      </c>
      <c r="AA79" s="15">
        <v>28259</v>
      </c>
      <c r="AB79" s="15">
        <v>16110</v>
      </c>
      <c r="AC79" s="15">
        <v>26014</v>
      </c>
    </row>
    <row r="80" spans="2:29" ht="19.7" customHeight="1" x14ac:dyDescent="0.2">
      <c r="B80" s="16"/>
      <c r="C80" s="17"/>
      <c r="D80" s="17"/>
      <c r="E80" s="18"/>
      <c r="F80" s="82"/>
      <c r="G80" s="82"/>
      <c r="H80" s="82"/>
      <c r="I80" s="87"/>
      <c r="Z80" s="15">
        <v>67489</v>
      </c>
      <c r="AA80" s="15">
        <v>28259</v>
      </c>
      <c r="AB80" s="15">
        <v>15850</v>
      </c>
      <c r="AC80" s="15">
        <v>23380</v>
      </c>
    </row>
    <row r="81" spans="2:29" ht="19.7" customHeight="1" x14ac:dyDescent="0.2">
      <c r="B81" s="10"/>
      <c r="C81" s="11"/>
      <c r="D81" s="11"/>
      <c r="E81" s="12"/>
      <c r="F81" s="89"/>
      <c r="G81" s="89"/>
      <c r="H81" s="89"/>
      <c r="I81" s="88"/>
      <c r="Z81" s="15">
        <v>3000</v>
      </c>
      <c r="AC81" s="15">
        <v>3000</v>
      </c>
    </row>
    <row r="82" spans="2:29" ht="19.7" customHeight="1" x14ac:dyDescent="0.2">
      <c r="B82" s="10"/>
      <c r="C82" s="11"/>
      <c r="D82" s="11"/>
      <c r="E82" s="12"/>
      <c r="F82" s="89"/>
      <c r="G82" s="89"/>
      <c r="H82" s="89"/>
      <c r="I82" s="88"/>
      <c r="Z82" s="15">
        <v>57308</v>
      </c>
      <c r="AA82" s="15">
        <v>28259</v>
      </c>
      <c r="AB82" s="15">
        <v>12236</v>
      </c>
      <c r="AC82" s="15">
        <v>16813</v>
      </c>
    </row>
    <row r="83" spans="2:29" ht="19.7" customHeight="1" x14ac:dyDescent="0.2">
      <c r="B83" s="10"/>
      <c r="C83" s="11"/>
      <c r="D83" s="11"/>
      <c r="E83" s="12"/>
      <c r="F83" s="89"/>
      <c r="G83" s="89"/>
      <c r="H83" s="89"/>
      <c r="I83" s="88"/>
      <c r="Z83" s="15">
        <v>69532</v>
      </c>
      <c r="AA83" s="15">
        <v>28259</v>
      </c>
      <c r="AB83" s="15">
        <v>14168</v>
      </c>
      <c r="AC83" s="15">
        <v>27105</v>
      </c>
    </row>
    <row r="84" spans="2:29" ht="19.7" customHeight="1" x14ac:dyDescent="0.2">
      <c r="B84" s="10"/>
      <c r="C84" s="11"/>
      <c r="D84" s="11"/>
      <c r="E84" s="12"/>
      <c r="F84" s="89"/>
      <c r="G84" s="89"/>
      <c r="H84" s="89"/>
      <c r="I84" s="88"/>
      <c r="Z84" s="15">
        <v>40023</v>
      </c>
      <c r="AA84" s="15">
        <v>28259</v>
      </c>
      <c r="AB84" s="15">
        <v>4336</v>
      </c>
      <c r="AC84" s="15">
        <v>7428</v>
      </c>
    </row>
    <row r="85" spans="2:29" ht="19.7" customHeight="1" x14ac:dyDescent="0.2">
      <c r="B85" s="10"/>
      <c r="C85" s="11"/>
      <c r="D85" s="11"/>
      <c r="E85" s="12"/>
      <c r="F85" s="89"/>
      <c r="G85" s="89"/>
      <c r="H85" s="89"/>
      <c r="I85" s="88"/>
      <c r="Z85" s="15">
        <v>46425</v>
      </c>
      <c r="AA85" s="15">
        <v>28259</v>
      </c>
      <c r="AB85" s="15">
        <v>6776</v>
      </c>
      <c r="AC85" s="15">
        <v>11390</v>
      </c>
    </row>
    <row r="86" spans="2:29" ht="19.7" customHeight="1" x14ac:dyDescent="0.2">
      <c r="B86" s="10"/>
      <c r="C86" s="11"/>
      <c r="D86" s="11"/>
      <c r="E86" s="12"/>
      <c r="F86" s="89"/>
      <c r="G86" s="89"/>
      <c r="H86" s="89"/>
      <c r="I86" s="88"/>
      <c r="Z86" s="15">
        <v>54510</v>
      </c>
      <c r="AA86" s="15">
        <v>28259</v>
      </c>
      <c r="AB86" s="15">
        <v>13527</v>
      </c>
      <c r="AC86" s="15">
        <v>12724</v>
      </c>
    </row>
    <row r="87" spans="2:29" ht="19.7" customHeight="1" x14ac:dyDescent="0.2">
      <c r="B87" s="10"/>
      <c r="C87" s="11"/>
      <c r="D87" s="11"/>
      <c r="E87" s="12"/>
      <c r="F87" s="89"/>
      <c r="G87" s="89"/>
      <c r="H87" s="89"/>
      <c r="I87" s="88"/>
      <c r="Z87" s="15">
        <v>64489</v>
      </c>
      <c r="AA87" s="15">
        <v>28259</v>
      </c>
      <c r="AB87" s="15">
        <v>15850</v>
      </c>
      <c r="AC87" s="15">
        <v>20380</v>
      </c>
    </row>
    <row r="88" spans="2:29" ht="19.7" customHeight="1" x14ac:dyDescent="0.2">
      <c r="B88" s="10"/>
      <c r="C88" s="11"/>
      <c r="D88" s="11"/>
      <c r="E88" s="12"/>
      <c r="F88" s="89"/>
      <c r="G88" s="89"/>
      <c r="H88" s="89"/>
      <c r="I88" s="88"/>
      <c r="Z88" s="15">
        <v>78863</v>
      </c>
      <c r="AA88" s="15">
        <v>28259</v>
      </c>
      <c r="AB88" s="15">
        <v>26644</v>
      </c>
      <c r="AC88" s="15">
        <v>23960</v>
      </c>
    </row>
    <row r="89" spans="2:29" ht="19.7" customHeight="1" x14ac:dyDescent="0.2">
      <c r="B89" s="10"/>
      <c r="C89" s="11"/>
      <c r="D89" s="11"/>
      <c r="E89" s="12"/>
      <c r="F89" s="89"/>
      <c r="G89" s="89"/>
      <c r="H89" s="89"/>
      <c r="I89" s="88"/>
      <c r="Z89" s="15">
        <v>122093</v>
      </c>
      <c r="AA89" s="15">
        <v>28259</v>
      </c>
      <c r="AB89" s="15">
        <v>44817</v>
      </c>
      <c r="AC89" s="15">
        <v>49017</v>
      </c>
    </row>
    <row r="90" spans="2:29" ht="19.7" customHeight="1" x14ac:dyDescent="0.2">
      <c r="B90" s="10"/>
      <c r="C90" s="11"/>
      <c r="D90" s="11"/>
      <c r="E90" s="12"/>
      <c r="F90" s="89"/>
      <c r="G90" s="89"/>
      <c r="H90" s="89"/>
      <c r="I90" s="88"/>
      <c r="Z90" s="15">
        <v>48540</v>
      </c>
      <c r="AA90" s="15">
        <v>28259</v>
      </c>
      <c r="AB90" s="15">
        <v>6496</v>
      </c>
      <c r="AC90" s="15">
        <v>13785</v>
      </c>
    </row>
    <row r="91" spans="2:29" ht="19.7" customHeight="1" x14ac:dyDescent="0.2">
      <c r="B91" s="10"/>
      <c r="C91" s="11"/>
      <c r="D91" s="11"/>
      <c r="E91" s="12"/>
      <c r="F91" s="89"/>
      <c r="G91" s="89"/>
      <c r="H91" s="89"/>
      <c r="I91" s="88"/>
      <c r="Z91" s="15">
        <v>58320</v>
      </c>
      <c r="AA91" s="15">
        <v>28259</v>
      </c>
      <c r="AB91" s="15">
        <v>12862</v>
      </c>
      <c r="AC91" s="15">
        <v>17199</v>
      </c>
    </row>
    <row r="92" spans="2:29" ht="19.7" customHeight="1" x14ac:dyDescent="0.2">
      <c r="B92" s="10"/>
      <c r="C92" s="11"/>
      <c r="D92" s="11"/>
      <c r="E92" s="12"/>
      <c r="F92" s="89"/>
      <c r="G92" s="89"/>
      <c r="H92" s="89"/>
      <c r="I92" s="88"/>
      <c r="Z92" s="15">
        <v>72972</v>
      </c>
      <c r="AA92" s="15">
        <v>28259</v>
      </c>
      <c r="AB92" s="15">
        <v>15070</v>
      </c>
      <c r="AC92" s="15">
        <v>29643</v>
      </c>
    </row>
    <row r="93" spans="2:29" ht="19.7" customHeight="1" x14ac:dyDescent="0.2">
      <c r="B93" s="10"/>
      <c r="C93" s="11"/>
      <c r="D93" s="11"/>
      <c r="E93" s="12"/>
      <c r="F93" s="89"/>
      <c r="G93" s="89"/>
      <c r="H93" s="89"/>
      <c r="I93" s="88"/>
      <c r="Z93" s="15">
        <v>67689</v>
      </c>
      <c r="AA93" s="15">
        <v>28259</v>
      </c>
      <c r="AB93" s="15">
        <v>15850</v>
      </c>
      <c r="AC93" s="15">
        <v>23580</v>
      </c>
    </row>
    <row r="94" spans="2:29" ht="19.7" customHeight="1" x14ac:dyDescent="0.2">
      <c r="B94" s="10"/>
      <c r="C94" s="11"/>
      <c r="D94" s="11"/>
      <c r="E94" s="12"/>
      <c r="F94" s="89"/>
      <c r="G94" s="89"/>
      <c r="H94" s="89"/>
      <c r="I94" s="88"/>
      <c r="Z94" s="15">
        <v>82625</v>
      </c>
      <c r="AA94" s="15">
        <v>28259</v>
      </c>
      <c r="AB94" s="15">
        <v>26644</v>
      </c>
      <c r="AC94" s="15">
        <v>27722</v>
      </c>
    </row>
    <row r="95" spans="2:29" ht="19.7" customHeight="1" x14ac:dyDescent="0.2">
      <c r="B95" s="10"/>
      <c r="C95" s="11"/>
      <c r="D95" s="11"/>
      <c r="E95" s="12"/>
      <c r="F95" s="89"/>
      <c r="G95" s="89"/>
      <c r="H95" s="89"/>
      <c r="I95" s="88"/>
      <c r="Z95" s="15">
        <v>129790</v>
      </c>
      <c r="AA95" s="15">
        <v>28259</v>
      </c>
      <c r="AB95" s="15">
        <v>44817</v>
      </c>
      <c r="AC95" s="15">
        <v>56714</v>
      </c>
    </row>
    <row r="96" spans="2:29" ht="19.7" customHeight="1" x14ac:dyDescent="0.2">
      <c r="B96" s="10"/>
      <c r="C96" s="11"/>
      <c r="D96" s="11"/>
      <c r="E96" s="12"/>
      <c r="F96" s="89"/>
      <c r="G96" s="89"/>
      <c r="H96" s="89"/>
      <c r="I96" s="88"/>
      <c r="Z96" s="15">
        <v>57308</v>
      </c>
      <c r="AA96" s="15">
        <v>28259</v>
      </c>
      <c r="AB96" s="15">
        <v>12236</v>
      </c>
      <c r="AC96" s="15">
        <v>16813</v>
      </c>
    </row>
    <row r="97" spans="2:29" ht="19.7" customHeight="1" x14ac:dyDescent="0.2">
      <c r="B97" s="10"/>
      <c r="C97" s="11"/>
      <c r="D97" s="11"/>
      <c r="E97" s="12"/>
      <c r="F97" s="89"/>
      <c r="G97" s="89"/>
      <c r="H97" s="89"/>
      <c r="I97" s="88"/>
      <c r="Z97" s="15">
        <v>69532</v>
      </c>
      <c r="AA97" s="15">
        <v>28259</v>
      </c>
      <c r="AB97" s="15">
        <v>14168</v>
      </c>
      <c r="AC97" s="15">
        <v>27105</v>
      </c>
    </row>
    <row r="98" spans="2:29" ht="19.7" customHeight="1" x14ac:dyDescent="0.2">
      <c r="B98" s="10"/>
      <c r="C98" s="11"/>
      <c r="D98" s="11"/>
      <c r="E98" s="12"/>
      <c r="F98" s="89"/>
      <c r="G98" s="89"/>
      <c r="H98" s="89"/>
      <c r="I98" s="88"/>
      <c r="Z98" s="15">
        <v>48540</v>
      </c>
      <c r="AA98" s="15">
        <v>28259</v>
      </c>
      <c r="AB98" s="15">
        <v>6496</v>
      </c>
      <c r="AC98" s="15">
        <v>13785</v>
      </c>
    </row>
    <row r="99" spans="2:29" ht="19.7" customHeight="1" x14ac:dyDescent="0.2">
      <c r="B99" s="10"/>
      <c r="C99" s="11"/>
      <c r="D99" s="11"/>
      <c r="E99" s="12"/>
      <c r="F99" s="89"/>
      <c r="G99" s="89"/>
      <c r="H99" s="89"/>
      <c r="I99" s="88"/>
      <c r="Z99" s="15">
        <v>58320</v>
      </c>
      <c r="AA99" s="15">
        <v>28259</v>
      </c>
      <c r="AB99" s="15">
        <v>12862</v>
      </c>
      <c r="AC99" s="15">
        <v>17199</v>
      </c>
    </row>
    <row r="100" spans="2:29" ht="19.7" customHeight="1" x14ac:dyDescent="0.2">
      <c r="B100" s="10"/>
      <c r="C100" s="11"/>
      <c r="D100" s="11"/>
      <c r="E100" s="12"/>
      <c r="F100" s="89"/>
      <c r="G100" s="89"/>
      <c r="H100" s="89"/>
      <c r="I100" s="88"/>
      <c r="Z100" s="15">
        <v>67491</v>
      </c>
      <c r="AA100" s="15">
        <v>28259</v>
      </c>
      <c r="AB100" s="15">
        <v>13251</v>
      </c>
      <c r="AC100" s="15">
        <v>25981</v>
      </c>
    </row>
    <row r="101" spans="2:29" ht="19.7" customHeight="1" x14ac:dyDescent="0.2">
      <c r="B101" s="10"/>
      <c r="C101" s="11"/>
      <c r="D101" s="11"/>
      <c r="E101" s="12"/>
      <c r="F101" s="89"/>
      <c r="G101" s="89"/>
      <c r="H101" s="89"/>
      <c r="I101" s="88"/>
      <c r="Z101" s="15">
        <v>72972</v>
      </c>
      <c r="AA101" s="15">
        <v>28259</v>
      </c>
      <c r="AB101" s="15">
        <v>15070</v>
      </c>
      <c r="AC101" s="15">
        <v>29643</v>
      </c>
    </row>
    <row r="102" spans="2:29" ht="19.7" customHeight="1" x14ac:dyDescent="0.2">
      <c r="B102" s="10"/>
      <c r="C102" s="11"/>
      <c r="D102" s="11"/>
      <c r="E102" s="12"/>
      <c r="F102" s="89"/>
      <c r="G102" s="89"/>
      <c r="H102" s="89"/>
      <c r="I102" s="88"/>
      <c r="Z102" s="15">
        <v>81004</v>
      </c>
      <c r="AA102" s="15">
        <v>28259</v>
      </c>
      <c r="AB102" s="15">
        <v>19877</v>
      </c>
      <c r="AC102" s="15">
        <v>32868</v>
      </c>
    </row>
    <row r="103" spans="2:29" ht="19.7" customHeight="1" x14ac:dyDescent="0.2">
      <c r="B103" s="10"/>
      <c r="C103" s="11"/>
      <c r="D103" s="11"/>
      <c r="E103" s="12"/>
      <c r="F103" s="89"/>
      <c r="G103" s="89"/>
      <c r="H103" s="89"/>
      <c r="I103" s="88"/>
      <c r="Z103" s="15">
        <v>93232</v>
      </c>
      <c r="AA103" s="15">
        <v>28259</v>
      </c>
      <c r="AB103" s="15">
        <v>25334</v>
      </c>
      <c r="AC103" s="15">
        <v>39639</v>
      </c>
    </row>
    <row r="104" spans="2:29" ht="19.7" customHeight="1" x14ac:dyDescent="0.2">
      <c r="B104" s="10"/>
      <c r="C104" s="11"/>
      <c r="D104" s="11"/>
      <c r="E104" s="12"/>
      <c r="F104" s="89"/>
      <c r="G104" s="89"/>
      <c r="H104" s="89"/>
      <c r="I104" s="88"/>
      <c r="Z104" s="15">
        <v>2395</v>
      </c>
      <c r="AC104" s="15">
        <v>2395</v>
      </c>
    </row>
    <row r="105" spans="2:29" ht="19.7" customHeight="1" x14ac:dyDescent="0.2">
      <c r="B105" s="16"/>
      <c r="C105" s="17"/>
      <c r="D105" s="17"/>
      <c r="E105" s="18"/>
      <c r="F105" s="82"/>
      <c r="G105" s="82"/>
      <c r="H105" s="82"/>
      <c r="I105" s="87"/>
      <c r="Z105" s="15">
        <v>4475</v>
      </c>
      <c r="AC105" s="15">
        <v>4475</v>
      </c>
    </row>
    <row r="106" spans="2:29" ht="19.7" customHeight="1" x14ac:dyDescent="0.2">
      <c r="B106" s="10"/>
      <c r="C106" s="11"/>
      <c r="D106" s="11"/>
      <c r="E106" s="12"/>
      <c r="F106" s="89"/>
      <c r="G106" s="89"/>
      <c r="H106" s="89"/>
      <c r="I106" s="88"/>
      <c r="Z106" s="15">
        <v>7612</v>
      </c>
      <c r="AC106" s="15">
        <v>7612</v>
      </c>
    </row>
    <row r="107" spans="2:29" ht="19.7" customHeight="1" x14ac:dyDescent="0.2">
      <c r="B107" s="10"/>
      <c r="C107" s="11"/>
      <c r="D107" s="11"/>
      <c r="E107" s="12"/>
      <c r="F107" s="89"/>
      <c r="G107" s="89"/>
      <c r="H107" s="89"/>
      <c r="I107" s="88"/>
      <c r="Z107" s="15">
        <v>9263</v>
      </c>
      <c r="AC107" s="15">
        <v>9263</v>
      </c>
    </row>
    <row r="108" spans="2:29" ht="19.7" customHeight="1" x14ac:dyDescent="0.2">
      <c r="B108" s="10"/>
      <c r="C108" s="11"/>
      <c r="D108" s="11"/>
      <c r="E108" s="12"/>
      <c r="F108" s="89"/>
      <c r="G108" s="89"/>
      <c r="H108" s="89"/>
      <c r="I108" s="88"/>
      <c r="Z108" s="15">
        <v>12135</v>
      </c>
      <c r="AC108" s="15">
        <v>12135</v>
      </c>
    </row>
    <row r="109" spans="2:29" ht="19.7" customHeight="1" x14ac:dyDescent="0.2">
      <c r="B109" s="10"/>
      <c r="C109" s="11"/>
      <c r="D109" s="11"/>
      <c r="E109" s="12"/>
      <c r="F109" s="89"/>
      <c r="G109" s="89"/>
      <c r="H109" s="89"/>
      <c r="I109" s="88"/>
      <c r="Z109" s="15">
        <v>15679</v>
      </c>
      <c r="AC109" s="15">
        <v>15679</v>
      </c>
    </row>
    <row r="110" spans="2:29" ht="19.7" customHeight="1" x14ac:dyDescent="0.2">
      <c r="B110" s="10"/>
      <c r="C110" s="11"/>
      <c r="D110" s="11"/>
      <c r="E110" s="12"/>
      <c r="F110" s="89"/>
      <c r="G110" s="89"/>
      <c r="H110" s="89"/>
      <c r="I110" s="88"/>
      <c r="Z110" s="15">
        <v>4923</v>
      </c>
      <c r="AB110" s="15">
        <v>448</v>
      </c>
      <c r="AC110" s="15">
        <v>4475</v>
      </c>
    </row>
    <row r="111" spans="2:29" ht="19.7" customHeight="1" x14ac:dyDescent="0.2">
      <c r="B111" s="10"/>
      <c r="C111" s="11"/>
      <c r="D111" s="11"/>
      <c r="E111" s="12"/>
      <c r="F111" s="89"/>
      <c r="G111" s="89"/>
      <c r="H111" s="89"/>
      <c r="I111" s="88"/>
      <c r="Z111" s="15">
        <v>11493</v>
      </c>
      <c r="AB111" s="15">
        <v>2230</v>
      </c>
      <c r="AC111" s="15">
        <v>9263</v>
      </c>
    </row>
    <row r="112" spans="2:29" ht="19.7" customHeight="1" x14ac:dyDescent="0.2">
      <c r="B112" s="10"/>
      <c r="C112" s="11"/>
      <c r="D112" s="11"/>
      <c r="E112" s="12"/>
      <c r="F112" s="89"/>
      <c r="G112" s="89"/>
      <c r="H112" s="89"/>
      <c r="I112" s="88"/>
      <c r="Z112" s="15">
        <v>10601</v>
      </c>
      <c r="AB112" s="15">
        <v>1338</v>
      </c>
      <c r="AC112" s="15">
        <v>9263</v>
      </c>
    </row>
    <row r="113" spans="2:29" ht="19.7" customHeight="1" x14ac:dyDescent="0.2">
      <c r="B113" s="10"/>
      <c r="C113" s="11"/>
      <c r="D113" s="11"/>
      <c r="E113" s="12"/>
      <c r="F113" s="89"/>
      <c r="G113" s="89"/>
      <c r="H113" s="89"/>
      <c r="I113" s="88"/>
      <c r="Z113" s="15">
        <v>13723</v>
      </c>
      <c r="AB113" s="15">
        <v>4460</v>
      </c>
      <c r="AC113" s="15">
        <v>9263</v>
      </c>
    </row>
    <row r="114" spans="2:29" ht="19.7" customHeight="1" x14ac:dyDescent="0.2">
      <c r="B114" s="10"/>
      <c r="C114" s="11"/>
      <c r="D114" s="11"/>
      <c r="E114" s="12"/>
      <c r="F114" s="89"/>
      <c r="G114" s="89"/>
      <c r="H114" s="89"/>
      <c r="I114" s="88"/>
      <c r="Z114" s="15">
        <v>15953</v>
      </c>
      <c r="AB114" s="15">
        <v>6690</v>
      </c>
      <c r="AC114" s="15">
        <v>9263</v>
      </c>
    </row>
    <row r="115" spans="2:29" ht="19.7" customHeight="1" x14ac:dyDescent="0.2">
      <c r="B115" s="10"/>
      <c r="C115" s="11"/>
      <c r="D115" s="11"/>
      <c r="E115" s="12"/>
      <c r="F115" s="89"/>
      <c r="G115" s="89"/>
      <c r="H115" s="89"/>
      <c r="I115" s="88"/>
      <c r="Z115" s="15">
        <v>12870</v>
      </c>
      <c r="AC115" s="15">
        <v>12870</v>
      </c>
    </row>
    <row r="116" spans="2:29" ht="19.7" customHeight="1" x14ac:dyDescent="0.2">
      <c r="B116" s="10"/>
      <c r="C116" s="11"/>
      <c r="D116" s="11"/>
      <c r="E116" s="12"/>
      <c r="F116" s="89"/>
      <c r="G116" s="89"/>
      <c r="H116" s="89"/>
      <c r="I116" s="88"/>
      <c r="Z116" s="15">
        <v>15305</v>
      </c>
      <c r="AC116" s="15">
        <v>15305</v>
      </c>
    </row>
    <row r="117" spans="2:29" ht="19.7" customHeight="1" x14ac:dyDescent="0.2">
      <c r="B117" s="10"/>
      <c r="C117" s="11"/>
      <c r="D117" s="11"/>
      <c r="E117" s="12"/>
      <c r="F117" s="89"/>
      <c r="G117" s="89"/>
      <c r="H117" s="89"/>
      <c r="I117" s="88"/>
      <c r="Z117" s="15">
        <v>196382</v>
      </c>
      <c r="AA117" s="15">
        <v>28259</v>
      </c>
      <c r="AB117" s="15">
        <v>10055</v>
      </c>
      <c r="AC117" s="15">
        <v>158068</v>
      </c>
    </row>
    <row r="118" spans="2:29" ht="19.7" customHeight="1" x14ac:dyDescent="0.2">
      <c r="B118" s="10"/>
      <c r="C118" s="11"/>
      <c r="D118" s="11"/>
      <c r="E118" s="12"/>
      <c r="F118" s="89"/>
      <c r="G118" s="89"/>
      <c r="H118" s="89"/>
      <c r="I118" s="88"/>
      <c r="Z118" s="15">
        <v>45656</v>
      </c>
      <c r="AA118" s="15">
        <v>28259</v>
      </c>
      <c r="AB118" s="15">
        <v>6504</v>
      </c>
      <c r="AC118" s="15">
        <v>10893</v>
      </c>
    </row>
    <row r="119" spans="2:29" ht="19.7" customHeight="1" x14ac:dyDescent="0.2">
      <c r="B119" s="10"/>
      <c r="C119" s="11"/>
      <c r="D119" s="11"/>
      <c r="E119" s="12"/>
      <c r="F119" s="89"/>
      <c r="G119" s="89"/>
      <c r="H119" s="89"/>
      <c r="I119" s="88"/>
      <c r="Z119" s="15">
        <v>51038</v>
      </c>
      <c r="AA119" s="15">
        <v>28259</v>
      </c>
      <c r="AB119" s="15">
        <v>8537</v>
      </c>
      <c r="AC119" s="15">
        <v>14242</v>
      </c>
    </row>
    <row r="120" spans="2:29" ht="19.7" customHeight="1" x14ac:dyDescent="0.2">
      <c r="B120" s="10"/>
      <c r="C120" s="11"/>
      <c r="D120" s="11"/>
      <c r="E120" s="12"/>
      <c r="F120" s="89"/>
      <c r="G120" s="89"/>
      <c r="H120" s="89"/>
      <c r="I120" s="88"/>
      <c r="Z120" s="15">
        <v>55739</v>
      </c>
      <c r="AA120" s="15">
        <v>28259</v>
      </c>
      <c r="AB120" s="15">
        <v>10028</v>
      </c>
      <c r="AC120" s="15">
        <v>17452</v>
      </c>
    </row>
    <row r="121" spans="2:29" ht="19.7" customHeight="1" x14ac:dyDescent="0.2">
      <c r="B121" s="10"/>
      <c r="C121" s="11"/>
      <c r="D121" s="11"/>
      <c r="E121" s="12"/>
      <c r="F121" s="89"/>
      <c r="G121" s="89"/>
      <c r="H121" s="89"/>
      <c r="I121" s="88"/>
      <c r="Z121" s="15">
        <v>61812</v>
      </c>
      <c r="AA121" s="15">
        <v>28259</v>
      </c>
      <c r="AB121" s="15">
        <v>12874</v>
      </c>
      <c r="AC121" s="15">
        <v>20679</v>
      </c>
    </row>
    <row r="122" spans="2:29" ht="19.7" customHeight="1" x14ac:dyDescent="0.2">
      <c r="B122" s="10"/>
      <c r="C122" s="11"/>
      <c r="D122" s="11"/>
      <c r="E122" s="12"/>
      <c r="F122" s="89"/>
      <c r="G122" s="89"/>
      <c r="H122" s="89"/>
      <c r="I122" s="88"/>
      <c r="Z122" s="15">
        <v>67172</v>
      </c>
      <c r="AA122" s="15">
        <v>28259</v>
      </c>
      <c r="AB122" s="15">
        <v>15313</v>
      </c>
      <c r="AC122" s="15">
        <v>23600</v>
      </c>
    </row>
    <row r="123" spans="2:29" ht="19.7" customHeight="1" x14ac:dyDescent="0.2">
      <c r="B123" s="10"/>
      <c r="C123" s="11"/>
      <c r="D123" s="11"/>
      <c r="E123" s="12"/>
      <c r="F123" s="89"/>
      <c r="G123" s="89"/>
      <c r="H123" s="89"/>
      <c r="I123" s="88"/>
      <c r="Z123" s="15">
        <v>72666</v>
      </c>
      <c r="AA123" s="15">
        <v>28259</v>
      </c>
      <c r="AB123" s="15">
        <v>18024</v>
      </c>
      <c r="AC123" s="15">
        <v>26383</v>
      </c>
    </row>
    <row r="124" spans="2:29" ht="19.7" customHeight="1" x14ac:dyDescent="0.2">
      <c r="B124" s="10"/>
      <c r="C124" s="11"/>
      <c r="D124" s="11"/>
      <c r="E124" s="12"/>
      <c r="F124" s="89"/>
      <c r="G124" s="89"/>
      <c r="H124" s="89"/>
      <c r="I124" s="88"/>
      <c r="Z124" s="15">
        <v>76981</v>
      </c>
      <c r="AA124" s="15">
        <v>28259</v>
      </c>
      <c r="AB124" s="15">
        <v>19785</v>
      </c>
      <c r="AC124" s="15">
        <v>28937</v>
      </c>
    </row>
    <row r="125" spans="2:29" ht="19.7" customHeight="1" x14ac:dyDescent="0.2">
      <c r="B125" s="10"/>
      <c r="C125" s="11"/>
      <c r="D125" s="11"/>
      <c r="E125" s="12"/>
      <c r="F125" s="89"/>
      <c r="G125" s="89"/>
      <c r="H125" s="89"/>
      <c r="I125" s="88"/>
      <c r="Z125" s="15">
        <v>79333</v>
      </c>
      <c r="AA125" s="15">
        <v>28259</v>
      </c>
      <c r="AB125" s="15">
        <v>19785</v>
      </c>
      <c r="AC125" s="15">
        <v>31289</v>
      </c>
    </row>
    <row r="126" spans="2:29" ht="19.7" customHeight="1" x14ac:dyDescent="0.2">
      <c r="B126" s="10"/>
      <c r="C126" s="11"/>
      <c r="D126" s="11"/>
      <c r="E126" s="12"/>
      <c r="F126" s="89"/>
      <c r="G126" s="89"/>
      <c r="H126" s="89"/>
      <c r="I126" s="88"/>
      <c r="Z126" s="15">
        <v>81684</v>
      </c>
      <c r="AA126" s="15">
        <v>28259</v>
      </c>
      <c r="AB126" s="15">
        <v>19785</v>
      </c>
      <c r="AC126" s="15">
        <v>33640</v>
      </c>
    </row>
    <row r="127" spans="2:29" ht="19.7" customHeight="1" x14ac:dyDescent="0.2">
      <c r="B127" s="10"/>
      <c r="C127" s="11"/>
      <c r="D127" s="11"/>
      <c r="E127" s="12"/>
      <c r="F127" s="89"/>
      <c r="G127" s="89"/>
      <c r="H127" s="89"/>
      <c r="I127" s="88"/>
      <c r="Z127" s="15">
        <v>33680</v>
      </c>
      <c r="AA127" s="15">
        <v>28259</v>
      </c>
      <c r="AC127" s="15">
        <v>5421</v>
      </c>
    </row>
    <row r="128" spans="2:29" ht="19.7" customHeight="1" x14ac:dyDescent="0.2">
      <c r="B128" s="10"/>
      <c r="C128" s="11"/>
      <c r="D128" s="11"/>
      <c r="E128" s="12"/>
      <c r="F128" s="89"/>
      <c r="G128" s="89"/>
      <c r="H128" s="89"/>
      <c r="I128" s="88"/>
      <c r="Z128" s="15">
        <v>108367</v>
      </c>
      <c r="AA128" s="15">
        <v>28259</v>
      </c>
      <c r="AB128" s="15">
        <v>34286</v>
      </c>
      <c r="AC128" s="15">
        <v>45822</v>
      </c>
    </row>
    <row r="129" spans="2:29" ht="19.7" customHeight="1" x14ac:dyDescent="0.2">
      <c r="B129" s="10"/>
      <c r="C129" s="11"/>
      <c r="D129" s="11"/>
      <c r="E129" s="12"/>
      <c r="F129" s="89"/>
      <c r="G129" s="89"/>
      <c r="H129" s="89"/>
      <c r="I129" s="88"/>
      <c r="Z129" s="15">
        <v>38248</v>
      </c>
      <c r="AA129" s="15">
        <v>28259</v>
      </c>
      <c r="AB129" s="15">
        <v>5322</v>
      </c>
      <c r="AC129" s="15">
        <v>4667</v>
      </c>
    </row>
    <row r="130" spans="2:29" ht="19.7" customHeight="1" x14ac:dyDescent="0.2">
      <c r="B130" s="16"/>
      <c r="C130" s="17"/>
      <c r="D130" s="17"/>
      <c r="E130" s="18"/>
      <c r="F130" s="82"/>
      <c r="G130" s="82"/>
      <c r="H130" s="82"/>
      <c r="I130" s="87"/>
      <c r="Z130" s="15">
        <v>39712</v>
      </c>
      <c r="AA130" s="15">
        <v>28259</v>
      </c>
      <c r="AB130" s="15">
        <v>5644</v>
      </c>
      <c r="AC130" s="15">
        <v>5809</v>
      </c>
    </row>
    <row r="131" spans="2:29" ht="19.7" customHeight="1" x14ac:dyDescent="0.2">
      <c r="B131" s="10"/>
      <c r="C131" s="11"/>
      <c r="D131" s="11"/>
      <c r="E131" s="12"/>
      <c r="F131" s="89"/>
      <c r="G131" s="89"/>
      <c r="H131" s="89"/>
      <c r="I131" s="88"/>
      <c r="Z131" s="15">
        <v>45989</v>
      </c>
      <c r="AA131" s="15">
        <v>28259</v>
      </c>
      <c r="AB131" s="15">
        <v>9999</v>
      </c>
      <c r="AC131" s="15">
        <v>7731</v>
      </c>
    </row>
    <row r="132" spans="2:29" ht="19.7" customHeight="1" x14ac:dyDescent="0.2">
      <c r="B132" s="10"/>
      <c r="C132" s="11"/>
      <c r="D132" s="11"/>
      <c r="E132" s="12"/>
      <c r="F132" s="89"/>
      <c r="G132" s="89"/>
      <c r="H132" s="89"/>
      <c r="I132" s="88"/>
      <c r="Z132" s="15">
        <v>56007</v>
      </c>
      <c r="AA132" s="15">
        <v>28259</v>
      </c>
      <c r="AB132" s="15">
        <v>12418</v>
      </c>
      <c r="AC132" s="15">
        <v>15330</v>
      </c>
    </row>
    <row r="133" spans="2:29" ht="19.7" customHeight="1" x14ac:dyDescent="0.2">
      <c r="B133" s="10"/>
      <c r="C133" s="11"/>
      <c r="D133" s="11"/>
      <c r="E133" s="12"/>
      <c r="F133" s="89"/>
      <c r="G133" s="89"/>
      <c r="H133" s="89"/>
      <c r="I133" s="88"/>
      <c r="Z133" s="15">
        <v>63235</v>
      </c>
      <c r="AA133" s="15">
        <v>28259</v>
      </c>
      <c r="AB133" s="15">
        <v>15805</v>
      </c>
      <c r="AC133" s="15">
        <v>19171</v>
      </c>
    </row>
    <row r="134" spans="2:29" ht="19.7" customHeight="1" x14ac:dyDescent="0.2">
      <c r="B134" s="10"/>
      <c r="C134" s="11"/>
      <c r="D134" s="11"/>
      <c r="E134" s="12"/>
      <c r="F134" s="89"/>
      <c r="G134" s="89"/>
      <c r="H134" s="89"/>
      <c r="I134" s="88"/>
      <c r="Z134" s="15">
        <v>66246</v>
      </c>
      <c r="AA134" s="15">
        <v>28259</v>
      </c>
      <c r="AB134" s="15">
        <v>15805</v>
      </c>
      <c r="AC134" s="15">
        <v>22182</v>
      </c>
    </row>
    <row r="135" spans="2:29" ht="19.7" customHeight="1" x14ac:dyDescent="0.2">
      <c r="B135" s="10"/>
      <c r="C135" s="11"/>
      <c r="D135" s="11"/>
      <c r="E135" s="12"/>
      <c r="F135" s="89"/>
      <c r="G135" s="89"/>
      <c r="H135" s="89"/>
      <c r="I135" s="88"/>
      <c r="Z135" s="15">
        <v>64741</v>
      </c>
      <c r="AA135" s="15">
        <v>28259</v>
      </c>
      <c r="AB135" s="15">
        <v>15805</v>
      </c>
      <c r="AC135" s="15">
        <v>20677</v>
      </c>
    </row>
    <row r="136" spans="2:29" ht="19.7" customHeight="1" x14ac:dyDescent="0.2">
      <c r="B136" s="10"/>
      <c r="C136" s="11"/>
      <c r="D136" s="11"/>
      <c r="E136" s="12"/>
      <c r="F136" s="89"/>
      <c r="G136" s="89"/>
      <c r="H136" s="89"/>
      <c r="I136" s="88"/>
      <c r="Z136" s="15">
        <v>71537</v>
      </c>
      <c r="AA136" s="15">
        <v>28259</v>
      </c>
      <c r="AB136" s="15">
        <v>21450</v>
      </c>
      <c r="AC136" s="15">
        <v>21828</v>
      </c>
    </row>
    <row r="137" spans="2:29" ht="19.7" customHeight="1" x14ac:dyDescent="0.2">
      <c r="B137" s="10"/>
      <c r="C137" s="11"/>
      <c r="D137" s="11"/>
      <c r="E137" s="12"/>
      <c r="F137" s="89"/>
      <c r="G137" s="89"/>
      <c r="H137" s="89"/>
      <c r="I137" s="88"/>
      <c r="Z137" s="15">
        <v>80647</v>
      </c>
      <c r="AA137" s="15">
        <v>28259</v>
      </c>
      <c r="AB137" s="15">
        <v>26449</v>
      </c>
      <c r="AC137" s="15">
        <v>25939</v>
      </c>
    </row>
    <row r="138" spans="2:29" ht="19.7" customHeight="1" x14ac:dyDescent="0.2">
      <c r="B138" s="10"/>
      <c r="C138" s="11"/>
      <c r="D138" s="11"/>
      <c r="E138" s="12"/>
      <c r="F138" s="89"/>
      <c r="G138" s="89"/>
      <c r="H138" s="89"/>
      <c r="I138" s="88"/>
      <c r="Z138" s="15">
        <v>92089</v>
      </c>
      <c r="AA138" s="15">
        <v>28259</v>
      </c>
      <c r="AB138" s="15">
        <v>32094</v>
      </c>
      <c r="AC138" s="15">
        <v>31736</v>
      </c>
    </row>
    <row r="139" spans="2:29" ht="19.7" customHeight="1" x14ac:dyDescent="0.2">
      <c r="B139" s="10"/>
      <c r="C139" s="11"/>
      <c r="D139" s="11"/>
      <c r="E139" s="12"/>
      <c r="F139" s="89"/>
      <c r="G139" s="89"/>
      <c r="H139" s="89"/>
      <c r="I139" s="88"/>
      <c r="Z139" s="15">
        <v>132638</v>
      </c>
      <c r="AA139" s="15">
        <v>28259</v>
      </c>
      <c r="AB139" s="15">
        <v>47416</v>
      </c>
      <c r="AC139" s="15">
        <v>56963</v>
      </c>
    </row>
    <row r="140" spans="2:29" ht="19.7" customHeight="1" x14ac:dyDescent="0.2">
      <c r="B140" s="10"/>
      <c r="C140" s="11"/>
      <c r="D140" s="11"/>
      <c r="E140" s="12"/>
      <c r="F140" s="89"/>
      <c r="G140" s="89"/>
      <c r="H140" s="89"/>
      <c r="I140" s="88"/>
      <c r="Z140" s="15">
        <v>72397</v>
      </c>
      <c r="AA140" s="15">
        <v>28259</v>
      </c>
      <c r="AB140" s="15">
        <v>26644</v>
      </c>
      <c r="AC140" s="15">
        <v>17494</v>
      </c>
    </row>
    <row r="141" spans="2:29" ht="19.7" customHeight="1" x14ac:dyDescent="0.2">
      <c r="B141" s="10"/>
      <c r="C141" s="11"/>
      <c r="D141" s="11"/>
      <c r="E141" s="12"/>
      <c r="F141" s="89"/>
      <c r="G141" s="89"/>
      <c r="H141" s="89"/>
      <c r="I141" s="88"/>
      <c r="Z141" s="15">
        <v>117644</v>
      </c>
      <c r="AA141" s="15">
        <v>28259</v>
      </c>
      <c r="AB141" s="15">
        <v>56842</v>
      </c>
      <c r="AC141" s="15">
        <v>32543</v>
      </c>
    </row>
    <row r="142" spans="2:29" ht="19.7" customHeight="1" x14ac:dyDescent="0.2">
      <c r="B142" s="10"/>
      <c r="C142" s="11"/>
      <c r="D142" s="11"/>
      <c r="E142" s="12"/>
      <c r="F142" s="89"/>
      <c r="G142" s="89"/>
      <c r="H142" s="89"/>
      <c r="I142" s="88"/>
      <c r="Z142" s="15">
        <v>144575</v>
      </c>
      <c r="AA142" s="15">
        <v>28259</v>
      </c>
      <c r="AB142" s="15">
        <v>73239</v>
      </c>
      <c r="AC142" s="15">
        <v>43077</v>
      </c>
    </row>
    <row r="143" spans="2:29" ht="19.7" customHeight="1" x14ac:dyDescent="0.2">
      <c r="B143" s="10"/>
      <c r="C143" s="11"/>
      <c r="D143" s="11"/>
      <c r="E143" s="12"/>
      <c r="F143" s="89"/>
      <c r="G143" s="89"/>
      <c r="H143" s="89"/>
      <c r="I143" s="88"/>
      <c r="Z143" s="15">
        <v>168848</v>
      </c>
      <c r="AA143" s="15">
        <v>28259</v>
      </c>
      <c r="AB143" s="15">
        <v>86083</v>
      </c>
      <c r="AC143" s="15">
        <v>54506</v>
      </c>
    </row>
    <row r="144" spans="2:29" ht="19.7" customHeight="1" x14ac:dyDescent="0.2">
      <c r="B144" s="10"/>
      <c r="C144" s="11"/>
      <c r="D144" s="11"/>
      <c r="E144" s="12"/>
      <c r="F144" s="89"/>
      <c r="G144" s="89"/>
      <c r="H144" s="89"/>
      <c r="I144" s="88"/>
      <c r="Z144" s="15">
        <v>4422</v>
      </c>
      <c r="AC144" s="15">
        <v>4422</v>
      </c>
    </row>
    <row r="145" spans="2:29" ht="19.7" customHeight="1" x14ac:dyDescent="0.2">
      <c r="B145" s="10"/>
      <c r="C145" s="11"/>
      <c r="D145" s="11"/>
      <c r="E145" s="12"/>
      <c r="F145" s="89"/>
      <c r="G145" s="89"/>
      <c r="H145" s="89"/>
      <c r="I145" s="88"/>
      <c r="Z145" s="15">
        <v>5756</v>
      </c>
      <c r="AC145" s="15">
        <v>5756</v>
      </c>
    </row>
    <row r="146" spans="2:29" ht="19.7" customHeight="1" x14ac:dyDescent="0.2">
      <c r="B146" s="10"/>
      <c r="C146" s="11"/>
      <c r="D146" s="11"/>
      <c r="E146" s="12"/>
      <c r="F146" s="89"/>
      <c r="G146" s="89"/>
      <c r="H146" s="89"/>
      <c r="I146" s="88"/>
      <c r="Z146" s="15">
        <v>7709</v>
      </c>
      <c r="AC146" s="15">
        <v>7709</v>
      </c>
    </row>
    <row r="147" spans="2:29" ht="19.7" customHeight="1" x14ac:dyDescent="0.2">
      <c r="B147" s="10"/>
      <c r="C147" s="11"/>
      <c r="D147" s="11"/>
      <c r="E147" s="12"/>
      <c r="F147" s="89"/>
      <c r="G147" s="89"/>
      <c r="H147" s="89"/>
      <c r="I147" s="88"/>
      <c r="Z147" s="15">
        <v>10711</v>
      </c>
      <c r="AC147" s="15">
        <v>10711</v>
      </c>
    </row>
    <row r="148" spans="2:29" ht="19.7" customHeight="1" x14ac:dyDescent="0.2">
      <c r="B148" s="10"/>
      <c r="C148" s="11"/>
      <c r="D148" s="11"/>
      <c r="E148" s="12"/>
      <c r="F148" s="89"/>
      <c r="G148" s="89"/>
      <c r="H148" s="89"/>
      <c r="I148" s="88"/>
      <c r="Z148" s="15">
        <v>15217</v>
      </c>
      <c r="AC148" s="15">
        <v>15217</v>
      </c>
    </row>
    <row r="149" spans="2:29" ht="19.7" customHeight="1" x14ac:dyDescent="0.2">
      <c r="B149" s="10"/>
      <c r="C149" s="11"/>
      <c r="D149" s="11"/>
      <c r="E149" s="12"/>
      <c r="F149" s="89"/>
      <c r="G149" s="89"/>
      <c r="H149" s="89"/>
      <c r="I149" s="88"/>
      <c r="Z149" s="15">
        <v>87412</v>
      </c>
      <c r="AA149" s="15">
        <v>28259</v>
      </c>
      <c r="AB149" s="15">
        <v>25220</v>
      </c>
      <c r="AC149" s="15">
        <v>33933</v>
      </c>
    </row>
    <row r="150" spans="2:29" ht="19.7" customHeight="1" x14ac:dyDescent="0.2">
      <c r="B150" s="10"/>
      <c r="C150" s="11"/>
      <c r="D150" s="11"/>
      <c r="E150" s="12"/>
      <c r="F150" s="89"/>
      <c r="G150" s="89"/>
      <c r="H150" s="89"/>
      <c r="I150" s="88"/>
      <c r="Z150" s="15">
        <v>94582</v>
      </c>
      <c r="AA150" s="15">
        <v>28259</v>
      </c>
      <c r="AB150" s="15">
        <v>38646</v>
      </c>
      <c r="AC150" s="15">
        <v>27677</v>
      </c>
    </row>
    <row r="151" spans="2:29" ht="19.7" customHeight="1" x14ac:dyDescent="0.2">
      <c r="B151" s="10"/>
      <c r="C151" s="11"/>
      <c r="D151" s="11"/>
      <c r="E151" s="12"/>
      <c r="F151" s="89"/>
      <c r="G151" s="89"/>
      <c r="H151" s="89"/>
      <c r="I151" s="88"/>
      <c r="Z151" s="15">
        <v>34834</v>
      </c>
      <c r="AA151" s="15">
        <v>25520</v>
      </c>
      <c r="AB151" s="15">
        <v>3585</v>
      </c>
      <c r="AC151" s="15">
        <v>5729</v>
      </c>
    </row>
    <row r="152" spans="2:29" ht="19.7" customHeight="1" x14ac:dyDescent="0.2">
      <c r="B152" s="10"/>
      <c r="C152" s="11"/>
      <c r="D152" s="11"/>
      <c r="E152" s="12"/>
      <c r="F152" s="89"/>
      <c r="G152" s="89"/>
      <c r="H152" s="89"/>
      <c r="I152" s="88"/>
      <c r="Z152" s="15">
        <v>35555</v>
      </c>
      <c r="AA152" s="15">
        <v>25520</v>
      </c>
      <c r="AB152" s="15">
        <v>4482</v>
      </c>
      <c r="AC152" s="15">
        <v>5553</v>
      </c>
    </row>
    <row r="153" spans="2:29" ht="19.7" customHeight="1" x14ac:dyDescent="0.2">
      <c r="B153" s="10"/>
      <c r="C153" s="11"/>
      <c r="D153" s="11"/>
      <c r="E153" s="12"/>
      <c r="F153" s="89"/>
      <c r="G153" s="89"/>
      <c r="H153" s="89"/>
      <c r="I153" s="88"/>
      <c r="Z153" s="15">
        <v>35988</v>
      </c>
      <c r="AA153" s="15">
        <v>25520</v>
      </c>
      <c r="AB153" s="15">
        <v>4482</v>
      </c>
      <c r="AC153" s="15">
        <v>5986</v>
      </c>
    </row>
    <row r="154" spans="2:29" ht="19.7" customHeight="1" x14ac:dyDescent="0.2">
      <c r="B154" s="10"/>
      <c r="C154" s="11"/>
      <c r="D154" s="11"/>
      <c r="E154" s="12"/>
      <c r="F154" s="89"/>
      <c r="G154" s="89"/>
      <c r="H154" s="89"/>
      <c r="I154" s="88"/>
      <c r="Z154" s="15">
        <v>36638</v>
      </c>
      <c r="AA154" s="15">
        <v>25520</v>
      </c>
      <c r="AB154" s="15">
        <v>4482</v>
      </c>
      <c r="AC154" s="15">
        <v>6636</v>
      </c>
    </row>
    <row r="155" spans="2:29" ht="19.7" customHeight="1" x14ac:dyDescent="0.2">
      <c r="B155" s="16"/>
      <c r="C155" s="17"/>
      <c r="D155" s="17"/>
      <c r="E155" s="18"/>
      <c r="F155" s="82"/>
      <c r="G155" s="82"/>
      <c r="H155" s="82"/>
      <c r="I155" s="87"/>
      <c r="Z155" s="15">
        <v>39731</v>
      </c>
      <c r="AA155" s="15">
        <v>25520</v>
      </c>
      <c r="AB155" s="15">
        <v>7728</v>
      </c>
      <c r="AC155" s="15">
        <v>6483</v>
      </c>
    </row>
    <row r="156" spans="2:29" ht="19.7" customHeight="1" x14ac:dyDescent="0.2">
      <c r="B156" s="10"/>
      <c r="C156" s="11"/>
      <c r="D156" s="11"/>
      <c r="E156" s="12"/>
      <c r="F156" s="89"/>
      <c r="G156" s="89"/>
      <c r="H156" s="89"/>
      <c r="I156" s="88"/>
      <c r="Z156" s="15">
        <v>40236</v>
      </c>
      <c r="AA156" s="15">
        <v>25520</v>
      </c>
      <c r="AB156" s="15">
        <v>7728</v>
      </c>
      <c r="AC156" s="15">
        <v>6988</v>
      </c>
    </row>
    <row r="157" spans="2:29" ht="19.7" customHeight="1" x14ac:dyDescent="0.2">
      <c r="B157" s="10"/>
      <c r="C157" s="11"/>
      <c r="D157" s="11"/>
      <c r="E157" s="12"/>
      <c r="F157" s="89"/>
      <c r="G157" s="89"/>
      <c r="H157" s="89"/>
      <c r="I157" s="88"/>
      <c r="Z157" s="15">
        <v>40996</v>
      </c>
      <c r="AA157" s="15">
        <v>25520</v>
      </c>
      <c r="AB157" s="15">
        <v>7728</v>
      </c>
      <c r="AC157" s="15">
        <v>7748</v>
      </c>
    </row>
    <row r="158" spans="2:29" ht="19.7" customHeight="1" x14ac:dyDescent="0.2">
      <c r="B158" s="10"/>
      <c r="C158" s="11"/>
      <c r="D158" s="11"/>
      <c r="E158" s="12"/>
      <c r="F158" s="89"/>
      <c r="G158" s="89"/>
      <c r="H158" s="89"/>
      <c r="I158" s="88"/>
      <c r="Z158" s="15">
        <v>44968</v>
      </c>
      <c r="AA158" s="15">
        <v>25520</v>
      </c>
      <c r="AB158" s="15">
        <v>12364</v>
      </c>
      <c r="AC158" s="15">
        <v>7084</v>
      </c>
    </row>
    <row r="159" spans="2:29" ht="19.7" customHeight="1" x14ac:dyDescent="0.2">
      <c r="B159" s="10"/>
      <c r="C159" s="11"/>
      <c r="D159" s="11"/>
      <c r="E159" s="12"/>
      <c r="F159" s="89"/>
      <c r="G159" s="89"/>
      <c r="H159" s="89"/>
      <c r="I159" s="88"/>
      <c r="Z159" s="15">
        <v>45520</v>
      </c>
      <c r="AA159" s="15">
        <v>25520</v>
      </c>
      <c r="AB159" s="15">
        <v>12364</v>
      </c>
      <c r="AC159" s="15">
        <v>7636</v>
      </c>
    </row>
    <row r="160" spans="2:29" ht="19.7" customHeight="1" x14ac:dyDescent="0.2">
      <c r="B160" s="10"/>
      <c r="C160" s="11"/>
      <c r="D160" s="11"/>
      <c r="E160" s="12"/>
      <c r="F160" s="89"/>
      <c r="G160" s="89"/>
      <c r="H160" s="89"/>
      <c r="I160" s="88"/>
      <c r="Z160" s="15">
        <v>46351</v>
      </c>
      <c r="AA160" s="15">
        <v>25520</v>
      </c>
      <c r="AB160" s="15">
        <v>12364</v>
      </c>
      <c r="AC160" s="15">
        <v>8467</v>
      </c>
    </row>
    <row r="161" spans="2:29" ht="19.7" customHeight="1" x14ac:dyDescent="0.2">
      <c r="B161" s="10"/>
      <c r="C161" s="11"/>
      <c r="D161" s="11"/>
      <c r="E161" s="12"/>
      <c r="F161" s="89"/>
      <c r="G161" s="89"/>
      <c r="H161" s="89"/>
      <c r="I161" s="88"/>
      <c r="Z161" s="15">
        <v>48861</v>
      </c>
      <c r="AA161" s="15">
        <v>25520</v>
      </c>
      <c r="AB161" s="15">
        <v>14374</v>
      </c>
      <c r="AC161" s="15">
        <v>8967</v>
      </c>
    </row>
    <row r="162" spans="2:29" ht="19.7" customHeight="1" x14ac:dyDescent="0.2">
      <c r="B162" s="10"/>
      <c r="C162" s="11"/>
      <c r="D162" s="11"/>
      <c r="E162" s="12"/>
      <c r="F162" s="89"/>
      <c r="G162" s="89"/>
      <c r="H162" s="89"/>
      <c r="I162" s="88"/>
      <c r="Z162" s="15">
        <v>49552</v>
      </c>
      <c r="AA162" s="15">
        <v>25520</v>
      </c>
      <c r="AB162" s="15">
        <v>14374</v>
      </c>
      <c r="AC162" s="15">
        <v>9658</v>
      </c>
    </row>
    <row r="163" spans="2:29" ht="19.7" customHeight="1" x14ac:dyDescent="0.2">
      <c r="B163" s="10"/>
      <c r="C163" s="11"/>
      <c r="D163" s="11"/>
      <c r="E163" s="12"/>
      <c r="F163" s="89"/>
      <c r="G163" s="89"/>
      <c r="H163" s="89"/>
      <c r="I163" s="88"/>
      <c r="Z163" s="15">
        <v>50590</v>
      </c>
      <c r="AA163" s="15">
        <v>25520</v>
      </c>
      <c r="AB163" s="15">
        <v>14374</v>
      </c>
      <c r="AC163" s="15">
        <v>10696</v>
      </c>
    </row>
    <row r="164" spans="2:29" ht="19.7" customHeight="1" x14ac:dyDescent="0.2">
      <c r="B164" s="10"/>
      <c r="C164" s="11"/>
      <c r="D164" s="11"/>
      <c r="E164" s="12"/>
      <c r="F164" s="89"/>
      <c r="G164" s="89"/>
      <c r="H164" s="89"/>
      <c r="I164" s="88"/>
      <c r="Z164" s="15">
        <v>57493</v>
      </c>
      <c r="AA164" s="15">
        <v>25520</v>
      </c>
      <c r="AB164" s="15">
        <v>21792</v>
      </c>
      <c r="AC164" s="15">
        <v>10181</v>
      </c>
    </row>
    <row r="165" spans="2:29" ht="19.7" customHeight="1" x14ac:dyDescent="0.2">
      <c r="B165" s="10"/>
      <c r="C165" s="11"/>
      <c r="D165" s="11"/>
      <c r="E165" s="12"/>
      <c r="F165" s="89"/>
      <c r="G165" s="89"/>
      <c r="H165" s="89"/>
      <c r="I165" s="88"/>
      <c r="Z165" s="15">
        <v>58229</v>
      </c>
      <c r="AA165" s="15">
        <v>25520</v>
      </c>
      <c r="AB165" s="15">
        <v>21792</v>
      </c>
      <c r="AC165" s="15">
        <v>10917</v>
      </c>
    </row>
    <row r="166" spans="2:29" ht="19.7" customHeight="1" x14ac:dyDescent="0.2">
      <c r="B166" s="10"/>
      <c r="C166" s="11"/>
      <c r="D166" s="11"/>
      <c r="E166" s="12"/>
      <c r="F166" s="89"/>
      <c r="G166" s="89"/>
      <c r="H166" s="89"/>
      <c r="I166" s="88"/>
      <c r="Z166" s="15">
        <v>59333</v>
      </c>
      <c r="AA166" s="15">
        <v>25520</v>
      </c>
      <c r="AB166" s="15">
        <v>21792</v>
      </c>
      <c r="AC166" s="15">
        <v>12021</v>
      </c>
    </row>
    <row r="167" spans="2:29" ht="19.7" customHeight="1" x14ac:dyDescent="0.2">
      <c r="B167" s="10"/>
      <c r="C167" s="11"/>
      <c r="D167" s="11"/>
      <c r="E167" s="12"/>
      <c r="F167" s="89"/>
      <c r="G167" s="89"/>
      <c r="H167" s="89"/>
      <c r="I167" s="88"/>
      <c r="Z167" s="15">
        <v>70578</v>
      </c>
      <c r="AA167" s="15">
        <v>28259</v>
      </c>
      <c r="AB167" s="15">
        <v>24575</v>
      </c>
      <c r="AC167" s="15">
        <v>17744</v>
      </c>
    </row>
    <row r="168" spans="2:29" ht="19.7" customHeight="1" x14ac:dyDescent="0.2">
      <c r="B168" s="10"/>
      <c r="C168" s="11"/>
      <c r="D168" s="11"/>
      <c r="E168" s="12"/>
      <c r="F168" s="89"/>
      <c r="G168" s="89"/>
      <c r="H168" s="89"/>
      <c r="I168" s="88"/>
      <c r="Z168" s="15">
        <v>71861</v>
      </c>
      <c r="AA168" s="15">
        <v>28259</v>
      </c>
      <c r="AB168" s="15">
        <v>24575</v>
      </c>
      <c r="AC168" s="15">
        <v>19027</v>
      </c>
    </row>
    <row r="169" spans="2:29" ht="19.7" customHeight="1" x14ac:dyDescent="0.2">
      <c r="B169" s="10"/>
      <c r="C169" s="11"/>
      <c r="D169" s="11"/>
      <c r="E169" s="12"/>
      <c r="F169" s="89"/>
      <c r="G169" s="89"/>
      <c r="H169" s="89"/>
      <c r="I169" s="88"/>
      <c r="Z169" s="15">
        <v>73785</v>
      </c>
      <c r="AA169" s="15">
        <v>28259</v>
      </c>
      <c r="AB169" s="15">
        <v>24575</v>
      </c>
      <c r="AC169" s="15">
        <v>20951</v>
      </c>
    </row>
    <row r="170" spans="2:29" ht="19.7" customHeight="1" x14ac:dyDescent="0.2">
      <c r="B170" s="10"/>
      <c r="C170" s="11"/>
      <c r="D170" s="11"/>
      <c r="E170" s="12"/>
      <c r="F170" s="89"/>
      <c r="G170" s="89"/>
      <c r="H170" s="89"/>
      <c r="I170" s="88"/>
      <c r="Z170" s="15">
        <v>70953</v>
      </c>
      <c r="AA170" s="15">
        <v>28259</v>
      </c>
      <c r="AB170" s="15">
        <v>24575</v>
      </c>
      <c r="AC170" s="15">
        <v>18119</v>
      </c>
    </row>
    <row r="171" spans="2:29" ht="19.7" customHeight="1" x14ac:dyDescent="0.2">
      <c r="B171" s="10"/>
      <c r="C171" s="11"/>
      <c r="D171" s="11"/>
      <c r="E171" s="12"/>
      <c r="F171" s="89"/>
      <c r="G171" s="89"/>
      <c r="H171" s="89"/>
      <c r="I171" s="88"/>
      <c r="Z171" s="15">
        <v>72236</v>
      </c>
      <c r="AA171" s="15">
        <v>28259</v>
      </c>
      <c r="AB171" s="15">
        <v>24575</v>
      </c>
      <c r="AC171" s="15">
        <v>19402</v>
      </c>
    </row>
    <row r="172" spans="2:29" ht="19.7" customHeight="1" x14ac:dyDescent="0.2">
      <c r="B172" s="10"/>
      <c r="C172" s="11"/>
      <c r="D172" s="11"/>
      <c r="E172" s="12"/>
      <c r="F172" s="89"/>
      <c r="G172" s="89"/>
      <c r="H172" s="89"/>
      <c r="I172" s="88"/>
      <c r="Z172" s="15">
        <v>74160</v>
      </c>
      <c r="AA172" s="15">
        <v>28259</v>
      </c>
      <c r="AB172" s="15">
        <v>24575</v>
      </c>
      <c r="AC172" s="15">
        <v>21326</v>
      </c>
    </row>
    <row r="173" spans="2:29" ht="19.7" customHeight="1" x14ac:dyDescent="0.2">
      <c r="B173" s="10"/>
      <c r="C173" s="11"/>
      <c r="D173" s="11"/>
      <c r="E173" s="12"/>
      <c r="F173" s="89"/>
      <c r="G173" s="89"/>
      <c r="H173" s="89"/>
      <c r="I173" s="88"/>
      <c r="Z173" s="15">
        <v>83157</v>
      </c>
      <c r="AA173" s="15">
        <v>28259</v>
      </c>
      <c r="AB173" s="15">
        <v>30912</v>
      </c>
      <c r="AC173" s="15">
        <v>23986</v>
      </c>
    </row>
    <row r="174" spans="2:29" ht="19.7" customHeight="1" x14ac:dyDescent="0.2">
      <c r="B174" s="10"/>
      <c r="C174" s="11"/>
      <c r="D174" s="11"/>
      <c r="E174" s="12"/>
      <c r="F174" s="89"/>
      <c r="G174" s="89"/>
      <c r="H174" s="89"/>
      <c r="I174" s="88"/>
      <c r="Z174" s="15">
        <v>83562</v>
      </c>
      <c r="AA174" s="15">
        <v>28259</v>
      </c>
      <c r="AB174" s="15">
        <v>30912</v>
      </c>
      <c r="AC174" s="15">
        <v>24391</v>
      </c>
    </row>
    <row r="175" spans="2:29" ht="19.7" customHeight="1" x14ac:dyDescent="0.2">
      <c r="B175" s="10"/>
      <c r="C175" s="11"/>
      <c r="D175" s="11"/>
      <c r="E175" s="12"/>
      <c r="F175" s="89"/>
      <c r="G175" s="89"/>
      <c r="H175" s="89"/>
      <c r="I175" s="88"/>
      <c r="Z175" s="15">
        <v>91230</v>
      </c>
      <c r="AA175" s="15">
        <v>28259</v>
      </c>
      <c r="AB175" s="15">
        <v>35548</v>
      </c>
      <c r="AC175" s="15">
        <v>27423</v>
      </c>
    </row>
    <row r="176" spans="2:29" ht="19.7" customHeight="1" x14ac:dyDescent="0.2">
      <c r="B176" s="10"/>
      <c r="C176" s="11"/>
      <c r="D176" s="11"/>
      <c r="E176" s="12"/>
      <c r="F176" s="89"/>
      <c r="G176" s="89"/>
      <c r="H176" s="89"/>
      <c r="I176" s="88"/>
      <c r="Z176" s="15">
        <v>91665</v>
      </c>
      <c r="AA176" s="15">
        <v>28259</v>
      </c>
      <c r="AB176" s="15">
        <v>35548</v>
      </c>
      <c r="AC176" s="15">
        <v>27858</v>
      </c>
    </row>
    <row r="177" spans="2:29" ht="19.7" customHeight="1" x14ac:dyDescent="0.2">
      <c r="B177" s="10"/>
      <c r="C177" s="11"/>
      <c r="D177" s="11"/>
      <c r="E177" s="12"/>
      <c r="F177" s="89"/>
      <c r="G177" s="89"/>
      <c r="H177" s="89"/>
      <c r="I177" s="88"/>
      <c r="Z177" s="15">
        <v>112992</v>
      </c>
      <c r="AA177" s="15">
        <v>28259</v>
      </c>
      <c r="AB177" s="15">
        <v>44976</v>
      </c>
      <c r="AC177" s="15">
        <v>39757</v>
      </c>
    </row>
    <row r="178" spans="2:29" ht="19.7" customHeight="1" x14ac:dyDescent="0.2">
      <c r="B178" s="10"/>
      <c r="C178" s="11"/>
      <c r="D178" s="11"/>
      <c r="E178" s="12"/>
      <c r="F178" s="89"/>
      <c r="G178" s="89"/>
      <c r="H178" s="89"/>
      <c r="I178" s="88"/>
      <c r="Z178" s="15">
        <v>374</v>
      </c>
      <c r="AC178" s="15">
        <v>374</v>
      </c>
    </row>
    <row r="179" spans="2:29" ht="19.7" customHeight="1" x14ac:dyDescent="0.2">
      <c r="B179" s="10"/>
      <c r="C179" s="11"/>
      <c r="D179" s="11"/>
      <c r="E179" s="12"/>
      <c r="F179" s="89"/>
      <c r="G179" s="89"/>
      <c r="H179" s="89"/>
      <c r="I179" s="88"/>
      <c r="Z179" s="15">
        <v>405</v>
      </c>
      <c r="AC179" s="15">
        <v>405</v>
      </c>
    </row>
    <row r="180" spans="2:29" ht="19.7" customHeight="1" x14ac:dyDescent="0.2">
      <c r="B180" s="16"/>
      <c r="C180" s="17"/>
      <c r="D180" s="17"/>
      <c r="E180" s="18"/>
      <c r="F180" s="82"/>
      <c r="G180" s="82"/>
      <c r="H180" s="82"/>
      <c r="I180" s="87"/>
      <c r="Z180" s="15">
        <v>435</v>
      </c>
      <c r="AC180" s="15">
        <v>435</v>
      </c>
    </row>
    <row r="181" spans="2:29" ht="19.7" customHeight="1" x14ac:dyDescent="0.2">
      <c r="B181" s="10"/>
      <c r="C181" s="11"/>
      <c r="D181" s="11"/>
      <c r="E181" s="12"/>
      <c r="F181" s="89"/>
      <c r="G181" s="89"/>
      <c r="H181" s="89"/>
      <c r="I181" s="88"/>
      <c r="Z181" s="15">
        <v>46573</v>
      </c>
      <c r="AA181" s="15">
        <v>28259</v>
      </c>
      <c r="AB181" s="15">
        <v>10044</v>
      </c>
      <c r="AC181" s="15">
        <v>8270</v>
      </c>
    </row>
    <row r="182" spans="2:29" ht="19.7" customHeight="1" x14ac:dyDescent="0.2">
      <c r="B182" s="10"/>
      <c r="C182" s="11"/>
      <c r="D182" s="11"/>
      <c r="E182" s="12"/>
      <c r="F182" s="89"/>
      <c r="G182" s="89"/>
      <c r="H182" s="89"/>
      <c r="I182" s="88"/>
      <c r="Z182" s="15">
        <v>50875</v>
      </c>
      <c r="AA182" s="15">
        <v>28259</v>
      </c>
      <c r="AB182" s="15">
        <v>12290</v>
      </c>
      <c r="AC182" s="15">
        <v>10326</v>
      </c>
    </row>
    <row r="183" spans="2:29" ht="19.7" customHeight="1" x14ac:dyDescent="0.2">
      <c r="B183" s="10"/>
      <c r="C183" s="11"/>
      <c r="D183" s="11"/>
      <c r="E183" s="12"/>
      <c r="F183" s="89"/>
      <c r="G183" s="89"/>
      <c r="H183" s="89"/>
      <c r="I183" s="88"/>
      <c r="Z183" s="15">
        <v>54246</v>
      </c>
      <c r="AA183" s="15">
        <v>28259</v>
      </c>
      <c r="AB183" s="15">
        <v>14405</v>
      </c>
      <c r="AC183" s="15">
        <v>11582</v>
      </c>
    </row>
    <row r="184" spans="2:29" ht="19.7" customHeight="1" x14ac:dyDescent="0.2">
      <c r="B184" s="10"/>
      <c r="C184" s="11"/>
      <c r="D184" s="11"/>
      <c r="E184" s="12"/>
      <c r="F184" s="89"/>
      <c r="G184" s="89"/>
      <c r="H184" s="89"/>
      <c r="I184" s="88"/>
      <c r="Z184" s="15">
        <v>41542</v>
      </c>
      <c r="AA184" s="15">
        <v>28259</v>
      </c>
      <c r="AB184" s="15">
        <v>6608</v>
      </c>
      <c r="AC184" s="15">
        <v>6675</v>
      </c>
    </row>
    <row r="185" spans="2:29" ht="19.7" customHeight="1" x14ac:dyDescent="0.2">
      <c r="B185" s="10"/>
      <c r="C185" s="11"/>
      <c r="D185" s="11"/>
      <c r="E185" s="12"/>
      <c r="F185" s="89"/>
      <c r="G185" s="89"/>
      <c r="H185" s="89"/>
      <c r="I185" s="88"/>
      <c r="Z185" s="15">
        <v>45298</v>
      </c>
      <c r="AA185" s="15">
        <v>28259</v>
      </c>
      <c r="AB185" s="15">
        <v>8986</v>
      </c>
      <c r="AC185" s="15">
        <v>8053</v>
      </c>
    </row>
    <row r="186" spans="2:29" ht="19.7" customHeight="1" x14ac:dyDescent="0.2">
      <c r="B186" s="10"/>
      <c r="C186" s="11"/>
      <c r="D186" s="11"/>
      <c r="E186" s="12"/>
      <c r="F186" s="89"/>
      <c r="G186" s="89"/>
      <c r="H186" s="89"/>
      <c r="I186" s="88"/>
      <c r="Z186" s="15">
        <v>48647</v>
      </c>
      <c r="AA186" s="15">
        <v>28259</v>
      </c>
      <c r="AB186" s="15">
        <v>11101</v>
      </c>
      <c r="AC186" s="15">
        <v>9287</v>
      </c>
    </row>
    <row r="187" spans="2:29" ht="19.7" customHeight="1" x14ac:dyDescent="0.2">
      <c r="B187" s="10"/>
      <c r="C187" s="11"/>
      <c r="D187" s="11"/>
      <c r="E187" s="12"/>
      <c r="F187" s="89"/>
      <c r="G187" s="89"/>
      <c r="H187" s="89"/>
      <c r="I187" s="88"/>
      <c r="Z187" s="15">
        <v>33325</v>
      </c>
      <c r="AA187" s="15">
        <v>28259</v>
      </c>
      <c r="AB187" s="15">
        <v>3024</v>
      </c>
      <c r="AC187" s="15">
        <v>2042</v>
      </c>
    </row>
    <row r="188" spans="2:29" ht="19.7" customHeight="1" x14ac:dyDescent="0.2">
      <c r="B188" s="10"/>
      <c r="C188" s="11"/>
      <c r="D188" s="11"/>
      <c r="E188" s="12"/>
      <c r="F188" s="89"/>
      <c r="G188" s="89"/>
      <c r="H188" s="89"/>
      <c r="I188" s="88"/>
      <c r="Z188" s="15">
        <v>36903</v>
      </c>
      <c r="AA188" s="15">
        <v>28259</v>
      </c>
      <c r="AB188" s="15">
        <v>4959</v>
      </c>
      <c r="AC188" s="15">
        <v>3685</v>
      </c>
    </row>
    <row r="189" spans="2:29" ht="19.7" customHeight="1" x14ac:dyDescent="0.2">
      <c r="B189" s="10"/>
      <c r="C189" s="11"/>
      <c r="D189" s="11"/>
      <c r="E189" s="12"/>
      <c r="F189" s="89"/>
      <c r="G189" s="89"/>
      <c r="H189" s="89"/>
      <c r="I189" s="88"/>
      <c r="Z189" s="15">
        <v>46052</v>
      </c>
      <c r="AA189" s="15">
        <v>28259</v>
      </c>
      <c r="AB189" s="15">
        <v>9918</v>
      </c>
      <c r="AC189" s="15">
        <v>7875</v>
      </c>
    </row>
    <row r="190" spans="2:29" ht="19.7" customHeight="1" x14ac:dyDescent="0.2">
      <c r="B190" s="10"/>
      <c r="C190" s="11"/>
      <c r="D190" s="11"/>
      <c r="E190" s="12"/>
      <c r="F190" s="89"/>
      <c r="G190" s="89"/>
      <c r="H190" s="89"/>
      <c r="I190" s="88"/>
      <c r="Z190" s="15">
        <v>53224</v>
      </c>
      <c r="AA190" s="15">
        <v>28259</v>
      </c>
      <c r="AB190" s="15">
        <v>12337</v>
      </c>
      <c r="AC190" s="15">
        <v>12628</v>
      </c>
    </row>
    <row r="191" spans="2:29" ht="19.7" customHeight="1" x14ac:dyDescent="0.2">
      <c r="B191" s="10"/>
      <c r="C191" s="11"/>
      <c r="D191" s="11"/>
      <c r="E191" s="12"/>
      <c r="F191" s="89"/>
      <c r="G191" s="89"/>
      <c r="H191" s="89"/>
      <c r="I191" s="88"/>
      <c r="Z191" s="15">
        <v>56676</v>
      </c>
      <c r="AA191" s="15">
        <v>28259</v>
      </c>
      <c r="AB191" s="15">
        <v>13547</v>
      </c>
      <c r="AC191" s="15">
        <v>14870</v>
      </c>
    </row>
    <row r="192" spans="2:29" ht="19.7" customHeight="1" x14ac:dyDescent="0.2">
      <c r="B192" s="10"/>
      <c r="C192" s="11"/>
      <c r="D192" s="11"/>
      <c r="E192" s="12"/>
      <c r="F192" s="89"/>
      <c r="G192" s="89"/>
      <c r="H192" s="89"/>
      <c r="I192" s="88"/>
      <c r="Z192" s="15">
        <v>57557</v>
      </c>
      <c r="AA192" s="15">
        <v>28259</v>
      </c>
      <c r="AB192" s="15">
        <v>13547</v>
      </c>
      <c r="AC192" s="15">
        <v>15751</v>
      </c>
    </row>
    <row r="193" spans="2:29" ht="19.7" customHeight="1" x14ac:dyDescent="0.2">
      <c r="B193" s="10"/>
      <c r="C193" s="11"/>
      <c r="D193" s="11"/>
      <c r="E193" s="12"/>
      <c r="F193" s="89"/>
      <c r="G193" s="89"/>
      <c r="H193" s="89"/>
      <c r="I193" s="88"/>
      <c r="Z193" s="15">
        <v>74889</v>
      </c>
      <c r="AA193" s="15">
        <v>28259</v>
      </c>
      <c r="AB193" s="15">
        <v>20321</v>
      </c>
      <c r="AC193" s="15">
        <v>26309</v>
      </c>
    </row>
    <row r="194" spans="2:29" ht="19.7" customHeight="1" x14ac:dyDescent="0.2">
      <c r="B194" s="10"/>
      <c r="C194" s="11"/>
      <c r="D194" s="11"/>
      <c r="E194" s="12"/>
      <c r="F194" s="89"/>
      <c r="G194" s="89"/>
      <c r="H194" s="89"/>
      <c r="I194" s="88"/>
      <c r="Z194" s="15">
        <v>24453</v>
      </c>
      <c r="AA194" s="15">
        <v>20106</v>
      </c>
      <c r="AB194" s="15">
        <v>2784</v>
      </c>
      <c r="AC194" s="15">
        <v>1563</v>
      </c>
    </row>
    <row r="195" spans="2:29" ht="19.7" customHeight="1" x14ac:dyDescent="0.2">
      <c r="B195" s="10"/>
      <c r="C195" s="11"/>
      <c r="D195" s="11"/>
      <c r="E195" s="12"/>
      <c r="F195" s="89"/>
      <c r="G195" s="89"/>
      <c r="H195" s="89"/>
      <c r="I195" s="88"/>
      <c r="Z195" s="15">
        <v>35175</v>
      </c>
      <c r="AA195" s="15">
        <v>28259</v>
      </c>
      <c r="AB195" s="15">
        <v>2910</v>
      </c>
      <c r="AC195" s="15">
        <v>4006</v>
      </c>
    </row>
    <row r="196" spans="2:29" ht="19.7" customHeight="1" x14ac:dyDescent="0.2">
      <c r="B196" s="10"/>
      <c r="C196" s="11"/>
      <c r="D196" s="11"/>
      <c r="E196" s="12"/>
      <c r="F196" s="89"/>
      <c r="G196" s="89"/>
      <c r="H196" s="89"/>
      <c r="I196" s="88"/>
      <c r="Z196" s="15">
        <v>36995</v>
      </c>
      <c r="AA196" s="15">
        <v>28259</v>
      </c>
      <c r="AB196" s="15">
        <v>4049</v>
      </c>
      <c r="AC196" s="15">
        <v>4687</v>
      </c>
    </row>
    <row r="197" spans="2:29" ht="19.7" customHeight="1" x14ac:dyDescent="0.2">
      <c r="B197" s="10"/>
      <c r="C197" s="11"/>
      <c r="D197" s="11"/>
      <c r="E197" s="12"/>
      <c r="F197" s="89"/>
      <c r="G197" s="89"/>
      <c r="H197" s="89"/>
      <c r="I197" s="88"/>
      <c r="Z197" s="15">
        <v>59722</v>
      </c>
      <c r="AA197" s="15">
        <v>28259</v>
      </c>
      <c r="AB197" s="15">
        <v>16889</v>
      </c>
      <c r="AC197" s="15">
        <v>14574</v>
      </c>
    </row>
    <row r="198" spans="2:29" ht="19.7" customHeight="1" x14ac:dyDescent="0.2">
      <c r="B198" s="10"/>
      <c r="C198" s="11"/>
      <c r="D198" s="11"/>
      <c r="E198" s="12"/>
      <c r="F198" s="89"/>
      <c r="G198" s="89"/>
      <c r="H198" s="89"/>
      <c r="I198" s="88"/>
      <c r="Z198" s="15">
        <v>71678</v>
      </c>
      <c r="AA198" s="15">
        <v>28259</v>
      </c>
      <c r="AB198" s="15">
        <v>20966</v>
      </c>
      <c r="AC198" s="15">
        <v>22453</v>
      </c>
    </row>
    <row r="199" spans="2:29" ht="19.7" customHeight="1" x14ac:dyDescent="0.2">
      <c r="B199" s="10"/>
      <c r="C199" s="11"/>
      <c r="D199" s="11"/>
      <c r="E199" s="12"/>
      <c r="F199" s="89"/>
      <c r="G199" s="89"/>
      <c r="H199" s="89"/>
      <c r="I199" s="88"/>
      <c r="Z199" s="15">
        <v>2814</v>
      </c>
      <c r="AC199" s="15">
        <v>2814</v>
      </c>
    </row>
    <row r="200" spans="2:29" ht="19.7" customHeight="1" x14ac:dyDescent="0.2">
      <c r="B200" s="10"/>
      <c r="C200" s="11"/>
      <c r="D200" s="11"/>
      <c r="E200" s="12"/>
      <c r="F200" s="89"/>
      <c r="G200" s="89"/>
      <c r="H200" s="89"/>
      <c r="I200" s="88"/>
      <c r="Z200" s="15">
        <v>3256</v>
      </c>
      <c r="AC200" s="15">
        <v>3256</v>
      </c>
    </row>
    <row r="201" spans="2:29" ht="19.7" customHeight="1" x14ac:dyDescent="0.2">
      <c r="B201" s="10"/>
      <c r="C201" s="11"/>
      <c r="D201" s="11"/>
      <c r="E201" s="12"/>
      <c r="F201" s="89"/>
      <c r="G201" s="89"/>
      <c r="H201" s="89"/>
      <c r="I201" s="88"/>
      <c r="Z201" s="15">
        <v>5786</v>
      </c>
      <c r="AC201" s="15">
        <v>5786</v>
      </c>
    </row>
    <row r="202" spans="2:29" ht="19.7" customHeight="1" x14ac:dyDescent="0.2">
      <c r="B202" s="10"/>
      <c r="C202" s="11"/>
      <c r="D202" s="11"/>
      <c r="E202" s="12"/>
      <c r="F202" s="89"/>
      <c r="G202" s="89"/>
      <c r="H202" s="89"/>
      <c r="I202" s="88"/>
      <c r="Z202" s="15">
        <v>6132</v>
      </c>
      <c r="AC202" s="15">
        <v>6132</v>
      </c>
    </row>
    <row r="203" spans="2:29" ht="19.7" customHeight="1" x14ac:dyDescent="0.2">
      <c r="B203" s="10"/>
      <c r="C203" s="11"/>
      <c r="D203" s="11"/>
      <c r="E203" s="12"/>
      <c r="F203" s="89"/>
      <c r="G203" s="89"/>
      <c r="H203" s="89"/>
      <c r="I203" s="88"/>
      <c r="Z203" s="15">
        <v>7448</v>
      </c>
      <c r="AC203" s="15">
        <v>7448</v>
      </c>
    </row>
    <row r="204" spans="2:29" ht="19.7" customHeight="1" x14ac:dyDescent="0.2">
      <c r="B204" s="10"/>
      <c r="C204" s="11"/>
      <c r="D204" s="11"/>
      <c r="E204" s="12"/>
      <c r="F204" s="89"/>
      <c r="G204" s="89"/>
      <c r="H204" s="89"/>
      <c r="I204" s="88"/>
      <c r="Z204" s="15">
        <v>7946</v>
      </c>
      <c r="AC204" s="15">
        <v>7946</v>
      </c>
    </row>
    <row r="205" spans="2:29" ht="19.7" customHeight="1" x14ac:dyDescent="0.2">
      <c r="B205" s="16"/>
      <c r="C205" s="17"/>
      <c r="D205" s="17"/>
      <c r="E205" s="18"/>
      <c r="F205" s="82"/>
      <c r="G205" s="82"/>
      <c r="H205" s="82"/>
      <c r="I205" s="87"/>
      <c r="Z205" s="15">
        <v>11330</v>
      </c>
      <c r="AC205" s="15">
        <v>11330</v>
      </c>
    </row>
    <row r="206" spans="2:29" ht="19.7" customHeight="1" x14ac:dyDescent="0.2">
      <c r="B206" s="10"/>
      <c r="C206" s="11"/>
      <c r="D206" s="11"/>
      <c r="E206" s="12"/>
      <c r="F206" s="89"/>
      <c r="G206" s="89"/>
      <c r="H206" s="89"/>
      <c r="I206" s="88"/>
      <c r="Z206" s="15">
        <v>13382</v>
      </c>
      <c r="AC206" s="15">
        <v>13382</v>
      </c>
    </row>
    <row r="207" spans="2:29" ht="19.7" customHeight="1" x14ac:dyDescent="0.2">
      <c r="B207" s="10"/>
      <c r="C207" s="11"/>
      <c r="D207" s="11"/>
      <c r="E207" s="12"/>
      <c r="F207" s="89"/>
      <c r="G207" s="89"/>
      <c r="H207" s="89"/>
      <c r="I207" s="88"/>
      <c r="Z207" s="15">
        <v>14104</v>
      </c>
      <c r="AC207" s="15">
        <v>14104</v>
      </c>
    </row>
    <row r="208" spans="2:29" ht="19.7" customHeight="1" x14ac:dyDescent="0.2">
      <c r="B208" s="10"/>
      <c r="C208" s="11"/>
      <c r="D208" s="11"/>
      <c r="E208" s="12"/>
      <c r="F208" s="89"/>
      <c r="G208" s="89"/>
      <c r="H208" s="89"/>
      <c r="I208" s="88"/>
      <c r="Z208" s="15">
        <v>15979</v>
      </c>
      <c r="AC208" s="15">
        <v>15979</v>
      </c>
    </row>
    <row r="209" spans="2:29" ht="19.7" customHeight="1" x14ac:dyDescent="0.2">
      <c r="B209" s="10"/>
      <c r="C209" s="11"/>
      <c r="D209" s="11"/>
      <c r="E209" s="12"/>
      <c r="F209" s="89"/>
      <c r="G209" s="89"/>
      <c r="H209" s="89"/>
      <c r="I209" s="88"/>
      <c r="Z209" s="15">
        <v>44850</v>
      </c>
      <c r="AA209" s="15">
        <v>28259</v>
      </c>
      <c r="AB209" s="15">
        <v>6750</v>
      </c>
      <c r="AC209" s="15">
        <v>9841</v>
      </c>
    </row>
    <row r="210" spans="2:29" ht="19.7" customHeight="1" x14ac:dyDescent="0.2">
      <c r="B210" s="10"/>
      <c r="C210" s="11"/>
      <c r="D210" s="11"/>
      <c r="E210" s="12"/>
      <c r="F210" s="89"/>
      <c r="G210" s="89"/>
      <c r="H210" s="89"/>
      <c r="I210" s="88"/>
      <c r="Z210" s="15">
        <v>54678</v>
      </c>
      <c r="AA210" s="15">
        <v>28259</v>
      </c>
      <c r="AB210" s="15">
        <v>11020</v>
      </c>
      <c r="AC210" s="15">
        <v>15399</v>
      </c>
    </row>
    <row r="211" spans="2:29" ht="19.7" customHeight="1" x14ac:dyDescent="0.2">
      <c r="B211" s="10"/>
      <c r="C211" s="11"/>
      <c r="D211" s="11"/>
      <c r="E211" s="12"/>
      <c r="F211" s="89"/>
      <c r="G211" s="89"/>
      <c r="H211" s="89"/>
      <c r="I211" s="88"/>
      <c r="Z211" s="15">
        <v>63754</v>
      </c>
      <c r="AA211" s="15">
        <v>28259</v>
      </c>
      <c r="AB211" s="15">
        <v>13776</v>
      </c>
      <c r="AC211" s="15">
        <v>21719</v>
      </c>
    </row>
    <row r="212" spans="2:29" ht="19.7" customHeight="1" x14ac:dyDescent="0.2">
      <c r="B212" s="10"/>
      <c r="C212" s="11"/>
      <c r="D212" s="11"/>
      <c r="E212" s="12"/>
      <c r="F212" s="89"/>
      <c r="G212" s="89"/>
      <c r="H212" s="89"/>
      <c r="I212" s="88"/>
      <c r="Z212" s="15">
        <v>1514</v>
      </c>
      <c r="AC212" s="15">
        <v>1514</v>
      </c>
    </row>
    <row r="213" spans="2:29" ht="19.7" customHeight="1" x14ac:dyDescent="0.2">
      <c r="B213" s="10"/>
      <c r="C213" s="11"/>
      <c r="D213" s="11"/>
      <c r="E213" s="12"/>
      <c r="F213" s="89"/>
      <c r="G213" s="89"/>
      <c r="H213" s="89"/>
      <c r="I213" s="88"/>
      <c r="Z213" s="15">
        <v>1867</v>
      </c>
      <c r="AC213" s="15">
        <v>1867</v>
      </c>
    </row>
    <row r="214" spans="2:29" ht="19.7" customHeight="1" x14ac:dyDescent="0.2">
      <c r="B214" s="10"/>
      <c r="C214" s="11"/>
      <c r="D214" s="11"/>
      <c r="E214" s="12"/>
      <c r="F214" s="89"/>
      <c r="G214" s="89"/>
      <c r="H214" s="89"/>
      <c r="I214" s="88"/>
      <c r="Z214" s="15">
        <v>5375</v>
      </c>
      <c r="AC214" s="15">
        <v>5375</v>
      </c>
    </row>
    <row r="215" spans="2:29" ht="19.7" customHeight="1" x14ac:dyDescent="0.2">
      <c r="B215" s="10"/>
      <c r="C215" s="11"/>
      <c r="D215" s="11"/>
      <c r="E215" s="12"/>
      <c r="F215" s="89"/>
      <c r="G215" s="89"/>
      <c r="H215" s="89"/>
      <c r="I215" s="88"/>
      <c r="Z215" s="15">
        <v>7713</v>
      </c>
      <c r="AC215" s="15">
        <v>7713</v>
      </c>
    </row>
    <row r="216" spans="2:29" ht="19.7" customHeight="1" x14ac:dyDescent="0.2">
      <c r="B216" s="10"/>
      <c r="C216" s="11"/>
      <c r="D216" s="11"/>
      <c r="E216" s="12"/>
      <c r="F216" s="89"/>
      <c r="G216" s="89"/>
      <c r="H216" s="89"/>
      <c r="I216" s="88"/>
      <c r="Z216" s="15">
        <v>8643</v>
      </c>
      <c r="AC216" s="15">
        <v>8643</v>
      </c>
    </row>
    <row r="217" spans="2:29" ht="19.7" customHeight="1" x14ac:dyDescent="0.2">
      <c r="B217" s="10"/>
      <c r="C217" s="11"/>
      <c r="D217" s="11"/>
      <c r="E217" s="12"/>
      <c r="F217" s="89"/>
      <c r="G217" s="89"/>
      <c r="H217" s="89"/>
      <c r="I217" s="88"/>
      <c r="Z217" s="15">
        <v>13562</v>
      </c>
      <c r="AC217" s="15">
        <v>13562</v>
      </c>
    </row>
    <row r="218" spans="2:29" ht="19.7" customHeight="1" x14ac:dyDescent="0.2">
      <c r="B218" s="10"/>
      <c r="C218" s="11"/>
      <c r="D218" s="11"/>
      <c r="E218" s="12"/>
      <c r="F218" s="89"/>
      <c r="G218" s="89"/>
      <c r="H218" s="89"/>
      <c r="I218" s="88"/>
      <c r="Z218" s="15">
        <v>14518</v>
      </c>
      <c r="AC218" s="15">
        <v>14518</v>
      </c>
    </row>
    <row r="219" spans="2:29" ht="19.7" customHeight="1" x14ac:dyDescent="0.2">
      <c r="B219" s="10"/>
      <c r="C219" s="11"/>
      <c r="D219" s="11"/>
      <c r="E219" s="12"/>
      <c r="F219" s="89"/>
      <c r="G219" s="89"/>
      <c r="H219" s="89"/>
      <c r="I219" s="88"/>
      <c r="Z219" s="15">
        <v>16710</v>
      </c>
      <c r="AC219" s="15">
        <v>16710</v>
      </c>
    </row>
    <row r="220" spans="2:29" ht="19.7" customHeight="1" x14ac:dyDescent="0.2">
      <c r="B220" s="10"/>
      <c r="C220" s="11"/>
      <c r="D220" s="11"/>
      <c r="E220" s="12"/>
      <c r="F220" s="89"/>
      <c r="G220" s="89"/>
      <c r="H220" s="89"/>
      <c r="I220" s="88"/>
      <c r="Z220" s="15">
        <v>18392</v>
      </c>
      <c r="AC220" s="15">
        <v>18392</v>
      </c>
    </row>
    <row r="221" spans="2:29" ht="19.7" customHeight="1" x14ac:dyDescent="0.2">
      <c r="B221" s="10"/>
      <c r="C221" s="11"/>
      <c r="D221" s="11"/>
      <c r="E221" s="12"/>
      <c r="F221" s="89"/>
      <c r="G221" s="89"/>
      <c r="H221" s="89"/>
      <c r="I221" s="88"/>
      <c r="Z221" s="15">
        <v>35506</v>
      </c>
      <c r="AC221" s="15">
        <v>35506</v>
      </c>
    </row>
    <row r="222" spans="2:29" ht="19.7" customHeight="1" x14ac:dyDescent="0.2">
      <c r="B222" s="10"/>
      <c r="C222" s="11"/>
      <c r="D222" s="11"/>
      <c r="E222" s="12"/>
      <c r="F222" s="89"/>
      <c r="G222" s="89"/>
      <c r="H222" s="89"/>
      <c r="I222" s="88"/>
      <c r="Z222" s="15">
        <v>61266</v>
      </c>
      <c r="AA222" s="15">
        <v>28259</v>
      </c>
      <c r="AB222" s="15">
        <v>14934</v>
      </c>
      <c r="AC222" s="15">
        <v>18073</v>
      </c>
    </row>
    <row r="223" spans="2:29" ht="19.7" customHeight="1" x14ac:dyDescent="0.2">
      <c r="B223" s="10"/>
      <c r="C223" s="11"/>
      <c r="D223" s="11"/>
      <c r="E223" s="12"/>
      <c r="F223" s="89"/>
      <c r="G223" s="89"/>
      <c r="H223" s="89"/>
      <c r="I223" s="88"/>
      <c r="Z223" s="15">
        <v>66786</v>
      </c>
      <c r="AA223" s="15">
        <v>28259</v>
      </c>
      <c r="AB223" s="15">
        <v>18105</v>
      </c>
      <c r="AC223" s="15">
        <v>20422</v>
      </c>
    </row>
    <row r="224" spans="2:29" ht="19.7" customHeight="1" x14ac:dyDescent="0.2">
      <c r="B224" s="10"/>
      <c r="C224" s="11"/>
      <c r="D224" s="11"/>
      <c r="E224" s="12"/>
      <c r="F224" s="89"/>
      <c r="G224" s="89"/>
      <c r="H224" s="89"/>
      <c r="I224" s="88"/>
      <c r="Z224" s="15">
        <v>81510</v>
      </c>
      <c r="AA224" s="15">
        <v>28259</v>
      </c>
      <c r="AB224" s="15">
        <v>29736</v>
      </c>
      <c r="AC224" s="15">
        <v>23515</v>
      </c>
    </row>
    <row r="225" spans="2:29" ht="19.7" customHeight="1" x14ac:dyDescent="0.2">
      <c r="B225" s="10"/>
      <c r="C225" s="11"/>
      <c r="D225" s="11"/>
      <c r="E225" s="12"/>
      <c r="F225" s="89"/>
      <c r="G225" s="89"/>
      <c r="H225" s="89"/>
      <c r="I225" s="88"/>
      <c r="Z225" s="15">
        <v>98068</v>
      </c>
      <c r="AA225" s="15">
        <v>28259</v>
      </c>
      <c r="AB225" s="15">
        <v>35947</v>
      </c>
      <c r="AC225" s="15">
        <v>33862</v>
      </c>
    </row>
    <row r="226" spans="2:29" ht="19.7" customHeight="1" x14ac:dyDescent="0.2">
      <c r="B226" s="10"/>
      <c r="C226" s="11"/>
      <c r="D226" s="11"/>
      <c r="E226" s="12"/>
      <c r="F226" s="89"/>
      <c r="G226" s="89"/>
      <c r="H226" s="89"/>
      <c r="I226" s="88"/>
      <c r="Z226" s="15">
        <v>106962</v>
      </c>
      <c r="AA226" s="15">
        <v>28259</v>
      </c>
      <c r="AB226" s="15">
        <v>35947</v>
      </c>
      <c r="AC226" s="15">
        <v>42756</v>
      </c>
    </row>
    <row r="227" spans="2:29" ht="19.7" customHeight="1" x14ac:dyDescent="0.2">
      <c r="B227" s="10"/>
      <c r="C227" s="11"/>
      <c r="D227" s="11"/>
      <c r="E227" s="12"/>
      <c r="F227" s="89"/>
      <c r="G227" s="89"/>
      <c r="H227" s="89"/>
      <c r="I227" s="88"/>
      <c r="Z227" s="15">
        <v>122648</v>
      </c>
      <c r="AA227" s="15">
        <v>28259</v>
      </c>
      <c r="AB227" s="15">
        <v>43084</v>
      </c>
      <c r="AC227" s="15">
        <v>51305</v>
      </c>
    </row>
    <row r="228" spans="2:29" ht="19.7" customHeight="1" x14ac:dyDescent="0.2">
      <c r="B228" s="10"/>
      <c r="C228" s="11"/>
      <c r="D228" s="11"/>
      <c r="E228" s="12"/>
      <c r="F228" s="89"/>
      <c r="G228" s="89"/>
      <c r="H228" s="89"/>
      <c r="I228" s="88"/>
      <c r="Z228" s="15">
        <v>129766</v>
      </c>
      <c r="AA228" s="15">
        <v>28259</v>
      </c>
      <c r="AB228" s="15">
        <v>46520</v>
      </c>
      <c r="AC228" s="15">
        <v>54987</v>
      </c>
    </row>
    <row r="229" spans="2:29" ht="19.7" customHeight="1" x14ac:dyDescent="0.2">
      <c r="B229" s="10"/>
      <c r="C229" s="11"/>
      <c r="D229" s="11"/>
      <c r="E229" s="12"/>
      <c r="F229" s="89"/>
      <c r="G229" s="89"/>
      <c r="H229" s="89"/>
      <c r="I229" s="88"/>
      <c r="Z229" s="15">
        <v>147166</v>
      </c>
      <c r="AA229" s="15">
        <v>28259</v>
      </c>
      <c r="AB229" s="15">
        <v>54714</v>
      </c>
      <c r="AC229" s="15">
        <v>64193</v>
      </c>
    </row>
    <row r="230" spans="2:29" ht="19.7" customHeight="1" x14ac:dyDescent="0.2">
      <c r="B230" s="16"/>
      <c r="C230" s="17"/>
      <c r="D230" s="17"/>
      <c r="E230" s="18"/>
      <c r="F230" s="82"/>
      <c r="G230" s="82"/>
      <c r="H230" s="82"/>
      <c r="I230" s="87"/>
      <c r="Z230" s="15">
        <v>1590</v>
      </c>
      <c r="AC230" s="15">
        <v>1590</v>
      </c>
    </row>
    <row r="231" spans="2:29" ht="19.7" customHeight="1" x14ac:dyDescent="0.2">
      <c r="B231" s="10"/>
      <c r="C231" s="11"/>
      <c r="D231" s="11"/>
      <c r="E231" s="12"/>
      <c r="F231" s="89"/>
      <c r="G231" s="89"/>
      <c r="H231" s="89"/>
      <c r="I231" s="88"/>
      <c r="Z231" s="15">
        <v>3741</v>
      </c>
      <c r="AC231" s="15">
        <v>3741</v>
      </c>
    </row>
    <row r="232" spans="2:29" ht="19.7" customHeight="1" x14ac:dyDescent="0.2">
      <c r="B232" s="10"/>
      <c r="C232" s="11"/>
      <c r="D232" s="11"/>
      <c r="E232" s="12"/>
      <c r="F232" s="89"/>
      <c r="G232" s="89"/>
      <c r="H232" s="89"/>
      <c r="I232" s="88"/>
      <c r="Z232" s="15">
        <v>4816</v>
      </c>
      <c r="AC232" s="15">
        <v>4816</v>
      </c>
    </row>
    <row r="233" spans="2:29" ht="19.7" customHeight="1" x14ac:dyDescent="0.2">
      <c r="B233" s="10"/>
      <c r="C233" s="11"/>
      <c r="D233" s="11"/>
      <c r="E233" s="12"/>
      <c r="F233" s="89"/>
      <c r="G233" s="89"/>
      <c r="H233" s="89"/>
      <c r="I233" s="88"/>
      <c r="Z233" s="15">
        <v>5403</v>
      </c>
      <c r="AC233" s="15">
        <v>5403</v>
      </c>
    </row>
    <row r="234" spans="2:29" ht="19.7" customHeight="1" x14ac:dyDescent="0.2">
      <c r="B234" s="10"/>
      <c r="C234" s="11"/>
      <c r="D234" s="11"/>
      <c r="E234" s="12"/>
      <c r="F234" s="89"/>
      <c r="G234" s="89"/>
      <c r="H234" s="89"/>
      <c r="I234" s="88"/>
      <c r="Z234" s="15">
        <v>6325</v>
      </c>
      <c r="AC234" s="15">
        <v>6325</v>
      </c>
    </row>
    <row r="235" spans="2:29" ht="19.7" customHeight="1" x14ac:dyDescent="0.2">
      <c r="B235" s="10"/>
      <c r="C235" s="11"/>
      <c r="D235" s="11"/>
      <c r="E235" s="12"/>
      <c r="F235" s="89"/>
      <c r="G235" s="89"/>
      <c r="H235" s="89"/>
      <c r="I235" s="88"/>
      <c r="Z235" s="15">
        <v>7791</v>
      </c>
      <c r="AC235" s="15">
        <v>7791</v>
      </c>
    </row>
    <row r="236" spans="2:29" ht="19.7" customHeight="1" x14ac:dyDescent="0.2">
      <c r="B236" s="10"/>
      <c r="C236" s="11"/>
      <c r="D236" s="11"/>
      <c r="E236" s="12"/>
      <c r="F236" s="89"/>
      <c r="G236" s="89"/>
      <c r="H236" s="89"/>
      <c r="I236" s="88"/>
      <c r="Z236" s="15">
        <v>14719</v>
      </c>
      <c r="AC236" s="15">
        <v>14719</v>
      </c>
    </row>
    <row r="237" spans="2:29" ht="19.7" customHeight="1" x14ac:dyDescent="0.2">
      <c r="B237" s="10"/>
      <c r="C237" s="11"/>
      <c r="D237" s="11"/>
      <c r="E237" s="12"/>
      <c r="F237" s="89"/>
      <c r="G237" s="89"/>
      <c r="H237" s="89"/>
      <c r="I237" s="88"/>
      <c r="Z237" s="15">
        <v>9140</v>
      </c>
      <c r="AB237" s="15">
        <v>5201</v>
      </c>
      <c r="AC237" s="15">
        <v>3939</v>
      </c>
    </row>
    <row r="238" spans="2:29" ht="19.7" customHeight="1" x14ac:dyDescent="0.2">
      <c r="B238" s="10"/>
      <c r="C238" s="11"/>
      <c r="D238" s="11"/>
      <c r="E238" s="12"/>
      <c r="F238" s="89"/>
      <c r="G238" s="89"/>
      <c r="H238" s="89"/>
      <c r="I238" s="88"/>
      <c r="Z238" s="15">
        <v>11376</v>
      </c>
      <c r="AB238" s="15">
        <v>5806</v>
      </c>
      <c r="AC238" s="15">
        <v>5570</v>
      </c>
    </row>
    <row r="239" spans="2:29" ht="19.7" customHeight="1" x14ac:dyDescent="0.2">
      <c r="B239" s="10"/>
      <c r="C239" s="11"/>
      <c r="D239" s="11"/>
      <c r="E239" s="12"/>
      <c r="F239" s="89"/>
      <c r="G239" s="89"/>
      <c r="H239" s="89"/>
      <c r="I239" s="88"/>
      <c r="Z239" s="15">
        <v>12466</v>
      </c>
      <c r="AB239" s="15">
        <v>5806</v>
      </c>
      <c r="AC239" s="15">
        <v>6660</v>
      </c>
    </row>
    <row r="240" spans="2:29" ht="19.7" customHeight="1" x14ac:dyDescent="0.2">
      <c r="B240" s="10"/>
      <c r="C240" s="11"/>
      <c r="D240" s="11"/>
      <c r="E240" s="12"/>
      <c r="F240" s="89"/>
      <c r="G240" s="89"/>
      <c r="H240" s="89"/>
      <c r="I240" s="88"/>
      <c r="Z240" s="15">
        <v>14820</v>
      </c>
      <c r="AB240" s="15">
        <v>5806</v>
      </c>
      <c r="AC240" s="15">
        <v>9014</v>
      </c>
    </row>
    <row r="241" spans="2:29" ht="19.7" customHeight="1" x14ac:dyDescent="0.2">
      <c r="B241" s="10"/>
      <c r="C241" s="11"/>
      <c r="D241" s="11"/>
      <c r="E241" s="12"/>
      <c r="F241" s="89"/>
      <c r="G241" s="89"/>
      <c r="H241" s="89"/>
      <c r="I241" s="88"/>
      <c r="Z241" s="15">
        <v>19743</v>
      </c>
      <c r="AB241" s="15">
        <v>8388</v>
      </c>
      <c r="AC241" s="15">
        <v>11355</v>
      </c>
    </row>
    <row r="242" spans="2:29" ht="19.7" customHeight="1" x14ac:dyDescent="0.2">
      <c r="B242" s="10"/>
      <c r="C242" s="11"/>
      <c r="D242" s="11"/>
      <c r="E242" s="12"/>
      <c r="F242" s="89"/>
      <c r="G242" s="89"/>
      <c r="H242" s="89"/>
      <c r="I242" s="88"/>
      <c r="Z242" s="15">
        <v>24018</v>
      </c>
      <c r="AB242" s="15">
        <v>10905</v>
      </c>
      <c r="AC242" s="15">
        <v>13113</v>
      </c>
    </row>
    <row r="243" spans="2:29" ht="19.7" customHeight="1" x14ac:dyDescent="0.2">
      <c r="B243" s="10"/>
      <c r="C243" s="11"/>
      <c r="D243" s="11"/>
      <c r="E243" s="12"/>
      <c r="F243" s="89"/>
      <c r="G243" s="89"/>
      <c r="H243" s="89"/>
      <c r="I243" s="88"/>
      <c r="Z243" s="15">
        <v>21527</v>
      </c>
      <c r="AA243" s="15">
        <v>20106</v>
      </c>
      <c r="AB243" s="15">
        <v>1009</v>
      </c>
      <c r="AC243" s="15">
        <v>412</v>
      </c>
    </row>
    <row r="244" spans="2:29" ht="19.7" customHeight="1" x14ac:dyDescent="0.2">
      <c r="B244" s="10"/>
      <c r="C244" s="11"/>
      <c r="D244" s="11"/>
      <c r="E244" s="12"/>
      <c r="F244" s="89"/>
      <c r="G244" s="89"/>
      <c r="H244" s="89"/>
      <c r="I244" s="88"/>
      <c r="Z244" s="15">
        <v>22231</v>
      </c>
      <c r="AA244" s="15">
        <v>20106</v>
      </c>
      <c r="AB244" s="15">
        <v>1573</v>
      </c>
      <c r="AC244" s="15">
        <v>552</v>
      </c>
    </row>
    <row r="245" spans="2:29" ht="19.7" customHeight="1" x14ac:dyDescent="0.2">
      <c r="B245" s="10"/>
      <c r="C245" s="11"/>
      <c r="D245" s="11"/>
      <c r="E245" s="12"/>
      <c r="F245" s="89"/>
      <c r="G245" s="89"/>
      <c r="H245" s="89"/>
      <c r="I245" s="88"/>
      <c r="Z245" s="15">
        <v>49053</v>
      </c>
      <c r="AA245" s="15">
        <v>28259</v>
      </c>
      <c r="AB245" s="15">
        <v>7795</v>
      </c>
      <c r="AC245" s="15">
        <v>12999</v>
      </c>
    </row>
    <row r="246" spans="2:29" ht="19.7" customHeight="1" x14ac:dyDescent="0.2">
      <c r="B246" s="10"/>
      <c r="C246" s="11"/>
      <c r="D246" s="11"/>
      <c r="E246" s="12"/>
      <c r="F246" s="89"/>
      <c r="G246" s="89"/>
      <c r="H246" s="89"/>
      <c r="I246" s="88"/>
      <c r="Z246" s="15">
        <v>57201</v>
      </c>
      <c r="AA246" s="15">
        <v>28259</v>
      </c>
      <c r="AB246" s="15">
        <v>9676</v>
      </c>
      <c r="AC246" s="15">
        <v>19266</v>
      </c>
    </row>
    <row r="247" spans="2:29" ht="19.7" customHeight="1" x14ac:dyDescent="0.2">
      <c r="B247" s="10"/>
      <c r="C247" s="11"/>
      <c r="D247" s="11"/>
      <c r="E247" s="12"/>
      <c r="F247" s="89"/>
      <c r="G247" s="89"/>
      <c r="H247" s="89"/>
      <c r="I247" s="88"/>
      <c r="Z247" s="15">
        <v>64405</v>
      </c>
      <c r="AA247" s="15">
        <v>28259</v>
      </c>
      <c r="AB247" s="15">
        <v>11558</v>
      </c>
      <c r="AC247" s="15">
        <v>24588</v>
      </c>
    </row>
    <row r="248" spans="2:29" ht="19.7" customHeight="1" x14ac:dyDescent="0.2">
      <c r="B248" s="10"/>
      <c r="C248" s="11"/>
      <c r="D248" s="11"/>
      <c r="E248" s="12"/>
      <c r="F248" s="89"/>
      <c r="G248" s="89"/>
      <c r="H248" s="89"/>
      <c r="I248" s="88"/>
      <c r="Z248" s="15">
        <v>69603</v>
      </c>
      <c r="AA248" s="15">
        <v>28259</v>
      </c>
      <c r="AB248" s="15">
        <v>12902</v>
      </c>
      <c r="AC248" s="15">
        <v>28442</v>
      </c>
    </row>
    <row r="249" spans="2:29" ht="19.7" customHeight="1" x14ac:dyDescent="0.2">
      <c r="B249" s="10"/>
      <c r="C249" s="11"/>
      <c r="D249" s="11"/>
      <c r="E249" s="12"/>
      <c r="F249" s="89"/>
      <c r="G249" s="89"/>
      <c r="H249" s="89"/>
      <c r="I249" s="88"/>
      <c r="Z249" s="15">
        <v>79254</v>
      </c>
      <c r="AA249" s="15">
        <v>28259</v>
      </c>
      <c r="AB249" s="15">
        <v>14112</v>
      </c>
      <c r="AC249" s="15">
        <v>36883</v>
      </c>
    </row>
    <row r="250" spans="2:29" ht="19.7" customHeight="1" x14ac:dyDescent="0.2">
      <c r="B250" s="10"/>
      <c r="C250" s="11"/>
      <c r="D250" s="11"/>
      <c r="E250" s="12"/>
      <c r="F250" s="89"/>
      <c r="G250" s="89"/>
      <c r="H250" s="89"/>
      <c r="I250" s="88"/>
      <c r="Z250" s="15">
        <v>88120</v>
      </c>
      <c r="AA250" s="15">
        <v>28259</v>
      </c>
      <c r="AB250" s="15">
        <v>15052</v>
      </c>
      <c r="AC250" s="15">
        <v>44809</v>
      </c>
    </row>
    <row r="251" spans="2:29" ht="19.7" customHeight="1" x14ac:dyDescent="0.2">
      <c r="B251" s="10"/>
      <c r="C251" s="11"/>
      <c r="D251" s="11"/>
      <c r="E251" s="12"/>
      <c r="F251" s="89"/>
      <c r="G251" s="89"/>
      <c r="H251" s="89"/>
      <c r="I251" s="88"/>
      <c r="Z251" s="15">
        <v>91154</v>
      </c>
      <c r="AA251" s="15">
        <v>28259</v>
      </c>
      <c r="AB251" s="15">
        <v>15456</v>
      </c>
      <c r="AC251" s="15">
        <v>47439</v>
      </c>
    </row>
    <row r="252" spans="2:29" ht="19.7" customHeight="1" x14ac:dyDescent="0.2">
      <c r="B252" s="10"/>
      <c r="C252" s="11"/>
      <c r="D252" s="11"/>
      <c r="E252" s="12"/>
      <c r="F252" s="89"/>
      <c r="G252" s="89"/>
      <c r="H252" s="89"/>
      <c r="I252" s="88"/>
      <c r="Z252" s="15">
        <v>106029</v>
      </c>
      <c r="AA252" s="15">
        <v>28259</v>
      </c>
      <c r="AB252" s="15">
        <v>16128</v>
      </c>
      <c r="AC252" s="15">
        <v>61642</v>
      </c>
    </row>
    <row r="253" spans="2:29" ht="19.7" customHeight="1" x14ac:dyDescent="0.2">
      <c r="B253" s="10"/>
      <c r="C253" s="11"/>
      <c r="D253" s="11"/>
      <c r="E253" s="12"/>
      <c r="F253" s="89"/>
      <c r="G253" s="89"/>
      <c r="H253" s="89"/>
      <c r="I253" s="88"/>
      <c r="Z253" s="15">
        <v>116883</v>
      </c>
      <c r="AA253" s="15">
        <v>28259</v>
      </c>
      <c r="AB253" s="15">
        <v>23116</v>
      </c>
      <c r="AC253" s="15">
        <v>65508</v>
      </c>
    </row>
    <row r="254" spans="2:29" ht="19.7" customHeight="1" x14ac:dyDescent="0.2">
      <c r="B254" s="10"/>
      <c r="C254" s="11"/>
      <c r="D254" s="11"/>
      <c r="E254" s="12"/>
      <c r="F254" s="89"/>
      <c r="G254" s="89"/>
      <c r="H254" s="89"/>
      <c r="I254" s="88"/>
      <c r="Z254" s="15">
        <v>142706</v>
      </c>
      <c r="AA254" s="15">
        <v>28259</v>
      </c>
      <c r="AB254" s="15">
        <v>25670</v>
      </c>
      <c r="AC254" s="15">
        <v>88777</v>
      </c>
    </row>
    <row r="255" spans="2:29" ht="19.7" customHeight="1" x14ac:dyDescent="0.2">
      <c r="B255" s="16"/>
      <c r="C255" s="17"/>
      <c r="D255" s="17"/>
      <c r="E255" s="18"/>
      <c r="F255" s="82"/>
      <c r="G255" s="82"/>
      <c r="H255" s="82"/>
      <c r="I255" s="87"/>
      <c r="Z255" s="15">
        <v>163720</v>
      </c>
      <c r="AA255" s="15">
        <v>28259</v>
      </c>
      <c r="AB255" s="15">
        <v>32121</v>
      </c>
      <c r="AC255" s="15">
        <v>103340</v>
      </c>
    </row>
    <row r="256" spans="2:29" ht="19.7" customHeight="1" x14ac:dyDescent="0.2">
      <c r="B256" s="10"/>
      <c r="C256" s="11"/>
      <c r="D256" s="11"/>
      <c r="E256" s="12"/>
      <c r="F256" s="89"/>
      <c r="G256" s="89"/>
      <c r="H256" s="89"/>
      <c r="I256" s="88"/>
      <c r="Z256" s="15">
        <v>213683</v>
      </c>
      <c r="AA256" s="15">
        <v>28259</v>
      </c>
      <c r="AB256" s="15">
        <v>32793</v>
      </c>
      <c r="AC256" s="15">
        <v>152631</v>
      </c>
    </row>
    <row r="257" spans="2:29" ht="19.7" customHeight="1" x14ac:dyDescent="0.2">
      <c r="B257" s="10"/>
      <c r="C257" s="11"/>
      <c r="D257" s="11"/>
      <c r="E257" s="12"/>
      <c r="F257" s="89"/>
      <c r="G257" s="89"/>
      <c r="H257" s="89"/>
      <c r="I257" s="88"/>
      <c r="Z257" s="15">
        <v>261114</v>
      </c>
      <c r="AA257" s="15">
        <v>28259</v>
      </c>
      <c r="AB257" s="15">
        <v>33600</v>
      </c>
      <c r="AC257" s="15">
        <v>199255</v>
      </c>
    </row>
    <row r="258" spans="2:29" ht="19.7" customHeight="1" x14ac:dyDescent="0.2">
      <c r="B258" s="10"/>
      <c r="C258" s="11"/>
      <c r="D258" s="11"/>
      <c r="E258" s="12"/>
      <c r="F258" s="89"/>
      <c r="G258" s="89"/>
      <c r="H258" s="89"/>
      <c r="I258" s="88"/>
      <c r="Z258" s="15">
        <v>440826</v>
      </c>
      <c r="AA258" s="15">
        <v>28259</v>
      </c>
      <c r="AB258" s="15">
        <v>37632</v>
      </c>
      <c r="AC258" s="15">
        <v>374935</v>
      </c>
    </row>
    <row r="259" spans="2:29" ht="19.7" customHeight="1" x14ac:dyDescent="0.2">
      <c r="B259" s="10"/>
      <c r="C259" s="11"/>
      <c r="D259" s="11"/>
      <c r="E259" s="12"/>
      <c r="F259" s="89"/>
      <c r="G259" s="89"/>
      <c r="H259" s="89"/>
      <c r="I259" s="88"/>
      <c r="Z259" s="15">
        <v>526490</v>
      </c>
      <c r="AA259" s="15">
        <v>28259</v>
      </c>
      <c r="AB259" s="15">
        <v>37632</v>
      </c>
      <c r="AC259" s="15">
        <v>460599</v>
      </c>
    </row>
    <row r="260" spans="2:29" ht="19.7" customHeight="1" x14ac:dyDescent="0.2">
      <c r="B260" s="10"/>
      <c r="C260" s="11"/>
      <c r="D260" s="11"/>
      <c r="E260" s="12"/>
      <c r="F260" s="89"/>
      <c r="G260" s="89"/>
      <c r="H260" s="89"/>
      <c r="I260" s="88"/>
      <c r="Z260" s="15">
        <v>58957</v>
      </c>
      <c r="AA260" s="15">
        <v>28259</v>
      </c>
      <c r="AB260" s="15">
        <v>5915</v>
      </c>
      <c r="AC260" s="15">
        <v>24783</v>
      </c>
    </row>
    <row r="261" spans="2:29" ht="19.7" customHeight="1" x14ac:dyDescent="0.2">
      <c r="B261" s="10"/>
      <c r="C261" s="11"/>
      <c r="D261" s="11"/>
      <c r="E261" s="12"/>
      <c r="F261" s="89"/>
      <c r="G261" s="89"/>
      <c r="H261" s="89"/>
      <c r="I261" s="88"/>
      <c r="Z261" s="15">
        <v>72160</v>
      </c>
      <c r="AA261" s="15">
        <v>28259</v>
      </c>
      <c r="AB261" s="15">
        <v>7316</v>
      </c>
      <c r="AC261" s="15">
        <v>36585</v>
      </c>
    </row>
    <row r="262" spans="2:29" ht="19.7" customHeight="1" x14ac:dyDescent="0.2">
      <c r="B262" s="10"/>
      <c r="C262" s="11"/>
      <c r="D262" s="11"/>
      <c r="E262" s="12"/>
      <c r="F262" s="89"/>
      <c r="G262" s="89"/>
      <c r="H262" s="89"/>
      <c r="I262" s="88"/>
      <c r="Z262" s="15">
        <v>83576</v>
      </c>
      <c r="AA262" s="15">
        <v>28259</v>
      </c>
      <c r="AB262" s="15">
        <v>8406</v>
      </c>
      <c r="AC262" s="15">
        <v>46911</v>
      </c>
    </row>
    <row r="263" spans="2:29" ht="19.7" customHeight="1" x14ac:dyDescent="0.2">
      <c r="B263" s="10"/>
      <c r="C263" s="11"/>
      <c r="D263" s="11"/>
      <c r="E263" s="12"/>
      <c r="F263" s="89"/>
      <c r="G263" s="89"/>
      <c r="H263" s="89"/>
      <c r="I263" s="88"/>
      <c r="Z263" s="15">
        <v>85128</v>
      </c>
      <c r="AA263" s="15">
        <v>28259</v>
      </c>
      <c r="AB263" s="15">
        <v>9496</v>
      </c>
      <c r="AC263" s="15">
        <v>47373</v>
      </c>
    </row>
    <row r="264" spans="2:29" ht="19.7" customHeight="1" x14ac:dyDescent="0.2">
      <c r="B264" s="10"/>
      <c r="C264" s="11"/>
      <c r="D264" s="11"/>
      <c r="E264" s="12"/>
      <c r="F264" s="89"/>
      <c r="G264" s="89"/>
      <c r="H264" s="89"/>
      <c r="I264" s="88"/>
      <c r="Z264" s="15">
        <v>88840</v>
      </c>
      <c r="AA264" s="15">
        <v>28259</v>
      </c>
      <c r="AB264" s="15">
        <v>11987</v>
      </c>
      <c r="AC264" s="15">
        <v>48594</v>
      </c>
    </row>
    <row r="265" spans="2:29" ht="19.7" customHeight="1" x14ac:dyDescent="0.2">
      <c r="B265" s="10"/>
      <c r="C265" s="11"/>
      <c r="D265" s="11"/>
      <c r="E265" s="12"/>
      <c r="F265" s="89"/>
      <c r="G265" s="89"/>
      <c r="H265" s="89"/>
      <c r="I265" s="88"/>
      <c r="Z265" s="15">
        <v>92374</v>
      </c>
      <c r="AA265" s="15">
        <v>28259</v>
      </c>
      <c r="AB265" s="15">
        <v>11987</v>
      </c>
      <c r="AC265" s="15">
        <v>52128</v>
      </c>
    </row>
    <row r="266" spans="2:29" ht="19.7" customHeight="1" x14ac:dyDescent="0.2">
      <c r="B266" s="10"/>
      <c r="C266" s="11"/>
      <c r="D266" s="11"/>
      <c r="E266" s="12"/>
      <c r="F266" s="89"/>
      <c r="G266" s="89"/>
      <c r="H266" s="89"/>
      <c r="I266" s="88"/>
      <c r="Z266" s="15">
        <v>100634</v>
      </c>
      <c r="AA266" s="15">
        <v>28259</v>
      </c>
      <c r="AB266" s="15">
        <v>14946</v>
      </c>
      <c r="AC266" s="15">
        <v>57429</v>
      </c>
    </row>
    <row r="267" spans="2:29" ht="19.7" customHeight="1" x14ac:dyDescent="0.2">
      <c r="B267" s="10"/>
      <c r="C267" s="11"/>
      <c r="D267" s="11"/>
      <c r="E267" s="12"/>
      <c r="F267" s="89"/>
      <c r="G267" s="89"/>
      <c r="H267" s="89"/>
      <c r="I267" s="88"/>
      <c r="Z267" s="15">
        <v>108574</v>
      </c>
      <c r="AA267" s="15">
        <v>28259</v>
      </c>
      <c r="AB267" s="15">
        <v>17584</v>
      </c>
      <c r="AC267" s="15">
        <v>62731</v>
      </c>
    </row>
    <row r="268" spans="2:29" ht="19.7" customHeight="1" x14ac:dyDescent="0.2">
      <c r="B268" s="10"/>
      <c r="C268" s="11"/>
      <c r="D268" s="11"/>
      <c r="E268" s="12"/>
      <c r="F268" s="89"/>
      <c r="G268" s="89"/>
      <c r="H268" s="89"/>
      <c r="I268" s="88"/>
      <c r="Z268" s="15">
        <v>123934</v>
      </c>
      <c r="AA268" s="15">
        <v>28259</v>
      </c>
      <c r="AB268" s="15">
        <v>17584</v>
      </c>
      <c r="AC268" s="15">
        <v>78091</v>
      </c>
    </row>
    <row r="269" spans="2:29" ht="19.7" customHeight="1" x14ac:dyDescent="0.2">
      <c r="B269" s="10"/>
      <c r="C269" s="11"/>
      <c r="D269" s="11"/>
      <c r="E269" s="12"/>
      <c r="F269" s="89"/>
      <c r="G269" s="89"/>
      <c r="H269" s="89"/>
      <c r="I269" s="88"/>
      <c r="Z269" s="15">
        <v>127268</v>
      </c>
      <c r="AA269" s="15">
        <v>28259</v>
      </c>
      <c r="AB269" s="15">
        <v>18639</v>
      </c>
      <c r="AC269" s="15">
        <v>80370</v>
      </c>
    </row>
    <row r="270" spans="2:29" ht="19.7" customHeight="1" x14ac:dyDescent="0.2">
      <c r="B270" s="10"/>
      <c r="C270" s="11"/>
      <c r="D270" s="11"/>
      <c r="E270" s="12"/>
      <c r="F270" s="89"/>
      <c r="G270" s="89"/>
      <c r="H270" s="89"/>
      <c r="I270" s="88"/>
      <c r="Z270" s="15">
        <v>142622</v>
      </c>
      <c r="AA270" s="15">
        <v>28259</v>
      </c>
      <c r="AB270" s="15">
        <v>21628</v>
      </c>
      <c r="AC270" s="15">
        <v>92735</v>
      </c>
    </row>
    <row r="271" spans="2:29" ht="19.7" customHeight="1" x14ac:dyDescent="0.2">
      <c r="B271" s="10"/>
      <c r="C271" s="11"/>
      <c r="D271" s="11"/>
      <c r="E271" s="12"/>
      <c r="F271" s="89"/>
      <c r="G271" s="89"/>
      <c r="H271" s="89"/>
      <c r="I271" s="88"/>
      <c r="Z271" s="15">
        <v>165291</v>
      </c>
      <c r="AA271" s="15">
        <v>28259</v>
      </c>
      <c r="AB271" s="15">
        <v>21628</v>
      </c>
      <c r="AC271" s="15">
        <v>115404</v>
      </c>
    </row>
    <row r="272" spans="2:29" ht="19.7" customHeight="1" x14ac:dyDescent="0.2">
      <c r="B272" s="10"/>
      <c r="C272" s="11"/>
      <c r="D272" s="11"/>
      <c r="E272" s="12"/>
      <c r="F272" s="89"/>
      <c r="G272" s="89"/>
      <c r="H272" s="89"/>
      <c r="I272" s="88"/>
      <c r="Z272" s="15">
        <v>193995</v>
      </c>
      <c r="AA272" s="15">
        <v>28259</v>
      </c>
      <c r="AB272" s="15">
        <v>27958</v>
      </c>
      <c r="AC272" s="15">
        <v>137778</v>
      </c>
    </row>
    <row r="273" spans="2:29" ht="19.7" customHeight="1" x14ac:dyDescent="0.2">
      <c r="B273" s="10"/>
      <c r="C273" s="11"/>
      <c r="D273" s="11"/>
      <c r="E273" s="12"/>
      <c r="F273" s="89"/>
      <c r="G273" s="89"/>
      <c r="H273" s="89"/>
      <c r="I273" s="88"/>
      <c r="Z273" s="15">
        <v>273039</v>
      </c>
      <c r="AA273" s="15">
        <v>28259</v>
      </c>
      <c r="AB273" s="15">
        <v>32313</v>
      </c>
      <c r="AC273" s="15">
        <v>212467</v>
      </c>
    </row>
    <row r="274" spans="2:29" ht="19.7" customHeight="1" x14ac:dyDescent="0.2">
      <c r="B274" s="10"/>
      <c r="C274" s="11"/>
      <c r="D274" s="11"/>
      <c r="E274" s="12"/>
      <c r="F274" s="89"/>
      <c r="G274" s="89"/>
      <c r="H274" s="89"/>
      <c r="I274" s="88"/>
      <c r="Z274" s="15">
        <v>348419</v>
      </c>
      <c r="AA274" s="15">
        <v>28259</v>
      </c>
      <c r="AB274" s="15">
        <v>35781</v>
      </c>
      <c r="AC274" s="15">
        <v>284379</v>
      </c>
    </row>
    <row r="275" spans="2:29" ht="19.7" customHeight="1" x14ac:dyDescent="0.2">
      <c r="B275" s="10"/>
      <c r="C275" s="11"/>
      <c r="D275" s="11"/>
      <c r="E275" s="12"/>
      <c r="F275" s="89"/>
      <c r="G275" s="89"/>
      <c r="H275" s="89"/>
      <c r="I275" s="88"/>
      <c r="Z275" s="15">
        <v>362255</v>
      </c>
      <c r="AA275" s="15">
        <v>28259</v>
      </c>
      <c r="AB275" s="15">
        <v>40163</v>
      </c>
      <c r="AC275" s="15">
        <v>293833</v>
      </c>
    </row>
    <row r="276" spans="2:29" ht="19.7" customHeight="1" x14ac:dyDescent="0.2">
      <c r="B276" s="10"/>
      <c r="C276" s="11"/>
      <c r="D276" s="11"/>
      <c r="E276" s="12"/>
      <c r="F276" s="89"/>
      <c r="G276" s="89"/>
      <c r="H276" s="89"/>
      <c r="I276" s="88"/>
      <c r="Z276" s="15">
        <v>436154</v>
      </c>
      <c r="AA276" s="15">
        <v>28259</v>
      </c>
      <c r="AB276" s="15">
        <v>40163</v>
      </c>
      <c r="AC276" s="15">
        <v>367732</v>
      </c>
    </row>
    <row r="277" spans="2:29" ht="19.7" customHeight="1" x14ac:dyDescent="0.2">
      <c r="B277" s="10"/>
      <c r="C277" s="11"/>
      <c r="D277" s="11"/>
      <c r="E277" s="12"/>
      <c r="F277" s="89"/>
      <c r="G277" s="89"/>
      <c r="H277" s="89"/>
      <c r="I277" s="88"/>
      <c r="Z277" s="15">
        <v>501094</v>
      </c>
      <c r="AA277" s="15">
        <v>28259</v>
      </c>
      <c r="AB277" s="15">
        <v>43814</v>
      </c>
      <c r="AC277" s="15">
        <v>429021</v>
      </c>
    </row>
    <row r="278" spans="2:29" ht="19.7" customHeight="1" x14ac:dyDescent="0.2">
      <c r="B278" s="10"/>
      <c r="C278" s="11"/>
      <c r="D278" s="11"/>
      <c r="E278" s="12"/>
      <c r="F278" s="89"/>
      <c r="G278" s="89"/>
      <c r="H278" s="89"/>
      <c r="I278" s="88"/>
      <c r="Z278" s="15">
        <v>58957</v>
      </c>
      <c r="AA278" s="15">
        <v>28259</v>
      </c>
      <c r="AB278" s="15">
        <v>5915</v>
      </c>
      <c r="AC278" s="15">
        <v>24783</v>
      </c>
    </row>
    <row r="279" spans="2:29" ht="19.7" customHeight="1" x14ac:dyDescent="0.2">
      <c r="B279" s="10"/>
      <c r="C279" s="11"/>
      <c r="D279" s="11"/>
      <c r="E279" s="12"/>
      <c r="F279" s="89"/>
      <c r="G279" s="89"/>
      <c r="H279" s="89"/>
      <c r="I279" s="88"/>
      <c r="Z279" s="15">
        <v>72160</v>
      </c>
      <c r="AA279" s="15">
        <v>28259</v>
      </c>
      <c r="AB279" s="15">
        <v>7316</v>
      </c>
      <c r="AC279" s="15">
        <v>36585</v>
      </c>
    </row>
    <row r="280" spans="2:29" ht="19.7" customHeight="1" x14ac:dyDescent="0.2">
      <c r="B280" s="16"/>
      <c r="C280" s="17"/>
      <c r="D280" s="17"/>
      <c r="E280" s="18"/>
      <c r="F280" s="82"/>
      <c r="G280" s="82"/>
      <c r="H280" s="82"/>
      <c r="I280" s="87"/>
      <c r="Z280" s="15">
        <v>83576</v>
      </c>
      <c r="AA280" s="15">
        <v>28259</v>
      </c>
      <c r="AB280" s="15">
        <v>8406</v>
      </c>
      <c r="AC280" s="15">
        <v>46911</v>
      </c>
    </row>
    <row r="281" spans="2:29" ht="19.7" customHeight="1" x14ac:dyDescent="0.2">
      <c r="B281" s="10"/>
      <c r="C281" s="11"/>
      <c r="D281" s="11"/>
      <c r="E281" s="12"/>
      <c r="F281" s="89"/>
      <c r="G281" s="89"/>
      <c r="H281" s="89"/>
      <c r="I281" s="88"/>
      <c r="Z281" s="15">
        <v>85128</v>
      </c>
      <c r="AA281" s="15">
        <v>28259</v>
      </c>
      <c r="AB281" s="15">
        <v>9496</v>
      </c>
      <c r="AC281" s="15">
        <v>47373</v>
      </c>
    </row>
    <row r="282" spans="2:29" ht="19.7" customHeight="1" x14ac:dyDescent="0.2">
      <c r="B282" s="10"/>
      <c r="C282" s="11"/>
      <c r="D282" s="11"/>
      <c r="E282" s="12"/>
      <c r="F282" s="89"/>
      <c r="G282" s="89"/>
      <c r="H282" s="89"/>
      <c r="I282" s="88"/>
      <c r="Z282" s="15">
        <v>88840</v>
      </c>
      <c r="AA282" s="15">
        <v>28259</v>
      </c>
      <c r="AB282" s="15">
        <v>11987</v>
      </c>
      <c r="AC282" s="15">
        <v>48594</v>
      </c>
    </row>
    <row r="283" spans="2:29" ht="19.7" customHeight="1" x14ac:dyDescent="0.2">
      <c r="B283" s="10"/>
      <c r="C283" s="11"/>
      <c r="D283" s="11"/>
      <c r="E283" s="12"/>
      <c r="F283" s="89"/>
      <c r="G283" s="89"/>
      <c r="H283" s="89"/>
      <c r="I283" s="88"/>
      <c r="Z283" s="15">
        <v>92374</v>
      </c>
      <c r="AA283" s="15">
        <v>28259</v>
      </c>
      <c r="AB283" s="15">
        <v>11987</v>
      </c>
      <c r="AC283" s="15">
        <v>52128</v>
      </c>
    </row>
    <row r="284" spans="2:29" ht="19.7" customHeight="1" x14ac:dyDescent="0.2">
      <c r="B284" s="10"/>
      <c r="C284" s="11"/>
      <c r="D284" s="11"/>
      <c r="E284" s="12"/>
      <c r="F284" s="89"/>
      <c r="G284" s="89"/>
      <c r="H284" s="89"/>
      <c r="I284" s="88"/>
      <c r="Z284" s="15">
        <v>100634</v>
      </c>
      <c r="AA284" s="15">
        <v>28259</v>
      </c>
      <c r="AB284" s="15">
        <v>14946</v>
      </c>
      <c r="AC284" s="15">
        <v>57429</v>
      </c>
    </row>
    <row r="285" spans="2:29" ht="19.7" customHeight="1" x14ac:dyDescent="0.2">
      <c r="B285" s="10"/>
      <c r="C285" s="11"/>
      <c r="D285" s="11"/>
      <c r="E285" s="12"/>
      <c r="F285" s="89"/>
      <c r="G285" s="89"/>
      <c r="H285" s="89"/>
      <c r="I285" s="88"/>
      <c r="Z285" s="15">
        <v>108574</v>
      </c>
      <c r="AA285" s="15">
        <v>28259</v>
      </c>
      <c r="AB285" s="15">
        <v>17584</v>
      </c>
      <c r="AC285" s="15">
        <v>62731</v>
      </c>
    </row>
    <row r="286" spans="2:29" ht="19.7" customHeight="1" x14ac:dyDescent="0.2">
      <c r="B286" s="10"/>
      <c r="C286" s="11"/>
      <c r="D286" s="11"/>
      <c r="E286" s="12"/>
      <c r="F286" s="89"/>
      <c r="G286" s="89"/>
      <c r="H286" s="89"/>
      <c r="I286" s="88"/>
      <c r="Z286" s="15">
        <v>123934</v>
      </c>
      <c r="AA286" s="15">
        <v>28259</v>
      </c>
      <c r="AB286" s="15">
        <v>17584</v>
      </c>
      <c r="AC286" s="15">
        <v>78091</v>
      </c>
    </row>
    <row r="287" spans="2:29" ht="19.7" customHeight="1" x14ac:dyDescent="0.2">
      <c r="B287" s="10"/>
      <c r="C287" s="11"/>
      <c r="D287" s="11"/>
      <c r="E287" s="12"/>
      <c r="F287" s="89"/>
      <c r="G287" s="89"/>
      <c r="H287" s="89"/>
      <c r="I287" s="88"/>
      <c r="Z287" s="15">
        <v>127268</v>
      </c>
      <c r="AA287" s="15">
        <v>28259</v>
      </c>
      <c r="AB287" s="15">
        <v>18639</v>
      </c>
      <c r="AC287" s="15">
        <v>80370</v>
      </c>
    </row>
    <row r="288" spans="2:29" ht="19.7" customHeight="1" x14ac:dyDescent="0.2">
      <c r="B288" s="10"/>
      <c r="C288" s="11"/>
      <c r="D288" s="11"/>
      <c r="E288" s="12"/>
      <c r="F288" s="89"/>
      <c r="G288" s="89"/>
      <c r="H288" s="89"/>
      <c r="I288" s="88"/>
      <c r="Z288" s="15">
        <v>142622</v>
      </c>
      <c r="AA288" s="15">
        <v>28259</v>
      </c>
      <c r="AB288" s="15">
        <v>21628</v>
      </c>
      <c r="AC288" s="15">
        <v>92735</v>
      </c>
    </row>
    <row r="289" spans="2:29" ht="19.7" customHeight="1" x14ac:dyDescent="0.2">
      <c r="B289" s="10"/>
      <c r="C289" s="11"/>
      <c r="D289" s="11"/>
      <c r="E289" s="12"/>
      <c r="F289" s="89"/>
      <c r="G289" s="89"/>
      <c r="H289" s="89"/>
      <c r="I289" s="88"/>
      <c r="Z289" s="15">
        <v>165291</v>
      </c>
      <c r="AA289" s="15">
        <v>28259</v>
      </c>
      <c r="AB289" s="15">
        <v>21628</v>
      </c>
      <c r="AC289" s="15">
        <v>115404</v>
      </c>
    </row>
    <row r="290" spans="2:29" ht="19.7" customHeight="1" x14ac:dyDescent="0.2">
      <c r="B290" s="10"/>
      <c r="C290" s="11"/>
      <c r="D290" s="11"/>
      <c r="E290" s="12"/>
      <c r="F290" s="89"/>
      <c r="G290" s="89"/>
      <c r="H290" s="89"/>
      <c r="I290" s="88"/>
      <c r="Z290" s="15">
        <v>193995</v>
      </c>
      <c r="AA290" s="15">
        <v>28259</v>
      </c>
      <c r="AB290" s="15">
        <v>27958</v>
      </c>
      <c r="AC290" s="15">
        <v>137778</v>
      </c>
    </row>
    <row r="291" spans="2:29" ht="19.7" customHeight="1" x14ac:dyDescent="0.2">
      <c r="B291" s="10"/>
      <c r="C291" s="11"/>
      <c r="D291" s="11"/>
      <c r="E291" s="12"/>
      <c r="F291" s="89"/>
      <c r="G291" s="89"/>
      <c r="H291" s="89"/>
      <c r="I291" s="88"/>
      <c r="Z291" s="15">
        <v>273039</v>
      </c>
      <c r="AA291" s="15">
        <v>28259</v>
      </c>
      <c r="AB291" s="15">
        <v>32313</v>
      </c>
      <c r="AC291" s="15">
        <v>212467</v>
      </c>
    </row>
    <row r="292" spans="2:29" ht="19.7" customHeight="1" x14ac:dyDescent="0.2">
      <c r="B292" s="10"/>
      <c r="C292" s="11"/>
      <c r="D292" s="11"/>
      <c r="E292" s="12"/>
      <c r="F292" s="89"/>
      <c r="G292" s="89"/>
      <c r="H292" s="89"/>
      <c r="I292" s="88"/>
      <c r="Z292" s="15">
        <v>348419</v>
      </c>
      <c r="AA292" s="15">
        <v>28259</v>
      </c>
      <c r="AB292" s="15">
        <v>35781</v>
      </c>
      <c r="AC292" s="15">
        <v>284379</v>
      </c>
    </row>
    <row r="293" spans="2:29" ht="19.7" customHeight="1" x14ac:dyDescent="0.2">
      <c r="B293" s="10"/>
      <c r="C293" s="11"/>
      <c r="D293" s="11"/>
      <c r="E293" s="12"/>
      <c r="F293" s="89"/>
      <c r="G293" s="89"/>
      <c r="H293" s="89"/>
      <c r="I293" s="88"/>
      <c r="Z293" s="15">
        <v>362255</v>
      </c>
      <c r="AA293" s="15">
        <v>28259</v>
      </c>
      <c r="AB293" s="15">
        <v>40163</v>
      </c>
      <c r="AC293" s="15">
        <v>293833</v>
      </c>
    </row>
    <row r="294" spans="2:29" ht="19.7" customHeight="1" x14ac:dyDescent="0.2">
      <c r="B294" s="10"/>
      <c r="C294" s="11"/>
      <c r="D294" s="11"/>
      <c r="E294" s="12"/>
      <c r="F294" s="89"/>
      <c r="G294" s="89"/>
      <c r="H294" s="89"/>
      <c r="I294" s="88"/>
      <c r="Z294" s="15">
        <v>436154</v>
      </c>
      <c r="AA294" s="15">
        <v>28259</v>
      </c>
      <c r="AB294" s="15">
        <v>40163</v>
      </c>
      <c r="AC294" s="15">
        <v>367732</v>
      </c>
    </row>
    <row r="295" spans="2:29" ht="19.7" customHeight="1" x14ac:dyDescent="0.2">
      <c r="B295" s="10"/>
      <c r="C295" s="11"/>
      <c r="D295" s="11"/>
      <c r="E295" s="12"/>
      <c r="F295" s="89"/>
      <c r="G295" s="89"/>
      <c r="H295" s="89"/>
      <c r="I295" s="88"/>
      <c r="Z295" s="15">
        <v>501094</v>
      </c>
      <c r="AA295" s="15">
        <v>28259</v>
      </c>
      <c r="AB295" s="15">
        <v>43814</v>
      </c>
      <c r="AC295" s="15">
        <v>429021</v>
      </c>
    </row>
    <row r="296" spans="2:29" ht="19.7" customHeight="1" x14ac:dyDescent="0.2">
      <c r="B296" s="10"/>
      <c r="C296" s="11"/>
      <c r="D296" s="11"/>
      <c r="E296" s="12"/>
      <c r="F296" s="89"/>
      <c r="G296" s="89"/>
      <c r="H296" s="89"/>
      <c r="I296" s="88"/>
      <c r="Z296" s="15">
        <v>35883</v>
      </c>
      <c r="AA296" s="15">
        <v>25520</v>
      </c>
      <c r="AB296" s="15">
        <v>3897</v>
      </c>
      <c r="AC296" s="15">
        <v>6466</v>
      </c>
    </row>
    <row r="297" spans="2:29" ht="19.7" customHeight="1" x14ac:dyDescent="0.2">
      <c r="B297" s="10"/>
      <c r="C297" s="11"/>
      <c r="D297" s="11"/>
      <c r="E297" s="12"/>
      <c r="F297" s="89"/>
      <c r="G297" s="89"/>
      <c r="H297" s="89"/>
      <c r="I297" s="88"/>
      <c r="Z297" s="15">
        <v>36905</v>
      </c>
      <c r="AA297" s="15">
        <v>25520</v>
      </c>
      <c r="AB297" s="15">
        <v>4166</v>
      </c>
      <c r="AC297" s="15">
        <v>7219</v>
      </c>
    </row>
    <row r="298" spans="2:29" ht="19.7" customHeight="1" x14ac:dyDescent="0.2">
      <c r="B298" s="10"/>
      <c r="C298" s="11"/>
      <c r="D298" s="11"/>
      <c r="E298" s="12"/>
      <c r="F298" s="89"/>
      <c r="G298" s="89"/>
      <c r="H298" s="89"/>
      <c r="I298" s="88"/>
      <c r="Z298" s="15">
        <v>40884</v>
      </c>
      <c r="AA298" s="15">
        <v>25520</v>
      </c>
      <c r="AB298" s="15">
        <v>6854</v>
      </c>
      <c r="AC298" s="15">
        <v>8510</v>
      </c>
    </row>
    <row r="299" spans="2:29" ht="19.7" customHeight="1" x14ac:dyDescent="0.2">
      <c r="B299" s="10"/>
      <c r="C299" s="11"/>
      <c r="D299" s="11"/>
      <c r="E299" s="12"/>
      <c r="F299" s="89"/>
      <c r="G299" s="89"/>
      <c r="H299" s="89"/>
      <c r="I299" s="88"/>
      <c r="Z299" s="15">
        <v>56466</v>
      </c>
      <c r="AA299" s="15">
        <v>25520</v>
      </c>
      <c r="AB299" s="15">
        <v>13843</v>
      </c>
      <c r="AC299" s="15">
        <v>17103</v>
      </c>
    </row>
    <row r="300" spans="2:29" ht="19.7" customHeight="1" x14ac:dyDescent="0.2">
      <c r="B300" s="10"/>
      <c r="C300" s="11"/>
      <c r="D300" s="11"/>
      <c r="E300" s="12"/>
      <c r="F300" s="89"/>
      <c r="G300" s="89"/>
      <c r="H300" s="89"/>
      <c r="I300" s="88"/>
      <c r="Z300" s="15">
        <v>62586</v>
      </c>
      <c r="AA300" s="15">
        <v>25520</v>
      </c>
      <c r="AB300" s="15">
        <v>14784</v>
      </c>
      <c r="AC300" s="15">
        <v>22282</v>
      </c>
    </row>
    <row r="301" spans="2:29" ht="19.7" customHeight="1" x14ac:dyDescent="0.2">
      <c r="B301" s="10"/>
      <c r="C301" s="11"/>
      <c r="D301" s="11"/>
      <c r="E301" s="12"/>
      <c r="F301" s="89"/>
      <c r="G301" s="89"/>
      <c r="H301" s="89"/>
      <c r="I301" s="88"/>
      <c r="Z301" s="15">
        <v>63214</v>
      </c>
      <c r="AA301" s="15">
        <v>25520</v>
      </c>
      <c r="AB301" s="15">
        <v>15187</v>
      </c>
      <c r="AC301" s="15">
        <v>22507</v>
      </c>
    </row>
    <row r="302" spans="2:29" ht="19.7" customHeight="1" x14ac:dyDescent="0.2">
      <c r="B302" s="10"/>
      <c r="C302" s="11"/>
      <c r="D302" s="11"/>
      <c r="E302" s="12"/>
      <c r="F302" s="89"/>
      <c r="G302" s="89"/>
      <c r="H302" s="89"/>
      <c r="I302" s="88"/>
      <c r="Z302" s="15">
        <v>33831</v>
      </c>
      <c r="AA302" s="15">
        <v>25520</v>
      </c>
      <c r="AB302" s="15">
        <v>6646</v>
      </c>
      <c r="AC302" s="15">
        <v>1665</v>
      </c>
    </row>
    <row r="303" spans="2:29" ht="19.7" customHeight="1" x14ac:dyDescent="0.2">
      <c r="B303" s="10"/>
      <c r="C303" s="11"/>
      <c r="D303" s="11"/>
      <c r="E303" s="12"/>
      <c r="F303" s="89"/>
      <c r="G303" s="89"/>
      <c r="H303" s="89"/>
      <c r="I303" s="88"/>
      <c r="Z303" s="15">
        <v>36153</v>
      </c>
      <c r="AA303" s="15">
        <v>25520</v>
      </c>
      <c r="AB303" s="15">
        <v>6800</v>
      </c>
      <c r="AC303" s="15">
        <v>3833</v>
      </c>
    </row>
    <row r="304" spans="2:29" ht="19.7" customHeight="1" x14ac:dyDescent="0.2">
      <c r="B304" s="10"/>
      <c r="C304" s="11"/>
      <c r="D304" s="11"/>
      <c r="E304" s="12"/>
      <c r="F304" s="89"/>
      <c r="G304" s="89"/>
      <c r="H304" s="89"/>
      <c r="I304" s="88"/>
      <c r="Z304" s="15">
        <v>36990</v>
      </c>
      <c r="AA304" s="15">
        <v>25520</v>
      </c>
      <c r="AB304" s="15">
        <v>7573</v>
      </c>
      <c r="AC304" s="15">
        <v>3897</v>
      </c>
    </row>
    <row r="305" spans="2:29" ht="19.7" customHeight="1" x14ac:dyDescent="0.2">
      <c r="B305" s="16"/>
      <c r="C305" s="17"/>
      <c r="D305" s="17"/>
      <c r="E305" s="18"/>
      <c r="F305" s="82"/>
      <c r="G305" s="82"/>
      <c r="H305" s="82"/>
      <c r="I305" s="87"/>
      <c r="Z305" s="15">
        <v>37869</v>
      </c>
      <c r="AA305" s="15">
        <v>25520</v>
      </c>
      <c r="AB305" s="15">
        <v>7573</v>
      </c>
      <c r="AC305" s="15">
        <v>4776</v>
      </c>
    </row>
    <row r="306" spans="2:29" ht="19.7" customHeight="1" x14ac:dyDescent="0.2">
      <c r="B306" s="10"/>
      <c r="C306" s="11"/>
      <c r="D306" s="11"/>
      <c r="E306" s="12"/>
      <c r="F306" s="89"/>
      <c r="G306" s="89"/>
      <c r="H306" s="89"/>
      <c r="I306" s="88"/>
      <c r="Z306" s="15">
        <v>41729</v>
      </c>
      <c r="AA306" s="15">
        <v>25520</v>
      </c>
      <c r="AB306" s="15">
        <v>9582</v>
      </c>
      <c r="AC306" s="15">
        <v>6627</v>
      </c>
    </row>
    <row r="307" spans="2:29" ht="19.7" customHeight="1" x14ac:dyDescent="0.2">
      <c r="B307" s="10"/>
      <c r="C307" s="11"/>
      <c r="D307" s="11"/>
      <c r="E307" s="12"/>
      <c r="F307" s="89"/>
      <c r="G307" s="89"/>
      <c r="H307" s="89"/>
      <c r="I307" s="88"/>
      <c r="Z307" s="15">
        <v>41822</v>
      </c>
      <c r="AA307" s="15">
        <v>25520</v>
      </c>
      <c r="AB307" s="15">
        <v>9737</v>
      </c>
      <c r="AC307" s="15">
        <v>6565</v>
      </c>
    </row>
    <row r="308" spans="2:29" ht="19.7" customHeight="1" x14ac:dyDescent="0.2">
      <c r="B308" s="10"/>
      <c r="C308" s="11"/>
      <c r="D308" s="11"/>
      <c r="E308" s="12"/>
      <c r="F308" s="89"/>
      <c r="G308" s="89"/>
      <c r="H308" s="89"/>
      <c r="I308" s="88"/>
      <c r="Z308" s="15">
        <v>42653</v>
      </c>
      <c r="AA308" s="15">
        <v>25520</v>
      </c>
      <c r="AB308" s="15">
        <v>10510</v>
      </c>
      <c r="AC308" s="15">
        <v>6623</v>
      </c>
    </row>
    <row r="309" spans="2:29" ht="19.7" customHeight="1" x14ac:dyDescent="0.2">
      <c r="B309" s="10"/>
      <c r="C309" s="11"/>
      <c r="D309" s="11"/>
      <c r="E309" s="12"/>
      <c r="F309" s="89"/>
      <c r="G309" s="89"/>
      <c r="H309" s="89"/>
      <c r="I309" s="88"/>
      <c r="Z309" s="15">
        <v>47158</v>
      </c>
      <c r="AA309" s="15">
        <v>25520</v>
      </c>
      <c r="AB309" s="15">
        <v>12210</v>
      </c>
      <c r="AC309" s="15">
        <v>9428</v>
      </c>
    </row>
    <row r="310" spans="2:29" ht="19.7" customHeight="1" x14ac:dyDescent="0.2">
      <c r="B310" s="10"/>
      <c r="C310" s="11"/>
      <c r="D310" s="11"/>
      <c r="E310" s="12"/>
      <c r="F310" s="89"/>
      <c r="G310" s="89"/>
      <c r="H310" s="89"/>
      <c r="I310" s="88"/>
      <c r="Z310" s="15">
        <v>47193</v>
      </c>
      <c r="AA310" s="15">
        <v>25520</v>
      </c>
      <c r="AB310" s="15">
        <v>12519</v>
      </c>
      <c r="AC310" s="15">
        <v>9154</v>
      </c>
    </row>
    <row r="311" spans="2:29" ht="19.7" customHeight="1" x14ac:dyDescent="0.2">
      <c r="B311" s="10"/>
      <c r="C311" s="11"/>
      <c r="D311" s="11"/>
      <c r="E311" s="12"/>
      <c r="F311" s="89"/>
      <c r="G311" s="89"/>
      <c r="H311" s="89"/>
      <c r="I311" s="88"/>
      <c r="Z311" s="15">
        <v>54187</v>
      </c>
      <c r="AA311" s="15">
        <v>25520</v>
      </c>
      <c r="AB311" s="15">
        <v>16847</v>
      </c>
      <c r="AC311" s="15">
        <v>11820</v>
      </c>
    </row>
    <row r="312" spans="2:29" ht="19.7" customHeight="1" x14ac:dyDescent="0.2">
      <c r="B312" s="10"/>
      <c r="C312" s="11"/>
      <c r="D312" s="11"/>
      <c r="E312" s="12"/>
      <c r="F312" s="89"/>
      <c r="G312" s="89"/>
      <c r="H312" s="89"/>
      <c r="I312" s="88"/>
      <c r="Z312" s="15">
        <v>55568</v>
      </c>
      <c r="AA312" s="15">
        <v>25520</v>
      </c>
      <c r="AB312" s="15">
        <v>17619</v>
      </c>
      <c r="AC312" s="15">
        <v>12429</v>
      </c>
    </row>
    <row r="313" spans="2:29" ht="19.7" customHeight="1" x14ac:dyDescent="0.2">
      <c r="B313" s="10"/>
      <c r="C313" s="11"/>
      <c r="D313" s="11"/>
      <c r="E313" s="12"/>
      <c r="F313" s="89"/>
      <c r="G313" s="89"/>
      <c r="H313" s="89"/>
      <c r="I313" s="88"/>
      <c r="Z313" s="15">
        <v>60157</v>
      </c>
      <c r="AA313" s="15">
        <v>28259</v>
      </c>
      <c r="AB313" s="15">
        <v>10886</v>
      </c>
      <c r="AC313" s="15">
        <v>21012</v>
      </c>
    </row>
    <row r="314" spans="2:29" ht="19.7" customHeight="1" x14ac:dyDescent="0.2">
      <c r="B314" s="10"/>
      <c r="C314" s="11"/>
      <c r="D314" s="11"/>
      <c r="E314" s="12"/>
      <c r="F314" s="89"/>
      <c r="G314" s="89"/>
      <c r="H314" s="89"/>
      <c r="I314" s="88"/>
      <c r="Z314" s="15">
        <v>108564</v>
      </c>
      <c r="AA314" s="15">
        <v>28259</v>
      </c>
      <c r="AB314" s="15">
        <v>9428</v>
      </c>
      <c r="AC314" s="15">
        <v>70877</v>
      </c>
    </row>
    <row r="315" spans="2:29" ht="19.7" customHeight="1" x14ac:dyDescent="0.2">
      <c r="B315" s="10"/>
      <c r="C315" s="11"/>
      <c r="D315" s="11"/>
      <c r="E315" s="12"/>
      <c r="F315" s="89"/>
      <c r="G315" s="89"/>
      <c r="H315" s="89"/>
      <c r="I315" s="88"/>
      <c r="Z315" s="15">
        <v>736</v>
      </c>
      <c r="AC315" s="15">
        <v>736</v>
      </c>
    </row>
    <row r="316" spans="2:29" ht="19.7" customHeight="1" x14ac:dyDescent="0.2">
      <c r="B316" s="10"/>
      <c r="C316" s="11"/>
      <c r="D316" s="11"/>
      <c r="E316" s="12"/>
      <c r="F316" s="89"/>
      <c r="G316" s="89"/>
      <c r="H316" s="89"/>
      <c r="I316" s="88"/>
      <c r="Z316" s="15">
        <v>1418</v>
      </c>
      <c r="AC316" s="15">
        <v>1418</v>
      </c>
    </row>
    <row r="317" spans="2:29" ht="19.7" customHeight="1" x14ac:dyDescent="0.2">
      <c r="B317" s="10"/>
      <c r="C317" s="11"/>
      <c r="D317" s="11"/>
      <c r="E317" s="12"/>
      <c r="F317" s="89"/>
      <c r="G317" s="89"/>
      <c r="H317" s="89"/>
      <c r="I317" s="88"/>
      <c r="Z317" s="15">
        <v>2075</v>
      </c>
      <c r="AC317" s="15">
        <v>2075</v>
      </c>
    </row>
    <row r="318" spans="2:29" ht="19.7" customHeight="1" x14ac:dyDescent="0.2">
      <c r="B318" s="10"/>
      <c r="C318" s="11"/>
      <c r="D318" s="11"/>
      <c r="E318" s="12"/>
      <c r="F318" s="89"/>
      <c r="G318" s="89"/>
      <c r="H318" s="89"/>
      <c r="I318" s="88"/>
      <c r="Z318" s="15">
        <v>2945</v>
      </c>
      <c r="AC318" s="15">
        <v>2945</v>
      </c>
    </row>
    <row r="319" spans="2:29" ht="19.7" customHeight="1" x14ac:dyDescent="0.2">
      <c r="B319" s="10"/>
      <c r="C319" s="11"/>
      <c r="D319" s="11"/>
      <c r="E319" s="12"/>
      <c r="F319" s="89"/>
      <c r="G319" s="89"/>
      <c r="H319" s="89"/>
      <c r="I319" s="88"/>
      <c r="Z319" s="15">
        <v>4780</v>
      </c>
      <c r="AC319" s="15">
        <v>4780</v>
      </c>
    </row>
    <row r="320" spans="2:29" ht="19.7" customHeight="1" x14ac:dyDescent="0.2">
      <c r="B320" s="10"/>
      <c r="C320" s="11"/>
      <c r="D320" s="11"/>
      <c r="E320" s="12"/>
      <c r="F320" s="89"/>
      <c r="G320" s="89"/>
      <c r="H320" s="89"/>
      <c r="I320" s="88"/>
      <c r="Z320" s="15">
        <v>5100</v>
      </c>
      <c r="AC320" s="15">
        <v>5100</v>
      </c>
    </row>
    <row r="321" spans="2:29" ht="19.7" customHeight="1" x14ac:dyDescent="0.2">
      <c r="B321" s="10"/>
      <c r="C321" s="11"/>
      <c r="D321" s="11"/>
      <c r="E321" s="12"/>
      <c r="F321" s="89"/>
      <c r="G321" s="89"/>
      <c r="H321" s="89"/>
      <c r="I321" s="88"/>
      <c r="Z321" s="15">
        <v>6045</v>
      </c>
      <c r="AC321" s="15">
        <v>6045</v>
      </c>
    </row>
    <row r="322" spans="2:29" ht="19.7" customHeight="1" x14ac:dyDescent="0.2">
      <c r="B322" s="10"/>
      <c r="C322" s="11"/>
      <c r="D322" s="11"/>
      <c r="E322" s="12"/>
      <c r="F322" s="89"/>
      <c r="G322" s="89"/>
      <c r="H322" s="89"/>
      <c r="I322" s="88"/>
      <c r="Z322" s="15">
        <v>7863</v>
      </c>
      <c r="AC322" s="15">
        <v>7863</v>
      </c>
    </row>
    <row r="323" spans="2:29" ht="19.7" customHeight="1" x14ac:dyDescent="0.2">
      <c r="B323" s="10"/>
      <c r="C323" s="11"/>
      <c r="D323" s="11"/>
      <c r="E323" s="12"/>
      <c r="F323" s="89"/>
      <c r="G323" s="89"/>
      <c r="H323" s="89"/>
      <c r="I323" s="88"/>
      <c r="Z323" s="15">
        <v>9947</v>
      </c>
      <c r="AC323" s="15">
        <v>9947</v>
      </c>
    </row>
    <row r="324" spans="2:29" ht="19.7" customHeight="1" x14ac:dyDescent="0.2">
      <c r="B324" s="10"/>
      <c r="C324" s="11"/>
      <c r="D324" s="11"/>
      <c r="E324" s="12"/>
      <c r="F324" s="89"/>
      <c r="G324" s="89"/>
      <c r="H324" s="89"/>
      <c r="I324" s="88"/>
      <c r="Z324" s="15">
        <v>789</v>
      </c>
      <c r="AC324" s="15">
        <v>789</v>
      </c>
    </row>
    <row r="325" spans="2:29" ht="19.7" customHeight="1" x14ac:dyDescent="0.2">
      <c r="B325" s="10"/>
      <c r="C325" s="11"/>
      <c r="D325" s="11"/>
      <c r="E325" s="12"/>
      <c r="F325" s="89"/>
      <c r="G325" s="89"/>
      <c r="H325" s="89"/>
      <c r="I325" s="88"/>
      <c r="Z325" s="15">
        <v>1417</v>
      </c>
      <c r="AC325" s="15">
        <v>1417</v>
      </c>
    </row>
    <row r="326" spans="2:29" ht="19.7" customHeight="1" x14ac:dyDescent="0.2">
      <c r="B326" s="10"/>
      <c r="C326" s="11"/>
      <c r="D326" s="11"/>
      <c r="E326" s="12"/>
      <c r="F326" s="89"/>
      <c r="G326" s="89"/>
      <c r="H326" s="89"/>
      <c r="I326" s="88"/>
      <c r="Z326" s="15">
        <v>2115</v>
      </c>
      <c r="AC326" s="15">
        <v>2115</v>
      </c>
    </row>
    <row r="327" spans="2:29" ht="19.7" customHeight="1" x14ac:dyDescent="0.2">
      <c r="B327" s="10"/>
      <c r="C327" s="11"/>
      <c r="D327" s="11"/>
      <c r="E327" s="12"/>
      <c r="F327" s="89"/>
      <c r="G327" s="89"/>
      <c r="H327" s="89"/>
      <c r="I327" s="88"/>
      <c r="Z327" s="15">
        <v>2631</v>
      </c>
      <c r="AC327" s="15">
        <v>2631</v>
      </c>
    </row>
    <row r="328" spans="2:29" ht="19.7" customHeight="1" x14ac:dyDescent="0.2">
      <c r="B328" s="10"/>
      <c r="C328" s="11"/>
      <c r="D328" s="11"/>
      <c r="E328" s="12"/>
      <c r="F328" s="89"/>
      <c r="G328" s="89"/>
      <c r="H328" s="89"/>
      <c r="I328" s="88"/>
      <c r="Z328" s="15">
        <v>4215</v>
      </c>
      <c r="AC328" s="15">
        <v>4215</v>
      </c>
    </row>
    <row r="329" spans="2:29" ht="19.7" customHeight="1" x14ac:dyDescent="0.2">
      <c r="B329" s="10"/>
      <c r="C329" s="11"/>
      <c r="D329" s="11"/>
      <c r="E329" s="12"/>
      <c r="F329" s="89"/>
      <c r="G329" s="89"/>
      <c r="H329" s="89"/>
      <c r="I329" s="88"/>
      <c r="Z329" s="15">
        <v>4441</v>
      </c>
      <c r="AC329" s="15">
        <v>4441</v>
      </c>
    </row>
    <row r="330" spans="2:29" ht="19.7" customHeight="1" x14ac:dyDescent="0.2">
      <c r="B330" s="16"/>
      <c r="C330" s="17"/>
      <c r="D330" s="17"/>
      <c r="E330" s="18"/>
      <c r="F330" s="82"/>
      <c r="G330" s="82"/>
      <c r="H330" s="82"/>
      <c r="I330" s="87"/>
      <c r="Z330" s="15">
        <v>5467</v>
      </c>
      <c r="AC330" s="15">
        <v>5467</v>
      </c>
    </row>
    <row r="331" spans="2:29" ht="19.7" customHeight="1" x14ac:dyDescent="0.2">
      <c r="B331" s="10"/>
      <c r="C331" s="11"/>
      <c r="D331" s="11"/>
      <c r="E331" s="12"/>
      <c r="F331" s="89"/>
      <c r="G331" s="89"/>
      <c r="H331" s="89"/>
      <c r="I331" s="88"/>
      <c r="Z331" s="15">
        <v>7013</v>
      </c>
      <c r="AC331" s="15">
        <v>7013</v>
      </c>
    </row>
    <row r="332" spans="2:29" ht="19.7" customHeight="1" x14ac:dyDescent="0.2">
      <c r="B332" s="10"/>
      <c r="C332" s="11"/>
      <c r="D332" s="11"/>
      <c r="E332" s="12"/>
      <c r="F332" s="89"/>
      <c r="G332" s="89"/>
      <c r="H332" s="89"/>
      <c r="I332" s="88"/>
      <c r="Z332" s="15">
        <v>9515</v>
      </c>
      <c r="AC332" s="15">
        <v>9515</v>
      </c>
    </row>
    <row r="333" spans="2:29" ht="19.7" customHeight="1" x14ac:dyDescent="0.2">
      <c r="B333" s="10"/>
      <c r="C333" s="11"/>
      <c r="D333" s="11"/>
      <c r="E333" s="12"/>
      <c r="F333" s="89"/>
      <c r="G333" s="89"/>
      <c r="H333" s="89"/>
      <c r="I333" s="88"/>
      <c r="Z333" s="15">
        <v>183</v>
      </c>
      <c r="AC333" s="15">
        <v>183</v>
      </c>
    </row>
    <row r="334" spans="2:29" ht="19.7" customHeight="1" x14ac:dyDescent="0.2">
      <c r="B334" s="10"/>
      <c r="C334" s="11"/>
      <c r="D334" s="11"/>
      <c r="E334" s="12"/>
      <c r="F334" s="89"/>
      <c r="G334" s="89"/>
      <c r="H334" s="89"/>
      <c r="I334" s="88"/>
      <c r="Z334" s="15">
        <v>374</v>
      </c>
      <c r="AC334" s="15">
        <v>374</v>
      </c>
    </row>
    <row r="335" spans="2:29" ht="19.7" customHeight="1" x14ac:dyDescent="0.2">
      <c r="B335" s="10"/>
      <c r="C335" s="11"/>
      <c r="D335" s="11"/>
      <c r="E335" s="12"/>
      <c r="F335" s="89"/>
      <c r="G335" s="89"/>
      <c r="H335" s="89"/>
      <c r="I335" s="88"/>
      <c r="Z335" s="15">
        <v>526</v>
      </c>
      <c r="AC335" s="15">
        <v>526</v>
      </c>
    </row>
    <row r="336" spans="2:29" ht="19.7" customHeight="1" x14ac:dyDescent="0.2">
      <c r="B336" s="10"/>
      <c r="C336" s="11"/>
      <c r="D336" s="11"/>
      <c r="E336" s="12"/>
      <c r="F336" s="89"/>
      <c r="G336" s="89"/>
      <c r="H336" s="89"/>
      <c r="I336" s="88"/>
      <c r="Z336" s="15">
        <v>637</v>
      </c>
      <c r="AC336" s="15">
        <v>637</v>
      </c>
    </row>
    <row r="337" spans="2:29" ht="19.7" customHeight="1" x14ac:dyDescent="0.2">
      <c r="B337" s="10"/>
      <c r="C337" s="11"/>
      <c r="D337" s="11"/>
      <c r="E337" s="12"/>
      <c r="F337" s="89"/>
      <c r="G337" s="89"/>
      <c r="H337" s="89"/>
      <c r="I337" s="88"/>
      <c r="Z337" s="15">
        <v>957</v>
      </c>
      <c r="AC337" s="15">
        <v>957</v>
      </c>
    </row>
    <row r="338" spans="2:29" ht="19.7" customHeight="1" x14ac:dyDescent="0.2">
      <c r="B338" s="10"/>
      <c r="C338" s="11"/>
      <c r="D338" s="11"/>
      <c r="E338" s="12"/>
      <c r="F338" s="89"/>
      <c r="G338" s="89"/>
      <c r="H338" s="89"/>
      <c r="I338" s="88"/>
      <c r="Z338" s="15">
        <v>1107</v>
      </c>
      <c r="AC338" s="15">
        <v>1107</v>
      </c>
    </row>
    <row r="339" spans="2:29" ht="19.7" customHeight="1" x14ac:dyDescent="0.2">
      <c r="B339" s="10"/>
      <c r="C339" s="11"/>
      <c r="D339" s="11"/>
      <c r="E339" s="12"/>
      <c r="F339" s="89"/>
      <c r="G339" s="89"/>
      <c r="H339" s="89"/>
      <c r="I339" s="88"/>
      <c r="Z339" s="15">
        <v>1331</v>
      </c>
      <c r="AC339" s="15">
        <v>1331</v>
      </c>
    </row>
    <row r="340" spans="2:29" ht="19.7" customHeight="1" x14ac:dyDescent="0.2">
      <c r="B340" s="10"/>
      <c r="C340" s="11"/>
      <c r="D340" s="11"/>
      <c r="E340" s="12"/>
      <c r="F340" s="89"/>
      <c r="G340" s="89"/>
      <c r="H340" s="89"/>
      <c r="I340" s="88"/>
      <c r="Z340" s="15">
        <v>1539</v>
      </c>
      <c r="AC340" s="15">
        <v>1539</v>
      </c>
    </row>
    <row r="341" spans="2:29" ht="19.7" customHeight="1" x14ac:dyDescent="0.2">
      <c r="B341" s="10"/>
      <c r="C341" s="11"/>
      <c r="D341" s="11"/>
      <c r="E341" s="12"/>
      <c r="F341" s="89"/>
      <c r="G341" s="89"/>
      <c r="H341" s="89"/>
      <c r="I341" s="88"/>
      <c r="Z341" s="15">
        <v>2247</v>
      </c>
      <c r="AC341" s="15">
        <v>2247</v>
      </c>
    </row>
    <row r="342" spans="2:29" ht="19.7" customHeight="1" x14ac:dyDescent="0.2">
      <c r="B342" s="10"/>
      <c r="C342" s="11"/>
      <c r="D342" s="11"/>
      <c r="E342" s="12"/>
      <c r="F342" s="89"/>
      <c r="G342" s="89"/>
      <c r="H342" s="89"/>
      <c r="I342" s="88"/>
      <c r="Z342" s="15">
        <v>197</v>
      </c>
      <c r="AC342" s="15">
        <v>197</v>
      </c>
    </row>
    <row r="343" spans="2:29" ht="19.7" customHeight="1" x14ac:dyDescent="0.2">
      <c r="B343" s="10"/>
      <c r="C343" s="11"/>
      <c r="D343" s="11"/>
      <c r="E343" s="12"/>
      <c r="F343" s="89"/>
      <c r="G343" s="89"/>
      <c r="H343" s="89"/>
      <c r="I343" s="88"/>
      <c r="Z343" s="15">
        <v>228</v>
      </c>
      <c r="AC343" s="15">
        <v>228</v>
      </c>
    </row>
    <row r="344" spans="2:29" ht="19.7" customHeight="1" x14ac:dyDescent="0.2">
      <c r="B344" s="10"/>
      <c r="C344" s="11"/>
      <c r="D344" s="11"/>
      <c r="E344" s="12"/>
      <c r="F344" s="89"/>
      <c r="G344" s="89"/>
      <c r="H344" s="89"/>
      <c r="I344" s="88"/>
      <c r="Z344" s="15">
        <v>367</v>
      </c>
      <c r="AC344" s="15">
        <v>367</v>
      </c>
    </row>
    <row r="345" spans="2:29" ht="19.7" customHeight="1" x14ac:dyDescent="0.2">
      <c r="B345" s="10"/>
      <c r="C345" s="11"/>
      <c r="D345" s="11"/>
      <c r="E345" s="12"/>
      <c r="F345" s="89"/>
      <c r="G345" s="89"/>
      <c r="H345" s="89"/>
      <c r="I345" s="88"/>
      <c r="Z345" s="15">
        <v>605</v>
      </c>
      <c r="AC345" s="15">
        <v>605</v>
      </c>
    </row>
    <row r="346" spans="2:29" ht="19.7" customHeight="1" x14ac:dyDescent="0.2">
      <c r="B346" s="10"/>
      <c r="C346" s="11"/>
      <c r="D346" s="11"/>
      <c r="E346" s="12"/>
      <c r="F346" s="89"/>
      <c r="G346" s="89"/>
      <c r="H346" s="89"/>
      <c r="I346" s="88"/>
      <c r="Z346" s="15">
        <v>741</v>
      </c>
      <c r="AC346" s="15">
        <v>741</v>
      </c>
    </row>
    <row r="347" spans="2:29" ht="19.7" customHeight="1" x14ac:dyDescent="0.2">
      <c r="B347" s="10"/>
      <c r="C347" s="11"/>
      <c r="D347" s="11"/>
      <c r="E347" s="12"/>
      <c r="F347" s="89"/>
      <c r="G347" s="89"/>
      <c r="H347" s="89"/>
      <c r="I347" s="88"/>
      <c r="Z347" s="15">
        <v>857</v>
      </c>
      <c r="AC347" s="15">
        <v>857</v>
      </c>
    </row>
    <row r="348" spans="2:29" ht="19.7" customHeight="1" x14ac:dyDescent="0.2">
      <c r="B348" s="10"/>
      <c r="C348" s="11"/>
      <c r="D348" s="11"/>
      <c r="E348" s="12"/>
      <c r="F348" s="89"/>
      <c r="G348" s="89"/>
      <c r="H348" s="89"/>
      <c r="I348" s="88"/>
      <c r="Z348" s="15">
        <v>918</v>
      </c>
      <c r="AC348" s="15">
        <v>918</v>
      </c>
    </row>
    <row r="349" spans="2:29" ht="19.7" customHeight="1" x14ac:dyDescent="0.2">
      <c r="B349" s="10"/>
      <c r="C349" s="11"/>
      <c r="D349" s="11"/>
      <c r="E349" s="12"/>
      <c r="F349" s="89"/>
      <c r="G349" s="89"/>
      <c r="H349" s="89"/>
      <c r="I349" s="88"/>
      <c r="Z349" s="15">
        <v>1097</v>
      </c>
      <c r="AC349" s="15">
        <v>1097</v>
      </c>
    </row>
    <row r="350" spans="2:29" ht="19.7" customHeight="1" x14ac:dyDescent="0.2">
      <c r="B350" s="10"/>
      <c r="C350" s="11"/>
      <c r="D350" s="11"/>
      <c r="E350" s="12"/>
      <c r="F350" s="89"/>
      <c r="G350" s="89"/>
      <c r="H350" s="89"/>
      <c r="I350" s="88"/>
      <c r="Z350" s="15">
        <v>1647</v>
      </c>
      <c r="AC350" s="15">
        <v>1647</v>
      </c>
    </row>
    <row r="351" spans="2:29" ht="19.7" customHeight="1" x14ac:dyDescent="0.2">
      <c r="B351" s="10"/>
      <c r="C351" s="11"/>
      <c r="D351" s="11"/>
      <c r="E351" s="12"/>
      <c r="F351" s="89"/>
      <c r="G351" s="89"/>
      <c r="H351" s="89"/>
      <c r="I351" s="88"/>
      <c r="Z351" s="15">
        <v>3496</v>
      </c>
      <c r="AC351" s="15">
        <v>3496</v>
      </c>
    </row>
    <row r="352" spans="2:29" ht="19.7" customHeight="1" x14ac:dyDescent="0.2">
      <c r="B352" s="10"/>
      <c r="C352" s="11"/>
      <c r="D352" s="11"/>
      <c r="E352" s="12"/>
      <c r="F352" s="89"/>
      <c r="G352" s="89"/>
      <c r="H352" s="89"/>
      <c r="I352" s="88"/>
      <c r="Z352" s="15">
        <v>4516</v>
      </c>
      <c r="AC352" s="15">
        <v>4516</v>
      </c>
    </row>
    <row r="353" spans="2:29" ht="19.7" customHeight="1" x14ac:dyDescent="0.2">
      <c r="B353" s="10"/>
      <c r="C353" s="11"/>
      <c r="D353" s="11"/>
      <c r="E353" s="12"/>
      <c r="F353" s="89"/>
      <c r="G353" s="89"/>
      <c r="H353" s="89"/>
      <c r="I353" s="88"/>
      <c r="Z353" s="15">
        <v>5244</v>
      </c>
      <c r="AC353" s="15">
        <v>5244</v>
      </c>
    </row>
    <row r="354" spans="2:29" ht="19.7" customHeight="1" x14ac:dyDescent="0.2">
      <c r="B354" s="10"/>
      <c r="C354" s="11"/>
      <c r="D354" s="11"/>
      <c r="E354" s="12"/>
      <c r="F354" s="89"/>
      <c r="G354" s="89"/>
      <c r="H354" s="89"/>
      <c r="I354" s="88"/>
      <c r="Z354" s="15">
        <v>11360</v>
      </c>
      <c r="AC354" s="15">
        <v>11360</v>
      </c>
    </row>
    <row r="355" spans="2:29" ht="19.7" customHeight="1" x14ac:dyDescent="0.2">
      <c r="B355" s="16"/>
      <c r="C355" s="17"/>
      <c r="D355" s="17"/>
      <c r="E355" s="18"/>
      <c r="F355" s="82"/>
      <c r="G355" s="82"/>
      <c r="H355" s="82"/>
      <c r="I355" s="87"/>
      <c r="Z355" s="15">
        <v>12088</v>
      </c>
      <c r="AC355" s="15">
        <v>12088</v>
      </c>
    </row>
    <row r="356" spans="2:29" ht="19.7" customHeight="1" x14ac:dyDescent="0.2">
      <c r="B356" s="10"/>
      <c r="C356" s="11"/>
      <c r="D356" s="11"/>
      <c r="E356" s="12"/>
      <c r="F356" s="89"/>
      <c r="G356" s="89"/>
      <c r="H356" s="89"/>
      <c r="I356" s="88"/>
      <c r="Z356" s="15">
        <v>64629</v>
      </c>
      <c r="AA356" s="15">
        <v>28259</v>
      </c>
      <c r="AC356" s="15">
        <v>36370</v>
      </c>
    </row>
    <row r="357" spans="2:29" ht="19.7" customHeight="1" x14ac:dyDescent="0.2">
      <c r="B357" s="10"/>
      <c r="C357" s="11"/>
      <c r="D357" s="11"/>
      <c r="E357" s="12"/>
      <c r="F357" s="89"/>
      <c r="G357" s="89"/>
      <c r="H357" s="89"/>
      <c r="I357" s="88"/>
      <c r="Z357" s="15">
        <v>75009</v>
      </c>
      <c r="AA357" s="15">
        <v>28259</v>
      </c>
      <c r="AC357" s="15">
        <v>46750</v>
      </c>
    </row>
    <row r="358" spans="2:29" ht="19.7" customHeight="1" x14ac:dyDescent="0.2">
      <c r="B358" s="10"/>
      <c r="C358" s="11"/>
      <c r="D358" s="11"/>
      <c r="E358" s="12"/>
      <c r="F358" s="89"/>
      <c r="G358" s="89"/>
      <c r="H358" s="89"/>
      <c r="I358" s="88"/>
      <c r="Z358" s="15">
        <v>89902</v>
      </c>
      <c r="AA358" s="15">
        <v>28259</v>
      </c>
      <c r="AC358" s="15">
        <v>61643</v>
      </c>
    </row>
    <row r="359" spans="2:29" ht="19.7" customHeight="1" x14ac:dyDescent="0.2">
      <c r="B359" s="10"/>
      <c r="C359" s="11"/>
      <c r="D359" s="11"/>
      <c r="E359" s="12"/>
      <c r="F359" s="89"/>
      <c r="G359" s="89"/>
      <c r="H359" s="89"/>
      <c r="I359" s="88"/>
      <c r="Z359" s="15">
        <v>115052</v>
      </c>
      <c r="AA359" s="15">
        <v>28259</v>
      </c>
      <c r="AC359" s="15">
        <v>86793</v>
      </c>
    </row>
    <row r="360" spans="2:29" ht="19.7" customHeight="1" x14ac:dyDescent="0.2">
      <c r="B360" s="10"/>
      <c r="C360" s="11"/>
      <c r="D360" s="11"/>
      <c r="E360" s="12"/>
      <c r="F360" s="89"/>
      <c r="G360" s="89"/>
      <c r="H360" s="89"/>
      <c r="I360" s="88"/>
      <c r="Z360" s="15">
        <v>3379</v>
      </c>
      <c r="AC360" s="15">
        <v>3379</v>
      </c>
    </row>
    <row r="361" spans="2:29" ht="19.7" customHeight="1" x14ac:dyDescent="0.2">
      <c r="B361" s="10"/>
      <c r="C361" s="11"/>
      <c r="D361" s="11"/>
      <c r="E361" s="12"/>
      <c r="F361" s="89"/>
      <c r="G361" s="89"/>
      <c r="H361" s="89"/>
      <c r="I361" s="88"/>
      <c r="Z361" s="15">
        <v>32798</v>
      </c>
      <c r="AA361" s="15">
        <v>25520</v>
      </c>
      <c r="AB361" s="15">
        <v>4704</v>
      </c>
      <c r="AC361" s="15">
        <v>2574</v>
      </c>
    </row>
    <row r="362" spans="2:29" ht="19.7" customHeight="1" x14ac:dyDescent="0.2">
      <c r="B362" s="10"/>
      <c r="C362" s="11"/>
      <c r="D362" s="11"/>
      <c r="E362" s="12"/>
      <c r="F362" s="89"/>
      <c r="G362" s="89"/>
      <c r="H362" s="89"/>
      <c r="I362" s="88"/>
      <c r="Z362" s="15">
        <v>34769</v>
      </c>
      <c r="AA362" s="15">
        <v>25520</v>
      </c>
      <c r="AB362" s="15">
        <v>5644</v>
      </c>
      <c r="AC362" s="15">
        <v>3605</v>
      </c>
    </row>
    <row r="363" spans="2:29" ht="19.7" customHeight="1" x14ac:dyDescent="0.2">
      <c r="B363" s="10"/>
      <c r="C363" s="11"/>
      <c r="D363" s="11"/>
      <c r="E363" s="12"/>
      <c r="F363" s="89"/>
      <c r="G363" s="89"/>
      <c r="H363" s="89"/>
      <c r="I363" s="88"/>
      <c r="Z363" s="15">
        <v>22412</v>
      </c>
      <c r="AA363" s="15">
        <v>20106</v>
      </c>
      <c r="AB363" s="15">
        <v>1747</v>
      </c>
      <c r="AC363" s="15">
        <v>559</v>
      </c>
    </row>
    <row r="364" spans="2:29" ht="19.7" customHeight="1" x14ac:dyDescent="0.2">
      <c r="B364" s="10"/>
      <c r="C364" s="11"/>
      <c r="D364" s="11"/>
      <c r="E364" s="12"/>
      <c r="F364" s="89"/>
      <c r="G364" s="89"/>
      <c r="H364" s="89"/>
      <c r="I364" s="88"/>
      <c r="Z364" s="15">
        <v>37563</v>
      </c>
      <c r="AA364" s="15">
        <v>28259</v>
      </c>
      <c r="AB364" s="15">
        <v>6137</v>
      </c>
      <c r="AC364" s="15">
        <v>3167</v>
      </c>
    </row>
    <row r="365" spans="2:29" ht="19.7" customHeight="1" x14ac:dyDescent="0.2">
      <c r="B365" s="10"/>
      <c r="C365" s="11"/>
      <c r="D365" s="11"/>
      <c r="E365" s="12"/>
      <c r="F365" s="89"/>
      <c r="G365" s="89"/>
      <c r="H365" s="89"/>
      <c r="I365" s="88"/>
      <c r="Z365" s="15">
        <v>37782</v>
      </c>
      <c r="AA365" s="15">
        <v>28259</v>
      </c>
      <c r="AB365" s="15">
        <v>6137</v>
      </c>
      <c r="AC365" s="15">
        <v>3386</v>
      </c>
    </row>
    <row r="366" spans="2:29" ht="19.7" customHeight="1" x14ac:dyDescent="0.2">
      <c r="B366" s="10"/>
      <c r="C366" s="11"/>
      <c r="D366" s="11"/>
      <c r="E366" s="12"/>
      <c r="F366" s="89"/>
      <c r="G366" s="89"/>
      <c r="H366" s="89"/>
      <c r="I366" s="88"/>
      <c r="Z366" s="15">
        <v>41148</v>
      </c>
      <c r="AA366" s="15">
        <v>28259</v>
      </c>
      <c r="AB366" s="15">
        <v>8746</v>
      </c>
      <c r="AC366" s="15">
        <v>4143</v>
      </c>
    </row>
    <row r="367" spans="2:29" ht="19.7" customHeight="1" x14ac:dyDescent="0.2">
      <c r="B367" s="10"/>
      <c r="C367" s="11"/>
      <c r="D367" s="11"/>
      <c r="E367" s="12"/>
      <c r="F367" s="89"/>
      <c r="G367" s="89"/>
      <c r="H367" s="89"/>
      <c r="I367" s="88"/>
      <c r="Z367" s="15">
        <v>42836</v>
      </c>
      <c r="AA367" s="15">
        <v>28259</v>
      </c>
      <c r="AB367" s="15">
        <v>8746</v>
      </c>
      <c r="AC367" s="15">
        <v>5831</v>
      </c>
    </row>
    <row r="368" spans="2:29" ht="19.7" customHeight="1" x14ac:dyDescent="0.2">
      <c r="B368" s="10"/>
      <c r="C368" s="11"/>
      <c r="D368" s="11"/>
      <c r="E368" s="12"/>
      <c r="F368" s="89"/>
      <c r="G368" s="89"/>
      <c r="H368" s="89"/>
      <c r="I368" s="88"/>
      <c r="Z368" s="15">
        <v>45841</v>
      </c>
      <c r="AA368" s="15">
        <v>28259</v>
      </c>
      <c r="AB368" s="15">
        <v>10127</v>
      </c>
      <c r="AC368" s="15">
        <v>7455</v>
      </c>
    </row>
    <row r="369" spans="2:29" ht="19.7" customHeight="1" x14ac:dyDescent="0.2">
      <c r="B369" s="10"/>
      <c r="C369" s="11"/>
      <c r="D369" s="11"/>
      <c r="E369" s="12"/>
      <c r="F369" s="89"/>
      <c r="G369" s="89"/>
      <c r="H369" s="89"/>
      <c r="I369" s="88"/>
      <c r="Z369" s="15">
        <v>33874</v>
      </c>
      <c r="AA369" s="15">
        <v>25520</v>
      </c>
      <c r="AB369" s="15">
        <v>6501</v>
      </c>
      <c r="AC369" s="15">
        <v>1853</v>
      </c>
    </row>
    <row r="370" spans="2:29" ht="19.7" customHeight="1" x14ac:dyDescent="0.2">
      <c r="B370" s="10"/>
      <c r="C370" s="11"/>
      <c r="D370" s="11"/>
      <c r="E370" s="12"/>
      <c r="F370" s="89"/>
      <c r="G370" s="89"/>
      <c r="H370" s="89"/>
      <c r="I370" s="88"/>
      <c r="Z370" s="15">
        <v>38054</v>
      </c>
      <c r="AA370" s="15">
        <v>25520</v>
      </c>
      <c r="AB370" s="15">
        <v>9824</v>
      </c>
      <c r="AC370" s="15">
        <v>2710</v>
      </c>
    </row>
    <row r="371" spans="2:29" ht="19.7" customHeight="1" x14ac:dyDescent="0.2">
      <c r="B371" s="10"/>
      <c r="C371" s="11"/>
      <c r="D371" s="11"/>
      <c r="E371" s="12"/>
      <c r="F371" s="89"/>
      <c r="G371" s="89"/>
      <c r="H371" s="89"/>
      <c r="I371" s="88"/>
      <c r="Z371" s="15">
        <v>42171</v>
      </c>
      <c r="AA371" s="15">
        <v>25520</v>
      </c>
      <c r="AB371" s="15">
        <v>13292</v>
      </c>
      <c r="AC371" s="15">
        <v>3359</v>
      </c>
    </row>
    <row r="372" spans="2:29" ht="19.7" customHeight="1" x14ac:dyDescent="0.2">
      <c r="B372" s="10"/>
      <c r="C372" s="11"/>
      <c r="D372" s="11"/>
      <c r="E372" s="12"/>
      <c r="F372" s="89"/>
      <c r="G372" s="89"/>
      <c r="H372" s="89"/>
      <c r="I372" s="88"/>
      <c r="Z372" s="15">
        <v>46158</v>
      </c>
      <c r="AA372" s="15">
        <v>25520</v>
      </c>
      <c r="AB372" s="15">
        <v>16326</v>
      </c>
      <c r="AC372" s="15">
        <v>4312</v>
      </c>
    </row>
    <row r="373" spans="2:29" ht="19.7" customHeight="1" x14ac:dyDescent="0.2">
      <c r="B373" s="10"/>
      <c r="C373" s="11"/>
      <c r="D373" s="11"/>
      <c r="E373" s="12"/>
      <c r="F373" s="89"/>
      <c r="G373" s="89"/>
      <c r="H373" s="89"/>
      <c r="I373" s="88"/>
      <c r="Z373" s="15">
        <v>68402</v>
      </c>
      <c r="AA373" s="15">
        <v>28259</v>
      </c>
      <c r="AB373" s="15">
        <v>25687</v>
      </c>
      <c r="AC373" s="15">
        <v>14456</v>
      </c>
    </row>
    <row r="374" spans="2:29" ht="19.7" customHeight="1" x14ac:dyDescent="0.2">
      <c r="B374" s="10"/>
      <c r="C374" s="11"/>
      <c r="D374" s="11"/>
      <c r="E374" s="12"/>
      <c r="F374" s="89"/>
      <c r="G374" s="89"/>
      <c r="H374" s="89"/>
      <c r="I374" s="88"/>
      <c r="Z374" s="15">
        <v>74514</v>
      </c>
      <c r="AA374" s="15">
        <v>28259</v>
      </c>
      <c r="AB374" s="15">
        <v>26776</v>
      </c>
      <c r="AC374" s="15">
        <v>19479</v>
      </c>
    </row>
    <row r="375" spans="2:29" ht="19.7" customHeight="1" x14ac:dyDescent="0.2">
      <c r="B375" s="10"/>
      <c r="C375" s="11"/>
      <c r="D375" s="11"/>
      <c r="E375" s="12"/>
      <c r="F375" s="89"/>
      <c r="G375" s="89"/>
      <c r="H375" s="89"/>
      <c r="I375" s="88"/>
      <c r="Z375" s="15">
        <v>85871</v>
      </c>
      <c r="AA375" s="15">
        <v>28259</v>
      </c>
      <c r="AB375" s="15">
        <v>31914</v>
      </c>
      <c r="AC375" s="15">
        <v>25698</v>
      </c>
    </row>
    <row r="376" spans="2:29" ht="19.7" customHeight="1" x14ac:dyDescent="0.2">
      <c r="B376" s="10"/>
      <c r="C376" s="11"/>
      <c r="D376" s="11"/>
      <c r="E376" s="12"/>
      <c r="F376" s="89"/>
      <c r="G376" s="89"/>
      <c r="H376" s="89"/>
      <c r="I376" s="88"/>
      <c r="Z376" s="15">
        <v>105180</v>
      </c>
      <c r="AA376" s="15">
        <v>28259</v>
      </c>
      <c r="AB376" s="15">
        <v>40943</v>
      </c>
      <c r="AC376" s="15">
        <v>35978</v>
      </c>
    </row>
    <row r="377" spans="2:29" ht="19.7" customHeight="1" x14ac:dyDescent="0.2">
      <c r="B377" s="10"/>
      <c r="C377" s="11"/>
      <c r="D377" s="11"/>
      <c r="E377" s="12"/>
      <c r="F377" s="89"/>
      <c r="G377" s="89"/>
      <c r="H377" s="89"/>
      <c r="I377" s="88"/>
      <c r="Z377" s="15">
        <v>342420</v>
      </c>
      <c r="AA377" s="15">
        <v>56518</v>
      </c>
      <c r="AB377" s="15">
        <v>216804</v>
      </c>
      <c r="AC377" s="15">
        <v>69098</v>
      </c>
    </row>
    <row r="378" spans="2:29" ht="19.7" customHeight="1" x14ac:dyDescent="0.2">
      <c r="B378" s="10"/>
      <c r="C378" s="11"/>
      <c r="D378" s="11"/>
      <c r="E378" s="12"/>
      <c r="F378" s="89"/>
      <c r="G378" s="89"/>
      <c r="H378" s="89"/>
      <c r="I378" s="88"/>
      <c r="Z378" s="15">
        <v>408303</v>
      </c>
      <c r="AA378" s="15">
        <v>56518</v>
      </c>
      <c r="AB378" s="15">
        <v>273541</v>
      </c>
      <c r="AC378" s="15">
        <v>78244</v>
      </c>
    </row>
    <row r="379" spans="2:29" ht="19.7" customHeight="1" x14ac:dyDescent="0.2">
      <c r="B379" s="10"/>
      <c r="C379" s="11"/>
      <c r="D379" s="11"/>
      <c r="E379" s="12"/>
      <c r="F379" s="89"/>
      <c r="G379" s="89"/>
      <c r="H379" s="89"/>
      <c r="I379" s="88"/>
      <c r="Z379" s="15">
        <v>458741</v>
      </c>
      <c r="AA379" s="15">
        <v>56518</v>
      </c>
      <c r="AB379" s="15">
        <v>301888</v>
      </c>
      <c r="AC379" s="15">
        <v>100335</v>
      </c>
    </row>
    <row r="380" spans="2:29" ht="19.7" customHeight="1" x14ac:dyDescent="0.2">
      <c r="B380" s="16"/>
      <c r="C380" s="17"/>
      <c r="D380" s="17"/>
      <c r="E380" s="18"/>
      <c r="F380" s="82"/>
      <c r="G380" s="82"/>
      <c r="H380" s="82"/>
      <c r="I380" s="87"/>
      <c r="Z380" s="15">
        <v>510077</v>
      </c>
      <c r="AA380" s="15">
        <v>56518</v>
      </c>
      <c r="AB380" s="15">
        <v>332281</v>
      </c>
      <c r="AC380" s="15">
        <v>121278</v>
      </c>
    </row>
    <row r="381" spans="2:29" ht="19.7" customHeight="1" x14ac:dyDescent="0.2">
      <c r="B381" s="10"/>
      <c r="C381" s="11"/>
      <c r="D381" s="11"/>
      <c r="E381" s="12"/>
      <c r="F381" s="89"/>
      <c r="G381" s="89"/>
      <c r="H381" s="89"/>
      <c r="I381" s="88"/>
      <c r="Z381" s="15">
        <v>556109</v>
      </c>
      <c r="AA381" s="15">
        <v>56518</v>
      </c>
      <c r="AB381" s="15">
        <v>364722</v>
      </c>
      <c r="AC381" s="15">
        <v>134869</v>
      </c>
    </row>
    <row r="382" spans="2:29" ht="19.7" customHeight="1" x14ac:dyDescent="0.2">
      <c r="B382" s="10"/>
      <c r="C382" s="11"/>
      <c r="D382" s="11"/>
      <c r="E382" s="12"/>
      <c r="F382" s="89"/>
      <c r="G382" s="89"/>
      <c r="H382" s="89"/>
      <c r="I382" s="88"/>
      <c r="Z382" s="15">
        <v>84233</v>
      </c>
      <c r="AA382" s="15">
        <v>28259</v>
      </c>
      <c r="AB382" s="15">
        <v>15579</v>
      </c>
      <c r="AC382" s="15">
        <v>40395</v>
      </c>
    </row>
    <row r="383" spans="2:29" ht="19.7" customHeight="1" x14ac:dyDescent="0.2">
      <c r="B383" s="10"/>
      <c r="C383" s="11"/>
      <c r="D383" s="11"/>
      <c r="E383" s="12"/>
      <c r="F383" s="89"/>
      <c r="G383" s="89"/>
      <c r="H383" s="89"/>
      <c r="I383" s="88"/>
      <c r="Z383" s="15">
        <v>52075</v>
      </c>
      <c r="AA383" s="15">
        <v>28259</v>
      </c>
      <c r="AB383" s="15">
        <v>12460</v>
      </c>
      <c r="AC383" s="15">
        <v>11356</v>
      </c>
    </row>
    <row r="384" spans="2:29" ht="19.7" customHeight="1" x14ac:dyDescent="0.2">
      <c r="B384" s="10"/>
      <c r="C384" s="11"/>
      <c r="D384" s="11"/>
      <c r="E384" s="12"/>
      <c r="F384" s="89"/>
      <c r="G384" s="89"/>
      <c r="H384" s="89"/>
      <c r="I384" s="88"/>
      <c r="Z384" s="15">
        <v>57243</v>
      </c>
      <c r="AA384" s="15">
        <v>28259</v>
      </c>
      <c r="AB384" s="15">
        <v>15260</v>
      </c>
      <c r="AC384" s="15">
        <v>13724</v>
      </c>
    </row>
    <row r="385" spans="2:29" ht="19.7" customHeight="1" x14ac:dyDescent="0.2">
      <c r="B385" s="10"/>
      <c r="C385" s="11"/>
      <c r="D385" s="11"/>
      <c r="E385" s="12"/>
      <c r="F385" s="89"/>
      <c r="G385" s="89"/>
      <c r="H385" s="89"/>
      <c r="I385" s="88"/>
      <c r="Z385" s="15">
        <v>61018</v>
      </c>
      <c r="AA385" s="15">
        <v>28259</v>
      </c>
      <c r="AB385" s="15">
        <v>15820</v>
      </c>
      <c r="AC385" s="15">
        <v>16939</v>
      </c>
    </row>
    <row r="386" spans="2:29" ht="19.7" customHeight="1" x14ac:dyDescent="0.2">
      <c r="B386" s="10"/>
      <c r="C386" s="11"/>
      <c r="D386" s="11"/>
      <c r="E386" s="12"/>
      <c r="F386" s="89"/>
      <c r="G386" s="89"/>
      <c r="H386" s="89"/>
      <c r="I386" s="88"/>
      <c r="Z386" s="15">
        <v>68028</v>
      </c>
      <c r="AA386" s="15">
        <v>28259</v>
      </c>
      <c r="AB386" s="15">
        <v>20020</v>
      </c>
      <c r="AC386" s="15">
        <v>19749</v>
      </c>
    </row>
    <row r="387" spans="2:29" ht="19.7" customHeight="1" x14ac:dyDescent="0.2">
      <c r="B387" s="10"/>
      <c r="C387" s="11"/>
      <c r="D387" s="11"/>
      <c r="E387" s="12"/>
      <c r="F387" s="89"/>
      <c r="G387" s="89"/>
      <c r="H387" s="89"/>
      <c r="I387" s="88"/>
      <c r="Z387" s="15">
        <v>21721</v>
      </c>
      <c r="AA387" s="15">
        <v>20106</v>
      </c>
      <c r="AB387" s="15">
        <v>1111</v>
      </c>
      <c r="AC387" s="15">
        <v>504</v>
      </c>
    </row>
    <row r="388" spans="2:29" ht="19.7" customHeight="1" x14ac:dyDescent="0.2">
      <c r="B388" s="10"/>
      <c r="C388" s="11"/>
      <c r="D388" s="11"/>
      <c r="E388" s="12"/>
      <c r="F388" s="89"/>
      <c r="G388" s="89"/>
      <c r="H388" s="89"/>
      <c r="I388" s="88"/>
      <c r="Z388" s="15">
        <v>22459</v>
      </c>
      <c r="AA388" s="15">
        <v>20106</v>
      </c>
      <c r="AB388" s="15">
        <v>1667</v>
      </c>
      <c r="AC388" s="15">
        <v>686</v>
      </c>
    </row>
    <row r="389" spans="2:29" ht="19.7" customHeight="1" x14ac:dyDescent="0.2">
      <c r="B389" s="10"/>
      <c r="C389" s="11"/>
      <c r="D389" s="11"/>
      <c r="E389" s="12"/>
      <c r="F389" s="89"/>
      <c r="G389" s="89"/>
      <c r="H389" s="89"/>
      <c r="I389" s="88"/>
      <c r="Z389" s="15">
        <v>1671251</v>
      </c>
      <c r="AA389" s="15">
        <v>197814</v>
      </c>
      <c r="AB389" s="15">
        <v>184792</v>
      </c>
      <c r="AC389" s="15">
        <v>1288645</v>
      </c>
    </row>
    <row r="390" spans="2:29" ht="19.7" customHeight="1" x14ac:dyDescent="0.2">
      <c r="B390" s="10"/>
      <c r="C390" s="11"/>
      <c r="D390" s="11"/>
      <c r="E390" s="12"/>
      <c r="F390" s="89"/>
      <c r="G390" s="89"/>
      <c r="H390" s="89"/>
      <c r="I390" s="88"/>
      <c r="Z390" s="15">
        <v>72451</v>
      </c>
      <c r="AA390" s="15">
        <v>28259</v>
      </c>
      <c r="AB390" s="15">
        <v>24180</v>
      </c>
      <c r="AC390" s="15">
        <v>20012</v>
      </c>
    </row>
    <row r="391" spans="2:29" ht="19.7" customHeight="1" x14ac:dyDescent="0.2">
      <c r="B391" s="10"/>
      <c r="C391" s="11"/>
      <c r="D391" s="11"/>
      <c r="E391" s="12"/>
      <c r="F391" s="89"/>
      <c r="G391" s="89"/>
      <c r="H391" s="89"/>
      <c r="I391" s="88"/>
      <c r="Z391" s="15">
        <v>103505</v>
      </c>
      <c r="AA391" s="15">
        <v>28259</v>
      </c>
      <c r="AB391" s="15">
        <v>49784</v>
      </c>
      <c r="AC391" s="15">
        <v>25462</v>
      </c>
    </row>
    <row r="392" spans="2:29" ht="19.7" customHeight="1" x14ac:dyDescent="0.2">
      <c r="B392" s="10"/>
      <c r="C392" s="11"/>
      <c r="D392" s="11"/>
      <c r="E392" s="12"/>
      <c r="F392" s="89"/>
      <c r="G392" s="89"/>
      <c r="H392" s="89"/>
      <c r="I392" s="88"/>
      <c r="Z392" s="15">
        <v>72181</v>
      </c>
      <c r="AA392" s="15">
        <v>28259</v>
      </c>
      <c r="AB392" s="15">
        <v>12257</v>
      </c>
      <c r="AC392" s="15">
        <v>31665</v>
      </c>
    </row>
    <row r="393" spans="2:29" ht="19.7" customHeight="1" x14ac:dyDescent="0.2">
      <c r="B393" s="10"/>
      <c r="C393" s="11"/>
      <c r="D393" s="11"/>
      <c r="E393" s="12"/>
      <c r="F393" s="89"/>
      <c r="G393" s="89"/>
      <c r="H393" s="89"/>
      <c r="I393" s="88"/>
      <c r="Z393" s="15">
        <v>113671</v>
      </c>
      <c r="AA393" s="15">
        <v>28259</v>
      </c>
      <c r="AB393" s="15">
        <v>26302</v>
      </c>
      <c r="AC393" s="15">
        <v>59110</v>
      </c>
    </row>
    <row r="394" spans="2:29" ht="19.7" customHeight="1" x14ac:dyDescent="0.2">
      <c r="B394" s="10"/>
      <c r="C394" s="11"/>
      <c r="D394" s="11"/>
      <c r="E394" s="12"/>
      <c r="F394" s="89"/>
      <c r="G394" s="89"/>
      <c r="H394" s="89"/>
      <c r="I394" s="88"/>
      <c r="Z394" s="15">
        <v>158122</v>
      </c>
      <c r="AA394" s="15">
        <v>28259</v>
      </c>
      <c r="AB394" s="15">
        <v>30643</v>
      </c>
      <c r="AC394" s="15">
        <v>99220</v>
      </c>
    </row>
    <row r="395" spans="2:29" ht="19.7" customHeight="1" x14ac:dyDescent="0.2">
      <c r="B395" s="10"/>
      <c r="C395" s="11"/>
      <c r="D395" s="11"/>
      <c r="E395" s="12"/>
      <c r="F395" s="89"/>
      <c r="G395" s="89"/>
      <c r="H395" s="89"/>
      <c r="I395" s="88"/>
      <c r="Z395" s="15">
        <v>229685</v>
      </c>
      <c r="AA395" s="15">
        <v>28259</v>
      </c>
      <c r="AB395" s="15">
        <v>49412</v>
      </c>
      <c r="AC395" s="15">
        <v>152014</v>
      </c>
    </row>
    <row r="396" spans="2:29" ht="19.7" customHeight="1" x14ac:dyDescent="0.2">
      <c r="B396" s="10"/>
      <c r="C396" s="11"/>
      <c r="D396" s="11"/>
      <c r="E396" s="12"/>
      <c r="F396" s="89"/>
      <c r="G396" s="89"/>
      <c r="H396" s="89"/>
      <c r="I396" s="88"/>
      <c r="Z396" s="15">
        <v>95621</v>
      </c>
      <c r="AA396" s="15">
        <v>28259</v>
      </c>
      <c r="AB396" s="15">
        <v>14008</v>
      </c>
      <c r="AC396" s="15">
        <v>53354</v>
      </c>
    </row>
    <row r="397" spans="2:29" ht="19.7" customHeight="1" x14ac:dyDescent="0.2">
      <c r="B397" s="10"/>
      <c r="C397" s="11"/>
      <c r="D397" s="11"/>
      <c r="E397" s="12"/>
      <c r="F397" s="89"/>
      <c r="G397" s="89"/>
      <c r="H397" s="89"/>
      <c r="I397" s="88"/>
      <c r="Z397" s="15">
        <v>121953</v>
      </c>
      <c r="AA397" s="15">
        <v>28259</v>
      </c>
      <c r="AB397" s="15">
        <v>16784</v>
      </c>
      <c r="AC397" s="15">
        <v>76910</v>
      </c>
    </row>
    <row r="398" spans="2:29" ht="19.7" customHeight="1" x14ac:dyDescent="0.2">
      <c r="B398" s="10"/>
      <c r="C398" s="11"/>
      <c r="D398" s="11"/>
      <c r="E398" s="12"/>
      <c r="F398" s="89"/>
      <c r="G398" s="89"/>
      <c r="H398" s="89"/>
      <c r="I398" s="88"/>
      <c r="Z398" s="15">
        <v>49706</v>
      </c>
      <c r="AA398" s="15">
        <v>28259</v>
      </c>
      <c r="AB398" s="15">
        <v>5154</v>
      </c>
      <c r="AC398" s="15">
        <v>16293</v>
      </c>
    </row>
    <row r="399" spans="2:29" ht="19.7" customHeight="1" x14ac:dyDescent="0.2">
      <c r="B399" s="10"/>
      <c r="C399" s="11"/>
      <c r="D399" s="11"/>
      <c r="E399" s="12"/>
      <c r="F399" s="89"/>
      <c r="G399" s="89"/>
      <c r="H399" s="89"/>
      <c r="I399" s="88"/>
      <c r="Z399" s="15">
        <v>52996</v>
      </c>
      <c r="AA399" s="15">
        <v>28259</v>
      </c>
      <c r="AB399" s="15">
        <v>7087</v>
      </c>
      <c r="AC399" s="15">
        <v>17650</v>
      </c>
    </row>
    <row r="400" spans="2:29" ht="19.7" customHeight="1" x14ac:dyDescent="0.2">
      <c r="B400" s="10"/>
      <c r="C400" s="11"/>
      <c r="D400" s="11"/>
      <c r="E400" s="12"/>
      <c r="F400" s="89"/>
      <c r="G400" s="89"/>
      <c r="H400" s="89"/>
      <c r="I400" s="88"/>
      <c r="Z400" s="15">
        <v>51160</v>
      </c>
      <c r="AA400" s="15">
        <v>28259</v>
      </c>
      <c r="AB400" s="15">
        <v>5697</v>
      </c>
      <c r="AC400" s="15">
        <v>17204</v>
      </c>
    </row>
    <row r="401" spans="2:29" ht="19.7" customHeight="1" x14ac:dyDescent="0.2">
      <c r="B401" s="10"/>
      <c r="C401" s="11"/>
      <c r="D401" s="11"/>
      <c r="E401" s="12"/>
      <c r="F401" s="89"/>
      <c r="G401" s="89"/>
      <c r="H401" s="89"/>
      <c r="I401" s="88"/>
      <c r="Z401" s="15">
        <v>113547</v>
      </c>
      <c r="AA401" s="15">
        <v>28259</v>
      </c>
      <c r="AB401" s="15">
        <v>33808</v>
      </c>
      <c r="AC401" s="15">
        <v>51480</v>
      </c>
    </row>
    <row r="402" spans="2:29" ht="19.7" customHeight="1" x14ac:dyDescent="0.2">
      <c r="B402" s="10"/>
      <c r="C402" s="11"/>
      <c r="D402" s="11"/>
      <c r="E402" s="12"/>
      <c r="F402" s="89"/>
      <c r="G402" s="89"/>
      <c r="H402" s="89"/>
      <c r="I402" s="88"/>
      <c r="Z402" s="15">
        <v>61262</v>
      </c>
      <c r="AA402" s="15">
        <v>28259</v>
      </c>
      <c r="AC402" s="15">
        <v>33003</v>
      </c>
    </row>
    <row r="403" spans="2:29" ht="19.7" customHeight="1" x14ac:dyDescent="0.2">
      <c r="B403" s="10"/>
      <c r="C403" s="11"/>
      <c r="D403" s="11"/>
      <c r="E403" s="12"/>
      <c r="F403" s="89"/>
      <c r="G403" s="89"/>
      <c r="H403" s="89"/>
      <c r="I403" s="88"/>
      <c r="Z403" s="15">
        <v>72539</v>
      </c>
      <c r="AA403" s="15">
        <v>28259</v>
      </c>
      <c r="AC403" s="15">
        <v>44280</v>
      </c>
    </row>
    <row r="404" spans="2:29" ht="19.7" customHeight="1" x14ac:dyDescent="0.2">
      <c r="B404" s="10"/>
      <c r="C404" s="11"/>
      <c r="D404" s="11"/>
      <c r="E404" s="12"/>
      <c r="F404" s="89"/>
      <c r="G404" s="89"/>
      <c r="H404" s="89"/>
      <c r="I404" s="88"/>
      <c r="Z404" s="15">
        <v>89500</v>
      </c>
      <c r="AA404" s="15">
        <v>28259</v>
      </c>
      <c r="AC404" s="15">
        <v>61241</v>
      </c>
    </row>
    <row r="405" spans="2:29" ht="19.7" customHeight="1" x14ac:dyDescent="0.2">
      <c r="B405" s="16"/>
      <c r="C405" s="17"/>
      <c r="D405" s="17"/>
      <c r="E405" s="18"/>
      <c r="F405" s="82"/>
      <c r="G405" s="82"/>
      <c r="H405" s="82"/>
      <c r="I405" s="87"/>
      <c r="Z405" s="15">
        <v>98459</v>
      </c>
      <c r="AA405" s="15">
        <v>28259</v>
      </c>
      <c r="AC405" s="15">
        <v>70200</v>
      </c>
    </row>
    <row r="406" spans="2:29" ht="19.7" customHeight="1" x14ac:dyDescent="0.2">
      <c r="B406" s="10"/>
      <c r="C406" s="11"/>
      <c r="D406" s="11"/>
      <c r="E406" s="12"/>
      <c r="F406" s="89"/>
      <c r="G406" s="89"/>
      <c r="H406" s="89"/>
      <c r="I406" s="88"/>
      <c r="Z406" s="15">
        <v>104111</v>
      </c>
      <c r="AA406" s="15">
        <v>28259</v>
      </c>
      <c r="AC406" s="15">
        <v>75852</v>
      </c>
    </row>
    <row r="407" spans="2:29" ht="19.7" customHeight="1" x14ac:dyDescent="0.2">
      <c r="B407" s="10"/>
      <c r="C407" s="11"/>
      <c r="D407" s="11"/>
      <c r="E407" s="12"/>
      <c r="F407" s="89"/>
      <c r="G407" s="89"/>
      <c r="H407" s="89"/>
      <c r="I407" s="88"/>
      <c r="Z407" s="15">
        <v>116509</v>
      </c>
      <c r="AA407" s="15">
        <v>28259</v>
      </c>
      <c r="AC407" s="15">
        <v>88250</v>
      </c>
    </row>
    <row r="408" spans="2:29" ht="19.7" customHeight="1" x14ac:dyDescent="0.2">
      <c r="B408" s="10"/>
      <c r="C408" s="11"/>
      <c r="D408" s="11"/>
      <c r="E408" s="12"/>
      <c r="F408" s="89"/>
      <c r="G408" s="89"/>
      <c r="H408" s="89"/>
      <c r="I408" s="88"/>
      <c r="Z408" s="15">
        <v>4818</v>
      </c>
      <c r="AC408" s="15">
        <v>4818</v>
      </c>
    </row>
    <row r="409" spans="2:29" ht="19.7" customHeight="1" x14ac:dyDescent="0.2">
      <c r="B409" s="10"/>
      <c r="C409" s="11"/>
      <c r="D409" s="11"/>
      <c r="E409" s="12"/>
      <c r="F409" s="89"/>
      <c r="G409" s="89"/>
      <c r="H409" s="89"/>
      <c r="I409" s="88"/>
      <c r="Z409" s="15">
        <v>5968</v>
      </c>
      <c r="AC409" s="15">
        <v>5968</v>
      </c>
    </row>
    <row r="410" spans="2:29" ht="19.7" customHeight="1" x14ac:dyDescent="0.2">
      <c r="B410" s="10"/>
      <c r="C410" s="11"/>
      <c r="D410" s="11"/>
      <c r="E410" s="12"/>
      <c r="F410" s="89"/>
      <c r="G410" s="89"/>
      <c r="H410" s="89"/>
      <c r="I410" s="88"/>
      <c r="Z410" s="15">
        <v>7118</v>
      </c>
      <c r="AC410" s="15">
        <v>7118</v>
      </c>
    </row>
    <row r="411" spans="2:29" ht="19.7" customHeight="1" x14ac:dyDescent="0.2">
      <c r="B411" s="10"/>
      <c r="C411" s="11"/>
      <c r="D411" s="11"/>
      <c r="E411" s="12"/>
      <c r="F411" s="89"/>
      <c r="G411" s="89"/>
      <c r="H411" s="89"/>
      <c r="I411" s="88"/>
      <c r="Z411" s="15">
        <v>8268</v>
      </c>
      <c r="AC411" s="15">
        <v>8268</v>
      </c>
    </row>
    <row r="412" spans="2:29" ht="19.7" customHeight="1" x14ac:dyDescent="0.2">
      <c r="B412" s="10"/>
      <c r="C412" s="11"/>
      <c r="D412" s="11"/>
      <c r="E412" s="12"/>
      <c r="F412" s="89"/>
      <c r="G412" s="89"/>
      <c r="H412" s="89"/>
      <c r="I412" s="88"/>
      <c r="Z412" s="15">
        <v>22303</v>
      </c>
      <c r="AA412" s="15">
        <v>20106</v>
      </c>
      <c r="AB412" s="15">
        <v>1738</v>
      </c>
      <c r="AC412" s="15">
        <v>459</v>
      </c>
    </row>
    <row r="413" spans="2:29" ht="19.7" customHeight="1" x14ac:dyDescent="0.2">
      <c r="B413" s="10"/>
      <c r="C413" s="11"/>
      <c r="D413" s="11"/>
      <c r="E413" s="12"/>
      <c r="F413" s="89"/>
      <c r="G413" s="89"/>
      <c r="H413" s="89"/>
      <c r="I413" s="88"/>
      <c r="Z413" s="15">
        <v>22626</v>
      </c>
      <c r="AA413" s="15">
        <v>20106</v>
      </c>
      <c r="AB413" s="15">
        <v>1738</v>
      </c>
      <c r="AC413" s="15">
        <v>782</v>
      </c>
    </row>
    <row r="414" spans="2:29" ht="19.7" customHeight="1" x14ac:dyDescent="0.2">
      <c r="B414" s="10"/>
      <c r="C414" s="11"/>
      <c r="D414" s="11"/>
      <c r="E414" s="12"/>
      <c r="F414" s="89"/>
      <c r="G414" s="89"/>
      <c r="H414" s="89"/>
      <c r="I414" s="88"/>
      <c r="Z414" s="15">
        <v>22764</v>
      </c>
      <c r="AA414" s="15">
        <v>20106</v>
      </c>
      <c r="AB414" s="15">
        <v>1738</v>
      </c>
      <c r="AC414" s="15">
        <v>920</v>
      </c>
    </row>
    <row r="415" spans="2:29" ht="19.7" customHeight="1" x14ac:dyDescent="0.2">
      <c r="B415" s="10"/>
      <c r="C415" s="11"/>
      <c r="D415" s="11"/>
      <c r="E415" s="12"/>
      <c r="F415" s="89"/>
      <c r="G415" s="89"/>
      <c r="H415" s="89"/>
      <c r="I415" s="88"/>
      <c r="Z415" s="15">
        <v>23887</v>
      </c>
      <c r="AA415" s="15">
        <v>20106</v>
      </c>
      <c r="AB415" s="15">
        <v>2674</v>
      </c>
      <c r="AC415" s="15">
        <v>1107</v>
      </c>
    </row>
    <row r="416" spans="2:29" ht="19.7" customHeight="1" x14ac:dyDescent="0.2">
      <c r="B416" s="10"/>
      <c r="C416" s="11"/>
      <c r="D416" s="11"/>
      <c r="E416" s="12"/>
      <c r="F416" s="89"/>
      <c r="G416" s="89"/>
      <c r="H416" s="89"/>
      <c r="I416" s="88"/>
      <c r="Z416" s="15">
        <v>26588</v>
      </c>
      <c r="AA416" s="15">
        <v>20106</v>
      </c>
      <c r="AB416" s="15">
        <v>5215</v>
      </c>
      <c r="AC416" s="15">
        <v>1267</v>
      </c>
    </row>
    <row r="417" spans="2:29" ht="19.7" customHeight="1" x14ac:dyDescent="0.2">
      <c r="B417" s="10"/>
      <c r="C417" s="11"/>
      <c r="D417" s="11"/>
      <c r="E417" s="12"/>
      <c r="F417" s="89"/>
      <c r="G417" s="89"/>
      <c r="H417" s="89"/>
      <c r="I417" s="88"/>
      <c r="Z417" s="15">
        <v>26747</v>
      </c>
      <c r="AA417" s="15">
        <v>20106</v>
      </c>
      <c r="AB417" s="15">
        <v>5215</v>
      </c>
      <c r="AC417" s="15">
        <v>1426</v>
      </c>
    </row>
    <row r="418" spans="2:29" ht="19.7" customHeight="1" x14ac:dyDescent="0.2">
      <c r="B418" s="10"/>
      <c r="C418" s="11"/>
      <c r="D418" s="11"/>
      <c r="E418" s="12"/>
      <c r="F418" s="89"/>
      <c r="G418" s="89"/>
      <c r="H418" s="89"/>
      <c r="I418" s="88"/>
      <c r="Z418" s="15">
        <v>69785</v>
      </c>
      <c r="AA418" s="15">
        <v>28259</v>
      </c>
      <c r="AB418" s="15">
        <v>20966</v>
      </c>
      <c r="AC418" s="15">
        <v>20560</v>
      </c>
    </row>
    <row r="419" spans="2:29" ht="19.7" customHeight="1" x14ac:dyDescent="0.2">
      <c r="B419" s="10"/>
      <c r="C419" s="11"/>
      <c r="D419" s="11"/>
      <c r="E419" s="12"/>
      <c r="F419" s="89"/>
      <c r="G419" s="89"/>
      <c r="H419" s="89"/>
      <c r="I419" s="88"/>
      <c r="Z419" s="15">
        <v>68400</v>
      </c>
      <c r="AA419" s="15">
        <v>28259</v>
      </c>
      <c r="AB419" s="15">
        <v>20966</v>
      </c>
      <c r="AC419" s="15">
        <v>19175</v>
      </c>
    </row>
    <row r="420" spans="2:29" ht="19.7" customHeight="1" x14ac:dyDescent="0.2">
      <c r="B420" s="10"/>
      <c r="C420" s="11"/>
      <c r="D420" s="11"/>
      <c r="E420" s="12"/>
      <c r="F420" s="89"/>
      <c r="G420" s="89"/>
      <c r="H420" s="89"/>
      <c r="I420" s="88"/>
      <c r="Z420" s="15">
        <v>30609</v>
      </c>
      <c r="AA420" s="15">
        <v>20106</v>
      </c>
      <c r="AB420" s="15">
        <v>8809</v>
      </c>
      <c r="AC420" s="15">
        <v>1694</v>
      </c>
    </row>
    <row r="421" spans="2:29" ht="19.7" customHeight="1" x14ac:dyDescent="0.2">
      <c r="B421" s="10"/>
      <c r="C421" s="11"/>
      <c r="D421" s="11"/>
      <c r="E421" s="12"/>
      <c r="F421" s="89"/>
      <c r="G421" s="89"/>
      <c r="H421" s="89"/>
      <c r="I421" s="88"/>
      <c r="Z421" s="15">
        <v>87021</v>
      </c>
      <c r="AA421" s="15">
        <v>28259</v>
      </c>
      <c r="AB421" s="15">
        <v>22226</v>
      </c>
      <c r="AC421" s="15">
        <v>36536</v>
      </c>
    </row>
    <row r="422" spans="2:29" ht="19.7" customHeight="1" x14ac:dyDescent="0.2">
      <c r="B422" s="10"/>
      <c r="C422" s="11"/>
      <c r="D422" s="11"/>
      <c r="E422" s="12"/>
      <c r="F422" s="89"/>
      <c r="G422" s="89"/>
      <c r="H422" s="89"/>
      <c r="I422" s="88"/>
      <c r="Z422" s="15">
        <v>101820</v>
      </c>
      <c r="AA422" s="15">
        <v>28259</v>
      </c>
      <c r="AB422" s="15">
        <v>23133</v>
      </c>
      <c r="AC422" s="15">
        <v>50428</v>
      </c>
    </row>
    <row r="423" spans="2:29" ht="19.7" customHeight="1" x14ac:dyDescent="0.2">
      <c r="B423" s="10"/>
      <c r="C423" s="11"/>
      <c r="D423" s="11"/>
      <c r="E423" s="12"/>
      <c r="F423" s="89"/>
      <c r="G423" s="89"/>
      <c r="H423" s="89"/>
      <c r="I423" s="88"/>
      <c r="Z423" s="15">
        <v>110928</v>
      </c>
      <c r="AA423" s="15">
        <v>28259</v>
      </c>
      <c r="AB423" s="15">
        <v>26157</v>
      </c>
      <c r="AC423" s="15">
        <v>56512</v>
      </c>
    </row>
    <row r="424" spans="2:29" ht="19.7" customHeight="1" x14ac:dyDescent="0.2">
      <c r="B424" s="10"/>
      <c r="C424" s="11"/>
      <c r="D424" s="11"/>
      <c r="E424" s="12"/>
      <c r="F424" s="89"/>
      <c r="G424" s="89"/>
      <c r="H424" s="89"/>
      <c r="I424" s="88"/>
      <c r="Z424" s="15">
        <v>128185</v>
      </c>
      <c r="AA424" s="15">
        <v>28259</v>
      </c>
      <c r="AB424" s="15">
        <v>26762</v>
      </c>
      <c r="AC424" s="15">
        <v>73164</v>
      </c>
    </row>
    <row r="425" spans="2:29" ht="19.7" customHeight="1" x14ac:dyDescent="0.2">
      <c r="B425" s="10"/>
      <c r="C425" s="11"/>
      <c r="D425" s="11"/>
      <c r="E425" s="12"/>
      <c r="F425" s="89"/>
      <c r="G425" s="89"/>
      <c r="H425" s="89"/>
      <c r="I425" s="88"/>
      <c r="Z425" s="15">
        <v>135224</v>
      </c>
      <c r="AA425" s="15">
        <v>28259</v>
      </c>
      <c r="AB425" s="15">
        <v>35229</v>
      </c>
      <c r="AC425" s="15">
        <v>71736</v>
      </c>
    </row>
    <row r="426" spans="2:29" ht="19.7" customHeight="1" x14ac:dyDescent="0.2">
      <c r="B426" s="10"/>
      <c r="C426" s="11"/>
      <c r="D426" s="11"/>
      <c r="E426" s="12"/>
      <c r="F426" s="89"/>
      <c r="G426" s="89"/>
      <c r="H426" s="89"/>
      <c r="I426" s="88"/>
      <c r="Z426" s="15">
        <v>159828</v>
      </c>
      <c r="AA426" s="15">
        <v>28259</v>
      </c>
      <c r="AB426" s="15">
        <v>39765</v>
      </c>
      <c r="AC426" s="15">
        <v>91804</v>
      </c>
    </row>
    <row r="427" spans="2:29" ht="19.7" customHeight="1" x14ac:dyDescent="0.2">
      <c r="B427" s="10"/>
      <c r="C427" s="11"/>
      <c r="D427" s="11"/>
      <c r="E427" s="12"/>
      <c r="F427" s="89"/>
      <c r="G427" s="89"/>
      <c r="H427" s="89"/>
      <c r="I427" s="88"/>
      <c r="Z427" s="15">
        <v>173066</v>
      </c>
      <c r="AA427" s="15">
        <v>28259</v>
      </c>
      <c r="AB427" s="15">
        <v>39765</v>
      </c>
      <c r="AC427" s="15">
        <v>105042</v>
      </c>
    </row>
    <row r="428" spans="2:29" ht="19.7" customHeight="1" x14ac:dyDescent="0.2">
      <c r="B428" s="10"/>
      <c r="C428" s="11"/>
      <c r="D428" s="11"/>
      <c r="E428" s="12"/>
      <c r="F428" s="89"/>
      <c r="G428" s="89"/>
      <c r="H428" s="89"/>
      <c r="I428" s="88"/>
      <c r="Z428" s="15">
        <v>182888</v>
      </c>
      <c r="AA428" s="15">
        <v>28259</v>
      </c>
      <c r="AB428" s="15">
        <v>46872</v>
      </c>
      <c r="AC428" s="15">
        <v>107757</v>
      </c>
    </row>
    <row r="429" spans="2:29" ht="19.7" customHeight="1" x14ac:dyDescent="0.2">
      <c r="B429" s="10"/>
      <c r="C429" s="11"/>
      <c r="D429" s="11"/>
      <c r="E429" s="12"/>
      <c r="F429" s="89"/>
      <c r="G429" s="89"/>
      <c r="H429" s="89"/>
      <c r="I429" s="88"/>
      <c r="Z429" s="15">
        <v>14168</v>
      </c>
      <c r="AC429" s="15">
        <v>14168</v>
      </c>
    </row>
    <row r="430" spans="2:29" ht="19.7" customHeight="1" x14ac:dyDescent="0.2">
      <c r="B430" s="16"/>
      <c r="C430" s="17"/>
      <c r="D430" s="17"/>
      <c r="E430" s="18"/>
      <c r="F430" s="82"/>
      <c r="G430" s="82"/>
      <c r="H430" s="82"/>
      <c r="I430" s="87"/>
      <c r="Z430" s="15">
        <v>20175</v>
      </c>
      <c r="AC430" s="15">
        <v>20175</v>
      </c>
    </row>
    <row r="431" spans="2:29" ht="19.7" customHeight="1" x14ac:dyDescent="0.2">
      <c r="B431" s="10"/>
      <c r="C431" s="11"/>
      <c r="D431" s="11"/>
      <c r="E431" s="12"/>
      <c r="F431" s="89"/>
      <c r="G431" s="89"/>
      <c r="H431" s="89"/>
      <c r="I431" s="88"/>
      <c r="Z431" s="15">
        <v>28429</v>
      </c>
      <c r="AB431" s="15">
        <v>9873</v>
      </c>
      <c r="AC431" s="15">
        <v>18556</v>
      </c>
    </row>
    <row r="432" spans="2:29" ht="19.7" customHeight="1" x14ac:dyDescent="0.2">
      <c r="B432" s="10"/>
      <c r="C432" s="11"/>
      <c r="D432" s="11"/>
      <c r="E432" s="12"/>
      <c r="F432" s="89"/>
      <c r="G432" s="89"/>
      <c r="H432" s="89"/>
      <c r="I432" s="88"/>
      <c r="Z432" s="15">
        <v>106787</v>
      </c>
      <c r="AB432" s="15">
        <v>28192</v>
      </c>
      <c r="AC432" s="15">
        <v>78595</v>
      </c>
    </row>
    <row r="433" spans="2:29" ht="19.7" customHeight="1" x14ac:dyDescent="0.2">
      <c r="B433" s="10"/>
      <c r="C433" s="11"/>
      <c r="D433" s="11"/>
      <c r="E433" s="12"/>
      <c r="F433" s="89"/>
      <c r="G433" s="89"/>
      <c r="H433" s="89"/>
      <c r="I433" s="88"/>
      <c r="Z433" s="15">
        <v>60</v>
      </c>
      <c r="AC433" s="15">
        <v>60</v>
      </c>
    </row>
    <row r="434" spans="2:29" ht="19.7" customHeight="1" x14ac:dyDescent="0.2">
      <c r="B434" s="10"/>
      <c r="C434" s="11"/>
      <c r="D434" s="11"/>
      <c r="E434" s="12"/>
      <c r="F434" s="89"/>
      <c r="G434" s="89"/>
      <c r="H434" s="89"/>
      <c r="I434" s="88"/>
      <c r="Z434" s="15">
        <v>1557</v>
      </c>
      <c r="AB434" s="15">
        <v>1442</v>
      </c>
      <c r="AC434" s="15">
        <v>115</v>
      </c>
    </row>
    <row r="435" spans="2:29" ht="19.7" customHeight="1" x14ac:dyDescent="0.2">
      <c r="B435" s="10"/>
      <c r="C435" s="11"/>
      <c r="D435" s="11"/>
      <c r="E435" s="12"/>
      <c r="F435" s="89"/>
      <c r="G435" s="89"/>
      <c r="H435" s="89"/>
      <c r="I435" s="88"/>
      <c r="Z435" s="15">
        <v>23059</v>
      </c>
      <c r="AA435" s="15">
        <v>20106</v>
      </c>
      <c r="AC435" s="15">
        <v>2953</v>
      </c>
    </row>
    <row r="436" spans="2:29" ht="19.7" customHeight="1" x14ac:dyDescent="0.2">
      <c r="B436" s="10"/>
      <c r="C436" s="11"/>
      <c r="D436" s="11"/>
      <c r="E436" s="12"/>
      <c r="F436" s="89"/>
      <c r="G436" s="89"/>
      <c r="H436" s="89"/>
      <c r="I436" s="88"/>
      <c r="Z436" s="15">
        <v>82866</v>
      </c>
      <c r="AA436" s="15">
        <v>28259</v>
      </c>
      <c r="AC436" s="15">
        <v>54607</v>
      </c>
    </row>
    <row r="437" spans="2:29" ht="19.7" customHeight="1" x14ac:dyDescent="0.2">
      <c r="B437" s="10"/>
      <c r="C437" s="11"/>
      <c r="D437" s="11"/>
      <c r="E437" s="12"/>
      <c r="F437" s="89"/>
      <c r="G437" s="89"/>
      <c r="H437" s="89"/>
      <c r="I437" s="88"/>
      <c r="Z437" s="15">
        <v>104068</v>
      </c>
      <c r="AA437" s="15">
        <v>28259</v>
      </c>
      <c r="AC437" s="15">
        <v>75809</v>
      </c>
    </row>
    <row r="438" spans="2:29" ht="19.7" customHeight="1" x14ac:dyDescent="0.2">
      <c r="B438" s="10"/>
      <c r="C438" s="11"/>
      <c r="D438" s="11"/>
      <c r="E438" s="12"/>
      <c r="F438" s="89"/>
      <c r="G438" s="89"/>
      <c r="H438" s="89"/>
      <c r="I438" s="88"/>
      <c r="Z438" s="15">
        <v>113544</v>
      </c>
      <c r="AA438" s="15">
        <v>28259</v>
      </c>
      <c r="AC438" s="15">
        <v>85285</v>
      </c>
    </row>
    <row r="439" spans="2:29" ht="19.7" customHeight="1" x14ac:dyDescent="0.2">
      <c r="B439" s="10"/>
      <c r="C439" s="11"/>
      <c r="D439" s="11"/>
      <c r="E439" s="12"/>
      <c r="F439" s="89"/>
      <c r="G439" s="89"/>
      <c r="H439" s="89"/>
      <c r="I439" s="88"/>
      <c r="Z439" s="15">
        <v>121127</v>
      </c>
      <c r="AA439" s="15">
        <v>28259</v>
      </c>
      <c r="AC439" s="15">
        <v>92868</v>
      </c>
    </row>
    <row r="440" spans="2:29" ht="19.7" customHeight="1" x14ac:dyDescent="0.2">
      <c r="B440" s="10"/>
      <c r="C440" s="11"/>
      <c r="D440" s="11"/>
      <c r="E440" s="12"/>
      <c r="F440" s="89"/>
      <c r="G440" s="89"/>
      <c r="H440" s="89"/>
      <c r="I440" s="88"/>
      <c r="Z440" s="15">
        <v>198096</v>
      </c>
      <c r="AA440" s="15">
        <v>48365</v>
      </c>
      <c r="AB440" s="15">
        <v>53191</v>
      </c>
      <c r="AC440" s="15">
        <v>96540</v>
      </c>
    </row>
    <row r="441" spans="2:29" ht="19.7" customHeight="1" x14ac:dyDescent="0.2">
      <c r="B441" s="10"/>
      <c r="C441" s="11"/>
      <c r="D441" s="11"/>
      <c r="E441" s="12"/>
      <c r="F441" s="89"/>
      <c r="G441" s="89"/>
      <c r="H441" s="89"/>
      <c r="I441" s="88"/>
      <c r="Z441" s="15">
        <v>80931</v>
      </c>
      <c r="AA441" s="15">
        <v>28259</v>
      </c>
      <c r="AB441" s="15">
        <v>28192</v>
      </c>
      <c r="AC441" s="15">
        <v>24480</v>
      </c>
    </row>
    <row r="442" spans="2:29" ht="19.7" customHeight="1" x14ac:dyDescent="0.2">
      <c r="B442" s="10"/>
      <c r="C442" s="11"/>
      <c r="D442" s="11"/>
      <c r="E442" s="12"/>
      <c r="F442" s="89"/>
      <c r="G442" s="89"/>
      <c r="H442" s="89"/>
      <c r="I442" s="88"/>
      <c r="Z442" s="15">
        <v>74039</v>
      </c>
      <c r="AA442" s="15">
        <v>28259</v>
      </c>
      <c r="AB442" s="15">
        <v>28192</v>
      </c>
      <c r="AC442" s="15">
        <v>17588</v>
      </c>
    </row>
    <row r="443" spans="2:29" ht="19.7" customHeight="1" x14ac:dyDescent="0.2">
      <c r="B443" s="10"/>
      <c r="C443" s="11"/>
      <c r="D443" s="11"/>
      <c r="E443" s="12"/>
      <c r="F443" s="89"/>
      <c r="G443" s="89"/>
      <c r="H443" s="89"/>
      <c r="I443" s="88"/>
      <c r="Z443" s="15">
        <v>1270</v>
      </c>
      <c r="AC443" s="15">
        <v>1270</v>
      </c>
    </row>
    <row r="444" spans="2:29" ht="19.7" customHeight="1" x14ac:dyDescent="0.2">
      <c r="B444" s="10"/>
      <c r="C444" s="11"/>
      <c r="D444" s="11"/>
      <c r="E444" s="12"/>
      <c r="F444" s="89"/>
      <c r="G444" s="89"/>
      <c r="H444" s="89"/>
      <c r="I444" s="88"/>
      <c r="Z444" s="15">
        <v>1332</v>
      </c>
      <c r="AC444" s="15">
        <v>1332</v>
      </c>
    </row>
    <row r="445" spans="2:29" ht="19.7" customHeight="1" x14ac:dyDescent="0.2">
      <c r="B445" s="10"/>
      <c r="C445" s="11"/>
      <c r="D445" s="11"/>
      <c r="E445" s="12"/>
      <c r="F445" s="89"/>
      <c r="G445" s="89"/>
      <c r="H445" s="89"/>
      <c r="I445" s="88"/>
      <c r="Z445" s="15">
        <v>1578</v>
      </c>
      <c r="AC445" s="15">
        <v>1578</v>
      </c>
    </row>
    <row r="446" spans="2:29" ht="19.7" customHeight="1" x14ac:dyDescent="0.2">
      <c r="B446" s="10"/>
      <c r="C446" s="11"/>
      <c r="D446" s="11"/>
      <c r="E446" s="12"/>
      <c r="F446" s="89"/>
      <c r="G446" s="89"/>
      <c r="H446" s="89"/>
      <c r="I446" s="88"/>
      <c r="Z446" s="15">
        <v>1806</v>
      </c>
      <c r="AC446" s="15">
        <v>1806</v>
      </c>
    </row>
    <row r="447" spans="2:29" ht="19.7" customHeight="1" x14ac:dyDescent="0.2">
      <c r="B447" s="10"/>
      <c r="C447" s="11"/>
      <c r="D447" s="11"/>
      <c r="E447" s="12"/>
      <c r="F447" s="89"/>
      <c r="G447" s="89"/>
      <c r="H447" s="89"/>
      <c r="I447" s="88"/>
      <c r="Z447" s="15">
        <v>2133</v>
      </c>
      <c r="AC447" s="15">
        <v>2133</v>
      </c>
    </row>
    <row r="448" spans="2:29" ht="19.7" customHeight="1" x14ac:dyDescent="0.2">
      <c r="B448" s="10"/>
      <c r="C448" s="11"/>
      <c r="D448" s="11"/>
      <c r="E448" s="12"/>
      <c r="F448" s="89"/>
      <c r="G448" s="89"/>
      <c r="H448" s="89"/>
      <c r="I448" s="88"/>
      <c r="Z448" s="15">
        <v>4714</v>
      </c>
      <c r="AC448" s="15">
        <v>4714</v>
      </c>
    </row>
    <row r="449" spans="2:29" ht="19.7" customHeight="1" x14ac:dyDescent="0.2">
      <c r="B449" s="10"/>
      <c r="C449" s="11"/>
      <c r="D449" s="11"/>
      <c r="E449" s="12"/>
      <c r="F449" s="89"/>
      <c r="G449" s="89"/>
      <c r="H449" s="89"/>
      <c r="I449" s="88"/>
      <c r="Z449" s="15">
        <v>5132</v>
      </c>
      <c r="AC449" s="15">
        <v>5132</v>
      </c>
    </row>
    <row r="450" spans="2:29" ht="19.7" customHeight="1" x14ac:dyDescent="0.2">
      <c r="B450" s="10"/>
      <c r="C450" s="11"/>
      <c r="D450" s="11"/>
      <c r="E450" s="12"/>
      <c r="F450" s="89"/>
      <c r="G450" s="89"/>
      <c r="H450" s="89"/>
      <c r="I450" s="88"/>
      <c r="Z450" s="15">
        <v>6644</v>
      </c>
      <c r="AC450" s="15">
        <v>6644</v>
      </c>
    </row>
    <row r="451" spans="2:29" ht="19.7" customHeight="1" x14ac:dyDescent="0.2">
      <c r="B451" s="10"/>
      <c r="C451" s="11"/>
      <c r="D451" s="11"/>
      <c r="E451" s="12"/>
      <c r="F451" s="89"/>
      <c r="G451" s="89"/>
      <c r="H451" s="89"/>
      <c r="I451" s="88"/>
      <c r="Z451" s="15">
        <v>6892</v>
      </c>
      <c r="AC451" s="15">
        <v>6892</v>
      </c>
    </row>
    <row r="452" spans="2:29" ht="19.7" customHeight="1" x14ac:dyDescent="0.2">
      <c r="B452" s="10"/>
      <c r="C452" s="11"/>
      <c r="D452" s="11"/>
      <c r="E452" s="12"/>
      <c r="F452" s="89"/>
      <c r="G452" s="89"/>
      <c r="H452" s="89"/>
      <c r="I452" s="88"/>
      <c r="Z452" s="15">
        <v>9247</v>
      </c>
      <c r="AC452" s="15">
        <v>9247</v>
      </c>
    </row>
    <row r="453" spans="2:29" ht="19.7" customHeight="1" x14ac:dyDescent="0.2">
      <c r="B453" s="10"/>
      <c r="C453" s="11"/>
      <c r="D453" s="11"/>
      <c r="E453" s="12"/>
      <c r="F453" s="89"/>
      <c r="G453" s="89"/>
      <c r="H453" s="89"/>
      <c r="I453" s="88"/>
      <c r="Z453" s="15">
        <v>5310</v>
      </c>
      <c r="AC453" s="15">
        <v>5310</v>
      </c>
    </row>
    <row r="454" spans="2:29" ht="19.7" customHeight="1" x14ac:dyDescent="0.2">
      <c r="B454" s="10"/>
      <c r="C454" s="11"/>
      <c r="D454" s="11"/>
      <c r="E454" s="12"/>
      <c r="F454" s="89"/>
      <c r="G454" s="89"/>
      <c r="H454" s="89"/>
      <c r="I454" s="88"/>
      <c r="Z454" s="15">
        <v>5698</v>
      </c>
      <c r="AC454" s="15">
        <v>5698</v>
      </c>
    </row>
    <row r="455" spans="2:29" ht="19.7" customHeight="1" x14ac:dyDescent="0.2">
      <c r="B455" s="16"/>
      <c r="C455" s="17"/>
      <c r="D455" s="17"/>
      <c r="E455" s="18"/>
      <c r="F455" s="82"/>
      <c r="G455" s="82"/>
      <c r="H455" s="82"/>
      <c r="I455" s="87"/>
      <c r="Z455" s="15">
        <v>6693</v>
      </c>
      <c r="AC455" s="15">
        <v>6693</v>
      </c>
    </row>
    <row r="456" spans="2:29" ht="19.7" customHeight="1" x14ac:dyDescent="0.2">
      <c r="B456" s="10"/>
      <c r="C456" s="11"/>
      <c r="D456" s="11"/>
      <c r="E456" s="12"/>
      <c r="F456" s="89"/>
      <c r="G456" s="89"/>
      <c r="H456" s="89"/>
      <c r="I456" s="88"/>
      <c r="Z456" s="15">
        <v>7174</v>
      </c>
      <c r="AC456" s="15">
        <v>7174</v>
      </c>
    </row>
    <row r="457" spans="2:29" ht="19.7" customHeight="1" x14ac:dyDescent="0.2">
      <c r="B457" s="10"/>
      <c r="C457" s="11"/>
      <c r="D457" s="11"/>
      <c r="E457" s="12"/>
      <c r="F457" s="89"/>
      <c r="G457" s="89"/>
      <c r="H457" s="89"/>
      <c r="I457" s="88"/>
      <c r="Z457" s="15">
        <v>9628</v>
      </c>
      <c r="AC457" s="15">
        <v>9628</v>
      </c>
    </row>
    <row r="458" spans="2:29" ht="19.7" customHeight="1" x14ac:dyDescent="0.2">
      <c r="B458" s="10"/>
      <c r="C458" s="11"/>
      <c r="D458" s="11"/>
      <c r="E458" s="12"/>
      <c r="F458" s="89"/>
      <c r="G458" s="89"/>
      <c r="H458" s="89"/>
      <c r="I458" s="88"/>
      <c r="Z458" s="15">
        <v>14559</v>
      </c>
      <c r="AC458" s="15">
        <v>14559</v>
      </c>
    </row>
    <row r="459" spans="2:29" ht="19.7" customHeight="1" x14ac:dyDescent="0.2">
      <c r="B459" s="10"/>
      <c r="C459" s="11"/>
      <c r="D459" s="11"/>
      <c r="E459" s="12"/>
      <c r="F459" s="89"/>
      <c r="G459" s="89"/>
      <c r="H459" s="89"/>
      <c r="I459" s="88"/>
      <c r="Z459" s="15">
        <v>15080</v>
      </c>
      <c r="AC459" s="15">
        <v>15080</v>
      </c>
    </row>
    <row r="460" spans="2:29" ht="19.7" customHeight="1" x14ac:dyDescent="0.2">
      <c r="B460" s="10"/>
      <c r="C460" s="11"/>
      <c r="D460" s="11"/>
      <c r="E460" s="12"/>
      <c r="F460" s="89"/>
      <c r="G460" s="89"/>
      <c r="H460" s="89"/>
      <c r="I460" s="88"/>
      <c r="Z460" s="15">
        <v>23384</v>
      </c>
      <c r="AC460" s="15">
        <v>23384</v>
      </c>
    </row>
    <row r="461" spans="2:29" ht="19.7" customHeight="1" x14ac:dyDescent="0.2">
      <c r="B461" s="10"/>
      <c r="C461" s="11"/>
      <c r="D461" s="11"/>
      <c r="E461" s="12"/>
      <c r="F461" s="89"/>
      <c r="G461" s="89"/>
      <c r="H461" s="89"/>
      <c r="I461" s="88"/>
      <c r="Z461" s="15">
        <v>28275</v>
      </c>
      <c r="AC461" s="15">
        <v>28275</v>
      </c>
    </row>
    <row r="462" spans="2:29" ht="19.7" customHeight="1" x14ac:dyDescent="0.2">
      <c r="B462" s="10"/>
      <c r="C462" s="11"/>
      <c r="D462" s="11"/>
      <c r="E462" s="12"/>
      <c r="F462" s="89"/>
      <c r="G462" s="89"/>
      <c r="H462" s="89"/>
      <c r="I462" s="88"/>
      <c r="Z462" s="15">
        <v>29074</v>
      </c>
      <c r="AC462" s="15">
        <v>29074</v>
      </c>
    </row>
    <row r="463" spans="2:29" ht="19.7" customHeight="1" x14ac:dyDescent="0.2">
      <c r="B463" s="10"/>
      <c r="C463" s="11"/>
      <c r="D463" s="11"/>
      <c r="E463" s="12"/>
      <c r="F463" s="89"/>
      <c r="G463" s="89"/>
      <c r="H463" s="89"/>
      <c r="I463" s="88"/>
      <c r="Z463" s="15">
        <v>67285</v>
      </c>
      <c r="AC463" s="15">
        <v>67285</v>
      </c>
    </row>
    <row r="464" spans="2:29" ht="19.7" customHeight="1" x14ac:dyDescent="0.2">
      <c r="B464" s="10"/>
      <c r="C464" s="11"/>
      <c r="D464" s="11"/>
      <c r="E464" s="12"/>
      <c r="F464" s="89"/>
      <c r="G464" s="89"/>
      <c r="H464" s="89"/>
      <c r="I464" s="88"/>
      <c r="Z464" s="15">
        <v>4138</v>
      </c>
      <c r="AC464" s="15">
        <v>4138</v>
      </c>
    </row>
    <row r="465" spans="2:29" ht="19.7" customHeight="1" x14ac:dyDescent="0.2">
      <c r="B465" s="10"/>
      <c r="C465" s="11"/>
      <c r="D465" s="11"/>
      <c r="E465" s="12"/>
      <c r="F465" s="89"/>
      <c r="G465" s="89"/>
      <c r="H465" s="89"/>
      <c r="I465" s="88"/>
      <c r="Z465" s="15">
        <v>5811</v>
      </c>
      <c r="AC465" s="15">
        <v>5811</v>
      </c>
    </row>
    <row r="466" spans="2:29" ht="19.7" customHeight="1" x14ac:dyDescent="0.2">
      <c r="B466" s="10"/>
      <c r="C466" s="11"/>
      <c r="D466" s="11"/>
      <c r="E466" s="12"/>
      <c r="F466" s="89"/>
      <c r="G466" s="89"/>
      <c r="H466" s="89"/>
      <c r="I466" s="88"/>
      <c r="Z466" s="15">
        <v>9175</v>
      </c>
      <c r="AC466" s="15">
        <v>9175</v>
      </c>
    </row>
    <row r="467" spans="2:29" ht="19.7" customHeight="1" x14ac:dyDescent="0.2">
      <c r="B467" s="10"/>
      <c r="C467" s="11"/>
      <c r="D467" s="11"/>
      <c r="E467" s="12"/>
      <c r="F467" s="89"/>
      <c r="G467" s="89"/>
      <c r="H467" s="89"/>
      <c r="I467" s="88"/>
      <c r="Z467" s="15">
        <v>12303</v>
      </c>
      <c r="AC467" s="15">
        <v>12303</v>
      </c>
    </row>
    <row r="468" spans="2:29" ht="19.7" customHeight="1" x14ac:dyDescent="0.2">
      <c r="B468" s="10"/>
      <c r="C468" s="11"/>
      <c r="D468" s="11"/>
      <c r="E468" s="12"/>
      <c r="F468" s="89"/>
      <c r="G468" s="89"/>
      <c r="H468" s="89"/>
      <c r="I468" s="88"/>
      <c r="Z468" s="15">
        <v>12697</v>
      </c>
      <c r="AC468" s="15">
        <v>12697</v>
      </c>
    </row>
    <row r="469" spans="2:29" ht="19.7" customHeight="1" x14ac:dyDescent="0.2">
      <c r="B469" s="10"/>
      <c r="C469" s="11"/>
      <c r="D469" s="11"/>
      <c r="E469" s="12"/>
      <c r="F469" s="89"/>
      <c r="G469" s="89"/>
      <c r="H469" s="89"/>
      <c r="I469" s="88"/>
      <c r="Z469" s="15">
        <v>16876</v>
      </c>
      <c r="AC469" s="15">
        <v>16876</v>
      </c>
    </row>
    <row r="470" spans="2:29" ht="19.7" customHeight="1" x14ac:dyDescent="0.2">
      <c r="B470" s="10"/>
      <c r="C470" s="11"/>
      <c r="D470" s="11"/>
      <c r="E470" s="12"/>
      <c r="F470" s="89"/>
      <c r="G470" s="89"/>
      <c r="H470" s="89"/>
      <c r="I470" s="88"/>
      <c r="Z470" s="15">
        <v>23657</v>
      </c>
      <c r="AC470" s="15">
        <v>23657</v>
      </c>
    </row>
    <row r="471" spans="2:29" ht="19.7" customHeight="1" x14ac:dyDescent="0.2">
      <c r="B471" s="10"/>
      <c r="C471" s="11"/>
      <c r="D471" s="11"/>
      <c r="E471" s="12"/>
      <c r="F471" s="89"/>
      <c r="G471" s="89"/>
      <c r="H471" s="89"/>
      <c r="I471" s="88"/>
      <c r="Z471" s="15">
        <v>29234</v>
      </c>
      <c r="AC471" s="15">
        <v>29234</v>
      </c>
    </row>
    <row r="472" spans="2:29" ht="19.7" customHeight="1" x14ac:dyDescent="0.2">
      <c r="B472" s="10"/>
      <c r="C472" s="11"/>
      <c r="D472" s="11"/>
      <c r="E472" s="12"/>
      <c r="F472" s="89"/>
      <c r="G472" s="89"/>
      <c r="H472" s="89"/>
      <c r="I472" s="88"/>
      <c r="Z472" s="15">
        <v>10199</v>
      </c>
      <c r="AC472" s="15">
        <v>10199</v>
      </c>
    </row>
    <row r="473" spans="2:29" ht="19.7" customHeight="1" x14ac:dyDescent="0.2">
      <c r="B473" s="10"/>
      <c r="C473" s="11"/>
      <c r="D473" s="11"/>
      <c r="E473" s="12"/>
      <c r="F473" s="89"/>
      <c r="G473" s="89"/>
      <c r="H473" s="89"/>
      <c r="I473" s="88"/>
      <c r="Z473" s="15">
        <v>15646</v>
      </c>
      <c r="AC473" s="15">
        <v>15646</v>
      </c>
    </row>
    <row r="474" spans="2:29" ht="19.7" customHeight="1" x14ac:dyDescent="0.2">
      <c r="B474" s="10"/>
      <c r="C474" s="11"/>
      <c r="D474" s="11"/>
      <c r="E474" s="12"/>
      <c r="F474" s="89"/>
      <c r="G474" s="89"/>
      <c r="H474" s="89"/>
      <c r="I474" s="88"/>
      <c r="Z474" s="15">
        <v>23932</v>
      </c>
      <c r="AC474" s="15">
        <v>23932</v>
      </c>
    </row>
    <row r="475" spans="2:29" ht="19.7" customHeight="1" x14ac:dyDescent="0.2">
      <c r="B475" s="10"/>
      <c r="C475" s="11"/>
      <c r="D475" s="11"/>
      <c r="E475" s="12"/>
      <c r="F475" s="89"/>
      <c r="G475" s="89"/>
      <c r="H475" s="89"/>
      <c r="I475" s="88"/>
      <c r="Z475" s="15">
        <v>26521</v>
      </c>
      <c r="AC475" s="15">
        <v>26521</v>
      </c>
    </row>
    <row r="476" spans="2:29" ht="19.7" customHeight="1" x14ac:dyDescent="0.2">
      <c r="B476" s="10"/>
      <c r="C476" s="11"/>
      <c r="D476" s="11"/>
      <c r="E476" s="12"/>
      <c r="F476" s="89"/>
      <c r="G476" s="89"/>
      <c r="H476" s="89"/>
      <c r="I476" s="88"/>
      <c r="Z476" s="15">
        <v>2865</v>
      </c>
      <c r="AC476" s="15">
        <v>2865</v>
      </c>
    </row>
    <row r="477" spans="2:29" ht="19.7" customHeight="1" x14ac:dyDescent="0.2">
      <c r="B477" s="10"/>
      <c r="C477" s="11"/>
      <c r="D477" s="11"/>
      <c r="E477" s="12"/>
      <c r="F477" s="89"/>
      <c r="G477" s="89"/>
      <c r="H477" s="89"/>
      <c r="I477" s="88"/>
      <c r="Z477" s="15">
        <v>3134</v>
      </c>
      <c r="AC477" s="15">
        <v>3134</v>
      </c>
    </row>
    <row r="478" spans="2:29" ht="19.7" customHeight="1" x14ac:dyDescent="0.2">
      <c r="B478" s="10"/>
      <c r="C478" s="11"/>
      <c r="D478" s="11"/>
      <c r="E478" s="12"/>
      <c r="F478" s="89"/>
      <c r="G478" s="89"/>
      <c r="H478" s="89"/>
      <c r="I478" s="88"/>
      <c r="Z478" s="15">
        <v>3325</v>
      </c>
      <c r="AC478" s="15">
        <v>3325</v>
      </c>
    </row>
    <row r="479" spans="2:29" ht="19.7" customHeight="1" x14ac:dyDescent="0.2">
      <c r="B479" s="10"/>
      <c r="C479" s="11"/>
      <c r="D479" s="11"/>
      <c r="E479" s="12"/>
      <c r="F479" s="89"/>
      <c r="G479" s="89"/>
      <c r="H479" s="89"/>
      <c r="I479" s="88"/>
      <c r="Z479" s="15">
        <v>3377</v>
      </c>
      <c r="AC479" s="15">
        <v>3377</v>
      </c>
    </row>
    <row r="480" spans="2:29" ht="19.7" customHeight="1" x14ac:dyDescent="0.2">
      <c r="B480" s="16"/>
      <c r="C480" s="17"/>
      <c r="D480" s="17"/>
      <c r="E480" s="18"/>
      <c r="F480" s="82"/>
      <c r="G480" s="82"/>
      <c r="H480" s="82"/>
      <c r="I480" s="87"/>
      <c r="Z480" s="15">
        <v>3447</v>
      </c>
      <c r="AC480" s="15">
        <v>3447</v>
      </c>
    </row>
    <row r="481" spans="2:29" ht="19.7" customHeight="1" x14ac:dyDescent="0.2">
      <c r="B481" s="10"/>
      <c r="C481" s="11"/>
      <c r="D481" s="11"/>
      <c r="E481" s="12"/>
      <c r="F481" s="89"/>
      <c r="G481" s="89"/>
      <c r="H481" s="89"/>
      <c r="I481" s="88"/>
      <c r="Z481" s="15">
        <v>3615</v>
      </c>
      <c r="AC481" s="15">
        <v>3615</v>
      </c>
    </row>
    <row r="482" spans="2:29" ht="19.7" customHeight="1" x14ac:dyDescent="0.2">
      <c r="B482" s="10"/>
      <c r="C482" s="11"/>
      <c r="D482" s="11"/>
      <c r="E482" s="12"/>
      <c r="F482" s="89"/>
      <c r="G482" s="89"/>
      <c r="H482" s="89"/>
      <c r="I482" s="88"/>
      <c r="Z482" s="15">
        <v>5955</v>
      </c>
      <c r="AC482" s="15">
        <v>5955</v>
      </c>
    </row>
    <row r="483" spans="2:29" ht="19.7" customHeight="1" x14ac:dyDescent="0.2">
      <c r="B483" s="10"/>
      <c r="C483" s="11"/>
      <c r="D483" s="11"/>
      <c r="E483" s="12"/>
      <c r="F483" s="89"/>
      <c r="G483" s="89"/>
      <c r="H483" s="89"/>
      <c r="I483" s="88"/>
      <c r="Z483" s="15">
        <v>6163</v>
      </c>
      <c r="AC483" s="15">
        <v>6163</v>
      </c>
    </row>
    <row r="484" spans="2:29" ht="19.7" customHeight="1" x14ac:dyDescent="0.2">
      <c r="B484" s="10"/>
      <c r="C484" s="11"/>
      <c r="D484" s="11"/>
      <c r="E484" s="12"/>
      <c r="F484" s="89"/>
      <c r="G484" s="89"/>
      <c r="H484" s="89"/>
      <c r="I484" s="88"/>
      <c r="Z484" s="15">
        <v>3531</v>
      </c>
      <c r="AC484" s="15">
        <v>3531</v>
      </c>
    </row>
    <row r="485" spans="2:29" ht="19.7" customHeight="1" x14ac:dyDescent="0.2">
      <c r="B485" s="10"/>
      <c r="C485" s="11"/>
      <c r="D485" s="11"/>
      <c r="E485" s="12"/>
      <c r="F485" s="89"/>
      <c r="G485" s="89"/>
      <c r="H485" s="89"/>
      <c r="I485" s="88"/>
      <c r="Z485" s="15">
        <v>3590</v>
      </c>
      <c r="AC485" s="15">
        <v>3590</v>
      </c>
    </row>
    <row r="486" spans="2:29" ht="19.7" customHeight="1" x14ac:dyDescent="0.2">
      <c r="B486" s="10"/>
      <c r="C486" s="11"/>
      <c r="D486" s="11"/>
      <c r="E486" s="12"/>
      <c r="F486" s="89"/>
      <c r="G486" s="89"/>
      <c r="H486" s="89"/>
      <c r="I486" s="88"/>
      <c r="Z486" s="15">
        <v>3916</v>
      </c>
      <c r="AC486" s="15">
        <v>3916</v>
      </c>
    </row>
    <row r="487" spans="2:29" ht="19.7" customHeight="1" x14ac:dyDescent="0.2">
      <c r="B487" s="10"/>
      <c r="C487" s="11"/>
      <c r="D487" s="11"/>
      <c r="E487" s="12"/>
      <c r="F487" s="89"/>
      <c r="G487" s="89"/>
      <c r="H487" s="89"/>
      <c r="I487" s="88"/>
      <c r="Z487" s="15">
        <v>4113</v>
      </c>
      <c r="AC487" s="15">
        <v>4113</v>
      </c>
    </row>
    <row r="488" spans="2:29" ht="19.7" customHeight="1" x14ac:dyDescent="0.2">
      <c r="B488" s="10"/>
      <c r="C488" s="11"/>
      <c r="D488" s="11"/>
      <c r="E488" s="12"/>
      <c r="F488" s="89"/>
      <c r="G488" s="89"/>
      <c r="H488" s="89"/>
      <c r="I488" s="88"/>
      <c r="Z488" s="15">
        <v>4352</v>
      </c>
      <c r="AC488" s="15">
        <v>4352</v>
      </c>
    </row>
    <row r="489" spans="2:29" ht="19.7" customHeight="1" x14ac:dyDescent="0.2">
      <c r="B489" s="10"/>
      <c r="C489" s="11"/>
      <c r="D489" s="11"/>
      <c r="E489" s="12"/>
      <c r="F489" s="89"/>
      <c r="G489" s="89"/>
      <c r="H489" s="89"/>
      <c r="I489" s="88"/>
      <c r="Z489" s="15">
        <v>6590</v>
      </c>
      <c r="AC489" s="15">
        <v>6590</v>
      </c>
    </row>
    <row r="490" spans="2:29" ht="19.7" customHeight="1" x14ac:dyDescent="0.2">
      <c r="B490" s="10"/>
      <c r="C490" s="11"/>
      <c r="D490" s="11"/>
      <c r="E490" s="12"/>
      <c r="F490" s="89"/>
      <c r="G490" s="89"/>
      <c r="H490" s="89"/>
      <c r="I490" s="88"/>
      <c r="Z490" s="15">
        <v>6855</v>
      </c>
      <c r="AC490" s="15">
        <v>6855</v>
      </c>
    </row>
    <row r="491" spans="2:29" ht="19.7" customHeight="1" x14ac:dyDescent="0.2">
      <c r="B491" s="10"/>
      <c r="C491" s="11"/>
      <c r="D491" s="11"/>
      <c r="E491" s="12"/>
      <c r="F491" s="89"/>
      <c r="G491" s="89"/>
      <c r="H491" s="89"/>
      <c r="I491" s="88"/>
      <c r="Z491" s="15">
        <v>7799</v>
      </c>
      <c r="AC491" s="15">
        <v>7799</v>
      </c>
    </row>
    <row r="492" spans="2:29" ht="19.7" customHeight="1" x14ac:dyDescent="0.2">
      <c r="B492" s="10"/>
      <c r="C492" s="11"/>
      <c r="D492" s="11"/>
      <c r="E492" s="12"/>
      <c r="F492" s="89"/>
      <c r="G492" s="89"/>
      <c r="H492" s="89"/>
      <c r="I492" s="88"/>
      <c r="Z492" s="15">
        <v>777</v>
      </c>
      <c r="AC492" s="15">
        <v>777</v>
      </c>
    </row>
    <row r="493" spans="2:29" ht="19.7" customHeight="1" x14ac:dyDescent="0.2">
      <c r="B493" s="10"/>
      <c r="C493" s="11"/>
      <c r="D493" s="11"/>
      <c r="E493" s="12"/>
      <c r="F493" s="89"/>
      <c r="G493" s="89"/>
      <c r="H493" s="89"/>
      <c r="I493" s="88"/>
      <c r="Z493" s="15">
        <v>897</v>
      </c>
      <c r="AC493" s="15">
        <v>897</v>
      </c>
    </row>
    <row r="494" spans="2:29" ht="19.7" customHeight="1" x14ac:dyDescent="0.2">
      <c r="B494" s="10"/>
      <c r="C494" s="11"/>
      <c r="D494" s="11"/>
      <c r="E494" s="12"/>
      <c r="F494" s="89"/>
      <c r="G494" s="89"/>
      <c r="H494" s="89"/>
      <c r="I494" s="88"/>
      <c r="Z494" s="15">
        <v>1331</v>
      </c>
      <c r="AC494" s="15">
        <v>1331</v>
      </c>
    </row>
    <row r="495" spans="2:29" ht="19.7" customHeight="1" x14ac:dyDescent="0.2">
      <c r="B495" s="10"/>
      <c r="C495" s="11"/>
      <c r="D495" s="11"/>
      <c r="E495" s="12"/>
      <c r="F495" s="89"/>
      <c r="G495" s="89"/>
      <c r="H495" s="89"/>
      <c r="I495" s="88"/>
      <c r="Z495" s="15">
        <v>1769</v>
      </c>
      <c r="AC495" s="15">
        <v>1769</v>
      </c>
    </row>
    <row r="496" spans="2:29" ht="19.7" customHeight="1" x14ac:dyDescent="0.2">
      <c r="B496" s="10"/>
      <c r="C496" s="11"/>
      <c r="D496" s="11"/>
      <c r="E496" s="12"/>
      <c r="F496" s="89"/>
      <c r="G496" s="89"/>
      <c r="H496" s="89"/>
      <c r="I496" s="88"/>
      <c r="Z496" s="15">
        <v>2728</v>
      </c>
      <c r="AC496" s="15">
        <v>2728</v>
      </c>
    </row>
    <row r="497" spans="2:29" ht="19.7" customHeight="1" x14ac:dyDescent="0.2">
      <c r="B497" s="10"/>
      <c r="C497" s="11"/>
      <c r="D497" s="11"/>
      <c r="E497" s="12"/>
      <c r="F497" s="89"/>
      <c r="G497" s="89"/>
      <c r="H497" s="89"/>
      <c r="I497" s="88"/>
      <c r="Z497" s="15">
        <v>3623</v>
      </c>
      <c r="AC497" s="15">
        <v>3623</v>
      </c>
    </row>
    <row r="498" spans="2:29" ht="19.7" customHeight="1" x14ac:dyDescent="0.2">
      <c r="B498" s="10"/>
      <c r="C498" s="11"/>
      <c r="D498" s="11"/>
      <c r="E498" s="12"/>
      <c r="F498" s="89"/>
      <c r="G498" s="89"/>
      <c r="H498" s="89"/>
      <c r="I498" s="88"/>
      <c r="Z498" s="15">
        <v>3848</v>
      </c>
      <c r="AC498" s="15">
        <v>3848</v>
      </c>
    </row>
    <row r="499" spans="2:29" ht="19.7" customHeight="1" x14ac:dyDescent="0.2">
      <c r="B499" s="10"/>
      <c r="C499" s="11"/>
      <c r="D499" s="11"/>
      <c r="E499" s="12"/>
      <c r="F499" s="89"/>
      <c r="G499" s="89"/>
      <c r="H499" s="89"/>
      <c r="I499" s="88"/>
      <c r="Z499" s="15">
        <v>44940</v>
      </c>
      <c r="AA499" s="15">
        <v>28259</v>
      </c>
      <c r="AC499" s="15">
        <v>16681</v>
      </c>
    </row>
    <row r="500" spans="2:29" ht="19.7" customHeight="1" x14ac:dyDescent="0.2">
      <c r="B500" s="10"/>
      <c r="C500" s="11"/>
      <c r="D500" s="11"/>
      <c r="E500" s="12"/>
      <c r="F500" s="89"/>
      <c r="G500" s="89"/>
      <c r="H500" s="89"/>
      <c r="I500" s="88"/>
      <c r="Z500" s="15">
        <v>56528</v>
      </c>
      <c r="AC500" s="15">
        <v>56528</v>
      </c>
    </row>
    <row r="501" spans="2:29" ht="19.7" customHeight="1" x14ac:dyDescent="0.2">
      <c r="B501" s="10"/>
      <c r="C501" s="11"/>
      <c r="D501" s="11"/>
      <c r="E501" s="12"/>
      <c r="F501" s="89"/>
      <c r="G501" s="89"/>
      <c r="H501" s="89"/>
      <c r="I501" s="88"/>
      <c r="Z501" s="15">
        <v>126609</v>
      </c>
      <c r="AC501" s="15">
        <v>126609</v>
      </c>
    </row>
    <row r="502" spans="2:29" ht="19.7" customHeight="1" x14ac:dyDescent="0.2">
      <c r="B502" s="10"/>
      <c r="C502" s="11"/>
      <c r="D502" s="11"/>
      <c r="E502" s="12"/>
      <c r="F502" s="89"/>
      <c r="G502" s="89"/>
      <c r="H502" s="89"/>
      <c r="I502" s="88"/>
      <c r="Z502" s="15">
        <v>202017</v>
      </c>
      <c r="AC502" s="15">
        <v>202017</v>
      </c>
    </row>
    <row r="503" spans="2:29" ht="19.7" customHeight="1" x14ac:dyDescent="0.2">
      <c r="B503" s="10"/>
      <c r="C503" s="11"/>
      <c r="D503" s="11"/>
      <c r="E503" s="12"/>
      <c r="F503" s="89"/>
      <c r="G503" s="89"/>
      <c r="H503" s="89"/>
      <c r="I503" s="88"/>
      <c r="Z503" s="15">
        <v>15510</v>
      </c>
      <c r="AC503" s="15">
        <v>15510</v>
      </c>
    </row>
    <row r="504" spans="2:29" ht="19.7" customHeight="1" x14ac:dyDescent="0.2">
      <c r="B504" s="10"/>
      <c r="C504" s="11"/>
      <c r="D504" s="11"/>
      <c r="E504" s="12"/>
      <c r="F504" s="89"/>
      <c r="G504" s="89"/>
      <c r="H504" s="89"/>
      <c r="I504" s="88"/>
      <c r="Z504" s="15">
        <v>18711</v>
      </c>
      <c r="AC504" s="15">
        <v>18711</v>
      </c>
    </row>
    <row r="505" spans="2:29" ht="19.7" customHeight="1" x14ac:dyDescent="0.2">
      <c r="B505" s="16"/>
      <c r="C505" s="17"/>
      <c r="D505" s="17"/>
      <c r="E505" s="18"/>
      <c r="F505" s="82"/>
      <c r="G505" s="82"/>
      <c r="H505" s="82"/>
      <c r="I505" s="87"/>
      <c r="Z505" s="15">
        <v>27466</v>
      </c>
      <c r="AC505" s="15">
        <v>27466</v>
      </c>
    </row>
    <row r="506" spans="2:29" ht="19.7" customHeight="1" x14ac:dyDescent="0.2">
      <c r="B506" s="10"/>
      <c r="C506" s="11"/>
      <c r="D506" s="11"/>
      <c r="E506" s="12"/>
      <c r="F506" s="89"/>
      <c r="G506" s="89"/>
      <c r="H506" s="89"/>
      <c r="I506" s="88"/>
      <c r="Z506" s="15">
        <v>39373</v>
      </c>
      <c r="AC506" s="15">
        <v>39373</v>
      </c>
    </row>
    <row r="507" spans="2:29" ht="19.7" customHeight="1" x14ac:dyDescent="0.2">
      <c r="B507" s="10"/>
      <c r="C507" s="11"/>
      <c r="D507" s="11"/>
      <c r="E507" s="12"/>
      <c r="F507" s="89"/>
      <c r="G507" s="89"/>
      <c r="H507" s="89"/>
      <c r="I507" s="88"/>
      <c r="Z507" s="15">
        <v>64094</v>
      </c>
      <c r="AC507" s="15">
        <v>64094</v>
      </c>
    </row>
    <row r="508" spans="2:29" ht="19.7" customHeight="1" x14ac:dyDescent="0.2">
      <c r="B508" s="10"/>
      <c r="C508" s="11"/>
      <c r="D508" s="11"/>
      <c r="E508" s="12"/>
      <c r="F508" s="89"/>
      <c r="G508" s="89"/>
      <c r="H508" s="89"/>
      <c r="I508" s="88"/>
      <c r="Z508" s="15">
        <v>18399</v>
      </c>
      <c r="AC508" s="15">
        <v>18399</v>
      </c>
    </row>
    <row r="509" spans="2:29" ht="19.7" customHeight="1" x14ac:dyDescent="0.2">
      <c r="B509" s="10"/>
      <c r="C509" s="11"/>
      <c r="D509" s="11"/>
      <c r="E509" s="12"/>
      <c r="F509" s="89"/>
      <c r="G509" s="89"/>
      <c r="H509" s="89"/>
      <c r="I509" s="88"/>
      <c r="Z509" s="15">
        <v>20284</v>
      </c>
      <c r="AC509" s="15">
        <v>20284</v>
      </c>
    </row>
    <row r="510" spans="2:29" ht="19.7" customHeight="1" x14ac:dyDescent="0.2">
      <c r="B510" s="10"/>
      <c r="C510" s="11"/>
      <c r="D510" s="11"/>
      <c r="E510" s="12"/>
      <c r="F510" s="89"/>
      <c r="G510" s="89"/>
      <c r="H510" s="89"/>
      <c r="I510" s="88"/>
      <c r="Z510" s="15">
        <v>21384</v>
      </c>
      <c r="AC510" s="15">
        <v>21384</v>
      </c>
    </row>
    <row r="511" spans="2:29" ht="19.7" customHeight="1" x14ac:dyDescent="0.2">
      <c r="B511" s="10"/>
      <c r="C511" s="11"/>
      <c r="D511" s="11"/>
      <c r="E511" s="12"/>
      <c r="F511" s="89"/>
      <c r="G511" s="89"/>
      <c r="H511" s="89"/>
      <c r="I511" s="88"/>
      <c r="Z511" s="15">
        <v>24061</v>
      </c>
      <c r="AC511" s="15">
        <v>24061</v>
      </c>
    </row>
    <row r="512" spans="2:29" ht="19.7" customHeight="1" x14ac:dyDescent="0.2">
      <c r="B512" s="10"/>
      <c r="C512" s="11"/>
      <c r="D512" s="11"/>
      <c r="E512" s="12"/>
      <c r="F512" s="89"/>
      <c r="G512" s="89"/>
      <c r="H512" s="89"/>
      <c r="I512" s="88"/>
      <c r="Z512" s="15">
        <v>27685</v>
      </c>
      <c r="AC512" s="15">
        <v>27685</v>
      </c>
    </row>
    <row r="513" spans="2:29" ht="19.7" customHeight="1" x14ac:dyDescent="0.2">
      <c r="B513" s="10"/>
      <c r="C513" s="11"/>
      <c r="D513" s="11"/>
      <c r="E513" s="12"/>
      <c r="F513" s="89"/>
      <c r="G513" s="89"/>
      <c r="H513" s="89"/>
      <c r="I513" s="88"/>
      <c r="Z513" s="15">
        <v>38409</v>
      </c>
      <c r="AA513" s="15">
        <v>28259</v>
      </c>
      <c r="AB513" s="15">
        <v>8055</v>
      </c>
      <c r="AC513" s="15">
        <v>2095</v>
      </c>
    </row>
    <row r="514" spans="2:29" ht="19.7" customHeight="1" x14ac:dyDescent="0.2">
      <c r="B514" s="10"/>
      <c r="C514" s="11"/>
      <c r="D514" s="11"/>
      <c r="E514" s="12"/>
      <c r="F514" s="89"/>
      <c r="G514" s="89"/>
      <c r="H514" s="89"/>
      <c r="I514" s="88"/>
      <c r="Z514" s="15">
        <v>44291</v>
      </c>
      <c r="AA514" s="15">
        <v>28259</v>
      </c>
      <c r="AB514" s="15">
        <v>12992</v>
      </c>
      <c r="AC514" s="15">
        <v>3040</v>
      </c>
    </row>
    <row r="515" spans="2:29" ht="19.7" customHeight="1" x14ac:dyDescent="0.2">
      <c r="B515" s="10"/>
      <c r="C515" s="11"/>
      <c r="D515" s="11"/>
      <c r="E515" s="12"/>
      <c r="F515" s="89"/>
      <c r="G515" s="89"/>
      <c r="H515" s="89"/>
      <c r="I515" s="88"/>
      <c r="Z515" s="15">
        <v>51359</v>
      </c>
      <c r="AA515" s="15">
        <v>28259</v>
      </c>
      <c r="AB515" s="15">
        <v>18448</v>
      </c>
      <c r="AC515" s="15">
        <v>4652</v>
      </c>
    </row>
    <row r="516" spans="2:29" ht="19.7" customHeight="1" x14ac:dyDescent="0.2">
      <c r="B516" s="10"/>
      <c r="C516" s="11"/>
      <c r="D516" s="11"/>
      <c r="E516" s="12"/>
      <c r="F516" s="89"/>
      <c r="G516" s="89"/>
      <c r="H516" s="89"/>
      <c r="I516" s="88"/>
      <c r="Z516" s="15">
        <v>63660</v>
      </c>
      <c r="AA516" s="15">
        <v>28259</v>
      </c>
      <c r="AB516" s="15">
        <v>30531</v>
      </c>
      <c r="AC516" s="15">
        <v>4870</v>
      </c>
    </row>
    <row r="517" spans="2:29" ht="19.7" customHeight="1" x14ac:dyDescent="0.2">
      <c r="B517" s="10"/>
      <c r="C517" s="11"/>
      <c r="D517" s="11"/>
      <c r="E517" s="12"/>
      <c r="F517" s="89"/>
      <c r="G517" s="89"/>
      <c r="H517" s="89"/>
      <c r="I517" s="88"/>
      <c r="Z517" s="15">
        <v>70849</v>
      </c>
      <c r="AA517" s="15">
        <v>28259</v>
      </c>
      <c r="AB517" s="15">
        <v>35857</v>
      </c>
      <c r="AC517" s="15">
        <v>6733</v>
      </c>
    </row>
    <row r="518" spans="2:29" ht="19.7" customHeight="1" x14ac:dyDescent="0.2">
      <c r="B518" s="10"/>
      <c r="C518" s="11"/>
      <c r="D518" s="11"/>
      <c r="E518" s="12"/>
      <c r="F518" s="89"/>
      <c r="G518" s="89"/>
      <c r="H518" s="89"/>
      <c r="I518" s="88"/>
      <c r="Z518" s="15">
        <v>80084</v>
      </c>
      <c r="AA518" s="15">
        <v>28259</v>
      </c>
      <c r="AB518" s="15">
        <v>41964</v>
      </c>
      <c r="AC518" s="15">
        <v>9861</v>
      </c>
    </row>
    <row r="519" spans="2:29" ht="19.7" customHeight="1" x14ac:dyDescent="0.2">
      <c r="B519" s="10"/>
      <c r="C519" s="11"/>
      <c r="D519" s="11"/>
      <c r="E519" s="12"/>
      <c r="F519" s="89"/>
      <c r="G519" s="89"/>
      <c r="H519" s="89"/>
      <c r="I519" s="88"/>
      <c r="Z519" s="15">
        <v>415</v>
      </c>
      <c r="AC519" s="15">
        <v>415</v>
      </c>
    </row>
    <row r="520" spans="2:29" ht="19.7" customHeight="1" x14ac:dyDescent="0.2">
      <c r="B520" s="10"/>
      <c r="C520" s="11"/>
      <c r="D520" s="11"/>
      <c r="E520" s="12"/>
      <c r="F520" s="89"/>
      <c r="G520" s="89"/>
      <c r="H520" s="89"/>
      <c r="I520" s="88"/>
      <c r="Z520" s="15">
        <v>410</v>
      </c>
      <c r="AC520" s="15">
        <v>410</v>
      </c>
    </row>
    <row r="521" spans="2:29" ht="19.7" customHeight="1" x14ac:dyDescent="0.2">
      <c r="B521" s="10"/>
      <c r="C521" s="11"/>
      <c r="D521" s="11"/>
      <c r="E521" s="12"/>
      <c r="F521" s="89"/>
      <c r="G521" s="89"/>
      <c r="H521" s="89"/>
      <c r="I521" s="88"/>
      <c r="Z521" s="15">
        <v>580</v>
      </c>
      <c r="AC521" s="15">
        <v>580</v>
      </c>
    </row>
    <row r="522" spans="2:29" ht="19.7" customHeight="1" x14ac:dyDescent="0.2">
      <c r="B522" s="10"/>
      <c r="C522" s="11"/>
      <c r="D522" s="11"/>
      <c r="E522" s="12"/>
      <c r="F522" s="89"/>
      <c r="G522" s="89"/>
      <c r="H522" s="89"/>
      <c r="I522" s="88"/>
      <c r="Z522" s="15">
        <v>3864</v>
      </c>
      <c r="AC522" s="15">
        <v>3864</v>
      </c>
    </row>
    <row r="523" spans="2:29" ht="19.7" customHeight="1" x14ac:dyDescent="0.2">
      <c r="B523" s="10"/>
      <c r="C523" s="11"/>
      <c r="D523" s="11"/>
      <c r="E523" s="12"/>
      <c r="F523" s="89"/>
      <c r="G523" s="89"/>
      <c r="H523" s="89"/>
      <c r="I523" s="88"/>
      <c r="Z523" s="15">
        <v>41964</v>
      </c>
      <c r="AA523" s="15">
        <v>28259</v>
      </c>
      <c r="AC523" s="15">
        <v>13705</v>
      </c>
    </row>
    <row r="524" spans="2:29" ht="19.7" customHeight="1" x14ac:dyDescent="0.2">
      <c r="B524" s="10"/>
      <c r="C524" s="11"/>
      <c r="D524" s="11"/>
      <c r="E524" s="12"/>
      <c r="F524" s="89"/>
      <c r="G524" s="89"/>
      <c r="H524" s="89"/>
      <c r="I524" s="88"/>
      <c r="Z524" s="15">
        <v>38372</v>
      </c>
      <c r="AA524" s="15">
        <v>28259</v>
      </c>
      <c r="AC524" s="15">
        <v>10113</v>
      </c>
    </row>
    <row r="525" spans="2:29" ht="19.7" customHeight="1" x14ac:dyDescent="0.2">
      <c r="B525" s="10"/>
      <c r="C525" s="11"/>
      <c r="D525" s="11"/>
      <c r="E525" s="12"/>
      <c r="F525" s="89"/>
      <c r="G525" s="89"/>
      <c r="H525" s="89"/>
      <c r="I525" s="88"/>
      <c r="Z525" s="15">
        <v>73447</v>
      </c>
      <c r="AA525" s="15">
        <v>28259</v>
      </c>
      <c r="AB525" s="15">
        <v>25623</v>
      </c>
      <c r="AC525" s="15">
        <v>19565</v>
      </c>
    </row>
    <row r="526" spans="2:29" ht="19.7" customHeight="1" x14ac:dyDescent="0.2">
      <c r="B526" s="10"/>
      <c r="C526" s="11"/>
      <c r="D526" s="11"/>
      <c r="E526" s="12"/>
      <c r="F526" s="89"/>
      <c r="G526" s="89"/>
      <c r="H526" s="89"/>
      <c r="I526" s="88"/>
      <c r="Z526" s="15">
        <v>90000</v>
      </c>
      <c r="AA526" s="15">
        <v>28259</v>
      </c>
      <c r="AB526" s="15">
        <v>35404</v>
      </c>
      <c r="AC526" s="15">
        <v>26337</v>
      </c>
    </row>
    <row r="527" spans="2:29" ht="19.7" customHeight="1" x14ac:dyDescent="0.2">
      <c r="B527" s="10"/>
      <c r="C527" s="11"/>
      <c r="D527" s="11"/>
      <c r="E527" s="12"/>
      <c r="F527" s="89"/>
      <c r="G527" s="89"/>
      <c r="H527" s="89"/>
      <c r="I527" s="88"/>
      <c r="Z527" s="15">
        <v>700</v>
      </c>
      <c r="AC527" s="15">
        <v>700</v>
      </c>
    </row>
    <row r="528" spans="2:29" ht="19.7" customHeight="1" x14ac:dyDescent="0.2">
      <c r="B528" s="10"/>
      <c r="C528" s="11"/>
      <c r="D528" s="11"/>
      <c r="E528" s="12"/>
      <c r="F528" s="89"/>
      <c r="G528" s="89"/>
      <c r="H528" s="89"/>
      <c r="I528" s="88"/>
      <c r="Z528" s="15">
        <v>166468</v>
      </c>
      <c r="AA528" s="15">
        <v>28259</v>
      </c>
      <c r="AB528" s="15">
        <v>18058</v>
      </c>
      <c r="AC528" s="15">
        <v>120151</v>
      </c>
    </row>
    <row r="529" spans="2:29" ht="19.7" customHeight="1" x14ac:dyDescent="0.2">
      <c r="B529" s="10"/>
      <c r="C529" s="11"/>
      <c r="D529" s="11"/>
      <c r="E529" s="12"/>
      <c r="F529" s="89"/>
      <c r="G529" s="89"/>
      <c r="H529" s="89"/>
      <c r="I529" s="88"/>
      <c r="Z529" s="15">
        <v>260376</v>
      </c>
      <c r="AA529" s="15">
        <v>28259</v>
      </c>
      <c r="AB529" s="15">
        <v>68467</v>
      </c>
      <c r="AC529" s="15">
        <v>163650</v>
      </c>
    </row>
    <row r="530" spans="2:29" ht="19.7" customHeight="1" x14ac:dyDescent="0.2">
      <c r="B530" s="16"/>
      <c r="C530" s="17"/>
      <c r="D530" s="17"/>
      <c r="E530" s="18"/>
      <c r="F530" s="82"/>
      <c r="G530" s="82"/>
      <c r="H530" s="82"/>
      <c r="I530" s="87"/>
      <c r="Z530" s="15">
        <v>148249</v>
      </c>
      <c r="AA530" s="15">
        <v>28259</v>
      </c>
      <c r="AB530" s="15">
        <v>11734</v>
      </c>
      <c r="AC530" s="15">
        <v>108256</v>
      </c>
    </row>
    <row r="531" spans="2:29" ht="19.7" customHeight="1" x14ac:dyDescent="0.2">
      <c r="B531" s="10"/>
      <c r="C531" s="11"/>
      <c r="D531" s="11"/>
      <c r="E531" s="12"/>
      <c r="F531" s="89"/>
      <c r="G531" s="89"/>
      <c r="H531" s="89"/>
      <c r="I531" s="88"/>
      <c r="Z531" s="15">
        <v>265326</v>
      </c>
      <c r="AA531" s="15">
        <v>28259</v>
      </c>
      <c r="AB531" s="15">
        <v>21557</v>
      </c>
      <c r="AC531" s="15">
        <v>215510</v>
      </c>
    </row>
    <row r="532" spans="2:29" ht="19.7" customHeight="1" x14ac:dyDescent="0.2">
      <c r="B532" s="10"/>
      <c r="C532" s="11"/>
      <c r="D532" s="11"/>
      <c r="E532" s="12"/>
      <c r="F532" s="89"/>
      <c r="G532" s="89"/>
      <c r="H532" s="89"/>
      <c r="I532" s="88"/>
      <c r="Z532" s="15">
        <v>370</v>
      </c>
      <c r="AC532" s="15">
        <v>370</v>
      </c>
    </row>
    <row r="533" spans="2:29" ht="19.7" customHeight="1" x14ac:dyDescent="0.2">
      <c r="B533" s="10"/>
      <c r="C533" s="11"/>
      <c r="D533" s="11"/>
      <c r="E533" s="12"/>
      <c r="F533" s="89"/>
      <c r="G533" s="89"/>
      <c r="H533" s="89"/>
      <c r="I533" s="88"/>
      <c r="Z533" s="15">
        <v>523</v>
      </c>
      <c r="AC533" s="15">
        <v>523</v>
      </c>
    </row>
    <row r="534" spans="2:29" ht="19.7" customHeight="1" x14ac:dyDescent="0.2">
      <c r="B534" s="10"/>
      <c r="C534" s="11"/>
      <c r="D534" s="11"/>
      <c r="E534" s="12"/>
      <c r="F534" s="89"/>
      <c r="G534" s="89"/>
      <c r="H534" s="89"/>
      <c r="I534" s="88"/>
      <c r="Z534" s="15">
        <v>936</v>
      </c>
      <c r="AC534" s="15">
        <v>936</v>
      </c>
    </row>
    <row r="535" spans="2:29" ht="19.7" customHeight="1" x14ac:dyDescent="0.2">
      <c r="B535" s="10"/>
      <c r="C535" s="11"/>
      <c r="D535" s="11"/>
      <c r="E535" s="12"/>
      <c r="F535" s="89"/>
      <c r="G535" s="89"/>
      <c r="H535" s="89"/>
      <c r="I535" s="88"/>
      <c r="Z535" s="15">
        <v>1072</v>
      </c>
      <c r="AC535" s="15">
        <v>1072</v>
      </c>
    </row>
    <row r="536" spans="2:29" ht="19.7" customHeight="1" x14ac:dyDescent="0.2">
      <c r="B536" s="10"/>
      <c r="C536" s="11"/>
      <c r="D536" s="11"/>
      <c r="E536" s="12"/>
      <c r="F536" s="89"/>
      <c r="G536" s="89"/>
      <c r="H536" s="89"/>
      <c r="I536" s="88"/>
      <c r="Z536" s="15">
        <v>2230</v>
      </c>
      <c r="AC536" s="15">
        <v>2230</v>
      </c>
    </row>
    <row r="537" spans="2:29" ht="19.7" customHeight="1" x14ac:dyDescent="0.2">
      <c r="B537" s="10"/>
      <c r="C537" s="11"/>
      <c r="D537" s="11"/>
      <c r="E537" s="12"/>
      <c r="F537" s="89"/>
      <c r="G537" s="89"/>
      <c r="H537" s="89"/>
      <c r="I537" s="88"/>
      <c r="Z537" s="15">
        <v>7705</v>
      </c>
      <c r="AC537" s="15">
        <v>7705</v>
      </c>
    </row>
    <row r="538" spans="2:29" ht="19.7" customHeight="1" x14ac:dyDescent="0.2">
      <c r="B538" s="10"/>
      <c r="C538" s="11"/>
      <c r="D538" s="11"/>
      <c r="E538" s="12"/>
      <c r="F538" s="89"/>
      <c r="G538" s="89"/>
      <c r="H538" s="89"/>
      <c r="I538" s="88"/>
      <c r="Z538" s="15">
        <v>1500</v>
      </c>
      <c r="AC538" s="15">
        <v>1500</v>
      </c>
    </row>
    <row r="539" spans="2:29" ht="19.7" customHeight="1" x14ac:dyDescent="0.2">
      <c r="B539" s="10"/>
      <c r="C539" s="11"/>
      <c r="D539" s="11"/>
      <c r="E539" s="12"/>
      <c r="F539" s="89"/>
      <c r="G539" s="89"/>
      <c r="H539" s="89"/>
      <c r="I539" s="88"/>
      <c r="Z539" s="15">
        <v>2185</v>
      </c>
      <c r="AC539" s="15">
        <v>2185</v>
      </c>
    </row>
    <row r="540" spans="2:29" ht="19.7" customHeight="1" x14ac:dyDescent="0.2">
      <c r="B540" s="10"/>
      <c r="C540" s="11"/>
      <c r="D540" s="11"/>
      <c r="E540" s="12"/>
      <c r="F540" s="89"/>
      <c r="G540" s="89"/>
      <c r="H540" s="89"/>
      <c r="I540" s="88"/>
      <c r="Z540" s="15">
        <v>3155</v>
      </c>
      <c r="AC540" s="15">
        <v>3155</v>
      </c>
    </row>
    <row r="541" spans="2:29" ht="19.7" customHeight="1" x14ac:dyDescent="0.2">
      <c r="B541" s="10"/>
      <c r="C541" s="11"/>
      <c r="D541" s="11"/>
      <c r="E541" s="12"/>
      <c r="F541" s="89"/>
      <c r="G541" s="89"/>
      <c r="H541" s="89"/>
      <c r="I541" s="88"/>
      <c r="Z541" s="15">
        <v>65117</v>
      </c>
      <c r="AA541" s="15">
        <v>20106</v>
      </c>
      <c r="AB541" s="15">
        <v>9912</v>
      </c>
      <c r="AC541" s="15">
        <v>35099</v>
      </c>
    </row>
    <row r="542" spans="2:29" ht="19.7" customHeight="1" x14ac:dyDescent="0.2">
      <c r="B542" s="10"/>
      <c r="C542" s="11"/>
      <c r="D542" s="11"/>
      <c r="E542" s="12"/>
      <c r="F542" s="89"/>
      <c r="G542" s="89"/>
      <c r="H542" s="89"/>
      <c r="I542" s="88"/>
      <c r="Z542" s="15">
        <v>46724</v>
      </c>
      <c r="AA542" s="15">
        <v>28259</v>
      </c>
      <c r="AB542" s="15">
        <v>11119</v>
      </c>
      <c r="AC542" s="15">
        <v>7346</v>
      </c>
    </row>
    <row r="543" spans="2:29" ht="19.7" customHeight="1" x14ac:dyDescent="0.2">
      <c r="B543" s="10"/>
      <c r="C543" s="11"/>
      <c r="D543" s="11"/>
      <c r="E543" s="12"/>
      <c r="F543" s="89"/>
      <c r="G543" s="89"/>
      <c r="H543" s="89"/>
      <c r="I543" s="88"/>
      <c r="Z543" s="15">
        <v>55720</v>
      </c>
      <c r="AA543" s="15">
        <v>28259</v>
      </c>
      <c r="AB543" s="15">
        <v>17973</v>
      </c>
      <c r="AC543" s="15">
        <v>9488</v>
      </c>
    </row>
    <row r="544" spans="2:29" ht="19.7" customHeight="1" x14ac:dyDescent="0.2">
      <c r="B544" s="10"/>
      <c r="C544" s="11"/>
      <c r="D544" s="11"/>
      <c r="E544" s="12"/>
      <c r="F544" s="89"/>
      <c r="G544" s="89"/>
      <c r="H544" s="89"/>
      <c r="I544" s="88"/>
      <c r="Z544" s="15">
        <v>66099</v>
      </c>
      <c r="AA544" s="15">
        <v>28259</v>
      </c>
      <c r="AB544" s="15">
        <v>23609</v>
      </c>
      <c r="AC544" s="15">
        <v>14231</v>
      </c>
    </row>
    <row r="545" spans="2:29" ht="19.7" customHeight="1" x14ac:dyDescent="0.2">
      <c r="B545" s="10"/>
      <c r="C545" s="11"/>
      <c r="D545" s="11"/>
      <c r="E545" s="12"/>
      <c r="F545" s="89"/>
      <c r="G545" s="89"/>
      <c r="H545" s="89"/>
      <c r="I545" s="88"/>
      <c r="Z545" s="15">
        <v>78098</v>
      </c>
      <c r="AA545" s="15">
        <v>28259</v>
      </c>
      <c r="AB545" s="15">
        <v>30464</v>
      </c>
      <c r="AC545" s="15">
        <v>19375</v>
      </c>
    </row>
    <row r="546" spans="2:29" ht="19.7" customHeight="1" x14ac:dyDescent="0.2">
      <c r="B546" s="10"/>
      <c r="C546" s="11"/>
      <c r="D546" s="11"/>
      <c r="E546" s="12"/>
      <c r="F546" s="89"/>
      <c r="G546" s="89"/>
      <c r="H546" s="89"/>
      <c r="I546" s="88"/>
      <c r="Z546" s="15">
        <v>2106</v>
      </c>
      <c r="AC546" s="15">
        <v>2106</v>
      </c>
    </row>
    <row r="547" spans="2:29" ht="19.7" customHeight="1" x14ac:dyDescent="0.2">
      <c r="B547" s="10"/>
      <c r="C547" s="11"/>
      <c r="D547" s="11"/>
      <c r="E547" s="12"/>
      <c r="F547" s="89"/>
      <c r="G547" s="89"/>
      <c r="H547" s="89"/>
      <c r="I547" s="88"/>
      <c r="Z547" s="15">
        <v>2367</v>
      </c>
      <c r="AC547" s="15">
        <v>2367</v>
      </c>
    </row>
    <row r="548" spans="2:29" ht="19.7" customHeight="1" x14ac:dyDescent="0.2">
      <c r="B548" s="10"/>
      <c r="C548" s="11"/>
      <c r="D548" s="11"/>
      <c r="E548" s="12"/>
      <c r="F548" s="89"/>
      <c r="G548" s="89"/>
      <c r="H548" s="89"/>
      <c r="I548" s="88"/>
      <c r="Z548" s="15">
        <v>2522</v>
      </c>
      <c r="AC548" s="15">
        <v>2522</v>
      </c>
    </row>
    <row r="549" spans="2:29" ht="19.7" customHeight="1" x14ac:dyDescent="0.2">
      <c r="B549" s="10"/>
      <c r="C549" s="11"/>
      <c r="D549" s="11"/>
      <c r="E549" s="12"/>
      <c r="F549" s="89"/>
      <c r="G549" s="89"/>
      <c r="H549" s="89"/>
      <c r="I549" s="88"/>
      <c r="Z549" s="15">
        <v>4197</v>
      </c>
      <c r="AC549" s="15">
        <v>4197</v>
      </c>
    </row>
    <row r="550" spans="2:29" ht="19.7" customHeight="1" x14ac:dyDescent="0.2">
      <c r="B550" s="10"/>
      <c r="C550" s="11"/>
      <c r="D550" s="11"/>
      <c r="E550" s="12"/>
      <c r="F550" s="89"/>
      <c r="G550" s="89"/>
      <c r="H550" s="89"/>
      <c r="I550" s="88"/>
      <c r="Z550" s="15">
        <v>5162</v>
      </c>
      <c r="AC550" s="15">
        <v>5162</v>
      </c>
    </row>
    <row r="551" spans="2:29" ht="19.7" customHeight="1" x14ac:dyDescent="0.2">
      <c r="B551" s="10"/>
      <c r="C551" s="11"/>
      <c r="D551" s="11"/>
      <c r="E551" s="12"/>
      <c r="F551" s="89"/>
      <c r="G551" s="89"/>
      <c r="H551" s="89"/>
      <c r="I551" s="88"/>
      <c r="Z551" s="15">
        <v>6455</v>
      </c>
      <c r="AC551" s="15">
        <v>6455</v>
      </c>
    </row>
    <row r="552" spans="2:29" ht="19.7" customHeight="1" x14ac:dyDescent="0.2">
      <c r="B552" s="10"/>
      <c r="C552" s="11"/>
      <c r="D552" s="11"/>
      <c r="E552" s="12"/>
      <c r="F552" s="89"/>
      <c r="G552" s="89"/>
      <c r="H552" s="89"/>
      <c r="I552" s="88"/>
      <c r="Z552" s="15">
        <v>7262</v>
      </c>
      <c r="AC552" s="15">
        <v>7262</v>
      </c>
    </row>
    <row r="553" spans="2:29" ht="19.7" customHeight="1" x14ac:dyDescent="0.2">
      <c r="B553" s="10"/>
      <c r="C553" s="11"/>
      <c r="D553" s="11"/>
      <c r="E553" s="12"/>
      <c r="F553" s="89"/>
      <c r="G553" s="89"/>
      <c r="H553" s="89"/>
      <c r="I553" s="88"/>
      <c r="Z553" s="15">
        <v>15438</v>
      </c>
      <c r="AC553" s="15">
        <v>15438</v>
      </c>
    </row>
    <row r="554" spans="2:29" ht="19.7" customHeight="1" x14ac:dyDescent="0.2">
      <c r="B554" s="10"/>
      <c r="C554" s="11"/>
      <c r="D554" s="11"/>
      <c r="E554" s="12"/>
      <c r="F554" s="89"/>
      <c r="G554" s="89"/>
      <c r="H554" s="89"/>
      <c r="I554" s="88"/>
      <c r="Z554" s="15">
        <v>19726</v>
      </c>
      <c r="AC554" s="15">
        <v>19726</v>
      </c>
    </row>
    <row r="555" spans="2:29" ht="19.7" customHeight="1" x14ac:dyDescent="0.2">
      <c r="B555" s="16"/>
      <c r="C555" s="17"/>
      <c r="D555" s="17"/>
      <c r="E555" s="18"/>
      <c r="F555" s="82"/>
      <c r="G555" s="82"/>
      <c r="H555" s="82"/>
      <c r="I555" s="87"/>
      <c r="Z555" s="15">
        <v>24014</v>
      </c>
      <c r="AC555" s="15">
        <v>24014</v>
      </c>
    </row>
    <row r="556" spans="2:29" ht="19.7" customHeight="1" x14ac:dyDescent="0.2">
      <c r="B556" s="10"/>
      <c r="C556" s="11"/>
      <c r="D556" s="11"/>
      <c r="E556" s="12"/>
      <c r="F556" s="89"/>
      <c r="G556" s="89"/>
      <c r="H556" s="89"/>
      <c r="I556" s="88"/>
      <c r="Z556" s="15">
        <v>47915</v>
      </c>
      <c r="AC556" s="15">
        <v>47915</v>
      </c>
    </row>
    <row r="557" spans="2:29" ht="19.7" customHeight="1" x14ac:dyDescent="0.2">
      <c r="B557" s="10"/>
      <c r="C557" s="11"/>
      <c r="D557" s="11"/>
      <c r="E557" s="12"/>
      <c r="F557" s="89"/>
      <c r="G557" s="89"/>
      <c r="H557" s="89"/>
      <c r="I557" s="88"/>
      <c r="Z557" s="15">
        <v>53175</v>
      </c>
      <c r="AC557" s="15">
        <v>53175</v>
      </c>
    </row>
    <row r="558" spans="2:29" ht="19.7" customHeight="1" x14ac:dyDescent="0.2">
      <c r="B558" s="10"/>
      <c r="C558" s="11"/>
      <c r="D558" s="11"/>
      <c r="E558" s="12"/>
      <c r="F558" s="89"/>
      <c r="G558" s="89"/>
      <c r="H558" s="89"/>
      <c r="I558" s="88"/>
      <c r="Z558" s="15">
        <v>56124</v>
      </c>
      <c r="AC558" s="15">
        <v>56124</v>
      </c>
    </row>
    <row r="559" spans="2:29" ht="19.7" customHeight="1" x14ac:dyDescent="0.2">
      <c r="B559" s="10"/>
      <c r="C559" s="11"/>
      <c r="D559" s="11"/>
      <c r="E559" s="12"/>
      <c r="F559" s="89"/>
      <c r="G559" s="89"/>
      <c r="H559" s="89"/>
      <c r="I559" s="88"/>
      <c r="Z559" s="15">
        <v>65236</v>
      </c>
      <c r="AC559" s="15">
        <v>65236</v>
      </c>
    </row>
    <row r="560" spans="2:29" ht="19.7" customHeight="1" x14ac:dyDescent="0.2">
      <c r="B560" s="10"/>
      <c r="C560" s="11"/>
      <c r="D560" s="11"/>
      <c r="E560" s="12"/>
      <c r="F560" s="89"/>
      <c r="G560" s="89"/>
      <c r="H560" s="89"/>
      <c r="I560" s="88"/>
      <c r="Z560" s="15">
        <v>74556</v>
      </c>
      <c r="AC560" s="15">
        <v>74556</v>
      </c>
    </row>
    <row r="561" spans="2:29" ht="19.7" customHeight="1" x14ac:dyDescent="0.2">
      <c r="B561" s="10"/>
      <c r="C561" s="11"/>
      <c r="D561" s="11"/>
      <c r="E561" s="12"/>
      <c r="F561" s="89"/>
      <c r="G561" s="89"/>
      <c r="H561" s="89"/>
      <c r="I561" s="88"/>
      <c r="Z561" s="15">
        <v>93195</v>
      </c>
      <c r="AC561" s="15">
        <v>93195</v>
      </c>
    </row>
    <row r="562" spans="2:29" ht="19.7" customHeight="1" x14ac:dyDescent="0.2">
      <c r="B562" s="10"/>
      <c r="C562" s="11"/>
      <c r="D562" s="11"/>
      <c r="E562" s="12"/>
      <c r="F562" s="89"/>
      <c r="G562" s="89"/>
      <c r="H562" s="89"/>
      <c r="I562" s="88"/>
      <c r="Z562" s="15">
        <v>124881</v>
      </c>
      <c r="AC562" s="15">
        <v>124881</v>
      </c>
    </row>
    <row r="563" spans="2:29" ht="19.7" customHeight="1" x14ac:dyDescent="0.2">
      <c r="B563" s="10"/>
      <c r="C563" s="11"/>
      <c r="D563" s="11"/>
      <c r="E563" s="12"/>
      <c r="F563" s="89"/>
      <c r="G563" s="89"/>
      <c r="H563" s="89"/>
      <c r="I563" s="88"/>
      <c r="Z563" s="15">
        <v>29945</v>
      </c>
      <c r="AC563" s="15">
        <v>29945</v>
      </c>
    </row>
    <row r="564" spans="2:29" ht="19.7" customHeight="1" x14ac:dyDescent="0.2">
      <c r="B564" s="10"/>
      <c r="C564" s="11"/>
      <c r="D564" s="11"/>
      <c r="E564" s="12"/>
      <c r="F564" s="89"/>
      <c r="G564" s="89"/>
      <c r="H564" s="89"/>
      <c r="I564" s="88"/>
      <c r="Z564" s="15">
        <v>2527</v>
      </c>
      <c r="AC564" s="15">
        <v>2527</v>
      </c>
    </row>
    <row r="565" spans="2:29" ht="19.7" customHeight="1" x14ac:dyDescent="0.2">
      <c r="B565" s="10"/>
      <c r="C565" s="11"/>
      <c r="D565" s="11"/>
      <c r="E565" s="12"/>
      <c r="F565" s="89"/>
      <c r="G565" s="89"/>
      <c r="H565" s="89"/>
      <c r="I565" s="88"/>
      <c r="Z565" s="15">
        <v>3065</v>
      </c>
      <c r="AC565" s="15">
        <v>3065</v>
      </c>
    </row>
    <row r="566" spans="2:29" ht="19.7" customHeight="1" x14ac:dyDescent="0.2">
      <c r="B566" s="10"/>
      <c r="C566" s="11"/>
      <c r="D566" s="11"/>
      <c r="E566" s="12"/>
      <c r="F566" s="89"/>
      <c r="G566" s="89"/>
      <c r="H566" s="89"/>
      <c r="I566" s="88"/>
      <c r="Z566" s="15">
        <v>7631</v>
      </c>
      <c r="AC566" s="15">
        <v>7631</v>
      </c>
    </row>
    <row r="567" spans="2:29" ht="19.7" customHeight="1" x14ac:dyDescent="0.2">
      <c r="B567" s="10"/>
      <c r="C567" s="11"/>
      <c r="D567" s="11"/>
      <c r="E567" s="12"/>
      <c r="F567" s="89"/>
      <c r="G567" s="89"/>
      <c r="H567" s="89"/>
      <c r="I567" s="88"/>
      <c r="Z567" s="15">
        <v>8080</v>
      </c>
      <c r="AC567" s="15">
        <v>8080</v>
      </c>
    </row>
    <row r="568" spans="2:29" ht="19.7" customHeight="1" x14ac:dyDescent="0.2">
      <c r="B568" s="10"/>
      <c r="C568" s="11"/>
      <c r="D568" s="11"/>
      <c r="E568" s="12"/>
      <c r="F568" s="89"/>
      <c r="G568" s="89"/>
      <c r="H568" s="89"/>
      <c r="I568" s="88"/>
      <c r="Z568" s="15">
        <v>86373</v>
      </c>
      <c r="AC568" s="15">
        <v>86373</v>
      </c>
    </row>
    <row r="569" spans="2:29" ht="19.7" customHeight="1" x14ac:dyDescent="0.2">
      <c r="B569" s="10"/>
      <c r="C569" s="11"/>
      <c r="D569" s="11"/>
      <c r="E569" s="12"/>
      <c r="F569" s="89"/>
      <c r="G569" s="89"/>
      <c r="H569" s="89"/>
      <c r="I569" s="88"/>
      <c r="Z569" s="15">
        <v>92904</v>
      </c>
      <c r="AC569" s="15">
        <v>92904</v>
      </c>
    </row>
    <row r="570" spans="2:29" ht="19.7" customHeight="1" x14ac:dyDescent="0.2">
      <c r="B570" s="10"/>
      <c r="C570" s="11"/>
      <c r="D570" s="11"/>
      <c r="E570" s="12"/>
      <c r="F570" s="89"/>
      <c r="G570" s="89"/>
      <c r="H570" s="89"/>
      <c r="I570" s="88"/>
      <c r="Z570" s="15">
        <v>102312</v>
      </c>
      <c r="AC570" s="15">
        <v>102312</v>
      </c>
    </row>
    <row r="571" spans="2:29" ht="19.7" customHeight="1" x14ac:dyDescent="0.2">
      <c r="B571" s="10"/>
      <c r="C571" s="11"/>
      <c r="D571" s="11"/>
      <c r="E571" s="12"/>
      <c r="F571" s="89"/>
      <c r="G571" s="89"/>
      <c r="H571" s="89"/>
      <c r="I571" s="88"/>
      <c r="Z571" s="15">
        <v>111563</v>
      </c>
      <c r="AC571" s="15">
        <v>111563</v>
      </c>
    </row>
    <row r="572" spans="2:29" ht="19.7" customHeight="1" x14ac:dyDescent="0.2">
      <c r="B572" s="10"/>
      <c r="C572" s="11"/>
      <c r="D572" s="11"/>
      <c r="E572" s="12"/>
      <c r="F572" s="89"/>
      <c r="G572" s="89"/>
      <c r="H572" s="89"/>
      <c r="I572" s="88"/>
      <c r="Z572" s="15">
        <v>128853</v>
      </c>
      <c r="AC572" s="15">
        <v>128853</v>
      </c>
    </row>
    <row r="573" spans="2:29" ht="19.7" customHeight="1" x14ac:dyDescent="0.2">
      <c r="B573" s="10"/>
      <c r="C573" s="11"/>
      <c r="D573" s="11"/>
      <c r="E573" s="12"/>
      <c r="F573" s="89"/>
      <c r="G573" s="89"/>
      <c r="H573" s="89"/>
      <c r="I573" s="88"/>
      <c r="Z573" s="15">
        <v>166661</v>
      </c>
      <c r="AC573" s="15">
        <v>166661</v>
      </c>
    </row>
    <row r="574" spans="2:29" ht="19.7" customHeight="1" x14ac:dyDescent="0.2">
      <c r="B574" s="10"/>
      <c r="C574" s="11"/>
      <c r="D574" s="11"/>
      <c r="E574" s="12"/>
      <c r="F574" s="89"/>
      <c r="G574" s="89"/>
      <c r="H574" s="89"/>
      <c r="I574" s="88"/>
      <c r="Z574" s="15">
        <v>187409</v>
      </c>
      <c r="AC574" s="15">
        <v>187409</v>
      </c>
    </row>
    <row r="575" spans="2:29" ht="19.7" customHeight="1" x14ac:dyDescent="0.2">
      <c r="B575" s="10"/>
      <c r="C575" s="11"/>
      <c r="D575" s="11"/>
      <c r="E575" s="12"/>
      <c r="F575" s="89"/>
      <c r="G575" s="89"/>
      <c r="H575" s="89"/>
      <c r="I575" s="88"/>
      <c r="Z575" s="15">
        <v>254684</v>
      </c>
      <c r="AC575" s="15">
        <v>254684</v>
      </c>
    </row>
    <row r="576" spans="2:29" ht="19.7" customHeight="1" x14ac:dyDescent="0.2">
      <c r="B576" s="10"/>
      <c r="C576" s="11"/>
      <c r="D576" s="11"/>
      <c r="E576" s="12"/>
      <c r="F576" s="89"/>
      <c r="G576" s="89"/>
      <c r="H576" s="89"/>
      <c r="I576" s="88"/>
      <c r="Z576" s="15">
        <v>312348</v>
      </c>
      <c r="AC576" s="15">
        <v>312348</v>
      </c>
    </row>
    <row r="577" spans="2:29" ht="19.7" customHeight="1" x14ac:dyDescent="0.2">
      <c r="B577" s="10"/>
      <c r="C577" s="11"/>
      <c r="D577" s="11"/>
      <c r="E577" s="12"/>
      <c r="F577" s="89"/>
      <c r="G577" s="89"/>
      <c r="H577" s="89"/>
      <c r="I577" s="88"/>
      <c r="Z577" s="15">
        <v>384429</v>
      </c>
      <c r="AC577" s="15">
        <v>384429</v>
      </c>
    </row>
    <row r="578" spans="2:29" ht="19.7" customHeight="1" x14ac:dyDescent="0.2">
      <c r="B578" s="10"/>
      <c r="C578" s="11"/>
      <c r="D578" s="11"/>
      <c r="E578" s="12"/>
      <c r="F578" s="89"/>
      <c r="G578" s="89"/>
      <c r="H578" s="89"/>
      <c r="I578" s="88"/>
      <c r="Z578" s="15">
        <v>18614</v>
      </c>
      <c r="AC578" s="15">
        <v>18614</v>
      </c>
    </row>
    <row r="579" spans="2:29" ht="19.7" customHeight="1" x14ac:dyDescent="0.2">
      <c r="B579" s="10"/>
      <c r="C579" s="11"/>
      <c r="D579" s="11"/>
      <c r="E579" s="12"/>
      <c r="F579" s="89"/>
      <c r="G579" s="89"/>
      <c r="H579" s="89"/>
      <c r="I579" s="88"/>
      <c r="Z579" s="15">
        <v>23227</v>
      </c>
      <c r="AC579" s="15">
        <v>23227</v>
      </c>
    </row>
    <row r="580" spans="2:29" ht="19.7" customHeight="1" x14ac:dyDescent="0.2">
      <c r="B580" s="16"/>
      <c r="C580" s="17"/>
      <c r="D580" s="17"/>
      <c r="E580" s="18"/>
      <c r="F580" s="82"/>
      <c r="G580" s="82"/>
      <c r="H580" s="82"/>
      <c r="I580" s="87"/>
      <c r="Z580" s="15">
        <v>25890</v>
      </c>
      <c r="AC580" s="15">
        <v>25890</v>
      </c>
    </row>
    <row r="581" spans="2:29" ht="19.7" customHeight="1" x14ac:dyDescent="0.2">
      <c r="B581" s="10"/>
      <c r="C581" s="11"/>
      <c r="D581" s="11"/>
      <c r="E581" s="12"/>
      <c r="F581" s="89"/>
      <c r="G581" s="89"/>
      <c r="H581" s="89"/>
      <c r="I581" s="88"/>
      <c r="Z581" s="15">
        <v>33242</v>
      </c>
      <c r="AC581" s="15">
        <v>33242</v>
      </c>
    </row>
    <row r="582" spans="2:29" ht="19.7" customHeight="1" x14ac:dyDescent="0.2">
      <c r="B582" s="10"/>
      <c r="C582" s="11"/>
      <c r="D582" s="11"/>
      <c r="E582" s="12"/>
      <c r="F582" s="89"/>
      <c r="G582" s="89"/>
      <c r="H582" s="89"/>
      <c r="I582" s="88"/>
      <c r="Z582" s="15">
        <v>52742</v>
      </c>
      <c r="AC582" s="15">
        <v>52742</v>
      </c>
    </row>
    <row r="583" spans="2:29" ht="19.7" customHeight="1" x14ac:dyDescent="0.2">
      <c r="B583" s="10"/>
      <c r="C583" s="11"/>
      <c r="D583" s="11"/>
      <c r="E583" s="12"/>
      <c r="F583" s="89"/>
      <c r="G583" s="89"/>
      <c r="H583" s="89"/>
      <c r="I583" s="88"/>
      <c r="Z583" s="15">
        <v>68386</v>
      </c>
      <c r="AC583" s="15">
        <v>68386</v>
      </c>
    </row>
    <row r="584" spans="2:29" ht="19.7" customHeight="1" x14ac:dyDescent="0.2">
      <c r="B584" s="10"/>
      <c r="C584" s="11"/>
      <c r="D584" s="11"/>
      <c r="E584" s="12"/>
      <c r="F584" s="89"/>
      <c r="G584" s="89"/>
      <c r="H584" s="89"/>
      <c r="I584" s="88"/>
      <c r="Z584" s="15">
        <v>98046</v>
      </c>
      <c r="AC584" s="15">
        <v>98046</v>
      </c>
    </row>
    <row r="585" spans="2:29" ht="19.7" customHeight="1" x14ac:dyDescent="0.2">
      <c r="B585" s="10"/>
      <c r="C585" s="11"/>
      <c r="D585" s="11"/>
      <c r="E585" s="12"/>
      <c r="F585" s="89"/>
      <c r="G585" s="89"/>
      <c r="H585" s="89"/>
      <c r="I585" s="88"/>
      <c r="Z585" s="15">
        <v>108513</v>
      </c>
      <c r="AB585" s="15">
        <v>33040</v>
      </c>
      <c r="AC585" s="15">
        <v>75473</v>
      </c>
    </row>
    <row r="586" spans="2:29" ht="19.7" customHeight="1" x14ac:dyDescent="0.2">
      <c r="B586" s="10"/>
      <c r="C586" s="11"/>
      <c r="D586" s="11"/>
      <c r="E586" s="12"/>
      <c r="F586" s="89"/>
      <c r="G586" s="89"/>
      <c r="H586" s="89"/>
      <c r="I586" s="88"/>
      <c r="Z586" s="15">
        <v>232636</v>
      </c>
      <c r="AC586" s="15">
        <v>232636</v>
      </c>
    </row>
    <row r="587" spans="2:29" ht="19.7" customHeight="1" x14ac:dyDescent="0.2">
      <c r="B587" s="10"/>
      <c r="C587" s="11"/>
      <c r="D587" s="11"/>
      <c r="E587" s="12"/>
      <c r="F587" s="89"/>
      <c r="G587" s="89"/>
      <c r="H587" s="89"/>
      <c r="I587" s="88"/>
      <c r="Z587" s="15">
        <v>702661</v>
      </c>
      <c r="AC587" s="15">
        <v>702661</v>
      </c>
    </row>
    <row r="588" spans="2:29" ht="19.7" customHeight="1" x14ac:dyDescent="0.2">
      <c r="B588" s="10"/>
      <c r="C588" s="11"/>
      <c r="D588" s="11"/>
      <c r="E588" s="12"/>
      <c r="F588" s="89"/>
      <c r="G588" s="89"/>
      <c r="H588" s="89"/>
      <c r="I588" s="88"/>
      <c r="Z588" s="15">
        <v>380154</v>
      </c>
      <c r="AA588" s="15">
        <v>28259</v>
      </c>
      <c r="AB588" s="15">
        <v>78238</v>
      </c>
      <c r="AC588" s="15">
        <v>273657</v>
      </c>
    </row>
    <row r="589" spans="2:29" ht="19.7" customHeight="1" x14ac:dyDescent="0.2">
      <c r="B589" s="10"/>
      <c r="C589" s="11"/>
      <c r="D589" s="11"/>
      <c r="E589" s="12"/>
      <c r="F589" s="89"/>
      <c r="G589" s="89"/>
      <c r="H589" s="89"/>
      <c r="I589" s="88"/>
      <c r="Z589" s="15">
        <v>46683</v>
      </c>
      <c r="AB589" s="15">
        <v>20352</v>
      </c>
      <c r="AC589" s="15">
        <v>26331</v>
      </c>
    </row>
    <row r="590" spans="2:29" ht="19.7" customHeight="1" x14ac:dyDescent="0.2">
      <c r="B590" s="10"/>
      <c r="C590" s="11"/>
      <c r="D590" s="11"/>
      <c r="E590" s="12"/>
      <c r="F590" s="89"/>
      <c r="G590" s="89"/>
      <c r="H590" s="89"/>
      <c r="I590" s="88"/>
      <c r="Z590" s="15">
        <v>61526</v>
      </c>
      <c r="AB590" s="15">
        <v>25506</v>
      </c>
      <c r="AC590" s="15">
        <v>36020</v>
      </c>
    </row>
    <row r="591" spans="2:29" ht="19.7" customHeight="1" x14ac:dyDescent="0.2">
      <c r="B591" s="10"/>
      <c r="C591" s="11"/>
      <c r="D591" s="11"/>
      <c r="E591" s="12"/>
      <c r="F591" s="89"/>
      <c r="G591" s="89"/>
      <c r="H591" s="89"/>
      <c r="I591" s="88"/>
      <c r="Z591" s="15">
        <v>71530</v>
      </c>
      <c r="AB591" s="15">
        <v>31718</v>
      </c>
      <c r="AC591" s="15">
        <v>39812</v>
      </c>
    </row>
    <row r="592" spans="2:29" ht="19.7" customHeight="1" x14ac:dyDescent="0.2">
      <c r="B592" s="10"/>
      <c r="C592" s="11"/>
      <c r="D592" s="11"/>
      <c r="E592" s="12"/>
      <c r="F592" s="89"/>
      <c r="G592" s="89"/>
      <c r="H592" s="89"/>
      <c r="I592" s="88"/>
      <c r="Z592" s="15">
        <v>97005</v>
      </c>
      <c r="AB592" s="15">
        <v>42026</v>
      </c>
      <c r="AC592" s="15">
        <v>54979</v>
      </c>
    </row>
    <row r="593" spans="2:29" ht="19.7" customHeight="1" x14ac:dyDescent="0.2">
      <c r="B593" s="10"/>
      <c r="C593" s="11"/>
      <c r="D593" s="11"/>
      <c r="E593" s="12"/>
      <c r="F593" s="89"/>
      <c r="G593" s="89"/>
      <c r="H593" s="89"/>
      <c r="I593" s="88"/>
      <c r="Z593" s="15">
        <v>122257</v>
      </c>
      <c r="AB593" s="15">
        <v>55903</v>
      </c>
      <c r="AC593" s="15">
        <v>66354</v>
      </c>
    </row>
    <row r="594" spans="2:29" ht="19.7" customHeight="1" x14ac:dyDescent="0.2">
      <c r="B594" s="10"/>
      <c r="C594" s="11"/>
      <c r="D594" s="11"/>
      <c r="E594" s="12"/>
      <c r="F594" s="89"/>
      <c r="G594" s="89"/>
      <c r="H594" s="89"/>
      <c r="I594" s="88"/>
      <c r="Z594" s="15">
        <v>148161</v>
      </c>
      <c r="AA594" s="15">
        <v>28259</v>
      </c>
      <c r="AB594" s="15">
        <v>38382</v>
      </c>
      <c r="AC594" s="15">
        <v>81520</v>
      </c>
    </row>
    <row r="595" spans="2:29" ht="19.7" customHeight="1" x14ac:dyDescent="0.2">
      <c r="B595" s="10"/>
      <c r="C595" s="11"/>
      <c r="D595" s="11"/>
      <c r="E595" s="12"/>
      <c r="F595" s="89"/>
      <c r="G595" s="89"/>
      <c r="H595" s="89"/>
      <c r="I595" s="88"/>
      <c r="Z595" s="15">
        <v>174383</v>
      </c>
      <c r="AA595" s="15">
        <v>28259</v>
      </c>
      <c r="AB595" s="15">
        <v>48300</v>
      </c>
      <c r="AC595" s="15">
        <v>97824</v>
      </c>
    </row>
    <row r="596" spans="2:29" ht="19.7" customHeight="1" x14ac:dyDescent="0.2">
      <c r="B596" s="10"/>
      <c r="C596" s="11"/>
      <c r="D596" s="11"/>
      <c r="E596" s="12"/>
      <c r="F596" s="89"/>
      <c r="G596" s="89"/>
      <c r="H596" s="89"/>
      <c r="I596" s="88"/>
      <c r="Z596" s="15">
        <v>83931</v>
      </c>
      <c r="AA596" s="15">
        <v>28259</v>
      </c>
      <c r="AB596" s="15">
        <v>21176</v>
      </c>
      <c r="AC596" s="15">
        <v>34496</v>
      </c>
    </row>
    <row r="597" spans="2:29" ht="19.7" customHeight="1" x14ac:dyDescent="0.2">
      <c r="B597" s="10"/>
      <c r="C597" s="11"/>
      <c r="D597" s="11"/>
      <c r="E597" s="12"/>
      <c r="F597" s="89"/>
      <c r="G597" s="89"/>
      <c r="H597" s="89"/>
      <c r="I597" s="88"/>
      <c r="Z597" s="15">
        <v>58066</v>
      </c>
      <c r="AA597" s="15">
        <v>28259</v>
      </c>
      <c r="AB597" s="15">
        <v>12122</v>
      </c>
      <c r="AC597" s="15">
        <v>17685</v>
      </c>
    </row>
    <row r="598" spans="2:29" ht="19.7" customHeight="1" x14ac:dyDescent="0.2">
      <c r="B598" s="10"/>
      <c r="C598" s="11"/>
      <c r="D598" s="11"/>
      <c r="E598" s="12"/>
      <c r="F598" s="89"/>
      <c r="G598" s="89"/>
      <c r="H598" s="89"/>
      <c r="I598" s="88"/>
      <c r="Z598" s="15">
        <v>86572</v>
      </c>
      <c r="AA598" s="15">
        <v>28259</v>
      </c>
      <c r="AB598" s="15">
        <v>17875</v>
      </c>
      <c r="AC598" s="15">
        <v>40438</v>
      </c>
    </row>
    <row r="599" spans="2:29" ht="19.7" customHeight="1" x14ac:dyDescent="0.2">
      <c r="B599" s="10"/>
      <c r="C599" s="11"/>
      <c r="D599" s="11"/>
      <c r="E599" s="12"/>
      <c r="F599" s="89"/>
      <c r="G599" s="89"/>
      <c r="H599" s="89"/>
      <c r="I599" s="88"/>
      <c r="Z599" s="15">
        <v>102237</v>
      </c>
      <c r="AA599" s="15">
        <v>28259</v>
      </c>
      <c r="AB599" s="15">
        <v>25119</v>
      </c>
      <c r="AC599" s="15">
        <v>48859</v>
      </c>
    </row>
    <row r="600" spans="2:29" ht="19.7" customHeight="1" x14ac:dyDescent="0.2">
      <c r="B600" s="10"/>
      <c r="C600" s="11"/>
      <c r="D600" s="11"/>
      <c r="E600" s="12"/>
      <c r="F600" s="89"/>
      <c r="G600" s="89"/>
      <c r="H600" s="89"/>
      <c r="I600" s="88"/>
      <c r="Z600" s="15">
        <v>127648</v>
      </c>
      <c r="AA600" s="15">
        <v>28259</v>
      </c>
      <c r="AB600" s="15">
        <v>27699</v>
      </c>
      <c r="AC600" s="15">
        <v>71690</v>
      </c>
    </row>
    <row r="601" spans="2:29" ht="19.7" customHeight="1" x14ac:dyDescent="0.2">
      <c r="B601" s="10"/>
      <c r="C601" s="11"/>
      <c r="D601" s="11"/>
      <c r="E601" s="12"/>
      <c r="F601" s="89"/>
      <c r="G601" s="89"/>
      <c r="H601" s="89"/>
      <c r="I601" s="88"/>
      <c r="Z601" s="15">
        <v>204966</v>
      </c>
      <c r="AA601" s="15">
        <v>28259</v>
      </c>
      <c r="AB601" s="15">
        <v>29366</v>
      </c>
      <c r="AC601" s="15">
        <v>147341</v>
      </c>
    </row>
    <row r="602" spans="2:29" ht="19.7" customHeight="1" x14ac:dyDescent="0.2">
      <c r="B602" s="10"/>
      <c r="C602" s="11"/>
      <c r="D602" s="11"/>
      <c r="E602" s="12"/>
      <c r="F602" s="89"/>
      <c r="G602" s="89"/>
      <c r="H602" s="89"/>
      <c r="I602" s="88"/>
      <c r="Z602" s="15">
        <v>329535</v>
      </c>
      <c r="AA602" s="15">
        <v>28259</v>
      </c>
      <c r="AB602" s="15">
        <v>31785</v>
      </c>
      <c r="AC602" s="15">
        <v>269491</v>
      </c>
    </row>
    <row r="603" spans="2:29" ht="19.7" customHeight="1" x14ac:dyDescent="0.2">
      <c r="B603" s="10"/>
      <c r="C603" s="11"/>
      <c r="D603" s="11"/>
      <c r="E603" s="12"/>
      <c r="F603" s="89"/>
      <c r="G603" s="89"/>
      <c r="H603" s="89"/>
      <c r="I603" s="88"/>
      <c r="Z603" s="15">
        <v>11019</v>
      </c>
      <c r="AC603" s="15">
        <v>11019</v>
      </c>
    </row>
    <row r="604" spans="2:29" ht="19.7" customHeight="1" x14ac:dyDescent="0.2">
      <c r="B604" s="10"/>
      <c r="C604" s="11"/>
      <c r="D604" s="11"/>
      <c r="E604" s="12"/>
      <c r="F604" s="89"/>
      <c r="G604" s="89"/>
      <c r="H604" s="89"/>
      <c r="I604" s="88"/>
      <c r="Z604" s="15">
        <v>227611</v>
      </c>
      <c r="AA604" s="15">
        <v>28259</v>
      </c>
      <c r="AB604" s="15">
        <v>66360</v>
      </c>
      <c r="AC604" s="15">
        <v>132992</v>
      </c>
    </row>
    <row r="605" spans="2:29" ht="19.7" customHeight="1" x14ac:dyDescent="0.2">
      <c r="B605" s="16"/>
      <c r="C605" s="17"/>
      <c r="D605" s="17"/>
      <c r="E605" s="18"/>
      <c r="F605" s="82"/>
      <c r="G605" s="82"/>
      <c r="H605" s="82"/>
      <c r="I605" s="87"/>
      <c r="Z605" s="15">
        <v>243</v>
      </c>
      <c r="AC605" s="15">
        <v>243</v>
      </c>
    </row>
    <row r="606" spans="2:29" ht="19.7" customHeight="1" x14ac:dyDescent="0.2">
      <c r="B606" s="10"/>
      <c r="C606" s="11"/>
      <c r="D606" s="11"/>
      <c r="E606" s="12"/>
      <c r="F606" s="89"/>
      <c r="G606" s="89"/>
      <c r="H606" s="89"/>
      <c r="I606" s="88"/>
      <c r="Z606" s="15">
        <v>466</v>
      </c>
      <c r="AC606" s="15">
        <v>466</v>
      </c>
    </row>
    <row r="607" spans="2:29" ht="19.7" customHeight="1" x14ac:dyDescent="0.2">
      <c r="B607" s="10"/>
      <c r="C607" s="11"/>
      <c r="D607" s="11"/>
      <c r="E607" s="12"/>
      <c r="F607" s="89"/>
      <c r="G607" s="89"/>
      <c r="H607" s="89"/>
      <c r="I607" s="88"/>
      <c r="Z607" s="15">
        <v>46071</v>
      </c>
      <c r="AA607" s="15">
        <v>28259</v>
      </c>
      <c r="AB607" s="15">
        <v>4444</v>
      </c>
      <c r="AC607" s="15">
        <v>13368</v>
      </c>
    </row>
    <row r="608" spans="2:29" ht="19.7" customHeight="1" x14ac:dyDescent="0.2">
      <c r="B608" s="10"/>
      <c r="C608" s="11"/>
      <c r="D608" s="11"/>
      <c r="E608" s="12"/>
      <c r="F608" s="89"/>
      <c r="G608" s="89"/>
      <c r="H608" s="89"/>
      <c r="I608" s="88"/>
      <c r="Z608" s="15">
        <v>9798</v>
      </c>
      <c r="AB608" s="15">
        <v>1238</v>
      </c>
      <c r="AC608" s="15">
        <v>8560</v>
      </c>
    </row>
    <row r="609" spans="2:29" ht="19.7" customHeight="1" x14ac:dyDescent="0.2">
      <c r="B609" s="10"/>
      <c r="C609" s="11"/>
      <c r="D609" s="11"/>
      <c r="E609" s="12"/>
      <c r="F609" s="89"/>
      <c r="G609" s="89"/>
      <c r="H609" s="89"/>
      <c r="I609" s="88"/>
      <c r="Z609" s="15">
        <v>11366</v>
      </c>
      <c r="AB609" s="15">
        <v>1238</v>
      </c>
      <c r="AC609" s="15">
        <v>10128</v>
      </c>
    </row>
    <row r="610" spans="2:29" ht="19.7" customHeight="1" x14ac:dyDescent="0.2">
      <c r="B610" s="10"/>
      <c r="C610" s="11"/>
      <c r="D610" s="11"/>
      <c r="E610" s="12"/>
      <c r="F610" s="89"/>
      <c r="G610" s="89"/>
      <c r="H610" s="89"/>
      <c r="I610" s="88"/>
      <c r="Z610" s="15">
        <v>46883</v>
      </c>
      <c r="AA610" s="15">
        <v>25520</v>
      </c>
      <c r="AB610" s="15">
        <v>13540</v>
      </c>
      <c r="AC610" s="15">
        <v>7823</v>
      </c>
    </row>
    <row r="611" spans="2:29" ht="19.7" customHeight="1" x14ac:dyDescent="0.2">
      <c r="B611" s="10"/>
      <c r="C611" s="11"/>
      <c r="D611" s="11"/>
      <c r="E611" s="12"/>
      <c r="F611" s="89"/>
      <c r="G611" s="89"/>
      <c r="H611" s="89"/>
      <c r="I611" s="88"/>
      <c r="Z611" s="15">
        <v>59307</v>
      </c>
      <c r="AA611" s="15">
        <v>25520</v>
      </c>
      <c r="AB611" s="15">
        <v>18782</v>
      </c>
      <c r="AC611" s="15">
        <v>15005</v>
      </c>
    </row>
    <row r="612" spans="2:29" ht="19.7" customHeight="1" x14ac:dyDescent="0.2">
      <c r="B612" s="10"/>
      <c r="C612" s="11"/>
      <c r="D612" s="11"/>
      <c r="E612" s="12"/>
      <c r="F612" s="89"/>
      <c r="G612" s="89"/>
      <c r="H612" s="89"/>
      <c r="I612" s="88"/>
      <c r="Z612" s="15">
        <v>65531</v>
      </c>
      <c r="AA612" s="15">
        <v>28259</v>
      </c>
      <c r="AC612" s="15">
        <v>37272</v>
      </c>
    </row>
    <row r="613" spans="2:29" ht="19.7" customHeight="1" x14ac:dyDescent="0.2">
      <c r="B613" s="10"/>
      <c r="C613" s="11"/>
      <c r="D613" s="11"/>
      <c r="E613" s="12"/>
      <c r="F613" s="89"/>
      <c r="G613" s="89"/>
      <c r="H613" s="89"/>
      <c r="I613" s="88"/>
      <c r="Z613" s="15">
        <v>282158</v>
      </c>
      <c r="AA613" s="15">
        <v>28259</v>
      </c>
      <c r="AB613" s="15">
        <v>112353</v>
      </c>
      <c r="AC613" s="15">
        <v>141546</v>
      </c>
    </row>
    <row r="614" spans="2:29" ht="19.7" customHeight="1" x14ac:dyDescent="0.2">
      <c r="B614" s="10"/>
      <c r="C614" s="11"/>
      <c r="D614" s="11"/>
      <c r="E614" s="12"/>
      <c r="F614" s="89"/>
      <c r="G614" s="89"/>
      <c r="H614" s="89"/>
      <c r="I614" s="88"/>
      <c r="Z614" s="15">
        <v>309940</v>
      </c>
      <c r="AA614" s="15">
        <v>28259</v>
      </c>
      <c r="AB614" s="15">
        <v>133047</v>
      </c>
      <c r="AC614" s="15">
        <v>148634</v>
      </c>
    </row>
    <row r="615" spans="2:29" ht="19.7" customHeight="1" x14ac:dyDescent="0.2">
      <c r="B615" s="10"/>
      <c r="C615" s="11"/>
      <c r="D615" s="11"/>
      <c r="E615" s="12"/>
      <c r="F615" s="89"/>
      <c r="G615" s="89"/>
      <c r="H615" s="89"/>
      <c r="I615" s="88"/>
      <c r="Z615" s="15">
        <v>2909</v>
      </c>
      <c r="AC615" s="15">
        <v>2909</v>
      </c>
    </row>
    <row r="616" spans="2:29" ht="19.7" customHeight="1" x14ac:dyDescent="0.2">
      <c r="B616" s="10"/>
      <c r="C616" s="11"/>
      <c r="D616" s="11"/>
      <c r="E616" s="12"/>
      <c r="F616" s="89"/>
      <c r="G616" s="89"/>
      <c r="H616" s="89"/>
      <c r="I616" s="88"/>
      <c r="Z616" s="15">
        <v>4641</v>
      </c>
      <c r="AC616" s="15">
        <v>4641</v>
      </c>
    </row>
    <row r="617" spans="2:29" ht="19.7" customHeight="1" x14ac:dyDescent="0.2">
      <c r="B617" s="10"/>
      <c r="C617" s="11"/>
      <c r="D617" s="11"/>
      <c r="E617" s="12"/>
      <c r="F617" s="89"/>
      <c r="G617" s="89"/>
      <c r="H617" s="89"/>
      <c r="I617" s="88"/>
      <c r="Z617" s="15">
        <v>1625</v>
      </c>
      <c r="AB617" s="15">
        <v>1415</v>
      </c>
      <c r="AC617" s="15">
        <v>210</v>
      </c>
    </row>
    <row r="618" spans="2:29" ht="19.7" customHeight="1" x14ac:dyDescent="0.2">
      <c r="B618" s="10"/>
      <c r="C618" s="11"/>
      <c r="D618" s="11"/>
      <c r="E618" s="12"/>
      <c r="F618" s="89"/>
      <c r="G618" s="89"/>
      <c r="H618" s="89"/>
      <c r="I618" s="88"/>
      <c r="Z618" s="15">
        <v>56738</v>
      </c>
      <c r="AA618" s="15">
        <v>20106</v>
      </c>
      <c r="AB618" s="15">
        <v>24111</v>
      </c>
      <c r="AC618" s="15">
        <v>12521</v>
      </c>
    </row>
    <row r="619" spans="2:29" ht="19.7" customHeight="1" x14ac:dyDescent="0.2">
      <c r="B619" s="10"/>
      <c r="C619" s="11"/>
      <c r="D619" s="11"/>
      <c r="E619" s="12"/>
      <c r="F619" s="89"/>
      <c r="G619" s="89"/>
      <c r="H619" s="89"/>
      <c r="I619" s="88"/>
      <c r="Z619" s="15">
        <v>28276</v>
      </c>
      <c r="AA619" s="15">
        <v>20106</v>
      </c>
      <c r="AB619" s="15">
        <v>5317</v>
      </c>
      <c r="AC619" s="15">
        <v>2853</v>
      </c>
    </row>
    <row r="620" spans="2:29" ht="19.7" customHeight="1" x14ac:dyDescent="0.2">
      <c r="B620" s="10"/>
      <c r="C620" s="11"/>
      <c r="D620" s="11"/>
      <c r="E620" s="12"/>
      <c r="F620" s="89"/>
      <c r="G620" s="89"/>
      <c r="H620" s="89"/>
      <c r="I620" s="88"/>
      <c r="Z620" s="15">
        <v>352</v>
      </c>
      <c r="AC620" s="15">
        <v>352</v>
      </c>
    </row>
    <row r="621" spans="2:29" ht="19.7" customHeight="1" x14ac:dyDescent="0.2">
      <c r="B621" s="10"/>
      <c r="C621" s="11"/>
      <c r="D621" s="11"/>
      <c r="E621" s="12"/>
      <c r="F621" s="89"/>
      <c r="G621" s="89"/>
      <c r="H621" s="89"/>
      <c r="I621" s="88"/>
      <c r="Z621" s="15">
        <v>587</v>
      </c>
      <c r="AC621" s="15">
        <v>587</v>
      </c>
    </row>
    <row r="622" spans="2:29" ht="19.7" customHeight="1" x14ac:dyDescent="0.2">
      <c r="B622" s="10"/>
      <c r="C622" s="11"/>
      <c r="D622" s="11"/>
      <c r="E622" s="12"/>
      <c r="F622" s="89"/>
      <c r="G622" s="89"/>
      <c r="H622" s="89"/>
      <c r="I622" s="88"/>
      <c r="Z622" s="15">
        <v>782</v>
      </c>
      <c r="AC622" s="15">
        <v>782</v>
      </c>
    </row>
    <row r="623" spans="2:29" ht="19.7" customHeight="1" x14ac:dyDescent="0.2">
      <c r="B623" s="10"/>
      <c r="C623" s="11"/>
      <c r="D623" s="11"/>
      <c r="E623" s="12"/>
      <c r="F623" s="89"/>
      <c r="G623" s="89"/>
      <c r="H623" s="89"/>
      <c r="I623" s="88"/>
      <c r="Z623" s="15">
        <v>1252</v>
      </c>
      <c r="AC623" s="15">
        <v>1252</v>
      </c>
    </row>
    <row r="624" spans="2:29" ht="19.7" customHeight="1" x14ac:dyDescent="0.2">
      <c r="B624" s="10"/>
      <c r="C624" s="11"/>
      <c r="D624" s="11"/>
      <c r="E624" s="12"/>
      <c r="F624" s="89"/>
      <c r="G624" s="89"/>
      <c r="H624" s="89"/>
      <c r="I624" s="88"/>
      <c r="Z624" s="15">
        <v>1643</v>
      </c>
      <c r="AC624" s="15">
        <v>1643</v>
      </c>
    </row>
    <row r="625" spans="2:29" ht="19.7" customHeight="1" x14ac:dyDescent="0.2">
      <c r="B625" s="10"/>
      <c r="C625" s="11"/>
      <c r="D625" s="11"/>
      <c r="E625" s="12"/>
      <c r="F625" s="89"/>
      <c r="G625" s="89"/>
      <c r="H625" s="89"/>
      <c r="I625" s="88"/>
      <c r="Z625" s="15">
        <v>958</v>
      </c>
      <c r="AC625" s="15">
        <v>958</v>
      </c>
    </row>
    <row r="626" spans="2:29" ht="19.7" customHeight="1" x14ac:dyDescent="0.2">
      <c r="B626" s="10"/>
      <c r="C626" s="11"/>
      <c r="D626" s="11"/>
      <c r="E626" s="12"/>
      <c r="F626" s="89"/>
      <c r="G626" s="89"/>
      <c r="H626" s="89"/>
      <c r="I626" s="88"/>
      <c r="Z626" s="15">
        <v>1643</v>
      </c>
      <c r="AC626" s="15">
        <v>1643</v>
      </c>
    </row>
    <row r="627" spans="2:29" ht="19.7" customHeight="1" x14ac:dyDescent="0.2">
      <c r="B627" s="10"/>
      <c r="C627" s="11"/>
      <c r="D627" s="11"/>
      <c r="E627" s="12"/>
      <c r="F627" s="89"/>
      <c r="G627" s="89"/>
      <c r="H627" s="89"/>
      <c r="I627" s="88"/>
      <c r="Z627" s="15">
        <v>2543</v>
      </c>
      <c r="AC627" s="15">
        <v>2543</v>
      </c>
    </row>
    <row r="628" spans="2:29" ht="19.7" customHeight="1" x14ac:dyDescent="0.2">
      <c r="B628" s="10"/>
      <c r="C628" s="11"/>
      <c r="D628" s="11"/>
      <c r="E628" s="12"/>
      <c r="F628" s="89"/>
      <c r="G628" s="89"/>
      <c r="H628" s="89"/>
      <c r="I628" s="88"/>
      <c r="Z628" s="15">
        <v>5870</v>
      </c>
      <c r="AC628" s="15">
        <v>5870</v>
      </c>
    </row>
    <row r="629" spans="2:29" ht="19.7" customHeight="1" x14ac:dyDescent="0.2">
      <c r="B629" s="10"/>
      <c r="C629" s="11"/>
      <c r="D629" s="11"/>
      <c r="E629" s="12"/>
      <c r="F629" s="89"/>
      <c r="G629" s="89"/>
      <c r="H629" s="89"/>
      <c r="I629" s="88"/>
      <c r="Z629" s="15">
        <v>21150</v>
      </c>
      <c r="AA629" s="15">
        <v>20106</v>
      </c>
      <c r="AB629" s="15">
        <v>777</v>
      </c>
      <c r="AC629" s="15">
        <v>267</v>
      </c>
    </row>
    <row r="630" spans="2:29" ht="19.7" customHeight="1" x14ac:dyDescent="0.2">
      <c r="B630" s="16"/>
      <c r="C630" s="17"/>
      <c r="D630" s="17"/>
      <c r="E630" s="18"/>
      <c r="F630" s="82"/>
      <c r="G630" s="82"/>
      <c r="H630" s="82"/>
      <c r="I630" s="87"/>
      <c r="Z630" s="15">
        <v>28783</v>
      </c>
      <c r="AA630" s="15">
        <v>20106</v>
      </c>
      <c r="AB630" s="15">
        <v>5971</v>
      </c>
      <c r="AC630" s="15">
        <v>2706</v>
      </c>
    </row>
    <row r="631" spans="2:29" ht="19.7" customHeight="1" x14ac:dyDescent="0.2">
      <c r="B631" s="10"/>
      <c r="C631" s="11"/>
      <c r="D631" s="11"/>
      <c r="E631" s="12"/>
      <c r="F631" s="89"/>
      <c r="G631" s="89"/>
      <c r="H631" s="89"/>
      <c r="I631" s="88"/>
      <c r="Z631" s="15">
        <v>35940</v>
      </c>
      <c r="AA631" s="15">
        <v>20106</v>
      </c>
      <c r="AB631" s="15">
        <v>12082</v>
      </c>
      <c r="AC631" s="15">
        <v>3752</v>
      </c>
    </row>
    <row r="632" spans="2:29" ht="19.7" customHeight="1" x14ac:dyDescent="0.2">
      <c r="B632" s="10"/>
      <c r="C632" s="11"/>
      <c r="D632" s="11"/>
      <c r="E632" s="12"/>
      <c r="F632" s="89"/>
      <c r="G632" s="89"/>
      <c r="H632" s="89"/>
      <c r="I632" s="88"/>
      <c r="Z632" s="15">
        <v>48804</v>
      </c>
      <c r="AA632" s="15">
        <v>20106</v>
      </c>
      <c r="AB632" s="15">
        <v>24165</v>
      </c>
      <c r="AC632" s="15">
        <v>4533</v>
      </c>
    </row>
    <row r="633" spans="2:29" ht="19.7" customHeight="1" x14ac:dyDescent="0.2">
      <c r="B633" s="10"/>
      <c r="C633" s="11"/>
      <c r="D633" s="11"/>
      <c r="E633" s="12"/>
      <c r="F633" s="89"/>
      <c r="G633" s="89"/>
      <c r="H633" s="89"/>
      <c r="I633" s="88"/>
      <c r="Z633" s="15">
        <v>52691</v>
      </c>
      <c r="AA633" s="15">
        <v>20106</v>
      </c>
      <c r="AB633" s="15">
        <v>26942</v>
      </c>
      <c r="AC633" s="15">
        <v>5643</v>
      </c>
    </row>
    <row r="634" spans="2:29" ht="19.7" customHeight="1" x14ac:dyDescent="0.2">
      <c r="B634" s="10"/>
      <c r="C634" s="11"/>
      <c r="D634" s="11"/>
      <c r="E634" s="12"/>
      <c r="F634" s="89"/>
      <c r="G634" s="89"/>
      <c r="H634" s="89"/>
      <c r="I634" s="88"/>
      <c r="Z634" s="15">
        <v>57840</v>
      </c>
      <c r="AA634" s="15">
        <v>20106</v>
      </c>
      <c r="AB634" s="15">
        <v>31942</v>
      </c>
      <c r="AC634" s="15">
        <v>5792</v>
      </c>
    </row>
    <row r="635" spans="2:29" ht="19.7" customHeight="1" x14ac:dyDescent="0.2">
      <c r="B635" s="10"/>
      <c r="C635" s="11"/>
      <c r="D635" s="11"/>
      <c r="E635" s="12"/>
      <c r="F635" s="89"/>
      <c r="G635" s="89"/>
      <c r="H635" s="89"/>
      <c r="I635" s="88"/>
      <c r="Z635" s="15">
        <v>70199</v>
      </c>
      <c r="AA635" s="15">
        <v>20106</v>
      </c>
      <c r="AB635" s="15">
        <v>42497</v>
      </c>
      <c r="AC635" s="15">
        <v>7596</v>
      </c>
    </row>
    <row r="636" spans="2:29" ht="19.7" customHeight="1" x14ac:dyDescent="0.2">
      <c r="B636" s="10"/>
      <c r="C636" s="11"/>
      <c r="D636" s="11"/>
      <c r="E636" s="12"/>
      <c r="F636" s="89"/>
      <c r="G636" s="89"/>
      <c r="H636" s="89"/>
      <c r="I636" s="88"/>
      <c r="Z636" s="15">
        <v>83061</v>
      </c>
      <c r="AA636" s="15">
        <v>20106</v>
      </c>
      <c r="AB636" s="15">
        <v>53191</v>
      </c>
      <c r="AC636" s="15">
        <v>9764</v>
      </c>
    </row>
    <row r="637" spans="2:29" ht="19.7" customHeight="1" x14ac:dyDescent="0.2">
      <c r="B637" s="10"/>
      <c r="C637" s="11"/>
      <c r="D637" s="11"/>
      <c r="E637" s="12"/>
      <c r="F637" s="89"/>
      <c r="G637" s="89"/>
      <c r="H637" s="89"/>
      <c r="I637" s="88"/>
      <c r="Z637" s="15">
        <v>106472</v>
      </c>
      <c r="AA637" s="15">
        <v>20106</v>
      </c>
      <c r="AB637" s="15">
        <v>74439</v>
      </c>
      <c r="AC637" s="15">
        <v>11927</v>
      </c>
    </row>
    <row r="638" spans="2:29" ht="19.7" customHeight="1" x14ac:dyDescent="0.2">
      <c r="B638" s="10"/>
      <c r="C638" s="11"/>
      <c r="D638" s="11"/>
      <c r="E638" s="12"/>
      <c r="F638" s="89"/>
      <c r="G638" s="89"/>
      <c r="H638" s="89"/>
      <c r="I638" s="88"/>
      <c r="Z638" s="15">
        <v>133382</v>
      </c>
      <c r="AA638" s="15">
        <v>20106</v>
      </c>
      <c r="AB638" s="15">
        <v>95688</v>
      </c>
      <c r="AC638" s="15">
        <v>17588</v>
      </c>
    </row>
    <row r="639" spans="2:29" ht="19.7" customHeight="1" x14ac:dyDescent="0.2">
      <c r="B639" s="10"/>
      <c r="C639" s="11"/>
      <c r="D639" s="11"/>
      <c r="E639" s="12"/>
      <c r="F639" s="89"/>
      <c r="G639" s="89"/>
      <c r="H639" s="89"/>
      <c r="I639" s="88"/>
      <c r="Z639" s="15">
        <v>145779</v>
      </c>
      <c r="AA639" s="15">
        <v>20106</v>
      </c>
      <c r="AB639" s="15">
        <v>106382</v>
      </c>
      <c r="AC639" s="15">
        <v>19291</v>
      </c>
    </row>
    <row r="640" spans="2:29" ht="19.7" customHeight="1" x14ac:dyDescent="0.2">
      <c r="B640" s="10"/>
      <c r="C640" s="11"/>
      <c r="D640" s="11"/>
      <c r="E640" s="12"/>
      <c r="F640" s="89"/>
      <c r="G640" s="89"/>
      <c r="H640" s="89"/>
      <c r="I640" s="88"/>
      <c r="Z640" s="15">
        <v>199057</v>
      </c>
      <c r="AA640" s="15">
        <v>20106</v>
      </c>
      <c r="AB640" s="15">
        <v>149018</v>
      </c>
      <c r="AC640" s="15">
        <v>29933</v>
      </c>
    </row>
    <row r="641" spans="2:29" ht="19.7" customHeight="1" x14ac:dyDescent="0.2">
      <c r="B641" s="10"/>
      <c r="C641" s="11"/>
      <c r="D641" s="11"/>
      <c r="E641" s="12"/>
      <c r="F641" s="89"/>
      <c r="G641" s="89"/>
      <c r="H641" s="89"/>
      <c r="I641" s="88"/>
      <c r="Z641" s="15">
        <v>72</v>
      </c>
      <c r="AC641" s="15">
        <v>72</v>
      </c>
    </row>
    <row r="642" spans="2:29" ht="19.7" customHeight="1" x14ac:dyDescent="0.2">
      <c r="B642" s="10"/>
      <c r="C642" s="11"/>
      <c r="D642" s="11"/>
      <c r="E642" s="12"/>
      <c r="F642" s="89"/>
      <c r="G642" s="89"/>
      <c r="H642" s="89"/>
      <c r="I642" s="88"/>
      <c r="Z642" s="15">
        <v>94</v>
      </c>
      <c r="AC642" s="15">
        <v>94</v>
      </c>
    </row>
    <row r="643" spans="2:29" ht="19.7" customHeight="1" x14ac:dyDescent="0.2">
      <c r="B643" s="10"/>
      <c r="C643" s="11"/>
      <c r="D643" s="11"/>
      <c r="E643" s="12"/>
      <c r="F643" s="89"/>
      <c r="G643" s="89"/>
      <c r="H643" s="89"/>
      <c r="I643" s="88"/>
      <c r="Z643" s="15">
        <v>106</v>
      </c>
      <c r="AC643" s="15">
        <v>106</v>
      </c>
    </row>
    <row r="644" spans="2:29" ht="19.7" customHeight="1" x14ac:dyDescent="0.2">
      <c r="B644" s="10"/>
      <c r="C644" s="11"/>
      <c r="D644" s="11"/>
      <c r="E644" s="12"/>
      <c r="F644" s="89"/>
      <c r="G644" s="89"/>
      <c r="H644" s="89"/>
      <c r="I644" s="88"/>
      <c r="Z644" s="15">
        <v>124</v>
      </c>
      <c r="AC644" s="15">
        <v>124</v>
      </c>
    </row>
    <row r="645" spans="2:29" ht="19.7" customHeight="1" x14ac:dyDescent="0.2">
      <c r="B645" s="10"/>
      <c r="C645" s="11"/>
      <c r="D645" s="11"/>
      <c r="E645" s="12"/>
      <c r="F645" s="89"/>
      <c r="G645" s="89"/>
      <c r="H645" s="89"/>
      <c r="I645" s="88"/>
      <c r="Z645" s="15">
        <v>289</v>
      </c>
      <c r="AC645" s="15">
        <v>289</v>
      </c>
    </row>
    <row r="646" spans="2:29" ht="19.7" customHeight="1" x14ac:dyDescent="0.2">
      <c r="B646" s="10"/>
      <c r="C646" s="11"/>
      <c r="D646" s="11"/>
      <c r="E646" s="12"/>
      <c r="F646" s="89"/>
      <c r="G646" s="89"/>
      <c r="H646" s="89"/>
      <c r="I646" s="88"/>
      <c r="Z646" s="15">
        <v>332</v>
      </c>
      <c r="AC646" s="15">
        <v>332</v>
      </c>
    </row>
    <row r="647" spans="2:29" ht="19.7" customHeight="1" x14ac:dyDescent="0.2">
      <c r="B647" s="10"/>
      <c r="C647" s="11"/>
      <c r="D647" s="11"/>
      <c r="E647" s="12"/>
      <c r="F647" s="89"/>
      <c r="G647" s="89"/>
      <c r="H647" s="89"/>
      <c r="I647" s="88"/>
      <c r="Z647" s="15">
        <v>433</v>
      </c>
      <c r="AC647" s="15">
        <v>433</v>
      </c>
    </row>
    <row r="648" spans="2:29" ht="19.7" customHeight="1" x14ac:dyDescent="0.2">
      <c r="B648" s="10"/>
      <c r="C648" s="11"/>
      <c r="D648" s="11"/>
      <c r="E648" s="12"/>
      <c r="F648" s="89"/>
      <c r="G648" s="89"/>
      <c r="H648" s="89"/>
      <c r="I648" s="88"/>
      <c r="Z648" s="15">
        <v>664</v>
      </c>
      <c r="AC648" s="15">
        <v>664</v>
      </c>
    </row>
    <row r="649" spans="2:29" ht="19.7" customHeight="1" x14ac:dyDescent="0.2">
      <c r="B649" s="10"/>
      <c r="C649" s="11"/>
      <c r="D649" s="11"/>
      <c r="E649" s="12"/>
      <c r="F649" s="89"/>
      <c r="G649" s="89"/>
      <c r="H649" s="89"/>
      <c r="I649" s="88"/>
      <c r="Z649" s="15">
        <v>1011</v>
      </c>
      <c r="AC649" s="15">
        <v>1011</v>
      </c>
    </row>
    <row r="650" spans="2:29" ht="19.7" customHeight="1" x14ac:dyDescent="0.2">
      <c r="B650" s="10"/>
      <c r="C650" s="11"/>
      <c r="D650" s="11"/>
      <c r="E650" s="12"/>
      <c r="F650" s="89"/>
      <c r="G650" s="89"/>
      <c r="H650" s="89"/>
      <c r="I650" s="88"/>
      <c r="Z650" s="15">
        <v>1387</v>
      </c>
      <c r="AC650" s="15">
        <v>1387</v>
      </c>
    </row>
    <row r="651" spans="2:29" ht="19.7" customHeight="1" x14ac:dyDescent="0.2">
      <c r="B651" s="10"/>
      <c r="C651" s="11"/>
      <c r="D651" s="11"/>
      <c r="E651" s="12"/>
      <c r="F651" s="89"/>
      <c r="G651" s="89"/>
      <c r="H651" s="89"/>
      <c r="I651" s="88"/>
      <c r="Z651" s="15">
        <v>1878</v>
      </c>
      <c r="AC651" s="15">
        <v>1878</v>
      </c>
    </row>
    <row r="652" spans="2:29" ht="19.7" customHeight="1" x14ac:dyDescent="0.2">
      <c r="B652" s="10"/>
      <c r="C652" s="11"/>
      <c r="D652" s="11"/>
      <c r="E652" s="12"/>
      <c r="F652" s="89"/>
      <c r="G652" s="89"/>
      <c r="H652" s="89"/>
      <c r="I652" s="88"/>
      <c r="Z652" s="15">
        <v>2399</v>
      </c>
      <c r="AC652" s="15">
        <v>2399</v>
      </c>
    </row>
    <row r="653" spans="2:29" ht="19.7" customHeight="1" x14ac:dyDescent="0.2">
      <c r="B653" s="10"/>
      <c r="C653" s="11"/>
      <c r="D653" s="11"/>
      <c r="E653" s="12"/>
      <c r="F653" s="89"/>
      <c r="G653" s="89"/>
      <c r="H653" s="89"/>
      <c r="I653" s="88"/>
      <c r="Z653" s="15">
        <v>6331</v>
      </c>
      <c r="AC653" s="15">
        <v>6331</v>
      </c>
    </row>
    <row r="654" spans="2:29" ht="19.7" customHeight="1" x14ac:dyDescent="0.2">
      <c r="B654" s="10"/>
      <c r="C654" s="11"/>
      <c r="D654" s="11"/>
      <c r="E654" s="12"/>
      <c r="F654" s="89"/>
      <c r="G654" s="89"/>
      <c r="H654" s="89"/>
      <c r="I654" s="88"/>
      <c r="Z654" s="15">
        <v>373</v>
      </c>
      <c r="AC654" s="15">
        <v>373</v>
      </c>
    </row>
    <row r="655" spans="2:29" ht="19.7" customHeight="1" x14ac:dyDescent="0.2">
      <c r="B655" s="16"/>
      <c r="C655" s="17"/>
      <c r="D655" s="17"/>
      <c r="E655" s="18"/>
      <c r="F655" s="82"/>
      <c r="G655" s="82"/>
      <c r="H655" s="82"/>
      <c r="I655" s="87"/>
      <c r="Z655" s="15">
        <v>258</v>
      </c>
      <c r="AC655" s="15">
        <v>258</v>
      </c>
    </row>
    <row r="656" spans="2:29" ht="19.7" customHeight="1" x14ac:dyDescent="0.2">
      <c r="B656" s="10"/>
      <c r="C656" s="11"/>
      <c r="D656" s="11"/>
      <c r="E656" s="12"/>
      <c r="F656" s="89"/>
      <c r="G656" s="89"/>
      <c r="H656" s="89"/>
      <c r="I656" s="88"/>
      <c r="Z656" s="15">
        <v>815</v>
      </c>
      <c r="AC656" s="15">
        <v>815</v>
      </c>
    </row>
    <row r="657" spans="2:29" ht="19.7" customHeight="1" x14ac:dyDescent="0.2">
      <c r="B657" s="10"/>
      <c r="C657" s="11"/>
      <c r="D657" s="11"/>
      <c r="E657" s="12"/>
      <c r="F657" s="89"/>
      <c r="G657" s="89"/>
      <c r="H657" s="89"/>
      <c r="I657" s="88"/>
      <c r="Z657" s="15">
        <v>711</v>
      </c>
      <c r="AC657" s="15">
        <v>711</v>
      </c>
    </row>
    <row r="658" spans="2:29" ht="19.7" customHeight="1" x14ac:dyDescent="0.2">
      <c r="B658" s="10"/>
      <c r="C658" s="11"/>
      <c r="D658" s="11"/>
      <c r="E658" s="12"/>
      <c r="F658" s="89"/>
      <c r="G658" s="89"/>
      <c r="H658" s="89"/>
      <c r="I658" s="88"/>
      <c r="Z658" s="15">
        <v>54</v>
      </c>
      <c r="AC658" s="15">
        <v>54</v>
      </c>
    </row>
    <row r="659" spans="2:29" ht="19.7" customHeight="1" x14ac:dyDescent="0.2">
      <c r="B659" s="10"/>
      <c r="C659" s="11"/>
      <c r="D659" s="11"/>
      <c r="E659" s="12"/>
      <c r="F659" s="89"/>
      <c r="G659" s="89"/>
      <c r="H659" s="89"/>
      <c r="I659" s="88"/>
      <c r="Z659" s="15">
        <v>67</v>
      </c>
      <c r="AC659" s="15">
        <v>67</v>
      </c>
    </row>
    <row r="660" spans="2:29" ht="19.7" customHeight="1" x14ac:dyDescent="0.2">
      <c r="B660" s="10"/>
      <c r="C660" s="11"/>
      <c r="D660" s="11"/>
      <c r="E660" s="12"/>
      <c r="F660" s="89"/>
      <c r="G660" s="89"/>
      <c r="H660" s="89"/>
      <c r="I660" s="88"/>
      <c r="Z660" s="15">
        <v>77</v>
      </c>
      <c r="AC660" s="15">
        <v>77</v>
      </c>
    </row>
    <row r="661" spans="2:29" ht="19.7" customHeight="1" x14ac:dyDescent="0.2">
      <c r="B661" s="10"/>
      <c r="C661" s="11"/>
      <c r="D661" s="11"/>
      <c r="E661" s="12"/>
      <c r="F661" s="89"/>
      <c r="G661" s="89"/>
      <c r="H661" s="89"/>
      <c r="I661" s="88"/>
      <c r="Z661" s="15">
        <v>186</v>
      </c>
      <c r="AC661" s="15">
        <v>186</v>
      </c>
    </row>
    <row r="662" spans="2:29" ht="19.7" customHeight="1" x14ac:dyDescent="0.2">
      <c r="B662" s="10"/>
      <c r="C662" s="11"/>
      <c r="D662" s="11"/>
      <c r="E662" s="12"/>
      <c r="F662" s="89"/>
      <c r="G662" s="89"/>
      <c r="H662" s="89"/>
      <c r="I662" s="88"/>
      <c r="Z662" s="15">
        <v>244</v>
      </c>
      <c r="AC662" s="15">
        <v>244</v>
      </c>
    </row>
    <row r="663" spans="2:29" ht="19.7" customHeight="1" x14ac:dyDescent="0.2">
      <c r="B663" s="10"/>
      <c r="C663" s="11"/>
      <c r="D663" s="11"/>
      <c r="E663" s="12"/>
      <c r="F663" s="89"/>
      <c r="G663" s="89"/>
      <c r="H663" s="89"/>
      <c r="I663" s="88"/>
      <c r="Z663" s="15">
        <v>261</v>
      </c>
      <c r="AC663" s="15">
        <v>261</v>
      </c>
    </row>
    <row r="664" spans="2:29" ht="19.7" customHeight="1" x14ac:dyDescent="0.2">
      <c r="B664" s="10"/>
      <c r="C664" s="11"/>
      <c r="D664" s="11"/>
      <c r="E664" s="12"/>
      <c r="F664" s="89"/>
      <c r="G664" s="89"/>
      <c r="H664" s="89"/>
      <c r="I664" s="88"/>
      <c r="Z664" s="15">
        <v>303</v>
      </c>
      <c r="AC664" s="15">
        <v>303</v>
      </c>
    </row>
    <row r="665" spans="2:29" ht="19.7" customHeight="1" x14ac:dyDescent="0.2">
      <c r="B665" s="10"/>
      <c r="C665" s="11"/>
      <c r="D665" s="11"/>
      <c r="E665" s="12"/>
      <c r="F665" s="89"/>
      <c r="G665" s="89"/>
      <c r="H665" s="89"/>
      <c r="I665" s="88"/>
      <c r="Z665" s="15">
        <v>526</v>
      </c>
      <c r="AC665" s="15">
        <v>526</v>
      </c>
    </row>
    <row r="666" spans="2:29" ht="19.7" customHeight="1" x14ac:dyDescent="0.2">
      <c r="B666" s="10"/>
      <c r="C666" s="11"/>
      <c r="D666" s="11"/>
      <c r="E666" s="12"/>
      <c r="F666" s="89"/>
      <c r="G666" s="89"/>
      <c r="H666" s="89"/>
      <c r="I666" s="88"/>
      <c r="Z666" s="15">
        <v>15971</v>
      </c>
      <c r="AC666" s="15">
        <v>15971</v>
      </c>
    </row>
    <row r="667" spans="2:29" ht="19.7" customHeight="1" x14ac:dyDescent="0.2">
      <c r="B667" s="10"/>
      <c r="C667" s="11"/>
      <c r="D667" s="11"/>
      <c r="E667" s="12"/>
      <c r="F667" s="89"/>
      <c r="G667" s="89"/>
      <c r="H667" s="89"/>
      <c r="I667" s="88"/>
      <c r="Z667" s="15">
        <v>24973</v>
      </c>
      <c r="AC667" s="15">
        <v>24973</v>
      </c>
    </row>
    <row r="668" spans="2:29" ht="19.7" customHeight="1" x14ac:dyDescent="0.2">
      <c r="B668" s="10"/>
      <c r="C668" s="11"/>
      <c r="D668" s="11"/>
      <c r="E668" s="12"/>
      <c r="F668" s="89"/>
      <c r="G668" s="89"/>
      <c r="H668" s="89"/>
      <c r="I668" s="88"/>
      <c r="Z668" s="15">
        <v>6799</v>
      </c>
      <c r="AC668" s="15">
        <v>6799</v>
      </c>
    </row>
    <row r="669" spans="2:29" ht="19.7" customHeight="1" x14ac:dyDescent="0.2">
      <c r="B669" s="10"/>
      <c r="C669" s="11"/>
      <c r="D669" s="11"/>
      <c r="E669" s="12"/>
      <c r="F669" s="89"/>
      <c r="G669" s="89"/>
      <c r="H669" s="89"/>
      <c r="I669" s="88"/>
      <c r="Z669" s="15">
        <v>829</v>
      </c>
      <c r="AB669" s="15">
        <v>786</v>
      </c>
      <c r="AC669" s="15">
        <v>43</v>
      </c>
    </row>
    <row r="670" spans="2:29" ht="19.7" customHeight="1" x14ac:dyDescent="0.2">
      <c r="B670" s="10"/>
      <c r="C670" s="11"/>
      <c r="D670" s="11"/>
      <c r="E670" s="12"/>
      <c r="F670" s="89"/>
      <c r="G670" s="89"/>
      <c r="H670" s="89"/>
      <c r="I670" s="88"/>
      <c r="Z670" s="15">
        <v>990</v>
      </c>
      <c r="AB670" s="15">
        <v>943</v>
      </c>
      <c r="AC670" s="15">
        <v>47</v>
      </c>
    </row>
    <row r="671" spans="2:29" ht="19.7" customHeight="1" x14ac:dyDescent="0.2">
      <c r="B671" s="10"/>
      <c r="C671" s="11"/>
      <c r="D671" s="11"/>
      <c r="E671" s="12"/>
      <c r="F671" s="89"/>
      <c r="G671" s="89"/>
      <c r="H671" s="89"/>
      <c r="I671" s="88"/>
      <c r="Z671" s="15">
        <v>1321</v>
      </c>
      <c r="AB671" s="15">
        <v>1258</v>
      </c>
      <c r="AC671" s="15">
        <v>63</v>
      </c>
    </row>
    <row r="672" spans="2:29" ht="19.7" customHeight="1" x14ac:dyDescent="0.2">
      <c r="B672" s="10"/>
      <c r="C672" s="11"/>
      <c r="D672" s="11"/>
      <c r="E672" s="12"/>
      <c r="F672" s="89"/>
      <c r="G672" s="89"/>
      <c r="H672" s="89"/>
      <c r="I672" s="88"/>
      <c r="Z672" s="15">
        <v>1493</v>
      </c>
      <c r="AB672" s="15">
        <v>1415</v>
      </c>
      <c r="AC672" s="15">
        <v>78</v>
      </c>
    </row>
    <row r="673" spans="2:29" ht="19.7" customHeight="1" x14ac:dyDescent="0.2">
      <c r="B673" s="10"/>
      <c r="C673" s="11"/>
      <c r="D673" s="11"/>
      <c r="E673" s="12"/>
      <c r="F673" s="89"/>
      <c r="G673" s="89"/>
      <c r="H673" s="89"/>
      <c r="I673" s="88"/>
      <c r="Z673" s="15">
        <v>2313</v>
      </c>
      <c r="AB673" s="15">
        <v>2202</v>
      </c>
      <c r="AC673" s="15">
        <v>111</v>
      </c>
    </row>
    <row r="674" spans="2:29" ht="19.7" customHeight="1" x14ac:dyDescent="0.2">
      <c r="B674" s="10"/>
      <c r="C674" s="11"/>
      <c r="D674" s="11"/>
      <c r="E674" s="12"/>
      <c r="F674" s="89"/>
      <c r="G674" s="89"/>
      <c r="H674" s="89"/>
      <c r="I674" s="88"/>
      <c r="Z674" s="15">
        <v>4045</v>
      </c>
      <c r="AB674" s="15">
        <v>3775</v>
      </c>
      <c r="AC674" s="15">
        <v>270</v>
      </c>
    </row>
    <row r="675" spans="2:29" ht="19.7" customHeight="1" x14ac:dyDescent="0.2">
      <c r="B675" s="10"/>
      <c r="C675" s="11"/>
      <c r="D675" s="11"/>
      <c r="E675" s="12"/>
      <c r="F675" s="89"/>
      <c r="G675" s="89"/>
      <c r="H675" s="89"/>
      <c r="I675" s="88"/>
      <c r="Z675" s="15">
        <v>715</v>
      </c>
      <c r="AB675" s="15">
        <v>649</v>
      </c>
      <c r="AC675" s="15">
        <v>66</v>
      </c>
    </row>
    <row r="676" spans="2:29" ht="19.7" customHeight="1" x14ac:dyDescent="0.2">
      <c r="B676" s="10"/>
      <c r="C676" s="11"/>
      <c r="D676" s="11"/>
      <c r="E676" s="12"/>
      <c r="F676" s="89"/>
      <c r="G676" s="89"/>
      <c r="H676" s="89"/>
      <c r="I676" s="88"/>
      <c r="Z676" s="15">
        <v>1117</v>
      </c>
      <c r="AB676" s="15">
        <v>1039</v>
      </c>
      <c r="AC676" s="15">
        <v>78</v>
      </c>
    </row>
    <row r="677" spans="2:29" ht="19.7" customHeight="1" x14ac:dyDescent="0.2">
      <c r="B677" s="10"/>
      <c r="C677" s="11"/>
      <c r="D677" s="11"/>
      <c r="E677" s="12"/>
      <c r="F677" s="89"/>
      <c r="G677" s="89"/>
      <c r="H677" s="89"/>
      <c r="I677" s="88"/>
      <c r="Z677" s="15">
        <v>1397</v>
      </c>
      <c r="AB677" s="15">
        <v>1299</v>
      </c>
      <c r="AC677" s="15">
        <v>98</v>
      </c>
    </row>
    <row r="678" spans="2:29" ht="19.7" customHeight="1" x14ac:dyDescent="0.2">
      <c r="B678" s="10"/>
      <c r="C678" s="11"/>
      <c r="D678" s="11"/>
      <c r="E678" s="12"/>
      <c r="F678" s="89"/>
      <c r="G678" s="89"/>
      <c r="H678" s="89"/>
      <c r="I678" s="88"/>
      <c r="Z678" s="15">
        <v>2336</v>
      </c>
      <c r="AB678" s="15">
        <v>2078</v>
      </c>
      <c r="AC678" s="15">
        <v>258</v>
      </c>
    </row>
    <row r="679" spans="2:29" ht="19.7" customHeight="1" x14ac:dyDescent="0.2">
      <c r="B679" s="10"/>
      <c r="C679" s="11"/>
      <c r="D679" s="11"/>
      <c r="E679" s="12"/>
      <c r="F679" s="89"/>
      <c r="G679" s="89"/>
      <c r="H679" s="89"/>
      <c r="I679" s="88"/>
      <c r="Z679" s="15">
        <v>3122</v>
      </c>
      <c r="AB679" s="15">
        <v>2598</v>
      </c>
      <c r="AC679" s="15">
        <v>524</v>
      </c>
    </row>
    <row r="680" spans="2:29" ht="19.7" customHeight="1" x14ac:dyDescent="0.2">
      <c r="B680" s="16"/>
      <c r="C680" s="17"/>
      <c r="D680" s="17"/>
      <c r="E680" s="18"/>
      <c r="F680" s="82"/>
      <c r="G680" s="82"/>
      <c r="H680" s="82"/>
      <c r="I680" s="87"/>
      <c r="Z680" s="15">
        <v>3560</v>
      </c>
      <c r="AB680" s="15">
        <v>2858</v>
      </c>
      <c r="AC680" s="15">
        <v>702</v>
      </c>
    </row>
    <row r="681" spans="2:29" ht="19.7" customHeight="1" x14ac:dyDescent="0.2">
      <c r="B681" s="10"/>
      <c r="C681" s="11"/>
      <c r="D681" s="11"/>
      <c r="E681" s="12"/>
      <c r="F681" s="89"/>
      <c r="G681" s="89"/>
      <c r="H681" s="89"/>
      <c r="I681" s="88"/>
      <c r="Z681" s="15">
        <v>5755</v>
      </c>
      <c r="AB681" s="15">
        <v>4936</v>
      </c>
      <c r="AC681" s="15">
        <v>819</v>
      </c>
    </row>
    <row r="682" spans="2:29" ht="19.7" customHeight="1" x14ac:dyDescent="0.2">
      <c r="B682" s="10"/>
      <c r="C682" s="11"/>
      <c r="D682" s="11"/>
      <c r="E682" s="12"/>
      <c r="F682" s="89"/>
      <c r="G682" s="89"/>
      <c r="H682" s="89"/>
      <c r="I682" s="88"/>
      <c r="Z682" s="15">
        <v>10924</v>
      </c>
      <c r="AB682" s="15">
        <v>9873</v>
      </c>
      <c r="AC682" s="15">
        <v>1051</v>
      </c>
    </row>
    <row r="683" spans="2:29" ht="19.7" customHeight="1" x14ac:dyDescent="0.2">
      <c r="B683" s="10"/>
      <c r="C683" s="11"/>
      <c r="D683" s="11"/>
      <c r="E683" s="12"/>
      <c r="F683" s="89"/>
      <c r="G683" s="89"/>
      <c r="H683" s="89"/>
      <c r="I683" s="88"/>
      <c r="Z683" s="15">
        <v>15282</v>
      </c>
      <c r="AB683" s="15">
        <v>14031</v>
      </c>
      <c r="AC683" s="15">
        <v>1251</v>
      </c>
    </row>
    <row r="684" spans="2:29" ht="19.7" customHeight="1" x14ac:dyDescent="0.2">
      <c r="B684" s="10"/>
      <c r="C684" s="11"/>
      <c r="D684" s="11"/>
      <c r="E684" s="12"/>
      <c r="F684" s="89"/>
      <c r="G684" s="89"/>
      <c r="H684" s="89"/>
      <c r="I684" s="88"/>
      <c r="Z684" s="15">
        <v>22759</v>
      </c>
      <c r="AB684" s="15">
        <v>21176</v>
      </c>
      <c r="AC684" s="15">
        <v>1583</v>
      </c>
    </row>
    <row r="685" spans="2:29" ht="19.7" customHeight="1" x14ac:dyDescent="0.2">
      <c r="B685" s="10"/>
      <c r="C685" s="11"/>
      <c r="D685" s="11"/>
      <c r="E685" s="12"/>
      <c r="F685" s="89"/>
      <c r="G685" s="89"/>
      <c r="H685" s="89"/>
      <c r="I685" s="88"/>
      <c r="Z685" s="15">
        <v>31196</v>
      </c>
      <c r="AB685" s="15">
        <v>28192</v>
      </c>
      <c r="AC685" s="15">
        <v>3004</v>
      </c>
    </row>
    <row r="686" spans="2:29" ht="19.7" customHeight="1" x14ac:dyDescent="0.2">
      <c r="B686" s="10"/>
      <c r="C686" s="11"/>
      <c r="D686" s="11"/>
      <c r="E686" s="12"/>
      <c r="F686" s="89"/>
      <c r="G686" s="89"/>
      <c r="H686" s="89"/>
      <c r="I686" s="88"/>
      <c r="Z686" s="15">
        <v>6722</v>
      </c>
      <c r="AC686" s="15">
        <v>6722</v>
      </c>
    </row>
    <row r="687" spans="2:29" ht="19.7" customHeight="1" x14ac:dyDescent="0.2">
      <c r="B687" s="10"/>
      <c r="C687" s="11"/>
      <c r="D687" s="11"/>
      <c r="E687" s="12"/>
      <c r="F687" s="89"/>
      <c r="G687" s="89"/>
      <c r="H687" s="89"/>
      <c r="I687" s="88"/>
      <c r="Z687" s="15">
        <v>19</v>
      </c>
      <c r="AC687" s="15">
        <v>19</v>
      </c>
    </row>
    <row r="688" spans="2:29" ht="19.7" customHeight="1" x14ac:dyDescent="0.2">
      <c r="B688" s="10"/>
      <c r="C688" s="11"/>
      <c r="D688" s="11"/>
      <c r="E688" s="12"/>
      <c r="F688" s="89"/>
      <c r="G688" s="89"/>
      <c r="H688" s="89"/>
      <c r="I688" s="88"/>
      <c r="Z688" s="15">
        <v>23</v>
      </c>
      <c r="AC688" s="15">
        <v>23</v>
      </c>
    </row>
    <row r="689" spans="2:29" ht="19.7" customHeight="1" x14ac:dyDescent="0.2">
      <c r="B689" s="10"/>
      <c r="C689" s="11"/>
      <c r="D689" s="11"/>
      <c r="E689" s="12"/>
      <c r="F689" s="89"/>
      <c r="G689" s="89"/>
      <c r="H689" s="89"/>
      <c r="I689" s="88"/>
      <c r="Z689" s="15">
        <v>27</v>
      </c>
      <c r="AC689" s="15">
        <v>27</v>
      </c>
    </row>
    <row r="690" spans="2:29" ht="19.7" customHeight="1" x14ac:dyDescent="0.2">
      <c r="B690" s="10"/>
      <c r="C690" s="11"/>
      <c r="D690" s="11"/>
      <c r="E690" s="12"/>
      <c r="F690" s="89"/>
      <c r="G690" s="89"/>
      <c r="H690" s="89"/>
      <c r="I690" s="88"/>
      <c r="Z690" s="15">
        <v>35</v>
      </c>
      <c r="AC690" s="15">
        <v>35</v>
      </c>
    </row>
    <row r="691" spans="2:29" ht="19.7" customHeight="1" x14ac:dyDescent="0.2">
      <c r="B691" s="10"/>
      <c r="C691" s="11"/>
      <c r="D691" s="11"/>
      <c r="E691" s="12"/>
      <c r="F691" s="89"/>
      <c r="G691" s="89"/>
      <c r="H691" s="89"/>
      <c r="I691" s="88"/>
      <c r="Z691" s="15">
        <v>45</v>
      </c>
      <c r="AC691" s="15">
        <v>45</v>
      </c>
    </row>
    <row r="692" spans="2:29" ht="19.7" customHeight="1" x14ac:dyDescent="0.2">
      <c r="B692" s="10"/>
      <c r="C692" s="11"/>
      <c r="D692" s="11"/>
      <c r="E692" s="12"/>
      <c r="F692" s="89"/>
      <c r="G692" s="89"/>
      <c r="H692" s="89"/>
      <c r="I692" s="88"/>
      <c r="Z692" s="15">
        <v>59</v>
      </c>
      <c r="AC692" s="15">
        <v>59</v>
      </c>
    </row>
    <row r="693" spans="2:29" ht="19.7" customHeight="1" x14ac:dyDescent="0.2">
      <c r="B693" s="10"/>
      <c r="C693" s="11"/>
      <c r="D693" s="11"/>
      <c r="E693" s="12"/>
      <c r="F693" s="89"/>
      <c r="G693" s="89"/>
      <c r="H693" s="89"/>
      <c r="I693" s="88"/>
      <c r="Z693" s="15">
        <v>73</v>
      </c>
      <c r="AC693" s="15">
        <v>73</v>
      </c>
    </row>
    <row r="694" spans="2:29" ht="19.7" customHeight="1" x14ac:dyDescent="0.2">
      <c r="B694" s="10"/>
      <c r="C694" s="11"/>
      <c r="D694" s="11"/>
      <c r="E694" s="12"/>
      <c r="F694" s="89"/>
      <c r="G694" s="89"/>
      <c r="H694" s="89"/>
      <c r="I694" s="88"/>
      <c r="Z694" s="15">
        <v>105</v>
      </c>
      <c r="AC694" s="15">
        <v>105</v>
      </c>
    </row>
    <row r="695" spans="2:29" ht="19.7" customHeight="1" x14ac:dyDescent="0.2">
      <c r="B695" s="10"/>
      <c r="C695" s="11"/>
      <c r="D695" s="11"/>
      <c r="E695" s="12"/>
      <c r="F695" s="89"/>
      <c r="G695" s="89"/>
      <c r="H695" s="89"/>
      <c r="I695" s="88"/>
      <c r="Z695" s="15">
        <v>137</v>
      </c>
      <c r="AC695" s="15">
        <v>137</v>
      </c>
    </row>
    <row r="696" spans="2:29" ht="19.7" customHeight="1" x14ac:dyDescent="0.2">
      <c r="B696" s="10"/>
      <c r="C696" s="11"/>
      <c r="D696" s="11"/>
      <c r="E696" s="12"/>
      <c r="F696" s="89"/>
      <c r="G696" s="89"/>
      <c r="H696" s="89"/>
      <c r="I696" s="88"/>
      <c r="Z696" s="15">
        <v>189</v>
      </c>
      <c r="AC696" s="15">
        <v>189</v>
      </c>
    </row>
    <row r="697" spans="2:29" ht="19.7" customHeight="1" x14ac:dyDescent="0.2">
      <c r="B697" s="10"/>
      <c r="C697" s="11"/>
      <c r="D697" s="11"/>
      <c r="E697" s="12"/>
      <c r="F697" s="89"/>
      <c r="G697" s="89"/>
      <c r="H697" s="89"/>
      <c r="I697" s="88"/>
      <c r="Z697" s="15">
        <v>230</v>
      </c>
      <c r="AC697" s="15">
        <v>230</v>
      </c>
    </row>
    <row r="698" spans="2:29" ht="19.7" customHeight="1" x14ac:dyDescent="0.2">
      <c r="B698" s="10"/>
      <c r="C698" s="11"/>
      <c r="D698" s="11"/>
      <c r="E698" s="12"/>
      <c r="F698" s="89"/>
      <c r="G698" s="89"/>
      <c r="H698" s="89"/>
      <c r="I698" s="88"/>
      <c r="Z698" s="15">
        <v>263</v>
      </c>
      <c r="AC698" s="15">
        <v>263</v>
      </c>
    </row>
    <row r="699" spans="2:29" ht="19.7" customHeight="1" x14ac:dyDescent="0.2">
      <c r="B699" s="10"/>
      <c r="C699" s="11"/>
      <c r="D699" s="11"/>
      <c r="E699" s="12"/>
      <c r="F699" s="89"/>
      <c r="G699" s="89"/>
      <c r="H699" s="89"/>
      <c r="I699" s="88"/>
      <c r="Z699" s="15">
        <v>455</v>
      </c>
      <c r="AC699" s="15">
        <v>455</v>
      </c>
    </row>
    <row r="700" spans="2:29" ht="19.7" customHeight="1" x14ac:dyDescent="0.2">
      <c r="B700" s="10"/>
      <c r="C700" s="11"/>
      <c r="D700" s="11"/>
      <c r="E700" s="12"/>
      <c r="F700" s="89"/>
      <c r="G700" s="89"/>
      <c r="H700" s="89"/>
      <c r="I700" s="88"/>
      <c r="Z700" s="15">
        <v>791</v>
      </c>
      <c r="AC700" s="15">
        <v>791</v>
      </c>
    </row>
    <row r="701" spans="2:29" ht="19.7" customHeight="1" x14ac:dyDescent="0.2">
      <c r="B701" s="10"/>
      <c r="C701" s="11"/>
      <c r="D701" s="11"/>
      <c r="E701" s="12"/>
      <c r="F701" s="89"/>
      <c r="G701" s="89"/>
      <c r="H701" s="89"/>
      <c r="I701" s="88"/>
      <c r="Z701" s="15">
        <v>32526</v>
      </c>
      <c r="AC701" s="15">
        <v>32526</v>
      </c>
    </row>
    <row r="702" spans="2:29" ht="19.7" customHeight="1" x14ac:dyDescent="0.2">
      <c r="B702" s="10"/>
      <c r="C702" s="11"/>
      <c r="D702" s="11"/>
      <c r="E702" s="12"/>
      <c r="F702" s="89"/>
      <c r="G702" s="89"/>
      <c r="H702" s="89"/>
      <c r="I702" s="88"/>
      <c r="Z702" s="15">
        <v>54</v>
      </c>
      <c r="AC702" s="15">
        <v>54</v>
      </c>
    </row>
    <row r="703" spans="2:29" ht="19.7" customHeight="1" x14ac:dyDescent="0.2">
      <c r="B703" s="10"/>
      <c r="C703" s="11"/>
      <c r="D703" s="11"/>
      <c r="E703" s="12"/>
      <c r="F703" s="89"/>
      <c r="G703" s="89"/>
      <c r="H703" s="89"/>
      <c r="I703" s="88"/>
      <c r="Z703" s="15">
        <v>43</v>
      </c>
      <c r="AC703" s="15">
        <v>43</v>
      </c>
    </row>
    <row r="704" spans="2:29" ht="19.7" customHeight="1" x14ac:dyDescent="0.2">
      <c r="B704" s="10"/>
      <c r="C704" s="11"/>
      <c r="D704" s="11"/>
      <c r="E704" s="12"/>
      <c r="F704" s="89"/>
      <c r="G704" s="89"/>
      <c r="H704" s="89"/>
      <c r="I704" s="88"/>
      <c r="Z704" s="15">
        <v>42</v>
      </c>
      <c r="AC704" s="15">
        <v>42</v>
      </c>
    </row>
    <row r="705" spans="2:29" ht="19.7" customHeight="1" x14ac:dyDescent="0.2">
      <c r="B705" s="16"/>
      <c r="C705" s="17"/>
      <c r="D705" s="17"/>
      <c r="E705" s="18"/>
      <c r="F705" s="82"/>
      <c r="G705" s="82"/>
      <c r="H705" s="82"/>
      <c r="I705" s="87"/>
      <c r="Z705" s="15">
        <v>61</v>
      </c>
      <c r="AC705" s="15">
        <v>61</v>
      </c>
    </row>
    <row r="706" spans="2:29" ht="19.7" customHeight="1" x14ac:dyDescent="0.2">
      <c r="B706" s="10"/>
      <c r="C706" s="11"/>
      <c r="D706" s="11"/>
      <c r="E706" s="12"/>
      <c r="F706" s="89"/>
      <c r="G706" s="89"/>
      <c r="H706" s="89"/>
      <c r="I706" s="88"/>
      <c r="Z706" s="15">
        <v>39</v>
      </c>
      <c r="AC706" s="15">
        <v>39</v>
      </c>
    </row>
    <row r="707" spans="2:29" ht="19.7" customHeight="1" x14ac:dyDescent="0.2">
      <c r="B707" s="10"/>
      <c r="C707" s="11"/>
      <c r="D707" s="11"/>
      <c r="E707" s="12"/>
      <c r="F707" s="89"/>
      <c r="G707" s="89"/>
      <c r="H707" s="89"/>
      <c r="I707" s="88"/>
      <c r="Z707" s="15">
        <v>11</v>
      </c>
      <c r="AC707" s="15">
        <v>11</v>
      </c>
    </row>
    <row r="708" spans="2:29" ht="19.7" customHeight="1" x14ac:dyDescent="0.2">
      <c r="B708" s="10"/>
      <c r="C708" s="11"/>
      <c r="D708" s="11"/>
      <c r="E708" s="12"/>
      <c r="F708" s="89"/>
      <c r="G708" s="89"/>
      <c r="H708" s="89"/>
      <c r="I708" s="88"/>
      <c r="Z708" s="15">
        <v>17</v>
      </c>
      <c r="AC708" s="15">
        <v>17</v>
      </c>
    </row>
    <row r="709" spans="2:29" ht="19.7" customHeight="1" x14ac:dyDescent="0.2">
      <c r="B709" s="10"/>
      <c r="C709" s="11"/>
      <c r="D709" s="11"/>
      <c r="E709" s="12"/>
      <c r="F709" s="89"/>
      <c r="G709" s="89"/>
      <c r="H709" s="89"/>
      <c r="I709" s="88"/>
      <c r="Z709" s="15">
        <v>22</v>
      </c>
      <c r="AC709" s="15">
        <v>22</v>
      </c>
    </row>
    <row r="710" spans="2:29" ht="19.7" customHeight="1" x14ac:dyDescent="0.2">
      <c r="B710" s="10"/>
      <c r="C710" s="11"/>
      <c r="D710" s="11"/>
      <c r="E710" s="12"/>
      <c r="F710" s="89"/>
      <c r="G710" s="89"/>
      <c r="H710" s="89"/>
      <c r="I710" s="88"/>
      <c r="Z710" s="15">
        <v>31</v>
      </c>
      <c r="AC710" s="15">
        <v>31</v>
      </c>
    </row>
    <row r="711" spans="2:29" ht="19.7" customHeight="1" x14ac:dyDescent="0.2">
      <c r="B711" s="10"/>
      <c r="C711" s="11"/>
      <c r="D711" s="11"/>
      <c r="E711" s="12"/>
      <c r="F711" s="89"/>
      <c r="G711" s="89"/>
      <c r="H711" s="89"/>
      <c r="I711" s="88"/>
      <c r="Z711" s="15">
        <v>40</v>
      </c>
      <c r="AC711" s="15">
        <v>40</v>
      </c>
    </row>
    <row r="712" spans="2:29" ht="19.7" customHeight="1" x14ac:dyDescent="0.2">
      <c r="B712" s="10"/>
      <c r="C712" s="11"/>
      <c r="D712" s="11"/>
      <c r="E712" s="12"/>
      <c r="F712" s="89"/>
      <c r="G712" s="89"/>
      <c r="H712" s="89"/>
      <c r="I712" s="88"/>
      <c r="Z712" s="15">
        <v>49</v>
      </c>
      <c r="AC712" s="15">
        <v>49</v>
      </c>
    </row>
    <row r="713" spans="2:29" ht="19.7" customHeight="1" x14ac:dyDescent="0.2">
      <c r="B713" s="10"/>
      <c r="C713" s="11"/>
      <c r="D713" s="11"/>
      <c r="E713" s="12"/>
      <c r="F713" s="89"/>
      <c r="G713" s="89"/>
      <c r="H713" s="89"/>
      <c r="I713" s="88"/>
      <c r="Z713" s="15">
        <v>28517</v>
      </c>
      <c r="AC713" s="15">
        <v>28517</v>
      </c>
    </row>
    <row r="714" spans="2:29" ht="19.7" customHeight="1" x14ac:dyDescent="0.2">
      <c r="B714" s="10"/>
      <c r="C714" s="11"/>
      <c r="D714" s="11"/>
      <c r="E714" s="12"/>
      <c r="F714" s="89"/>
      <c r="G714" s="89"/>
      <c r="H714" s="89"/>
      <c r="I714" s="88"/>
      <c r="Z714" s="15">
        <v>29156</v>
      </c>
      <c r="AA714" s="15">
        <v>25520</v>
      </c>
      <c r="AB714" s="15">
        <v>1948</v>
      </c>
      <c r="AC714" s="15">
        <v>1688</v>
      </c>
    </row>
    <row r="715" spans="2:29" ht="19.7" customHeight="1" x14ac:dyDescent="0.2">
      <c r="B715" s="10"/>
      <c r="C715" s="11"/>
      <c r="D715" s="11"/>
      <c r="E715" s="12"/>
      <c r="F715" s="89"/>
      <c r="G715" s="89"/>
      <c r="H715" s="89"/>
      <c r="I715" s="88"/>
      <c r="Z715" s="15">
        <v>150</v>
      </c>
      <c r="AC715" s="15">
        <v>150</v>
      </c>
    </row>
    <row r="716" spans="2:29" ht="19.7" customHeight="1" x14ac:dyDescent="0.2">
      <c r="B716" s="10"/>
      <c r="C716" s="11"/>
      <c r="D716" s="11"/>
      <c r="E716" s="12"/>
      <c r="F716" s="89"/>
      <c r="G716" s="89"/>
      <c r="H716" s="89"/>
      <c r="I716" s="88"/>
      <c r="Z716" s="15">
        <v>191</v>
      </c>
      <c r="AC716" s="15">
        <v>191</v>
      </c>
    </row>
    <row r="717" spans="2:29" ht="19.7" customHeight="1" x14ac:dyDescent="0.2">
      <c r="B717" s="10"/>
      <c r="C717" s="11"/>
      <c r="D717" s="11"/>
      <c r="E717" s="12"/>
      <c r="F717" s="89"/>
      <c r="G717" s="89"/>
      <c r="H717" s="89"/>
      <c r="I717" s="88"/>
      <c r="Z717" s="15">
        <v>38</v>
      </c>
      <c r="AC717" s="15">
        <v>38</v>
      </c>
    </row>
    <row r="718" spans="2:29" ht="19.7" customHeight="1" x14ac:dyDescent="0.2">
      <c r="B718" s="10"/>
      <c r="C718" s="11"/>
      <c r="D718" s="11"/>
      <c r="E718" s="12"/>
      <c r="F718" s="89"/>
      <c r="G718" s="89"/>
      <c r="H718" s="89"/>
      <c r="I718" s="88"/>
      <c r="Z718" s="15">
        <v>31</v>
      </c>
      <c r="AC718" s="15">
        <v>31</v>
      </c>
    </row>
    <row r="719" spans="2:29" ht="19.7" customHeight="1" x14ac:dyDescent="0.2">
      <c r="B719" s="10"/>
      <c r="C719" s="11"/>
      <c r="D719" s="11"/>
      <c r="E719" s="12"/>
      <c r="F719" s="89"/>
      <c r="G719" s="89"/>
      <c r="H719" s="89"/>
      <c r="I719" s="88"/>
      <c r="Z719" s="15">
        <v>2052</v>
      </c>
      <c r="AC719" s="15">
        <v>2052</v>
      </c>
    </row>
    <row r="720" spans="2:29" ht="19.7" customHeight="1" x14ac:dyDescent="0.2">
      <c r="B720" s="10"/>
      <c r="C720" s="11"/>
      <c r="D720" s="11"/>
      <c r="E720" s="12"/>
      <c r="F720" s="89"/>
      <c r="G720" s="89"/>
      <c r="H720" s="89"/>
      <c r="I720" s="88"/>
      <c r="Z720" s="15">
        <v>54311</v>
      </c>
      <c r="AA720" s="15">
        <v>28259</v>
      </c>
      <c r="AB720" s="15">
        <v>9428</v>
      </c>
      <c r="AC720" s="15">
        <v>16624</v>
      </c>
    </row>
    <row r="721" spans="2:29" ht="19.7" customHeight="1" x14ac:dyDescent="0.2">
      <c r="B721" s="10"/>
      <c r="C721" s="11"/>
      <c r="D721" s="11"/>
      <c r="E721" s="12"/>
      <c r="F721" s="89"/>
      <c r="G721" s="89"/>
      <c r="H721" s="89"/>
      <c r="I721" s="88"/>
      <c r="Z721" s="15">
        <v>89155</v>
      </c>
      <c r="AA721" s="15">
        <v>28259</v>
      </c>
      <c r="AB721" s="15">
        <v>23833</v>
      </c>
      <c r="AC721" s="15">
        <v>37063</v>
      </c>
    </row>
    <row r="722" spans="2:29" ht="19.7" customHeight="1" x14ac:dyDescent="0.2">
      <c r="B722" s="10"/>
      <c r="C722" s="11"/>
      <c r="D722" s="11"/>
      <c r="E722" s="12"/>
      <c r="F722" s="89"/>
      <c r="G722" s="89"/>
      <c r="H722" s="89"/>
      <c r="I722" s="88"/>
      <c r="Z722" s="15">
        <v>129281</v>
      </c>
      <c r="AA722" s="15">
        <v>28259</v>
      </c>
      <c r="AB722" s="15">
        <v>43276</v>
      </c>
      <c r="AC722" s="15">
        <v>57746</v>
      </c>
    </row>
    <row r="723" spans="2:29" ht="19.7" customHeight="1" x14ac:dyDescent="0.2">
      <c r="B723" s="10"/>
      <c r="C723" s="11"/>
      <c r="D723" s="11"/>
      <c r="E723" s="12"/>
      <c r="F723" s="89"/>
      <c r="G723" s="89"/>
      <c r="H723" s="89"/>
      <c r="I723" s="88"/>
      <c r="Z723" s="15">
        <v>7300</v>
      </c>
      <c r="AC723" s="15">
        <v>7300</v>
      </c>
    </row>
    <row r="724" spans="2:29" ht="19.7" customHeight="1" x14ac:dyDescent="0.2">
      <c r="B724" s="10"/>
      <c r="C724" s="11"/>
      <c r="D724" s="11"/>
      <c r="E724" s="12"/>
      <c r="F724" s="89"/>
      <c r="G724" s="89"/>
      <c r="H724" s="89"/>
      <c r="I724" s="88"/>
      <c r="Z724" s="15">
        <v>29107</v>
      </c>
      <c r="AA724" s="15">
        <v>20106</v>
      </c>
      <c r="AB724" s="15">
        <v>1792</v>
      </c>
      <c r="AC724" s="15">
        <v>7209</v>
      </c>
    </row>
    <row r="725" spans="2:29" ht="19.7" customHeight="1" x14ac:dyDescent="0.2">
      <c r="B725" s="10"/>
      <c r="C725" s="11"/>
      <c r="D725" s="11"/>
      <c r="E725" s="12"/>
      <c r="F725" s="89"/>
      <c r="G725" s="89"/>
      <c r="H725" s="89"/>
      <c r="I725" s="88"/>
      <c r="Z725" s="15">
        <v>89681</v>
      </c>
      <c r="AA725" s="15">
        <v>25520</v>
      </c>
      <c r="AB725" s="15">
        <v>8444</v>
      </c>
      <c r="AC725" s="15">
        <v>55717</v>
      </c>
    </row>
    <row r="726" spans="2:29" ht="19.7" customHeight="1" x14ac:dyDescent="0.2">
      <c r="B726" s="10"/>
      <c r="C726" s="11"/>
      <c r="D726" s="11"/>
      <c r="E726" s="12"/>
      <c r="F726" s="89"/>
      <c r="G726" s="89"/>
      <c r="H726" s="89"/>
      <c r="I726" s="88"/>
      <c r="Z726" s="15">
        <v>147765</v>
      </c>
      <c r="AA726" s="15">
        <v>25520</v>
      </c>
      <c r="AB726" s="15">
        <v>16181</v>
      </c>
      <c r="AC726" s="15">
        <v>106064</v>
      </c>
    </row>
    <row r="727" spans="2:29" ht="19.7" customHeight="1" x14ac:dyDescent="0.2">
      <c r="B727" s="10"/>
      <c r="C727" s="11"/>
      <c r="D727" s="11"/>
      <c r="E727" s="12"/>
      <c r="F727" s="89"/>
      <c r="G727" s="89"/>
      <c r="H727" s="89"/>
      <c r="I727" s="88"/>
      <c r="Z727" s="15">
        <v>202420</v>
      </c>
      <c r="AA727" s="15">
        <v>25520</v>
      </c>
      <c r="AB727" s="15">
        <v>129807</v>
      </c>
      <c r="AC727" s="15">
        <v>47093</v>
      </c>
    </row>
    <row r="728" spans="2:29" ht="19.7" customHeight="1" x14ac:dyDescent="0.2">
      <c r="B728" s="10"/>
      <c r="C728" s="11"/>
      <c r="D728" s="11"/>
      <c r="E728" s="12"/>
      <c r="F728" s="89"/>
      <c r="G728" s="89"/>
      <c r="H728" s="89"/>
      <c r="I728" s="88"/>
      <c r="Z728" s="15">
        <v>39645</v>
      </c>
      <c r="AA728" s="15">
        <v>25520</v>
      </c>
      <c r="AB728" s="15">
        <v>5788</v>
      </c>
      <c r="AC728" s="15">
        <v>8337</v>
      </c>
    </row>
    <row r="729" spans="2:29" ht="19.7" customHeight="1" x14ac:dyDescent="0.2">
      <c r="B729" s="10"/>
      <c r="C729" s="11"/>
      <c r="D729" s="11"/>
      <c r="E729" s="12"/>
      <c r="F729" s="89"/>
      <c r="G729" s="89"/>
      <c r="H729" s="89"/>
      <c r="I729" s="88"/>
      <c r="Z729" s="15">
        <v>14242</v>
      </c>
      <c r="AB729" s="15">
        <v>4585</v>
      </c>
      <c r="AC729" s="15">
        <v>9657</v>
      </c>
    </row>
    <row r="730" spans="2:29" ht="19.7" customHeight="1" x14ac:dyDescent="0.2">
      <c r="B730" s="16"/>
      <c r="C730" s="17"/>
      <c r="D730" s="17"/>
      <c r="E730" s="18"/>
      <c r="F730" s="82"/>
      <c r="G730" s="82"/>
      <c r="H730" s="82"/>
      <c r="I730" s="87"/>
      <c r="Z730" s="15">
        <v>67409</v>
      </c>
      <c r="AA730" s="15">
        <v>28259</v>
      </c>
      <c r="AC730" s="15">
        <v>39150</v>
      </c>
    </row>
    <row r="731" spans="2:29" ht="19.7" customHeight="1" x14ac:dyDescent="0.2">
      <c r="B731" s="10"/>
      <c r="C731" s="11"/>
      <c r="D731" s="11"/>
      <c r="E731" s="12"/>
      <c r="F731" s="89"/>
      <c r="G731" s="89"/>
      <c r="H731" s="89"/>
      <c r="I731" s="88"/>
      <c r="Z731" s="15">
        <v>168386</v>
      </c>
      <c r="AA731" s="15">
        <v>28259</v>
      </c>
      <c r="AB731" s="15">
        <v>41444</v>
      </c>
      <c r="AC731" s="15">
        <v>98683</v>
      </c>
    </row>
    <row r="732" spans="2:29" ht="19.7" customHeight="1" x14ac:dyDescent="0.2">
      <c r="B732" s="10"/>
      <c r="C732" s="11"/>
      <c r="D732" s="11"/>
      <c r="E732" s="12"/>
      <c r="F732" s="89"/>
      <c r="G732" s="89"/>
      <c r="H732" s="89"/>
      <c r="I732" s="88"/>
      <c r="Z732" s="15">
        <v>38094</v>
      </c>
      <c r="AA732" s="15">
        <v>28259</v>
      </c>
      <c r="AB732" s="15">
        <v>4168</v>
      </c>
      <c r="AC732" s="15">
        <v>5667</v>
      </c>
    </row>
    <row r="733" spans="2:29" ht="19.7" customHeight="1" x14ac:dyDescent="0.2">
      <c r="B733" s="10"/>
      <c r="C733" s="11"/>
      <c r="D733" s="11"/>
      <c r="E733" s="12"/>
      <c r="F733" s="89"/>
      <c r="G733" s="89"/>
      <c r="H733" s="89"/>
      <c r="I733" s="88"/>
      <c r="Z733" s="15">
        <v>116261</v>
      </c>
      <c r="AC733" s="15">
        <v>116261</v>
      </c>
    </row>
    <row r="734" spans="2:29" ht="19.7" customHeight="1" x14ac:dyDescent="0.2">
      <c r="B734" s="10"/>
      <c r="C734" s="11"/>
      <c r="D734" s="11"/>
      <c r="E734" s="12"/>
      <c r="F734" s="89"/>
      <c r="G734" s="89"/>
      <c r="H734" s="89"/>
      <c r="I734" s="88"/>
      <c r="Z734" s="15">
        <v>7980</v>
      </c>
      <c r="AC734" s="15">
        <v>7980</v>
      </c>
    </row>
    <row r="735" spans="2:29" ht="19.7" customHeight="1" x14ac:dyDescent="0.2">
      <c r="B735" s="10"/>
      <c r="C735" s="11"/>
      <c r="D735" s="11"/>
      <c r="E735" s="12"/>
      <c r="F735" s="89"/>
      <c r="G735" s="89"/>
      <c r="H735" s="89"/>
      <c r="I735" s="88"/>
      <c r="Z735" s="15">
        <v>13405</v>
      </c>
      <c r="AB735" s="15">
        <v>11012</v>
      </c>
      <c r="AC735" s="15">
        <v>2393</v>
      </c>
    </row>
    <row r="736" spans="2:29" ht="19.7" customHeight="1" x14ac:dyDescent="0.2">
      <c r="B736" s="10"/>
      <c r="C736" s="11"/>
      <c r="D736" s="11"/>
      <c r="E736" s="12"/>
      <c r="F736" s="89"/>
      <c r="G736" s="89"/>
      <c r="H736" s="89"/>
      <c r="I736" s="88"/>
      <c r="Z736" s="15">
        <v>2129</v>
      </c>
      <c r="AC736" s="15">
        <v>2129</v>
      </c>
    </row>
    <row r="737" spans="2:29" ht="19.7" customHeight="1" x14ac:dyDescent="0.2">
      <c r="B737" s="10"/>
      <c r="C737" s="11"/>
      <c r="D737" s="11"/>
      <c r="E737" s="12"/>
      <c r="F737" s="89"/>
      <c r="G737" s="89"/>
      <c r="H737" s="89"/>
      <c r="I737" s="88"/>
      <c r="Z737" s="15">
        <v>1403</v>
      </c>
      <c r="AC737" s="15">
        <v>1403</v>
      </c>
    </row>
    <row r="738" spans="2:29" ht="19.7" customHeight="1" x14ac:dyDescent="0.2">
      <c r="B738" s="10"/>
      <c r="C738" s="11"/>
      <c r="D738" s="11"/>
      <c r="E738" s="12"/>
      <c r="F738" s="89"/>
      <c r="G738" s="89"/>
      <c r="H738" s="89"/>
      <c r="I738" s="88"/>
      <c r="Z738" s="15">
        <v>126</v>
      </c>
      <c r="AC738" s="15">
        <v>126</v>
      </c>
    </row>
    <row r="739" spans="2:29" ht="19.7" customHeight="1" x14ac:dyDescent="0.2">
      <c r="B739" s="10"/>
      <c r="C739" s="11"/>
      <c r="D739" s="11"/>
      <c r="E739" s="12"/>
      <c r="F739" s="89"/>
      <c r="G739" s="89"/>
      <c r="H739" s="89"/>
      <c r="I739" s="88"/>
      <c r="Z739" s="15">
        <v>20</v>
      </c>
      <c r="AC739" s="15">
        <v>20</v>
      </c>
    </row>
    <row r="740" spans="2:29" ht="19.7" customHeight="1" x14ac:dyDescent="0.2">
      <c r="B740" s="10"/>
      <c r="C740" s="11"/>
      <c r="D740" s="11"/>
      <c r="E740" s="12"/>
      <c r="F740" s="89"/>
      <c r="G740" s="89"/>
      <c r="H740" s="89"/>
      <c r="I740" s="88"/>
      <c r="Z740" s="15">
        <v>24</v>
      </c>
      <c r="AC740" s="15">
        <v>24</v>
      </c>
    </row>
    <row r="741" spans="2:29" ht="19.7" customHeight="1" x14ac:dyDescent="0.2">
      <c r="B741" s="10"/>
      <c r="C741" s="11"/>
      <c r="D741" s="11"/>
      <c r="E741" s="12"/>
      <c r="F741" s="89"/>
      <c r="G741" s="89"/>
      <c r="H741" s="89"/>
      <c r="I741" s="88"/>
      <c r="Z741" s="15">
        <v>28</v>
      </c>
      <c r="AC741" s="15">
        <v>28</v>
      </c>
    </row>
    <row r="742" spans="2:29" ht="19.7" customHeight="1" x14ac:dyDescent="0.2">
      <c r="B742" s="10"/>
      <c r="C742" s="11"/>
      <c r="D742" s="11"/>
      <c r="E742" s="12"/>
      <c r="F742" s="89"/>
      <c r="G742" s="89"/>
      <c r="H742" s="89"/>
      <c r="I742" s="88"/>
      <c r="Z742" s="15">
        <v>33</v>
      </c>
      <c r="AC742" s="15">
        <v>33</v>
      </c>
    </row>
    <row r="743" spans="2:29" ht="19.7" customHeight="1" x14ac:dyDescent="0.2">
      <c r="B743" s="10"/>
      <c r="C743" s="11"/>
      <c r="D743" s="11"/>
      <c r="E743" s="12"/>
      <c r="F743" s="89"/>
      <c r="G743" s="89"/>
      <c r="H743" s="89"/>
      <c r="I743" s="88"/>
      <c r="Z743" s="15">
        <v>38</v>
      </c>
      <c r="AC743" s="15">
        <v>38</v>
      </c>
    </row>
    <row r="744" spans="2:29" ht="19.7" customHeight="1" x14ac:dyDescent="0.2">
      <c r="B744" s="10"/>
      <c r="C744" s="11"/>
      <c r="D744" s="11"/>
      <c r="E744" s="12"/>
      <c r="F744" s="89"/>
      <c r="G744" s="89"/>
      <c r="H744" s="89"/>
      <c r="I744" s="88"/>
      <c r="Z744" s="15">
        <v>52</v>
      </c>
      <c r="AC744" s="15">
        <v>52</v>
      </c>
    </row>
    <row r="745" spans="2:29" ht="19.7" customHeight="1" x14ac:dyDescent="0.2">
      <c r="B745" s="10"/>
      <c r="C745" s="11"/>
      <c r="D745" s="11"/>
      <c r="E745" s="12"/>
      <c r="F745" s="89"/>
      <c r="G745" s="89"/>
      <c r="H745" s="89"/>
      <c r="I745" s="88"/>
      <c r="Z745" s="15">
        <v>63</v>
      </c>
      <c r="AC745" s="15">
        <v>63</v>
      </c>
    </row>
    <row r="746" spans="2:29" ht="19.7" customHeight="1" x14ac:dyDescent="0.2">
      <c r="B746" s="10"/>
      <c r="C746" s="11"/>
      <c r="D746" s="11"/>
      <c r="E746" s="12"/>
      <c r="F746" s="89"/>
      <c r="G746" s="89"/>
      <c r="H746" s="89"/>
      <c r="I746" s="88"/>
      <c r="Z746" s="15">
        <v>79</v>
      </c>
      <c r="AC746" s="15">
        <v>79</v>
      </c>
    </row>
    <row r="747" spans="2:29" ht="19.7" customHeight="1" x14ac:dyDescent="0.2">
      <c r="B747" s="10"/>
      <c r="C747" s="11"/>
      <c r="D747" s="11"/>
      <c r="E747" s="12"/>
      <c r="F747" s="89"/>
      <c r="G747" s="89"/>
      <c r="H747" s="89"/>
      <c r="I747" s="88"/>
      <c r="Z747" s="15">
        <v>81</v>
      </c>
      <c r="AC747" s="15">
        <v>81</v>
      </c>
    </row>
    <row r="748" spans="2:29" ht="19.7" customHeight="1" x14ac:dyDescent="0.2">
      <c r="B748" s="10"/>
      <c r="C748" s="11"/>
      <c r="D748" s="11"/>
      <c r="E748" s="12"/>
      <c r="F748" s="89"/>
      <c r="G748" s="89"/>
      <c r="H748" s="89"/>
      <c r="I748" s="88"/>
      <c r="Z748" s="15">
        <v>90</v>
      </c>
      <c r="AC748" s="15">
        <v>90</v>
      </c>
    </row>
    <row r="749" spans="2:29" ht="19.7" customHeight="1" x14ac:dyDescent="0.2">
      <c r="B749" s="10"/>
      <c r="C749" s="11"/>
      <c r="D749" s="11"/>
      <c r="E749" s="12"/>
      <c r="F749" s="89"/>
      <c r="G749" s="89"/>
      <c r="H749" s="89"/>
      <c r="I749" s="88"/>
      <c r="Z749" s="15">
        <v>96</v>
      </c>
      <c r="AC749" s="15">
        <v>96</v>
      </c>
    </row>
    <row r="750" spans="2:29" ht="19.7" customHeight="1" x14ac:dyDescent="0.2">
      <c r="B750" s="10"/>
      <c r="C750" s="11"/>
      <c r="D750" s="11"/>
      <c r="E750" s="12"/>
      <c r="F750" s="89"/>
      <c r="G750" s="89"/>
      <c r="H750" s="89"/>
      <c r="I750" s="88"/>
      <c r="Z750" s="15">
        <v>108</v>
      </c>
      <c r="AC750" s="15">
        <v>108</v>
      </c>
    </row>
    <row r="751" spans="2:29" ht="19.7" customHeight="1" x14ac:dyDescent="0.2">
      <c r="B751" s="10"/>
      <c r="C751" s="11"/>
      <c r="D751" s="11"/>
      <c r="E751" s="12"/>
      <c r="F751" s="89"/>
      <c r="G751" s="89"/>
      <c r="H751" s="89"/>
      <c r="I751" s="88"/>
      <c r="Z751" s="15">
        <v>112</v>
      </c>
      <c r="AC751" s="15">
        <v>112</v>
      </c>
    </row>
    <row r="752" spans="2:29" ht="19.7" customHeight="1" x14ac:dyDescent="0.2">
      <c r="B752" s="10"/>
      <c r="C752" s="11"/>
      <c r="D752" s="11"/>
      <c r="E752" s="12"/>
      <c r="F752" s="89"/>
      <c r="G752" s="89"/>
      <c r="H752" s="89"/>
      <c r="I752" s="88"/>
      <c r="Z752" s="15">
        <v>123</v>
      </c>
      <c r="AC752" s="15">
        <v>123</v>
      </c>
    </row>
    <row r="753" spans="2:29" ht="19.7" customHeight="1" x14ac:dyDescent="0.2">
      <c r="B753" s="10"/>
      <c r="C753" s="11"/>
      <c r="D753" s="11"/>
      <c r="E753" s="12"/>
      <c r="F753" s="89"/>
      <c r="G753" s="89"/>
      <c r="H753" s="89"/>
      <c r="I753" s="88"/>
      <c r="Z753" s="15">
        <v>127</v>
      </c>
      <c r="AC753" s="15">
        <v>127</v>
      </c>
    </row>
    <row r="754" spans="2:29" ht="19.7" customHeight="1" x14ac:dyDescent="0.2">
      <c r="B754" s="10"/>
      <c r="C754" s="11"/>
      <c r="D754" s="11"/>
      <c r="E754" s="12"/>
      <c r="F754" s="89"/>
      <c r="G754" s="89"/>
      <c r="H754" s="89"/>
      <c r="I754" s="88"/>
      <c r="Z754" s="15">
        <v>95</v>
      </c>
      <c r="AC754" s="15">
        <v>95</v>
      </c>
    </row>
    <row r="755" spans="2:29" ht="19.7" customHeight="1" x14ac:dyDescent="0.2">
      <c r="B755" s="16"/>
      <c r="C755" s="17"/>
      <c r="D755" s="17"/>
      <c r="E755" s="18"/>
      <c r="F755" s="82"/>
      <c r="G755" s="82"/>
      <c r="H755" s="82"/>
      <c r="I755" s="87"/>
      <c r="Z755" s="15">
        <v>111</v>
      </c>
      <c r="AC755" s="15">
        <v>111</v>
      </c>
    </row>
    <row r="756" spans="2:29" ht="19.7" customHeight="1" x14ac:dyDescent="0.2">
      <c r="B756" s="10"/>
      <c r="C756" s="11"/>
      <c r="D756" s="11"/>
      <c r="E756" s="12"/>
      <c r="F756" s="89"/>
      <c r="G756" s="89"/>
      <c r="H756" s="89"/>
      <c r="I756" s="88"/>
      <c r="Z756" s="15">
        <v>138</v>
      </c>
      <c r="AC756" s="15">
        <v>138</v>
      </c>
    </row>
    <row r="757" spans="2:29" ht="19.7" customHeight="1" x14ac:dyDescent="0.2">
      <c r="B757" s="10"/>
      <c r="C757" s="11"/>
      <c r="D757" s="11"/>
      <c r="E757" s="12"/>
      <c r="F757" s="89"/>
      <c r="G757" s="89"/>
      <c r="H757" s="89"/>
      <c r="I757" s="88"/>
      <c r="Z757" s="15">
        <v>172</v>
      </c>
      <c r="AC757" s="15">
        <v>172</v>
      </c>
    </row>
    <row r="758" spans="2:29" ht="19.7" customHeight="1" x14ac:dyDescent="0.2">
      <c r="B758" s="10"/>
      <c r="C758" s="11"/>
      <c r="D758" s="11"/>
      <c r="E758" s="12"/>
      <c r="F758" s="89"/>
      <c r="G758" s="89"/>
      <c r="H758" s="89"/>
      <c r="I758" s="88"/>
      <c r="Z758" s="15">
        <v>267</v>
      </c>
      <c r="AC758" s="15">
        <v>267</v>
      </c>
    </row>
    <row r="759" spans="2:29" ht="19.7" customHeight="1" x14ac:dyDescent="0.2">
      <c r="B759" s="10"/>
      <c r="C759" s="11"/>
      <c r="D759" s="11"/>
      <c r="E759" s="12"/>
      <c r="F759" s="89"/>
      <c r="G759" s="89"/>
      <c r="H759" s="89"/>
      <c r="I759" s="88"/>
      <c r="Z759" s="15">
        <v>331</v>
      </c>
      <c r="AC759" s="15">
        <v>331</v>
      </c>
    </row>
    <row r="760" spans="2:29" ht="19.7" customHeight="1" x14ac:dyDescent="0.2">
      <c r="B760" s="10"/>
      <c r="C760" s="11"/>
      <c r="D760" s="11"/>
      <c r="E760" s="12"/>
      <c r="F760" s="89"/>
      <c r="G760" s="89"/>
      <c r="H760" s="89"/>
      <c r="I760" s="88"/>
      <c r="Z760" s="15">
        <v>370</v>
      </c>
      <c r="AC760" s="15">
        <v>370</v>
      </c>
    </row>
    <row r="761" spans="2:29" ht="19.7" customHeight="1" x14ac:dyDescent="0.2">
      <c r="B761" s="10"/>
      <c r="C761" s="11"/>
      <c r="D761" s="11"/>
      <c r="E761" s="12"/>
      <c r="F761" s="89"/>
      <c r="G761" s="89"/>
      <c r="H761" s="89"/>
      <c r="I761" s="88"/>
      <c r="Z761" s="15">
        <v>415</v>
      </c>
      <c r="AC761" s="15">
        <v>415</v>
      </c>
    </row>
    <row r="762" spans="2:29" ht="19.7" customHeight="1" x14ac:dyDescent="0.2">
      <c r="B762" s="10"/>
      <c r="C762" s="11"/>
      <c r="D762" s="11"/>
      <c r="E762" s="12"/>
      <c r="F762" s="89"/>
      <c r="G762" s="89"/>
      <c r="H762" s="89"/>
      <c r="I762" s="88"/>
      <c r="Z762" s="15">
        <v>456</v>
      </c>
      <c r="AC762" s="15">
        <v>456</v>
      </c>
    </row>
    <row r="763" spans="2:29" ht="19.7" customHeight="1" x14ac:dyDescent="0.2">
      <c r="B763" s="10"/>
      <c r="C763" s="11"/>
      <c r="D763" s="11"/>
      <c r="E763" s="12"/>
      <c r="F763" s="89"/>
      <c r="G763" s="89"/>
      <c r="H763" s="89"/>
      <c r="I763" s="88"/>
      <c r="Z763" s="15">
        <v>493</v>
      </c>
      <c r="AC763" s="15">
        <v>493</v>
      </c>
    </row>
    <row r="764" spans="2:29" ht="19.7" customHeight="1" x14ac:dyDescent="0.2">
      <c r="B764" s="10"/>
      <c r="C764" s="11"/>
      <c r="D764" s="11"/>
      <c r="E764" s="12"/>
      <c r="F764" s="89"/>
      <c r="G764" s="89"/>
      <c r="H764" s="89"/>
      <c r="I764" s="88"/>
      <c r="Z764" s="15">
        <v>528</v>
      </c>
      <c r="AC764" s="15">
        <v>528</v>
      </c>
    </row>
    <row r="765" spans="2:29" ht="19.7" customHeight="1" x14ac:dyDescent="0.2">
      <c r="B765" s="10"/>
      <c r="C765" s="11"/>
      <c r="D765" s="11"/>
      <c r="E765" s="12"/>
      <c r="F765" s="89"/>
      <c r="G765" s="89"/>
      <c r="H765" s="89"/>
      <c r="I765" s="88"/>
      <c r="Z765" s="15">
        <v>561</v>
      </c>
      <c r="AC765" s="15">
        <v>561</v>
      </c>
    </row>
    <row r="766" spans="2:29" ht="19.7" customHeight="1" x14ac:dyDescent="0.2">
      <c r="B766" s="10"/>
      <c r="C766" s="11"/>
      <c r="D766" s="11"/>
      <c r="E766" s="12"/>
      <c r="F766" s="89"/>
      <c r="G766" s="89"/>
      <c r="H766" s="89"/>
      <c r="I766" s="88"/>
      <c r="Z766" s="15">
        <v>66</v>
      </c>
      <c r="AC766" s="15">
        <v>66</v>
      </c>
    </row>
    <row r="767" spans="2:29" ht="19.7" customHeight="1" x14ac:dyDescent="0.2">
      <c r="B767" s="10"/>
      <c r="C767" s="11"/>
      <c r="D767" s="11"/>
      <c r="E767" s="12"/>
      <c r="F767" s="89"/>
      <c r="G767" s="89"/>
      <c r="H767" s="89"/>
      <c r="I767" s="88"/>
      <c r="Z767" s="15">
        <v>73</v>
      </c>
      <c r="AC767" s="15">
        <v>73</v>
      </c>
    </row>
    <row r="768" spans="2:29" ht="19.7" customHeight="1" x14ac:dyDescent="0.2">
      <c r="B768" s="10"/>
      <c r="C768" s="11"/>
      <c r="D768" s="11"/>
      <c r="E768" s="12"/>
      <c r="F768" s="89"/>
      <c r="G768" s="89"/>
      <c r="H768" s="89"/>
      <c r="I768" s="88"/>
      <c r="Z768" s="15">
        <v>84</v>
      </c>
      <c r="AC768" s="15">
        <v>84</v>
      </c>
    </row>
    <row r="769" spans="2:29" ht="19.7" customHeight="1" x14ac:dyDescent="0.2">
      <c r="B769" s="10"/>
      <c r="C769" s="11"/>
      <c r="D769" s="11"/>
      <c r="E769" s="12"/>
      <c r="F769" s="89"/>
      <c r="G769" s="89"/>
      <c r="H769" s="89"/>
      <c r="I769" s="88"/>
      <c r="Z769" s="15">
        <v>116</v>
      </c>
      <c r="AC769" s="15">
        <v>116</v>
      </c>
    </row>
    <row r="770" spans="2:29" ht="19.7" customHeight="1" x14ac:dyDescent="0.2">
      <c r="B770" s="10"/>
      <c r="C770" s="11"/>
      <c r="D770" s="11"/>
      <c r="E770" s="12"/>
      <c r="F770" s="89"/>
      <c r="G770" s="89"/>
      <c r="H770" s="89"/>
      <c r="I770" s="88"/>
      <c r="Z770" s="15">
        <v>183</v>
      </c>
      <c r="AC770" s="15">
        <v>183</v>
      </c>
    </row>
    <row r="771" spans="2:29" ht="19.7" customHeight="1" x14ac:dyDescent="0.2">
      <c r="B771" s="10"/>
      <c r="C771" s="11"/>
      <c r="D771" s="11"/>
      <c r="E771" s="12"/>
      <c r="F771" s="89"/>
      <c r="G771" s="89"/>
      <c r="H771" s="89"/>
      <c r="I771" s="88"/>
      <c r="Z771" s="15">
        <v>244</v>
      </c>
      <c r="AC771" s="15">
        <v>244</v>
      </c>
    </row>
    <row r="772" spans="2:29" ht="19.7" customHeight="1" x14ac:dyDescent="0.2">
      <c r="B772" s="10"/>
      <c r="C772" s="11"/>
      <c r="D772" s="11"/>
      <c r="E772" s="12"/>
      <c r="F772" s="89"/>
      <c r="G772" s="89"/>
      <c r="H772" s="89"/>
      <c r="I772" s="88"/>
      <c r="Z772" s="15">
        <v>277</v>
      </c>
      <c r="AC772" s="15">
        <v>277</v>
      </c>
    </row>
    <row r="773" spans="2:29" ht="19.7" customHeight="1" x14ac:dyDescent="0.2">
      <c r="B773" s="10"/>
      <c r="C773" s="11"/>
      <c r="D773" s="11"/>
      <c r="E773" s="12"/>
      <c r="F773" s="89"/>
      <c r="G773" s="89"/>
      <c r="H773" s="89"/>
      <c r="I773" s="88"/>
      <c r="Z773" s="15">
        <v>299</v>
      </c>
      <c r="AC773" s="15">
        <v>299</v>
      </c>
    </row>
    <row r="774" spans="2:29" ht="19.7" customHeight="1" x14ac:dyDescent="0.2">
      <c r="B774" s="10"/>
      <c r="C774" s="11"/>
      <c r="D774" s="11"/>
      <c r="E774" s="12"/>
      <c r="F774" s="89"/>
      <c r="G774" s="89"/>
      <c r="H774" s="89"/>
      <c r="I774" s="88"/>
      <c r="Z774" s="15">
        <v>317</v>
      </c>
      <c r="AC774" s="15">
        <v>317</v>
      </c>
    </row>
    <row r="775" spans="2:29" ht="19.7" customHeight="1" x14ac:dyDescent="0.2">
      <c r="B775" s="10"/>
      <c r="C775" s="11"/>
      <c r="D775" s="11"/>
      <c r="E775" s="12"/>
      <c r="F775" s="89"/>
      <c r="G775" s="89"/>
      <c r="H775" s="89"/>
      <c r="I775" s="88"/>
      <c r="Z775" s="15">
        <v>332</v>
      </c>
      <c r="AC775" s="15">
        <v>332</v>
      </c>
    </row>
    <row r="776" spans="2:29" ht="19.7" customHeight="1" x14ac:dyDescent="0.2">
      <c r="B776" s="10"/>
      <c r="C776" s="11"/>
      <c r="D776" s="11"/>
      <c r="E776" s="12"/>
      <c r="F776" s="89"/>
      <c r="G776" s="89"/>
      <c r="H776" s="89"/>
      <c r="I776" s="88"/>
      <c r="Z776" s="15">
        <v>351</v>
      </c>
      <c r="AC776" s="15">
        <v>351</v>
      </c>
    </row>
    <row r="777" spans="2:29" ht="19.7" customHeight="1" x14ac:dyDescent="0.2">
      <c r="B777" s="10"/>
      <c r="C777" s="11"/>
      <c r="D777" s="11"/>
      <c r="E777" s="12"/>
      <c r="F777" s="89"/>
      <c r="G777" s="89"/>
      <c r="H777" s="89"/>
      <c r="I777" s="88"/>
      <c r="Z777" s="15">
        <v>355</v>
      </c>
      <c r="AC777" s="15">
        <v>355</v>
      </c>
    </row>
    <row r="778" spans="2:29" ht="19.7" customHeight="1" x14ac:dyDescent="0.2">
      <c r="B778" s="10"/>
      <c r="C778" s="11"/>
      <c r="D778" s="11"/>
      <c r="E778" s="12"/>
      <c r="F778" s="89"/>
      <c r="G778" s="89"/>
      <c r="H778" s="89"/>
      <c r="I778" s="88"/>
      <c r="Z778" s="15">
        <v>403</v>
      </c>
      <c r="AC778" s="15">
        <v>403</v>
      </c>
    </row>
    <row r="779" spans="2:29" ht="19.7" customHeight="1" x14ac:dyDescent="0.2">
      <c r="B779" s="10"/>
      <c r="C779" s="11"/>
      <c r="D779" s="11"/>
      <c r="E779" s="12"/>
      <c r="F779" s="89"/>
      <c r="G779" s="89"/>
      <c r="H779" s="89"/>
      <c r="I779" s="88"/>
      <c r="Z779" s="15">
        <v>487</v>
      </c>
      <c r="AC779" s="15">
        <v>487</v>
      </c>
    </row>
    <row r="780" spans="2:29" ht="19.7" customHeight="1" x14ac:dyDescent="0.2">
      <c r="B780" s="16"/>
      <c r="C780" s="17"/>
      <c r="D780" s="17"/>
      <c r="E780" s="18"/>
      <c r="F780" s="82"/>
      <c r="G780" s="82"/>
      <c r="H780" s="82"/>
      <c r="I780" s="87"/>
      <c r="Z780" s="15">
        <v>554</v>
      </c>
      <c r="AC780" s="15">
        <v>554</v>
      </c>
    </row>
    <row r="781" spans="2:29" ht="19.7" customHeight="1" x14ac:dyDescent="0.2">
      <c r="B781" s="10"/>
      <c r="C781" s="11"/>
      <c r="D781" s="11"/>
      <c r="E781" s="12"/>
      <c r="F781" s="89"/>
      <c r="G781" s="89"/>
      <c r="H781" s="89"/>
      <c r="I781" s="88"/>
      <c r="Z781" s="15">
        <v>434916</v>
      </c>
      <c r="AA781" s="15">
        <v>307390</v>
      </c>
      <c r="AB781" s="15">
        <v>76312</v>
      </c>
      <c r="AC781" s="15">
        <v>51214</v>
      </c>
    </row>
    <row r="782" spans="2:29" ht="19.7" customHeight="1" x14ac:dyDescent="0.2">
      <c r="B782" s="10"/>
      <c r="C782" s="11"/>
      <c r="D782" s="11"/>
      <c r="E782" s="12"/>
      <c r="F782" s="89"/>
      <c r="G782" s="89"/>
      <c r="H782" s="89"/>
      <c r="I782" s="88"/>
      <c r="Z782" s="15">
        <v>549799</v>
      </c>
      <c r="AA782" s="15">
        <v>307390</v>
      </c>
      <c r="AB782" s="15">
        <v>144942</v>
      </c>
      <c r="AC782" s="15">
        <v>97467</v>
      </c>
    </row>
    <row r="783" spans="2:29" ht="19.7" customHeight="1" x14ac:dyDescent="0.2">
      <c r="B783" s="10"/>
      <c r="C783" s="11"/>
      <c r="D783" s="11"/>
      <c r="E783" s="12"/>
      <c r="F783" s="89"/>
      <c r="G783" s="89"/>
      <c r="H783" s="89"/>
      <c r="I783" s="88"/>
      <c r="Z783" s="15">
        <v>732881</v>
      </c>
      <c r="AA783" s="15">
        <v>343390</v>
      </c>
      <c r="AB783" s="15">
        <v>231993</v>
      </c>
      <c r="AC783" s="15">
        <v>157498</v>
      </c>
    </row>
    <row r="784" spans="2:29" ht="19.7" customHeight="1" x14ac:dyDescent="0.2">
      <c r="B784" s="10"/>
      <c r="C784" s="11"/>
      <c r="D784" s="11"/>
      <c r="E784" s="12"/>
      <c r="F784" s="89"/>
      <c r="G784" s="89"/>
      <c r="H784" s="89"/>
      <c r="I784" s="88"/>
      <c r="Z784" s="15">
        <v>890578</v>
      </c>
      <c r="AA784" s="15">
        <v>384671</v>
      </c>
      <c r="AB784" s="15">
        <v>316910</v>
      </c>
      <c r="AC784" s="15">
        <v>188997</v>
      </c>
    </row>
    <row r="785" spans="2:29" ht="19.7" customHeight="1" x14ac:dyDescent="0.2">
      <c r="B785" s="10"/>
      <c r="C785" s="11"/>
      <c r="D785" s="11"/>
      <c r="E785" s="12"/>
      <c r="F785" s="89"/>
      <c r="G785" s="89"/>
      <c r="H785" s="89"/>
      <c r="I785" s="88"/>
      <c r="Z785" s="15">
        <v>1218683</v>
      </c>
      <c r="AA785" s="15">
        <v>384671</v>
      </c>
      <c r="AB785" s="15">
        <v>509712</v>
      </c>
      <c r="AC785" s="15">
        <v>324300</v>
      </c>
    </row>
    <row r="786" spans="2:29" ht="19.7" customHeight="1" x14ac:dyDescent="0.2">
      <c r="B786" s="10"/>
      <c r="C786" s="11"/>
      <c r="D786" s="11"/>
      <c r="E786" s="12"/>
      <c r="F786" s="89"/>
      <c r="G786" s="89"/>
      <c r="H786" s="89"/>
      <c r="I786" s="88"/>
      <c r="Z786" s="15">
        <v>1311972</v>
      </c>
      <c r="AA786" s="15">
        <v>384671</v>
      </c>
      <c r="AB786" s="15">
        <v>563438</v>
      </c>
      <c r="AC786" s="15">
        <v>363863</v>
      </c>
    </row>
    <row r="787" spans="2:29" ht="19.7" customHeight="1" x14ac:dyDescent="0.2">
      <c r="B787" s="10"/>
      <c r="C787" s="11"/>
      <c r="D787" s="11"/>
      <c r="E787" s="12"/>
      <c r="F787" s="89"/>
      <c r="G787" s="89"/>
      <c r="H787" s="89"/>
      <c r="I787" s="88"/>
      <c r="Z787" s="15">
        <v>1713781</v>
      </c>
      <c r="AA787" s="15">
        <v>384671</v>
      </c>
      <c r="AB787" s="15">
        <v>771731</v>
      </c>
      <c r="AC787" s="15">
        <v>557379</v>
      </c>
    </row>
    <row r="788" spans="2:29" ht="19.7" customHeight="1" x14ac:dyDescent="0.2">
      <c r="B788" s="10"/>
      <c r="C788" s="11"/>
      <c r="D788" s="11"/>
      <c r="E788" s="12"/>
      <c r="F788" s="89"/>
      <c r="G788" s="89"/>
      <c r="H788" s="89"/>
      <c r="I788" s="88"/>
      <c r="Z788" s="15">
        <v>1997555</v>
      </c>
      <c r="AA788" s="15">
        <v>420671</v>
      </c>
      <c r="AB788" s="15">
        <v>894613</v>
      </c>
      <c r="AC788" s="15">
        <v>682271</v>
      </c>
    </row>
    <row r="789" spans="2:29" ht="19.7" customHeight="1" x14ac:dyDescent="0.2">
      <c r="B789" s="10"/>
      <c r="C789" s="11"/>
      <c r="D789" s="11"/>
      <c r="E789" s="12"/>
      <c r="F789" s="89"/>
      <c r="G789" s="89"/>
      <c r="H789" s="89"/>
      <c r="I789" s="88"/>
      <c r="Z789" s="15">
        <v>2209603</v>
      </c>
      <c r="AA789" s="15">
        <v>420671</v>
      </c>
      <c r="AB789" s="15">
        <v>1038434</v>
      </c>
      <c r="AC789" s="15">
        <v>750498</v>
      </c>
    </row>
    <row r="790" spans="2:29" ht="19.7" customHeight="1" x14ac:dyDescent="0.2">
      <c r="B790" s="10"/>
      <c r="C790" s="11"/>
      <c r="D790" s="11"/>
      <c r="E790" s="12"/>
      <c r="F790" s="89"/>
      <c r="G790" s="89"/>
      <c r="H790" s="89"/>
      <c r="I790" s="88"/>
      <c r="Z790" s="15">
        <v>3231316</v>
      </c>
      <c r="AA790" s="15">
        <v>456671</v>
      </c>
      <c r="AB790" s="15">
        <v>1746796</v>
      </c>
      <c r="AC790" s="15">
        <v>1027849</v>
      </c>
    </row>
    <row r="791" spans="2:29" ht="19.7" customHeight="1" x14ac:dyDescent="0.2">
      <c r="B791" s="10"/>
      <c r="C791" s="11"/>
      <c r="D791" s="11"/>
      <c r="E791" s="12"/>
      <c r="F791" s="89"/>
      <c r="G791" s="89"/>
      <c r="H791" s="89"/>
      <c r="I791" s="88"/>
      <c r="Z791" s="15">
        <v>4161487</v>
      </c>
      <c r="AA791" s="15">
        <v>456671</v>
      </c>
      <c r="AB791" s="15">
        <v>2328144</v>
      </c>
      <c r="AC791" s="15">
        <v>1376672</v>
      </c>
    </row>
    <row r="792" spans="2:29" ht="19.7" customHeight="1" x14ac:dyDescent="0.2">
      <c r="B792" s="10"/>
      <c r="C792" s="11"/>
      <c r="D792" s="11"/>
      <c r="E792" s="12"/>
      <c r="F792" s="89"/>
      <c r="G792" s="89"/>
      <c r="H792" s="89"/>
      <c r="I792" s="88"/>
      <c r="Z792" s="15">
        <v>5505674</v>
      </c>
      <c r="AA792" s="15">
        <v>456671</v>
      </c>
      <c r="AB792" s="15">
        <v>2964801</v>
      </c>
      <c r="AC792" s="15">
        <v>2084202</v>
      </c>
    </row>
    <row r="793" spans="2:29" ht="19.7" customHeight="1" x14ac:dyDescent="0.2">
      <c r="B793" s="10"/>
      <c r="C793" s="11"/>
      <c r="D793" s="11"/>
      <c r="E793" s="12"/>
      <c r="F793" s="89"/>
      <c r="G793" s="89"/>
      <c r="H793" s="89"/>
      <c r="I793" s="88"/>
      <c r="Z793" s="15">
        <v>9123802</v>
      </c>
      <c r="AA793" s="15">
        <v>528671</v>
      </c>
      <c r="AB793" s="15">
        <v>4941422</v>
      </c>
      <c r="AC793" s="15">
        <v>3653709</v>
      </c>
    </row>
    <row r="794" spans="2:29" ht="19.7" customHeight="1" x14ac:dyDescent="0.2">
      <c r="B794" s="10"/>
      <c r="C794" s="11"/>
      <c r="D794" s="11"/>
      <c r="E794" s="12"/>
      <c r="F794" s="89"/>
      <c r="G794" s="89"/>
      <c r="H794" s="89"/>
      <c r="I794" s="88"/>
      <c r="Z794" s="15">
        <v>158569</v>
      </c>
      <c r="AA794" s="15">
        <v>114072</v>
      </c>
      <c r="AB794" s="15">
        <v>23185</v>
      </c>
      <c r="AC794" s="15">
        <v>21312</v>
      </c>
    </row>
    <row r="795" spans="2:29" ht="19.7" customHeight="1" x14ac:dyDescent="0.2">
      <c r="B795" s="10"/>
      <c r="C795" s="11"/>
      <c r="D795" s="11"/>
      <c r="E795" s="12"/>
      <c r="F795" s="89"/>
      <c r="G795" s="89"/>
      <c r="H795" s="89"/>
      <c r="I795" s="88"/>
      <c r="Z795" s="15">
        <v>213054</v>
      </c>
      <c r="AA795" s="15">
        <v>145033</v>
      </c>
      <c r="AB795" s="15">
        <v>34868</v>
      </c>
      <c r="AC795" s="15">
        <v>33153</v>
      </c>
    </row>
    <row r="796" spans="2:29" ht="19.7" customHeight="1" x14ac:dyDescent="0.2">
      <c r="B796" s="10"/>
      <c r="C796" s="11"/>
      <c r="D796" s="11"/>
      <c r="E796" s="12"/>
      <c r="F796" s="89"/>
      <c r="G796" s="89"/>
      <c r="H796" s="89"/>
      <c r="I796" s="88"/>
      <c r="Z796" s="15">
        <v>227742</v>
      </c>
      <c r="AA796" s="15">
        <v>145033</v>
      </c>
      <c r="AB796" s="15">
        <v>37242</v>
      </c>
      <c r="AC796" s="15">
        <v>45467</v>
      </c>
    </row>
    <row r="797" spans="2:29" ht="19.7" customHeight="1" x14ac:dyDescent="0.2">
      <c r="B797" s="10"/>
      <c r="C797" s="11"/>
      <c r="D797" s="11"/>
      <c r="E797" s="12"/>
      <c r="F797" s="89"/>
      <c r="G797" s="89"/>
      <c r="H797" s="89"/>
      <c r="I797" s="88"/>
      <c r="Z797" s="15">
        <v>300583</v>
      </c>
      <c r="AA797" s="15">
        <v>175994</v>
      </c>
      <c r="AB797" s="15">
        <v>48294</v>
      </c>
      <c r="AC797" s="15">
        <v>76295</v>
      </c>
    </row>
    <row r="798" spans="2:29" ht="19.7" customHeight="1" x14ac:dyDescent="0.2">
      <c r="B798" s="10"/>
      <c r="C798" s="11"/>
      <c r="D798" s="11"/>
      <c r="E798" s="12"/>
      <c r="F798" s="89"/>
      <c r="G798" s="89"/>
      <c r="H798" s="89"/>
      <c r="I798" s="88"/>
      <c r="Z798" s="15">
        <v>386529</v>
      </c>
      <c r="AA798" s="15">
        <v>175994</v>
      </c>
      <c r="AB798" s="15">
        <v>117113</v>
      </c>
      <c r="AC798" s="15">
        <v>93422</v>
      </c>
    </row>
    <row r="799" spans="2:29" ht="19.7" customHeight="1" x14ac:dyDescent="0.2">
      <c r="B799" s="10"/>
      <c r="C799" s="11"/>
      <c r="D799" s="11"/>
      <c r="E799" s="12"/>
      <c r="F799" s="89"/>
      <c r="G799" s="89"/>
      <c r="H799" s="89"/>
      <c r="I799" s="88"/>
      <c r="Z799" s="15">
        <v>445902</v>
      </c>
      <c r="AA799" s="15">
        <v>202994</v>
      </c>
      <c r="AB799" s="15">
        <v>113649</v>
      </c>
      <c r="AC799" s="15">
        <v>129259</v>
      </c>
    </row>
    <row r="800" spans="2:29" ht="19.7" customHeight="1" x14ac:dyDescent="0.2">
      <c r="B800" s="10"/>
      <c r="C800" s="11"/>
      <c r="D800" s="11"/>
      <c r="E800" s="12"/>
      <c r="F800" s="89"/>
      <c r="G800" s="89"/>
      <c r="H800" s="89"/>
      <c r="I800" s="88"/>
      <c r="Z800" s="15">
        <v>538627</v>
      </c>
      <c r="AA800" s="15">
        <v>202994</v>
      </c>
      <c r="AB800" s="15">
        <v>130434</v>
      </c>
      <c r="AC800" s="15">
        <v>205199</v>
      </c>
    </row>
    <row r="801" spans="2:29" ht="19.7" customHeight="1" x14ac:dyDescent="0.2">
      <c r="B801" s="10"/>
      <c r="C801" s="11"/>
      <c r="D801" s="11"/>
      <c r="E801" s="12"/>
      <c r="F801" s="89"/>
      <c r="G801" s="89"/>
      <c r="H801" s="89"/>
      <c r="I801" s="88"/>
      <c r="Z801" s="15">
        <v>901361</v>
      </c>
      <c r="AA801" s="15">
        <v>233954</v>
      </c>
      <c r="AB801" s="15">
        <v>280617</v>
      </c>
      <c r="AC801" s="15">
        <v>386790</v>
      </c>
    </row>
    <row r="802" spans="2:29" ht="19.7" customHeight="1" x14ac:dyDescent="0.2">
      <c r="B802" s="10"/>
      <c r="C802" s="11"/>
      <c r="D802" s="11"/>
      <c r="E802" s="12"/>
      <c r="F802" s="89"/>
      <c r="G802" s="89"/>
      <c r="H802" s="89"/>
      <c r="I802" s="88"/>
      <c r="Z802" s="15">
        <v>977950</v>
      </c>
      <c r="AA802" s="15">
        <v>233954</v>
      </c>
      <c r="AB802" s="15">
        <v>308857</v>
      </c>
      <c r="AC802" s="15">
        <v>435139</v>
      </c>
    </row>
    <row r="803" spans="2:29" ht="19.7" customHeight="1" x14ac:dyDescent="0.2">
      <c r="B803" s="10"/>
      <c r="C803" s="11"/>
      <c r="D803" s="11"/>
      <c r="E803" s="12"/>
      <c r="F803" s="89"/>
      <c r="G803" s="89"/>
      <c r="H803" s="89"/>
      <c r="I803" s="88"/>
      <c r="Z803" s="15">
        <v>1066019</v>
      </c>
      <c r="AA803" s="15">
        <v>233954</v>
      </c>
      <c r="AB803" s="15">
        <v>345088</v>
      </c>
      <c r="AC803" s="15">
        <v>486977</v>
      </c>
    </row>
    <row r="804" spans="2:29" ht="19.7" customHeight="1" x14ac:dyDescent="0.2">
      <c r="B804" s="10"/>
      <c r="C804" s="11"/>
      <c r="D804" s="11"/>
      <c r="E804" s="12"/>
      <c r="F804" s="89"/>
      <c r="G804" s="89"/>
      <c r="H804" s="89"/>
      <c r="I804" s="88"/>
      <c r="Z804" s="15">
        <v>300583</v>
      </c>
      <c r="AA804" s="15">
        <v>175994</v>
      </c>
      <c r="AB804" s="15">
        <v>48294</v>
      </c>
      <c r="AC804" s="15">
        <v>76295</v>
      </c>
    </row>
    <row r="805" spans="2:29" ht="19.7" customHeight="1" x14ac:dyDescent="0.2">
      <c r="B805" s="16"/>
      <c r="C805" s="17"/>
      <c r="D805" s="17"/>
      <c r="E805" s="18"/>
      <c r="F805" s="82"/>
      <c r="G805" s="82"/>
      <c r="H805" s="82"/>
      <c r="I805" s="87"/>
      <c r="Z805" s="15">
        <v>538627</v>
      </c>
      <c r="AA805" s="15">
        <v>202994</v>
      </c>
      <c r="AB805" s="15">
        <v>130434</v>
      </c>
      <c r="AC805" s="15">
        <v>205199</v>
      </c>
    </row>
    <row r="806" spans="2:29" ht="19.7" customHeight="1" x14ac:dyDescent="0.2">
      <c r="B806" s="10"/>
      <c r="C806" s="11"/>
      <c r="D806" s="11"/>
      <c r="E806" s="12"/>
      <c r="F806" s="89"/>
      <c r="G806" s="89"/>
      <c r="H806" s="89"/>
      <c r="I806" s="88"/>
      <c r="Z806" s="15">
        <v>901361</v>
      </c>
      <c r="AA806" s="15">
        <v>233954</v>
      </c>
      <c r="AB806" s="15">
        <v>280617</v>
      </c>
      <c r="AC806" s="15">
        <v>386790</v>
      </c>
    </row>
    <row r="807" spans="2:29" ht="19.7" customHeight="1" x14ac:dyDescent="0.2">
      <c r="B807" s="10"/>
      <c r="C807" s="11"/>
      <c r="D807" s="11"/>
      <c r="E807" s="12"/>
      <c r="F807" s="89"/>
      <c r="G807" s="89"/>
      <c r="H807" s="89"/>
      <c r="I807" s="88"/>
      <c r="Z807" s="15">
        <v>977950</v>
      </c>
      <c r="AA807" s="15">
        <v>233954</v>
      </c>
      <c r="AB807" s="15">
        <v>308857</v>
      </c>
      <c r="AC807" s="15">
        <v>435139</v>
      </c>
    </row>
    <row r="808" spans="2:29" ht="19.7" customHeight="1" x14ac:dyDescent="0.2">
      <c r="B808" s="10"/>
      <c r="C808" s="11"/>
      <c r="D808" s="11"/>
      <c r="E808" s="12"/>
      <c r="F808" s="89"/>
      <c r="G808" s="89"/>
      <c r="H808" s="89"/>
      <c r="I808" s="88"/>
      <c r="Z808" s="15">
        <v>121573</v>
      </c>
      <c r="AA808" s="15">
        <v>67500</v>
      </c>
      <c r="AB808" s="15">
        <v>37676</v>
      </c>
      <c r="AC808" s="15">
        <v>16397</v>
      </c>
    </row>
    <row r="809" spans="2:29" ht="19.7" customHeight="1" x14ac:dyDescent="0.2">
      <c r="B809" s="10"/>
      <c r="C809" s="11"/>
      <c r="D809" s="11"/>
      <c r="E809" s="12"/>
      <c r="F809" s="89"/>
      <c r="G809" s="89"/>
      <c r="H809" s="89"/>
      <c r="I809" s="88"/>
      <c r="Z809" s="15">
        <v>162073</v>
      </c>
      <c r="AA809" s="15">
        <v>108000</v>
      </c>
      <c r="AB809" s="15">
        <v>37676</v>
      </c>
      <c r="AC809" s="15">
        <v>16397</v>
      </c>
    </row>
    <row r="810" spans="2:29" ht="19.7" customHeight="1" x14ac:dyDescent="0.2">
      <c r="B810" s="10"/>
      <c r="C810" s="11"/>
      <c r="D810" s="11"/>
      <c r="E810" s="12"/>
      <c r="F810" s="89"/>
      <c r="G810" s="89"/>
      <c r="H810" s="89"/>
      <c r="I810" s="88"/>
      <c r="Z810" s="15">
        <v>135073</v>
      </c>
      <c r="AA810" s="15">
        <v>81000</v>
      </c>
      <c r="AB810" s="15">
        <v>37676</v>
      </c>
      <c r="AC810" s="15">
        <v>16397</v>
      </c>
    </row>
    <row r="811" spans="2:29" ht="19.7" customHeight="1" x14ac:dyDescent="0.2">
      <c r="B811" s="10"/>
      <c r="C811" s="11"/>
      <c r="D811" s="11"/>
      <c r="E811" s="12"/>
      <c r="F811" s="89"/>
      <c r="G811" s="89"/>
      <c r="H811" s="89"/>
      <c r="I811" s="88"/>
      <c r="Z811" s="15">
        <v>127011</v>
      </c>
      <c r="AA811" s="15">
        <v>67500</v>
      </c>
      <c r="AB811" s="15">
        <v>42548</v>
      </c>
      <c r="AC811" s="15">
        <v>16963</v>
      </c>
    </row>
    <row r="812" spans="2:29" ht="19.7" customHeight="1" x14ac:dyDescent="0.2">
      <c r="B812" s="10"/>
      <c r="C812" s="11"/>
      <c r="D812" s="11"/>
      <c r="E812" s="12"/>
      <c r="F812" s="89"/>
      <c r="G812" s="89"/>
      <c r="H812" s="89"/>
      <c r="I812" s="88"/>
      <c r="Z812" s="15">
        <v>167511</v>
      </c>
      <c r="AA812" s="15">
        <v>108000</v>
      </c>
      <c r="AB812" s="15">
        <v>42548</v>
      </c>
      <c r="AC812" s="15">
        <v>16963</v>
      </c>
    </row>
    <row r="813" spans="2:29" ht="19.7" customHeight="1" x14ac:dyDescent="0.2">
      <c r="B813" s="10"/>
      <c r="C813" s="11"/>
      <c r="D813" s="11"/>
      <c r="E813" s="12"/>
      <c r="F813" s="89"/>
      <c r="G813" s="89"/>
      <c r="H813" s="89"/>
      <c r="I813" s="88"/>
      <c r="Z813" s="15">
        <v>140511</v>
      </c>
      <c r="AA813" s="15">
        <v>81000</v>
      </c>
      <c r="AB813" s="15">
        <v>42548</v>
      </c>
      <c r="AC813" s="15">
        <v>16963</v>
      </c>
    </row>
    <row r="814" spans="2:29" ht="19.7" customHeight="1" x14ac:dyDescent="0.2">
      <c r="B814" s="10"/>
      <c r="C814" s="11"/>
      <c r="D814" s="11"/>
      <c r="E814" s="12"/>
      <c r="F814" s="89"/>
      <c r="G814" s="89"/>
      <c r="H814" s="89"/>
      <c r="I814" s="88"/>
      <c r="Z814" s="15">
        <v>145335</v>
      </c>
      <c r="AA814" s="15">
        <v>67500</v>
      </c>
      <c r="AB814" s="15">
        <v>55444</v>
      </c>
      <c r="AC814" s="15">
        <v>22391</v>
      </c>
    </row>
    <row r="815" spans="2:29" ht="19.7" customHeight="1" x14ac:dyDescent="0.2">
      <c r="B815" s="10"/>
      <c r="C815" s="11"/>
      <c r="D815" s="11"/>
      <c r="E815" s="12"/>
      <c r="F815" s="89"/>
      <c r="G815" s="89"/>
      <c r="H815" s="89"/>
      <c r="I815" s="88"/>
      <c r="Z815" s="15">
        <v>185835</v>
      </c>
      <c r="AA815" s="15">
        <v>108000</v>
      </c>
      <c r="AB815" s="15">
        <v>55444</v>
      </c>
      <c r="AC815" s="15">
        <v>22391</v>
      </c>
    </row>
    <row r="816" spans="2:29" ht="19.7" customHeight="1" x14ac:dyDescent="0.2">
      <c r="B816" s="10"/>
      <c r="C816" s="11"/>
      <c r="D816" s="11"/>
      <c r="E816" s="12"/>
      <c r="F816" s="89"/>
      <c r="G816" s="89"/>
      <c r="H816" s="89"/>
      <c r="I816" s="88"/>
      <c r="Z816" s="15">
        <v>158835</v>
      </c>
      <c r="AA816" s="15">
        <v>81000</v>
      </c>
      <c r="AB816" s="15">
        <v>55444</v>
      </c>
      <c r="AC816" s="15">
        <v>22391</v>
      </c>
    </row>
    <row r="817" spans="2:29" ht="19.7" customHeight="1" x14ac:dyDescent="0.2">
      <c r="B817" s="10"/>
      <c r="C817" s="11"/>
      <c r="D817" s="11"/>
      <c r="E817" s="12"/>
      <c r="F817" s="89"/>
      <c r="G817" s="89"/>
      <c r="H817" s="89"/>
      <c r="I817" s="88"/>
      <c r="Z817" s="15">
        <v>173528</v>
      </c>
      <c r="AA817" s="15">
        <v>67500</v>
      </c>
      <c r="AB817" s="15">
        <v>77530</v>
      </c>
      <c r="AC817" s="15">
        <v>28498</v>
      </c>
    </row>
    <row r="818" spans="2:29" ht="19.7" customHeight="1" x14ac:dyDescent="0.2">
      <c r="B818" s="10"/>
      <c r="C818" s="11"/>
      <c r="D818" s="11"/>
      <c r="E818" s="12"/>
      <c r="F818" s="89"/>
      <c r="G818" s="89"/>
      <c r="H818" s="89"/>
      <c r="I818" s="88"/>
      <c r="Z818" s="15">
        <v>214028</v>
      </c>
      <c r="AA818" s="15">
        <v>108000</v>
      </c>
      <c r="AB818" s="15">
        <v>77530</v>
      </c>
      <c r="AC818" s="15">
        <v>28498</v>
      </c>
    </row>
    <row r="819" spans="2:29" ht="19.7" customHeight="1" x14ac:dyDescent="0.2">
      <c r="B819" s="10"/>
      <c r="C819" s="11"/>
      <c r="D819" s="11"/>
      <c r="E819" s="12"/>
      <c r="F819" s="89"/>
      <c r="G819" s="89"/>
      <c r="H819" s="89"/>
      <c r="I819" s="88"/>
      <c r="Z819" s="15">
        <v>187028</v>
      </c>
      <c r="AA819" s="15">
        <v>81000</v>
      </c>
      <c r="AB819" s="15">
        <v>77530</v>
      </c>
      <c r="AC819" s="15">
        <v>28498</v>
      </c>
    </row>
    <row r="820" spans="2:29" ht="19.7" customHeight="1" x14ac:dyDescent="0.2">
      <c r="B820" s="10"/>
      <c r="C820" s="11"/>
      <c r="D820" s="11"/>
      <c r="E820" s="12"/>
      <c r="F820" s="89"/>
      <c r="G820" s="89"/>
      <c r="H820" s="89"/>
      <c r="I820" s="88"/>
      <c r="Z820" s="15">
        <v>199619</v>
      </c>
      <c r="AA820" s="15">
        <v>67500</v>
      </c>
      <c r="AB820" s="15">
        <v>96835</v>
      </c>
      <c r="AC820" s="15">
        <v>35284</v>
      </c>
    </row>
    <row r="821" spans="2:29" ht="19.7" customHeight="1" x14ac:dyDescent="0.2">
      <c r="B821" s="10"/>
      <c r="C821" s="11"/>
      <c r="D821" s="11"/>
      <c r="E821" s="12"/>
      <c r="F821" s="89"/>
      <c r="G821" s="89"/>
      <c r="H821" s="89"/>
      <c r="I821" s="88"/>
      <c r="Z821" s="15">
        <v>240119</v>
      </c>
      <c r="AA821" s="15">
        <v>108000</v>
      </c>
      <c r="AB821" s="15">
        <v>96835</v>
      </c>
      <c r="AC821" s="15">
        <v>35284</v>
      </c>
    </row>
    <row r="822" spans="2:29" ht="19.7" customHeight="1" x14ac:dyDescent="0.2">
      <c r="B822" s="10"/>
      <c r="C822" s="11"/>
      <c r="D822" s="11"/>
      <c r="E822" s="12"/>
      <c r="F822" s="89"/>
      <c r="G822" s="89"/>
      <c r="H822" s="89"/>
      <c r="I822" s="88"/>
      <c r="Z822" s="15">
        <v>213119</v>
      </c>
      <c r="AA822" s="15">
        <v>81000</v>
      </c>
      <c r="AB822" s="15">
        <v>96835</v>
      </c>
      <c r="AC822" s="15">
        <v>35284</v>
      </c>
    </row>
    <row r="823" spans="2:29" ht="19.7" customHeight="1" x14ac:dyDescent="0.2">
      <c r="B823" s="10"/>
      <c r="C823" s="11"/>
      <c r="D823" s="11"/>
      <c r="E823" s="12"/>
      <c r="F823" s="89"/>
      <c r="G823" s="89"/>
      <c r="H823" s="89"/>
      <c r="I823" s="88"/>
      <c r="Z823" s="15">
        <v>213804</v>
      </c>
      <c r="AA823" s="15">
        <v>67500</v>
      </c>
      <c r="AB823" s="15">
        <v>107627</v>
      </c>
      <c r="AC823" s="15">
        <v>38677</v>
      </c>
    </row>
    <row r="824" spans="2:29" ht="19.7" customHeight="1" x14ac:dyDescent="0.2">
      <c r="B824" s="10"/>
      <c r="C824" s="11"/>
      <c r="D824" s="11"/>
      <c r="E824" s="12"/>
      <c r="F824" s="89"/>
      <c r="G824" s="89"/>
      <c r="H824" s="89"/>
      <c r="I824" s="88"/>
      <c r="Z824" s="15">
        <v>254304</v>
      </c>
      <c r="AA824" s="15">
        <v>108000</v>
      </c>
      <c r="AB824" s="15">
        <v>107627</v>
      </c>
      <c r="AC824" s="15">
        <v>38677</v>
      </c>
    </row>
    <row r="825" spans="2:29" ht="19.7" customHeight="1" x14ac:dyDescent="0.2">
      <c r="B825" s="10"/>
      <c r="C825" s="11"/>
      <c r="D825" s="11"/>
      <c r="E825" s="12"/>
      <c r="F825" s="89"/>
      <c r="G825" s="89"/>
      <c r="H825" s="89"/>
      <c r="I825" s="88"/>
      <c r="Z825" s="15">
        <v>227304</v>
      </c>
      <c r="AA825" s="15">
        <v>81000</v>
      </c>
      <c r="AB825" s="15">
        <v>107627</v>
      </c>
      <c r="AC825" s="15">
        <v>38677</v>
      </c>
    </row>
    <row r="826" spans="2:29" ht="19.7" customHeight="1" x14ac:dyDescent="0.2">
      <c r="B826" s="10"/>
      <c r="C826" s="11"/>
      <c r="D826" s="11"/>
      <c r="E826" s="12"/>
      <c r="F826" s="89"/>
      <c r="G826" s="89"/>
      <c r="H826" s="89"/>
      <c r="I826" s="88"/>
      <c r="Z826" s="15">
        <v>311207</v>
      </c>
      <c r="AA826" s="15">
        <v>90000</v>
      </c>
      <c r="AB826" s="15">
        <v>165567</v>
      </c>
      <c r="AC826" s="15">
        <v>55640</v>
      </c>
    </row>
    <row r="827" spans="2:29" ht="19.7" customHeight="1" x14ac:dyDescent="0.2">
      <c r="B827" s="10"/>
      <c r="C827" s="11"/>
      <c r="D827" s="11"/>
      <c r="E827" s="12"/>
      <c r="F827" s="89"/>
      <c r="G827" s="89"/>
      <c r="H827" s="89"/>
      <c r="I827" s="88"/>
      <c r="Z827" s="15">
        <v>365207</v>
      </c>
      <c r="AA827" s="15">
        <v>144000</v>
      </c>
      <c r="AB827" s="15">
        <v>165567</v>
      </c>
      <c r="AC827" s="15">
        <v>55640</v>
      </c>
    </row>
    <row r="828" spans="2:29" ht="19.7" customHeight="1" x14ac:dyDescent="0.2">
      <c r="B828" s="10"/>
      <c r="C828" s="11"/>
      <c r="D828" s="11"/>
      <c r="E828" s="12"/>
      <c r="F828" s="89"/>
      <c r="G828" s="89"/>
      <c r="H828" s="89"/>
      <c r="I828" s="88"/>
      <c r="Z828" s="15">
        <v>329207</v>
      </c>
      <c r="AA828" s="15">
        <v>108000</v>
      </c>
      <c r="AB828" s="15">
        <v>165567</v>
      </c>
      <c r="AC828" s="15">
        <v>55640</v>
      </c>
    </row>
    <row r="829" spans="2:29" ht="19.7" customHeight="1" x14ac:dyDescent="0.2">
      <c r="B829" s="10"/>
      <c r="C829" s="11"/>
      <c r="D829" s="11"/>
      <c r="E829" s="12"/>
      <c r="F829" s="89"/>
      <c r="G829" s="89"/>
      <c r="H829" s="89"/>
      <c r="I829" s="88"/>
      <c r="Z829" s="15">
        <v>367075</v>
      </c>
      <c r="AA829" s="15">
        <v>90000</v>
      </c>
      <c r="AB829" s="15">
        <v>206959</v>
      </c>
      <c r="AC829" s="15">
        <v>70116</v>
      </c>
    </row>
    <row r="830" spans="2:29" ht="19.7" customHeight="1" x14ac:dyDescent="0.2">
      <c r="B830" s="16"/>
      <c r="C830" s="17"/>
      <c r="D830" s="17"/>
      <c r="E830" s="18"/>
      <c r="F830" s="82"/>
      <c r="G830" s="82"/>
      <c r="H830" s="82"/>
      <c r="I830" s="87"/>
      <c r="Z830" s="15">
        <v>421075</v>
      </c>
      <c r="AA830" s="15">
        <v>144000</v>
      </c>
      <c r="AB830" s="15">
        <v>206959</v>
      </c>
      <c r="AC830" s="15">
        <v>70116</v>
      </c>
    </row>
    <row r="831" spans="2:29" ht="19.7" customHeight="1" x14ac:dyDescent="0.2">
      <c r="B831" s="10"/>
      <c r="C831" s="11"/>
      <c r="D831" s="11"/>
      <c r="E831" s="12"/>
      <c r="F831" s="89"/>
      <c r="G831" s="89"/>
      <c r="H831" s="89"/>
      <c r="I831" s="88"/>
      <c r="Z831" s="15">
        <v>385075</v>
      </c>
      <c r="AA831" s="15">
        <v>108000</v>
      </c>
      <c r="AB831" s="15">
        <v>206959</v>
      </c>
      <c r="AC831" s="15">
        <v>70116</v>
      </c>
    </row>
    <row r="832" spans="2:29" ht="19.7" customHeight="1" x14ac:dyDescent="0.2">
      <c r="B832" s="10"/>
      <c r="C832" s="11"/>
      <c r="D832" s="11"/>
      <c r="E832" s="12"/>
      <c r="F832" s="89"/>
      <c r="G832" s="89"/>
      <c r="H832" s="89"/>
      <c r="I832" s="88"/>
      <c r="Z832" s="15">
        <v>709648</v>
      </c>
      <c r="AA832" s="15">
        <v>90000</v>
      </c>
      <c r="AB832" s="15">
        <v>461502</v>
      </c>
      <c r="AC832" s="15">
        <v>158146</v>
      </c>
    </row>
    <row r="833" spans="2:29" ht="19.7" customHeight="1" x14ac:dyDescent="0.2">
      <c r="B833" s="10"/>
      <c r="C833" s="11"/>
      <c r="D833" s="11"/>
      <c r="E833" s="12"/>
      <c r="F833" s="89"/>
      <c r="G833" s="89"/>
      <c r="H833" s="89"/>
      <c r="I833" s="88"/>
      <c r="Z833" s="15">
        <v>763648</v>
      </c>
      <c r="AA833" s="15">
        <v>144000</v>
      </c>
      <c r="AB833" s="15">
        <v>461502</v>
      </c>
      <c r="AC833" s="15">
        <v>158146</v>
      </c>
    </row>
    <row r="834" spans="2:29" ht="19.7" customHeight="1" x14ac:dyDescent="0.2">
      <c r="B834" s="10"/>
      <c r="C834" s="11"/>
      <c r="D834" s="11"/>
      <c r="E834" s="12"/>
      <c r="F834" s="89"/>
      <c r="G834" s="89"/>
      <c r="H834" s="89"/>
      <c r="I834" s="88"/>
      <c r="Z834" s="15">
        <v>727648</v>
      </c>
      <c r="AA834" s="15">
        <v>108000</v>
      </c>
      <c r="AB834" s="15">
        <v>461502</v>
      </c>
      <c r="AC834" s="15">
        <v>158146</v>
      </c>
    </row>
    <row r="835" spans="2:29" ht="19.7" customHeight="1" x14ac:dyDescent="0.2">
      <c r="B835" s="10"/>
      <c r="C835" s="11"/>
      <c r="D835" s="11"/>
      <c r="E835" s="12"/>
      <c r="F835" s="89"/>
      <c r="G835" s="89"/>
      <c r="H835" s="89"/>
      <c r="I835" s="88"/>
      <c r="Z835" s="15">
        <v>49705</v>
      </c>
      <c r="AA835" s="15">
        <v>45000</v>
      </c>
      <c r="AB835" s="15">
        <v>2373</v>
      </c>
      <c r="AC835" s="15">
        <v>2332</v>
      </c>
    </row>
    <row r="836" spans="2:29" ht="19.7" customHeight="1" x14ac:dyDescent="0.2">
      <c r="B836" s="10"/>
      <c r="C836" s="11"/>
      <c r="D836" s="11"/>
      <c r="E836" s="12"/>
      <c r="F836" s="89"/>
      <c r="G836" s="89"/>
      <c r="H836" s="89"/>
      <c r="I836" s="88"/>
      <c r="Z836" s="15">
        <v>76705</v>
      </c>
      <c r="AA836" s="15">
        <v>72000</v>
      </c>
      <c r="AB836" s="15">
        <v>2373</v>
      </c>
      <c r="AC836" s="15">
        <v>2332</v>
      </c>
    </row>
    <row r="837" spans="2:29" ht="19.7" customHeight="1" x14ac:dyDescent="0.2">
      <c r="B837" s="10"/>
      <c r="C837" s="11"/>
      <c r="D837" s="11"/>
      <c r="E837" s="12"/>
      <c r="F837" s="89"/>
      <c r="G837" s="89"/>
      <c r="H837" s="89"/>
      <c r="I837" s="88"/>
      <c r="Z837" s="15">
        <v>58705</v>
      </c>
      <c r="AA837" s="15">
        <v>54000</v>
      </c>
      <c r="AB837" s="15">
        <v>2373</v>
      </c>
      <c r="AC837" s="15">
        <v>2332</v>
      </c>
    </row>
    <row r="838" spans="2:29" ht="19.7" customHeight="1" x14ac:dyDescent="0.2">
      <c r="B838" s="10"/>
      <c r="C838" s="11"/>
      <c r="D838" s="11"/>
      <c r="E838" s="12"/>
      <c r="F838" s="89"/>
      <c r="G838" s="89"/>
      <c r="H838" s="89"/>
      <c r="I838" s="88"/>
      <c r="Z838" s="15">
        <v>55603</v>
      </c>
      <c r="AA838" s="15">
        <v>45000</v>
      </c>
      <c r="AB838" s="15">
        <v>6937</v>
      </c>
      <c r="AC838" s="15">
        <v>3666</v>
      </c>
    </row>
    <row r="839" spans="2:29" ht="19.7" customHeight="1" x14ac:dyDescent="0.2">
      <c r="B839" s="10"/>
      <c r="C839" s="11"/>
      <c r="D839" s="11"/>
      <c r="E839" s="12"/>
      <c r="F839" s="89"/>
      <c r="G839" s="89"/>
      <c r="H839" s="89"/>
      <c r="I839" s="88"/>
      <c r="Z839" s="15">
        <v>82603</v>
      </c>
      <c r="AA839" s="15">
        <v>72000</v>
      </c>
      <c r="AB839" s="15">
        <v>6937</v>
      </c>
      <c r="AC839" s="15">
        <v>3666</v>
      </c>
    </row>
    <row r="840" spans="2:29" ht="19.7" customHeight="1" x14ac:dyDescent="0.2">
      <c r="B840" s="10"/>
      <c r="C840" s="11"/>
      <c r="D840" s="11"/>
      <c r="E840" s="12"/>
      <c r="F840" s="89"/>
      <c r="G840" s="89"/>
      <c r="H840" s="89"/>
      <c r="I840" s="88"/>
      <c r="Z840" s="15">
        <v>64603</v>
      </c>
      <c r="AA840" s="15">
        <v>54000</v>
      </c>
      <c r="AB840" s="15">
        <v>6937</v>
      </c>
      <c r="AC840" s="15">
        <v>3666</v>
      </c>
    </row>
    <row r="841" spans="2:29" ht="19.7" customHeight="1" x14ac:dyDescent="0.2">
      <c r="B841" s="10"/>
      <c r="C841" s="11"/>
      <c r="D841" s="11"/>
      <c r="E841" s="12"/>
      <c r="F841" s="89"/>
      <c r="G841" s="89"/>
      <c r="H841" s="89"/>
      <c r="I841" s="88"/>
      <c r="Z841" s="15">
        <v>63960</v>
      </c>
      <c r="AA841" s="15">
        <v>45000</v>
      </c>
      <c r="AB841" s="15">
        <v>12961</v>
      </c>
      <c r="AC841" s="15">
        <v>5999</v>
      </c>
    </row>
    <row r="842" spans="2:29" ht="19.7" customHeight="1" x14ac:dyDescent="0.2">
      <c r="B842" s="10"/>
      <c r="C842" s="11"/>
      <c r="D842" s="11"/>
      <c r="E842" s="12"/>
      <c r="F842" s="89"/>
      <c r="G842" s="89"/>
      <c r="H842" s="89"/>
      <c r="I842" s="88"/>
      <c r="Z842" s="15">
        <v>90960</v>
      </c>
      <c r="AA842" s="15">
        <v>72000</v>
      </c>
      <c r="AB842" s="15">
        <v>12961</v>
      </c>
      <c r="AC842" s="15">
        <v>5999</v>
      </c>
    </row>
    <row r="843" spans="2:29" ht="19.7" customHeight="1" x14ac:dyDescent="0.2">
      <c r="B843" s="10"/>
      <c r="C843" s="11"/>
      <c r="D843" s="11"/>
      <c r="E843" s="12"/>
      <c r="F843" s="89"/>
      <c r="G843" s="89"/>
      <c r="H843" s="89"/>
      <c r="I843" s="88"/>
      <c r="Z843" s="15">
        <v>72960</v>
      </c>
      <c r="AA843" s="15">
        <v>54000</v>
      </c>
      <c r="AB843" s="15">
        <v>12961</v>
      </c>
      <c r="AC843" s="15">
        <v>5999</v>
      </c>
    </row>
    <row r="844" spans="2:29" ht="19.7" customHeight="1" x14ac:dyDescent="0.2">
      <c r="B844" s="10"/>
      <c r="C844" s="11"/>
      <c r="D844" s="11"/>
      <c r="E844" s="12"/>
      <c r="F844" s="89"/>
      <c r="G844" s="89"/>
      <c r="H844" s="89"/>
      <c r="I844" s="88"/>
      <c r="Z844" s="15">
        <v>66040</v>
      </c>
      <c r="AA844" s="15">
        <v>45000</v>
      </c>
      <c r="AB844" s="15">
        <v>13874</v>
      </c>
      <c r="AC844" s="15">
        <v>7166</v>
      </c>
    </row>
    <row r="845" spans="2:29" ht="19.7" customHeight="1" x14ac:dyDescent="0.2">
      <c r="B845" s="10"/>
      <c r="C845" s="11"/>
      <c r="D845" s="11"/>
      <c r="E845" s="12"/>
      <c r="F845" s="89"/>
      <c r="G845" s="89"/>
      <c r="H845" s="89"/>
      <c r="I845" s="88"/>
      <c r="Z845" s="15">
        <v>93040</v>
      </c>
      <c r="AA845" s="15">
        <v>72000</v>
      </c>
      <c r="AB845" s="15">
        <v>13874</v>
      </c>
      <c r="AC845" s="15">
        <v>7166</v>
      </c>
    </row>
    <row r="846" spans="2:29" ht="19.7" customHeight="1" x14ac:dyDescent="0.2">
      <c r="B846" s="10"/>
      <c r="C846" s="11"/>
      <c r="D846" s="11"/>
      <c r="E846" s="12"/>
      <c r="F846" s="89"/>
      <c r="G846" s="89"/>
      <c r="H846" s="89"/>
      <c r="I846" s="88"/>
      <c r="Z846" s="15">
        <v>75040</v>
      </c>
      <c r="AA846" s="15">
        <v>54000</v>
      </c>
      <c r="AB846" s="15">
        <v>13874</v>
      </c>
      <c r="AC846" s="15">
        <v>7166</v>
      </c>
    </row>
    <row r="847" spans="2:29" ht="19.7" customHeight="1" x14ac:dyDescent="0.2">
      <c r="B847" s="10"/>
      <c r="C847" s="11"/>
      <c r="D847" s="11"/>
      <c r="E847" s="12"/>
      <c r="F847" s="89"/>
      <c r="G847" s="89"/>
      <c r="H847" s="89"/>
      <c r="I847" s="88"/>
      <c r="Z847" s="15">
        <v>83183</v>
      </c>
      <c r="AA847" s="15">
        <v>45000</v>
      </c>
      <c r="AB847" s="15">
        <v>23185</v>
      </c>
      <c r="AC847" s="15">
        <v>14998</v>
      </c>
    </row>
    <row r="848" spans="2:29" ht="19.7" customHeight="1" x14ac:dyDescent="0.2">
      <c r="B848" s="10"/>
      <c r="C848" s="11"/>
      <c r="D848" s="11"/>
      <c r="E848" s="12"/>
      <c r="F848" s="89"/>
      <c r="G848" s="89"/>
      <c r="H848" s="89"/>
      <c r="I848" s="88"/>
      <c r="Z848" s="15">
        <v>110183</v>
      </c>
      <c r="AA848" s="15">
        <v>72000</v>
      </c>
      <c r="AB848" s="15">
        <v>23185</v>
      </c>
      <c r="AC848" s="15">
        <v>14998</v>
      </c>
    </row>
    <row r="849" spans="2:29" ht="19.7" customHeight="1" x14ac:dyDescent="0.2">
      <c r="B849" s="10"/>
      <c r="C849" s="11"/>
      <c r="D849" s="11"/>
      <c r="E849" s="12"/>
      <c r="F849" s="89"/>
      <c r="G849" s="89"/>
      <c r="H849" s="89"/>
      <c r="I849" s="88"/>
      <c r="Z849" s="15">
        <v>92183</v>
      </c>
      <c r="AA849" s="15">
        <v>54000</v>
      </c>
      <c r="AB849" s="15">
        <v>23185</v>
      </c>
      <c r="AC849" s="15">
        <v>14998</v>
      </c>
    </row>
    <row r="850" spans="2:29" ht="19.7" customHeight="1" x14ac:dyDescent="0.2">
      <c r="B850" s="10"/>
      <c r="C850" s="11"/>
      <c r="D850" s="11"/>
      <c r="E850" s="12"/>
      <c r="F850" s="89"/>
      <c r="G850" s="89"/>
      <c r="H850" s="89"/>
      <c r="I850" s="88"/>
      <c r="Z850" s="15">
        <v>90941</v>
      </c>
      <c r="AA850" s="15">
        <v>45000</v>
      </c>
      <c r="AB850" s="15">
        <v>27931</v>
      </c>
      <c r="AC850" s="15">
        <v>18010</v>
      </c>
    </row>
    <row r="851" spans="2:29" ht="19.7" customHeight="1" x14ac:dyDescent="0.2">
      <c r="B851" s="10"/>
      <c r="C851" s="11"/>
      <c r="D851" s="11"/>
      <c r="E851" s="12"/>
      <c r="F851" s="89"/>
      <c r="G851" s="89"/>
      <c r="H851" s="89"/>
      <c r="I851" s="88"/>
      <c r="Z851" s="15">
        <v>117941</v>
      </c>
      <c r="AA851" s="15">
        <v>72000</v>
      </c>
      <c r="AB851" s="15">
        <v>27931</v>
      </c>
      <c r="AC851" s="15">
        <v>18010</v>
      </c>
    </row>
    <row r="852" spans="2:29" ht="19.7" customHeight="1" x14ac:dyDescent="0.2">
      <c r="B852" s="10"/>
      <c r="C852" s="11"/>
      <c r="D852" s="11"/>
      <c r="E852" s="12"/>
      <c r="F852" s="89"/>
      <c r="G852" s="89"/>
      <c r="H852" s="89"/>
      <c r="I852" s="88"/>
      <c r="Z852" s="15">
        <v>99941</v>
      </c>
      <c r="AA852" s="15">
        <v>54000</v>
      </c>
      <c r="AB852" s="15">
        <v>27931</v>
      </c>
      <c r="AC852" s="15">
        <v>18010</v>
      </c>
    </row>
    <row r="853" spans="2:29" ht="19.7" customHeight="1" x14ac:dyDescent="0.2">
      <c r="B853" s="10"/>
      <c r="C853" s="11"/>
      <c r="D853" s="11"/>
      <c r="E853" s="12"/>
      <c r="F853" s="89"/>
      <c r="G853" s="89"/>
      <c r="H853" s="89"/>
      <c r="I853" s="88"/>
      <c r="Z853" s="15">
        <v>144069</v>
      </c>
      <c r="AA853" s="15">
        <v>67500</v>
      </c>
      <c r="AB853" s="15">
        <v>46552</v>
      </c>
      <c r="AC853" s="15">
        <v>30017</v>
      </c>
    </row>
    <row r="854" spans="2:29" ht="19.7" customHeight="1" x14ac:dyDescent="0.2">
      <c r="B854" s="10"/>
      <c r="C854" s="11"/>
      <c r="D854" s="11"/>
      <c r="E854" s="12"/>
      <c r="F854" s="89"/>
      <c r="G854" s="89"/>
      <c r="H854" s="89"/>
      <c r="I854" s="88"/>
      <c r="Z854" s="15">
        <v>184569</v>
      </c>
      <c r="AA854" s="15">
        <v>108000</v>
      </c>
      <c r="AB854" s="15">
        <v>46552</v>
      </c>
      <c r="AC854" s="15">
        <v>30017</v>
      </c>
    </row>
    <row r="855" spans="2:29" ht="19.7" customHeight="1" x14ac:dyDescent="0.2">
      <c r="B855" s="16"/>
      <c r="C855" s="17"/>
      <c r="D855" s="17"/>
      <c r="E855" s="18"/>
      <c r="F855" s="82"/>
      <c r="G855" s="82"/>
      <c r="H855" s="82"/>
      <c r="I855" s="87"/>
      <c r="Z855" s="15">
        <v>157569</v>
      </c>
      <c r="AA855" s="15">
        <v>81000</v>
      </c>
      <c r="AB855" s="15">
        <v>46552</v>
      </c>
      <c r="AC855" s="15">
        <v>30017</v>
      </c>
    </row>
    <row r="856" spans="2:29" ht="19.7" customHeight="1" x14ac:dyDescent="0.2">
      <c r="B856" s="10"/>
      <c r="C856" s="11"/>
      <c r="D856" s="11"/>
      <c r="E856" s="12"/>
      <c r="F856" s="89"/>
      <c r="G856" s="89"/>
      <c r="H856" s="89"/>
      <c r="I856" s="88"/>
      <c r="Z856" s="15">
        <v>163075</v>
      </c>
      <c r="AA856" s="15">
        <v>67500</v>
      </c>
      <c r="AB856" s="15">
        <v>58054</v>
      </c>
      <c r="AC856" s="15">
        <v>37521</v>
      </c>
    </row>
    <row r="857" spans="2:29" ht="19.7" customHeight="1" x14ac:dyDescent="0.2">
      <c r="B857" s="10"/>
      <c r="C857" s="11"/>
      <c r="D857" s="11"/>
      <c r="E857" s="12"/>
      <c r="F857" s="89"/>
      <c r="G857" s="89"/>
      <c r="H857" s="89"/>
      <c r="I857" s="88"/>
      <c r="Z857" s="15">
        <v>203575</v>
      </c>
      <c r="AA857" s="15">
        <v>108000</v>
      </c>
      <c r="AB857" s="15">
        <v>58054</v>
      </c>
      <c r="AC857" s="15">
        <v>37521</v>
      </c>
    </row>
    <row r="858" spans="2:29" ht="19.7" customHeight="1" x14ac:dyDescent="0.2">
      <c r="B858" s="10"/>
      <c r="C858" s="11"/>
      <c r="D858" s="11"/>
      <c r="E858" s="12"/>
      <c r="F858" s="89"/>
      <c r="G858" s="89"/>
      <c r="H858" s="89"/>
      <c r="I858" s="88"/>
      <c r="Z858" s="15">
        <v>176575</v>
      </c>
      <c r="AA858" s="15">
        <v>81000</v>
      </c>
      <c r="AB858" s="15">
        <v>58054</v>
      </c>
      <c r="AC858" s="15">
        <v>37521</v>
      </c>
    </row>
    <row r="859" spans="2:29" ht="19.7" customHeight="1" x14ac:dyDescent="0.2">
      <c r="B859" s="10"/>
      <c r="C859" s="11"/>
      <c r="D859" s="11"/>
      <c r="E859" s="12"/>
      <c r="F859" s="89"/>
      <c r="G859" s="89"/>
      <c r="H859" s="89"/>
      <c r="I859" s="88"/>
      <c r="Z859" s="15">
        <v>182222</v>
      </c>
      <c r="AA859" s="15">
        <v>67500</v>
      </c>
      <c r="AB859" s="15">
        <v>69555</v>
      </c>
      <c r="AC859" s="15">
        <v>45167</v>
      </c>
    </row>
    <row r="860" spans="2:29" ht="19.7" customHeight="1" x14ac:dyDescent="0.2">
      <c r="B860" s="10"/>
      <c r="C860" s="11"/>
      <c r="D860" s="11"/>
      <c r="E860" s="12"/>
      <c r="F860" s="89"/>
      <c r="G860" s="89"/>
      <c r="H860" s="89"/>
      <c r="I860" s="88"/>
      <c r="Z860" s="15">
        <v>222722</v>
      </c>
      <c r="AA860" s="15">
        <v>108000</v>
      </c>
      <c r="AB860" s="15">
        <v>69555</v>
      </c>
      <c r="AC860" s="15">
        <v>45167</v>
      </c>
    </row>
    <row r="861" spans="2:29" ht="19.7" customHeight="1" x14ac:dyDescent="0.2">
      <c r="B861" s="10"/>
      <c r="C861" s="11"/>
      <c r="D861" s="11"/>
      <c r="E861" s="12"/>
      <c r="F861" s="89"/>
      <c r="G861" s="89"/>
      <c r="H861" s="89"/>
      <c r="I861" s="88"/>
      <c r="Z861" s="15">
        <v>195722</v>
      </c>
      <c r="AA861" s="15">
        <v>81000</v>
      </c>
      <c r="AB861" s="15">
        <v>69555</v>
      </c>
      <c r="AC861" s="15">
        <v>45167</v>
      </c>
    </row>
    <row r="862" spans="2:29" ht="19.7" customHeight="1" x14ac:dyDescent="0.2">
      <c r="B862" s="10"/>
      <c r="C862" s="11"/>
      <c r="D862" s="11"/>
      <c r="E862" s="12"/>
      <c r="F862" s="89"/>
      <c r="G862" s="89"/>
      <c r="H862" s="89"/>
      <c r="I862" s="88"/>
      <c r="Z862" s="15">
        <v>213082</v>
      </c>
      <c r="AA862" s="15">
        <v>67500</v>
      </c>
      <c r="AB862" s="15">
        <v>88176</v>
      </c>
      <c r="AC862" s="15">
        <v>57406</v>
      </c>
    </row>
    <row r="863" spans="2:29" ht="19.7" customHeight="1" x14ac:dyDescent="0.2">
      <c r="B863" s="10"/>
      <c r="C863" s="11"/>
      <c r="D863" s="11"/>
      <c r="E863" s="12"/>
      <c r="F863" s="89"/>
      <c r="G863" s="89"/>
      <c r="H863" s="89"/>
      <c r="I863" s="88"/>
      <c r="Z863" s="15">
        <v>253582</v>
      </c>
      <c r="AA863" s="15">
        <v>108000</v>
      </c>
      <c r="AB863" s="15">
        <v>88176</v>
      </c>
      <c r="AC863" s="15">
        <v>57406</v>
      </c>
    </row>
    <row r="864" spans="2:29" ht="19.7" customHeight="1" x14ac:dyDescent="0.2">
      <c r="B864" s="10"/>
      <c r="C864" s="11"/>
      <c r="D864" s="11"/>
      <c r="E864" s="12"/>
      <c r="F864" s="89"/>
      <c r="G864" s="89"/>
      <c r="H864" s="89"/>
      <c r="I864" s="88"/>
      <c r="Z864" s="15">
        <v>226582</v>
      </c>
      <c r="AA864" s="15">
        <v>81000</v>
      </c>
      <c r="AB864" s="15">
        <v>88176</v>
      </c>
      <c r="AC864" s="15">
        <v>57406</v>
      </c>
    </row>
    <row r="865" spans="2:29" ht="19.7" customHeight="1" x14ac:dyDescent="0.2">
      <c r="B865" s="10"/>
      <c r="C865" s="11"/>
      <c r="D865" s="11"/>
      <c r="E865" s="12"/>
      <c r="F865" s="89"/>
      <c r="G865" s="89"/>
      <c r="H865" s="89"/>
      <c r="I865" s="88"/>
      <c r="Z865" s="15">
        <v>328337</v>
      </c>
      <c r="AA865" s="15">
        <v>67500</v>
      </c>
      <c r="AB865" s="15">
        <v>157549</v>
      </c>
      <c r="AC865" s="15">
        <v>103288</v>
      </c>
    </row>
    <row r="866" spans="2:29" ht="19.7" customHeight="1" x14ac:dyDescent="0.2">
      <c r="B866" s="10"/>
      <c r="C866" s="11"/>
      <c r="D866" s="11"/>
      <c r="E866" s="12"/>
      <c r="F866" s="89"/>
      <c r="G866" s="89"/>
      <c r="H866" s="89"/>
      <c r="I866" s="88"/>
      <c r="Z866" s="15">
        <v>368837</v>
      </c>
      <c r="AA866" s="15">
        <v>108000</v>
      </c>
      <c r="AB866" s="15">
        <v>157549</v>
      </c>
      <c r="AC866" s="15">
        <v>103288</v>
      </c>
    </row>
    <row r="867" spans="2:29" ht="19.7" customHeight="1" x14ac:dyDescent="0.2">
      <c r="B867" s="10"/>
      <c r="C867" s="11"/>
      <c r="D867" s="11"/>
      <c r="E867" s="12"/>
      <c r="F867" s="89"/>
      <c r="G867" s="89"/>
      <c r="H867" s="89"/>
      <c r="I867" s="88"/>
      <c r="Z867" s="15">
        <v>341837</v>
      </c>
      <c r="AA867" s="15">
        <v>81000</v>
      </c>
      <c r="AB867" s="15">
        <v>157549</v>
      </c>
      <c r="AC867" s="15">
        <v>103288</v>
      </c>
    </row>
    <row r="868" spans="2:29" ht="19.7" customHeight="1" x14ac:dyDescent="0.2">
      <c r="B868" s="10"/>
      <c r="C868" s="11"/>
      <c r="D868" s="11"/>
      <c r="E868" s="12"/>
      <c r="F868" s="89"/>
      <c r="G868" s="89"/>
      <c r="H868" s="89"/>
      <c r="I868" s="88"/>
      <c r="Z868" s="15">
        <v>112353</v>
      </c>
      <c r="AA868" s="15">
        <v>73259</v>
      </c>
      <c r="AB868" s="15">
        <v>19258</v>
      </c>
      <c r="AC868" s="15">
        <v>19836</v>
      </c>
    </row>
    <row r="869" spans="2:29" ht="19.7" customHeight="1" x14ac:dyDescent="0.2">
      <c r="B869" s="10"/>
      <c r="C869" s="11"/>
      <c r="D869" s="11"/>
      <c r="E869" s="12"/>
      <c r="F869" s="89"/>
      <c r="G869" s="89"/>
      <c r="H869" s="89"/>
      <c r="I869" s="88"/>
      <c r="Z869" s="15">
        <v>142178</v>
      </c>
      <c r="AA869" s="15">
        <v>73259</v>
      </c>
      <c r="AB869" s="15">
        <v>37008</v>
      </c>
      <c r="AC869" s="15">
        <v>31911</v>
      </c>
    </row>
    <row r="870" spans="2:29" ht="19.7" customHeight="1" x14ac:dyDescent="0.2">
      <c r="B870" s="10"/>
      <c r="C870" s="11"/>
      <c r="D870" s="11"/>
      <c r="E870" s="12"/>
      <c r="F870" s="89"/>
      <c r="G870" s="89"/>
      <c r="H870" s="89"/>
      <c r="I870" s="88"/>
      <c r="Z870" s="15">
        <v>258294</v>
      </c>
      <c r="AA870" s="15">
        <v>95759</v>
      </c>
      <c r="AB870" s="15">
        <v>104606</v>
      </c>
      <c r="AC870" s="15">
        <v>57929</v>
      </c>
    </row>
    <row r="871" spans="2:29" ht="19.7" customHeight="1" x14ac:dyDescent="0.2">
      <c r="B871" s="10"/>
      <c r="C871" s="11"/>
      <c r="D871" s="11"/>
      <c r="E871" s="12"/>
      <c r="F871" s="89"/>
      <c r="G871" s="89"/>
      <c r="H871" s="89"/>
      <c r="I871" s="88"/>
      <c r="Z871" s="15">
        <v>374918</v>
      </c>
      <c r="AA871" s="15">
        <v>118259</v>
      </c>
      <c r="AB871" s="15">
        <v>168996</v>
      </c>
      <c r="AC871" s="15">
        <v>87663</v>
      </c>
    </row>
    <row r="872" spans="2:29" ht="19.7" customHeight="1" x14ac:dyDescent="0.2">
      <c r="B872" s="10"/>
      <c r="C872" s="11"/>
      <c r="D872" s="11"/>
      <c r="E872" s="12"/>
      <c r="F872" s="89"/>
      <c r="G872" s="89"/>
      <c r="H872" s="89"/>
      <c r="I872" s="88"/>
      <c r="Z872" s="15">
        <v>404878</v>
      </c>
      <c r="AA872" s="15">
        <v>118259</v>
      </c>
      <c r="AB872" s="15">
        <v>189221</v>
      </c>
      <c r="AC872" s="15">
        <v>97398</v>
      </c>
    </row>
    <row r="873" spans="2:29" ht="19.7" customHeight="1" x14ac:dyDescent="0.2">
      <c r="B873" s="10"/>
      <c r="C873" s="11"/>
      <c r="D873" s="11"/>
      <c r="E873" s="12"/>
      <c r="F873" s="89"/>
      <c r="G873" s="89"/>
      <c r="H873" s="89"/>
      <c r="I873" s="88"/>
      <c r="Z873" s="15">
        <v>30239</v>
      </c>
      <c r="AA873" s="15">
        <v>22500</v>
      </c>
      <c r="AC873" s="15">
        <v>7739</v>
      </c>
    </row>
    <row r="874" spans="2:29" ht="19.7" customHeight="1" x14ac:dyDescent="0.2">
      <c r="B874" s="10"/>
      <c r="C874" s="11"/>
      <c r="D874" s="11"/>
      <c r="E874" s="12"/>
      <c r="F874" s="89"/>
      <c r="G874" s="89"/>
      <c r="H874" s="89"/>
      <c r="I874" s="88"/>
      <c r="Z874" s="15">
        <v>43739</v>
      </c>
      <c r="AA874" s="15">
        <v>36000</v>
      </c>
      <c r="AC874" s="15">
        <v>7739</v>
      </c>
    </row>
    <row r="875" spans="2:29" ht="19.7" customHeight="1" x14ac:dyDescent="0.2">
      <c r="B875" s="10"/>
      <c r="C875" s="11"/>
      <c r="D875" s="11"/>
      <c r="E875" s="12"/>
      <c r="F875" s="89"/>
      <c r="G875" s="89"/>
      <c r="H875" s="89"/>
      <c r="I875" s="88"/>
      <c r="Z875" s="15">
        <v>34739</v>
      </c>
      <c r="AA875" s="15">
        <v>27000</v>
      </c>
      <c r="AC875" s="15">
        <v>7739</v>
      </c>
    </row>
    <row r="876" spans="2:29" ht="19.7" customHeight="1" x14ac:dyDescent="0.2">
      <c r="B876" s="10"/>
      <c r="C876" s="11"/>
      <c r="D876" s="11"/>
      <c r="E876" s="12"/>
      <c r="F876" s="89"/>
      <c r="G876" s="89"/>
      <c r="H876" s="89"/>
      <c r="I876" s="88"/>
      <c r="Z876" s="15">
        <v>33729</v>
      </c>
      <c r="AA876" s="15">
        <v>22500</v>
      </c>
      <c r="AC876" s="15">
        <v>11229</v>
      </c>
    </row>
    <row r="877" spans="2:29" ht="19.7" customHeight="1" x14ac:dyDescent="0.2">
      <c r="B877" s="10"/>
      <c r="C877" s="11"/>
      <c r="D877" s="11"/>
      <c r="E877" s="12"/>
      <c r="F877" s="89"/>
      <c r="G877" s="89"/>
      <c r="H877" s="89"/>
      <c r="I877" s="88"/>
      <c r="Z877" s="15">
        <v>47229</v>
      </c>
      <c r="AA877" s="15">
        <v>36000</v>
      </c>
      <c r="AC877" s="15">
        <v>11229</v>
      </c>
    </row>
    <row r="878" spans="2:29" ht="19.7" customHeight="1" x14ac:dyDescent="0.2">
      <c r="B878" s="10"/>
      <c r="C878" s="11"/>
      <c r="D878" s="11"/>
      <c r="E878" s="12"/>
      <c r="F878" s="89"/>
      <c r="G878" s="89"/>
      <c r="H878" s="89"/>
      <c r="I878" s="88"/>
      <c r="Z878" s="15">
        <v>38229</v>
      </c>
      <c r="AA878" s="15">
        <v>27000</v>
      </c>
      <c r="AC878" s="15">
        <v>11229</v>
      </c>
    </row>
    <row r="879" spans="2:29" ht="19.7" customHeight="1" x14ac:dyDescent="0.2">
      <c r="B879" s="10"/>
      <c r="C879" s="11"/>
      <c r="D879" s="11"/>
      <c r="E879" s="12"/>
      <c r="F879" s="89"/>
      <c r="G879" s="89"/>
      <c r="H879" s="89"/>
      <c r="I879" s="88"/>
      <c r="Z879" s="15">
        <v>43821</v>
      </c>
      <c r="AA879" s="15">
        <v>22500</v>
      </c>
      <c r="AC879" s="15">
        <v>21321</v>
      </c>
    </row>
    <row r="880" spans="2:29" ht="19.7" customHeight="1" x14ac:dyDescent="0.2">
      <c r="B880" s="16"/>
      <c r="C880" s="17"/>
      <c r="D880" s="17"/>
      <c r="E880" s="18"/>
      <c r="F880" s="82"/>
      <c r="G880" s="82"/>
      <c r="H880" s="82"/>
      <c r="I880" s="87"/>
      <c r="Z880" s="15">
        <v>57321</v>
      </c>
      <c r="AA880" s="15">
        <v>36000</v>
      </c>
      <c r="AC880" s="15">
        <v>21321</v>
      </c>
    </row>
    <row r="881" spans="2:29" ht="19.7" customHeight="1" x14ac:dyDescent="0.2">
      <c r="B881" s="10"/>
      <c r="C881" s="11"/>
      <c r="D881" s="11"/>
      <c r="E881" s="12"/>
      <c r="F881" s="89"/>
      <c r="G881" s="89"/>
      <c r="H881" s="89"/>
      <c r="I881" s="88"/>
      <c r="Z881" s="15">
        <v>48321</v>
      </c>
      <c r="AA881" s="15">
        <v>27000</v>
      </c>
      <c r="AC881" s="15">
        <v>21321</v>
      </c>
    </row>
    <row r="882" spans="2:29" ht="19.7" customHeight="1" x14ac:dyDescent="0.2">
      <c r="B882" s="10"/>
      <c r="C882" s="11"/>
      <c r="D882" s="11"/>
      <c r="E882" s="12"/>
      <c r="F882" s="89"/>
      <c r="G882" s="89"/>
      <c r="H882" s="89"/>
      <c r="I882" s="88"/>
      <c r="Z882" s="15">
        <v>51182</v>
      </c>
      <c r="AA882" s="15">
        <v>22500</v>
      </c>
      <c r="AC882" s="15">
        <v>28682</v>
      </c>
    </row>
    <row r="883" spans="2:29" ht="19.7" customHeight="1" x14ac:dyDescent="0.2">
      <c r="B883" s="10"/>
      <c r="C883" s="11"/>
      <c r="D883" s="11"/>
      <c r="E883" s="12"/>
      <c r="F883" s="89"/>
      <c r="G883" s="89"/>
      <c r="H883" s="89"/>
      <c r="I883" s="88"/>
      <c r="Z883" s="15">
        <v>64682</v>
      </c>
      <c r="AA883" s="15">
        <v>36000</v>
      </c>
      <c r="AC883" s="15">
        <v>28682</v>
      </c>
    </row>
    <row r="884" spans="2:29" ht="19.7" customHeight="1" x14ac:dyDescent="0.2">
      <c r="B884" s="10"/>
      <c r="C884" s="11"/>
      <c r="D884" s="11"/>
      <c r="E884" s="12"/>
      <c r="F884" s="89"/>
      <c r="G884" s="89"/>
      <c r="H884" s="89"/>
      <c r="I884" s="88"/>
      <c r="Z884" s="15">
        <v>55682</v>
      </c>
      <c r="AA884" s="15">
        <v>27000</v>
      </c>
      <c r="AC884" s="15">
        <v>28682</v>
      </c>
    </row>
    <row r="885" spans="2:29" ht="19.7" customHeight="1" x14ac:dyDescent="0.2">
      <c r="B885" s="10"/>
      <c r="C885" s="11"/>
      <c r="D885" s="11"/>
      <c r="E885" s="12"/>
      <c r="F885" s="89"/>
      <c r="G885" s="89"/>
      <c r="H885" s="89"/>
      <c r="I885" s="88"/>
      <c r="Z885" s="15">
        <v>68019</v>
      </c>
      <c r="AA885" s="15">
        <v>22500</v>
      </c>
      <c r="AC885" s="15">
        <v>45519</v>
      </c>
    </row>
    <row r="886" spans="2:29" ht="19.7" customHeight="1" x14ac:dyDescent="0.2">
      <c r="B886" s="10"/>
      <c r="C886" s="11"/>
      <c r="D886" s="11"/>
      <c r="E886" s="12"/>
      <c r="F886" s="89"/>
      <c r="G886" s="89"/>
      <c r="H886" s="89"/>
      <c r="I886" s="88"/>
      <c r="Z886" s="15">
        <v>81519</v>
      </c>
      <c r="AA886" s="15">
        <v>36000</v>
      </c>
      <c r="AC886" s="15">
        <v>45519</v>
      </c>
    </row>
    <row r="887" spans="2:29" ht="19.7" customHeight="1" x14ac:dyDescent="0.2">
      <c r="B887" s="10"/>
      <c r="C887" s="11"/>
      <c r="D887" s="11"/>
      <c r="E887" s="12"/>
      <c r="F887" s="89"/>
      <c r="G887" s="89"/>
      <c r="H887" s="89"/>
      <c r="I887" s="88"/>
      <c r="Z887" s="15">
        <v>72519</v>
      </c>
      <c r="AA887" s="15">
        <v>27000</v>
      </c>
      <c r="AC887" s="15">
        <v>45519</v>
      </c>
    </row>
    <row r="888" spans="2:29" ht="19.7" customHeight="1" x14ac:dyDescent="0.2">
      <c r="B888" s="10"/>
      <c r="C888" s="11"/>
      <c r="D888" s="11"/>
      <c r="E888" s="12"/>
      <c r="F888" s="89"/>
      <c r="G888" s="89"/>
      <c r="H888" s="89"/>
      <c r="I888" s="88"/>
      <c r="Z888" s="15">
        <v>76894</v>
      </c>
      <c r="AA888" s="15">
        <v>22500</v>
      </c>
      <c r="AC888" s="15">
        <v>54394</v>
      </c>
    </row>
    <row r="889" spans="2:29" ht="19.7" customHeight="1" x14ac:dyDescent="0.2">
      <c r="B889" s="10"/>
      <c r="C889" s="11"/>
      <c r="D889" s="11"/>
      <c r="E889" s="12"/>
      <c r="F889" s="89"/>
      <c r="G889" s="89"/>
      <c r="H889" s="89"/>
      <c r="I889" s="88"/>
      <c r="Z889" s="15">
        <v>90394</v>
      </c>
      <c r="AA889" s="15">
        <v>36000</v>
      </c>
      <c r="AC889" s="15">
        <v>54394</v>
      </c>
    </row>
    <row r="890" spans="2:29" ht="19.7" customHeight="1" x14ac:dyDescent="0.2">
      <c r="B890" s="10"/>
      <c r="C890" s="11"/>
      <c r="D890" s="11"/>
      <c r="E890" s="12"/>
      <c r="F890" s="89"/>
      <c r="G890" s="89"/>
      <c r="H890" s="89"/>
      <c r="I890" s="88"/>
      <c r="Z890" s="15">
        <v>81394</v>
      </c>
      <c r="AA890" s="15">
        <v>27000</v>
      </c>
      <c r="AC890" s="15">
        <v>54394</v>
      </c>
    </row>
    <row r="891" spans="2:29" ht="19.7" customHeight="1" x14ac:dyDescent="0.2">
      <c r="B891" s="10"/>
      <c r="C891" s="11"/>
      <c r="D891" s="11"/>
      <c r="E891" s="12"/>
      <c r="F891" s="89"/>
      <c r="G891" s="89"/>
      <c r="H891" s="89"/>
      <c r="I891" s="88"/>
      <c r="Z891" s="15">
        <v>75128</v>
      </c>
      <c r="AA891" s="15">
        <v>67500</v>
      </c>
      <c r="AB891" s="15">
        <v>3468</v>
      </c>
      <c r="AC891" s="15">
        <v>4160</v>
      </c>
    </row>
    <row r="892" spans="2:29" ht="19.7" customHeight="1" x14ac:dyDescent="0.2">
      <c r="B892" s="10"/>
      <c r="C892" s="11"/>
      <c r="D892" s="11"/>
      <c r="E892" s="12"/>
      <c r="F892" s="89"/>
      <c r="G892" s="89"/>
      <c r="H892" s="89"/>
      <c r="I892" s="88"/>
      <c r="Z892" s="15">
        <v>77547</v>
      </c>
      <c r="AA892" s="15">
        <v>67500</v>
      </c>
      <c r="AB892" s="15">
        <v>4564</v>
      </c>
      <c r="AC892" s="15">
        <v>5483</v>
      </c>
    </row>
    <row r="893" spans="2:29" ht="19.7" customHeight="1" x14ac:dyDescent="0.2">
      <c r="B893" s="10"/>
      <c r="C893" s="11"/>
      <c r="D893" s="11"/>
      <c r="E893" s="12"/>
      <c r="F893" s="89"/>
      <c r="G893" s="89"/>
      <c r="H893" s="89"/>
      <c r="I893" s="88"/>
      <c r="Z893" s="15">
        <v>25992</v>
      </c>
      <c r="AA893" s="15">
        <v>22500</v>
      </c>
      <c r="AC893" s="15">
        <v>3492</v>
      </c>
    </row>
    <row r="894" spans="2:29" ht="19.7" customHeight="1" x14ac:dyDescent="0.2">
      <c r="B894" s="10"/>
      <c r="C894" s="11"/>
      <c r="D894" s="11"/>
      <c r="E894" s="12"/>
      <c r="F894" s="89"/>
      <c r="G894" s="89"/>
      <c r="H894" s="89"/>
      <c r="I894" s="88"/>
      <c r="Z894" s="15">
        <v>26850</v>
      </c>
      <c r="AA894" s="15">
        <v>22500</v>
      </c>
      <c r="AC894" s="15">
        <v>4350</v>
      </c>
    </row>
    <row r="895" spans="2:29" ht="19.7" customHeight="1" x14ac:dyDescent="0.2">
      <c r="B895" s="10"/>
      <c r="C895" s="11"/>
      <c r="D895" s="11"/>
      <c r="E895" s="12"/>
      <c r="F895" s="89"/>
      <c r="G895" s="89"/>
      <c r="H895" s="89"/>
      <c r="I895" s="88"/>
      <c r="Z895" s="15">
        <v>27422</v>
      </c>
      <c r="AA895" s="15">
        <v>22500</v>
      </c>
      <c r="AC895" s="15">
        <v>4922</v>
      </c>
    </row>
    <row r="896" spans="2:29" ht="19.7" customHeight="1" x14ac:dyDescent="0.2">
      <c r="B896" s="10"/>
      <c r="C896" s="11"/>
      <c r="D896" s="11"/>
      <c r="E896" s="12"/>
      <c r="F896" s="89"/>
      <c r="G896" s="89"/>
      <c r="H896" s="89"/>
      <c r="I896" s="88"/>
      <c r="Z896" s="15">
        <v>50862</v>
      </c>
      <c r="AA896" s="15">
        <v>45000</v>
      </c>
      <c r="AC896" s="15">
        <v>5862</v>
      </c>
    </row>
    <row r="897" spans="2:29" ht="19.7" customHeight="1" x14ac:dyDescent="0.2">
      <c r="B897" s="10"/>
      <c r="C897" s="11"/>
      <c r="D897" s="11"/>
      <c r="E897" s="12"/>
      <c r="F897" s="89"/>
      <c r="G897" s="89"/>
      <c r="H897" s="89"/>
      <c r="I897" s="88"/>
      <c r="Z897" s="15">
        <v>52226</v>
      </c>
      <c r="AA897" s="15">
        <v>45000</v>
      </c>
      <c r="AC897" s="15">
        <v>7226</v>
      </c>
    </row>
    <row r="898" spans="2:29" ht="19.7" customHeight="1" x14ac:dyDescent="0.2">
      <c r="B898" s="10"/>
      <c r="C898" s="11"/>
      <c r="D898" s="11"/>
      <c r="E898" s="12"/>
      <c r="F898" s="89"/>
      <c r="G898" s="89"/>
      <c r="H898" s="89"/>
      <c r="I898" s="88"/>
      <c r="Z898" s="15">
        <v>54298</v>
      </c>
      <c r="AA898" s="15">
        <v>45000</v>
      </c>
      <c r="AC898" s="15">
        <v>9298</v>
      </c>
    </row>
    <row r="899" spans="2:29" ht="19.7" customHeight="1" x14ac:dyDescent="0.2">
      <c r="B899" s="10"/>
      <c r="C899" s="11"/>
      <c r="D899" s="11"/>
      <c r="E899" s="12"/>
      <c r="F899" s="89"/>
      <c r="G899" s="89"/>
      <c r="H899" s="89"/>
      <c r="I899" s="88"/>
      <c r="Z899" s="15">
        <v>57735</v>
      </c>
      <c r="AA899" s="15">
        <v>45000</v>
      </c>
      <c r="AC899" s="15">
        <v>12735</v>
      </c>
    </row>
    <row r="900" spans="2:29" ht="19.7" customHeight="1" x14ac:dyDescent="0.2">
      <c r="B900" s="10"/>
      <c r="C900" s="11"/>
      <c r="D900" s="11"/>
      <c r="E900" s="12"/>
      <c r="F900" s="89"/>
      <c r="G900" s="89"/>
      <c r="H900" s="89"/>
      <c r="I900" s="88"/>
      <c r="Z900" s="15">
        <v>61930</v>
      </c>
      <c r="AA900" s="15">
        <v>45000</v>
      </c>
      <c r="AC900" s="15">
        <v>16930</v>
      </c>
    </row>
    <row r="901" spans="2:29" ht="19.7" customHeight="1" x14ac:dyDescent="0.2">
      <c r="B901" s="10"/>
      <c r="C901" s="11"/>
      <c r="D901" s="11"/>
      <c r="E901" s="12"/>
      <c r="F901" s="89"/>
      <c r="G901" s="89"/>
      <c r="H901" s="89"/>
      <c r="I901" s="88"/>
      <c r="Z901" s="15">
        <v>66529</v>
      </c>
      <c r="AA901" s="15">
        <v>45000</v>
      </c>
      <c r="AC901" s="15">
        <v>21529</v>
      </c>
    </row>
    <row r="902" spans="2:29" ht="19.7" customHeight="1" x14ac:dyDescent="0.2">
      <c r="B902" s="10"/>
      <c r="C902" s="11"/>
      <c r="D902" s="11"/>
      <c r="E902" s="12"/>
      <c r="F902" s="89"/>
      <c r="G902" s="89"/>
      <c r="H902" s="89"/>
      <c r="I902" s="88"/>
      <c r="Z902" s="15">
        <v>74918</v>
      </c>
      <c r="AA902" s="15">
        <v>45000</v>
      </c>
      <c r="AC902" s="15">
        <v>29918</v>
      </c>
    </row>
    <row r="903" spans="2:29" ht="19.7" customHeight="1" x14ac:dyDescent="0.2">
      <c r="B903" s="10"/>
      <c r="C903" s="11"/>
      <c r="D903" s="11"/>
      <c r="E903" s="12"/>
      <c r="F903" s="89"/>
      <c r="G903" s="89"/>
      <c r="H903" s="89"/>
      <c r="I903" s="88"/>
      <c r="Z903" s="15">
        <v>75513</v>
      </c>
      <c r="AA903" s="15">
        <v>45000</v>
      </c>
      <c r="AC903" s="15">
        <v>30513</v>
      </c>
    </row>
    <row r="904" spans="2:29" ht="19.7" customHeight="1" x14ac:dyDescent="0.2">
      <c r="B904" s="10"/>
      <c r="C904" s="11"/>
      <c r="D904" s="11"/>
      <c r="E904" s="12"/>
      <c r="F904" s="89"/>
      <c r="G904" s="89"/>
      <c r="H904" s="89"/>
      <c r="I904" s="88"/>
      <c r="Z904" s="15">
        <v>82589</v>
      </c>
      <c r="AA904" s="15">
        <v>45000</v>
      </c>
      <c r="AC904" s="15">
        <v>37589</v>
      </c>
    </row>
    <row r="905" spans="2:29" ht="19.7" customHeight="1" x14ac:dyDescent="0.2">
      <c r="B905" s="16"/>
      <c r="C905" s="17"/>
      <c r="D905" s="17"/>
      <c r="E905" s="18"/>
      <c r="F905" s="82"/>
      <c r="G905" s="82"/>
      <c r="H905" s="82"/>
      <c r="I905" s="87"/>
      <c r="Z905" s="15">
        <v>88664</v>
      </c>
      <c r="AA905" s="15">
        <v>45000</v>
      </c>
      <c r="AC905" s="15">
        <v>43664</v>
      </c>
    </row>
    <row r="906" spans="2:29" ht="19.7" customHeight="1" x14ac:dyDescent="0.2">
      <c r="B906" s="10"/>
      <c r="C906" s="11"/>
      <c r="D906" s="11"/>
      <c r="E906" s="12"/>
      <c r="F906" s="89"/>
      <c r="G906" s="89"/>
      <c r="H906" s="89"/>
      <c r="I906" s="88"/>
      <c r="Z906" s="15">
        <v>90845</v>
      </c>
      <c r="AA906" s="15">
        <v>45000</v>
      </c>
      <c r="AC906" s="15">
        <v>45845</v>
      </c>
    </row>
    <row r="907" spans="2:29" ht="19.7" customHeight="1" x14ac:dyDescent="0.2">
      <c r="B907" s="10"/>
      <c r="C907" s="11"/>
      <c r="D907" s="11"/>
      <c r="E907" s="12"/>
      <c r="F907" s="89"/>
      <c r="G907" s="89"/>
      <c r="H907" s="89"/>
      <c r="I907" s="88"/>
      <c r="Z907" s="15">
        <v>101602</v>
      </c>
      <c r="AA907" s="15">
        <v>45000</v>
      </c>
      <c r="AC907" s="15">
        <v>56602</v>
      </c>
    </row>
    <row r="908" spans="2:29" ht="19.7" customHeight="1" x14ac:dyDescent="0.2">
      <c r="B908" s="10"/>
      <c r="C908" s="11"/>
      <c r="D908" s="11"/>
      <c r="E908" s="12"/>
      <c r="F908" s="89"/>
      <c r="G908" s="89"/>
      <c r="H908" s="89"/>
      <c r="I908" s="88"/>
      <c r="Z908" s="15">
        <v>114539</v>
      </c>
      <c r="AA908" s="15">
        <v>45000</v>
      </c>
      <c r="AC908" s="15">
        <v>69539</v>
      </c>
    </row>
    <row r="909" spans="2:29" ht="19.7" customHeight="1" x14ac:dyDescent="0.2">
      <c r="B909" s="10"/>
      <c r="C909" s="11"/>
      <c r="D909" s="11"/>
      <c r="E909" s="12"/>
      <c r="F909" s="89"/>
      <c r="G909" s="89"/>
      <c r="H909" s="89"/>
      <c r="I909" s="88"/>
      <c r="Z909" s="15">
        <v>294066</v>
      </c>
      <c r="AA909" s="15">
        <v>71257</v>
      </c>
      <c r="AB909" s="15">
        <v>178866</v>
      </c>
      <c r="AC909" s="15">
        <v>43943</v>
      </c>
    </row>
    <row r="910" spans="2:29" ht="19.7" customHeight="1" x14ac:dyDescent="0.2">
      <c r="B910" s="10"/>
      <c r="C910" s="11"/>
      <c r="D910" s="11"/>
      <c r="E910" s="12"/>
      <c r="F910" s="89"/>
      <c r="G910" s="89"/>
      <c r="H910" s="89"/>
      <c r="I910" s="88"/>
      <c r="Z910" s="15">
        <v>350278</v>
      </c>
      <c r="AA910" s="15">
        <v>71257</v>
      </c>
      <c r="AB910" s="15">
        <v>220187</v>
      </c>
      <c r="AC910" s="15">
        <v>58834</v>
      </c>
    </row>
    <row r="911" spans="2:29" ht="19.7" customHeight="1" x14ac:dyDescent="0.2">
      <c r="B911" s="10"/>
      <c r="C911" s="11"/>
      <c r="D911" s="11"/>
      <c r="E911" s="12"/>
      <c r="F911" s="89"/>
      <c r="G911" s="89"/>
      <c r="H911" s="89"/>
      <c r="I911" s="88"/>
      <c r="Z911" s="15">
        <v>425036</v>
      </c>
      <c r="AA911" s="15">
        <v>71257</v>
      </c>
      <c r="AB911" s="15">
        <v>291620</v>
      </c>
      <c r="AC911" s="15">
        <v>62159</v>
      </c>
    </row>
    <row r="912" spans="2:29" ht="19.7" customHeight="1" x14ac:dyDescent="0.2">
      <c r="B912" s="10"/>
      <c r="C912" s="11"/>
      <c r="D912" s="11"/>
      <c r="E912" s="12"/>
      <c r="F912" s="89"/>
      <c r="G912" s="89"/>
      <c r="H912" s="89"/>
      <c r="I912" s="88"/>
      <c r="Z912" s="15">
        <v>454239</v>
      </c>
      <c r="AA912" s="15">
        <v>71257</v>
      </c>
      <c r="AB912" s="15">
        <v>315560</v>
      </c>
      <c r="AC912" s="15">
        <v>67422</v>
      </c>
    </row>
    <row r="913" spans="2:29" ht="19.7" customHeight="1" x14ac:dyDescent="0.2">
      <c r="B913" s="10"/>
      <c r="C913" s="11"/>
      <c r="D913" s="11"/>
      <c r="E913" s="12"/>
      <c r="F913" s="89"/>
      <c r="G913" s="89"/>
      <c r="H913" s="89"/>
      <c r="I913" s="88"/>
      <c r="Z913" s="15">
        <v>483505</v>
      </c>
      <c r="AA913" s="15">
        <v>71257</v>
      </c>
      <c r="AB913" s="15">
        <v>339640</v>
      </c>
      <c r="AC913" s="15">
        <v>72608</v>
      </c>
    </row>
    <row r="914" spans="2:29" ht="19.7" customHeight="1" x14ac:dyDescent="0.2">
      <c r="B914" s="10"/>
      <c r="C914" s="11"/>
      <c r="D914" s="11"/>
      <c r="E914" s="12"/>
      <c r="F914" s="89"/>
      <c r="G914" s="89"/>
      <c r="H914" s="89"/>
      <c r="I914" s="88"/>
      <c r="Z914" s="15">
        <v>512771</v>
      </c>
      <c r="AA914" s="15">
        <v>71257</v>
      </c>
      <c r="AB914" s="15">
        <v>363720</v>
      </c>
      <c r="AC914" s="15">
        <v>77794</v>
      </c>
    </row>
    <row r="915" spans="2:29" ht="19.7" customHeight="1" x14ac:dyDescent="0.2">
      <c r="B915" s="10"/>
      <c r="C915" s="11"/>
      <c r="D915" s="11"/>
      <c r="E915" s="12"/>
      <c r="F915" s="89"/>
      <c r="G915" s="89"/>
      <c r="H915" s="89"/>
      <c r="I915" s="88"/>
      <c r="Z915" s="15">
        <v>541897</v>
      </c>
      <c r="AA915" s="15">
        <v>71257</v>
      </c>
      <c r="AB915" s="15">
        <v>387660</v>
      </c>
      <c r="AC915" s="15">
        <v>82980</v>
      </c>
    </row>
    <row r="916" spans="2:29" ht="19.7" customHeight="1" x14ac:dyDescent="0.2">
      <c r="B916" s="10"/>
      <c r="C916" s="11"/>
      <c r="D916" s="11"/>
      <c r="E916" s="12"/>
      <c r="F916" s="89"/>
      <c r="G916" s="89"/>
      <c r="H916" s="89"/>
      <c r="I916" s="88"/>
      <c r="Z916" s="15">
        <v>6626</v>
      </c>
      <c r="AB916" s="15">
        <v>305</v>
      </c>
      <c r="AC916" s="15">
        <v>6321</v>
      </c>
    </row>
    <row r="917" spans="2:29" ht="19.7" customHeight="1" x14ac:dyDescent="0.2">
      <c r="B917" s="10"/>
      <c r="C917" s="11"/>
      <c r="D917" s="11"/>
      <c r="E917" s="12"/>
      <c r="F917" s="89"/>
      <c r="G917" s="89"/>
      <c r="H917" s="89"/>
      <c r="I917" s="88"/>
      <c r="Z917" s="15">
        <v>8896</v>
      </c>
      <c r="AB917" s="15">
        <v>611</v>
      </c>
      <c r="AC917" s="15">
        <v>8285</v>
      </c>
    </row>
    <row r="918" spans="2:29" ht="19.7" customHeight="1" x14ac:dyDescent="0.2">
      <c r="B918" s="10"/>
      <c r="C918" s="11"/>
      <c r="D918" s="11"/>
      <c r="E918" s="12"/>
      <c r="F918" s="89"/>
      <c r="G918" s="89"/>
      <c r="H918" s="89"/>
      <c r="I918" s="88"/>
      <c r="Z918" s="15">
        <v>18468</v>
      </c>
      <c r="AB918" s="15">
        <v>3034</v>
      </c>
      <c r="AC918" s="15">
        <v>15434</v>
      </c>
    </row>
    <row r="919" spans="2:29" ht="19.7" customHeight="1" x14ac:dyDescent="0.2">
      <c r="B919" s="10"/>
      <c r="C919" s="11"/>
      <c r="D919" s="11"/>
      <c r="E919" s="12"/>
      <c r="F919" s="89"/>
      <c r="G919" s="89"/>
      <c r="H919" s="89"/>
      <c r="I919" s="88"/>
      <c r="Z919" s="15">
        <v>3578</v>
      </c>
      <c r="AB919" s="15">
        <v>1891</v>
      </c>
      <c r="AC919" s="15">
        <v>1687</v>
      </c>
    </row>
    <row r="920" spans="2:29" ht="19.7" customHeight="1" x14ac:dyDescent="0.2">
      <c r="B920" s="10"/>
      <c r="C920" s="11"/>
      <c r="D920" s="11"/>
      <c r="E920" s="12"/>
      <c r="F920" s="89"/>
      <c r="G920" s="89"/>
      <c r="H920" s="89"/>
      <c r="I920" s="88"/>
      <c r="Z920" s="15">
        <v>132</v>
      </c>
      <c r="AB920" s="15">
        <v>122</v>
      </c>
      <c r="AC920" s="15">
        <v>10</v>
      </c>
    </row>
    <row r="921" spans="2:29" ht="19.7" customHeight="1" x14ac:dyDescent="0.2">
      <c r="B921" s="10"/>
      <c r="C921" s="11"/>
      <c r="D921" s="11"/>
      <c r="E921" s="12"/>
      <c r="F921" s="89"/>
      <c r="G921" s="89"/>
      <c r="H921" s="89"/>
      <c r="I921" s="88"/>
      <c r="Z921" s="15">
        <v>2885</v>
      </c>
      <c r="AB921" s="15">
        <v>1747</v>
      </c>
      <c r="AC921" s="15">
        <v>1138</v>
      </c>
    </row>
    <row r="922" spans="2:29" ht="19.7" customHeight="1" x14ac:dyDescent="0.2">
      <c r="B922" s="10"/>
      <c r="C922" s="11"/>
      <c r="D922" s="11"/>
      <c r="E922" s="12"/>
      <c r="F922" s="89"/>
      <c r="G922" s="89"/>
      <c r="H922" s="89"/>
      <c r="I922" s="88"/>
      <c r="Z922" s="15">
        <v>6</v>
      </c>
      <c r="AC922" s="15">
        <v>6</v>
      </c>
    </row>
    <row r="923" spans="2:29" ht="19.7" customHeight="1" x14ac:dyDescent="0.2">
      <c r="B923" s="10"/>
      <c r="C923" s="11"/>
      <c r="D923" s="11"/>
      <c r="E923" s="12"/>
      <c r="F923" s="89"/>
      <c r="G923" s="89"/>
      <c r="H923" s="89"/>
      <c r="I923" s="88"/>
      <c r="Z923" s="15">
        <v>76476</v>
      </c>
      <c r="AA923" s="15">
        <v>50759</v>
      </c>
      <c r="AB923" s="15">
        <v>7795</v>
      </c>
      <c r="AC923" s="15">
        <v>17922</v>
      </c>
    </row>
    <row r="924" spans="2:29" ht="19.7" customHeight="1" x14ac:dyDescent="0.2">
      <c r="B924" s="10"/>
      <c r="C924" s="11"/>
      <c r="D924" s="11"/>
      <c r="E924" s="12"/>
      <c r="F924" s="89"/>
      <c r="G924" s="89"/>
      <c r="H924" s="89"/>
      <c r="I924" s="88"/>
      <c r="Z924" s="15">
        <v>84624</v>
      </c>
      <c r="AA924" s="15">
        <v>50759</v>
      </c>
      <c r="AB924" s="15">
        <v>9676</v>
      </c>
      <c r="AC924" s="15">
        <v>24189</v>
      </c>
    </row>
    <row r="925" spans="2:29" ht="19.7" customHeight="1" x14ac:dyDescent="0.2">
      <c r="B925" s="10"/>
      <c r="C925" s="11"/>
      <c r="D925" s="11"/>
      <c r="E925" s="12"/>
      <c r="F925" s="89"/>
      <c r="G925" s="89"/>
      <c r="H925" s="89"/>
      <c r="I925" s="88"/>
      <c r="Z925" s="15">
        <v>91828</v>
      </c>
      <c r="AA925" s="15">
        <v>50759</v>
      </c>
      <c r="AB925" s="15">
        <v>11558</v>
      </c>
      <c r="AC925" s="15">
        <v>29511</v>
      </c>
    </row>
    <row r="926" spans="2:29" ht="19.7" customHeight="1" x14ac:dyDescent="0.2">
      <c r="B926" s="10"/>
      <c r="C926" s="11"/>
      <c r="D926" s="11"/>
      <c r="E926" s="12"/>
      <c r="F926" s="89"/>
      <c r="G926" s="89"/>
      <c r="H926" s="89"/>
      <c r="I926" s="88"/>
      <c r="Z926" s="15">
        <v>97025</v>
      </c>
      <c r="AA926" s="15">
        <v>50759</v>
      </c>
      <c r="AB926" s="15">
        <v>12902</v>
      </c>
      <c r="AC926" s="15">
        <v>33364</v>
      </c>
    </row>
    <row r="927" spans="2:29" ht="19.7" customHeight="1" x14ac:dyDescent="0.2">
      <c r="B927" s="10"/>
      <c r="C927" s="11"/>
      <c r="D927" s="11"/>
      <c r="E927" s="12"/>
      <c r="F927" s="89"/>
      <c r="G927" s="89"/>
      <c r="H927" s="89"/>
      <c r="I927" s="88"/>
      <c r="Z927" s="15">
        <v>131481</v>
      </c>
      <c r="AA927" s="15">
        <v>73259</v>
      </c>
      <c r="AB927" s="15">
        <v>14112</v>
      </c>
      <c r="AC927" s="15">
        <v>44110</v>
      </c>
    </row>
    <row r="928" spans="2:29" ht="19.7" customHeight="1" x14ac:dyDescent="0.2">
      <c r="B928" s="10"/>
      <c r="C928" s="11"/>
      <c r="D928" s="11"/>
      <c r="E928" s="12"/>
      <c r="F928" s="89"/>
      <c r="G928" s="89"/>
      <c r="H928" s="89"/>
      <c r="I928" s="88"/>
      <c r="Z928" s="15">
        <v>143381</v>
      </c>
      <c r="AA928" s="15">
        <v>73259</v>
      </c>
      <c r="AB928" s="15">
        <v>15456</v>
      </c>
      <c r="AC928" s="15">
        <v>54666</v>
      </c>
    </row>
    <row r="929" spans="2:29" ht="19.7" customHeight="1" x14ac:dyDescent="0.2">
      <c r="B929" s="10"/>
      <c r="C929" s="11"/>
      <c r="D929" s="11"/>
      <c r="E929" s="12"/>
      <c r="F929" s="89"/>
      <c r="G929" s="89"/>
      <c r="H929" s="89"/>
      <c r="I929" s="88"/>
      <c r="Z929" s="15">
        <v>158256</v>
      </c>
      <c r="AA929" s="15">
        <v>73259</v>
      </c>
      <c r="AB929" s="15">
        <v>16128</v>
      </c>
      <c r="AC929" s="15">
        <v>68869</v>
      </c>
    </row>
    <row r="930" spans="2:29" ht="19.7" customHeight="1" x14ac:dyDescent="0.2">
      <c r="B930" s="16"/>
      <c r="C930" s="17"/>
      <c r="D930" s="17"/>
      <c r="E930" s="18"/>
      <c r="F930" s="82"/>
      <c r="G930" s="82"/>
      <c r="H930" s="82"/>
      <c r="I930" s="87"/>
      <c r="Z930" s="15">
        <v>171182</v>
      </c>
      <c r="AA930" s="15">
        <v>73259</v>
      </c>
      <c r="AB930" s="15">
        <v>23116</v>
      </c>
      <c r="AC930" s="15">
        <v>74807</v>
      </c>
    </row>
    <row r="931" spans="2:29" ht="19.7" customHeight="1" x14ac:dyDescent="0.2">
      <c r="B931" s="10"/>
      <c r="C931" s="11"/>
      <c r="D931" s="11"/>
      <c r="E931" s="12"/>
      <c r="F931" s="89"/>
      <c r="G931" s="89"/>
      <c r="H931" s="89"/>
      <c r="I931" s="88"/>
      <c r="Z931" s="15">
        <v>197005</v>
      </c>
      <c r="AA931" s="15">
        <v>73259</v>
      </c>
      <c r="AB931" s="15">
        <v>25670</v>
      </c>
      <c r="AC931" s="15">
        <v>98076</v>
      </c>
    </row>
    <row r="932" spans="2:29" ht="19.7" customHeight="1" x14ac:dyDescent="0.2">
      <c r="B932" s="10"/>
      <c r="C932" s="11"/>
      <c r="D932" s="11"/>
      <c r="E932" s="12"/>
      <c r="F932" s="89"/>
      <c r="G932" s="89"/>
      <c r="H932" s="89"/>
      <c r="I932" s="88"/>
      <c r="Z932" s="15">
        <v>221455</v>
      </c>
      <c r="AA932" s="15">
        <v>73259</v>
      </c>
      <c r="AB932" s="15">
        <v>32121</v>
      </c>
      <c r="AC932" s="15">
        <v>116075</v>
      </c>
    </row>
    <row r="933" spans="2:29" ht="19.7" customHeight="1" x14ac:dyDescent="0.2">
      <c r="B933" s="10"/>
      <c r="C933" s="11"/>
      <c r="D933" s="11"/>
      <c r="E933" s="12"/>
      <c r="F933" s="89"/>
      <c r="G933" s="89"/>
      <c r="H933" s="89"/>
      <c r="I933" s="88"/>
      <c r="Z933" s="15">
        <v>271419</v>
      </c>
      <c r="AA933" s="15">
        <v>73259</v>
      </c>
      <c r="AB933" s="15">
        <v>32793</v>
      </c>
      <c r="AC933" s="15">
        <v>165367</v>
      </c>
    </row>
    <row r="934" spans="2:29" ht="19.7" customHeight="1" x14ac:dyDescent="0.2">
      <c r="B934" s="10"/>
      <c r="C934" s="11"/>
      <c r="D934" s="11"/>
      <c r="E934" s="12"/>
      <c r="F934" s="89"/>
      <c r="G934" s="89"/>
      <c r="H934" s="89"/>
      <c r="I934" s="88"/>
      <c r="Z934" s="15">
        <v>76673</v>
      </c>
      <c r="AA934" s="15">
        <v>50759</v>
      </c>
      <c r="AB934" s="15">
        <v>7795</v>
      </c>
      <c r="AC934" s="15">
        <v>18119</v>
      </c>
    </row>
    <row r="935" spans="2:29" ht="19.7" customHeight="1" x14ac:dyDescent="0.2">
      <c r="B935" s="10"/>
      <c r="C935" s="11"/>
      <c r="D935" s="11"/>
      <c r="E935" s="12"/>
      <c r="F935" s="89"/>
      <c r="G935" s="89"/>
      <c r="H935" s="89"/>
      <c r="I935" s="88"/>
      <c r="Z935" s="15">
        <v>144238</v>
      </c>
      <c r="AA935" s="15">
        <v>73259</v>
      </c>
      <c r="AB935" s="15">
        <v>15456</v>
      </c>
      <c r="AC935" s="15">
        <v>55523</v>
      </c>
    </row>
    <row r="936" spans="2:29" ht="19.7" customHeight="1" x14ac:dyDescent="0.2">
      <c r="B936" s="10"/>
      <c r="C936" s="11"/>
      <c r="D936" s="11"/>
      <c r="E936" s="12"/>
      <c r="F936" s="89"/>
      <c r="G936" s="89"/>
      <c r="H936" s="89"/>
      <c r="I936" s="88"/>
      <c r="Z936" s="15">
        <v>198653</v>
      </c>
      <c r="AA936" s="15">
        <v>73259</v>
      </c>
      <c r="AB936" s="15">
        <v>25670</v>
      </c>
      <c r="AC936" s="15">
        <v>99724</v>
      </c>
    </row>
    <row r="937" spans="2:29" ht="19.7" customHeight="1" x14ac:dyDescent="0.2">
      <c r="B937" s="10"/>
      <c r="C937" s="11"/>
      <c r="D937" s="11"/>
      <c r="E937" s="12"/>
      <c r="F937" s="89"/>
      <c r="G937" s="89"/>
      <c r="H937" s="89"/>
      <c r="I937" s="88"/>
      <c r="Z937" s="15">
        <v>74948</v>
      </c>
      <c r="AA937" s="15">
        <v>50759</v>
      </c>
      <c r="AC937" s="15">
        <v>24189</v>
      </c>
    </row>
    <row r="938" spans="2:29" ht="19.7" customHeight="1" x14ac:dyDescent="0.2">
      <c r="B938" s="10"/>
      <c r="C938" s="11"/>
      <c r="D938" s="11"/>
      <c r="E938" s="12"/>
      <c r="F938" s="89"/>
      <c r="G938" s="89"/>
      <c r="H938" s="89"/>
      <c r="I938" s="88"/>
      <c r="Z938" s="15">
        <v>68681</v>
      </c>
      <c r="AA938" s="15">
        <v>50759</v>
      </c>
      <c r="AC938" s="15">
        <v>17922</v>
      </c>
    </row>
    <row r="939" spans="2:29" ht="19.7" customHeight="1" x14ac:dyDescent="0.2">
      <c r="B939" s="10"/>
      <c r="C939" s="11"/>
      <c r="D939" s="11"/>
      <c r="E939" s="12"/>
      <c r="F939" s="89"/>
      <c r="G939" s="89"/>
      <c r="H939" s="89"/>
      <c r="I939" s="88"/>
      <c r="Z939" s="15">
        <v>189334</v>
      </c>
      <c r="AA939" s="15">
        <v>73259</v>
      </c>
      <c r="AC939" s="15">
        <v>116075</v>
      </c>
    </row>
    <row r="940" spans="2:29" ht="19.7" customHeight="1" x14ac:dyDescent="0.2">
      <c r="B940" s="10"/>
      <c r="C940" s="11"/>
      <c r="D940" s="11"/>
      <c r="E940" s="12"/>
      <c r="F940" s="89"/>
      <c r="G940" s="89"/>
      <c r="H940" s="89"/>
      <c r="I940" s="88"/>
      <c r="Z940" s="15">
        <v>7500</v>
      </c>
      <c r="AC940" s="15">
        <v>7500</v>
      </c>
    </row>
    <row r="941" spans="2:29" ht="19.7" customHeight="1" x14ac:dyDescent="0.2">
      <c r="B941" s="10"/>
      <c r="C941" s="11"/>
      <c r="D941" s="11"/>
      <c r="E941" s="12"/>
      <c r="F941" s="89"/>
      <c r="G941" s="89"/>
      <c r="H941" s="89"/>
      <c r="I941" s="88"/>
      <c r="Z941" s="15">
        <v>204636</v>
      </c>
      <c r="AA941" s="15">
        <v>73259</v>
      </c>
      <c r="AB941" s="15">
        <v>25670</v>
      </c>
      <c r="AC941" s="15">
        <v>105707</v>
      </c>
    </row>
    <row r="942" spans="2:29" ht="19.7" customHeight="1" x14ac:dyDescent="0.2">
      <c r="B942" s="10"/>
      <c r="C942" s="11"/>
      <c r="D942" s="11"/>
      <c r="E942" s="12"/>
      <c r="F942" s="89"/>
      <c r="G942" s="89"/>
      <c r="H942" s="89"/>
      <c r="I942" s="88"/>
      <c r="Z942" s="15">
        <v>2646220</v>
      </c>
      <c r="AA942" s="15">
        <v>288372</v>
      </c>
      <c r="AC942" s="15">
        <v>2357848</v>
      </c>
    </row>
    <row r="943" spans="2:29" ht="19.7" customHeight="1" x14ac:dyDescent="0.2">
      <c r="B943" s="10"/>
      <c r="C943" s="11"/>
      <c r="D943" s="11"/>
      <c r="E943" s="12"/>
      <c r="F943" s="89"/>
      <c r="G943" s="89"/>
      <c r="H943" s="89"/>
      <c r="I943" s="88"/>
      <c r="Z943" s="15">
        <v>2288477</v>
      </c>
      <c r="AA943" s="15">
        <v>288372</v>
      </c>
      <c r="AC943" s="15">
        <v>2000105</v>
      </c>
    </row>
    <row r="944" spans="2:29" ht="19.7" customHeight="1" x14ac:dyDescent="0.2">
      <c r="B944" s="10"/>
      <c r="C944" s="11"/>
      <c r="D944" s="11"/>
      <c r="E944" s="12"/>
      <c r="F944" s="89"/>
      <c r="G944" s="89"/>
      <c r="H944" s="89"/>
      <c r="I944" s="88"/>
      <c r="Z944" s="15">
        <v>589811</v>
      </c>
      <c r="AA944" s="15">
        <v>90457</v>
      </c>
      <c r="AB944" s="15">
        <v>89577</v>
      </c>
      <c r="AC944" s="15">
        <v>409777</v>
      </c>
    </row>
    <row r="945" spans="2:29" ht="19.7" customHeight="1" x14ac:dyDescent="0.2">
      <c r="B945" s="10"/>
      <c r="C945" s="11"/>
      <c r="D945" s="11"/>
      <c r="E945" s="12"/>
      <c r="F945" s="89"/>
      <c r="G945" s="89"/>
      <c r="H945" s="89"/>
      <c r="I945" s="88"/>
      <c r="Z945" s="15">
        <v>147106</v>
      </c>
      <c r="AC945" s="15">
        <v>147106</v>
      </c>
    </row>
    <row r="946" spans="2:29" ht="19.7" customHeight="1" x14ac:dyDescent="0.2">
      <c r="B946" s="10"/>
      <c r="C946" s="11"/>
      <c r="D946" s="11"/>
      <c r="E946" s="12"/>
      <c r="F946" s="89"/>
      <c r="G946" s="89"/>
      <c r="H946" s="89"/>
      <c r="I946" s="88"/>
      <c r="Z946" s="15">
        <v>180697</v>
      </c>
      <c r="AC946" s="15">
        <v>180697</v>
      </c>
    </row>
    <row r="947" spans="2:29" ht="19.7" customHeight="1" x14ac:dyDescent="0.2">
      <c r="B947" s="10"/>
      <c r="C947" s="11"/>
      <c r="D947" s="11"/>
      <c r="E947" s="12"/>
      <c r="F947" s="89"/>
      <c r="G947" s="89"/>
      <c r="H947" s="89"/>
      <c r="I947" s="88"/>
      <c r="Z947" s="15">
        <v>178380</v>
      </c>
      <c r="AC947" s="15">
        <v>178380</v>
      </c>
    </row>
    <row r="948" spans="2:29" ht="19.7" customHeight="1" x14ac:dyDescent="0.2">
      <c r="B948" s="10"/>
      <c r="C948" s="11"/>
      <c r="D948" s="11"/>
      <c r="E948" s="12"/>
      <c r="F948" s="89"/>
      <c r="G948" s="89"/>
      <c r="H948" s="89"/>
      <c r="I948" s="88"/>
      <c r="Z948" s="15">
        <v>180697</v>
      </c>
      <c r="AC948" s="15">
        <v>180697</v>
      </c>
    </row>
    <row r="949" spans="2:29" ht="19.7" customHeight="1" x14ac:dyDescent="0.2">
      <c r="B949" s="10"/>
      <c r="C949" s="11"/>
      <c r="D949" s="11"/>
      <c r="E949" s="12"/>
      <c r="F949" s="89"/>
      <c r="G949" s="89"/>
      <c r="H949" s="89"/>
      <c r="I949" s="88"/>
      <c r="Z949" s="15">
        <v>3530885</v>
      </c>
      <c r="AA949" s="15">
        <v>288372</v>
      </c>
      <c r="AB949" s="15">
        <v>884665</v>
      </c>
      <c r="AC949" s="15">
        <v>2357848</v>
      </c>
    </row>
    <row r="950" spans="2:29" ht="19.7" customHeight="1" x14ac:dyDescent="0.2">
      <c r="B950" s="10"/>
      <c r="C950" s="11"/>
      <c r="D950" s="11"/>
      <c r="E950" s="12"/>
      <c r="F950" s="89"/>
      <c r="G950" s="89"/>
      <c r="H950" s="89"/>
      <c r="I950" s="88"/>
      <c r="Z950" s="15">
        <v>482509</v>
      </c>
      <c r="AA950" s="15">
        <v>422663</v>
      </c>
      <c r="AB950" s="15">
        <v>34406</v>
      </c>
      <c r="AC950" s="15">
        <v>25440</v>
      </c>
    </row>
    <row r="951" spans="2:29" ht="19.7" customHeight="1" x14ac:dyDescent="0.2">
      <c r="B951" s="10"/>
      <c r="C951" s="11"/>
      <c r="D951" s="11"/>
      <c r="E951" s="12"/>
      <c r="F951" s="89"/>
      <c r="G951" s="89"/>
      <c r="H951" s="89"/>
      <c r="I951" s="88"/>
      <c r="Z951" s="15">
        <v>69597</v>
      </c>
      <c r="AC951" s="15">
        <v>69597</v>
      </c>
    </row>
    <row r="952" spans="2:29" ht="19.7" customHeight="1" x14ac:dyDescent="0.2">
      <c r="B952" s="10"/>
      <c r="C952" s="11"/>
      <c r="D952" s="11"/>
      <c r="E952" s="12"/>
      <c r="F952" s="89"/>
      <c r="G952" s="89"/>
      <c r="H952" s="89"/>
      <c r="I952" s="88"/>
      <c r="Z952" s="15">
        <v>8557</v>
      </c>
      <c r="AC952" s="15">
        <v>8557</v>
      </c>
    </row>
    <row r="953" spans="2:29" ht="19.7" customHeight="1" x14ac:dyDescent="0.2">
      <c r="B953" s="10"/>
      <c r="C953" s="11"/>
      <c r="D953" s="11"/>
      <c r="E953" s="12"/>
      <c r="F953" s="89"/>
      <c r="G953" s="89"/>
      <c r="H953" s="89"/>
      <c r="I953" s="88"/>
      <c r="Z953" s="15">
        <v>11150</v>
      </c>
      <c r="AC953" s="15">
        <v>11150</v>
      </c>
    </row>
    <row r="954" spans="2:29" ht="19.7" customHeight="1" x14ac:dyDescent="0.2">
      <c r="B954" s="10"/>
      <c r="C954" s="11"/>
      <c r="D954" s="11"/>
      <c r="E954" s="12"/>
      <c r="F954" s="89"/>
      <c r="G954" s="89"/>
      <c r="H954" s="89"/>
      <c r="I954" s="88"/>
      <c r="Z954" s="15">
        <v>13743</v>
      </c>
      <c r="AC954" s="15">
        <v>13743</v>
      </c>
    </row>
    <row r="955" spans="2:29" ht="19.7" customHeight="1" x14ac:dyDescent="0.2">
      <c r="B955" s="16"/>
      <c r="C955" s="17"/>
      <c r="D955" s="17"/>
      <c r="E955" s="18"/>
      <c r="F955" s="82"/>
      <c r="G955" s="82"/>
      <c r="H955" s="82"/>
      <c r="I955" s="87"/>
      <c r="Z955" s="15">
        <v>16491</v>
      </c>
      <c r="AC955" s="15">
        <v>16491</v>
      </c>
    </row>
    <row r="956" spans="2:29" ht="19.7" customHeight="1" x14ac:dyDescent="0.2">
      <c r="B956" s="10"/>
      <c r="C956" s="11"/>
      <c r="D956" s="11"/>
      <c r="E956" s="12"/>
      <c r="F956" s="89"/>
      <c r="G956" s="89"/>
      <c r="H956" s="89"/>
      <c r="I956" s="88"/>
      <c r="Z956" s="15">
        <v>5383</v>
      </c>
      <c r="AC956" s="15">
        <v>5383</v>
      </c>
    </row>
    <row r="957" spans="2:29" ht="19.7" customHeight="1" x14ac:dyDescent="0.2">
      <c r="B957" s="10"/>
      <c r="C957" s="11"/>
      <c r="D957" s="11"/>
      <c r="E957" s="12"/>
      <c r="F957" s="89"/>
      <c r="G957" s="89"/>
      <c r="H957" s="89"/>
      <c r="I957" s="88"/>
      <c r="Z957" s="15">
        <v>1537</v>
      </c>
      <c r="AC957" s="15">
        <v>1537</v>
      </c>
    </row>
    <row r="958" spans="2:29" ht="19.7" customHeight="1" x14ac:dyDescent="0.2">
      <c r="B958" s="10"/>
      <c r="C958" s="11"/>
      <c r="D958" s="11"/>
      <c r="E958" s="12"/>
      <c r="F958" s="89"/>
      <c r="G958" s="89"/>
      <c r="H958" s="89"/>
      <c r="I958" s="88"/>
      <c r="Z958" s="15">
        <v>2649</v>
      </c>
      <c r="AC958" s="15">
        <v>2649</v>
      </c>
    </row>
    <row r="959" spans="2:29" ht="19.7" customHeight="1" x14ac:dyDescent="0.2">
      <c r="B959" s="10"/>
      <c r="C959" s="11"/>
      <c r="D959" s="11"/>
      <c r="E959" s="12"/>
      <c r="F959" s="89"/>
      <c r="G959" s="89"/>
      <c r="H959" s="89"/>
      <c r="I959" s="88"/>
      <c r="Z959" s="15">
        <v>3417</v>
      </c>
      <c r="AC959" s="15">
        <v>3417</v>
      </c>
    </row>
    <row r="960" spans="2:29" ht="19.7" customHeight="1" x14ac:dyDescent="0.2">
      <c r="B960" s="10"/>
      <c r="C960" s="11"/>
      <c r="D960" s="11"/>
      <c r="E960" s="12"/>
      <c r="F960" s="89"/>
      <c r="G960" s="89"/>
      <c r="H960" s="89"/>
      <c r="I960" s="88"/>
      <c r="Z960" s="15">
        <v>3930</v>
      </c>
      <c r="AC960" s="15">
        <v>3930</v>
      </c>
    </row>
    <row r="961" spans="2:29" ht="19.7" customHeight="1" x14ac:dyDescent="0.2">
      <c r="B961" s="10"/>
      <c r="C961" s="11"/>
      <c r="D961" s="11"/>
      <c r="E961" s="12"/>
      <c r="F961" s="89"/>
      <c r="G961" s="89"/>
      <c r="H961" s="89"/>
      <c r="I961" s="88"/>
      <c r="Z961" s="15">
        <v>6384</v>
      </c>
      <c r="AC961" s="15">
        <v>6384</v>
      </c>
    </row>
    <row r="962" spans="2:29" ht="19.7" customHeight="1" x14ac:dyDescent="0.2">
      <c r="B962" s="10"/>
      <c r="C962" s="11"/>
      <c r="D962" s="11"/>
      <c r="E962" s="12"/>
      <c r="F962" s="89"/>
      <c r="G962" s="89"/>
      <c r="H962" s="89"/>
      <c r="I962" s="88"/>
      <c r="Z962" s="15">
        <v>39616</v>
      </c>
      <c r="AC962" s="15">
        <v>39616</v>
      </c>
    </row>
    <row r="963" spans="2:29" ht="19.7" customHeight="1" x14ac:dyDescent="0.2">
      <c r="B963" s="10"/>
      <c r="C963" s="11"/>
      <c r="D963" s="11"/>
      <c r="E963" s="12"/>
      <c r="F963" s="89"/>
      <c r="G963" s="89"/>
      <c r="H963" s="89"/>
      <c r="I963" s="88"/>
      <c r="Z963" s="15">
        <v>5971</v>
      </c>
      <c r="AC963" s="15">
        <v>5971</v>
      </c>
    </row>
    <row r="964" spans="2:29" ht="19.7" customHeight="1" x14ac:dyDescent="0.2">
      <c r="B964" s="10"/>
      <c r="C964" s="11"/>
      <c r="D964" s="11"/>
      <c r="E964" s="12"/>
      <c r="F964" s="89"/>
      <c r="G964" s="89"/>
      <c r="H964" s="89"/>
      <c r="I964" s="88"/>
      <c r="Z964" s="15">
        <v>18910</v>
      </c>
      <c r="AC964" s="15">
        <v>18910</v>
      </c>
    </row>
    <row r="965" spans="2:29" ht="19.7" customHeight="1" x14ac:dyDescent="0.2">
      <c r="B965" s="10"/>
      <c r="C965" s="11"/>
      <c r="D965" s="11"/>
      <c r="E965" s="12"/>
      <c r="F965" s="89"/>
      <c r="G965" s="89"/>
      <c r="H965" s="89"/>
      <c r="I965" s="88"/>
      <c r="Z965" s="15">
        <v>22692</v>
      </c>
      <c r="AC965" s="15">
        <v>22692</v>
      </c>
    </row>
    <row r="966" spans="2:29" ht="19.7" customHeight="1" x14ac:dyDescent="0.2">
      <c r="B966" s="10"/>
      <c r="C966" s="11"/>
      <c r="D966" s="11"/>
      <c r="E966" s="12"/>
      <c r="F966" s="89"/>
      <c r="G966" s="89"/>
      <c r="H966" s="89"/>
      <c r="I966" s="88"/>
      <c r="Z966" s="15">
        <v>32422</v>
      </c>
      <c r="AC966" s="15">
        <v>32422</v>
      </c>
    </row>
    <row r="967" spans="2:29" ht="19.7" customHeight="1" x14ac:dyDescent="0.2">
      <c r="B967" s="10"/>
      <c r="C967" s="11"/>
      <c r="D967" s="11"/>
      <c r="E967" s="12"/>
      <c r="F967" s="89"/>
      <c r="G967" s="89"/>
      <c r="H967" s="89"/>
      <c r="I967" s="88"/>
      <c r="Z967" s="15">
        <v>19453</v>
      </c>
      <c r="AC967" s="15">
        <v>19453</v>
      </c>
    </row>
    <row r="968" spans="2:29" ht="19.7" customHeight="1" x14ac:dyDescent="0.2">
      <c r="B968" s="10"/>
      <c r="C968" s="11"/>
      <c r="D968" s="11"/>
      <c r="E968" s="12"/>
      <c r="F968" s="89"/>
      <c r="G968" s="89"/>
      <c r="H968" s="89"/>
      <c r="I968" s="88"/>
      <c r="Z968" s="15">
        <v>31943</v>
      </c>
      <c r="AC968" s="15">
        <v>31943</v>
      </c>
    </row>
    <row r="969" spans="2:29" ht="19.7" customHeight="1" x14ac:dyDescent="0.2">
      <c r="B969" s="10"/>
      <c r="C969" s="11"/>
      <c r="D969" s="11"/>
      <c r="E969" s="12"/>
      <c r="F969" s="89"/>
      <c r="G969" s="89"/>
      <c r="H969" s="89"/>
      <c r="I969" s="88"/>
      <c r="Z969" s="15">
        <v>2564</v>
      </c>
      <c r="AC969" s="15">
        <v>2564</v>
      </c>
    </row>
    <row r="970" spans="2:29" ht="19.7" customHeight="1" x14ac:dyDescent="0.2">
      <c r="B970" s="10"/>
      <c r="C970" s="11"/>
      <c r="D970" s="11"/>
      <c r="E970" s="12"/>
      <c r="F970" s="89"/>
      <c r="G970" s="89"/>
      <c r="H970" s="89"/>
      <c r="I970" s="88"/>
      <c r="Z970" s="15">
        <v>4152</v>
      </c>
      <c r="AC970" s="15">
        <v>4152</v>
      </c>
    </row>
    <row r="971" spans="2:29" ht="19.7" customHeight="1" x14ac:dyDescent="0.2">
      <c r="B971" s="10"/>
      <c r="C971" s="11"/>
      <c r="D971" s="11"/>
      <c r="E971" s="12"/>
      <c r="F971" s="89"/>
      <c r="G971" s="89"/>
      <c r="H971" s="89"/>
      <c r="I971" s="88"/>
      <c r="Z971" s="15">
        <v>5251</v>
      </c>
      <c r="AC971" s="15">
        <v>5251</v>
      </c>
    </row>
    <row r="972" spans="2:29" ht="19.7" customHeight="1" x14ac:dyDescent="0.2">
      <c r="B972" s="10"/>
      <c r="C972" s="11"/>
      <c r="D972" s="11"/>
      <c r="E972" s="12"/>
      <c r="F972" s="89"/>
      <c r="G972" s="89"/>
      <c r="H972" s="89"/>
      <c r="I972" s="88"/>
      <c r="Z972" s="15">
        <v>5984</v>
      </c>
      <c r="AC972" s="15">
        <v>5984</v>
      </c>
    </row>
    <row r="973" spans="2:29" ht="19.7" customHeight="1" x14ac:dyDescent="0.2">
      <c r="B973" s="10"/>
      <c r="C973" s="11"/>
      <c r="D973" s="11"/>
      <c r="E973" s="12"/>
      <c r="F973" s="89"/>
      <c r="G973" s="89"/>
      <c r="H973" s="89"/>
      <c r="I973" s="88"/>
      <c r="Z973" s="15">
        <v>12064</v>
      </c>
      <c r="AC973" s="15">
        <v>12064</v>
      </c>
    </row>
    <row r="974" spans="2:29" ht="19.7" customHeight="1" x14ac:dyDescent="0.2">
      <c r="B974" s="10"/>
      <c r="C974" s="11"/>
      <c r="D974" s="11"/>
      <c r="E974" s="12"/>
      <c r="F974" s="89"/>
      <c r="G974" s="89"/>
      <c r="H974" s="89"/>
      <c r="I974" s="88"/>
      <c r="Z974" s="15">
        <v>1342</v>
      </c>
      <c r="AC974" s="15">
        <v>1342</v>
      </c>
    </row>
    <row r="975" spans="2:29" ht="19.7" customHeight="1" x14ac:dyDescent="0.2">
      <c r="B975" s="10"/>
      <c r="C975" s="11"/>
      <c r="D975" s="11"/>
      <c r="E975" s="12"/>
      <c r="F975" s="89"/>
      <c r="G975" s="89"/>
      <c r="H975" s="89"/>
      <c r="I975" s="88"/>
      <c r="Z975" s="15">
        <v>7529</v>
      </c>
      <c r="AC975" s="15">
        <v>7529</v>
      </c>
    </row>
    <row r="976" spans="2:29" ht="19.7" customHeight="1" x14ac:dyDescent="0.2">
      <c r="B976" s="10"/>
      <c r="C976" s="11"/>
      <c r="D976" s="11"/>
      <c r="E976" s="12"/>
      <c r="F976" s="89"/>
      <c r="G976" s="89"/>
      <c r="H976" s="89"/>
      <c r="I976" s="88"/>
      <c r="Z976" s="15">
        <v>206723</v>
      </c>
      <c r="AA976" s="15">
        <v>28259</v>
      </c>
      <c r="AB976" s="15">
        <v>19228</v>
      </c>
      <c r="AC976" s="15">
        <v>159236</v>
      </c>
    </row>
    <row r="977" spans="2:29" ht="19.7" customHeight="1" x14ac:dyDescent="0.2">
      <c r="B977" s="10"/>
      <c r="C977" s="11"/>
      <c r="D977" s="11"/>
      <c r="E977" s="12"/>
      <c r="F977" s="89"/>
      <c r="G977" s="89"/>
      <c r="H977" s="89"/>
      <c r="I977" s="88"/>
      <c r="Z977" s="15">
        <v>134331</v>
      </c>
      <c r="AA977" s="15">
        <v>28259</v>
      </c>
      <c r="AB977" s="15">
        <v>27543</v>
      </c>
      <c r="AC977" s="15">
        <v>78529</v>
      </c>
    </row>
    <row r="978" spans="2:29" ht="19.7" customHeight="1" x14ac:dyDescent="0.2">
      <c r="B978" s="10"/>
      <c r="C978" s="11"/>
      <c r="D978" s="11"/>
      <c r="E978" s="12"/>
      <c r="F978" s="89"/>
      <c r="G978" s="89"/>
      <c r="H978" s="89"/>
      <c r="I978" s="88"/>
      <c r="Z978" s="15">
        <v>498</v>
      </c>
      <c r="AA978" s="15">
        <v>382</v>
      </c>
      <c r="AB978" s="15">
        <v>60</v>
      </c>
      <c r="AC978" s="15">
        <v>56</v>
      </c>
    </row>
    <row r="979" spans="2:29" ht="19.7" customHeight="1" x14ac:dyDescent="0.2">
      <c r="B979" s="10"/>
      <c r="C979" s="11"/>
      <c r="D979" s="11"/>
      <c r="E979" s="12"/>
      <c r="F979" s="89"/>
      <c r="G979" s="89"/>
      <c r="H979" s="89"/>
      <c r="I979" s="88"/>
      <c r="Z979" s="15">
        <v>3584</v>
      </c>
      <c r="AC979" s="15">
        <v>3584</v>
      </c>
    </row>
    <row r="980" spans="2:29" ht="19.7" customHeight="1" x14ac:dyDescent="0.2">
      <c r="B980" s="16"/>
      <c r="C980" s="17"/>
      <c r="D980" s="17"/>
      <c r="E980" s="18"/>
      <c r="F980" s="82"/>
      <c r="G980" s="82"/>
      <c r="H980" s="82"/>
      <c r="I980" s="87"/>
      <c r="Z980" s="15">
        <v>314</v>
      </c>
      <c r="AC980" s="15">
        <v>314</v>
      </c>
    </row>
    <row r="981" spans="2:29" ht="19.7" customHeight="1" x14ac:dyDescent="0.2">
      <c r="B981" s="10"/>
      <c r="C981" s="11"/>
      <c r="D981" s="11"/>
      <c r="E981" s="12"/>
      <c r="F981" s="89"/>
      <c r="G981" s="89"/>
      <c r="H981" s="89"/>
      <c r="I981" s="88"/>
      <c r="Z981" s="15">
        <v>21052</v>
      </c>
      <c r="AC981" s="15">
        <v>21052</v>
      </c>
    </row>
    <row r="982" spans="2:29" ht="19.7" customHeight="1" x14ac:dyDescent="0.2">
      <c r="B982" s="10"/>
      <c r="C982" s="11"/>
      <c r="D982" s="11"/>
      <c r="E982" s="12"/>
      <c r="F982" s="89"/>
      <c r="G982" s="89"/>
      <c r="H982" s="89"/>
      <c r="I982" s="88"/>
      <c r="Z982" s="15">
        <v>32636</v>
      </c>
      <c r="AC982" s="15">
        <v>32636</v>
      </c>
    </row>
    <row r="983" spans="2:29" ht="19.7" customHeight="1" x14ac:dyDescent="0.2">
      <c r="B983" s="10"/>
      <c r="C983" s="11"/>
      <c r="D983" s="11"/>
      <c r="E983" s="12"/>
      <c r="F983" s="89"/>
      <c r="G983" s="89"/>
      <c r="H983" s="89"/>
      <c r="I983" s="88"/>
      <c r="Z983" s="15">
        <v>65272</v>
      </c>
      <c r="AC983" s="15">
        <v>65272</v>
      </c>
    </row>
    <row r="984" spans="2:29" ht="19.7" customHeight="1" x14ac:dyDescent="0.2">
      <c r="B984" s="10"/>
      <c r="C984" s="11"/>
      <c r="D984" s="11"/>
      <c r="E984" s="12"/>
      <c r="F984" s="89"/>
      <c r="G984" s="89"/>
      <c r="H984" s="89"/>
      <c r="I984" s="88"/>
      <c r="Z984" s="15">
        <v>2965</v>
      </c>
      <c r="AC984" s="15">
        <v>2965</v>
      </c>
    </row>
    <row r="985" spans="2:29" ht="19.7" customHeight="1" x14ac:dyDescent="0.2">
      <c r="B985" s="10"/>
      <c r="C985" s="11"/>
      <c r="D985" s="11"/>
      <c r="E985" s="12"/>
      <c r="F985" s="89"/>
      <c r="G985" s="89"/>
      <c r="H985" s="89"/>
      <c r="I985" s="88"/>
      <c r="Z985" s="15">
        <v>162</v>
      </c>
      <c r="AC985" s="15">
        <v>162</v>
      </c>
    </row>
    <row r="986" spans="2:29" ht="19.7" customHeight="1" x14ac:dyDescent="0.2">
      <c r="B986" s="10"/>
      <c r="C986" s="11"/>
      <c r="D986" s="11"/>
      <c r="E986" s="12"/>
      <c r="F986" s="89"/>
      <c r="G986" s="89"/>
      <c r="H986" s="89"/>
      <c r="I986" s="88"/>
      <c r="Z986" s="15">
        <v>52293</v>
      </c>
      <c r="AC986" s="15">
        <v>52293</v>
      </c>
    </row>
    <row r="987" spans="2:29" ht="19.7" customHeight="1" x14ac:dyDescent="0.2">
      <c r="B987" s="10"/>
      <c r="C987" s="11"/>
      <c r="D987" s="11"/>
      <c r="E987" s="12"/>
      <c r="F987" s="89"/>
      <c r="G987" s="89"/>
      <c r="H987" s="89"/>
      <c r="I987" s="88"/>
      <c r="Z987" s="15">
        <v>742</v>
      </c>
      <c r="AC987" s="15">
        <v>742</v>
      </c>
    </row>
    <row r="988" spans="2:29" ht="19.7" customHeight="1" x14ac:dyDescent="0.2">
      <c r="B988" s="10"/>
      <c r="C988" s="11"/>
      <c r="D988" s="11"/>
      <c r="E988" s="12"/>
      <c r="F988" s="89"/>
      <c r="G988" s="89"/>
      <c r="H988" s="89"/>
      <c r="I988" s="88"/>
      <c r="Z988" s="15">
        <v>61280</v>
      </c>
      <c r="AC988" s="15">
        <v>61280</v>
      </c>
    </row>
    <row r="989" spans="2:29" ht="19.7" customHeight="1" x14ac:dyDescent="0.2">
      <c r="B989" s="10"/>
      <c r="C989" s="11"/>
      <c r="D989" s="11"/>
      <c r="E989" s="12"/>
      <c r="F989" s="89"/>
      <c r="G989" s="89"/>
      <c r="H989" s="89"/>
      <c r="I989" s="88"/>
      <c r="Z989" s="15">
        <v>2818</v>
      </c>
      <c r="AC989" s="15">
        <v>2818</v>
      </c>
    </row>
    <row r="990" spans="2:29" ht="19.7" customHeight="1" x14ac:dyDescent="0.2">
      <c r="B990" s="10"/>
      <c r="C990" s="11"/>
      <c r="D990" s="11"/>
      <c r="E990" s="12"/>
      <c r="F990" s="89"/>
      <c r="G990" s="89"/>
      <c r="H990" s="89"/>
      <c r="I990" s="88"/>
      <c r="Z990" s="15">
        <v>210925</v>
      </c>
      <c r="AA990" s="15">
        <v>45000</v>
      </c>
      <c r="AB990" s="15">
        <v>25984</v>
      </c>
      <c r="AC990" s="15">
        <v>139941</v>
      </c>
    </row>
    <row r="991" spans="2:29" ht="19.7" customHeight="1" x14ac:dyDescent="0.2">
      <c r="B991" s="10"/>
      <c r="C991" s="11"/>
      <c r="D991" s="11"/>
      <c r="E991" s="12"/>
      <c r="F991" s="89"/>
      <c r="G991" s="89"/>
      <c r="H991" s="89"/>
      <c r="I991" s="88"/>
      <c r="Z991" s="15">
        <v>19353</v>
      </c>
      <c r="AC991" s="15">
        <v>19353</v>
      </c>
    </row>
    <row r="992" spans="2:29" ht="19.7" customHeight="1" x14ac:dyDescent="0.2">
      <c r="B992" s="10"/>
      <c r="C992" s="11"/>
      <c r="D992" s="11"/>
      <c r="E992" s="12"/>
      <c r="F992" s="89"/>
      <c r="G992" s="89"/>
      <c r="H992" s="89"/>
      <c r="I992" s="88"/>
      <c r="Z992" s="15">
        <v>4750</v>
      </c>
      <c r="AB992" s="15">
        <v>1540</v>
      </c>
      <c r="AC992" s="15">
        <v>3210</v>
      </c>
    </row>
    <row r="993" spans="2:29" ht="19.7" customHeight="1" x14ac:dyDescent="0.2">
      <c r="B993" s="10"/>
      <c r="C993" s="11"/>
      <c r="D993" s="11"/>
      <c r="E993" s="12"/>
      <c r="F993" s="89"/>
      <c r="G993" s="89"/>
      <c r="H993" s="89"/>
      <c r="I993" s="88"/>
      <c r="Z993" s="15">
        <v>2818</v>
      </c>
      <c r="AC993" s="15">
        <v>2818</v>
      </c>
    </row>
    <row r="994" spans="2:29" ht="19.7" customHeight="1" x14ac:dyDescent="0.2">
      <c r="B994" s="10"/>
      <c r="C994" s="11"/>
      <c r="D994" s="11"/>
      <c r="E994" s="12"/>
      <c r="F994" s="89"/>
      <c r="G994" s="89"/>
      <c r="H994" s="89"/>
      <c r="I994" s="88"/>
      <c r="Z994" s="15">
        <v>563</v>
      </c>
      <c r="AC994" s="15">
        <v>563</v>
      </c>
    </row>
    <row r="995" spans="2:29" ht="19.7" customHeight="1" x14ac:dyDescent="0.2">
      <c r="B995" s="10"/>
      <c r="C995" s="11"/>
      <c r="D995" s="11"/>
      <c r="E995" s="12"/>
      <c r="F995" s="89"/>
      <c r="G995" s="89"/>
      <c r="H995" s="89"/>
      <c r="I995" s="88"/>
      <c r="Z995" s="15">
        <v>98974</v>
      </c>
      <c r="AA995" s="15">
        <v>3532</v>
      </c>
      <c r="AB995" s="15">
        <v>6496</v>
      </c>
      <c r="AC995" s="15">
        <v>88946</v>
      </c>
    </row>
    <row r="996" spans="2:29" ht="19.7" customHeight="1" x14ac:dyDescent="0.2">
      <c r="B996" s="10"/>
      <c r="C996" s="11"/>
      <c r="D996" s="11"/>
      <c r="E996" s="12"/>
      <c r="F996" s="89"/>
      <c r="G996" s="89"/>
      <c r="H996" s="89"/>
      <c r="I996" s="88"/>
      <c r="Z996" s="15">
        <v>50026</v>
      </c>
      <c r="AA996" s="15">
        <v>3532</v>
      </c>
      <c r="AB996" s="15">
        <v>6496</v>
      </c>
      <c r="AC996" s="15">
        <v>39998</v>
      </c>
    </row>
    <row r="997" spans="2:29" ht="19.7" customHeight="1" x14ac:dyDescent="0.2">
      <c r="B997" s="10"/>
      <c r="C997" s="11"/>
      <c r="D997" s="11"/>
      <c r="E997" s="12"/>
      <c r="F997" s="89"/>
      <c r="G997" s="89"/>
      <c r="H997" s="89"/>
      <c r="I997" s="88"/>
      <c r="Z997" s="15">
        <v>4446</v>
      </c>
      <c r="AC997" s="15">
        <v>4446</v>
      </c>
    </row>
    <row r="998" spans="2:29" ht="19.7" customHeight="1" x14ac:dyDescent="0.2">
      <c r="B998" s="10"/>
      <c r="C998" s="11"/>
      <c r="D998" s="11"/>
      <c r="E998" s="12"/>
      <c r="F998" s="89"/>
      <c r="G998" s="89"/>
      <c r="H998" s="89"/>
      <c r="I998" s="88"/>
      <c r="Z998" s="15">
        <v>422</v>
      </c>
      <c r="AC998" s="15">
        <v>422</v>
      </c>
    </row>
    <row r="999" spans="2:29" ht="19.7" customHeight="1" x14ac:dyDescent="0.2">
      <c r="B999" s="10"/>
      <c r="C999" s="11"/>
      <c r="D999" s="11"/>
      <c r="E999" s="12"/>
      <c r="F999" s="89"/>
      <c r="G999" s="89"/>
      <c r="H999" s="89"/>
      <c r="I999" s="88"/>
      <c r="Z999" s="15">
        <v>104834</v>
      </c>
      <c r="AA999" s="15">
        <v>20106</v>
      </c>
      <c r="AB999" s="15">
        <v>8601</v>
      </c>
      <c r="AC999" s="15">
        <v>76127</v>
      </c>
    </row>
    <row r="1000" spans="2:29" ht="19.7" customHeight="1" x14ac:dyDescent="0.2">
      <c r="B1000" s="10"/>
      <c r="C1000" s="11"/>
      <c r="D1000" s="11"/>
      <c r="E1000" s="12"/>
      <c r="F1000" s="89"/>
      <c r="G1000" s="89"/>
      <c r="H1000" s="89"/>
      <c r="I1000" s="88"/>
      <c r="Z1000" s="15">
        <v>1795</v>
      </c>
      <c r="AB1000" s="15">
        <v>1376</v>
      </c>
      <c r="AC1000" s="15">
        <v>419</v>
      </c>
    </row>
    <row r="1001" spans="2:29" ht="19.7" customHeight="1" x14ac:dyDescent="0.2">
      <c r="B1001" s="10"/>
      <c r="C1001" s="11"/>
      <c r="D1001" s="11"/>
      <c r="E1001" s="12"/>
      <c r="F1001" s="89"/>
      <c r="G1001" s="89"/>
      <c r="H1001" s="89"/>
      <c r="I1001" s="88"/>
      <c r="Z1001" s="15">
        <v>44505</v>
      </c>
      <c r="AC1001" s="15">
        <v>44505</v>
      </c>
    </row>
    <row r="1002" spans="2:29" ht="19.7" customHeight="1" x14ac:dyDescent="0.2">
      <c r="B1002" s="10"/>
      <c r="C1002" s="11"/>
      <c r="D1002" s="11"/>
      <c r="E1002" s="12"/>
      <c r="F1002" s="89"/>
      <c r="G1002" s="89"/>
      <c r="H1002" s="89"/>
      <c r="I1002" s="88"/>
      <c r="Z1002" s="15">
        <v>48571</v>
      </c>
      <c r="AC1002" s="15">
        <v>48571</v>
      </c>
    </row>
    <row r="1003" spans="2:29" ht="19.7" customHeight="1" x14ac:dyDescent="0.2">
      <c r="B1003" s="10"/>
      <c r="C1003" s="11"/>
      <c r="D1003" s="11"/>
      <c r="E1003" s="12"/>
      <c r="F1003" s="89"/>
      <c r="G1003" s="89"/>
      <c r="H1003" s="89"/>
      <c r="I1003" s="88"/>
      <c r="Z1003" s="15">
        <v>77057</v>
      </c>
      <c r="AC1003" s="15">
        <v>77057</v>
      </c>
    </row>
    <row r="1004" spans="2:29" ht="19.7" customHeight="1" x14ac:dyDescent="0.2">
      <c r="B1004" s="10"/>
      <c r="C1004" s="11"/>
      <c r="D1004" s="11"/>
      <c r="E1004" s="12"/>
      <c r="F1004" s="89"/>
      <c r="G1004" s="89"/>
      <c r="H1004" s="89"/>
      <c r="I1004" s="88"/>
      <c r="Z1004" s="15">
        <v>201595</v>
      </c>
      <c r="AC1004" s="15">
        <v>201595</v>
      </c>
    </row>
    <row r="1005" spans="2:29" ht="19.7" customHeight="1" x14ac:dyDescent="0.2">
      <c r="B1005" s="16"/>
      <c r="C1005" s="17"/>
      <c r="D1005" s="17"/>
      <c r="E1005" s="18"/>
      <c r="F1005" s="82"/>
      <c r="G1005" s="82"/>
      <c r="H1005" s="82"/>
      <c r="I1005" s="87"/>
      <c r="Z1005" s="15">
        <v>336143</v>
      </c>
      <c r="AC1005" s="15">
        <v>336143</v>
      </c>
    </row>
    <row r="1006" spans="2:29" ht="19.7" customHeight="1" x14ac:dyDescent="0.2">
      <c r="B1006" s="10"/>
      <c r="C1006" s="11"/>
      <c r="D1006" s="11"/>
      <c r="E1006" s="12"/>
      <c r="F1006" s="89"/>
      <c r="G1006" s="89"/>
      <c r="H1006" s="89"/>
      <c r="I1006" s="88"/>
      <c r="Z1006" s="15">
        <v>468950</v>
      </c>
      <c r="AC1006" s="15">
        <v>468950</v>
      </c>
    </row>
    <row r="1007" spans="2:29" ht="19.7" customHeight="1" x14ac:dyDescent="0.2">
      <c r="B1007" s="10"/>
      <c r="C1007" s="11"/>
      <c r="D1007" s="11"/>
      <c r="E1007" s="12"/>
      <c r="F1007" s="89"/>
      <c r="G1007" s="89"/>
      <c r="H1007" s="89"/>
      <c r="I1007" s="88"/>
      <c r="Z1007" s="15">
        <v>565025</v>
      </c>
      <c r="AC1007" s="15">
        <v>565025</v>
      </c>
    </row>
    <row r="1008" spans="2:29" ht="19.7" customHeight="1" x14ac:dyDescent="0.2">
      <c r="B1008" s="10"/>
      <c r="C1008" s="11"/>
      <c r="D1008" s="11"/>
      <c r="E1008" s="12"/>
      <c r="F1008" s="89"/>
      <c r="G1008" s="89"/>
      <c r="H1008" s="89"/>
      <c r="I1008" s="88"/>
      <c r="Z1008" s="15">
        <v>661100</v>
      </c>
      <c r="AC1008" s="15">
        <v>661100</v>
      </c>
    </row>
    <row r="1009" spans="2:29" ht="19.7" customHeight="1" x14ac:dyDescent="0.2">
      <c r="B1009" s="10"/>
      <c r="C1009" s="11"/>
      <c r="D1009" s="11"/>
      <c r="E1009" s="12"/>
      <c r="F1009" s="89"/>
      <c r="G1009" s="89"/>
      <c r="H1009" s="89"/>
      <c r="I1009" s="88"/>
      <c r="Z1009" s="15">
        <v>943250</v>
      </c>
      <c r="AC1009" s="15">
        <v>943250</v>
      </c>
    </row>
    <row r="1010" spans="2:29" ht="19.7" customHeight="1" x14ac:dyDescent="0.2">
      <c r="B1010" s="10"/>
      <c r="C1010" s="11"/>
      <c r="D1010" s="11"/>
      <c r="E1010" s="12"/>
      <c r="F1010" s="89"/>
      <c r="G1010" s="89"/>
      <c r="H1010" s="89"/>
      <c r="I1010" s="88"/>
      <c r="Z1010" s="15">
        <v>1278500</v>
      </c>
      <c r="AC1010" s="15">
        <v>1278500</v>
      </c>
    </row>
    <row r="1011" spans="2:29" ht="19.7" customHeight="1" x14ac:dyDescent="0.2">
      <c r="B1011" s="10"/>
      <c r="C1011" s="11"/>
      <c r="D1011" s="11"/>
      <c r="E1011" s="12"/>
      <c r="F1011" s="89"/>
      <c r="G1011" s="89"/>
      <c r="H1011" s="89"/>
      <c r="I1011" s="88"/>
      <c r="Z1011" s="15">
        <v>37060</v>
      </c>
      <c r="AA1011" s="15">
        <v>20106</v>
      </c>
      <c r="AB1011" s="15">
        <v>8809</v>
      </c>
      <c r="AC1011" s="15">
        <v>8145</v>
      </c>
    </row>
    <row r="1012" spans="2:29" ht="19.7" customHeight="1" x14ac:dyDescent="0.2">
      <c r="B1012" s="10"/>
      <c r="C1012" s="11"/>
      <c r="D1012" s="11"/>
      <c r="E1012" s="12"/>
      <c r="F1012" s="89"/>
      <c r="G1012" s="89"/>
      <c r="H1012" s="89"/>
      <c r="I1012" s="88"/>
      <c r="Z1012" s="15">
        <v>47512</v>
      </c>
      <c r="AA1012" s="15">
        <v>20106</v>
      </c>
      <c r="AB1012" s="15">
        <v>7840</v>
      </c>
      <c r="AC1012" s="15">
        <v>19566</v>
      </c>
    </row>
    <row r="1013" spans="2:29" ht="19.7" customHeight="1" x14ac:dyDescent="0.2">
      <c r="B1013" s="10"/>
      <c r="C1013" s="11"/>
      <c r="D1013" s="11"/>
      <c r="E1013" s="12"/>
      <c r="F1013" s="89"/>
      <c r="G1013" s="89"/>
      <c r="H1013" s="89"/>
      <c r="I1013" s="88"/>
      <c r="Z1013" s="15">
        <v>47866</v>
      </c>
      <c r="AA1013" s="15">
        <v>20106</v>
      </c>
      <c r="AB1013" s="15">
        <v>7840</v>
      </c>
      <c r="AC1013" s="15">
        <v>19920</v>
      </c>
    </row>
    <row r="1014" spans="2:29" ht="19.7" customHeight="1" x14ac:dyDescent="0.2">
      <c r="B1014" s="10"/>
      <c r="C1014" s="11"/>
      <c r="D1014" s="11"/>
      <c r="E1014" s="12"/>
      <c r="F1014" s="89"/>
      <c r="G1014" s="89"/>
      <c r="H1014" s="89"/>
      <c r="I1014" s="88"/>
      <c r="Z1014" s="15">
        <v>1547</v>
      </c>
      <c r="AC1014" s="15">
        <v>1547</v>
      </c>
    </row>
    <row r="1015" spans="2:29" ht="19.7" customHeight="1" x14ac:dyDescent="0.2">
      <c r="B1015" s="10"/>
      <c r="C1015" s="11"/>
      <c r="D1015" s="11"/>
      <c r="E1015" s="12"/>
      <c r="F1015" s="89"/>
      <c r="G1015" s="89"/>
      <c r="H1015" s="89"/>
      <c r="I1015" s="88"/>
      <c r="Z1015" s="15">
        <v>171494</v>
      </c>
      <c r="AA1015" s="15">
        <v>80110</v>
      </c>
      <c r="AB1015" s="15">
        <v>22444</v>
      </c>
      <c r="AC1015" s="15">
        <v>68940</v>
      </c>
    </row>
    <row r="1016" spans="2:29" ht="19.7" customHeight="1" x14ac:dyDescent="0.2">
      <c r="B1016" s="10"/>
      <c r="C1016" s="11"/>
      <c r="D1016" s="11"/>
      <c r="E1016" s="12"/>
      <c r="F1016" s="89"/>
      <c r="G1016" s="89"/>
      <c r="H1016" s="89"/>
      <c r="I1016" s="88"/>
      <c r="Z1016" s="15">
        <v>69130</v>
      </c>
      <c r="AA1016" s="15">
        <v>28259</v>
      </c>
      <c r="AB1016" s="15">
        <v>15850</v>
      </c>
      <c r="AC1016" s="15">
        <v>25021</v>
      </c>
    </row>
    <row r="1017" spans="2:29" ht="19.7" customHeight="1" x14ac:dyDescent="0.2">
      <c r="B1017" s="16"/>
      <c r="C1017" s="17"/>
      <c r="D1017" s="17"/>
      <c r="E1017" s="18"/>
      <c r="F1017" s="82"/>
      <c r="G1017" s="82"/>
      <c r="H1017" s="82"/>
      <c r="I1017" s="87"/>
      <c r="Z1017" s="15">
        <v>74538</v>
      </c>
      <c r="AA1017" s="15">
        <v>28259</v>
      </c>
      <c r="AB1017" s="15">
        <v>20905</v>
      </c>
      <c r="AC1017" s="15">
        <v>25374</v>
      </c>
    </row>
    <row r="1018" spans="2:29" x14ac:dyDescent="0.2">
      <c r="B1018" s="24"/>
      <c r="C1018" s="24"/>
      <c r="D1018" s="24"/>
      <c r="E1018" s="24"/>
      <c r="F1018" s="24"/>
      <c r="G1018" s="24"/>
      <c r="H1018" s="24"/>
      <c r="I1018" s="24"/>
    </row>
  </sheetData>
  <mergeCells count="1">
    <mergeCell ref="B1:I2"/>
  </mergeCells>
  <phoneticPr fontId="2" type="noConversion"/>
  <printOptions horizontalCentered="1" verticalCentered="1"/>
  <pageMargins left="7.874015748031496E-2" right="7.874015748031496E-2" top="0.39370078740157483" bottom="0.39370078740157483" header="0.39370078740157483" footer="0.39370078740157483"/>
  <pageSetup paperSize="9" scale="90" orientation="landscape" r:id="rId1"/>
  <headerFooter alignWithMargins="0"/>
  <rowBreaks count="39" manualBreakCount="39">
    <brk id="55" min="2" max="9" man="1"/>
    <brk id="80" min="2" max="9" man="1"/>
    <brk id="105" min="2" max="9" man="1"/>
    <brk id="130" min="2" max="9" man="1"/>
    <brk id="155" min="2" max="9" man="1"/>
    <brk id="180" min="2" max="9" man="1"/>
    <brk id="205" min="2" max="9" man="1"/>
    <brk id="230" min="2" max="9" man="1"/>
    <brk id="255" min="2" max="9" man="1"/>
    <brk id="280" min="2" max="9" man="1"/>
    <brk id="305" min="2" max="9" man="1"/>
    <brk id="330" min="2" max="9" man="1"/>
    <brk id="355" min="2" max="9" man="1"/>
    <brk id="380" min="2" max="9" man="1"/>
    <brk id="405" min="2" max="9" man="1"/>
    <brk id="430" min="2" max="9" man="1"/>
    <brk id="455" min="2" max="9" man="1"/>
    <brk id="480" min="2" max="9" man="1"/>
    <brk id="505" min="2" max="9" man="1"/>
    <brk id="530" min="2" max="9" man="1"/>
    <brk id="555" min="2" max="9" man="1"/>
    <brk id="580" min="2" max="9" man="1"/>
    <brk id="605" min="2" max="9" man="1"/>
    <brk id="630" min="2" max="9" man="1"/>
    <brk id="655" min="2" max="9" man="1"/>
    <brk id="680" min="2" max="9" man="1"/>
    <brk id="705" min="2" max="9" man="1"/>
    <brk id="730" min="2" max="9" man="1"/>
    <brk id="755" min="2" max="9" man="1"/>
    <brk id="780" min="2" max="9" man="1"/>
    <brk id="805" min="2" max="9" man="1"/>
    <brk id="830" min="2" max="9" man="1"/>
    <brk id="855" min="2" max="9" man="1"/>
    <brk id="880" min="2" max="9" man="1"/>
    <brk id="905" min="2" max="9" man="1"/>
    <brk id="930" min="2" max="9" man="1"/>
    <brk id="955" min="2" max="9" man="1"/>
    <brk id="980" min="2" max="9" man="1"/>
    <brk id="1005" min="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/>
  <dimension ref="A1:AE290"/>
  <sheetViews>
    <sheetView view="pageBreakPreview" zoomScaleNormal="100" zoomScaleSheetLayoutView="100" workbookViewId="0">
      <pane xSplit="3" ySplit="3" topLeftCell="D265" activePane="bottomRight" state="frozen"/>
      <selection pane="topRight"/>
      <selection pane="bottomLeft"/>
      <selection pane="bottomRight" activeCell="U282" sqref="U282"/>
    </sheetView>
  </sheetViews>
  <sheetFormatPr defaultColWidth="1.44140625" defaultRowHeight="12.75" x14ac:dyDescent="0.2"/>
  <cols>
    <col min="1" max="1" width="3.77734375" style="9" customWidth="1"/>
    <col min="2" max="2" width="22.109375" style="9" customWidth="1"/>
    <col min="3" max="3" width="18.109375" style="9" customWidth="1"/>
    <col min="4" max="4" width="10.77734375" style="9" customWidth="1"/>
    <col min="5" max="7" width="5.77734375" style="9" customWidth="1"/>
    <col min="8" max="8" width="12.77734375" style="9" customWidth="1"/>
    <col min="9" max="9" width="8.109375" style="9" customWidth="1"/>
    <col min="10" max="12" width="7.5546875" style="9" customWidth="1"/>
    <col min="13" max="13" width="10.44140625" style="25" customWidth="1"/>
    <col min="14" max="14" width="8.88671875" style="9" customWidth="1"/>
    <col min="15" max="16" width="8.88671875" style="251" customWidth="1"/>
    <col min="17" max="18" width="8.88671875" style="252" customWidth="1"/>
    <col min="19" max="240" width="8.88671875" style="9" customWidth="1"/>
    <col min="241" max="241" width="0.5546875" style="9" customWidth="1"/>
    <col min="242" max="242" width="22.109375" style="9" customWidth="1"/>
    <col min="243" max="243" width="18.109375" style="9" customWidth="1"/>
    <col min="244" max="16384" width="1.44140625" style="9"/>
  </cols>
  <sheetData>
    <row r="1" spans="1:18" ht="24.95" customHeight="1" x14ac:dyDescent="0.2">
      <c r="B1" s="279" t="s">
        <v>12561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8" ht="9.9499999999999993" customHeight="1" x14ac:dyDescent="0.2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8" ht="30.75" customHeight="1" x14ac:dyDescent="0.2">
      <c r="B3" s="21" t="s">
        <v>12562</v>
      </c>
      <c r="C3" s="22" t="s">
        <v>66</v>
      </c>
      <c r="D3" s="293" t="s">
        <v>12563</v>
      </c>
      <c r="E3" s="293"/>
      <c r="F3" s="293"/>
      <c r="G3" s="293"/>
      <c r="H3" s="293"/>
      <c r="I3" s="52" t="s">
        <v>12564</v>
      </c>
      <c r="J3" s="22" t="s">
        <v>4448</v>
      </c>
      <c r="K3" s="22" t="s">
        <v>4449</v>
      </c>
      <c r="L3" s="22" t="s">
        <v>12565</v>
      </c>
      <c r="M3" s="23" t="s">
        <v>12542</v>
      </c>
      <c r="O3" s="253" t="s">
        <v>12831</v>
      </c>
      <c r="P3" s="251">
        <v>1000</v>
      </c>
      <c r="Q3" s="251" t="s">
        <v>12832</v>
      </c>
      <c r="R3" s="251">
        <v>1157</v>
      </c>
    </row>
    <row r="4" spans="1:18" ht="19.7" customHeight="1" x14ac:dyDescent="0.2">
      <c r="A4" s="185" t="s">
        <v>12833</v>
      </c>
      <c r="B4" s="186" t="str">
        <f>A4&amp;B5</f>
        <v>01.굴삭기(유압식 백호)</v>
      </c>
      <c r="C4" s="187"/>
      <c r="D4" s="188"/>
      <c r="E4" s="189"/>
      <c r="F4" s="189"/>
      <c r="G4" s="189"/>
      <c r="H4" s="190"/>
      <c r="I4" s="187"/>
      <c r="J4" s="187"/>
      <c r="K4" s="187"/>
      <c r="L4" s="187"/>
      <c r="M4" s="191"/>
      <c r="O4" s="253"/>
      <c r="Q4" s="251"/>
      <c r="R4" s="251"/>
    </row>
    <row r="5" spans="1:18" ht="19.7" customHeight="1" x14ac:dyDescent="0.2">
      <c r="A5" s="9">
        <v>1</v>
      </c>
      <c r="B5" s="192" t="s">
        <v>12729</v>
      </c>
      <c r="C5" s="193" t="s">
        <v>60</v>
      </c>
      <c r="D5" s="194"/>
      <c r="E5" s="195"/>
      <c r="F5" s="195"/>
      <c r="G5" s="195"/>
      <c r="H5" s="196"/>
      <c r="I5" s="99" t="e">
        <f>TEXT(J5+K5+L5,"#,##0")</f>
        <v>#REF!</v>
      </c>
      <c r="J5" s="99" t="e">
        <f>TRUNC(J6+J7+J8+J9)</f>
        <v>#REF!</v>
      </c>
      <c r="K5" s="99" t="e">
        <f>TRUNC(K6+K7+K8+K9)</f>
        <v>#REF!</v>
      </c>
      <c r="L5" s="99">
        <f>TRUNC(L6+L7+L8+L9)</f>
        <v>13041</v>
      </c>
      <c r="M5" s="197"/>
    </row>
    <row r="6" spans="1:18" ht="19.7" customHeight="1" x14ac:dyDescent="0.2">
      <c r="B6" s="198" t="s">
        <v>12691</v>
      </c>
      <c r="C6" s="97"/>
      <c r="D6" s="194">
        <f>$P$3*O6</f>
        <v>62550000</v>
      </c>
      <c r="E6" s="195" t="s">
        <v>12586</v>
      </c>
      <c r="F6" s="195">
        <v>2085</v>
      </c>
      <c r="G6" s="199" t="s">
        <v>12566</v>
      </c>
      <c r="H6" s="196" t="s">
        <v>12567</v>
      </c>
      <c r="I6" s="200"/>
      <c r="J6" s="200"/>
      <c r="K6" s="200"/>
      <c r="L6" s="200">
        <f>TRUNC(D6*F6*0.0000001,1)</f>
        <v>13041.6</v>
      </c>
      <c r="M6" s="201"/>
      <c r="O6" s="251">
        <v>62550</v>
      </c>
    </row>
    <row r="7" spans="1:18" ht="19.7" customHeight="1" x14ac:dyDescent="0.2">
      <c r="B7" s="198" t="s">
        <v>12575</v>
      </c>
      <c r="C7" s="97" t="s">
        <v>12569</v>
      </c>
      <c r="D7" s="202">
        <v>5</v>
      </c>
      <c r="E7" s="195" t="s">
        <v>12587</v>
      </c>
      <c r="F7" s="195" t="e">
        <f>VLOOKUP($C7,토목기계경비적용기준!H:K,4,FALSE)</f>
        <v>#REF!</v>
      </c>
      <c r="G7" s="199"/>
      <c r="H7" s="196"/>
      <c r="I7" s="200"/>
      <c r="J7" s="200"/>
      <c r="K7" s="200" t="e">
        <f>TRUNC(D7*F7,1)</f>
        <v>#REF!</v>
      </c>
      <c r="L7" s="203"/>
      <c r="M7" s="201"/>
    </row>
    <row r="8" spans="1:18" ht="19.7" customHeight="1" x14ac:dyDescent="0.2">
      <c r="B8" s="198" t="s">
        <v>12573</v>
      </c>
      <c r="C8" s="97" t="s">
        <v>12570</v>
      </c>
      <c r="D8" s="202">
        <v>21</v>
      </c>
      <c r="E8" s="195" t="s">
        <v>12834</v>
      </c>
      <c r="F8" s="195" t="e">
        <f>K7</f>
        <v>#REF!</v>
      </c>
      <c r="G8" s="199"/>
      <c r="H8" s="196"/>
      <c r="I8" s="200"/>
      <c r="J8" s="200"/>
      <c r="K8" s="200" t="e">
        <f>TRUNC(D8/100*F8,1)</f>
        <v>#REF!</v>
      </c>
      <c r="L8" s="203"/>
      <c r="M8" s="201"/>
    </row>
    <row r="9" spans="1:18" ht="19.7" customHeight="1" x14ac:dyDescent="0.2">
      <c r="B9" s="198" t="s">
        <v>4395</v>
      </c>
      <c r="C9" s="97"/>
      <c r="D9" s="204">
        <v>1</v>
      </c>
      <c r="E9" s="195" t="s">
        <v>12835</v>
      </c>
      <c r="F9" s="195" t="e">
        <f>VLOOKUP(B9,#REF!,2,FALSE)</f>
        <v>#REF!</v>
      </c>
      <c r="G9" s="199" t="s">
        <v>12566</v>
      </c>
      <c r="H9" s="196" t="s">
        <v>12870</v>
      </c>
      <c r="I9" s="200"/>
      <c r="J9" s="200" t="e">
        <f>TRUNC(D9*F9*토목기계경비적용기준!$E$19,1)</f>
        <v>#REF!</v>
      </c>
      <c r="K9" s="203"/>
      <c r="L9" s="203"/>
      <c r="M9" s="100"/>
    </row>
    <row r="10" spans="1:18" ht="19.7" customHeight="1" x14ac:dyDescent="0.2">
      <c r="B10" s="198"/>
      <c r="C10" s="97"/>
      <c r="D10" s="204"/>
      <c r="E10" s="195"/>
      <c r="F10" s="195"/>
      <c r="G10" s="199"/>
      <c r="H10" s="196"/>
      <c r="I10" s="200"/>
      <c r="J10" s="200"/>
      <c r="K10" s="203"/>
      <c r="L10" s="203"/>
      <c r="M10" s="100"/>
    </row>
    <row r="11" spans="1:18" ht="19.7" customHeight="1" x14ac:dyDescent="0.2">
      <c r="A11" s="185" t="s">
        <v>12836</v>
      </c>
      <c r="B11" s="192" t="str">
        <f>A11&amp;B12</f>
        <v>02.굴삭기(유압식 백호)</v>
      </c>
      <c r="C11" s="205"/>
      <c r="D11" s="206"/>
      <c r="E11" s="207"/>
      <c r="F11" s="207"/>
      <c r="G11" s="207"/>
      <c r="H11" s="208"/>
      <c r="I11" s="205"/>
      <c r="J11" s="205"/>
      <c r="K11" s="205"/>
      <c r="L11" s="205"/>
      <c r="M11" s="209"/>
      <c r="O11" s="253"/>
      <c r="Q11" s="251"/>
      <c r="R11" s="251"/>
    </row>
    <row r="12" spans="1:18" ht="19.7" customHeight="1" x14ac:dyDescent="0.2">
      <c r="A12" s="9">
        <v>2</v>
      </c>
      <c r="B12" s="192" t="s">
        <v>12837</v>
      </c>
      <c r="C12" s="193" t="s">
        <v>12838</v>
      </c>
      <c r="D12" s="194"/>
      <c r="E12" s="195"/>
      <c r="F12" s="195"/>
      <c r="G12" s="195"/>
      <c r="H12" s="196"/>
      <c r="I12" s="99" t="e">
        <f>TEXT(J12+K12+L12,"#,##0")</f>
        <v>#REF!</v>
      </c>
      <c r="J12" s="99" t="e">
        <f>TRUNC(J13+J14+J15+J16)</f>
        <v>#REF!</v>
      </c>
      <c r="K12" s="99" t="e">
        <f>TRUNC(K13+K14+K15+K16)</f>
        <v>#REF!</v>
      </c>
      <c r="L12" s="99">
        <f>TRUNC(L13+L14+L15+L16)</f>
        <v>16378</v>
      </c>
      <c r="M12" s="100"/>
    </row>
    <row r="13" spans="1:18" ht="19.7" customHeight="1" x14ac:dyDescent="0.2">
      <c r="B13" s="198" t="s">
        <v>12572</v>
      </c>
      <c r="C13" s="97"/>
      <c r="D13" s="194">
        <f>$P$3*O13</f>
        <v>78556000</v>
      </c>
      <c r="E13" s="195" t="s">
        <v>12839</v>
      </c>
      <c r="F13" s="195">
        <v>2085</v>
      </c>
      <c r="G13" s="199" t="s">
        <v>12566</v>
      </c>
      <c r="H13" s="196" t="s">
        <v>12567</v>
      </c>
      <c r="I13" s="200"/>
      <c r="J13" s="200"/>
      <c r="K13" s="200"/>
      <c r="L13" s="200">
        <f>TRUNC(D13*F13*0.0000001,1)</f>
        <v>16378.9</v>
      </c>
      <c r="M13" s="201"/>
      <c r="O13" s="251">
        <v>78556</v>
      </c>
    </row>
    <row r="14" spans="1:18" ht="19.7" customHeight="1" x14ac:dyDescent="0.2">
      <c r="B14" s="198" t="s">
        <v>12575</v>
      </c>
      <c r="C14" s="97" t="s">
        <v>12569</v>
      </c>
      <c r="D14" s="202">
        <v>9.9</v>
      </c>
      <c r="E14" s="195" t="s">
        <v>12840</v>
      </c>
      <c r="F14" s="195" t="e">
        <f>VLOOKUP($C14,토목기계경비적용기준!H:K,4,FALSE)</f>
        <v>#REF!</v>
      </c>
      <c r="G14" s="199"/>
      <c r="H14" s="196"/>
      <c r="I14" s="200"/>
      <c r="J14" s="200"/>
      <c r="K14" s="200" t="e">
        <f>TRUNC(D14*F14,1)</f>
        <v>#REF!</v>
      </c>
      <c r="L14" s="203"/>
      <c r="M14" s="201"/>
    </row>
    <row r="15" spans="1:18" ht="19.7" customHeight="1" x14ac:dyDescent="0.2">
      <c r="B15" s="198" t="s">
        <v>12573</v>
      </c>
      <c r="C15" s="97" t="s">
        <v>12570</v>
      </c>
      <c r="D15" s="202">
        <v>22</v>
      </c>
      <c r="E15" s="195" t="s">
        <v>12834</v>
      </c>
      <c r="F15" s="195" t="e">
        <f>K14</f>
        <v>#REF!</v>
      </c>
      <c r="G15" s="199"/>
      <c r="H15" s="196"/>
      <c r="I15" s="200"/>
      <c r="J15" s="200"/>
      <c r="K15" s="200" t="e">
        <f>TRUNC(D15/100*F15,1)</f>
        <v>#REF!</v>
      </c>
      <c r="L15" s="203"/>
      <c r="M15" s="201"/>
    </row>
    <row r="16" spans="1:18" ht="19.7" customHeight="1" x14ac:dyDescent="0.2">
      <c r="B16" s="198" t="s">
        <v>4395</v>
      </c>
      <c r="C16" s="97"/>
      <c r="D16" s="204">
        <v>1</v>
      </c>
      <c r="E16" s="195" t="s">
        <v>12835</v>
      </c>
      <c r="F16" s="195" t="e">
        <f>VLOOKUP(B16,#REF!,2,FALSE)</f>
        <v>#REF!</v>
      </c>
      <c r="G16" s="199" t="s">
        <v>12566</v>
      </c>
      <c r="H16" s="196" t="s">
        <v>12553</v>
      </c>
      <c r="I16" s="200"/>
      <c r="J16" s="200" t="e">
        <f>TRUNC(D16*F16*토목기계경비적용기준!$E$19,1)</f>
        <v>#REF!</v>
      </c>
      <c r="K16" s="203"/>
      <c r="L16" s="203"/>
      <c r="M16" s="100"/>
    </row>
    <row r="17" spans="1:18" ht="19.7" customHeight="1" x14ac:dyDescent="0.2">
      <c r="B17" s="198"/>
      <c r="C17" s="97"/>
      <c r="D17" s="204"/>
      <c r="E17" s="195"/>
      <c r="F17" s="195"/>
      <c r="G17" s="199"/>
      <c r="H17" s="196"/>
      <c r="I17" s="200"/>
      <c r="J17" s="200"/>
      <c r="K17" s="203"/>
      <c r="L17" s="203"/>
      <c r="M17" s="100"/>
    </row>
    <row r="18" spans="1:18" ht="19.7" customHeight="1" x14ac:dyDescent="0.2">
      <c r="A18" s="185" t="s">
        <v>12841</v>
      </c>
      <c r="B18" s="192" t="str">
        <f>A18&amp;B19</f>
        <v>03.굴삭기(유압식 백호)</v>
      </c>
      <c r="C18" s="205"/>
      <c r="D18" s="206"/>
      <c r="E18" s="207"/>
      <c r="F18" s="207"/>
      <c r="G18" s="207"/>
      <c r="H18" s="208"/>
      <c r="I18" s="205"/>
      <c r="J18" s="205"/>
      <c r="K18" s="205"/>
      <c r="L18" s="205"/>
      <c r="M18" s="209"/>
      <c r="O18" s="253"/>
      <c r="Q18" s="251"/>
      <c r="R18" s="251"/>
    </row>
    <row r="19" spans="1:18" ht="19.7" customHeight="1" x14ac:dyDescent="0.2">
      <c r="A19" s="9">
        <v>3</v>
      </c>
      <c r="B19" s="192" t="s">
        <v>12837</v>
      </c>
      <c r="C19" s="193" t="s">
        <v>12842</v>
      </c>
      <c r="D19" s="194"/>
      <c r="E19" s="195"/>
      <c r="F19" s="195"/>
      <c r="G19" s="195"/>
      <c r="H19" s="196"/>
      <c r="I19" s="99" t="e">
        <f>TEXT(J19+K19+L19,"#,##0")</f>
        <v>#REF!</v>
      </c>
      <c r="J19" s="99" t="e">
        <f>TRUNC(J20+J21+J22+J23)</f>
        <v>#REF!</v>
      </c>
      <c r="K19" s="99" t="e">
        <f>TRUNC(K20+K21+K22+K23)</f>
        <v>#REF!</v>
      </c>
      <c r="L19" s="99">
        <f>TRUNC(L20+L21+L22+L23)</f>
        <v>21957</v>
      </c>
      <c r="M19" s="100"/>
    </row>
    <row r="20" spans="1:18" ht="19.7" customHeight="1" x14ac:dyDescent="0.2">
      <c r="B20" s="198" t="s">
        <v>12572</v>
      </c>
      <c r="C20" s="97"/>
      <c r="D20" s="194">
        <f>$P$3*O20</f>
        <v>105310000</v>
      </c>
      <c r="E20" s="195" t="s">
        <v>12839</v>
      </c>
      <c r="F20" s="195">
        <v>2085</v>
      </c>
      <c r="G20" s="199" t="s">
        <v>12566</v>
      </c>
      <c r="H20" s="196" t="s">
        <v>12567</v>
      </c>
      <c r="I20" s="200"/>
      <c r="J20" s="200"/>
      <c r="K20" s="200"/>
      <c r="L20" s="200">
        <f>TRUNC(D20*F20*0.0000001,1)</f>
        <v>21957.1</v>
      </c>
      <c r="M20" s="201"/>
      <c r="O20" s="251">
        <v>105310</v>
      </c>
    </row>
    <row r="21" spans="1:18" ht="19.7" customHeight="1" x14ac:dyDescent="0.2">
      <c r="B21" s="198" t="s">
        <v>12575</v>
      </c>
      <c r="C21" s="97" t="s">
        <v>12569</v>
      </c>
      <c r="D21" s="202">
        <v>10.199999999999999</v>
      </c>
      <c r="E21" s="195" t="s">
        <v>12840</v>
      </c>
      <c r="F21" s="195" t="e">
        <f>VLOOKUP($C21,토목기계경비적용기준!H:K,4,FALSE)</f>
        <v>#REF!</v>
      </c>
      <c r="G21" s="199"/>
      <c r="H21" s="196"/>
      <c r="I21" s="200"/>
      <c r="J21" s="200"/>
      <c r="K21" s="200" t="e">
        <f>TRUNC(D21*F21,1)</f>
        <v>#REF!</v>
      </c>
      <c r="L21" s="203"/>
      <c r="M21" s="201"/>
    </row>
    <row r="22" spans="1:18" ht="19.7" customHeight="1" x14ac:dyDescent="0.2">
      <c r="B22" s="198" t="s">
        <v>12573</v>
      </c>
      <c r="C22" s="97" t="s">
        <v>12570</v>
      </c>
      <c r="D22" s="202">
        <v>22</v>
      </c>
      <c r="E22" s="195" t="s">
        <v>12834</v>
      </c>
      <c r="F22" s="195" t="e">
        <f>K21</f>
        <v>#REF!</v>
      </c>
      <c r="G22" s="199"/>
      <c r="H22" s="196"/>
      <c r="I22" s="200"/>
      <c r="J22" s="200"/>
      <c r="K22" s="200" t="e">
        <f>TRUNC(D22/100*F22,1)</f>
        <v>#REF!</v>
      </c>
      <c r="L22" s="203"/>
      <c r="M22" s="201"/>
    </row>
    <row r="23" spans="1:18" ht="19.7" customHeight="1" x14ac:dyDescent="0.2">
      <c r="B23" s="198" t="s">
        <v>4395</v>
      </c>
      <c r="C23" s="97"/>
      <c r="D23" s="204">
        <v>1</v>
      </c>
      <c r="E23" s="195" t="s">
        <v>12835</v>
      </c>
      <c r="F23" s="195" t="e">
        <f>VLOOKUP(B23,#REF!,2,FALSE)</f>
        <v>#REF!</v>
      </c>
      <c r="G23" s="199" t="s">
        <v>12566</v>
      </c>
      <c r="H23" s="196" t="s">
        <v>12553</v>
      </c>
      <c r="I23" s="200"/>
      <c r="J23" s="200" t="e">
        <f>TRUNC(D23*F23*토목기계경비적용기준!$E$19,1)</f>
        <v>#REF!</v>
      </c>
      <c r="K23" s="203"/>
      <c r="L23" s="203"/>
      <c r="M23" s="100"/>
    </row>
    <row r="24" spans="1:18" ht="19.7" customHeight="1" x14ac:dyDescent="0.2">
      <c r="B24" s="198"/>
      <c r="C24" s="97"/>
      <c r="D24" s="204"/>
      <c r="E24" s="195"/>
      <c r="F24" s="195"/>
      <c r="G24" s="199"/>
      <c r="H24" s="196"/>
      <c r="I24" s="200"/>
      <c r="J24" s="200"/>
      <c r="K24" s="203"/>
      <c r="L24" s="203"/>
      <c r="M24" s="100"/>
    </row>
    <row r="25" spans="1:18" ht="19.7" customHeight="1" x14ac:dyDescent="0.2">
      <c r="B25" s="198"/>
      <c r="C25" s="97"/>
      <c r="D25" s="204"/>
      <c r="E25" s="195"/>
      <c r="F25" s="195"/>
      <c r="G25" s="199"/>
      <c r="H25" s="196"/>
      <c r="I25" s="200"/>
      <c r="J25" s="200"/>
      <c r="K25" s="203"/>
      <c r="L25" s="203"/>
      <c r="M25" s="100"/>
    </row>
    <row r="26" spans="1:18" ht="19.7" customHeight="1" x14ac:dyDescent="0.2">
      <c r="B26" s="198"/>
      <c r="C26" s="97"/>
      <c r="D26" s="204"/>
      <c r="E26" s="195"/>
      <c r="F26" s="195"/>
      <c r="G26" s="199"/>
      <c r="H26" s="196"/>
      <c r="I26" s="200"/>
      <c r="J26" s="200"/>
      <c r="K26" s="203"/>
      <c r="L26" s="203"/>
      <c r="M26" s="100"/>
    </row>
    <row r="27" spans="1:18" ht="19.7" customHeight="1" x14ac:dyDescent="0.2">
      <c r="B27" s="198"/>
      <c r="C27" s="97"/>
      <c r="D27" s="204"/>
      <c r="E27" s="195"/>
      <c r="F27" s="195"/>
      <c r="G27" s="199"/>
      <c r="H27" s="196"/>
      <c r="I27" s="200"/>
      <c r="J27" s="200"/>
      <c r="K27" s="203"/>
      <c r="L27" s="203"/>
      <c r="M27" s="100"/>
    </row>
    <row r="28" spans="1:18" ht="19.7" customHeight="1" x14ac:dyDescent="0.2">
      <c r="B28" s="210"/>
      <c r="C28" s="103"/>
      <c r="D28" s="211"/>
      <c r="E28" s="212"/>
      <c r="F28" s="212"/>
      <c r="G28" s="213"/>
      <c r="H28" s="214"/>
      <c r="I28" s="215"/>
      <c r="J28" s="215"/>
      <c r="K28" s="216"/>
      <c r="L28" s="216"/>
      <c r="M28" s="126"/>
    </row>
    <row r="29" spans="1:18" ht="19.7" customHeight="1" x14ac:dyDescent="0.2">
      <c r="A29" s="185" t="s">
        <v>12843</v>
      </c>
      <c r="B29" s="186" t="str">
        <f>A29&amp;B30</f>
        <v>04.굴삭기(유압식 백호)</v>
      </c>
      <c r="C29" s="187"/>
      <c r="D29" s="188"/>
      <c r="E29" s="189"/>
      <c r="F29" s="189"/>
      <c r="G29" s="189"/>
      <c r="H29" s="190"/>
      <c r="I29" s="187"/>
      <c r="J29" s="187"/>
      <c r="K29" s="187"/>
      <c r="L29" s="187"/>
      <c r="M29" s="191"/>
      <c r="O29" s="253"/>
      <c r="Q29" s="251"/>
      <c r="R29" s="251"/>
    </row>
    <row r="30" spans="1:18" ht="19.7" customHeight="1" x14ac:dyDescent="0.2">
      <c r="A30" s="9">
        <v>4</v>
      </c>
      <c r="B30" s="192" t="s">
        <v>12837</v>
      </c>
      <c r="C30" s="193" t="s">
        <v>12844</v>
      </c>
      <c r="D30" s="194"/>
      <c r="E30" s="195"/>
      <c r="F30" s="195"/>
      <c r="G30" s="195"/>
      <c r="H30" s="196"/>
      <c r="I30" s="99" t="e">
        <f>TEXT(J30+K30+L30,"#,##0")</f>
        <v>#REF!</v>
      </c>
      <c r="J30" s="99" t="e">
        <f>TRUNC(J31+J32+J33+J34)</f>
        <v>#REF!</v>
      </c>
      <c r="K30" s="99" t="e">
        <f>TRUNC(K31+K32+K33+K34)</f>
        <v>#REF!</v>
      </c>
      <c r="L30" s="99">
        <f>TRUNC(L31+L32+L33+L34)</f>
        <v>23128</v>
      </c>
      <c r="M30" s="100"/>
    </row>
    <row r="31" spans="1:18" ht="19.7" customHeight="1" x14ac:dyDescent="0.2">
      <c r="B31" s="198" t="s">
        <v>12845</v>
      </c>
      <c r="C31" s="97"/>
      <c r="D31" s="194">
        <f>$P$3*O31</f>
        <v>110926000</v>
      </c>
      <c r="E31" s="195" t="s">
        <v>12839</v>
      </c>
      <c r="F31" s="195">
        <v>2085</v>
      </c>
      <c r="G31" s="199" t="s">
        <v>12566</v>
      </c>
      <c r="H31" s="196" t="s">
        <v>12567</v>
      </c>
      <c r="I31" s="200"/>
      <c r="J31" s="200"/>
      <c r="K31" s="200"/>
      <c r="L31" s="200">
        <f>TRUNC(D31*F31*0.0000001,1)</f>
        <v>23128</v>
      </c>
      <c r="M31" s="201"/>
      <c r="O31" s="251">
        <v>110926</v>
      </c>
    </row>
    <row r="32" spans="1:18" ht="19.7" customHeight="1" x14ac:dyDescent="0.2">
      <c r="B32" s="198" t="s">
        <v>12575</v>
      </c>
      <c r="C32" s="97" t="s">
        <v>12569</v>
      </c>
      <c r="D32" s="202">
        <v>11.6</v>
      </c>
      <c r="E32" s="195" t="s">
        <v>12840</v>
      </c>
      <c r="F32" s="195" t="e">
        <f>VLOOKUP($C32,토목기계경비적용기준!H:K,4,FALSE)</f>
        <v>#REF!</v>
      </c>
      <c r="G32" s="199"/>
      <c r="H32" s="196"/>
      <c r="I32" s="200"/>
      <c r="J32" s="200"/>
      <c r="K32" s="200" t="e">
        <f>TRUNC(D32*F32,1)</f>
        <v>#REF!</v>
      </c>
      <c r="L32" s="203"/>
      <c r="M32" s="201"/>
    </row>
    <row r="33" spans="1:18" ht="19.7" customHeight="1" x14ac:dyDescent="0.2">
      <c r="B33" s="198" t="s">
        <v>12573</v>
      </c>
      <c r="C33" s="97" t="s">
        <v>12570</v>
      </c>
      <c r="D33" s="202">
        <v>22</v>
      </c>
      <c r="E33" s="195" t="s">
        <v>12834</v>
      </c>
      <c r="F33" s="195" t="e">
        <f>K32</f>
        <v>#REF!</v>
      </c>
      <c r="G33" s="199"/>
      <c r="H33" s="196"/>
      <c r="I33" s="200"/>
      <c r="J33" s="200"/>
      <c r="K33" s="200" t="e">
        <f>TRUNC(D33/100*F33,1)</f>
        <v>#REF!</v>
      </c>
      <c r="L33" s="203"/>
      <c r="M33" s="201"/>
    </row>
    <row r="34" spans="1:18" ht="19.7" customHeight="1" x14ac:dyDescent="0.2">
      <c r="B34" s="198" t="s">
        <v>4395</v>
      </c>
      <c r="C34" s="97"/>
      <c r="D34" s="204">
        <v>1</v>
      </c>
      <c r="E34" s="195" t="s">
        <v>12846</v>
      </c>
      <c r="F34" s="195" t="e">
        <f>VLOOKUP(B34,#REF!,2,FALSE)</f>
        <v>#REF!</v>
      </c>
      <c r="G34" s="199" t="s">
        <v>12566</v>
      </c>
      <c r="H34" s="196" t="s">
        <v>12553</v>
      </c>
      <c r="I34" s="200"/>
      <c r="J34" s="200" t="e">
        <f>TRUNC(D34*F34*토목기계경비적용기준!$E$19,1)</f>
        <v>#REF!</v>
      </c>
      <c r="K34" s="203"/>
      <c r="L34" s="203"/>
      <c r="M34" s="100"/>
    </row>
    <row r="35" spans="1:18" ht="19.7" customHeight="1" x14ac:dyDescent="0.2">
      <c r="B35" s="198"/>
      <c r="C35" s="97"/>
      <c r="D35" s="204"/>
      <c r="E35" s="195"/>
      <c r="F35" s="195"/>
      <c r="G35" s="199"/>
      <c r="H35" s="196"/>
      <c r="I35" s="200"/>
      <c r="J35" s="200"/>
      <c r="K35" s="203"/>
      <c r="L35" s="203"/>
      <c r="M35" s="100"/>
    </row>
    <row r="36" spans="1:18" ht="19.7" customHeight="1" x14ac:dyDescent="0.2">
      <c r="A36" s="185" t="s">
        <v>12730</v>
      </c>
      <c r="B36" s="192" t="str">
        <f>A36&amp;B37</f>
        <v>05.굴삭기(타이어형)</v>
      </c>
      <c r="C36" s="205"/>
      <c r="D36" s="206"/>
      <c r="E36" s="207"/>
      <c r="F36" s="207"/>
      <c r="G36" s="207"/>
      <c r="H36" s="208"/>
      <c r="I36" s="205"/>
      <c r="J36" s="205"/>
      <c r="K36" s="205"/>
      <c r="L36" s="205"/>
      <c r="M36" s="209"/>
      <c r="O36" s="253"/>
      <c r="Q36" s="251"/>
      <c r="R36" s="251"/>
    </row>
    <row r="37" spans="1:18" ht="19.7" customHeight="1" x14ac:dyDescent="0.2">
      <c r="A37" s="9">
        <v>5</v>
      </c>
      <c r="B37" s="192" t="s">
        <v>12847</v>
      </c>
      <c r="C37" s="193" t="s">
        <v>12707</v>
      </c>
      <c r="D37" s="194"/>
      <c r="E37" s="195"/>
      <c r="F37" s="195"/>
      <c r="G37" s="195"/>
      <c r="H37" s="196"/>
      <c r="I37" s="99" t="e">
        <f>TEXT(J37+K37+L37,"#,##0")</f>
        <v>#REF!</v>
      </c>
      <c r="J37" s="99" t="e">
        <f>TRUNC(J38+J39+J40+J41)</f>
        <v>#REF!</v>
      </c>
      <c r="K37" s="99" t="e">
        <f>TRUNC(K38+K39+K40+K41)</f>
        <v>#REF!</v>
      </c>
      <c r="L37" s="99">
        <f>TRUNC(L38+L39+L40+L41)</f>
        <v>25680</v>
      </c>
      <c r="M37" s="100"/>
    </row>
    <row r="38" spans="1:18" ht="19.7" customHeight="1" x14ac:dyDescent="0.2">
      <c r="B38" s="198" t="s">
        <v>12572</v>
      </c>
      <c r="C38" s="97"/>
      <c r="D38" s="194">
        <f>$P$3*O38</f>
        <v>112684000</v>
      </c>
      <c r="E38" s="195" t="s">
        <v>12839</v>
      </c>
      <c r="F38" s="195">
        <v>2279</v>
      </c>
      <c r="G38" s="199" t="s">
        <v>12566</v>
      </c>
      <c r="H38" s="196" t="s">
        <v>12567</v>
      </c>
      <c r="I38" s="200"/>
      <c r="J38" s="200"/>
      <c r="K38" s="200"/>
      <c r="L38" s="200">
        <f>TRUNC(D38*F38*0.0000001,1)</f>
        <v>25680.6</v>
      </c>
      <c r="M38" s="201"/>
      <c r="O38" s="251">
        <v>112684</v>
      </c>
    </row>
    <row r="39" spans="1:18" ht="19.7" customHeight="1" x14ac:dyDescent="0.2">
      <c r="B39" s="198" t="s">
        <v>12568</v>
      </c>
      <c r="C39" s="97" t="s">
        <v>12569</v>
      </c>
      <c r="D39" s="202">
        <v>11.6</v>
      </c>
      <c r="E39" s="195" t="s">
        <v>12840</v>
      </c>
      <c r="F39" s="195" t="e">
        <f>VLOOKUP($C39,토목기계경비적용기준!H:K,4,FALSE)</f>
        <v>#REF!</v>
      </c>
      <c r="G39" s="199"/>
      <c r="H39" s="196"/>
      <c r="I39" s="200"/>
      <c r="J39" s="200"/>
      <c r="K39" s="200" t="e">
        <f>TRUNC(D39*F39,1)</f>
        <v>#REF!</v>
      </c>
      <c r="L39" s="203"/>
      <c r="M39" s="201"/>
    </row>
    <row r="40" spans="1:18" ht="19.7" customHeight="1" x14ac:dyDescent="0.2">
      <c r="B40" s="198" t="s">
        <v>12573</v>
      </c>
      <c r="C40" s="97" t="s">
        <v>12570</v>
      </c>
      <c r="D40" s="202">
        <v>24</v>
      </c>
      <c r="E40" s="195" t="s">
        <v>12834</v>
      </c>
      <c r="F40" s="195" t="e">
        <f>K39</f>
        <v>#REF!</v>
      </c>
      <c r="G40" s="199"/>
      <c r="H40" s="196"/>
      <c r="I40" s="200"/>
      <c r="J40" s="200"/>
      <c r="K40" s="200" t="e">
        <f>TRUNC(D40/100*F40,1)</f>
        <v>#REF!</v>
      </c>
      <c r="L40" s="203"/>
      <c r="M40" s="201"/>
    </row>
    <row r="41" spans="1:18" ht="19.7" customHeight="1" x14ac:dyDescent="0.2">
      <c r="B41" s="198" t="s">
        <v>4395</v>
      </c>
      <c r="C41" s="97"/>
      <c r="D41" s="204">
        <v>1</v>
      </c>
      <c r="E41" s="195" t="s">
        <v>12835</v>
      </c>
      <c r="F41" s="195" t="e">
        <f>VLOOKUP(B41,#REF!,2,FALSE)</f>
        <v>#REF!</v>
      </c>
      <c r="G41" s="199" t="s">
        <v>12566</v>
      </c>
      <c r="H41" s="196" t="s">
        <v>12553</v>
      </c>
      <c r="I41" s="200"/>
      <c r="J41" s="200" t="e">
        <f>TRUNC(D41*F41*토목기계경비적용기준!$E$19,1)</f>
        <v>#REF!</v>
      </c>
      <c r="K41" s="203"/>
      <c r="L41" s="203"/>
      <c r="M41" s="100"/>
    </row>
    <row r="42" spans="1:18" ht="19.7" customHeight="1" x14ac:dyDescent="0.2">
      <c r="B42" s="198"/>
      <c r="C42" s="97"/>
      <c r="D42" s="204"/>
      <c r="E42" s="195"/>
      <c r="F42" s="195"/>
      <c r="G42" s="199"/>
      <c r="H42" s="196"/>
      <c r="I42" s="200"/>
      <c r="J42" s="200"/>
      <c r="K42" s="203"/>
      <c r="L42" s="203"/>
      <c r="M42" s="100"/>
    </row>
    <row r="43" spans="1:18" ht="19.7" customHeight="1" x14ac:dyDescent="0.2">
      <c r="A43" s="185" t="s">
        <v>12848</v>
      </c>
      <c r="B43" s="192" t="str">
        <f>A43&amp;B44</f>
        <v>06.덤프트럭</v>
      </c>
      <c r="C43" s="205"/>
      <c r="D43" s="206"/>
      <c r="E43" s="207"/>
      <c r="F43" s="207"/>
      <c r="G43" s="207"/>
      <c r="H43" s="208"/>
      <c r="I43" s="205"/>
      <c r="J43" s="205"/>
      <c r="K43" s="205"/>
      <c r="L43" s="205"/>
      <c r="M43" s="209"/>
      <c r="O43" s="253"/>
      <c r="Q43" s="251"/>
      <c r="R43" s="251"/>
    </row>
    <row r="44" spans="1:18" ht="19.7" customHeight="1" x14ac:dyDescent="0.2">
      <c r="A44" s="9">
        <v>6</v>
      </c>
      <c r="B44" s="192" t="s">
        <v>12849</v>
      </c>
      <c r="C44" s="193" t="s">
        <v>12708</v>
      </c>
      <c r="D44" s="194"/>
      <c r="E44" s="195"/>
      <c r="F44" s="195"/>
      <c r="G44" s="195"/>
      <c r="H44" s="196"/>
      <c r="I44" s="99" t="e">
        <f>TEXT(J44+K44+L44,"#,##0")</f>
        <v>#REF!</v>
      </c>
      <c r="J44" s="99" t="e">
        <f>TRUNC(J45+J46+J47+J48)</f>
        <v>#REF!</v>
      </c>
      <c r="K44" s="99" t="e">
        <f>TRUNC(K45+K46+K47+K48)</f>
        <v>#REF!</v>
      </c>
      <c r="L44" s="99">
        <f>TRUNC(L45+L46+L47+L48)</f>
        <v>6169</v>
      </c>
      <c r="M44" s="100"/>
    </row>
    <row r="45" spans="1:18" ht="19.7" customHeight="1" x14ac:dyDescent="0.2">
      <c r="B45" s="198" t="s">
        <v>12687</v>
      </c>
      <c r="C45" s="97"/>
      <c r="D45" s="194">
        <f>$P$3*O45</f>
        <v>20793000</v>
      </c>
      <c r="E45" s="195" t="s">
        <v>12586</v>
      </c>
      <c r="F45" s="195">
        <v>2967</v>
      </c>
      <c r="G45" s="199" t="s">
        <v>12566</v>
      </c>
      <c r="H45" s="196" t="s">
        <v>12567</v>
      </c>
      <c r="I45" s="200"/>
      <c r="J45" s="200"/>
      <c r="K45" s="200"/>
      <c r="L45" s="200">
        <f>TRUNC(D45*F45*0.0000001,1)</f>
        <v>6169.2</v>
      </c>
      <c r="M45" s="201"/>
      <c r="O45" s="251">
        <v>20793</v>
      </c>
    </row>
    <row r="46" spans="1:18" ht="19.7" customHeight="1" x14ac:dyDescent="0.2">
      <c r="B46" s="198" t="s">
        <v>12568</v>
      </c>
      <c r="C46" s="97" t="s">
        <v>12850</v>
      </c>
      <c r="D46" s="202">
        <v>2.9</v>
      </c>
      <c r="E46" s="195" t="s">
        <v>12851</v>
      </c>
      <c r="F46" s="195" t="e">
        <f>VLOOKUP($C46,토목기계경비적용기준!H:K,4,FALSE)</f>
        <v>#REF!</v>
      </c>
      <c r="G46" s="199"/>
      <c r="H46" s="196"/>
      <c r="I46" s="200"/>
      <c r="J46" s="200"/>
      <c r="K46" s="200" t="e">
        <f>TRUNC(D46*F46,1)</f>
        <v>#REF!</v>
      </c>
      <c r="L46" s="203"/>
      <c r="M46" s="201"/>
    </row>
    <row r="47" spans="1:18" ht="19.7" customHeight="1" x14ac:dyDescent="0.2">
      <c r="B47" s="198" t="s">
        <v>12688</v>
      </c>
      <c r="C47" s="97" t="s">
        <v>12570</v>
      </c>
      <c r="D47" s="202">
        <v>38</v>
      </c>
      <c r="E47" s="195" t="s">
        <v>12852</v>
      </c>
      <c r="F47" s="195" t="e">
        <f>K46</f>
        <v>#REF!</v>
      </c>
      <c r="G47" s="199"/>
      <c r="H47" s="196"/>
      <c r="I47" s="200"/>
      <c r="J47" s="200"/>
      <c r="K47" s="200" t="e">
        <f>TRUNC(D47/100*F47,1)</f>
        <v>#REF!</v>
      </c>
      <c r="L47" s="203"/>
      <c r="M47" s="201"/>
    </row>
    <row r="48" spans="1:18" ht="19.7" customHeight="1" x14ac:dyDescent="0.2">
      <c r="B48" s="198" t="s">
        <v>4396</v>
      </c>
      <c r="C48" s="97"/>
      <c r="D48" s="204">
        <v>1</v>
      </c>
      <c r="E48" s="195" t="s">
        <v>12846</v>
      </c>
      <c r="F48" s="195" t="e">
        <f>VLOOKUP(B48,#REF!,2,FALSE)</f>
        <v>#REF!</v>
      </c>
      <c r="G48" s="199" t="s">
        <v>12566</v>
      </c>
      <c r="H48" s="196" t="s">
        <v>12553</v>
      </c>
      <c r="I48" s="200"/>
      <c r="J48" s="200" t="e">
        <f>TRUNC(D48*F48*토목기계경비적용기준!$E$19,1)</f>
        <v>#REF!</v>
      </c>
      <c r="K48" s="203"/>
      <c r="L48" s="203"/>
      <c r="M48" s="100"/>
    </row>
    <row r="49" spans="1:18" ht="19.7" customHeight="1" x14ac:dyDescent="0.2">
      <c r="B49" s="198"/>
      <c r="C49" s="97"/>
      <c r="D49" s="204"/>
      <c r="E49" s="195"/>
      <c r="F49" s="195"/>
      <c r="G49" s="199"/>
      <c r="H49" s="196"/>
      <c r="I49" s="200"/>
      <c r="J49" s="200"/>
      <c r="K49" s="203"/>
      <c r="L49" s="203"/>
      <c r="M49" s="100"/>
    </row>
    <row r="50" spans="1:18" ht="19.7" customHeight="1" x14ac:dyDescent="0.2">
      <c r="B50" s="198"/>
      <c r="C50" s="97"/>
      <c r="D50" s="204"/>
      <c r="E50" s="195"/>
      <c r="F50" s="195"/>
      <c r="G50" s="199"/>
      <c r="H50" s="196"/>
      <c r="I50" s="200"/>
      <c r="J50" s="200"/>
      <c r="K50" s="203"/>
      <c r="L50" s="203"/>
      <c r="M50" s="100"/>
    </row>
    <row r="51" spans="1:18" ht="19.7" customHeight="1" x14ac:dyDescent="0.2">
      <c r="B51" s="198"/>
      <c r="C51" s="97"/>
      <c r="D51" s="204"/>
      <c r="E51" s="195"/>
      <c r="F51" s="195"/>
      <c r="G51" s="199"/>
      <c r="H51" s="196"/>
      <c r="I51" s="200"/>
      <c r="J51" s="200"/>
      <c r="K51" s="203"/>
      <c r="L51" s="203"/>
      <c r="M51" s="100"/>
    </row>
    <row r="52" spans="1:18" ht="19.7" customHeight="1" x14ac:dyDescent="0.2">
      <c r="B52" s="198"/>
      <c r="C52" s="97"/>
      <c r="D52" s="204"/>
      <c r="E52" s="195"/>
      <c r="F52" s="195"/>
      <c r="G52" s="199"/>
      <c r="H52" s="196"/>
      <c r="I52" s="200"/>
      <c r="J52" s="200"/>
      <c r="K52" s="203"/>
      <c r="L52" s="203"/>
      <c r="M52" s="100"/>
    </row>
    <row r="53" spans="1:18" ht="19.7" customHeight="1" x14ac:dyDescent="0.2">
      <c r="B53" s="210"/>
      <c r="C53" s="103"/>
      <c r="D53" s="211"/>
      <c r="E53" s="212"/>
      <c r="F53" s="212"/>
      <c r="G53" s="213"/>
      <c r="H53" s="214"/>
      <c r="I53" s="215"/>
      <c r="J53" s="215"/>
      <c r="K53" s="216"/>
      <c r="L53" s="216"/>
      <c r="M53" s="126"/>
    </row>
    <row r="54" spans="1:18" ht="19.7" customHeight="1" x14ac:dyDescent="0.2">
      <c r="A54" s="185" t="s">
        <v>12731</v>
      </c>
      <c r="B54" s="186" t="str">
        <f>A54&amp;B55</f>
        <v>07.덤프트럭</v>
      </c>
      <c r="C54" s="187"/>
      <c r="D54" s="188"/>
      <c r="E54" s="189"/>
      <c r="F54" s="189"/>
      <c r="G54" s="189"/>
      <c r="H54" s="190"/>
      <c r="I54" s="187"/>
      <c r="J54" s="187"/>
      <c r="K54" s="187"/>
      <c r="L54" s="187"/>
      <c r="M54" s="191"/>
      <c r="O54" s="253"/>
      <c r="Q54" s="251"/>
      <c r="R54" s="251"/>
    </row>
    <row r="55" spans="1:18" ht="19.7" customHeight="1" x14ac:dyDescent="0.2">
      <c r="A55" s="9">
        <v>7</v>
      </c>
      <c r="B55" s="192" t="s">
        <v>12849</v>
      </c>
      <c r="C55" s="193" t="s">
        <v>12709</v>
      </c>
      <c r="D55" s="194"/>
      <c r="E55" s="195"/>
      <c r="F55" s="195"/>
      <c r="G55" s="195"/>
      <c r="H55" s="196"/>
      <c r="I55" s="99" t="e">
        <f>TEXT(J55+K55+L55,"#,##0")</f>
        <v>#REF!</v>
      </c>
      <c r="J55" s="99" t="e">
        <f>TRUNC(J56+J57+J58+J59)</f>
        <v>#REF!</v>
      </c>
      <c r="K55" s="99" t="e">
        <f>TRUNC(K56+K57+K58+K59)</f>
        <v>#REF!</v>
      </c>
      <c r="L55" s="99">
        <f>TRUNC(L56+L57+L58+L59)</f>
        <v>7202</v>
      </c>
      <c r="M55" s="100"/>
    </row>
    <row r="56" spans="1:18" ht="19.7" customHeight="1" x14ac:dyDescent="0.2">
      <c r="B56" s="198" t="s">
        <v>12687</v>
      </c>
      <c r="C56" s="97"/>
      <c r="D56" s="194">
        <f>$P$3*O56</f>
        <v>24274000</v>
      </c>
      <c r="E56" s="195" t="s">
        <v>12586</v>
      </c>
      <c r="F56" s="195">
        <v>2967</v>
      </c>
      <c r="G56" s="199" t="s">
        <v>12566</v>
      </c>
      <c r="H56" s="196" t="s">
        <v>12567</v>
      </c>
      <c r="I56" s="200"/>
      <c r="J56" s="200"/>
      <c r="K56" s="200"/>
      <c r="L56" s="200">
        <f>TRUNC(D56*F56*0.0000001,1)</f>
        <v>7202</v>
      </c>
      <c r="M56" s="201"/>
      <c r="O56" s="251">
        <v>24274</v>
      </c>
    </row>
    <row r="57" spans="1:18" ht="19.7" customHeight="1" x14ac:dyDescent="0.2">
      <c r="B57" s="198" t="s">
        <v>12568</v>
      </c>
      <c r="C57" s="97" t="s">
        <v>52</v>
      </c>
      <c r="D57" s="202">
        <v>5</v>
      </c>
      <c r="E57" s="195" t="s">
        <v>12587</v>
      </c>
      <c r="F57" s="195" t="e">
        <f>VLOOKUP($C57,토목기계경비적용기준!H:K,4,FALSE)</f>
        <v>#REF!</v>
      </c>
      <c r="G57" s="199"/>
      <c r="H57" s="196"/>
      <c r="I57" s="200"/>
      <c r="J57" s="200"/>
      <c r="K57" s="200" t="e">
        <f>TRUNC(D57*F57,1)</f>
        <v>#REF!</v>
      </c>
      <c r="L57" s="203"/>
      <c r="M57" s="201"/>
    </row>
    <row r="58" spans="1:18" ht="19.7" customHeight="1" x14ac:dyDescent="0.2">
      <c r="B58" s="198" t="s">
        <v>12688</v>
      </c>
      <c r="C58" s="97" t="s">
        <v>12570</v>
      </c>
      <c r="D58" s="202">
        <v>38</v>
      </c>
      <c r="E58" s="195" t="s">
        <v>12588</v>
      </c>
      <c r="F58" s="195" t="e">
        <f>K57</f>
        <v>#REF!</v>
      </c>
      <c r="G58" s="199"/>
      <c r="H58" s="196"/>
      <c r="I58" s="200"/>
      <c r="J58" s="200"/>
      <c r="K58" s="200" t="e">
        <f>TRUNC(D58/100*F58,1)</f>
        <v>#REF!</v>
      </c>
      <c r="L58" s="203"/>
      <c r="M58" s="201"/>
    </row>
    <row r="59" spans="1:18" ht="19.7" customHeight="1" x14ac:dyDescent="0.2">
      <c r="B59" s="198" t="s">
        <v>4396</v>
      </c>
      <c r="C59" s="97"/>
      <c r="D59" s="204">
        <v>1</v>
      </c>
      <c r="E59" s="195" t="s">
        <v>12846</v>
      </c>
      <c r="F59" s="195" t="e">
        <f>VLOOKUP(B59,#REF!,2,FALSE)</f>
        <v>#REF!</v>
      </c>
      <c r="G59" s="199" t="s">
        <v>12566</v>
      </c>
      <c r="H59" s="196" t="s">
        <v>12553</v>
      </c>
      <c r="I59" s="200"/>
      <c r="J59" s="200" t="e">
        <f>TRUNC(D59*F59*토목기계경비적용기준!$E$19,1)</f>
        <v>#REF!</v>
      </c>
      <c r="K59" s="203"/>
      <c r="L59" s="203"/>
      <c r="M59" s="100"/>
    </row>
    <row r="60" spans="1:18" ht="19.7" customHeight="1" x14ac:dyDescent="0.2">
      <c r="B60" s="198"/>
      <c r="C60" s="97"/>
      <c r="D60" s="204"/>
      <c r="E60" s="195"/>
      <c r="F60" s="195"/>
      <c r="G60" s="199"/>
      <c r="H60" s="196"/>
      <c r="I60" s="200"/>
      <c r="J60" s="200"/>
      <c r="K60" s="203"/>
      <c r="L60" s="203"/>
      <c r="M60" s="100"/>
    </row>
    <row r="61" spans="1:18" ht="19.7" customHeight="1" x14ac:dyDescent="0.2">
      <c r="A61" s="185" t="s">
        <v>12853</v>
      </c>
      <c r="B61" s="192" t="str">
        <f>A61&amp;B62</f>
        <v>08.덤프트럭(자동덮개)</v>
      </c>
      <c r="C61" s="205"/>
      <c r="D61" s="206"/>
      <c r="E61" s="207"/>
      <c r="F61" s="207"/>
      <c r="G61" s="207"/>
      <c r="H61" s="208"/>
      <c r="I61" s="205"/>
      <c r="J61" s="205"/>
      <c r="K61" s="205"/>
      <c r="L61" s="205"/>
      <c r="M61" s="209"/>
      <c r="O61" s="253"/>
      <c r="Q61" s="251"/>
      <c r="R61" s="251"/>
    </row>
    <row r="62" spans="1:18" ht="19.7" customHeight="1" x14ac:dyDescent="0.2">
      <c r="A62" s="9">
        <v>8</v>
      </c>
      <c r="B62" s="192" t="s">
        <v>12732</v>
      </c>
      <c r="C62" s="193" t="s">
        <v>12712</v>
      </c>
      <c r="D62" s="194"/>
      <c r="E62" s="195"/>
      <c r="F62" s="195"/>
      <c r="G62" s="195"/>
      <c r="H62" s="196"/>
      <c r="I62" s="99" t="e">
        <f>TEXT(J62+K62+L62,"#,##0")</f>
        <v>#REF!</v>
      </c>
      <c r="J62" s="99" t="e">
        <f>TRUNC(J63+J65+J66+J67+J64)</f>
        <v>#REF!</v>
      </c>
      <c r="K62" s="99" t="e">
        <f>TRUNC(K63+K65+K66+K67+K64)</f>
        <v>#REF!</v>
      </c>
      <c r="L62" s="99">
        <f>TRUNC(L63+L65+L66+L67+L64)</f>
        <v>20046</v>
      </c>
      <c r="M62" s="100"/>
    </row>
    <row r="63" spans="1:18" ht="19.7" customHeight="1" x14ac:dyDescent="0.2">
      <c r="B63" s="198" t="s">
        <v>12710</v>
      </c>
      <c r="C63" s="97"/>
      <c r="D63" s="194">
        <f>$P$3*O63</f>
        <v>86142000</v>
      </c>
      <c r="E63" s="195" t="s">
        <v>12586</v>
      </c>
      <c r="F63" s="195">
        <v>2279</v>
      </c>
      <c r="G63" s="199" t="s">
        <v>12566</v>
      </c>
      <c r="H63" s="196" t="s">
        <v>12567</v>
      </c>
      <c r="I63" s="200"/>
      <c r="J63" s="200"/>
      <c r="K63" s="200"/>
      <c r="L63" s="200">
        <f>TRUNC(D63*F63*0.0000001,1)</f>
        <v>19631.7</v>
      </c>
      <c r="M63" s="201"/>
      <c r="O63" s="251">
        <v>86142</v>
      </c>
    </row>
    <row r="64" spans="1:18" ht="19.7" customHeight="1" x14ac:dyDescent="0.2">
      <c r="B64" s="198" t="s">
        <v>12711</v>
      </c>
      <c r="C64" s="97"/>
      <c r="D64" s="194">
        <f>$P$3*O64</f>
        <v>1546000</v>
      </c>
      <c r="E64" s="195" t="s">
        <v>12586</v>
      </c>
      <c r="F64" s="195">
        <v>2684</v>
      </c>
      <c r="G64" s="199" t="s">
        <v>12566</v>
      </c>
      <c r="H64" s="196" t="s">
        <v>12567</v>
      </c>
      <c r="I64" s="200"/>
      <c r="J64" s="200"/>
      <c r="K64" s="200"/>
      <c r="L64" s="200">
        <f>TRUNC(D64*F64*0.0000001,1)</f>
        <v>414.9</v>
      </c>
      <c r="M64" s="201"/>
      <c r="O64" s="251">
        <v>1546</v>
      </c>
    </row>
    <row r="65" spans="1:18" ht="19.7" customHeight="1" x14ac:dyDescent="0.2">
      <c r="B65" s="198" t="s">
        <v>12568</v>
      </c>
      <c r="C65" s="97" t="s">
        <v>52</v>
      </c>
      <c r="D65" s="202">
        <v>15.9</v>
      </c>
      <c r="E65" s="195" t="s">
        <v>12587</v>
      </c>
      <c r="F65" s="195" t="e">
        <f>VLOOKUP($C65,토목기계경비적용기준!H:K,4,FALSE)</f>
        <v>#REF!</v>
      </c>
      <c r="G65" s="199"/>
      <c r="H65" s="196"/>
      <c r="I65" s="200"/>
      <c r="J65" s="200"/>
      <c r="K65" s="200" t="e">
        <f>TRUNC(D65*F65,1)</f>
        <v>#REF!</v>
      </c>
      <c r="L65" s="203"/>
      <c r="M65" s="201"/>
    </row>
    <row r="66" spans="1:18" ht="19.7" customHeight="1" x14ac:dyDescent="0.2">
      <c r="B66" s="198" t="s">
        <v>12573</v>
      </c>
      <c r="C66" s="97" t="s">
        <v>12570</v>
      </c>
      <c r="D66" s="202">
        <v>38</v>
      </c>
      <c r="E66" s="195" t="s">
        <v>12588</v>
      </c>
      <c r="F66" s="195" t="e">
        <f>K65</f>
        <v>#REF!</v>
      </c>
      <c r="G66" s="199"/>
      <c r="H66" s="196"/>
      <c r="I66" s="200"/>
      <c r="J66" s="200"/>
      <c r="K66" s="200" t="e">
        <f>TRUNC(D66/100*F66,1)</f>
        <v>#REF!</v>
      </c>
      <c r="L66" s="203"/>
      <c r="M66" s="201"/>
    </row>
    <row r="67" spans="1:18" ht="19.7" customHeight="1" x14ac:dyDescent="0.2">
      <c r="B67" s="198" t="s">
        <v>4395</v>
      </c>
      <c r="C67" s="97"/>
      <c r="D67" s="204">
        <v>1</v>
      </c>
      <c r="E67" s="195" t="s">
        <v>12846</v>
      </c>
      <c r="F67" s="195" t="e">
        <f>VLOOKUP(B67,#REF!,2,FALSE)</f>
        <v>#REF!</v>
      </c>
      <c r="G67" s="199" t="s">
        <v>12566</v>
      </c>
      <c r="H67" s="196" t="s">
        <v>12553</v>
      </c>
      <c r="I67" s="200"/>
      <c r="J67" s="200" t="e">
        <f>TRUNC(D67*F67*토목기계경비적용기준!$E$19,1)</f>
        <v>#REF!</v>
      </c>
      <c r="K67" s="203"/>
      <c r="L67" s="203"/>
      <c r="M67" s="100"/>
    </row>
    <row r="68" spans="1:18" ht="19.7" customHeight="1" x14ac:dyDescent="0.2">
      <c r="B68" s="198"/>
      <c r="C68" s="97"/>
      <c r="D68" s="204"/>
      <c r="E68" s="195"/>
      <c r="F68" s="195"/>
      <c r="G68" s="199"/>
      <c r="H68" s="196"/>
      <c r="I68" s="200"/>
      <c r="J68" s="200"/>
      <c r="K68" s="203"/>
      <c r="L68" s="203"/>
      <c r="M68" s="100"/>
    </row>
    <row r="69" spans="1:18" ht="19.7" customHeight="1" x14ac:dyDescent="0.2">
      <c r="A69" s="185" t="s">
        <v>12733</v>
      </c>
      <c r="B69" s="192" t="str">
        <f>A69&amp;B70</f>
        <v>09.대형브레이카</v>
      </c>
      <c r="C69" s="205"/>
      <c r="D69" s="206"/>
      <c r="E69" s="207"/>
      <c r="F69" s="207"/>
      <c r="G69" s="207"/>
      <c r="H69" s="208"/>
      <c r="I69" s="205"/>
      <c r="J69" s="205"/>
      <c r="K69" s="205"/>
      <c r="L69" s="205"/>
      <c r="M69" s="209"/>
      <c r="O69" s="253"/>
      <c r="Q69" s="251"/>
      <c r="R69" s="251"/>
    </row>
    <row r="70" spans="1:18" ht="19.7" customHeight="1" x14ac:dyDescent="0.2">
      <c r="A70" s="9">
        <v>9</v>
      </c>
      <c r="B70" s="192" t="s">
        <v>63</v>
      </c>
      <c r="C70" s="193" t="s">
        <v>12723</v>
      </c>
      <c r="D70" s="194"/>
      <c r="E70" s="195"/>
      <c r="F70" s="195"/>
      <c r="G70" s="195"/>
      <c r="H70" s="196"/>
      <c r="I70" s="99" t="e">
        <f>TEXT(J70+K70+L70,"#,##0")</f>
        <v>#REF!</v>
      </c>
      <c r="J70" s="99" t="e">
        <f>TRUNC(J71+J72+J73+J74+J75)</f>
        <v>#REF!</v>
      </c>
      <c r="K70" s="99" t="e">
        <f>TRUNC(K71+K72+K73+K74+K75)</f>
        <v>#REF!</v>
      </c>
      <c r="L70" s="99">
        <f>TRUNC(L71+L72+L73+L74+L75)</f>
        <v>15881</v>
      </c>
      <c r="M70" s="100"/>
    </row>
    <row r="71" spans="1:18" ht="19.7" customHeight="1" x14ac:dyDescent="0.2">
      <c r="B71" s="198" t="s">
        <v>12704</v>
      </c>
      <c r="C71" s="97"/>
      <c r="D71" s="194">
        <f>$P$3*O71</f>
        <v>62550000</v>
      </c>
      <c r="E71" s="195" t="s">
        <v>12586</v>
      </c>
      <c r="F71" s="195">
        <v>2085</v>
      </c>
      <c r="G71" s="199" t="s">
        <v>12566</v>
      </c>
      <c r="H71" s="196" t="s">
        <v>12567</v>
      </c>
      <c r="I71" s="200"/>
      <c r="J71" s="200"/>
      <c r="K71" s="200"/>
      <c r="L71" s="200">
        <f>TRUNC(D71*F71*0.0000001,1)</f>
        <v>13041.6</v>
      </c>
      <c r="M71" s="201"/>
      <c r="O71" s="251">
        <v>62550</v>
      </c>
    </row>
    <row r="72" spans="1:18" ht="19.7" customHeight="1" x14ac:dyDescent="0.2">
      <c r="B72" s="198" t="s">
        <v>12705</v>
      </c>
      <c r="C72" s="97"/>
      <c r="D72" s="194">
        <f>$P$3*O72</f>
        <v>4302000</v>
      </c>
      <c r="E72" s="195" t="s">
        <v>12586</v>
      </c>
      <c r="F72" s="195">
        <v>6601</v>
      </c>
      <c r="G72" s="199" t="s">
        <v>12566</v>
      </c>
      <c r="H72" s="196" t="s">
        <v>12567</v>
      </c>
      <c r="I72" s="200"/>
      <c r="J72" s="200"/>
      <c r="K72" s="200"/>
      <c r="L72" s="200">
        <f>TRUNC(D72*F72*0.0000001,1)</f>
        <v>2839.7</v>
      </c>
      <c r="M72" s="201"/>
      <c r="O72" s="251">
        <v>4302</v>
      </c>
    </row>
    <row r="73" spans="1:18" ht="19.7" customHeight="1" x14ac:dyDescent="0.2">
      <c r="B73" s="198" t="s">
        <v>12568</v>
      </c>
      <c r="C73" s="97" t="s">
        <v>12569</v>
      </c>
      <c r="D73" s="202">
        <v>5</v>
      </c>
      <c r="E73" s="195" t="s">
        <v>12587</v>
      </c>
      <c r="F73" s="195" t="e">
        <f>VLOOKUP($C73,토목기계경비적용기준!H:K,4,FALSE)</f>
        <v>#REF!</v>
      </c>
      <c r="G73" s="199"/>
      <c r="H73" s="196"/>
      <c r="I73" s="200"/>
      <c r="J73" s="200"/>
      <c r="K73" s="200" t="e">
        <f>TRUNC(D73*F73,1)</f>
        <v>#REF!</v>
      </c>
      <c r="L73" s="203"/>
      <c r="M73" s="201"/>
    </row>
    <row r="74" spans="1:18" ht="19.7" customHeight="1" x14ac:dyDescent="0.2">
      <c r="B74" s="198" t="s">
        <v>12573</v>
      </c>
      <c r="C74" s="97" t="s">
        <v>12570</v>
      </c>
      <c r="D74" s="202">
        <v>16</v>
      </c>
      <c r="E74" s="195" t="s">
        <v>12588</v>
      </c>
      <c r="F74" s="195" t="e">
        <f>K73</f>
        <v>#REF!</v>
      </c>
      <c r="G74" s="199"/>
      <c r="H74" s="196"/>
      <c r="I74" s="200"/>
      <c r="J74" s="200"/>
      <c r="K74" s="200" t="e">
        <f>TRUNC(D74/100*F74,1)</f>
        <v>#REF!</v>
      </c>
      <c r="L74" s="203"/>
      <c r="M74" s="201"/>
    </row>
    <row r="75" spans="1:18" ht="19.7" customHeight="1" x14ac:dyDescent="0.2">
      <c r="B75" s="198" t="s">
        <v>4395</v>
      </c>
      <c r="C75" s="97"/>
      <c r="D75" s="204">
        <v>1</v>
      </c>
      <c r="E75" s="195" t="s">
        <v>12846</v>
      </c>
      <c r="F75" s="195" t="e">
        <f>VLOOKUP(B75,#REF!,2,FALSE)</f>
        <v>#REF!</v>
      </c>
      <c r="G75" s="199" t="s">
        <v>12566</v>
      </c>
      <c r="H75" s="196" t="s">
        <v>12553</v>
      </c>
      <c r="I75" s="200"/>
      <c r="J75" s="200" t="e">
        <f>TRUNC(D75*F75*토목기계경비적용기준!$E$19,1)</f>
        <v>#REF!</v>
      </c>
      <c r="K75" s="203"/>
      <c r="L75" s="203"/>
      <c r="M75" s="100"/>
    </row>
    <row r="76" spans="1:18" ht="19.7" customHeight="1" x14ac:dyDescent="0.2">
      <c r="B76" s="198"/>
      <c r="C76" s="97"/>
      <c r="D76" s="204"/>
      <c r="E76" s="195"/>
      <c r="F76" s="195"/>
      <c r="G76" s="199"/>
      <c r="H76" s="196"/>
      <c r="I76" s="200"/>
      <c r="J76" s="200"/>
      <c r="K76" s="203"/>
      <c r="L76" s="203"/>
      <c r="M76" s="100"/>
    </row>
    <row r="77" spans="1:18" ht="19.7" customHeight="1" x14ac:dyDescent="0.2">
      <c r="B77" s="198"/>
      <c r="C77" s="97"/>
      <c r="D77" s="204"/>
      <c r="E77" s="195"/>
      <c r="F77" s="195"/>
      <c r="G77" s="199"/>
      <c r="H77" s="196"/>
      <c r="I77" s="200"/>
      <c r="J77" s="200"/>
      <c r="K77" s="203"/>
      <c r="L77" s="203"/>
      <c r="M77" s="100"/>
    </row>
    <row r="78" spans="1:18" ht="19.7" customHeight="1" x14ac:dyDescent="0.2">
      <c r="B78" s="210"/>
      <c r="C78" s="103"/>
      <c r="D78" s="211"/>
      <c r="E78" s="212"/>
      <c r="F78" s="212"/>
      <c r="G78" s="213"/>
      <c r="H78" s="214"/>
      <c r="I78" s="215"/>
      <c r="J78" s="215"/>
      <c r="K78" s="216"/>
      <c r="L78" s="216"/>
      <c r="M78" s="126"/>
    </row>
    <row r="79" spans="1:18" ht="19.7" customHeight="1" x14ac:dyDescent="0.2">
      <c r="A79" s="185" t="s">
        <v>12735</v>
      </c>
      <c r="B79" s="186" t="str">
        <f>A79&amp;B80</f>
        <v>10.대형브레이카</v>
      </c>
      <c r="C79" s="187"/>
      <c r="D79" s="188"/>
      <c r="E79" s="189"/>
      <c r="F79" s="189"/>
      <c r="G79" s="189"/>
      <c r="H79" s="190"/>
      <c r="I79" s="187"/>
      <c r="J79" s="187"/>
      <c r="K79" s="187"/>
      <c r="L79" s="187"/>
      <c r="M79" s="191"/>
      <c r="O79" s="253"/>
      <c r="Q79" s="251"/>
      <c r="R79" s="251"/>
    </row>
    <row r="80" spans="1:18" ht="19.7" customHeight="1" x14ac:dyDescent="0.2">
      <c r="A80" s="9">
        <v>10</v>
      </c>
      <c r="B80" s="192" t="s">
        <v>63</v>
      </c>
      <c r="C80" s="193" t="s">
        <v>12722</v>
      </c>
      <c r="D80" s="194"/>
      <c r="E80" s="195"/>
      <c r="F80" s="195"/>
      <c r="G80" s="195"/>
      <c r="H80" s="196"/>
      <c r="I80" s="99" t="e">
        <f>TEXT(J80+K80+L80,"#,##0")</f>
        <v>#REF!</v>
      </c>
      <c r="J80" s="99" t="e">
        <f>TRUNC(J81+J82+J83+J84+J85)</f>
        <v>#REF!</v>
      </c>
      <c r="K80" s="99" t="e">
        <f>TRUNC(K81+K82+K83+K84+K85)</f>
        <v>#REF!</v>
      </c>
      <c r="L80" s="99">
        <f>TRUNC(L81+L82+L83+L84+L85)</f>
        <v>21581</v>
      </c>
      <c r="M80" s="100"/>
    </row>
    <row r="81" spans="1:18" ht="19.7" customHeight="1" x14ac:dyDescent="0.2">
      <c r="B81" s="198" t="s">
        <v>12704</v>
      </c>
      <c r="C81" s="97"/>
      <c r="D81" s="194">
        <f>$P$3*O81</f>
        <v>78556000</v>
      </c>
      <c r="E81" s="195" t="s">
        <v>12586</v>
      </c>
      <c r="F81" s="195">
        <v>2085</v>
      </c>
      <c r="G81" s="199" t="s">
        <v>12566</v>
      </c>
      <c r="H81" s="196" t="s">
        <v>12567</v>
      </c>
      <c r="I81" s="200"/>
      <c r="J81" s="200"/>
      <c r="K81" s="200"/>
      <c r="L81" s="200">
        <f>TRUNC(D81*F81*0.0000001,1)</f>
        <v>16378.9</v>
      </c>
      <c r="M81" s="201"/>
      <c r="O81" s="251">
        <v>78556</v>
      </c>
    </row>
    <row r="82" spans="1:18" ht="19.7" customHeight="1" x14ac:dyDescent="0.2">
      <c r="B82" s="198" t="s">
        <v>12705</v>
      </c>
      <c r="C82" s="97"/>
      <c r="D82" s="194">
        <f>$P$3*O82</f>
        <v>7882000</v>
      </c>
      <c r="E82" s="195" t="s">
        <v>12586</v>
      </c>
      <c r="F82" s="195">
        <v>6601</v>
      </c>
      <c r="G82" s="199" t="s">
        <v>12566</v>
      </c>
      <c r="H82" s="196" t="s">
        <v>12567</v>
      </c>
      <c r="I82" s="200"/>
      <c r="J82" s="200"/>
      <c r="K82" s="200"/>
      <c r="L82" s="200">
        <f>TRUNC(D82*F82*0.0000001,1)</f>
        <v>5202.8999999999996</v>
      </c>
      <c r="M82" s="201"/>
      <c r="O82" s="251">
        <v>7882</v>
      </c>
    </row>
    <row r="83" spans="1:18" ht="19.7" customHeight="1" x14ac:dyDescent="0.2">
      <c r="B83" s="198" t="s">
        <v>12568</v>
      </c>
      <c r="C83" s="97" t="s">
        <v>12569</v>
      </c>
      <c r="D83" s="202">
        <v>9.9</v>
      </c>
      <c r="E83" s="195" t="s">
        <v>12587</v>
      </c>
      <c r="F83" s="195" t="e">
        <f>VLOOKUP($C83,토목기계경비적용기준!H:K,4,FALSE)</f>
        <v>#REF!</v>
      </c>
      <c r="G83" s="199"/>
      <c r="H83" s="196"/>
      <c r="I83" s="200"/>
      <c r="J83" s="200"/>
      <c r="K83" s="200" t="e">
        <f>TRUNC(D83*F83,1)</f>
        <v>#REF!</v>
      </c>
      <c r="L83" s="203"/>
      <c r="M83" s="201"/>
    </row>
    <row r="84" spans="1:18" ht="19.7" customHeight="1" x14ac:dyDescent="0.2">
      <c r="B84" s="198" t="s">
        <v>12573</v>
      </c>
      <c r="C84" s="97" t="s">
        <v>12570</v>
      </c>
      <c r="D84" s="202">
        <v>16</v>
      </c>
      <c r="E84" s="195" t="s">
        <v>12588</v>
      </c>
      <c r="F84" s="195" t="e">
        <f>K83</f>
        <v>#REF!</v>
      </c>
      <c r="G84" s="199"/>
      <c r="H84" s="196"/>
      <c r="I84" s="200"/>
      <c r="J84" s="200"/>
      <c r="K84" s="200" t="e">
        <f>TRUNC(D84/100*F84,1)</f>
        <v>#REF!</v>
      </c>
      <c r="L84" s="203"/>
      <c r="M84" s="201"/>
    </row>
    <row r="85" spans="1:18" ht="19.7" customHeight="1" x14ac:dyDescent="0.2">
      <c r="B85" s="198" t="s">
        <v>4395</v>
      </c>
      <c r="C85" s="97"/>
      <c r="D85" s="204">
        <v>1</v>
      </c>
      <c r="E85" s="195" t="s">
        <v>12846</v>
      </c>
      <c r="F85" s="195" t="e">
        <f>VLOOKUP(B85,#REF!,2,FALSE)</f>
        <v>#REF!</v>
      </c>
      <c r="G85" s="199" t="s">
        <v>12566</v>
      </c>
      <c r="H85" s="196" t="s">
        <v>12553</v>
      </c>
      <c r="I85" s="200"/>
      <c r="J85" s="200" t="e">
        <f>TRUNC(D85*F85*토목기계경비적용기준!$E$19,1)</f>
        <v>#REF!</v>
      </c>
      <c r="K85" s="203"/>
      <c r="L85" s="203"/>
      <c r="M85" s="100"/>
    </row>
    <row r="86" spans="1:18" ht="19.7" customHeight="1" x14ac:dyDescent="0.2">
      <c r="B86" s="198"/>
      <c r="C86" s="97"/>
      <c r="D86" s="204"/>
      <c r="E86" s="195"/>
      <c r="F86" s="195"/>
      <c r="G86" s="199"/>
      <c r="H86" s="196"/>
      <c r="I86" s="200"/>
      <c r="J86" s="200"/>
      <c r="K86" s="203"/>
      <c r="L86" s="203"/>
      <c r="M86" s="100"/>
    </row>
    <row r="87" spans="1:18" ht="19.7" customHeight="1" x14ac:dyDescent="0.2">
      <c r="A87" s="185" t="s">
        <v>12736</v>
      </c>
      <c r="B87" s="192" t="str">
        <f>A87&amp;B88</f>
        <v>11.대형브레이카</v>
      </c>
      <c r="C87" s="205"/>
      <c r="D87" s="206"/>
      <c r="E87" s="207"/>
      <c r="F87" s="207"/>
      <c r="G87" s="207"/>
      <c r="H87" s="208"/>
      <c r="I87" s="205"/>
      <c r="J87" s="205"/>
      <c r="K87" s="205"/>
      <c r="L87" s="205"/>
      <c r="M87" s="209"/>
      <c r="O87" s="253"/>
      <c r="Q87" s="251"/>
      <c r="R87" s="251"/>
    </row>
    <row r="88" spans="1:18" ht="19.7" customHeight="1" x14ac:dyDescent="0.2">
      <c r="A88" s="9">
        <v>11</v>
      </c>
      <c r="B88" s="192" t="s">
        <v>63</v>
      </c>
      <c r="C88" s="193" t="s">
        <v>12693</v>
      </c>
      <c r="D88" s="194"/>
      <c r="E88" s="195"/>
      <c r="F88" s="195"/>
      <c r="G88" s="195"/>
      <c r="H88" s="196"/>
      <c r="I88" s="99" t="e">
        <f>TEXT(J88+K88+L88,"#,##0")</f>
        <v>#REF!</v>
      </c>
      <c r="J88" s="99" t="e">
        <f>TRUNC(J89+J90+J91+J92+J93)</f>
        <v>#REF!</v>
      </c>
      <c r="K88" s="99" t="e">
        <f>TRUNC(K89+K90+K91+K92+K93)</f>
        <v>#REF!</v>
      </c>
      <c r="L88" s="99">
        <f>TRUNC(L89+L90+L91+L92+L93)</f>
        <v>33897</v>
      </c>
      <c r="M88" s="100"/>
    </row>
    <row r="89" spans="1:18" ht="19.7" customHeight="1" x14ac:dyDescent="0.2">
      <c r="B89" s="198" t="s">
        <v>12704</v>
      </c>
      <c r="C89" s="97"/>
      <c r="D89" s="194">
        <f>$P$3*O89</f>
        <v>110926000</v>
      </c>
      <c r="E89" s="195" t="s">
        <v>12586</v>
      </c>
      <c r="F89" s="195">
        <v>2085</v>
      </c>
      <c r="G89" s="199" t="s">
        <v>12566</v>
      </c>
      <c r="H89" s="196" t="s">
        <v>12567</v>
      </c>
      <c r="I89" s="200"/>
      <c r="J89" s="200"/>
      <c r="K89" s="200"/>
      <c r="L89" s="200">
        <f>TRUNC(D89*F89*0.0000001,1)</f>
        <v>23128</v>
      </c>
      <c r="M89" s="201"/>
      <c r="O89" s="251">
        <v>110926</v>
      </c>
    </row>
    <row r="90" spans="1:18" ht="19.7" customHeight="1" x14ac:dyDescent="0.2">
      <c r="B90" s="198" t="s">
        <v>12705</v>
      </c>
      <c r="C90" s="97"/>
      <c r="D90" s="194">
        <f>$P$3*O90</f>
        <v>16315000</v>
      </c>
      <c r="E90" s="195" t="s">
        <v>12586</v>
      </c>
      <c r="F90" s="195">
        <v>6601</v>
      </c>
      <c r="G90" s="199" t="s">
        <v>12566</v>
      </c>
      <c r="H90" s="196" t="s">
        <v>12567</v>
      </c>
      <c r="I90" s="200"/>
      <c r="J90" s="200"/>
      <c r="K90" s="200"/>
      <c r="L90" s="200">
        <f>TRUNC(D90*F90*0.0000001,1)</f>
        <v>10769.5</v>
      </c>
      <c r="M90" s="201"/>
      <c r="O90" s="251">
        <v>16315</v>
      </c>
    </row>
    <row r="91" spans="1:18" ht="19.7" customHeight="1" x14ac:dyDescent="0.2">
      <c r="B91" s="198" t="s">
        <v>12568</v>
      </c>
      <c r="C91" s="97" t="s">
        <v>12569</v>
      </c>
      <c r="D91" s="202">
        <v>11.6</v>
      </c>
      <c r="E91" s="195" t="s">
        <v>12587</v>
      </c>
      <c r="F91" s="195" t="e">
        <f>VLOOKUP($C91,토목기계경비적용기준!H:K,4,FALSE)</f>
        <v>#REF!</v>
      </c>
      <c r="G91" s="199"/>
      <c r="H91" s="196"/>
      <c r="I91" s="200"/>
      <c r="J91" s="200"/>
      <c r="K91" s="200" t="e">
        <f>TRUNC(D91*F91,1)</f>
        <v>#REF!</v>
      </c>
      <c r="L91" s="203"/>
      <c r="M91" s="201"/>
    </row>
    <row r="92" spans="1:18" ht="19.7" customHeight="1" x14ac:dyDescent="0.2">
      <c r="B92" s="198" t="s">
        <v>12573</v>
      </c>
      <c r="C92" s="97" t="s">
        <v>12570</v>
      </c>
      <c r="D92" s="202">
        <v>16</v>
      </c>
      <c r="E92" s="195" t="s">
        <v>12588</v>
      </c>
      <c r="F92" s="195" t="e">
        <f>K91</f>
        <v>#REF!</v>
      </c>
      <c r="G92" s="199"/>
      <c r="H92" s="196"/>
      <c r="I92" s="200"/>
      <c r="J92" s="200"/>
      <c r="K92" s="200" t="e">
        <f>TRUNC(D92/100*F92,1)</f>
        <v>#REF!</v>
      </c>
      <c r="L92" s="203"/>
      <c r="M92" s="201"/>
    </row>
    <row r="93" spans="1:18" ht="19.7" customHeight="1" x14ac:dyDescent="0.2">
      <c r="B93" s="198" t="s">
        <v>4395</v>
      </c>
      <c r="C93" s="97"/>
      <c r="D93" s="204">
        <v>1</v>
      </c>
      <c r="E93" s="195" t="s">
        <v>12846</v>
      </c>
      <c r="F93" s="195" t="e">
        <f>VLOOKUP(B93,#REF!,2,FALSE)</f>
        <v>#REF!</v>
      </c>
      <c r="G93" s="199" t="s">
        <v>12566</v>
      </c>
      <c r="H93" s="196" t="s">
        <v>12553</v>
      </c>
      <c r="I93" s="200"/>
      <c r="J93" s="200" t="e">
        <f>TRUNC(D93*F93*토목기계경비적용기준!$E$19,1)</f>
        <v>#REF!</v>
      </c>
      <c r="K93" s="203"/>
      <c r="L93" s="203"/>
      <c r="M93" s="100"/>
    </row>
    <row r="94" spans="1:18" ht="19.7" customHeight="1" x14ac:dyDescent="0.2">
      <c r="B94" s="198"/>
      <c r="C94" s="97"/>
      <c r="D94" s="204"/>
      <c r="E94" s="195"/>
      <c r="F94" s="195"/>
      <c r="G94" s="199"/>
      <c r="H94" s="196"/>
      <c r="I94" s="200"/>
      <c r="J94" s="200"/>
      <c r="K94" s="203"/>
      <c r="L94" s="203"/>
      <c r="M94" s="100"/>
    </row>
    <row r="95" spans="1:18" ht="19.7" customHeight="1" x14ac:dyDescent="0.2">
      <c r="A95" s="185" t="s">
        <v>12737</v>
      </c>
      <c r="B95" s="192" t="str">
        <f>A95&amp;B96</f>
        <v>12.플레이트 콤팩터</v>
      </c>
      <c r="C95" s="205"/>
      <c r="D95" s="206"/>
      <c r="E95" s="207"/>
      <c r="F95" s="207"/>
      <c r="G95" s="207"/>
      <c r="H95" s="208"/>
      <c r="I95" s="205"/>
      <c r="J95" s="205"/>
      <c r="K95" s="205"/>
      <c r="L95" s="205"/>
      <c r="M95" s="209"/>
      <c r="O95" s="253"/>
      <c r="Q95" s="251"/>
      <c r="R95" s="251"/>
    </row>
    <row r="96" spans="1:18" ht="19.7" customHeight="1" x14ac:dyDescent="0.2">
      <c r="A96" s="217">
        <v>12</v>
      </c>
      <c r="B96" s="192" t="s">
        <v>12854</v>
      </c>
      <c r="C96" s="193" t="s">
        <v>12580</v>
      </c>
      <c r="D96" s="194"/>
      <c r="E96" s="195"/>
      <c r="F96" s="195"/>
      <c r="G96" s="195"/>
      <c r="H96" s="196"/>
      <c r="I96" s="99" t="e">
        <f>TEXT(J96+K96+L96,"#,##0")</f>
        <v>#REF!</v>
      </c>
      <c r="J96" s="99" t="e">
        <f>TRUNC(J97+J98+J99+J100)</f>
        <v>#REF!</v>
      </c>
      <c r="K96" s="99" t="e">
        <f>TRUNC(K97+K98+K99+K100)</f>
        <v>#REF!</v>
      </c>
      <c r="L96" s="99">
        <f>TRUNC(L97+L98+L99+L100)</f>
        <v>0</v>
      </c>
      <c r="M96" s="100"/>
    </row>
    <row r="97" spans="1:18" ht="19.7" customHeight="1" x14ac:dyDescent="0.2">
      <c r="B97" s="198" t="s">
        <v>12572</v>
      </c>
      <c r="C97" s="97"/>
      <c r="D97" s="194">
        <f>Q97</f>
        <v>0</v>
      </c>
      <c r="E97" s="195" t="s">
        <v>12595</v>
      </c>
      <c r="F97" s="195">
        <v>3708</v>
      </c>
      <c r="G97" s="199" t="s">
        <v>12566</v>
      </c>
      <c r="H97" s="196" t="s">
        <v>12596</v>
      </c>
      <c r="I97" s="200"/>
      <c r="J97" s="200"/>
      <c r="K97" s="200"/>
      <c r="L97" s="200">
        <f>TRUNC(D97*F97*$R3*0.0000001,1)</f>
        <v>0</v>
      </c>
      <c r="M97" s="201"/>
      <c r="O97" s="251">
        <v>1570</v>
      </c>
      <c r="Q97" s="251"/>
    </row>
    <row r="98" spans="1:18" ht="19.7" customHeight="1" x14ac:dyDescent="0.2">
      <c r="B98" s="198" t="s">
        <v>12568</v>
      </c>
      <c r="C98" s="97" t="s">
        <v>12579</v>
      </c>
      <c r="D98" s="202">
        <v>1</v>
      </c>
      <c r="E98" s="195" t="s">
        <v>12587</v>
      </c>
      <c r="F98" s="195" t="e">
        <f>VLOOKUP($C98,토목기계경비적용기준!H:K,4,FALSE)</f>
        <v>#REF!</v>
      </c>
      <c r="G98" s="199"/>
      <c r="H98" s="196"/>
      <c r="I98" s="200"/>
      <c r="J98" s="200"/>
      <c r="K98" s="200" t="e">
        <f>TRUNC(D98*F98,1)</f>
        <v>#REF!</v>
      </c>
      <c r="L98" s="203"/>
      <c r="M98" s="201"/>
    </row>
    <row r="99" spans="1:18" ht="19.7" customHeight="1" x14ac:dyDescent="0.2">
      <c r="B99" s="198" t="s">
        <v>12573</v>
      </c>
      <c r="C99" s="97" t="s">
        <v>12570</v>
      </c>
      <c r="D99" s="202">
        <v>20</v>
      </c>
      <c r="E99" s="195" t="s">
        <v>12588</v>
      </c>
      <c r="F99" s="195" t="e">
        <f>K98</f>
        <v>#REF!</v>
      </c>
      <c r="G99" s="199"/>
      <c r="H99" s="196"/>
      <c r="I99" s="200"/>
      <c r="J99" s="200"/>
      <c r="K99" s="200" t="e">
        <f>TRUNC(D99/100*F99,1)</f>
        <v>#REF!</v>
      </c>
      <c r="L99" s="203"/>
      <c r="M99" s="201"/>
    </row>
    <row r="100" spans="1:18" ht="19.7" customHeight="1" x14ac:dyDescent="0.2">
      <c r="B100" s="198" t="s">
        <v>4397</v>
      </c>
      <c r="C100" s="97"/>
      <c r="D100" s="204">
        <v>1</v>
      </c>
      <c r="E100" s="195" t="s">
        <v>12846</v>
      </c>
      <c r="F100" s="195" t="e">
        <f>VLOOKUP(B100,#REF!,2,FALSE)</f>
        <v>#REF!</v>
      </c>
      <c r="G100" s="199" t="s">
        <v>12566</v>
      </c>
      <c r="H100" s="196" t="s">
        <v>12553</v>
      </c>
      <c r="I100" s="200"/>
      <c r="J100" s="200" t="e">
        <f>TRUNC(D100*F100*토목기계경비적용기준!$E$19,1)</f>
        <v>#REF!</v>
      </c>
      <c r="K100" s="203"/>
      <c r="L100" s="203"/>
      <c r="M100" s="100"/>
    </row>
    <row r="101" spans="1:18" ht="19.7" customHeight="1" x14ac:dyDescent="0.2">
      <c r="B101" s="198"/>
      <c r="C101" s="97"/>
      <c r="D101" s="204"/>
      <c r="E101" s="195"/>
      <c r="F101" s="195"/>
      <c r="G101" s="199"/>
      <c r="H101" s="196"/>
      <c r="I101" s="200"/>
      <c r="J101" s="200"/>
      <c r="K101" s="203"/>
      <c r="L101" s="203"/>
      <c r="M101" s="100"/>
    </row>
    <row r="102" spans="1:18" ht="19.7" customHeight="1" x14ac:dyDescent="0.2">
      <c r="B102" s="198"/>
      <c r="C102" s="97"/>
      <c r="D102" s="204"/>
      <c r="E102" s="195"/>
      <c r="F102" s="195"/>
      <c r="G102" s="199"/>
      <c r="H102" s="196"/>
      <c r="I102" s="200"/>
      <c r="J102" s="200"/>
      <c r="K102" s="203"/>
      <c r="L102" s="203"/>
      <c r="M102" s="100"/>
    </row>
    <row r="103" spans="1:18" ht="19.7" customHeight="1" x14ac:dyDescent="0.2">
      <c r="B103" s="210"/>
      <c r="C103" s="103"/>
      <c r="D103" s="211"/>
      <c r="E103" s="212"/>
      <c r="F103" s="212"/>
      <c r="G103" s="213"/>
      <c r="H103" s="214"/>
      <c r="I103" s="215"/>
      <c r="J103" s="215"/>
      <c r="K103" s="216"/>
      <c r="L103" s="216"/>
      <c r="M103" s="126"/>
    </row>
    <row r="104" spans="1:18" ht="19.7" customHeight="1" x14ac:dyDescent="0.2">
      <c r="A104" s="185" t="s">
        <v>12739</v>
      </c>
      <c r="B104" s="186" t="str">
        <f>A104&amp;B105</f>
        <v>13.커 터</v>
      </c>
      <c r="C104" s="187"/>
      <c r="D104" s="188"/>
      <c r="E104" s="189"/>
      <c r="F104" s="189"/>
      <c r="G104" s="189"/>
      <c r="H104" s="190"/>
      <c r="I104" s="187"/>
      <c r="J104" s="187"/>
      <c r="K104" s="187"/>
      <c r="L104" s="187"/>
      <c r="M104" s="191"/>
      <c r="O104" s="253"/>
      <c r="Q104" s="251"/>
      <c r="R104" s="251"/>
    </row>
    <row r="105" spans="1:18" ht="19.7" customHeight="1" x14ac:dyDescent="0.2">
      <c r="A105" s="217">
        <v>13</v>
      </c>
      <c r="B105" s="192" t="s">
        <v>12734</v>
      </c>
      <c r="C105" s="193" t="s">
        <v>12583</v>
      </c>
      <c r="D105" s="194"/>
      <c r="E105" s="195"/>
      <c r="F105" s="195"/>
      <c r="G105" s="195"/>
      <c r="H105" s="196"/>
      <c r="I105" s="99" t="e">
        <f>TEXT(J105+K105+L105,"#,##0")</f>
        <v>#REF!</v>
      </c>
      <c r="J105" s="99" t="e">
        <f>TRUNC(J106+J107+J108+J109)</f>
        <v>#REF!</v>
      </c>
      <c r="K105" s="99" t="e">
        <f>TRUNC(K106+K107+K108+K109)</f>
        <v>#REF!</v>
      </c>
      <c r="L105" s="99">
        <f>TRUNC(L106+L107+L108+L109)</f>
        <v>1876</v>
      </c>
      <c r="M105" s="100"/>
    </row>
    <row r="106" spans="1:18" ht="19.7" customHeight="1" x14ac:dyDescent="0.2">
      <c r="B106" s="198" t="s">
        <v>12572</v>
      </c>
      <c r="C106" s="97"/>
      <c r="D106" s="194">
        <f>$P$3*O106</f>
        <v>2954000</v>
      </c>
      <c r="E106" s="195" t="s">
        <v>12586</v>
      </c>
      <c r="F106" s="195">
        <v>6354</v>
      </c>
      <c r="G106" s="199" t="s">
        <v>12566</v>
      </c>
      <c r="H106" s="196" t="s">
        <v>12567</v>
      </c>
      <c r="I106" s="200"/>
      <c r="J106" s="200"/>
      <c r="K106" s="200"/>
      <c r="L106" s="200">
        <f>TRUNC(D106*F106*0.0000001,1)</f>
        <v>1876.9</v>
      </c>
      <c r="M106" s="201"/>
      <c r="O106" s="251">
        <v>2954</v>
      </c>
    </row>
    <row r="107" spans="1:18" ht="19.7" customHeight="1" x14ac:dyDescent="0.2">
      <c r="B107" s="198" t="s">
        <v>12568</v>
      </c>
      <c r="C107" s="97" t="s">
        <v>12579</v>
      </c>
      <c r="D107" s="202">
        <v>5.6</v>
      </c>
      <c r="E107" s="195" t="s">
        <v>12587</v>
      </c>
      <c r="F107" s="195" t="e">
        <f>VLOOKUP($C107,토목기계경비적용기준!H:K,4,FALSE)</f>
        <v>#REF!</v>
      </c>
      <c r="G107" s="199"/>
      <c r="H107" s="196"/>
      <c r="I107" s="200"/>
      <c r="J107" s="200"/>
      <c r="K107" s="200" t="e">
        <f>TRUNC(D107*F107,1)</f>
        <v>#REF!</v>
      </c>
      <c r="L107" s="203"/>
      <c r="M107" s="201"/>
    </row>
    <row r="108" spans="1:18" ht="19.7" customHeight="1" x14ac:dyDescent="0.2">
      <c r="B108" s="198" t="s">
        <v>12573</v>
      </c>
      <c r="C108" s="97" t="s">
        <v>12570</v>
      </c>
      <c r="D108" s="202">
        <v>20</v>
      </c>
      <c r="E108" s="195" t="s">
        <v>12588</v>
      </c>
      <c r="F108" s="195" t="e">
        <f>K107</f>
        <v>#REF!</v>
      </c>
      <c r="G108" s="199"/>
      <c r="H108" s="196"/>
      <c r="I108" s="200"/>
      <c r="J108" s="200"/>
      <c r="K108" s="200" t="e">
        <f>TRUNC(D108/100*F108,1)</f>
        <v>#REF!</v>
      </c>
      <c r="L108" s="203"/>
      <c r="M108" s="201"/>
    </row>
    <row r="109" spans="1:18" ht="19.7" customHeight="1" x14ac:dyDescent="0.2">
      <c r="B109" s="198" t="s">
        <v>4397</v>
      </c>
      <c r="C109" s="97"/>
      <c r="D109" s="204">
        <v>1</v>
      </c>
      <c r="E109" s="195" t="s">
        <v>12846</v>
      </c>
      <c r="F109" s="195" t="e">
        <f>VLOOKUP(B109,#REF!,2,FALSE)</f>
        <v>#REF!</v>
      </c>
      <c r="G109" s="199" t="s">
        <v>12566</v>
      </c>
      <c r="H109" s="196" t="s">
        <v>12553</v>
      </c>
      <c r="I109" s="200"/>
      <c r="J109" s="200" t="e">
        <f>TRUNC(D109*F109*토목기계경비적용기준!$E$19,1)</f>
        <v>#REF!</v>
      </c>
      <c r="K109" s="203"/>
      <c r="L109" s="203"/>
      <c r="M109" s="100"/>
    </row>
    <row r="110" spans="1:18" ht="19.7" customHeight="1" x14ac:dyDescent="0.2">
      <c r="B110" s="198"/>
      <c r="C110" s="97"/>
      <c r="D110" s="204"/>
      <c r="E110" s="195"/>
      <c r="F110" s="195"/>
      <c r="G110" s="199"/>
      <c r="H110" s="196"/>
      <c r="I110" s="200"/>
      <c r="J110" s="200"/>
      <c r="K110" s="203"/>
      <c r="L110" s="203"/>
      <c r="M110" s="100"/>
    </row>
    <row r="111" spans="1:18" ht="19.7" customHeight="1" x14ac:dyDescent="0.2">
      <c r="A111" s="185" t="s">
        <v>12740</v>
      </c>
      <c r="B111" s="192" t="str">
        <f>A111&amp;B112</f>
        <v>14.물탱크</v>
      </c>
      <c r="C111" s="205"/>
      <c r="D111" s="206"/>
      <c r="E111" s="207"/>
      <c r="F111" s="207"/>
      <c r="G111" s="207"/>
      <c r="H111" s="208"/>
      <c r="I111" s="205"/>
      <c r="J111" s="205"/>
      <c r="K111" s="205"/>
      <c r="L111" s="205"/>
      <c r="M111" s="209"/>
      <c r="O111" s="253"/>
      <c r="Q111" s="251"/>
      <c r="R111" s="251"/>
    </row>
    <row r="112" spans="1:18" ht="19.7" customHeight="1" x14ac:dyDescent="0.2">
      <c r="A112" s="9">
        <v>14</v>
      </c>
      <c r="B112" s="192" t="s">
        <v>12738</v>
      </c>
      <c r="C112" s="193" t="s">
        <v>12584</v>
      </c>
      <c r="D112" s="194"/>
      <c r="E112" s="195"/>
      <c r="F112" s="195"/>
      <c r="G112" s="195"/>
      <c r="H112" s="196"/>
      <c r="I112" s="99" t="e">
        <f>TEXT(J112+K112+L112,"#,##0")</f>
        <v>#REF!</v>
      </c>
      <c r="J112" s="99" t="e">
        <f>TRUNC(J113+J114+J115+J116)</f>
        <v>#REF!</v>
      </c>
      <c r="K112" s="99" t="e">
        <f>TRUNC(K113+K114+K115+K116)</f>
        <v>#REF!</v>
      </c>
      <c r="L112" s="99">
        <f>TRUNC(L113+L114+L115+L116)</f>
        <v>9470</v>
      </c>
      <c r="M112" s="100"/>
    </row>
    <row r="113" spans="1:18" ht="19.7" customHeight="1" x14ac:dyDescent="0.2">
      <c r="B113" s="198" t="s">
        <v>12572</v>
      </c>
      <c r="C113" s="97"/>
      <c r="D113" s="194">
        <f>$P$3*O113</f>
        <v>44820000</v>
      </c>
      <c r="E113" s="195" t="s">
        <v>12586</v>
      </c>
      <c r="F113" s="195">
        <v>2113</v>
      </c>
      <c r="G113" s="199" t="s">
        <v>12566</v>
      </c>
      <c r="H113" s="196" t="s">
        <v>12567</v>
      </c>
      <c r="I113" s="200"/>
      <c r="J113" s="200"/>
      <c r="K113" s="200"/>
      <c r="L113" s="200">
        <f>TRUNC(D113*F113*0.0000001,1)</f>
        <v>9470.4</v>
      </c>
      <c r="M113" s="201"/>
      <c r="O113" s="251">
        <v>44820</v>
      </c>
    </row>
    <row r="114" spans="1:18" ht="19.7" customHeight="1" x14ac:dyDescent="0.2">
      <c r="B114" s="198" t="s">
        <v>12568</v>
      </c>
      <c r="C114" s="97" t="s">
        <v>12569</v>
      </c>
      <c r="D114" s="202">
        <v>9.3000000000000007</v>
      </c>
      <c r="E114" s="195" t="s">
        <v>12587</v>
      </c>
      <c r="F114" s="195" t="e">
        <f>VLOOKUP($C114,토목기계경비적용기준!H:K,4,FALSE)</f>
        <v>#REF!</v>
      </c>
      <c r="G114" s="199"/>
      <c r="H114" s="196"/>
      <c r="I114" s="200"/>
      <c r="J114" s="200"/>
      <c r="K114" s="200" t="e">
        <f>TRUNC(D114*F114,1)</f>
        <v>#REF!</v>
      </c>
      <c r="L114" s="203"/>
      <c r="M114" s="201"/>
    </row>
    <row r="115" spans="1:18" ht="19.7" customHeight="1" x14ac:dyDescent="0.2">
      <c r="B115" s="198" t="s">
        <v>12573</v>
      </c>
      <c r="C115" s="97" t="s">
        <v>12570</v>
      </c>
      <c r="D115" s="202">
        <v>30</v>
      </c>
      <c r="E115" s="195" t="s">
        <v>12588</v>
      </c>
      <c r="F115" s="195" t="e">
        <f>K114</f>
        <v>#REF!</v>
      </c>
      <c r="G115" s="199"/>
      <c r="H115" s="196"/>
      <c r="I115" s="200"/>
      <c r="J115" s="200"/>
      <c r="K115" s="200" t="e">
        <f>TRUNC(D115/100*F115,1)</f>
        <v>#REF!</v>
      </c>
      <c r="L115" s="203"/>
      <c r="M115" s="201"/>
    </row>
    <row r="116" spans="1:18" ht="19.7" customHeight="1" x14ac:dyDescent="0.2">
      <c r="B116" s="198" t="s">
        <v>4396</v>
      </c>
      <c r="C116" s="97"/>
      <c r="D116" s="204">
        <v>1</v>
      </c>
      <c r="E116" s="195" t="s">
        <v>12846</v>
      </c>
      <c r="F116" s="195" t="e">
        <f>VLOOKUP(B116,#REF!,2,FALSE)</f>
        <v>#REF!</v>
      </c>
      <c r="G116" s="199" t="s">
        <v>12566</v>
      </c>
      <c r="H116" s="196" t="s">
        <v>12553</v>
      </c>
      <c r="I116" s="200"/>
      <c r="J116" s="200" t="e">
        <f>TRUNC(D116*F116*토목기계경비적용기준!$E$19,1)</f>
        <v>#REF!</v>
      </c>
      <c r="K116" s="203"/>
      <c r="L116" s="203"/>
      <c r="M116" s="100"/>
    </row>
    <row r="117" spans="1:18" ht="19.7" customHeight="1" x14ac:dyDescent="0.2">
      <c r="B117" s="198"/>
      <c r="C117" s="97"/>
      <c r="D117" s="204"/>
      <c r="E117" s="195"/>
      <c r="F117" s="195"/>
      <c r="G117" s="199"/>
      <c r="H117" s="196"/>
      <c r="I117" s="200"/>
      <c r="J117" s="200"/>
      <c r="K117" s="203"/>
      <c r="L117" s="203"/>
      <c r="M117" s="100"/>
    </row>
    <row r="118" spans="1:18" ht="19.7" customHeight="1" x14ac:dyDescent="0.2">
      <c r="A118" s="185" t="s">
        <v>12742</v>
      </c>
      <c r="B118" s="192" t="str">
        <f>A118&amp;B119</f>
        <v>15.물탱크</v>
      </c>
      <c r="C118" s="205"/>
      <c r="D118" s="206"/>
      <c r="E118" s="207"/>
      <c r="F118" s="207"/>
      <c r="G118" s="207"/>
      <c r="H118" s="208"/>
      <c r="I118" s="205"/>
      <c r="J118" s="205"/>
      <c r="K118" s="205"/>
      <c r="L118" s="205"/>
      <c r="M118" s="209"/>
      <c r="O118" s="253"/>
      <c r="Q118" s="251"/>
      <c r="R118" s="251"/>
    </row>
    <row r="119" spans="1:18" ht="19.7" customHeight="1" x14ac:dyDescent="0.2">
      <c r="A119" s="9">
        <v>15</v>
      </c>
      <c r="B119" s="192" t="s">
        <v>12738</v>
      </c>
      <c r="C119" s="193" t="s">
        <v>12585</v>
      </c>
      <c r="D119" s="194"/>
      <c r="E119" s="195"/>
      <c r="F119" s="195"/>
      <c r="G119" s="195"/>
      <c r="H119" s="196"/>
      <c r="I119" s="99" t="e">
        <f>TEXT(J119+K119+L119,"#,##0")</f>
        <v>#REF!</v>
      </c>
      <c r="J119" s="99" t="e">
        <f>TRUNC(J120+J121+J122+J123)</f>
        <v>#REF!</v>
      </c>
      <c r="K119" s="99" t="e">
        <f>TRUNC(K120+K121+K122+K123)</f>
        <v>#REF!</v>
      </c>
      <c r="L119" s="99">
        <f>TRUNC(L120+L121+L122+L123)</f>
        <v>18163</v>
      </c>
      <c r="M119" s="100"/>
    </row>
    <row r="120" spans="1:18" ht="19.7" customHeight="1" x14ac:dyDescent="0.2">
      <c r="B120" s="198" t="s">
        <v>12572</v>
      </c>
      <c r="C120" s="97"/>
      <c r="D120" s="194">
        <f>$P$3*O120</f>
        <v>85962000</v>
      </c>
      <c r="E120" s="195" t="s">
        <v>12586</v>
      </c>
      <c r="F120" s="195">
        <v>2113</v>
      </c>
      <c r="G120" s="199" t="s">
        <v>12566</v>
      </c>
      <c r="H120" s="196" t="s">
        <v>12567</v>
      </c>
      <c r="I120" s="200"/>
      <c r="J120" s="200"/>
      <c r="K120" s="200"/>
      <c r="L120" s="200">
        <f>TRUNC(D120*F120*0.0000001,1)</f>
        <v>18163.7</v>
      </c>
      <c r="M120" s="201"/>
      <c r="O120" s="251">
        <v>85962</v>
      </c>
    </row>
    <row r="121" spans="1:18" ht="19.7" customHeight="1" x14ac:dyDescent="0.2">
      <c r="B121" s="198" t="s">
        <v>12568</v>
      </c>
      <c r="C121" s="97" t="s">
        <v>12569</v>
      </c>
      <c r="D121" s="202">
        <v>12.9</v>
      </c>
      <c r="E121" s="195" t="s">
        <v>12587</v>
      </c>
      <c r="F121" s="195" t="e">
        <f>VLOOKUP($C121,토목기계경비적용기준!H:K,4,FALSE)</f>
        <v>#REF!</v>
      </c>
      <c r="G121" s="199"/>
      <c r="H121" s="196"/>
      <c r="I121" s="200"/>
      <c r="J121" s="200"/>
      <c r="K121" s="200" t="e">
        <f>TRUNC(D121*F121,1)</f>
        <v>#REF!</v>
      </c>
      <c r="L121" s="203"/>
      <c r="M121" s="201"/>
    </row>
    <row r="122" spans="1:18" ht="19.7" customHeight="1" x14ac:dyDescent="0.2">
      <c r="B122" s="198" t="s">
        <v>12573</v>
      </c>
      <c r="C122" s="97" t="s">
        <v>12570</v>
      </c>
      <c r="D122" s="202">
        <v>30</v>
      </c>
      <c r="E122" s="195" t="s">
        <v>12588</v>
      </c>
      <c r="F122" s="195" t="e">
        <f>K121</f>
        <v>#REF!</v>
      </c>
      <c r="G122" s="199"/>
      <c r="H122" s="196"/>
      <c r="I122" s="200"/>
      <c r="J122" s="200"/>
      <c r="K122" s="200" t="e">
        <f>TRUNC(D122/100*F122,1)</f>
        <v>#REF!</v>
      </c>
      <c r="L122" s="203"/>
      <c r="M122" s="201"/>
    </row>
    <row r="123" spans="1:18" ht="19.7" customHeight="1" x14ac:dyDescent="0.2">
      <c r="B123" s="198" t="s">
        <v>4396</v>
      </c>
      <c r="C123" s="97"/>
      <c r="D123" s="204">
        <v>1</v>
      </c>
      <c r="E123" s="195" t="s">
        <v>12846</v>
      </c>
      <c r="F123" s="195" t="e">
        <f>VLOOKUP(B123,#REF!,2,FALSE)</f>
        <v>#REF!</v>
      </c>
      <c r="G123" s="199" t="s">
        <v>12566</v>
      </c>
      <c r="H123" s="196" t="s">
        <v>12553</v>
      </c>
      <c r="I123" s="200"/>
      <c r="J123" s="200" t="e">
        <f>TRUNC(D123*F123*토목기계경비적용기준!$E$19,1)</f>
        <v>#REF!</v>
      </c>
      <c r="K123" s="203"/>
      <c r="L123" s="203"/>
      <c r="M123" s="100"/>
    </row>
    <row r="124" spans="1:18" ht="19.7" customHeight="1" x14ac:dyDescent="0.2">
      <c r="B124" s="198"/>
      <c r="C124" s="97"/>
      <c r="D124" s="204"/>
      <c r="E124" s="195"/>
      <c r="F124" s="195"/>
      <c r="G124" s="199"/>
      <c r="H124" s="196"/>
      <c r="I124" s="200"/>
      <c r="J124" s="200"/>
      <c r="K124" s="203"/>
      <c r="L124" s="203"/>
      <c r="M124" s="100"/>
    </row>
    <row r="125" spans="1:18" ht="19.7" customHeight="1" x14ac:dyDescent="0.2">
      <c r="B125" s="198"/>
      <c r="C125" s="97"/>
      <c r="D125" s="204"/>
      <c r="E125" s="195"/>
      <c r="F125" s="195"/>
      <c r="G125" s="199"/>
      <c r="H125" s="196"/>
      <c r="I125" s="200"/>
      <c r="J125" s="200"/>
      <c r="K125" s="203"/>
      <c r="L125" s="203"/>
      <c r="M125" s="100"/>
    </row>
    <row r="126" spans="1:18" ht="19.7" customHeight="1" x14ac:dyDescent="0.2">
      <c r="B126" s="198"/>
      <c r="C126" s="97"/>
      <c r="D126" s="204"/>
      <c r="E126" s="195"/>
      <c r="F126" s="195"/>
      <c r="G126" s="199"/>
      <c r="H126" s="196"/>
      <c r="I126" s="200"/>
      <c r="J126" s="200"/>
      <c r="K126" s="203"/>
      <c r="L126" s="203"/>
      <c r="M126" s="100"/>
    </row>
    <row r="127" spans="1:18" ht="19.7" customHeight="1" x14ac:dyDescent="0.2">
      <c r="B127" s="198"/>
      <c r="C127" s="97"/>
      <c r="D127" s="204"/>
      <c r="E127" s="195"/>
      <c r="F127" s="195"/>
      <c r="G127" s="199"/>
      <c r="H127" s="196"/>
      <c r="I127" s="200"/>
      <c r="J127" s="200"/>
      <c r="K127" s="203"/>
      <c r="L127" s="203"/>
      <c r="M127" s="100"/>
    </row>
    <row r="128" spans="1:18" ht="19.7" customHeight="1" x14ac:dyDescent="0.2">
      <c r="B128" s="210"/>
      <c r="C128" s="103"/>
      <c r="D128" s="211"/>
      <c r="E128" s="212"/>
      <c r="F128" s="212"/>
      <c r="G128" s="213"/>
      <c r="H128" s="214"/>
      <c r="I128" s="215"/>
      <c r="J128" s="215"/>
      <c r="K128" s="216"/>
      <c r="L128" s="216"/>
      <c r="M128" s="126"/>
    </row>
    <row r="129" spans="1:18" ht="19.7" customHeight="1" x14ac:dyDescent="0.2">
      <c r="A129" s="185" t="s">
        <v>12743</v>
      </c>
      <c r="B129" s="186" t="str">
        <f>A129&amp;B130</f>
        <v>16.진동로울러(핸드가이드식)</v>
      </c>
      <c r="C129" s="187"/>
      <c r="D129" s="188"/>
      <c r="E129" s="189"/>
      <c r="F129" s="189"/>
      <c r="G129" s="189"/>
      <c r="H129" s="190"/>
      <c r="I129" s="187"/>
      <c r="J129" s="187"/>
      <c r="K129" s="187"/>
      <c r="L129" s="187"/>
      <c r="M129" s="191"/>
      <c r="O129" s="253"/>
      <c r="Q129" s="251"/>
      <c r="R129" s="251"/>
    </row>
    <row r="130" spans="1:18" ht="19.7" customHeight="1" x14ac:dyDescent="0.2">
      <c r="A130" s="9">
        <v>16</v>
      </c>
      <c r="B130" s="192" t="s">
        <v>12741</v>
      </c>
      <c r="C130" s="193" t="s">
        <v>12578</v>
      </c>
      <c r="D130" s="194"/>
      <c r="E130" s="195"/>
      <c r="F130" s="195"/>
      <c r="G130" s="195"/>
      <c r="H130" s="196"/>
      <c r="I130" s="99" t="e">
        <f>TEXT(J130+K130+L130,"#,##0")</f>
        <v>#REF!</v>
      </c>
      <c r="J130" s="99" t="e">
        <f>TRUNC(J131+J132+J133+J134)</f>
        <v>#REF!</v>
      </c>
      <c r="K130" s="99" t="e">
        <f>TRUNC(K131+K132+K133+K134)</f>
        <v>#REF!</v>
      </c>
      <c r="L130" s="99">
        <f>TRUNC(L131+L132+L133+L134)</f>
        <v>1846</v>
      </c>
      <c r="M130" s="100"/>
    </row>
    <row r="131" spans="1:18" ht="19.7" customHeight="1" x14ac:dyDescent="0.2">
      <c r="B131" s="198" t="s">
        <v>12572</v>
      </c>
      <c r="C131" s="97"/>
      <c r="D131" s="194">
        <f>$P$3*O131</f>
        <v>6537000</v>
      </c>
      <c r="E131" s="195" t="s">
        <v>12586</v>
      </c>
      <c r="F131" s="195">
        <v>2825</v>
      </c>
      <c r="G131" s="199" t="s">
        <v>12566</v>
      </c>
      <c r="H131" s="196" t="s">
        <v>12567</v>
      </c>
      <c r="I131" s="200"/>
      <c r="J131" s="200"/>
      <c r="K131" s="200"/>
      <c r="L131" s="200">
        <f>TRUNC(D131*F131*0.0000001,1)</f>
        <v>1846.7</v>
      </c>
      <c r="M131" s="201"/>
      <c r="O131" s="251">
        <v>6537</v>
      </c>
    </row>
    <row r="132" spans="1:18" ht="19.7" customHeight="1" x14ac:dyDescent="0.2">
      <c r="B132" s="198" t="s">
        <v>12568</v>
      </c>
      <c r="C132" s="97" t="s">
        <v>12569</v>
      </c>
      <c r="D132" s="202">
        <v>2.2000000000000002</v>
      </c>
      <c r="E132" s="195" t="s">
        <v>12851</v>
      </c>
      <c r="F132" s="195" t="e">
        <f>VLOOKUP($C132,토목기계경비적용기준!H:K,4,FALSE)</f>
        <v>#REF!</v>
      </c>
      <c r="G132" s="199"/>
      <c r="H132" s="196"/>
      <c r="I132" s="200"/>
      <c r="J132" s="200"/>
      <c r="K132" s="200" t="e">
        <f>TRUNC(D132*F132,1)</f>
        <v>#REF!</v>
      </c>
      <c r="L132" s="203"/>
      <c r="M132" s="201"/>
    </row>
    <row r="133" spans="1:18" ht="19.7" customHeight="1" x14ac:dyDescent="0.2">
      <c r="B133" s="198" t="s">
        <v>12573</v>
      </c>
      <c r="C133" s="97" t="s">
        <v>12570</v>
      </c>
      <c r="D133" s="202">
        <v>13</v>
      </c>
      <c r="E133" s="195" t="s">
        <v>12852</v>
      </c>
      <c r="F133" s="195" t="e">
        <f>K132</f>
        <v>#REF!</v>
      </c>
      <c r="G133" s="199"/>
      <c r="H133" s="196"/>
      <c r="I133" s="200"/>
      <c r="J133" s="200"/>
      <c r="K133" s="200" t="e">
        <f>TRUNC(D133/100*F133,1)</f>
        <v>#REF!</v>
      </c>
      <c r="L133" s="203"/>
      <c r="M133" s="201"/>
    </row>
    <row r="134" spans="1:18" ht="19.7" customHeight="1" x14ac:dyDescent="0.2">
      <c r="B134" s="198" t="s">
        <v>4397</v>
      </c>
      <c r="C134" s="97"/>
      <c r="D134" s="204">
        <v>1</v>
      </c>
      <c r="E134" s="195" t="s">
        <v>12846</v>
      </c>
      <c r="F134" s="195" t="e">
        <f>VLOOKUP(B134,#REF!,2,FALSE)</f>
        <v>#REF!</v>
      </c>
      <c r="G134" s="199" t="s">
        <v>12566</v>
      </c>
      <c r="H134" s="196" t="s">
        <v>12553</v>
      </c>
      <c r="I134" s="200"/>
      <c r="J134" s="200" t="e">
        <f>TRUNC(D134*F134*토목기계경비적용기준!$E$19,1)</f>
        <v>#REF!</v>
      </c>
      <c r="K134" s="203"/>
      <c r="L134" s="203"/>
      <c r="M134" s="100"/>
    </row>
    <row r="135" spans="1:18" ht="19.7" customHeight="1" x14ac:dyDescent="0.2">
      <c r="B135" s="198"/>
      <c r="C135" s="97"/>
      <c r="D135" s="204"/>
      <c r="E135" s="195"/>
      <c r="F135" s="195"/>
      <c r="G135" s="199"/>
      <c r="H135" s="196"/>
      <c r="I135" s="200"/>
      <c r="J135" s="200"/>
      <c r="K135" s="203"/>
      <c r="L135" s="203"/>
      <c r="M135" s="100"/>
    </row>
    <row r="136" spans="1:18" ht="19.7" customHeight="1" x14ac:dyDescent="0.2">
      <c r="A136" s="185" t="s">
        <v>12744</v>
      </c>
      <c r="B136" s="192" t="str">
        <f>A136&amp;B137</f>
        <v>17.진동로울러(자주식)</v>
      </c>
      <c r="C136" s="205"/>
      <c r="D136" s="206"/>
      <c r="E136" s="207"/>
      <c r="F136" s="207"/>
      <c r="G136" s="207"/>
      <c r="H136" s="208"/>
      <c r="I136" s="205"/>
      <c r="J136" s="205"/>
      <c r="K136" s="205"/>
      <c r="L136" s="205"/>
      <c r="M136" s="209"/>
      <c r="O136" s="253"/>
      <c r="Q136" s="251"/>
      <c r="R136" s="251"/>
    </row>
    <row r="137" spans="1:18" ht="19.7" customHeight="1" x14ac:dyDescent="0.2">
      <c r="A137" s="9">
        <v>17</v>
      </c>
      <c r="B137" s="192" t="s">
        <v>12855</v>
      </c>
      <c r="C137" s="193" t="s">
        <v>7622</v>
      </c>
      <c r="D137" s="194"/>
      <c r="E137" s="195"/>
      <c r="F137" s="195"/>
      <c r="G137" s="195"/>
      <c r="H137" s="196"/>
      <c r="I137" s="99" t="e">
        <f>TEXT(J137+K137+L137,"#,##0")</f>
        <v>#REF!</v>
      </c>
      <c r="J137" s="99" t="e">
        <f>TRUNC(J138+J139+J140+J141)</f>
        <v>#REF!</v>
      </c>
      <c r="K137" s="99" t="e">
        <f>TRUNC(K138+K139+K140+K141)</f>
        <v>#REF!</v>
      </c>
      <c r="L137" s="99">
        <f>TRUNC(L138+L139+L140+L141)</f>
        <v>0</v>
      </c>
      <c r="M137" s="100"/>
    </row>
    <row r="138" spans="1:18" ht="19.7" customHeight="1" x14ac:dyDescent="0.2">
      <c r="B138" s="198" t="s">
        <v>12572</v>
      </c>
      <c r="C138" s="97"/>
      <c r="D138" s="194">
        <f>Q138</f>
        <v>0</v>
      </c>
      <c r="E138" s="195" t="s">
        <v>12595</v>
      </c>
      <c r="F138" s="195">
        <v>2825</v>
      </c>
      <c r="G138" s="199" t="s">
        <v>12566</v>
      </c>
      <c r="H138" s="196" t="s">
        <v>12596</v>
      </c>
      <c r="I138" s="200"/>
      <c r="J138" s="200"/>
      <c r="K138" s="200"/>
      <c r="L138" s="218">
        <f>TRUNC(D138*F138*$R3*0.0000001,1)</f>
        <v>0</v>
      </c>
      <c r="M138" s="201"/>
      <c r="O138" s="251">
        <v>90125</v>
      </c>
      <c r="Q138" s="251"/>
    </row>
    <row r="139" spans="1:18" ht="19.7" customHeight="1" x14ac:dyDescent="0.2">
      <c r="B139" s="198" t="s">
        <v>12568</v>
      </c>
      <c r="C139" s="97" t="s">
        <v>12569</v>
      </c>
      <c r="D139" s="202">
        <v>14.4</v>
      </c>
      <c r="E139" s="195" t="s">
        <v>12587</v>
      </c>
      <c r="F139" s="195" t="e">
        <f>VLOOKUP($C139,토목기계경비적용기준!H:K,4,FALSE)</f>
        <v>#REF!</v>
      </c>
      <c r="G139" s="199"/>
      <c r="H139" s="196"/>
      <c r="I139" s="200"/>
      <c r="J139" s="200"/>
      <c r="K139" s="200" t="e">
        <f>TRUNC(D139*F139,1)</f>
        <v>#REF!</v>
      </c>
      <c r="L139" s="203"/>
      <c r="M139" s="201"/>
    </row>
    <row r="140" spans="1:18" ht="19.7" customHeight="1" x14ac:dyDescent="0.2">
      <c r="B140" s="198" t="s">
        <v>12573</v>
      </c>
      <c r="C140" s="97" t="s">
        <v>12570</v>
      </c>
      <c r="D140" s="202">
        <v>30</v>
      </c>
      <c r="E140" s="195" t="s">
        <v>12588</v>
      </c>
      <c r="F140" s="195" t="e">
        <f>K139</f>
        <v>#REF!</v>
      </c>
      <c r="G140" s="199"/>
      <c r="H140" s="196"/>
      <c r="I140" s="200"/>
      <c r="J140" s="200"/>
      <c r="K140" s="200" t="e">
        <f>TRUNC(D140/100*F140,1)</f>
        <v>#REF!</v>
      </c>
      <c r="L140" s="203"/>
      <c r="M140" s="201"/>
    </row>
    <row r="141" spans="1:18" ht="19.7" customHeight="1" x14ac:dyDescent="0.2">
      <c r="B141" s="198" t="s">
        <v>4395</v>
      </c>
      <c r="C141" s="97"/>
      <c r="D141" s="204">
        <v>1</v>
      </c>
      <c r="E141" s="195" t="s">
        <v>12846</v>
      </c>
      <c r="F141" s="195" t="e">
        <f>VLOOKUP(B141,#REF!,2,FALSE)</f>
        <v>#REF!</v>
      </c>
      <c r="G141" s="199" t="s">
        <v>12566</v>
      </c>
      <c r="H141" s="196" t="s">
        <v>12553</v>
      </c>
      <c r="I141" s="200"/>
      <c r="J141" s="200" t="e">
        <f>TRUNC(D141*F141*토목기계경비적용기준!$E$19,1)</f>
        <v>#REF!</v>
      </c>
      <c r="K141" s="203"/>
      <c r="L141" s="203"/>
      <c r="M141" s="100"/>
    </row>
    <row r="142" spans="1:18" ht="19.7" customHeight="1" x14ac:dyDescent="0.2">
      <c r="B142" s="198"/>
      <c r="C142" s="97"/>
      <c r="D142" s="204"/>
      <c r="E142" s="195"/>
      <c r="F142" s="195"/>
      <c r="G142" s="199"/>
      <c r="H142" s="196"/>
      <c r="I142" s="200"/>
      <c r="J142" s="200"/>
      <c r="K142" s="203"/>
      <c r="L142" s="203"/>
      <c r="M142" s="100"/>
    </row>
    <row r="143" spans="1:18" ht="19.7" customHeight="1" x14ac:dyDescent="0.2">
      <c r="A143" s="185" t="s">
        <v>12745</v>
      </c>
      <c r="B143" s="192" t="str">
        <f>A143&amp;B144</f>
        <v>18.로우더(타이어)</v>
      </c>
      <c r="C143" s="205"/>
      <c r="D143" s="206"/>
      <c r="E143" s="207"/>
      <c r="F143" s="207"/>
      <c r="G143" s="207"/>
      <c r="H143" s="208"/>
      <c r="I143" s="205"/>
      <c r="J143" s="205"/>
      <c r="K143" s="205"/>
      <c r="L143" s="205"/>
      <c r="M143" s="209"/>
      <c r="O143" s="253"/>
      <c r="Q143" s="251"/>
      <c r="R143" s="251"/>
    </row>
    <row r="144" spans="1:18" ht="19.7" customHeight="1" x14ac:dyDescent="0.2">
      <c r="A144" s="9">
        <v>18</v>
      </c>
      <c r="B144" s="192" t="s">
        <v>12856</v>
      </c>
      <c r="C144" s="193" t="s">
        <v>12576</v>
      </c>
      <c r="D144" s="194"/>
      <c r="E144" s="195"/>
      <c r="F144" s="195"/>
      <c r="G144" s="195"/>
      <c r="H144" s="196"/>
      <c r="I144" s="99" t="e">
        <f>TEXT(J144+K144+L144,"#,##0")</f>
        <v>#REF!</v>
      </c>
      <c r="J144" s="99" t="e">
        <f>TRUNC(J145+J146+J147+J148)</f>
        <v>#REF!</v>
      </c>
      <c r="K144" s="99" t="e">
        <f>TRUNC(K145+K146+K147+K148)</f>
        <v>#REF!</v>
      </c>
      <c r="L144" s="99">
        <f>TRUNC(L145+L146+L147+L148)</f>
        <v>6979</v>
      </c>
      <c r="M144" s="100"/>
    </row>
    <row r="145" spans="1:18" ht="19.7" customHeight="1" x14ac:dyDescent="0.2">
      <c r="B145" s="198" t="s">
        <v>12572</v>
      </c>
      <c r="C145" s="97"/>
      <c r="D145" s="194">
        <f>$P$3*O145</f>
        <v>33474000</v>
      </c>
      <c r="E145" s="195" t="s">
        <v>12586</v>
      </c>
      <c r="F145" s="195">
        <v>2085</v>
      </c>
      <c r="G145" s="199" t="s">
        <v>12566</v>
      </c>
      <c r="H145" s="196" t="s">
        <v>12567</v>
      </c>
      <c r="I145" s="200"/>
      <c r="J145" s="200"/>
      <c r="K145" s="200"/>
      <c r="L145" s="200">
        <f>TRUNC(D145*F145*0.0000001,1)</f>
        <v>6979.3</v>
      </c>
      <c r="M145" s="201"/>
      <c r="O145" s="251">
        <v>33474</v>
      </c>
    </row>
    <row r="146" spans="1:18" ht="19.7" customHeight="1" x14ac:dyDescent="0.2">
      <c r="B146" s="198" t="s">
        <v>12568</v>
      </c>
      <c r="C146" s="97" t="s">
        <v>12569</v>
      </c>
      <c r="D146" s="202">
        <v>3.5</v>
      </c>
      <c r="E146" s="195" t="s">
        <v>12587</v>
      </c>
      <c r="F146" s="195" t="e">
        <f>VLOOKUP($C146,토목기계경비적용기준!H:K,4,FALSE)</f>
        <v>#REF!</v>
      </c>
      <c r="G146" s="199"/>
      <c r="H146" s="196"/>
      <c r="I146" s="200"/>
      <c r="J146" s="200"/>
      <c r="K146" s="200" t="e">
        <f>TRUNC(D146*F146,1)</f>
        <v>#REF!</v>
      </c>
      <c r="L146" s="203"/>
      <c r="M146" s="201"/>
    </row>
    <row r="147" spans="1:18" ht="19.7" customHeight="1" x14ac:dyDescent="0.2">
      <c r="B147" s="198" t="s">
        <v>12573</v>
      </c>
      <c r="C147" s="97" t="s">
        <v>12570</v>
      </c>
      <c r="D147" s="202">
        <v>44</v>
      </c>
      <c r="E147" s="195" t="s">
        <v>12588</v>
      </c>
      <c r="F147" s="195" t="e">
        <f>K146</f>
        <v>#REF!</v>
      </c>
      <c r="G147" s="199"/>
      <c r="H147" s="196"/>
      <c r="I147" s="200"/>
      <c r="J147" s="200"/>
      <c r="K147" s="200" t="e">
        <f>TRUNC(D147/100*F147,1)</f>
        <v>#REF!</v>
      </c>
      <c r="L147" s="203"/>
      <c r="M147" s="201"/>
    </row>
    <row r="148" spans="1:18" ht="19.7" customHeight="1" x14ac:dyDescent="0.2">
      <c r="B148" s="198" t="s">
        <v>4395</v>
      </c>
      <c r="C148" s="97"/>
      <c r="D148" s="204">
        <v>1</v>
      </c>
      <c r="E148" s="195" t="s">
        <v>12846</v>
      </c>
      <c r="F148" s="195" t="e">
        <f>VLOOKUP(B148,#REF!,2,FALSE)</f>
        <v>#REF!</v>
      </c>
      <c r="G148" s="199" t="s">
        <v>12566</v>
      </c>
      <c r="H148" s="196" t="s">
        <v>12553</v>
      </c>
      <c r="I148" s="200"/>
      <c r="J148" s="200" t="e">
        <f>TRUNC(D148*F148*토목기계경비적용기준!$E$19,1)</f>
        <v>#REF!</v>
      </c>
      <c r="K148" s="203"/>
      <c r="L148" s="203"/>
      <c r="M148" s="100"/>
    </row>
    <row r="149" spans="1:18" ht="19.7" customHeight="1" x14ac:dyDescent="0.2">
      <c r="B149" s="198"/>
      <c r="C149" s="97"/>
      <c r="D149" s="204"/>
      <c r="E149" s="195"/>
      <c r="F149" s="195"/>
      <c r="G149" s="199"/>
      <c r="H149" s="196"/>
      <c r="I149" s="200"/>
      <c r="J149" s="200"/>
      <c r="K149" s="203"/>
      <c r="L149" s="203"/>
      <c r="M149" s="100"/>
    </row>
    <row r="150" spans="1:18" ht="19.7" customHeight="1" x14ac:dyDescent="0.2">
      <c r="B150" s="198"/>
      <c r="C150" s="97"/>
      <c r="D150" s="204"/>
      <c r="E150" s="195"/>
      <c r="F150" s="195"/>
      <c r="G150" s="199"/>
      <c r="H150" s="196"/>
      <c r="I150" s="200"/>
      <c r="J150" s="200"/>
      <c r="K150" s="203"/>
      <c r="L150" s="203"/>
      <c r="M150" s="100"/>
    </row>
    <row r="151" spans="1:18" ht="19.7" customHeight="1" x14ac:dyDescent="0.2">
      <c r="B151" s="198"/>
      <c r="C151" s="97"/>
      <c r="D151" s="204"/>
      <c r="E151" s="195"/>
      <c r="F151" s="195"/>
      <c r="G151" s="199"/>
      <c r="H151" s="196"/>
      <c r="I151" s="200"/>
      <c r="J151" s="200"/>
      <c r="K151" s="203"/>
      <c r="L151" s="203"/>
      <c r="M151" s="100"/>
    </row>
    <row r="152" spans="1:18" ht="19.7" customHeight="1" x14ac:dyDescent="0.2">
      <c r="B152" s="198"/>
      <c r="C152" s="97"/>
      <c r="D152" s="204"/>
      <c r="E152" s="195"/>
      <c r="F152" s="195"/>
      <c r="G152" s="199"/>
      <c r="H152" s="196"/>
      <c r="I152" s="200"/>
      <c r="J152" s="200"/>
      <c r="K152" s="203"/>
      <c r="L152" s="203"/>
      <c r="M152" s="100"/>
    </row>
    <row r="153" spans="1:18" ht="19.7" customHeight="1" x14ac:dyDescent="0.2">
      <c r="B153" s="210"/>
      <c r="C153" s="103"/>
      <c r="D153" s="211"/>
      <c r="E153" s="212"/>
      <c r="F153" s="212"/>
      <c r="G153" s="213"/>
      <c r="H153" s="214"/>
      <c r="I153" s="215"/>
      <c r="J153" s="215"/>
      <c r="K153" s="216"/>
      <c r="L153" s="216"/>
      <c r="M153" s="126"/>
    </row>
    <row r="154" spans="1:18" ht="19.7" customHeight="1" x14ac:dyDescent="0.2">
      <c r="A154" s="185" t="s">
        <v>12857</v>
      </c>
      <c r="B154" s="186" t="str">
        <f>A154&amp;B155</f>
        <v>19.아스팔트 스프레이어</v>
      </c>
      <c r="C154" s="187"/>
      <c r="D154" s="188"/>
      <c r="E154" s="189"/>
      <c r="F154" s="189"/>
      <c r="G154" s="189"/>
      <c r="H154" s="190"/>
      <c r="I154" s="187"/>
      <c r="J154" s="187"/>
      <c r="K154" s="187"/>
      <c r="L154" s="187"/>
      <c r="M154" s="191"/>
      <c r="O154" s="253"/>
      <c r="Q154" s="251"/>
      <c r="R154" s="251"/>
    </row>
    <row r="155" spans="1:18" ht="19.7" customHeight="1" x14ac:dyDescent="0.2">
      <c r="A155" s="217">
        <v>19</v>
      </c>
      <c r="B155" s="192" t="s">
        <v>62</v>
      </c>
      <c r="C155" s="193" t="s">
        <v>12713</v>
      </c>
      <c r="D155" s="194"/>
      <c r="E155" s="195"/>
      <c r="F155" s="195"/>
      <c r="G155" s="195"/>
      <c r="H155" s="196"/>
      <c r="I155" s="99" t="e">
        <f>TEXT(J155+K155+L155,"#,##0")</f>
        <v>#REF!</v>
      </c>
      <c r="J155" s="99" t="e">
        <f>TRUNC(J156+J157+J158+J159)</f>
        <v>#REF!</v>
      </c>
      <c r="K155" s="99" t="e">
        <f>TRUNC(K156+K157+K158+K159)</f>
        <v>#REF!</v>
      </c>
      <c r="L155" s="99">
        <f>TRUNC(L156+L157+L158+L159)</f>
        <v>0</v>
      </c>
      <c r="M155" s="100"/>
    </row>
    <row r="156" spans="1:18" ht="19.7" customHeight="1" x14ac:dyDescent="0.2">
      <c r="B156" s="198" t="s">
        <v>12572</v>
      </c>
      <c r="C156" s="97"/>
      <c r="D156" s="194">
        <f>Q156</f>
        <v>0</v>
      </c>
      <c r="E156" s="195" t="s">
        <v>12595</v>
      </c>
      <c r="F156" s="195">
        <v>2549</v>
      </c>
      <c r="G156" s="199" t="s">
        <v>12566</v>
      </c>
      <c r="H156" s="196" t="s">
        <v>12596</v>
      </c>
      <c r="I156" s="200"/>
      <c r="J156" s="200"/>
      <c r="K156" s="200"/>
      <c r="L156" s="218">
        <f>TRUNC(D156*F156*$R$3*0.0000001,1)</f>
        <v>0</v>
      </c>
      <c r="M156" s="201"/>
      <c r="O156" s="251">
        <v>2144</v>
      </c>
      <c r="Q156" s="251"/>
    </row>
    <row r="157" spans="1:18" ht="19.7" customHeight="1" x14ac:dyDescent="0.2">
      <c r="B157" s="198" t="s">
        <v>12568</v>
      </c>
      <c r="C157" s="97" t="s">
        <v>12579</v>
      </c>
      <c r="D157" s="202">
        <v>0.8</v>
      </c>
      <c r="E157" s="195" t="s">
        <v>12587</v>
      </c>
      <c r="F157" s="195" t="e">
        <f>VLOOKUP($C157,토목기계경비적용기준!H:K,4,FALSE)</f>
        <v>#REF!</v>
      </c>
      <c r="G157" s="199"/>
      <c r="H157" s="196"/>
      <c r="I157" s="200"/>
      <c r="J157" s="200"/>
      <c r="K157" s="200" t="e">
        <f>TRUNC(D157*F157,1)</f>
        <v>#REF!</v>
      </c>
      <c r="L157" s="203"/>
      <c r="M157" s="201"/>
      <c r="O157" s="252"/>
    </row>
    <row r="158" spans="1:18" ht="19.7" customHeight="1" x14ac:dyDescent="0.2">
      <c r="B158" s="198" t="s">
        <v>12573</v>
      </c>
      <c r="C158" s="97" t="s">
        <v>12570</v>
      </c>
      <c r="D158" s="202">
        <v>6</v>
      </c>
      <c r="E158" s="195" t="s">
        <v>12588</v>
      </c>
      <c r="F158" s="195" t="e">
        <f>K157</f>
        <v>#REF!</v>
      </c>
      <c r="G158" s="199"/>
      <c r="H158" s="196"/>
      <c r="I158" s="200"/>
      <c r="J158" s="200"/>
      <c r="K158" s="200" t="e">
        <f>TRUNC(D158/100*F158,1)</f>
        <v>#REF!</v>
      </c>
      <c r="L158" s="203"/>
      <c r="M158" s="201"/>
      <c r="O158" s="252"/>
    </row>
    <row r="159" spans="1:18" ht="19.7" customHeight="1" x14ac:dyDescent="0.2">
      <c r="B159" s="198" t="s">
        <v>59</v>
      </c>
      <c r="C159" s="97"/>
      <c r="D159" s="204">
        <v>1</v>
      </c>
      <c r="E159" s="195" t="s">
        <v>12846</v>
      </c>
      <c r="F159" s="195" t="e">
        <f>VLOOKUP(B159,#REF!,2,FALSE)</f>
        <v>#REF!</v>
      </c>
      <c r="G159" s="199" t="s">
        <v>12566</v>
      </c>
      <c r="H159" s="196" t="s">
        <v>12553</v>
      </c>
      <c r="I159" s="200"/>
      <c r="J159" s="200" t="e">
        <f>TRUNC(D159*F159*토목기계경비적용기준!$E$19,1)</f>
        <v>#REF!</v>
      </c>
      <c r="K159" s="203"/>
      <c r="L159" s="203"/>
      <c r="M159" s="100"/>
      <c r="O159" s="252"/>
    </row>
    <row r="160" spans="1:18" ht="19.7" customHeight="1" x14ac:dyDescent="0.2">
      <c r="B160" s="198"/>
      <c r="C160" s="97"/>
      <c r="D160" s="204"/>
      <c r="E160" s="195"/>
      <c r="F160" s="195"/>
      <c r="G160" s="199"/>
      <c r="H160" s="196"/>
      <c r="I160" s="200"/>
      <c r="J160" s="200"/>
      <c r="K160" s="203"/>
      <c r="L160" s="203"/>
      <c r="M160" s="100"/>
      <c r="O160" s="252"/>
    </row>
    <row r="161" spans="1:18" ht="19.7" customHeight="1" x14ac:dyDescent="0.2">
      <c r="A161" s="185" t="s">
        <v>12858</v>
      </c>
      <c r="B161" s="192" t="str">
        <f>A161&amp;B162</f>
        <v>20.아스팔트 스프레이어</v>
      </c>
      <c r="C161" s="205"/>
      <c r="D161" s="206"/>
      <c r="E161" s="207"/>
      <c r="F161" s="207"/>
      <c r="G161" s="207"/>
      <c r="H161" s="208"/>
      <c r="I161" s="205"/>
      <c r="J161" s="205"/>
      <c r="K161" s="205"/>
      <c r="L161" s="205"/>
      <c r="M161" s="209"/>
      <c r="Q161" s="251"/>
      <c r="R161" s="251"/>
    </row>
    <row r="162" spans="1:18" ht="19.7" customHeight="1" x14ac:dyDescent="0.2">
      <c r="A162" s="217">
        <v>20</v>
      </c>
      <c r="B162" s="192" t="s">
        <v>12859</v>
      </c>
      <c r="C162" s="193" t="s">
        <v>12582</v>
      </c>
      <c r="D162" s="194"/>
      <c r="E162" s="195"/>
      <c r="F162" s="195"/>
      <c r="G162" s="195"/>
      <c r="H162" s="196"/>
      <c r="I162" s="99" t="e">
        <f>TEXT(J162+K162+L162,"#,##0")</f>
        <v>#REF!</v>
      </c>
      <c r="J162" s="99" t="e">
        <f>TRUNC(J163+J164+J165+J166)</f>
        <v>#REF!</v>
      </c>
      <c r="K162" s="99" t="e">
        <f>TRUNC(K163+K164+K165+K166)</f>
        <v>#REF!</v>
      </c>
      <c r="L162" s="99">
        <f>TRUNC(L163+L164+L165+L166)</f>
        <v>0</v>
      </c>
      <c r="M162" s="100"/>
      <c r="O162" s="252"/>
    </row>
    <row r="163" spans="1:18" ht="19.7" customHeight="1" x14ac:dyDescent="0.2">
      <c r="B163" s="198" t="s">
        <v>12572</v>
      </c>
      <c r="C163" s="97"/>
      <c r="D163" s="194">
        <f>Q163</f>
        <v>0</v>
      </c>
      <c r="E163" s="195" t="s">
        <v>12595</v>
      </c>
      <c r="F163" s="195">
        <v>2549</v>
      </c>
      <c r="G163" s="199" t="s">
        <v>12566</v>
      </c>
      <c r="H163" s="196" t="s">
        <v>12596</v>
      </c>
      <c r="I163" s="200"/>
      <c r="J163" s="200"/>
      <c r="K163" s="200"/>
      <c r="L163" s="218">
        <f>TRUNC(D163*F163*$R3*0.0000001,1)</f>
        <v>0</v>
      </c>
      <c r="M163" s="201"/>
      <c r="O163" s="251">
        <v>2917</v>
      </c>
      <c r="Q163" s="251"/>
    </row>
    <row r="164" spans="1:18" ht="19.7" customHeight="1" x14ac:dyDescent="0.2">
      <c r="B164" s="198" t="s">
        <v>12568</v>
      </c>
      <c r="C164" s="97" t="s">
        <v>12579</v>
      </c>
      <c r="D164" s="202">
        <v>1.2</v>
      </c>
      <c r="E164" s="195" t="s">
        <v>12587</v>
      </c>
      <c r="F164" s="195" t="e">
        <f>VLOOKUP($C164,토목기계경비적용기준!H:K,4,FALSE)</f>
        <v>#REF!</v>
      </c>
      <c r="G164" s="199"/>
      <c r="H164" s="196"/>
      <c r="I164" s="200"/>
      <c r="J164" s="200"/>
      <c r="K164" s="200" t="e">
        <f>TRUNC(D164*F164,1)</f>
        <v>#REF!</v>
      </c>
      <c r="L164" s="203"/>
      <c r="M164" s="201"/>
    </row>
    <row r="165" spans="1:18" ht="19.7" customHeight="1" x14ac:dyDescent="0.2">
      <c r="B165" s="198" t="s">
        <v>12573</v>
      </c>
      <c r="C165" s="97" t="s">
        <v>12570</v>
      </c>
      <c r="D165" s="202">
        <v>6</v>
      </c>
      <c r="E165" s="195" t="s">
        <v>12588</v>
      </c>
      <c r="F165" s="195" t="e">
        <f>K164</f>
        <v>#REF!</v>
      </c>
      <c r="G165" s="199"/>
      <c r="H165" s="196"/>
      <c r="I165" s="200"/>
      <c r="J165" s="200"/>
      <c r="K165" s="200" t="e">
        <f>TRUNC(D165/100*F165,1)</f>
        <v>#REF!</v>
      </c>
      <c r="L165" s="203"/>
      <c r="M165" s="201"/>
    </row>
    <row r="166" spans="1:18" ht="19.7" customHeight="1" x14ac:dyDescent="0.2">
      <c r="B166" s="198" t="s">
        <v>59</v>
      </c>
      <c r="C166" s="97"/>
      <c r="D166" s="204">
        <v>1</v>
      </c>
      <c r="E166" s="195" t="s">
        <v>12846</v>
      </c>
      <c r="F166" s="195" t="e">
        <f>VLOOKUP(B166,#REF!,2,FALSE)</f>
        <v>#REF!</v>
      </c>
      <c r="G166" s="199" t="s">
        <v>12566</v>
      </c>
      <c r="H166" s="196" t="s">
        <v>12553</v>
      </c>
      <c r="I166" s="200"/>
      <c r="J166" s="200" t="e">
        <f>TRUNC(D166*F166*토목기계경비적용기준!$E$19,1)</f>
        <v>#REF!</v>
      </c>
      <c r="K166" s="203"/>
      <c r="L166" s="203"/>
      <c r="M166" s="100"/>
    </row>
    <row r="167" spans="1:18" ht="19.7" customHeight="1" x14ac:dyDescent="0.2">
      <c r="B167" s="198"/>
      <c r="C167" s="97"/>
      <c r="D167" s="204"/>
      <c r="E167" s="195"/>
      <c r="F167" s="195"/>
      <c r="G167" s="199"/>
      <c r="H167" s="196"/>
      <c r="I167" s="200"/>
      <c r="J167" s="200"/>
      <c r="K167" s="203"/>
      <c r="L167" s="203"/>
      <c r="M167" s="100"/>
    </row>
    <row r="168" spans="1:18" ht="19.7" customHeight="1" x14ac:dyDescent="0.2">
      <c r="A168" s="185" t="s">
        <v>12746</v>
      </c>
      <c r="B168" s="192" t="str">
        <f>A168&amp;B169</f>
        <v>21.대형브레이카</v>
      </c>
      <c r="C168" s="205"/>
      <c r="D168" s="206"/>
      <c r="E168" s="207"/>
      <c r="F168" s="207"/>
      <c r="G168" s="207"/>
      <c r="H168" s="208"/>
      <c r="I168" s="205"/>
      <c r="J168" s="205"/>
      <c r="K168" s="205"/>
      <c r="L168" s="205"/>
      <c r="M168" s="209"/>
      <c r="O168" s="253"/>
      <c r="Q168" s="251"/>
      <c r="R168" s="251"/>
    </row>
    <row r="169" spans="1:18" ht="19.7" customHeight="1" x14ac:dyDescent="0.2">
      <c r="A169" s="9">
        <v>21</v>
      </c>
      <c r="B169" s="192" t="s">
        <v>63</v>
      </c>
      <c r="C169" s="193" t="s">
        <v>12706</v>
      </c>
      <c r="D169" s="202"/>
      <c r="E169" s="195"/>
      <c r="F169" s="195"/>
      <c r="G169" s="195"/>
      <c r="H169" s="196"/>
      <c r="I169" s="99" t="str">
        <f>TEXT(J169+K169+L169,"#,##0")</f>
        <v>5,202</v>
      </c>
      <c r="J169" s="99">
        <f>TRUNC(J170)</f>
        <v>0</v>
      </c>
      <c r="K169" s="99">
        <f>TRUNC(K170)</f>
        <v>0</v>
      </c>
      <c r="L169" s="99">
        <f>TRUNC(L170)</f>
        <v>5202</v>
      </c>
      <c r="M169" s="100"/>
    </row>
    <row r="170" spans="1:18" ht="19.7" customHeight="1" x14ac:dyDescent="0.2">
      <c r="B170" s="198" t="s">
        <v>12685</v>
      </c>
      <c r="C170" s="97"/>
      <c r="D170" s="194">
        <f>$P$3*O170</f>
        <v>7882000</v>
      </c>
      <c r="E170" s="195" t="s">
        <v>12586</v>
      </c>
      <c r="F170" s="195">
        <v>6601</v>
      </c>
      <c r="G170" s="199" t="s">
        <v>12566</v>
      </c>
      <c r="H170" s="196" t="s">
        <v>12567</v>
      </c>
      <c r="I170" s="200"/>
      <c r="J170" s="200"/>
      <c r="K170" s="200"/>
      <c r="L170" s="200">
        <f>TRUNC(D170*F170*0.0000001,1)</f>
        <v>5202.8999999999996</v>
      </c>
      <c r="M170" s="201"/>
      <c r="O170" s="251">
        <v>7882</v>
      </c>
    </row>
    <row r="171" spans="1:18" ht="19.7" customHeight="1" x14ac:dyDescent="0.2">
      <c r="B171" s="198"/>
      <c r="C171" s="97"/>
      <c r="D171" s="194"/>
      <c r="E171" s="195"/>
      <c r="F171" s="195"/>
      <c r="G171" s="199"/>
      <c r="H171" s="196"/>
      <c r="I171" s="200"/>
      <c r="J171" s="200"/>
      <c r="K171" s="200"/>
      <c r="L171" s="200"/>
      <c r="M171" s="201"/>
    </row>
    <row r="172" spans="1:18" ht="19.7" customHeight="1" x14ac:dyDescent="0.2">
      <c r="A172" s="185" t="s">
        <v>12860</v>
      </c>
      <c r="B172" s="192" t="str">
        <f>A172&amp;B173</f>
        <v>22.대형브레이카</v>
      </c>
      <c r="C172" s="205"/>
      <c r="D172" s="206"/>
      <c r="E172" s="207"/>
      <c r="F172" s="207"/>
      <c r="G172" s="207"/>
      <c r="H172" s="208"/>
      <c r="I172" s="205"/>
      <c r="J172" s="205"/>
      <c r="K172" s="205"/>
      <c r="L172" s="205"/>
      <c r="M172" s="209"/>
      <c r="O172" s="253"/>
      <c r="Q172" s="251"/>
      <c r="R172" s="251"/>
    </row>
    <row r="173" spans="1:18" ht="19.7" customHeight="1" x14ac:dyDescent="0.2">
      <c r="A173" s="9">
        <v>22</v>
      </c>
      <c r="B173" s="192" t="s">
        <v>63</v>
      </c>
      <c r="C173" s="193" t="s">
        <v>12574</v>
      </c>
      <c r="D173" s="202"/>
      <c r="E173" s="195"/>
      <c r="F173" s="195"/>
      <c r="G173" s="195"/>
      <c r="H173" s="196"/>
      <c r="I173" s="99" t="str">
        <f>TEXT(J173+K173+L173,"#,##0")</f>
        <v>10,769</v>
      </c>
      <c r="J173" s="99">
        <f>TRUNC(J174)</f>
        <v>0</v>
      </c>
      <c r="K173" s="99">
        <f>TRUNC(K174)</f>
        <v>0</v>
      </c>
      <c r="L173" s="99">
        <f>TRUNC(L174)</f>
        <v>10769</v>
      </c>
      <c r="M173" s="100"/>
    </row>
    <row r="174" spans="1:18" ht="19.7" customHeight="1" x14ac:dyDescent="0.2">
      <c r="B174" s="198" t="s">
        <v>12685</v>
      </c>
      <c r="C174" s="97"/>
      <c r="D174" s="194">
        <f>$P$3*O174</f>
        <v>16315000</v>
      </c>
      <c r="E174" s="195" t="s">
        <v>12586</v>
      </c>
      <c r="F174" s="195">
        <v>6601</v>
      </c>
      <c r="G174" s="199" t="s">
        <v>12566</v>
      </c>
      <c r="H174" s="196" t="s">
        <v>12567</v>
      </c>
      <c r="I174" s="200"/>
      <c r="J174" s="200"/>
      <c r="K174" s="200"/>
      <c r="L174" s="200">
        <f>TRUNC(D174*F174*0.0000001,1)</f>
        <v>10769.5</v>
      </c>
      <c r="M174" s="201"/>
      <c r="O174" s="251">
        <v>16315</v>
      </c>
    </row>
    <row r="175" spans="1:18" ht="19.7" customHeight="1" x14ac:dyDescent="0.2">
      <c r="B175" s="198"/>
      <c r="C175" s="97"/>
      <c r="D175" s="194"/>
      <c r="E175" s="195"/>
      <c r="F175" s="195"/>
      <c r="G175" s="199"/>
      <c r="H175" s="196"/>
      <c r="I175" s="200"/>
      <c r="J175" s="200"/>
      <c r="K175" s="200"/>
      <c r="L175" s="200"/>
      <c r="M175" s="201"/>
    </row>
    <row r="176" spans="1:18" ht="19.7" customHeight="1" x14ac:dyDescent="0.2">
      <c r="A176" s="185"/>
      <c r="B176" s="192"/>
      <c r="C176" s="205"/>
      <c r="D176" s="206"/>
      <c r="E176" s="207"/>
      <c r="F176" s="207"/>
      <c r="G176" s="207"/>
      <c r="H176" s="208"/>
      <c r="I176" s="205"/>
      <c r="J176" s="205"/>
      <c r="K176" s="205"/>
      <c r="L176" s="205"/>
      <c r="M176" s="209"/>
      <c r="O176" s="253"/>
      <c r="Q176" s="251"/>
      <c r="R176" s="251"/>
    </row>
    <row r="177" spans="1:18" ht="19.7" customHeight="1" x14ac:dyDescent="0.2">
      <c r="B177" s="192"/>
      <c r="C177" s="193"/>
      <c r="D177" s="194"/>
      <c r="E177" s="195"/>
      <c r="F177" s="195"/>
      <c r="G177" s="195"/>
      <c r="H177" s="196"/>
      <c r="I177" s="99"/>
      <c r="J177" s="99"/>
      <c r="K177" s="99"/>
      <c r="L177" s="99"/>
      <c r="M177" s="100"/>
    </row>
    <row r="178" spans="1:18" ht="19.7" customHeight="1" x14ac:dyDescent="0.2">
      <c r="B178" s="210"/>
      <c r="C178" s="103"/>
      <c r="D178" s="219"/>
      <c r="E178" s="212"/>
      <c r="F178" s="212"/>
      <c r="G178" s="213"/>
      <c r="H178" s="214"/>
      <c r="I178" s="215"/>
      <c r="J178" s="215"/>
      <c r="K178" s="215"/>
      <c r="L178" s="215"/>
      <c r="M178" s="220"/>
    </row>
    <row r="179" spans="1:18" ht="19.7" customHeight="1" x14ac:dyDescent="0.2">
      <c r="A179" s="185" t="s">
        <v>12861</v>
      </c>
      <c r="B179" s="186" t="str">
        <f>A179&amp;B180</f>
        <v>23.크레인(타이어)</v>
      </c>
      <c r="C179" s="187"/>
      <c r="D179" s="188"/>
      <c r="E179" s="189"/>
      <c r="F179" s="189"/>
      <c r="G179" s="189"/>
      <c r="H179" s="190"/>
      <c r="I179" s="187"/>
      <c r="J179" s="187"/>
      <c r="K179" s="187"/>
      <c r="L179" s="187"/>
      <c r="M179" s="191"/>
      <c r="O179" s="253"/>
      <c r="Q179" s="251"/>
      <c r="R179" s="251"/>
    </row>
    <row r="180" spans="1:18" ht="19.7" customHeight="1" x14ac:dyDescent="0.2">
      <c r="A180" s="9">
        <v>23</v>
      </c>
      <c r="B180" s="192" t="s">
        <v>12862</v>
      </c>
      <c r="C180" s="193" t="s">
        <v>7622</v>
      </c>
      <c r="D180" s="194"/>
      <c r="E180" s="195"/>
      <c r="F180" s="195"/>
      <c r="G180" s="195"/>
      <c r="H180" s="196"/>
      <c r="I180" s="99" t="e">
        <f>TEXT(J180+K180+L180,"#,##0")</f>
        <v>#REF!</v>
      </c>
      <c r="J180" s="99" t="e">
        <f>TRUNC(J181+J182+J183+J184)</f>
        <v>#REF!</v>
      </c>
      <c r="K180" s="99" t="e">
        <f>TRUNC(K181+K182+K183+K184)</f>
        <v>#REF!</v>
      </c>
      <c r="L180" s="99">
        <f>TRUNC(L181+L182+L183+L184)</f>
        <v>30103</v>
      </c>
      <c r="M180" s="100"/>
    </row>
    <row r="181" spans="1:18" ht="19.7" customHeight="1" x14ac:dyDescent="0.2">
      <c r="B181" s="198" t="s">
        <v>12572</v>
      </c>
      <c r="C181" s="97"/>
      <c r="D181" s="194">
        <f>$P$3*O181</f>
        <v>131000000</v>
      </c>
      <c r="E181" s="195" t="s">
        <v>12586</v>
      </c>
      <c r="F181" s="195">
        <v>2298</v>
      </c>
      <c r="G181" s="199" t="s">
        <v>12566</v>
      </c>
      <c r="H181" s="196" t="s">
        <v>12567</v>
      </c>
      <c r="I181" s="200"/>
      <c r="J181" s="200"/>
      <c r="K181" s="200"/>
      <c r="L181" s="200">
        <f>TRUNC(D181*F181*0.0000001,1)</f>
        <v>30103.8</v>
      </c>
      <c r="M181" s="201"/>
      <c r="O181" s="251">
        <v>131000</v>
      </c>
    </row>
    <row r="182" spans="1:18" ht="19.7" customHeight="1" x14ac:dyDescent="0.2">
      <c r="B182" s="198" t="s">
        <v>12568</v>
      </c>
      <c r="C182" s="97" t="s">
        <v>12569</v>
      </c>
      <c r="D182" s="202">
        <v>3.8</v>
      </c>
      <c r="E182" s="195" t="s">
        <v>12587</v>
      </c>
      <c r="F182" s="195" t="e">
        <f>VLOOKUP($C182,토목기계경비적용기준!H:K,4,FALSE)</f>
        <v>#REF!</v>
      </c>
      <c r="G182" s="199"/>
      <c r="H182" s="196"/>
      <c r="I182" s="200"/>
      <c r="J182" s="200"/>
      <c r="K182" s="200" t="e">
        <f>TRUNC(D182*F182,1)</f>
        <v>#REF!</v>
      </c>
      <c r="L182" s="203"/>
      <c r="M182" s="201"/>
    </row>
    <row r="183" spans="1:18" ht="19.7" customHeight="1" x14ac:dyDescent="0.2">
      <c r="B183" s="198" t="s">
        <v>12573</v>
      </c>
      <c r="C183" s="97" t="s">
        <v>12570</v>
      </c>
      <c r="D183" s="202">
        <v>39</v>
      </c>
      <c r="E183" s="195" t="s">
        <v>12588</v>
      </c>
      <c r="F183" s="195" t="e">
        <f>K182</f>
        <v>#REF!</v>
      </c>
      <c r="G183" s="199"/>
      <c r="H183" s="196"/>
      <c r="I183" s="200"/>
      <c r="J183" s="200"/>
      <c r="K183" s="200" t="e">
        <f>TRUNC(D183/100*F183,1)</f>
        <v>#REF!</v>
      </c>
      <c r="L183" s="203"/>
      <c r="M183" s="201"/>
    </row>
    <row r="184" spans="1:18" ht="19.7" customHeight="1" x14ac:dyDescent="0.2">
      <c r="B184" s="198" t="s">
        <v>4395</v>
      </c>
      <c r="C184" s="97"/>
      <c r="D184" s="204">
        <v>1</v>
      </c>
      <c r="E184" s="195" t="s">
        <v>12846</v>
      </c>
      <c r="F184" s="195" t="e">
        <f>VLOOKUP(B184,#REF!,2,FALSE)</f>
        <v>#REF!</v>
      </c>
      <c r="G184" s="199" t="s">
        <v>12566</v>
      </c>
      <c r="H184" s="196" t="s">
        <v>12553</v>
      </c>
      <c r="I184" s="200"/>
      <c r="J184" s="200" t="e">
        <f>TRUNC(D184*F184*토목기계경비적용기준!$E$19,1)</f>
        <v>#REF!</v>
      </c>
      <c r="K184" s="203"/>
      <c r="L184" s="203"/>
      <c r="M184" s="100"/>
    </row>
    <row r="185" spans="1:18" ht="19.7" customHeight="1" x14ac:dyDescent="0.2">
      <c r="B185" s="198"/>
      <c r="C185" s="97"/>
      <c r="D185" s="204"/>
      <c r="E185" s="195"/>
      <c r="F185" s="195"/>
      <c r="G185" s="199"/>
      <c r="H185" s="196"/>
      <c r="I185" s="200"/>
      <c r="J185" s="200"/>
      <c r="K185" s="203"/>
      <c r="L185" s="203"/>
      <c r="M185" s="100"/>
    </row>
    <row r="186" spans="1:18" ht="19.7" customHeight="1" x14ac:dyDescent="0.2">
      <c r="A186" s="185" t="s">
        <v>12747</v>
      </c>
      <c r="B186" s="192" t="str">
        <f>A186&amp;B187</f>
        <v>24.크레인(타이어)</v>
      </c>
      <c r="C186" s="205"/>
      <c r="D186" s="206"/>
      <c r="E186" s="207"/>
      <c r="F186" s="207"/>
      <c r="G186" s="207"/>
      <c r="H186" s="208"/>
      <c r="I186" s="205"/>
      <c r="J186" s="205"/>
      <c r="K186" s="205"/>
      <c r="L186" s="205"/>
      <c r="M186" s="209"/>
      <c r="O186" s="253"/>
      <c r="Q186" s="251"/>
      <c r="R186" s="251"/>
    </row>
    <row r="187" spans="1:18" ht="19.7" customHeight="1" x14ac:dyDescent="0.2">
      <c r="A187" s="9">
        <v>24</v>
      </c>
      <c r="B187" s="192" t="s">
        <v>12862</v>
      </c>
      <c r="C187" s="193" t="s">
        <v>12718</v>
      </c>
      <c r="D187" s="194"/>
      <c r="E187" s="195"/>
      <c r="F187" s="195"/>
      <c r="G187" s="195"/>
      <c r="H187" s="196"/>
      <c r="I187" s="99" t="e">
        <f>TEXT(J187+K187+L187,"#,##0")</f>
        <v>#REF!</v>
      </c>
      <c r="J187" s="99" t="e">
        <f>TRUNC(J188+J189+J190+J191)</f>
        <v>#REF!</v>
      </c>
      <c r="K187" s="99" t="e">
        <f>TRUNC(K188+K189+K190+K191)</f>
        <v>#REF!</v>
      </c>
      <c r="L187" s="99">
        <f>TRUNC(L188+L189+L190+L191)</f>
        <v>56667</v>
      </c>
      <c r="M187" s="100"/>
    </row>
    <row r="188" spans="1:18" ht="19.7" customHeight="1" x14ac:dyDescent="0.2">
      <c r="B188" s="198" t="s">
        <v>12572</v>
      </c>
      <c r="C188" s="97"/>
      <c r="D188" s="194">
        <f>$P$3*O188</f>
        <v>275488000</v>
      </c>
      <c r="E188" s="195" t="s">
        <v>12586</v>
      </c>
      <c r="F188" s="195">
        <v>2057</v>
      </c>
      <c r="G188" s="199" t="s">
        <v>12566</v>
      </c>
      <c r="H188" s="196" t="s">
        <v>12567</v>
      </c>
      <c r="I188" s="200"/>
      <c r="J188" s="200"/>
      <c r="K188" s="200"/>
      <c r="L188" s="200">
        <f>TRUNC(D188*F188*0.0000001,1)</f>
        <v>56667.8</v>
      </c>
      <c r="M188" s="201"/>
      <c r="O188" s="251">
        <v>275488</v>
      </c>
    </row>
    <row r="189" spans="1:18" ht="19.7" customHeight="1" x14ac:dyDescent="0.2">
      <c r="B189" s="198" t="s">
        <v>12568</v>
      </c>
      <c r="C189" s="97" t="s">
        <v>12569</v>
      </c>
      <c r="D189" s="202">
        <v>6.1</v>
      </c>
      <c r="E189" s="195" t="s">
        <v>12587</v>
      </c>
      <c r="F189" s="195" t="e">
        <f>VLOOKUP($C189,토목기계경비적용기준!H:K,4,FALSE)</f>
        <v>#REF!</v>
      </c>
      <c r="G189" s="199"/>
      <c r="H189" s="196"/>
      <c r="I189" s="200"/>
      <c r="J189" s="200"/>
      <c r="K189" s="200" t="e">
        <f>TRUNC(D189*F189,1)</f>
        <v>#REF!</v>
      </c>
      <c r="L189" s="203"/>
      <c r="M189" s="201"/>
    </row>
    <row r="190" spans="1:18" ht="19.7" customHeight="1" x14ac:dyDescent="0.2">
      <c r="B190" s="198" t="s">
        <v>12573</v>
      </c>
      <c r="C190" s="97" t="s">
        <v>12570</v>
      </c>
      <c r="D190" s="202">
        <v>39</v>
      </c>
      <c r="E190" s="195" t="s">
        <v>12588</v>
      </c>
      <c r="F190" s="195" t="e">
        <f>K189</f>
        <v>#REF!</v>
      </c>
      <c r="G190" s="199"/>
      <c r="H190" s="196"/>
      <c r="I190" s="200"/>
      <c r="J190" s="200"/>
      <c r="K190" s="200" t="e">
        <f>TRUNC(D190/100*F190,1)</f>
        <v>#REF!</v>
      </c>
      <c r="L190" s="203"/>
      <c r="M190" s="201"/>
    </row>
    <row r="191" spans="1:18" ht="19.7" customHeight="1" x14ac:dyDescent="0.2">
      <c r="B191" s="198" t="s">
        <v>4395</v>
      </c>
      <c r="C191" s="97"/>
      <c r="D191" s="204">
        <v>1</v>
      </c>
      <c r="E191" s="195" t="s">
        <v>12846</v>
      </c>
      <c r="F191" s="195" t="e">
        <f>VLOOKUP(B191,#REF!,2,FALSE)</f>
        <v>#REF!</v>
      </c>
      <c r="G191" s="199" t="s">
        <v>12566</v>
      </c>
      <c r="H191" s="196" t="s">
        <v>12553</v>
      </c>
      <c r="I191" s="200"/>
      <c r="J191" s="200" t="e">
        <f>TRUNC(D191*F191*토목기계경비적용기준!$E$19,1)</f>
        <v>#REF!</v>
      </c>
      <c r="K191" s="203"/>
      <c r="L191" s="203"/>
      <c r="M191" s="100"/>
    </row>
    <row r="192" spans="1:18" ht="19.7" customHeight="1" x14ac:dyDescent="0.2">
      <c r="B192" s="198"/>
      <c r="C192" s="97"/>
      <c r="D192" s="204"/>
      <c r="E192" s="195"/>
      <c r="F192" s="195"/>
      <c r="G192" s="199"/>
      <c r="H192" s="196"/>
      <c r="I192" s="200"/>
      <c r="J192" s="200"/>
      <c r="K192" s="203"/>
      <c r="L192" s="203"/>
      <c r="M192" s="100"/>
    </row>
    <row r="193" spans="1:18" ht="19.7" customHeight="1" x14ac:dyDescent="0.2">
      <c r="A193" s="185" t="s">
        <v>12748</v>
      </c>
      <c r="B193" s="192" t="str">
        <f>A193&amp;B194</f>
        <v>25.아스팔트 페이버(피니셔)</v>
      </c>
      <c r="C193" s="205"/>
      <c r="D193" s="206"/>
      <c r="E193" s="207"/>
      <c r="F193" s="207"/>
      <c r="G193" s="207"/>
      <c r="H193" s="208"/>
      <c r="I193" s="205"/>
      <c r="J193" s="205"/>
      <c r="K193" s="205"/>
      <c r="L193" s="205"/>
      <c r="M193" s="209"/>
      <c r="O193" s="253"/>
      <c r="Q193" s="251"/>
      <c r="R193" s="251"/>
    </row>
    <row r="194" spans="1:18" ht="19.7" customHeight="1" x14ac:dyDescent="0.2">
      <c r="A194" s="9">
        <v>25</v>
      </c>
      <c r="B194" s="192" t="s">
        <v>12863</v>
      </c>
      <c r="C194" s="193" t="s">
        <v>12581</v>
      </c>
      <c r="D194" s="194"/>
      <c r="E194" s="195"/>
      <c r="F194" s="195"/>
      <c r="G194" s="195"/>
      <c r="H194" s="196"/>
      <c r="I194" s="99" t="e">
        <f>TEXT(J194+K194+L194,"#,##0")</f>
        <v>#REF!</v>
      </c>
      <c r="J194" s="99" t="e">
        <f>TRUNC(J195+J196+J197+J198)</f>
        <v>#REF!</v>
      </c>
      <c r="K194" s="99" t="e">
        <f>TRUNC(K195+K196+K197+K198)</f>
        <v>#REF!</v>
      </c>
      <c r="L194" s="99">
        <f>TRUNC(L195+L196+L197+L198)</f>
        <v>53540</v>
      </c>
      <c r="M194" s="100"/>
    </row>
    <row r="195" spans="1:18" ht="19.7" customHeight="1" x14ac:dyDescent="0.2">
      <c r="B195" s="198" t="s">
        <v>12572</v>
      </c>
      <c r="C195" s="97"/>
      <c r="D195" s="194">
        <f>$P$3*O195</f>
        <v>226673000</v>
      </c>
      <c r="E195" s="195" t="s">
        <v>12839</v>
      </c>
      <c r="F195" s="195">
        <v>2362</v>
      </c>
      <c r="G195" s="199" t="s">
        <v>12566</v>
      </c>
      <c r="H195" s="196" t="s">
        <v>12567</v>
      </c>
      <c r="I195" s="200"/>
      <c r="J195" s="200"/>
      <c r="K195" s="200"/>
      <c r="L195" s="200">
        <f>TRUNC(D195*F195*0.0000001,1)</f>
        <v>53540.1</v>
      </c>
      <c r="M195" s="201"/>
      <c r="O195" s="251">
        <v>226673</v>
      </c>
    </row>
    <row r="196" spans="1:18" ht="19.7" customHeight="1" x14ac:dyDescent="0.2">
      <c r="B196" s="198" t="s">
        <v>12568</v>
      </c>
      <c r="C196" s="97" t="s">
        <v>12569</v>
      </c>
      <c r="D196" s="202">
        <v>13</v>
      </c>
      <c r="E196" s="195" t="s">
        <v>12840</v>
      </c>
      <c r="F196" s="195" t="e">
        <f>VLOOKUP($C196,토목기계경비적용기준!H:K,4,FALSE)</f>
        <v>#REF!</v>
      </c>
      <c r="G196" s="199"/>
      <c r="H196" s="196"/>
      <c r="I196" s="200"/>
      <c r="J196" s="200"/>
      <c r="K196" s="200" t="e">
        <f>TRUNC(D196*F196,1)</f>
        <v>#REF!</v>
      </c>
      <c r="L196" s="203"/>
      <c r="M196" s="201"/>
    </row>
    <row r="197" spans="1:18" ht="19.7" customHeight="1" x14ac:dyDescent="0.2">
      <c r="B197" s="198" t="s">
        <v>12573</v>
      </c>
      <c r="C197" s="97" t="s">
        <v>12570</v>
      </c>
      <c r="D197" s="202">
        <v>7</v>
      </c>
      <c r="E197" s="195" t="s">
        <v>12834</v>
      </c>
      <c r="F197" s="195" t="e">
        <f>K196</f>
        <v>#REF!</v>
      </c>
      <c r="G197" s="199"/>
      <c r="H197" s="196"/>
      <c r="I197" s="200"/>
      <c r="J197" s="200"/>
      <c r="K197" s="200" t="e">
        <f>TRUNC(D197/100*F197,1)</f>
        <v>#REF!</v>
      </c>
      <c r="L197" s="203"/>
      <c r="M197" s="201"/>
    </row>
    <row r="198" spans="1:18" ht="19.7" customHeight="1" x14ac:dyDescent="0.2">
      <c r="B198" s="198" t="s">
        <v>4395</v>
      </c>
      <c r="C198" s="97"/>
      <c r="D198" s="204">
        <v>1</v>
      </c>
      <c r="E198" s="195" t="s">
        <v>12846</v>
      </c>
      <c r="F198" s="195" t="e">
        <f>VLOOKUP(B198,#REF!,2,FALSE)</f>
        <v>#REF!</v>
      </c>
      <c r="G198" s="199" t="s">
        <v>12566</v>
      </c>
      <c r="H198" s="196" t="s">
        <v>12553</v>
      </c>
      <c r="I198" s="200"/>
      <c r="J198" s="200" t="e">
        <f>TRUNC(D198*F198*토목기계경비적용기준!$E$19,1)</f>
        <v>#REF!</v>
      </c>
      <c r="K198" s="203"/>
      <c r="L198" s="203"/>
      <c r="M198" s="100"/>
    </row>
    <row r="199" spans="1:18" ht="19.7" customHeight="1" x14ac:dyDescent="0.2">
      <c r="B199" s="198"/>
      <c r="C199" s="97"/>
      <c r="D199" s="204"/>
      <c r="E199" s="195"/>
      <c r="F199" s="195"/>
      <c r="G199" s="199"/>
      <c r="H199" s="196"/>
      <c r="I199" s="200"/>
      <c r="J199" s="200"/>
      <c r="K199" s="203"/>
      <c r="L199" s="203"/>
      <c r="M199" s="100"/>
    </row>
    <row r="200" spans="1:18" ht="19.7" customHeight="1" x14ac:dyDescent="0.2">
      <c r="B200" s="198"/>
      <c r="C200" s="97"/>
      <c r="D200" s="204"/>
      <c r="E200" s="195"/>
      <c r="F200" s="195"/>
      <c r="G200" s="199"/>
      <c r="H200" s="196"/>
      <c r="I200" s="200"/>
      <c r="J200" s="200"/>
      <c r="K200" s="203"/>
      <c r="L200" s="203"/>
      <c r="M200" s="100"/>
    </row>
    <row r="201" spans="1:18" ht="19.7" customHeight="1" x14ac:dyDescent="0.2">
      <c r="B201" s="198"/>
      <c r="C201" s="97"/>
      <c r="D201" s="204"/>
      <c r="E201" s="195"/>
      <c r="F201" s="195"/>
      <c r="G201" s="199"/>
      <c r="H201" s="196"/>
      <c r="I201" s="200"/>
      <c r="J201" s="200"/>
      <c r="K201" s="203"/>
      <c r="L201" s="203"/>
      <c r="M201" s="100"/>
    </row>
    <row r="202" spans="1:18" ht="19.7" customHeight="1" x14ac:dyDescent="0.2">
      <c r="B202" s="198"/>
      <c r="C202" s="97"/>
      <c r="D202" s="204"/>
      <c r="E202" s="195"/>
      <c r="F202" s="195"/>
      <c r="G202" s="199"/>
      <c r="H202" s="196"/>
      <c r="I202" s="200"/>
      <c r="J202" s="200"/>
      <c r="K202" s="203"/>
      <c r="L202" s="203"/>
      <c r="M202" s="100"/>
    </row>
    <row r="203" spans="1:18" ht="19.7" customHeight="1" x14ac:dyDescent="0.2">
      <c r="B203" s="210"/>
      <c r="C203" s="103"/>
      <c r="D203" s="211"/>
      <c r="E203" s="212"/>
      <c r="F203" s="212"/>
      <c r="G203" s="213"/>
      <c r="H203" s="214"/>
      <c r="I203" s="215"/>
      <c r="J203" s="215"/>
      <c r="K203" s="216"/>
      <c r="L203" s="216"/>
      <c r="M203" s="126"/>
    </row>
    <row r="204" spans="1:18" ht="19.7" customHeight="1" x14ac:dyDescent="0.2">
      <c r="A204" s="185" t="s">
        <v>12864</v>
      </c>
      <c r="B204" s="186" t="str">
        <f>A204&amp;B205</f>
        <v>26.머캐덤 로울러(자주식)</v>
      </c>
      <c r="C204" s="187"/>
      <c r="D204" s="188"/>
      <c r="E204" s="189"/>
      <c r="F204" s="189"/>
      <c r="G204" s="189"/>
      <c r="H204" s="190"/>
      <c r="I204" s="187"/>
      <c r="J204" s="187"/>
      <c r="K204" s="187"/>
      <c r="L204" s="187"/>
      <c r="M204" s="191"/>
      <c r="O204" s="253"/>
      <c r="Q204" s="251"/>
      <c r="R204" s="251"/>
    </row>
    <row r="205" spans="1:18" ht="19.7" customHeight="1" x14ac:dyDescent="0.2">
      <c r="A205" s="9">
        <v>26</v>
      </c>
      <c r="B205" s="192" t="s">
        <v>12865</v>
      </c>
      <c r="C205" s="193" t="s">
        <v>12577</v>
      </c>
      <c r="D205" s="194"/>
      <c r="E205" s="195"/>
      <c r="F205" s="195"/>
      <c r="G205" s="195"/>
      <c r="H205" s="196"/>
      <c r="I205" s="99" t="e">
        <f>TEXT(J205+K205+L205,"#,##0")</f>
        <v>#REF!</v>
      </c>
      <c r="J205" s="99" t="e">
        <f>TRUNC(J206+J207+J208+J209)</f>
        <v>#REF!</v>
      </c>
      <c r="K205" s="99" t="e">
        <f>TRUNC(K206+K207+K208+K209)</f>
        <v>#REF!</v>
      </c>
      <c r="L205" s="99">
        <f>TRUNC(L206+L207+L208+L209)</f>
        <v>0</v>
      </c>
      <c r="M205" s="100"/>
    </row>
    <row r="206" spans="1:18" ht="19.7" customHeight="1" x14ac:dyDescent="0.2">
      <c r="B206" s="198" t="s">
        <v>12572</v>
      </c>
      <c r="C206" s="97"/>
      <c r="D206" s="194">
        <f>Q206</f>
        <v>0</v>
      </c>
      <c r="E206" s="195" t="s">
        <v>12595</v>
      </c>
      <c r="F206" s="195">
        <v>1802</v>
      </c>
      <c r="G206" s="199" t="s">
        <v>12566</v>
      </c>
      <c r="H206" s="196" t="s">
        <v>12596</v>
      </c>
      <c r="I206" s="200"/>
      <c r="J206" s="200"/>
      <c r="K206" s="200"/>
      <c r="L206" s="218">
        <f>TRUNC(D206*F206*$R3*0.0000001,1)</f>
        <v>0</v>
      </c>
      <c r="M206" s="201"/>
      <c r="O206" s="251">
        <v>67161</v>
      </c>
      <c r="Q206" s="251"/>
    </row>
    <row r="207" spans="1:18" ht="19.7" customHeight="1" x14ac:dyDescent="0.2">
      <c r="B207" s="198" t="s">
        <v>12568</v>
      </c>
      <c r="C207" s="97" t="s">
        <v>12569</v>
      </c>
      <c r="D207" s="202">
        <v>9.3000000000000007</v>
      </c>
      <c r="E207" s="195" t="s">
        <v>12840</v>
      </c>
      <c r="F207" s="195" t="e">
        <f>VLOOKUP($C207,토목기계경비적용기준!H:K,4,FALSE)</f>
        <v>#REF!</v>
      </c>
      <c r="G207" s="199"/>
      <c r="H207" s="196"/>
      <c r="I207" s="200"/>
      <c r="J207" s="200"/>
      <c r="K207" s="200" t="e">
        <f>TRUNC(D207*F207,1)</f>
        <v>#REF!</v>
      </c>
      <c r="L207" s="203"/>
      <c r="M207" s="201"/>
      <c r="O207" s="252"/>
    </row>
    <row r="208" spans="1:18" ht="19.7" customHeight="1" x14ac:dyDescent="0.2">
      <c r="B208" s="198" t="s">
        <v>12573</v>
      </c>
      <c r="C208" s="97" t="s">
        <v>12570</v>
      </c>
      <c r="D208" s="202">
        <v>18</v>
      </c>
      <c r="E208" s="195" t="s">
        <v>12834</v>
      </c>
      <c r="F208" s="195" t="e">
        <f>K207</f>
        <v>#REF!</v>
      </c>
      <c r="G208" s="199"/>
      <c r="H208" s="196"/>
      <c r="I208" s="200"/>
      <c r="J208" s="200"/>
      <c r="K208" s="200" t="e">
        <f>TRUNC(D208/100*F208,1)</f>
        <v>#REF!</v>
      </c>
      <c r="L208" s="203"/>
      <c r="M208" s="201"/>
      <c r="O208" s="252"/>
    </row>
    <row r="209" spans="1:18" ht="19.7" customHeight="1" x14ac:dyDescent="0.2">
      <c r="B209" s="198" t="s">
        <v>4395</v>
      </c>
      <c r="C209" s="97"/>
      <c r="D209" s="204">
        <v>1</v>
      </c>
      <c r="E209" s="195" t="s">
        <v>12835</v>
      </c>
      <c r="F209" s="195" t="e">
        <f>VLOOKUP(B209,#REF!,2,FALSE)</f>
        <v>#REF!</v>
      </c>
      <c r="G209" s="199" t="s">
        <v>12566</v>
      </c>
      <c r="H209" s="196" t="s">
        <v>12553</v>
      </c>
      <c r="I209" s="200"/>
      <c r="J209" s="200" t="e">
        <f>TRUNC(D209*F209*토목기계경비적용기준!$E$19,1)</f>
        <v>#REF!</v>
      </c>
      <c r="K209" s="203"/>
      <c r="L209" s="203"/>
      <c r="M209" s="100"/>
      <c r="O209" s="252"/>
    </row>
    <row r="210" spans="1:18" ht="19.7" customHeight="1" x14ac:dyDescent="0.2">
      <c r="B210" s="198"/>
      <c r="C210" s="97"/>
      <c r="D210" s="204"/>
      <c r="E210" s="195"/>
      <c r="F210" s="195"/>
      <c r="G210" s="199"/>
      <c r="H210" s="196"/>
      <c r="I210" s="200"/>
      <c r="J210" s="200"/>
      <c r="K210" s="203"/>
      <c r="L210" s="203"/>
      <c r="M210" s="100"/>
      <c r="O210" s="252"/>
    </row>
    <row r="211" spans="1:18" ht="19.7" customHeight="1" x14ac:dyDescent="0.2">
      <c r="A211" s="185" t="s">
        <v>12866</v>
      </c>
      <c r="B211" s="192" t="str">
        <f>A211&amp;B212</f>
        <v>27.타이어 로울러(자주식)</v>
      </c>
      <c r="C211" s="205"/>
      <c r="D211" s="206"/>
      <c r="E211" s="207"/>
      <c r="F211" s="207"/>
      <c r="G211" s="207"/>
      <c r="H211" s="208"/>
      <c r="I211" s="205"/>
      <c r="J211" s="205"/>
      <c r="K211" s="205"/>
      <c r="L211" s="205"/>
      <c r="M211" s="209"/>
      <c r="Q211" s="251"/>
      <c r="R211" s="251"/>
    </row>
    <row r="212" spans="1:18" ht="19.7" customHeight="1" x14ac:dyDescent="0.2">
      <c r="A212" s="9">
        <v>27</v>
      </c>
      <c r="B212" s="192" t="s">
        <v>12867</v>
      </c>
      <c r="C212" s="193" t="s">
        <v>12686</v>
      </c>
      <c r="D212" s="194"/>
      <c r="E212" s="195"/>
      <c r="F212" s="195"/>
      <c r="G212" s="195"/>
      <c r="H212" s="196"/>
      <c r="I212" s="99" t="e">
        <f>TEXT(J212+K212+L212,"#,##0")</f>
        <v>#REF!</v>
      </c>
      <c r="J212" s="99" t="e">
        <f>TRUNC(J213+J214+J215+J216)</f>
        <v>#REF!</v>
      </c>
      <c r="K212" s="99" t="e">
        <f>TRUNC(K213+K214+K215+K216)</f>
        <v>#REF!</v>
      </c>
      <c r="L212" s="99">
        <f>TRUNC(L213+L214+L215+L216)</f>
        <v>0</v>
      </c>
      <c r="M212" s="100"/>
      <c r="O212" s="252"/>
    </row>
    <row r="213" spans="1:18" ht="19.7" customHeight="1" x14ac:dyDescent="0.2">
      <c r="B213" s="198" t="s">
        <v>12572</v>
      </c>
      <c r="C213" s="97"/>
      <c r="D213" s="194">
        <f>Q213</f>
        <v>0</v>
      </c>
      <c r="E213" s="195" t="s">
        <v>12595</v>
      </c>
      <c r="F213" s="195">
        <v>1945</v>
      </c>
      <c r="G213" s="199" t="s">
        <v>12566</v>
      </c>
      <c r="H213" s="196" t="s">
        <v>12596</v>
      </c>
      <c r="I213" s="200"/>
      <c r="J213" s="200"/>
      <c r="K213" s="200"/>
      <c r="L213" s="218">
        <f>TRUNC(D213*F213*$R3*0.0000001,1)</f>
        <v>0</v>
      </c>
      <c r="M213" s="201"/>
      <c r="O213" s="251">
        <v>92182</v>
      </c>
      <c r="Q213" s="251"/>
    </row>
    <row r="214" spans="1:18" ht="19.7" customHeight="1" x14ac:dyDescent="0.2">
      <c r="B214" s="198" t="s">
        <v>12568</v>
      </c>
      <c r="C214" s="97" t="s">
        <v>12569</v>
      </c>
      <c r="D214" s="202">
        <v>8</v>
      </c>
      <c r="E214" s="195" t="s">
        <v>12587</v>
      </c>
      <c r="F214" s="195" t="e">
        <f>VLOOKUP($C214,토목기계경비적용기준!H:K,4,FALSE)</f>
        <v>#REF!</v>
      </c>
      <c r="G214" s="199"/>
      <c r="H214" s="196"/>
      <c r="I214" s="200"/>
      <c r="J214" s="200"/>
      <c r="K214" s="200" t="e">
        <f>TRUNC(D214*F214,1)</f>
        <v>#REF!</v>
      </c>
      <c r="L214" s="203"/>
      <c r="M214" s="201"/>
    </row>
    <row r="215" spans="1:18" ht="19.7" customHeight="1" x14ac:dyDescent="0.2">
      <c r="B215" s="198" t="s">
        <v>12573</v>
      </c>
      <c r="C215" s="97" t="s">
        <v>12570</v>
      </c>
      <c r="D215" s="202">
        <v>23</v>
      </c>
      <c r="E215" s="195" t="s">
        <v>12588</v>
      </c>
      <c r="F215" s="195" t="e">
        <f>K214</f>
        <v>#REF!</v>
      </c>
      <c r="G215" s="199"/>
      <c r="H215" s="196"/>
      <c r="I215" s="200"/>
      <c r="J215" s="200"/>
      <c r="K215" s="200" t="e">
        <f>TRUNC(D215/100*F215,1)</f>
        <v>#REF!</v>
      </c>
      <c r="L215" s="203"/>
      <c r="M215" s="201"/>
    </row>
    <row r="216" spans="1:18" ht="19.7" customHeight="1" x14ac:dyDescent="0.2">
      <c r="B216" s="198" t="s">
        <v>4395</v>
      </c>
      <c r="C216" s="97"/>
      <c r="D216" s="204">
        <v>1</v>
      </c>
      <c r="E216" s="195" t="s">
        <v>12846</v>
      </c>
      <c r="F216" s="195" t="e">
        <f>VLOOKUP(B216,#REF!,2,FALSE)</f>
        <v>#REF!</v>
      </c>
      <c r="G216" s="199" t="s">
        <v>12566</v>
      </c>
      <c r="H216" s="196" t="s">
        <v>12553</v>
      </c>
      <c r="I216" s="200"/>
      <c r="J216" s="200" t="e">
        <f>TRUNC(D216*F216*토목기계경비적용기준!$E$19,1)</f>
        <v>#REF!</v>
      </c>
      <c r="K216" s="203"/>
      <c r="L216" s="203"/>
      <c r="M216" s="100"/>
    </row>
    <row r="217" spans="1:18" ht="19.7" customHeight="1" x14ac:dyDescent="0.2">
      <c r="B217" s="198"/>
      <c r="C217" s="97"/>
      <c r="D217" s="204"/>
      <c r="E217" s="195"/>
      <c r="F217" s="195"/>
      <c r="G217" s="199"/>
      <c r="H217" s="196"/>
      <c r="I217" s="200"/>
      <c r="J217" s="200"/>
      <c r="K217" s="203"/>
      <c r="L217" s="203"/>
      <c r="M217" s="100"/>
    </row>
    <row r="218" spans="1:18" ht="19.7" customHeight="1" x14ac:dyDescent="0.2">
      <c r="A218" s="185" t="s">
        <v>12941</v>
      </c>
      <c r="B218" s="192" t="str">
        <f>A218&amp;B219</f>
        <v>28.램  머</v>
      </c>
      <c r="C218" s="205"/>
      <c r="D218" s="206"/>
      <c r="E218" s="207"/>
      <c r="F218" s="207"/>
      <c r="G218" s="207"/>
      <c r="H218" s="208"/>
      <c r="I218" s="205"/>
      <c r="J218" s="205"/>
      <c r="K218" s="205"/>
      <c r="L218" s="205"/>
      <c r="M218" s="209"/>
      <c r="O218" s="253"/>
      <c r="Q218" s="251"/>
      <c r="R218" s="251"/>
    </row>
    <row r="219" spans="1:18" ht="19.7" customHeight="1" x14ac:dyDescent="0.2">
      <c r="A219" s="217">
        <v>28</v>
      </c>
      <c r="B219" s="192" t="s">
        <v>12749</v>
      </c>
      <c r="C219" s="193" t="s">
        <v>12690</v>
      </c>
      <c r="D219" s="194"/>
      <c r="E219" s="195"/>
      <c r="F219" s="195"/>
      <c r="G219" s="195"/>
      <c r="H219" s="196"/>
      <c r="I219" s="99" t="e">
        <f>TEXT(J219+K219+L219,"#,##0")</f>
        <v>#REF!</v>
      </c>
      <c r="J219" s="99" t="e">
        <f>TRUNC(J220+J221+J222+J223)</f>
        <v>#REF!</v>
      </c>
      <c r="K219" s="99" t="e">
        <f>TRUNC(K220+K221+K222+K223)</f>
        <v>#REF!</v>
      </c>
      <c r="L219" s="99">
        <f>TRUNC(L220+L221+L222+L223)</f>
        <v>493</v>
      </c>
      <c r="M219" s="100"/>
    </row>
    <row r="220" spans="1:18" ht="19.7" customHeight="1" x14ac:dyDescent="0.2">
      <c r="B220" s="198" t="s">
        <v>12572</v>
      </c>
      <c r="C220" s="97"/>
      <c r="D220" s="194">
        <f>$P$3*O220</f>
        <v>1330000</v>
      </c>
      <c r="E220" s="195" t="s">
        <v>12586</v>
      </c>
      <c r="F220" s="195">
        <v>3708</v>
      </c>
      <c r="G220" s="199" t="s">
        <v>12566</v>
      </c>
      <c r="H220" s="196" t="s">
        <v>12567</v>
      </c>
      <c r="I220" s="200"/>
      <c r="J220" s="200"/>
      <c r="K220" s="200"/>
      <c r="L220" s="200">
        <f>TRUNC(D220*F220*0.0000001,1)</f>
        <v>493.1</v>
      </c>
      <c r="M220" s="201"/>
      <c r="O220" s="251">
        <v>1330</v>
      </c>
    </row>
    <row r="221" spans="1:18" ht="19.7" customHeight="1" x14ac:dyDescent="0.2">
      <c r="B221" s="198" t="s">
        <v>12568</v>
      </c>
      <c r="C221" s="97" t="s">
        <v>12579</v>
      </c>
      <c r="D221" s="202">
        <v>0.7</v>
      </c>
      <c r="E221" s="195" t="s">
        <v>12587</v>
      </c>
      <c r="F221" s="195" t="e">
        <f>VLOOKUP($C221,토목기계경비적용기준!H:K,4,FALSE)</f>
        <v>#REF!</v>
      </c>
      <c r="G221" s="199"/>
      <c r="H221" s="196"/>
      <c r="I221" s="200"/>
      <c r="J221" s="200"/>
      <c r="K221" s="200" t="e">
        <f>TRUNC(D221*F221,1)</f>
        <v>#REF!</v>
      </c>
      <c r="L221" s="203"/>
      <c r="M221" s="201"/>
    </row>
    <row r="222" spans="1:18" ht="19.7" customHeight="1" x14ac:dyDescent="0.2">
      <c r="B222" s="198" t="s">
        <v>12573</v>
      </c>
      <c r="C222" s="97" t="s">
        <v>12570</v>
      </c>
      <c r="D222" s="202">
        <v>10</v>
      </c>
      <c r="E222" s="195" t="s">
        <v>12588</v>
      </c>
      <c r="F222" s="195" t="e">
        <f>K221</f>
        <v>#REF!</v>
      </c>
      <c r="G222" s="199"/>
      <c r="H222" s="196"/>
      <c r="I222" s="200"/>
      <c r="J222" s="200"/>
      <c r="K222" s="200" t="e">
        <f>TRUNC(D222/100*F222,1)</f>
        <v>#REF!</v>
      </c>
      <c r="L222" s="203"/>
      <c r="M222" s="201"/>
    </row>
    <row r="223" spans="1:18" ht="19.7" customHeight="1" x14ac:dyDescent="0.2">
      <c r="B223" s="198" t="s">
        <v>4397</v>
      </c>
      <c r="C223" s="97"/>
      <c r="D223" s="204">
        <v>1</v>
      </c>
      <c r="E223" s="195" t="s">
        <v>12846</v>
      </c>
      <c r="F223" s="195" t="e">
        <f>VLOOKUP(B223,#REF!,2,FALSE)</f>
        <v>#REF!</v>
      </c>
      <c r="G223" s="199" t="s">
        <v>12566</v>
      </c>
      <c r="H223" s="196" t="s">
        <v>12553</v>
      </c>
      <c r="I223" s="200"/>
      <c r="J223" s="200" t="e">
        <f>TRUNC(D223*F223*토목기계경비적용기준!$E$19,1)</f>
        <v>#REF!</v>
      </c>
      <c r="K223" s="203"/>
      <c r="L223" s="203"/>
      <c r="M223" s="100"/>
    </row>
    <row r="224" spans="1:18" ht="19.7" customHeight="1" x14ac:dyDescent="0.2">
      <c r="B224" s="198"/>
      <c r="C224" s="97"/>
      <c r="D224" s="204"/>
      <c r="E224" s="195"/>
      <c r="F224" s="195"/>
      <c r="G224" s="199"/>
      <c r="H224" s="196"/>
      <c r="I224" s="200"/>
      <c r="J224" s="200"/>
      <c r="K224" s="203"/>
      <c r="L224" s="203"/>
      <c r="M224" s="100"/>
    </row>
    <row r="225" spans="1:18" ht="19.7" customHeight="1" x14ac:dyDescent="0.2">
      <c r="B225" s="198"/>
      <c r="C225" s="97"/>
      <c r="D225" s="204"/>
      <c r="E225" s="195"/>
      <c r="F225" s="195"/>
      <c r="G225" s="199"/>
      <c r="H225" s="196"/>
      <c r="I225" s="200"/>
      <c r="J225" s="200"/>
      <c r="K225" s="203"/>
      <c r="L225" s="203"/>
      <c r="M225" s="100"/>
    </row>
    <row r="226" spans="1:18" ht="19.7" customHeight="1" x14ac:dyDescent="0.2">
      <c r="B226" s="198"/>
      <c r="C226" s="97"/>
      <c r="D226" s="204"/>
      <c r="E226" s="195"/>
      <c r="F226" s="195"/>
      <c r="G226" s="199"/>
      <c r="H226" s="196"/>
      <c r="I226" s="200"/>
      <c r="J226" s="200"/>
      <c r="K226" s="203"/>
      <c r="L226" s="203"/>
      <c r="M226" s="100"/>
    </row>
    <row r="227" spans="1:18" ht="19.7" customHeight="1" x14ac:dyDescent="0.2">
      <c r="B227" s="198"/>
      <c r="C227" s="97"/>
      <c r="D227" s="204"/>
      <c r="E227" s="195"/>
      <c r="F227" s="195"/>
      <c r="G227" s="199"/>
      <c r="H227" s="196"/>
      <c r="I227" s="200"/>
      <c r="J227" s="200"/>
      <c r="K227" s="203"/>
      <c r="L227" s="203"/>
      <c r="M227" s="100"/>
    </row>
    <row r="228" spans="1:18" ht="19.7" customHeight="1" x14ac:dyDescent="0.2">
      <c r="B228" s="198"/>
      <c r="C228" s="97"/>
      <c r="D228" s="204"/>
      <c r="E228" s="195"/>
      <c r="F228" s="195"/>
      <c r="G228" s="199"/>
      <c r="H228" s="196"/>
      <c r="I228" s="200"/>
      <c r="J228" s="200"/>
      <c r="K228" s="203"/>
      <c r="L228" s="203"/>
      <c r="M228" s="100"/>
    </row>
    <row r="229" spans="1:18" ht="19.7" customHeight="1" x14ac:dyDescent="0.2">
      <c r="A229" s="185" t="s">
        <v>12942</v>
      </c>
      <c r="B229" s="192" t="str">
        <f>A229&amp;B230</f>
        <v>29.트럭탑재형크레인</v>
      </c>
      <c r="C229" s="205"/>
      <c r="D229" s="206"/>
      <c r="E229" s="207"/>
      <c r="F229" s="207"/>
      <c r="G229" s="207"/>
      <c r="H229" s="208"/>
      <c r="I229" s="205"/>
      <c r="J229" s="205"/>
      <c r="K229" s="205"/>
      <c r="L229" s="205"/>
      <c r="M229" s="209"/>
      <c r="O229" s="253"/>
      <c r="Q229" s="251"/>
      <c r="R229" s="251"/>
    </row>
    <row r="230" spans="1:18" ht="19.7" customHeight="1" x14ac:dyDescent="0.2">
      <c r="A230" s="217">
        <v>29</v>
      </c>
      <c r="B230" s="192" t="s">
        <v>12750</v>
      </c>
      <c r="C230" s="193" t="s">
        <v>12689</v>
      </c>
      <c r="D230" s="194"/>
      <c r="E230" s="195"/>
      <c r="F230" s="195"/>
      <c r="G230" s="195"/>
      <c r="H230" s="196"/>
      <c r="I230" s="99" t="e">
        <f>TEXT(J230+K230+L230,"#,##0")</f>
        <v>#REF!</v>
      </c>
      <c r="J230" s="99" t="e">
        <f>TRUNC(J231+J232+J233+J234)</f>
        <v>#REF!</v>
      </c>
      <c r="K230" s="99" t="e">
        <f>TRUNC(K231+K232+K233+K234)</f>
        <v>#REF!</v>
      </c>
      <c r="L230" s="99">
        <f>TRUNC(L231+L232+L233+L234)</f>
        <v>9994</v>
      </c>
      <c r="M230" s="100"/>
    </row>
    <row r="231" spans="1:18" ht="19.7" customHeight="1" x14ac:dyDescent="0.2">
      <c r="B231" s="198" t="s">
        <v>12687</v>
      </c>
      <c r="C231" s="97"/>
      <c r="D231" s="194">
        <f>$P$3*O231</f>
        <v>38469000</v>
      </c>
      <c r="E231" s="195" t="s">
        <v>12586</v>
      </c>
      <c r="F231" s="195">
        <v>2598</v>
      </c>
      <c r="G231" s="199" t="s">
        <v>12566</v>
      </c>
      <c r="H231" s="196" t="s">
        <v>12567</v>
      </c>
      <c r="I231" s="200"/>
      <c r="J231" s="200"/>
      <c r="K231" s="200"/>
      <c r="L231" s="200">
        <f>TRUNC(D231*F231*0.0000001,1)</f>
        <v>9994.2000000000007</v>
      </c>
      <c r="M231" s="201"/>
      <c r="O231" s="251">
        <v>38469</v>
      </c>
    </row>
    <row r="232" spans="1:18" ht="19.7" customHeight="1" x14ac:dyDescent="0.2">
      <c r="B232" s="198" t="s">
        <v>12568</v>
      </c>
      <c r="C232" s="97" t="s">
        <v>12569</v>
      </c>
      <c r="D232" s="202">
        <v>5.0999999999999996</v>
      </c>
      <c r="E232" s="195" t="s">
        <v>12587</v>
      </c>
      <c r="F232" s="195" t="e">
        <f>VLOOKUP($C232,토목기계경비적용기준!H:K,4,FALSE)</f>
        <v>#REF!</v>
      </c>
      <c r="G232" s="199"/>
      <c r="H232" s="196"/>
      <c r="I232" s="200"/>
      <c r="J232" s="200"/>
      <c r="K232" s="200" t="e">
        <f>TRUNC(D232*F232,1)</f>
        <v>#REF!</v>
      </c>
      <c r="L232" s="203"/>
      <c r="M232" s="201"/>
    </row>
    <row r="233" spans="1:18" ht="19.7" customHeight="1" x14ac:dyDescent="0.2">
      <c r="B233" s="198" t="s">
        <v>12688</v>
      </c>
      <c r="C233" s="97" t="s">
        <v>12570</v>
      </c>
      <c r="D233" s="202">
        <v>20</v>
      </c>
      <c r="E233" s="195" t="s">
        <v>12588</v>
      </c>
      <c r="F233" s="195" t="e">
        <f>K232</f>
        <v>#REF!</v>
      </c>
      <c r="G233" s="199"/>
      <c r="H233" s="196"/>
      <c r="I233" s="200"/>
      <c r="J233" s="200"/>
      <c r="K233" s="200" t="e">
        <f>TRUNC(D233/100*F233,1)</f>
        <v>#REF!</v>
      </c>
      <c r="L233" s="203"/>
      <c r="M233" s="201"/>
    </row>
    <row r="234" spans="1:18" ht="19.7" customHeight="1" x14ac:dyDescent="0.2">
      <c r="B234" s="198" t="s">
        <v>4396</v>
      </c>
      <c r="C234" s="97"/>
      <c r="D234" s="204">
        <v>1</v>
      </c>
      <c r="E234" s="195" t="s">
        <v>12846</v>
      </c>
      <c r="F234" s="195" t="e">
        <f>VLOOKUP(B234,#REF!,2,FALSE)</f>
        <v>#REF!</v>
      </c>
      <c r="G234" s="199" t="s">
        <v>12566</v>
      </c>
      <c r="H234" s="196" t="s">
        <v>12553</v>
      </c>
      <c r="I234" s="200"/>
      <c r="J234" s="200" t="e">
        <f>TRUNC(D234*F234*토목기계경비적용기준!$E$19,1)</f>
        <v>#REF!</v>
      </c>
      <c r="K234" s="203"/>
      <c r="L234" s="203"/>
      <c r="M234" s="100"/>
    </row>
    <row r="235" spans="1:18" ht="19.7" customHeight="1" x14ac:dyDescent="0.2">
      <c r="B235" s="198"/>
      <c r="C235" s="97"/>
      <c r="D235" s="204"/>
      <c r="E235" s="195"/>
      <c r="F235" s="195"/>
      <c r="G235" s="199"/>
      <c r="H235" s="196"/>
      <c r="I235" s="200"/>
      <c r="J235" s="200"/>
      <c r="K235" s="203"/>
      <c r="L235" s="203"/>
      <c r="M235" s="100"/>
    </row>
    <row r="236" spans="1:18" ht="19.7" customHeight="1" x14ac:dyDescent="0.2">
      <c r="A236" s="185" t="s">
        <v>12868</v>
      </c>
      <c r="B236" s="192" t="str">
        <f>A236&amp;B237</f>
        <v>30.트럭탑재형크레인</v>
      </c>
      <c r="C236" s="205"/>
      <c r="D236" s="206"/>
      <c r="E236" s="207"/>
      <c r="F236" s="207"/>
      <c r="G236" s="207"/>
      <c r="H236" s="208"/>
      <c r="I236" s="205"/>
      <c r="J236" s="205"/>
      <c r="K236" s="205"/>
      <c r="L236" s="205"/>
      <c r="M236" s="209"/>
      <c r="O236" s="253"/>
      <c r="Q236" s="251"/>
      <c r="R236" s="251"/>
    </row>
    <row r="237" spans="1:18" ht="19.7" customHeight="1" x14ac:dyDescent="0.2">
      <c r="A237" s="217">
        <v>30</v>
      </c>
      <c r="B237" s="192" t="s">
        <v>12750</v>
      </c>
      <c r="C237" s="193" t="s">
        <v>7622</v>
      </c>
      <c r="D237" s="194"/>
      <c r="E237" s="195"/>
      <c r="F237" s="195"/>
      <c r="G237" s="195"/>
      <c r="H237" s="196"/>
      <c r="I237" s="99" t="e">
        <f>TEXT(J237+K237+L237,"#,##0")</f>
        <v>#REF!</v>
      </c>
      <c r="J237" s="99" t="e">
        <f>TRUNC(J238+J239+J240+J241)</f>
        <v>#REF!</v>
      </c>
      <c r="K237" s="99" t="e">
        <f>TRUNC(K238+K239+K240+K241)</f>
        <v>#REF!</v>
      </c>
      <c r="L237" s="99">
        <f>TRUNC(L238+L239+L240+L241)</f>
        <v>21743</v>
      </c>
      <c r="M237" s="100" t="s">
        <v>12869</v>
      </c>
    </row>
    <row r="238" spans="1:18" ht="19.7" customHeight="1" x14ac:dyDescent="0.2">
      <c r="B238" s="198" t="s">
        <v>12687</v>
      </c>
      <c r="C238" s="97"/>
      <c r="D238" s="194">
        <f>$P$3*O238</f>
        <v>83693000</v>
      </c>
      <c r="E238" s="195" t="s">
        <v>12586</v>
      </c>
      <c r="F238" s="195">
        <v>2598</v>
      </c>
      <c r="G238" s="199" t="s">
        <v>12566</v>
      </c>
      <c r="H238" s="196" t="s">
        <v>12567</v>
      </c>
      <c r="I238" s="200"/>
      <c r="J238" s="200"/>
      <c r="K238" s="200"/>
      <c r="L238" s="200">
        <f>TRUNC(D238*F238*0.0000001,1)</f>
        <v>21743.4</v>
      </c>
      <c r="M238" s="201"/>
      <c r="O238" s="251">
        <v>83693</v>
      </c>
    </row>
    <row r="239" spans="1:18" ht="19.7" customHeight="1" x14ac:dyDescent="0.2">
      <c r="B239" s="198" t="s">
        <v>12568</v>
      </c>
      <c r="C239" s="97" t="s">
        <v>12569</v>
      </c>
      <c r="D239" s="202">
        <v>10.3</v>
      </c>
      <c r="E239" s="195" t="s">
        <v>12587</v>
      </c>
      <c r="F239" s="195" t="e">
        <f>VLOOKUP($C239,토목기계경비적용기준!H:K,4,FALSE)</f>
        <v>#REF!</v>
      </c>
      <c r="G239" s="199"/>
      <c r="H239" s="196"/>
      <c r="I239" s="200"/>
      <c r="J239" s="200"/>
      <c r="K239" s="200" t="e">
        <f>TRUNC(D239*F239,1)</f>
        <v>#REF!</v>
      </c>
      <c r="L239" s="203"/>
      <c r="M239" s="201"/>
    </row>
    <row r="240" spans="1:18" ht="19.7" customHeight="1" x14ac:dyDescent="0.2">
      <c r="B240" s="198" t="s">
        <v>12688</v>
      </c>
      <c r="C240" s="97" t="s">
        <v>12570</v>
      </c>
      <c r="D240" s="202">
        <v>20</v>
      </c>
      <c r="E240" s="195" t="s">
        <v>12588</v>
      </c>
      <c r="F240" s="195" t="e">
        <f>K239</f>
        <v>#REF!</v>
      </c>
      <c r="G240" s="199"/>
      <c r="H240" s="196"/>
      <c r="I240" s="200"/>
      <c r="J240" s="200"/>
      <c r="K240" s="200" t="e">
        <f>TRUNC(D240/100*F240,1)</f>
        <v>#REF!</v>
      </c>
      <c r="L240" s="203"/>
      <c r="M240" s="201"/>
    </row>
    <row r="241" spans="1:18" ht="19.7" customHeight="1" x14ac:dyDescent="0.2">
      <c r="B241" s="198" t="s">
        <v>4396</v>
      </c>
      <c r="C241" s="97"/>
      <c r="D241" s="204">
        <v>1</v>
      </c>
      <c r="E241" s="195" t="s">
        <v>12846</v>
      </c>
      <c r="F241" s="195" t="e">
        <f>VLOOKUP(B241,#REF!,2,FALSE)</f>
        <v>#REF!</v>
      </c>
      <c r="G241" s="199" t="s">
        <v>12566</v>
      </c>
      <c r="H241" s="196" t="s">
        <v>12553</v>
      </c>
      <c r="I241" s="200"/>
      <c r="J241" s="200" t="e">
        <f>TRUNC(D241*F241*토목기계경비적용기준!$E$19,1)</f>
        <v>#REF!</v>
      </c>
      <c r="K241" s="203"/>
      <c r="L241" s="203"/>
      <c r="M241" s="100"/>
    </row>
    <row r="242" spans="1:18" ht="19.7" customHeight="1" x14ac:dyDescent="0.2">
      <c r="B242" s="198"/>
      <c r="C242" s="97"/>
      <c r="D242" s="204"/>
      <c r="E242" s="195"/>
      <c r="F242" s="195"/>
      <c r="G242" s="195"/>
      <c r="H242" s="196"/>
      <c r="I242" s="200"/>
      <c r="J242" s="203"/>
      <c r="K242" s="203"/>
      <c r="L242" s="203"/>
      <c r="M242" s="100"/>
    </row>
    <row r="243" spans="1:18" ht="19.7" customHeight="1" x14ac:dyDescent="0.2">
      <c r="A243" s="185" t="s">
        <v>12752</v>
      </c>
      <c r="B243" s="192" t="str">
        <f>A243&amp;B244</f>
        <v>31.라인마커</v>
      </c>
      <c r="C243" s="205"/>
      <c r="D243" s="206"/>
      <c r="E243" s="207"/>
      <c r="F243" s="207"/>
      <c r="G243" s="207"/>
      <c r="H243" s="208"/>
      <c r="I243" s="205"/>
      <c r="J243" s="205"/>
      <c r="K243" s="205"/>
      <c r="L243" s="205"/>
      <c r="M243" s="209"/>
      <c r="O243" s="253"/>
      <c r="Q243" s="251"/>
      <c r="R243" s="251"/>
    </row>
    <row r="244" spans="1:18" ht="19.7" customHeight="1" x14ac:dyDescent="0.2">
      <c r="A244" s="217">
        <v>31</v>
      </c>
      <c r="B244" s="192" t="s">
        <v>12751</v>
      </c>
      <c r="C244" s="193" t="s">
        <v>12714</v>
      </c>
      <c r="D244" s="194"/>
      <c r="E244" s="195"/>
      <c r="F244" s="195"/>
      <c r="G244" s="195"/>
      <c r="H244" s="196"/>
      <c r="I244" s="99" t="e">
        <f>TEXT(J244+K244+L244,"#,##0")</f>
        <v>#REF!</v>
      </c>
      <c r="J244" s="99" t="e">
        <f>TRUNC(J245+J246+J247+J248)</f>
        <v>#REF!</v>
      </c>
      <c r="K244" s="99" t="e">
        <f>TRUNC(K245+K246+K247+K248)</f>
        <v>#REF!</v>
      </c>
      <c r="L244" s="99">
        <f>TRUNC(L245+L246+L247+L248)</f>
        <v>15297</v>
      </c>
      <c r="M244" s="100" t="s">
        <v>12757</v>
      </c>
    </row>
    <row r="245" spans="1:18" ht="19.7" customHeight="1" x14ac:dyDescent="0.2">
      <c r="B245" s="198" t="s">
        <v>12572</v>
      </c>
      <c r="C245" s="97"/>
      <c r="D245" s="194">
        <f>$P$3*O245</f>
        <v>64766000</v>
      </c>
      <c r="E245" s="195" t="s">
        <v>12586</v>
      </c>
      <c r="F245" s="195">
        <v>2362</v>
      </c>
      <c r="G245" s="199" t="s">
        <v>12566</v>
      </c>
      <c r="H245" s="196" t="s">
        <v>12567</v>
      </c>
      <c r="I245" s="200"/>
      <c r="J245" s="200"/>
      <c r="K245" s="200"/>
      <c r="L245" s="200">
        <f>TRUNC(D245*F245*0.0000001,1)</f>
        <v>15297.7</v>
      </c>
      <c r="M245" s="201"/>
      <c r="O245" s="251">
        <v>64766</v>
      </c>
    </row>
    <row r="246" spans="1:18" ht="19.7" customHeight="1" x14ac:dyDescent="0.2">
      <c r="B246" s="198" t="s">
        <v>12568</v>
      </c>
      <c r="C246" s="97" t="s">
        <v>12569</v>
      </c>
      <c r="D246" s="202">
        <v>20.7</v>
      </c>
      <c r="E246" s="195" t="s">
        <v>12587</v>
      </c>
      <c r="F246" s="195" t="e">
        <f>VLOOKUP($C246,토목기계경비적용기준!H:K,4,FALSE)</f>
        <v>#REF!</v>
      </c>
      <c r="G246" s="199"/>
      <c r="H246" s="196"/>
      <c r="I246" s="200"/>
      <c r="J246" s="200"/>
      <c r="K246" s="200" t="e">
        <f>TRUNC(D246*F246,1)</f>
        <v>#REF!</v>
      </c>
      <c r="L246" s="203"/>
      <c r="M246" s="201"/>
    </row>
    <row r="247" spans="1:18" ht="19.7" customHeight="1" x14ac:dyDescent="0.2">
      <c r="B247" s="198" t="s">
        <v>12573</v>
      </c>
      <c r="C247" s="97" t="s">
        <v>12570</v>
      </c>
      <c r="D247" s="202">
        <v>4</v>
      </c>
      <c r="E247" s="195" t="s">
        <v>12588</v>
      </c>
      <c r="F247" s="195" t="e">
        <f>K246</f>
        <v>#REF!</v>
      </c>
      <c r="G247" s="199"/>
      <c r="H247" s="196"/>
      <c r="I247" s="200"/>
      <c r="J247" s="200"/>
      <c r="K247" s="200" t="e">
        <f>TRUNC(D247/100*F247,1)</f>
        <v>#REF!</v>
      </c>
      <c r="L247" s="203"/>
      <c r="M247" s="201"/>
    </row>
    <row r="248" spans="1:18" ht="19.7" customHeight="1" x14ac:dyDescent="0.2">
      <c r="B248" s="198" t="s">
        <v>4397</v>
      </c>
      <c r="C248" s="97"/>
      <c r="D248" s="204">
        <v>1</v>
      </c>
      <c r="E248" s="195" t="s">
        <v>12846</v>
      </c>
      <c r="F248" s="195" t="e">
        <f>VLOOKUP(B248,#REF!,2,FALSE)</f>
        <v>#REF!</v>
      </c>
      <c r="G248" s="199" t="s">
        <v>12566</v>
      </c>
      <c r="H248" s="196" t="s">
        <v>12553</v>
      </c>
      <c r="I248" s="200"/>
      <c r="J248" s="200" t="e">
        <f>TRUNC(D248*F248*토목기계경비적용기준!$E$19,1)</f>
        <v>#REF!</v>
      </c>
      <c r="K248" s="203"/>
      <c r="L248" s="203"/>
      <c r="M248" s="100"/>
    </row>
    <row r="249" spans="1:18" ht="19.7" customHeight="1" x14ac:dyDescent="0.2">
      <c r="B249" s="198"/>
      <c r="C249" s="97"/>
      <c r="D249" s="204"/>
      <c r="E249" s="195"/>
      <c r="F249" s="195"/>
      <c r="G249" s="199"/>
      <c r="H249" s="196"/>
      <c r="I249" s="200"/>
      <c r="J249" s="200"/>
      <c r="K249" s="203"/>
      <c r="L249" s="203"/>
      <c r="M249" s="100"/>
    </row>
    <row r="250" spans="1:18" ht="19.7" customHeight="1" x14ac:dyDescent="0.2">
      <c r="B250" s="198"/>
      <c r="C250" s="97"/>
      <c r="D250" s="204"/>
      <c r="E250" s="195"/>
      <c r="F250" s="195"/>
      <c r="G250" s="199"/>
      <c r="H250" s="196"/>
      <c r="I250" s="200"/>
      <c r="J250" s="200"/>
      <c r="K250" s="203"/>
      <c r="L250" s="203"/>
      <c r="M250" s="100"/>
    </row>
    <row r="251" spans="1:18" ht="19.7" customHeight="1" x14ac:dyDescent="0.2">
      <c r="B251" s="198"/>
      <c r="C251" s="97"/>
      <c r="D251" s="204"/>
      <c r="E251" s="195"/>
      <c r="F251" s="195"/>
      <c r="G251" s="199"/>
      <c r="H251" s="196"/>
      <c r="I251" s="200"/>
      <c r="J251" s="200"/>
      <c r="K251" s="203"/>
      <c r="L251" s="203"/>
      <c r="M251" s="100"/>
    </row>
    <row r="252" spans="1:18" ht="19.7" customHeight="1" x14ac:dyDescent="0.2">
      <c r="B252" s="198"/>
      <c r="C252" s="97"/>
      <c r="D252" s="204"/>
      <c r="E252" s="195"/>
      <c r="F252" s="195"/>
      <c r="G252" s="199"/>
      <c r="H252" s="196"/>
      <c r="I252" s="200"/>
      <c r="J252" s="200"/>
      <c r="K252" s="203"/>
      <c r="L252" s="203"/>
      <c r="M252" s="100"/>
    </row>
    <row r="253" spans="1:18" ht="19.7" customHeight="1" x14ac:dyDescent="0.2">
      <c r="B253" s="210"/>
      <c r="C253" s="103"/>
      <c r="D253" s="211"/>
      <c r="E253" s="212"/>
      <c r="F253" s="212"/>
      <c r="G253" s="213"/>
      <c r="H253" s="214"/>
      <c r="I253" s="215"/>
      <c r="J253" s="215"/>
      <c r="K253" s="216"/>
      <c r="L253" s="216"/>
      <c r="M253" s="126"/>
    </row>
    <row r="254" spans="1:18" ht="19.7" customHeight="1" x14ac:dyDescent="0.2">
      <c r="A254" s="185" t="s">
        <v>12754</v>
      </c>
      <c r="B254" s="186" t="str">
        <f>A254&amp;B255</f>
        <v>32.발전기</v>
      </c>
      <c r="C254" s="187"/>
      <c r="D254" s="188"/>
      <c r="E254" s="189"/>
      <c r="F254" s="189"/>
      <c r="G254" s="189"/>
      <c r="H254" s="190"/>
      <c r="I254" s="187"/>
      <c r="J254" s="187"/>
      <c r="K254" s="187"/>
      <c r="L254" s="187"/>
      <c r="M254" s="191"/>
      <c r="O254" s="253"/>
      <c r="Q254" s="251"/>
      <c r="R254" s="251"/>
    </row>
    <row r="255" spans="1:18" ht="19.7" customHeight="1" x14ac:dyDescent="0.2">
      <c r="A255" s="217">
        <v>32</v>
      </c>
      <c r="B255" s="192" t="s">
        <v>12753</v>
      </c>
      <c r="C255" s="193" t="s">
        <v>12715</v>
      </c>
      <c r="D255" s="194"/>
      <c r="E255" s="195"/>
      <c r="F255" s="195"/>
      <c r="G255" s="195"/>
      <c r="H255" s="196"/>
      <c r="I255" s="99" t="e">
        <f>TEXT(J255+K255+L255,"#,##0")</f>
        <v>#REF!</v>
      </c>
      <c r="J255" s="99" t="e">
        <f>TRUNC(J256+J257+J258+J259)</f>
        <v>#REF!</v>
      </c>
      <c r="K255" s="99" t="e">
        <f>TRUNC(K256+K257+K258+K259)</f>
        <v>#REF!</v>
      </c>
      <c r="L255" s="99">
        <f>TRUNC(L256+L257+L258+L259)</f>
        <v>3237</v>
      </c>
      <c r="M255" s="100" t="s">
        <v>12814</v>
      </c>
    </row>
    <row r="256" spans="1:18" ht="19.7" customHeight="1" x14ac:dyDescent="0.2">
      <c r="B256" s="198" t="s">
        <v>12687</v>
      </c>
      <c r="C256" s="97"/>
      <c r="D256" s="194">
        <f>$P$3*O256</f>
        <v>13705000</v>
      </c>
      <c r="E256" s="195" t="s">
        <v>12586</v>
      </c>
      <c r="F256" s="195">
        <v>2362</v>
      </c>
      <c r="G256" s="199" t="s">
        <v>12566</v>
      </c>
      <c r="H256" s="196" t="s">
        <v>12567</v>
      </c>
      <c r="I256" s="200"/>
      <c r="J256" s="200"/>
      <c r="K256" s="200"/>
      <c r="L256" s="200">
        <f>TRUNC(D256*F256*0.0000001,1)</f>
        <v>3237.1</v>
      </c>
      <c r="M256" s="201"/>
      <c r="O256" s="251">
        <v>13705</v>
      </c>
    </row>
    <row r="257" spans="1:18" ht="19.7" customHeight="1" x14ac:dyDescent="0.2">
      <c r="B257" s="198" t="s">
        <v>12568</v>
      </c>
      <c r="C257" s="97" t="s">
        <v>12569</v>
      </c>
      <c r="D257" s="202">
        <v>4.3</v>
      </c>
      <c r="E257" s="195" t="s">
        <v>12587</v>
      </c>
      <c r="F257" s="195" t="e">
        <f>VLOOKUP($C257,토목기계경비적용기준!H:K,4,FALSE)</f>
        <v>#REF!</v>
      </c>
      <c r="G257" s="199"/>
      <c r="H257" s="196"/>
      <c r="I257" s="200"/>
      <c r="J257" s="200"/>
      <c r="K257" s="200" t="e">
        <f>TRUNC(D257*F257,1)</f>
        <v>#REF!</v>
      </c>
      <c r="L257" s="203"/>
      <c r="M257" s="201"/>
    </row>
    <row r="258" spans="1:18" ht="19.7" customHeight="1" x14ac:dyDescent="0.2">
      <c r="B258" s="198" t="s">
        <v>12688</v>
      </c>
      <c r="C258" s="97" t="s">
        <v>12570</v>
      </c>
      <c r="D258" s="202">
        <v>24</v>
      </c>
      <c r="E258" s="195" t="s">
        <v>12588</v>
      </c>
      <c r="F258" s="195" t="e">
        <f>K257</f>
        <v>#REF!</v>
      </c>
      <c r="G258" s="199"/>
      <c r="H258" s="196"/>
      <c r="I258" s="200"/>
      <c r="J258" s="200"/>
      <c r="K258" s="200" t="e">
        <f>TRUNC(D258/100*F258,1)</f>
        <v>#REF!</v>
      </c>
      <c r="L258" s="203"/>
      <c r="M258" s="201"/>
    </row>
    <row r="259" spans="1:18" ht="19.7" customHeight="1" x14ac:dyDescent="0.2">
      <c r="B259" s="198" t="s">
        <v>4397</v>
      </c>
      <c r="C259" s="97"/>
      <c r="D259" s="204">
        <v>1</v>
      </c>
      <c r="E259" s="195" t="s">
        <v>12846</v>
      </c>
      <c r="F259" s="195" t="e">
        <f>VLOOKUP(B259,#REF!,2,FALSE)</f>
        <v>#REF!</v>
      </c>
      <c r="G259" s="199" t="s">
        <v>12566</v>
      </c>
      <c r="H259" s="196" t="s">
        <v>12553</v>
      </c>
      <c r="I259" s="200"/>
      <c r="J259" s="200" t="e">
        <f>TRUNC(D259*F259*토목기계경비적용기준!$E$19,1)</f>
        <v>#REF!</v>
      </c>
      <c r="K259" s="203"/>
      <c r="L259" s="203"/>
      <c r="M259" s="100"/>
    </row>
    <row r="260" spans="1:18" ht="19.7" customHeight="1" x14ac:dyDescent="0.2">
      <c r="B260" s="198"/>
      <c r="C260" s="97"/>
      <c r="D260" s="204"/>
      <c r="E260" s="195"/>
      <c r="F260" s="195"/>
      <c r="G260" s="199"/>
      <c r="H260" s="196"/>
      <c r="I260" s="200"/>
      <c r="J260" s="200"/>
      <c r="K260" s="203"/>
      <c r="L260" s="203"/>
      <c r="M260" s="100"/>
    </row>
    <row r="261" spans="1:18" ht="19.7" customHeight="1" x14ac:dyDescent="0.2">
      <c r="A261" s="185" t="s">
        <v>12755</v>
      </c>
      <c r="B261" s="192" t="str">
        <f>A261&amp;B262</f>
        <v>33.발전기</v>
      </c>
      <c r="C261" s="205"/>
      <c r="D261" s="206"/>
      <c r="E261" s="207"/>
      <c r="F261" s="207"/>
      <c r="G261" s="207"/>
      <c r="H261" s="208"/>
      <c r="I261" s="205"/>
      <c r="J261" s="205"/>
      <c r="K261" s="205"/>
      <c r="L261" s="205"/>
      <c r="M261" s="209"/>
      <c r="O261" s="253"/>
      <c r="Q261" s="251"/>
      <c r="R261" s="251"/>
    </row>
    <row r="262" spans="1:18" ht="19.7" customHeight="1" x14ac:dyDescent="0.2">
      <c r="A262" s="217">
        <v>33</v>
      </c>
      <c r="B262" s="192" t="s">
        <v>12753</v>
      </c>
      <c r="C262" s="193" t="s">
        <v>12716</v>
      </c>
      <c r="D262" s="194"/>
      <c r="E262" s="195"/>
      <c r="F262" s="195"/>
      <c r="G262" s="195"/>
      <c r="H262" s="196"/>
      <c r="I262" s="99" t="e">
        <f>TEXT(J262+K262+L262,"#,##0")</f>
        <v>#REF!</v>
      </c>
      <c r="J262" s="99" t="e">
        <f>TRUNC(J263+J264+J265+J266)</f>
        <v>#REF!</v>
      </c>
      <c r="K262" s="99" t="e">
        <f>TRUNC(K263+K264+K265+K266)</f>
        <v>#REF!</v>
      </c>
      <c r="L262" s="99">
        <f>TRUNC(L263+L264+L265+L266)</f>
        <v>4447</v>
      </c>
      <c r="M262" s="100" t="s">
        <v>12758</v>
      </c>
    </row>
    <row r="263" spans="1:18" ht="19.7" customHeight="1" x14ac:dyDescent="0.2">
      <c r="B263" s="198" t="s">
        <v>12687</v>
      </c>
      <c r="C263" s="97"/>
      <c r="D263" s="194">
        <f>$P$3*O263</f>
        <v>18829000</v>
      </c>
      <c r="E263" s="195" t="s">
        <v>12586</v>
      </c>
      <c r="F263" s="195">
        <v>2362</v>
      </c>
      <c r="G263" s="199" t="s">
        <v>12566</v>
      </c>
      <c r="H263" s="196" t="s">
        <v>12567</v>
      </c>
      <c r="I263" s="200"/>
      <c r="J263" s="200"/>
      <c r="K263" s="200"/>
      <c r="L263" s="200">
        <f>TRUNC(D263*F263*0.0000001,1)</f>
        <v>4447.3999999999996</v>
      </c>
      <c r="M263" s="201"/>
      <c r="O263" s="251">
        <v>18829</v>
      </c>
    </row>
    <row r="264" spans="1:18" ht="19.7" customHeight="1" x14ac:dyDescent="0.2">
      <c r="B264" s="198" t="s">
        <v>12568</v>
      </c>
      <c r="C264" s="97" t="s">
        <v>12569</v>
      </c>
      <c r="D264" s="202">
        <v>8.6999999999999993</v>
      </c>
      <c r="E264" s="195" t="s">
        <v>12587</v>
      </c>
      <c r="F264" s="195" t="e">
        <f>VLOOKUP($C264,토목기계경비적용기준!H:K,4,FALSE)</f>
        <v>#REF!</v>
      </c>
      <c r="G264" s="199"/>
      <c r="H264" s="196"/>
      <c r="I264" s="200"/>
      <c r="J264" s="200"/>
      <c r="K264" s="200" t="e">
        <f>TRUNC(D264*F264,1)</f>
        <v>#REF!</v>
      </c>
      <c r="L264" s="203"/>
      <c r="M264" s="201"/>
    </row>
    <row r="265" spans="1:18" ht="19.7" customHeight="1" x14ac:dyDescent="0.2">
      <c r="B265" s="198" t="s">
        <v>12688</v>
      </c>
      <c r="C265" s="97" t="s">
        <v>12570</v>
      </c>
      <c r="D265" s="202">
        <v>24</v>
      </c>
      <c r="E265" s="195" t="s">
        <v>12588</v>
      </c>
      <c r="F265" s="195" t="e">
        <f>K264</f>
        <v>#REF!</v>
      </c>
      <c r="G265" s="199"/>
      <c r="H265" s="196"/>
      <c r="I265" s="200"/>
      <c r="J265" s="200"/>
      <c r="K265" s="200" t="e">
        <f>TRUNC(D265/100*F265,1)</f>
        <v>#REF!</v>
      </c>
      <c r="L265" s="203"/>
      <c r="M265" s="201"/>
    </row>
    <row r="266" spans="1:18" ht="19.7" customHeight="1" x14ac:dyDescent="0.2">
      <c r="B266" s="198" t="s">
        <v>4397</v>
      </c>
      <c r="C266" s="97"/>
      <c r="D266" s="204">
        <v>1</v>
      </c>
      <c r="E266" s="195" t="s">
        <v>12846</v>
      </c>
      <c r="F266" s="195" t="e">
        <f>VLOOKUP(B266,#REF!,2,FALSE)</f>
        <v>#REF!</v>
      </c>
      <c r="G266" s="199" t="s">
        <v>12566</v>
      </c>
      <c r="H266" s="196" t="s">
        <v>12553</v>
      </c>
      <c r="I266" s="200"/>
      <c r="J266" s="200" t="e">
        <f>TRUNC(D266*F266*토목기계경비적용기준!$E$19,1)</f>
        <v>#REF!</v>
      </c>
      <c r="K266" s="203"/>
      <c r="L266" s="203"/>
      <c r="M266" s="100"/>
    </row>
    <row r="267" spans="1:18" ht="19.7" customHeight="1" x14ac:dyDescent="0.2">
      <c r="B267" s="198"/>
      <c r="C267" s="97"/>
      <c r="D267" s="204"/>
      <c r="E267" s="195"/>
      <c r="F267" s="195"/>
      <c r="G267" s="199"/>
      <c r="H267" s="196"/>
      <c r="I267" s="200"/>
      <c r="J267" s="200"/>
      <c r="K267" s="203"/>
      <c r="L267" s="203"/>
      <c r="M267" s="100"/>
    </row>
    <row r="268" spans="1:18" ht="19.7" customHeight="1" x14ac:dyDescent="0.2">
      <c r="A268" s="185" t="s">
        <v>12778</v>
      </c>
      <c r="B268" s="192" t="str">
        <f>A268&amp;B269</f>
        <v>34.절연버킷트럭</v>
      </c>
      <c r="C268" s="205"/>
      <c r="D268" s="206"/>
      <c r="E268" s="207"/>
      <c r="F268" s="207"/>
      <c r="G268" s="207"/>
      <c r="H268" s="208"/>
      <c r="I268" s="205"/>
      <c r="J268" s="205"/>
      <c r="K268" s="205"/>
      <c r="L268" s="205"/>
      <c r="M268" s="209"/>
      <c r="O268" s="253"/>
      <c r="Q268" s="251"/>
      <c r="R268" s="251"/>
    </row>
    <row r="269" spans="1:18" ht="19.7" customHeight="1" x14ac:dyDescent="0.2">
      <c r="A269" s="217">
        <v>34</v>
      </c>
      <c r="B269" s="192" t="s">
        <v>12756</v>
      </c>
      <c r="C269" s="193" t="s">
        <v>12689</v>
      </c>
      <c r="D269" s="194"/>
      <c r="E269" s="195"/>
      <c r="F269" s="195"/>
      <c r="G269" s="195"/>
      <c r="H269" s="196"/>
      <c r="I269" s="99" t="e">
        <f>TEXT(J269+K269+L269,"#,##0")</f>
        <v>#REF!</v>
      </c>
      <c r="J269" s="99" t="e">
        <f>TRUNC(J270+J271+J272+J273)</f>
        <v>#REF!</v>
      </c>
      <c r="K269" s="99" t="e">
        <f>TRUNC(K270+K271+K272+K273)</f>
        <v>#REF!</v>
      </c>
      <c r="L269" s="99">
        <f>TRUNC(L270+L271+L272+L273)</f>
        <v>21012</v>
      </c>
      <c r="M269" s="100" t="s">
        <v>12815</v>
      </c>
    </row>
    <row r="270" spans="1:18" ht="19.7" customHeight="1" x14ac:dyDescent="0.2">
      <c r="B270" s="198" t="s">
        <v>12717</v>
      </c>
      <c r="C270" s="97"/>
      <c r="D270" s="194">
        <f>$P$3*O270</f>
        <v>89000000</v>
      </c>
      <c r="E270" s="195" t="s">
        <v>12586</v>
      </c>
      <c r="F270" s="195">
        <v>2361</v>
      </c>
      <c r="G270" s="199" t="s">
        <v>12566</v>
      </c>
      <c r="H270" s="196" t="s">
        <v>12567</v>
      </c>
      <c r="I270" s="200"/>
      <c r="J270" s="200"/>
      <c r="K270" s="200"/>
      <c r="L270" s="200">
        <f>TRUNC(D270*F270*0.0000001,1)</f>
        <v>21012.9</v>
      </c>
      <c r="M270" s="201"/>
      <c r="O270" s="251">
        <v>89000</v>
      </c>
    </row>
    <row r="271" spans="1:18" ht="19.7" customHeight="1" x14ac:dyDescent="0.2">
      <c r="B271" s="198" t="s">
        <v>12568</v>
      </c>
      <c r="C271" s="97" t="s">
        <v>12569</v>
      </c>
      <c r="D271" s="202">
        <v>7.2</v>
      </c>
      <c r="E271" s="195" t="s">
        <v>12587</v>
      </c>
      <c r="F271" s="195" t="e">
        <f>VLOOKUP($C271,토목기계경비적용기준!H:K,4,FALSE)</f>
        <v>#REF!</v>
      </c>
      <c r="G271" s="199"/>
      <c r="H271" s="196"/>
      <c r="I271" s="200"/>
      <c r="J271" s="200"/>
      <c r="K271" s="200" t="e">
        <f>TRUNC(D271*F271,1)</f>
        <v>#REF!</v>
      </c>
      <c r="L271" s="203"/>
      <c r="M271" s="201"/>
    </row>
    <row r="272" spans="1:18" ht="19.7" customHeight="1" x14ac:dyDescent="0.2">
      <c r="B272" s="198" t="s">
        <v>12688</v>
      </c>
      <c r="C272" s="97" t="s">
        <v>12570</v>
      </c>
      <c r="D272" s="202">
        <v>35</v>
      </c>
      <c r="E272" s="195" t="s">
        <v>12588</v>
      </c>
      <c r="F272" s="195" t="e">
        <f>K271</f>
        <v>#REF!</v>
      </c>
      <c r="G272" s="199"/>
      <c r="H272" s="196"/>
      <c r="I272" s="200"/>
      <c r="J272" s="200"/>
      <c r="K272" s="200" t="e">
        <f>TRUNC(D272/100*F272,1)</f>
        <v>#REF!</v>
      </c>
      <c r="L272" s="203"/>
      <c r="M272" s="201"/>
    </row>
    <row r="273" spans="1:31" ht="19.7" customHeight="1" x14ac:dyDescent="0.2">
      <c r="B273" s="198" t="s">
        <v>4395</v>
      </c>
      <c r="C273" s="97"/>
      <c r="D273" s="204">
        <v>1</v>
      </c>
      <c r="E273" s="195" t="s">
        <v>12846</v>
      </c>
      <c r="F273" s="195" t="e">
        <f>VLOOKUP(B273,#REF!,2,FALSE)</f>
        <v>#REF!</v>
      </c>
      <c r="G273" s="199" t="s">
        <v>12566</v>
      </c>
      <c r="H273" s="196" t="s">
        <v>12553</v>
      </c>
      <c r="I273" s="200"/>
      <c r="J273" s="200" t="e">
        <f>TRUNC(D273*F273*토목기계경비적용기준!$E$19,1)</f>
        <v>#REF!</v>
      </c>
      <c r="K273" s="203"/>
      <c r="L273" s="203"/>
      <c r="M273" s="100"/>
    </row>
    <row r="274" spans="1:31" ht="19.7" customHeight="1" x14ac:dyDescent="0.2">
      <c r="B274" s="198"/>
      <c r="C274" s="97"/>
      <c r="D274" s="204"/>
      <c r="E274" s="195"/>
      <c r="F274" s="195"/>
      <c r="G274" s="199"/>
      <c r="H274" s="196"/>
      <c r="I274" s="200"/>
      <c r="J274" s="200"/>
      <c r="K274" s="203"/>
      <c r="L274" s="203"/>
      <c r="M274" s="100"/>
    </row>
    <row r="275" spans="1:31" ht="19.7" customHeight="1" x14ac:dyDescent="0.2">
      <c r="B275" s="198"/>
      <c r="C275" s="97"/>
      <c r="D275" s="204"/>
      <c r="E275" s="195"/>
      <c r="F275" s="195"/>
      <c r="G275" s="199"/>
      <c r="H275" s="196"/>
      <c r="I275" s="200"/>
      <c r="J275" s="200"/>
      <c r="K275" s="203"/>
      <c r="L275" s="203"/>
      <c r="M275" s="100"/>
    </row>
    <row r="276" spans="1:31" ht="19.7" customHeight="1" x14ac:dyDescent="0.2">
      <c r="B276" s="198"/>
      <c r="C276" s="97"/>
      <c r="D276" s="204"/>
      <c r="E276" s="195"/>
      <c r="F276" s="195"/>
      <c r="G276" s="199"/>
      <c r="H276" s="196"/>
      <c r="I276" s="200"/>
      <c r="J276" s="200"/>
      <c r="K276" s="203"/>
      <c r="L276" s="203"/>
      <c r="M276" s="100"/>
    </row>
    <row r="277" spans="1:31" ht="19.7" customHeight="1" x14ac:dyDescent="0.2">
      <c r="B277" s="198"/>
      <c r="C277" s="97"/>
      <c r="D277" s="204"/>
      <c r="E277" s="195"/>
      <c r="F277" s="195"/>
      <c r="G277" s="199"/>
      <c r="H277" s="196"/>
      <c r="I277" s="200"/>
      <c r="J277" s="200"/>
      <c r="K277" s="203"/>
      <c r="L277" s="203"/>
      <c r="M277" s="100"/>
    </row>
    <row r="278" spans="1:31" ht="19.7" customHeight="1" x14ac:dyDescent="0.2">
      <c r="B278" s="198"/>
      <c r="C278" s="97"/>
      <c r="D278" s="204"/>
      <c r="E278" s="195"/>
      <c r="F278" s="195"/>
      <c r="G278" s="199"/>
      <c r="H278" s="196"/>
      <c r="I278" s="200"/>
      <c r="J278" s="200"/>
      <c r="K278" s="203"/>
      <c r="L278" s="203"/>
      <c r="M278" s="100"/>
    </row>
    <row r="279" spans="1:31" s="67" customFormat="1" ht="19.7" customHeight="1" x14ac:dyDescent="0.2">
      <c r="A279" s="185" t="s">
        <v>12922</v>
      </c>
      <c r="B279" s="192" t="str">
        <f>A279&amp;B280</f>
        <v>35.동력분무기</v>
      </c>
      <c r="C279" s="205"/>
      <c r="D279" s="221"/>
      <c r="E279" s="221"/>
      <c r="F279" s="221"/>
      <c r="G279" s="221"/>
      <c r="H279" s="13"/>
      <c r="I279" s="222"/>
      <c r="J279" s="222"/>
      <c r="K279" s="222"/>
      <c r="L279" s="200"/>
      <c r="M279" s="194"/>
      <c r="N279" s="9"/>
      <c r="O279" s="251"/>
      <c r="P279" s="251"/>
      <c r="Q279" s="252"/>
      <c r="R279" s="252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spans="1:31" s="67" customFormat="1" ht="19.7" customHeight="1" x14ac:dyDescent="0.2">
      <c r="A280" s="217">
        <v>35</v>
      </c>
      <c r="B280" s="223" t="s">
        <v>12927</v>
      </c>
      <c r="C280" s="224" t="s">
        <v>12921</v>
      </c>
      <c r="D280" s="221"/>
      <c r="E280" s="221"/>
      <c r="F280" s="221"/>
      <c r="G280" s="221"/>
      <c r="H280" s="13"/>
      <c r="I280" s="99" t="e">
        <f>TEXT(J280+K280+L280,"#,##0")</f>
        <v>#REF!</v>
      </c>
      <c r="J280" s="99">
        <f>TRUNC(J281+J282+J283)</f>
        <v>0</v>
      </c>
      <c r="K280" s="99" t="e">
        <f>TRUNC(K281+K282+K283)</f>
        <v>#REF!</v>
      </c>
      <c r="L280" s="99">
        <f>TRUNC(L281+L282+L283)</f>
        <v>244</v>
      </c>
      <c r="M280" s="100" t="s">
        <v>12928</v>
      </c>
      <c r="N280" s="9"/>
      <c r="O280" s="251"/>
      <c r="P280" s="251"/>
      <c r="Q280" s="252"/>
      <c r="R280" s="252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spans="1:31" ht="19.7" customHeight="1" x14ac:dyDescent="0.2">
      <c r="B281" s="198" t="s">
        <v>12717</v>
      </c>
      <c r="C281" s="97"/>
      <c r="D281" s="194">
        <f>$P$3*O281</f>
        <v>875000</v>
      </c>
      <c r="E281" s="195" t="s">
        <v>12586</v>
      </c>
      <c r="F281" s="195">
        <v>2799</v>
      </c>
      <c r="G281" s="199" t="s">
        <v>12566</v>
      </c>
      <c r="H281" s="196" t="s">
        <v>12567</v>
      </c>
      <c r="I281" s="200"/>
      <c r="J281" s="200"/>
      <c r="K281" s="200"/>
      <c r="L281" s="200">
        <f>TRUNC(D281*F281*0.0000001,1)</f>
        <v>244.9</v>
      </c>
      <c r="M281" s="201"/>
      <c r="O281" s="251">
        <v>875</v>
      </c>
    </row>
    <row r="282" spans="1:31" ht="19.7" customHeight="1" x14ac:dyDescent="0.2">
      <c r="B282" s="198" t="s">
        <v>12568</v>
      </c>
      <c r="C282" s="97" t="s">
        <v>12923</v>
      </c>
      <c r="D282" s="202">
        <v>1.3</v>
      </c>
      <c r="E282" s="195" t="s">
        <v>12587</v>
      </c>
      <c r="F282" s="195" t="e">
        <f>VLOOKUP($C282,토목기계경비적용기준!H:K,4,FALSE)</f>
        <v>#REF!</v>
      </c>
      <c r="G282" s="199"/>
      <c r="H282" s="196"/>
      <c r="I282" s="200"/>
      <c r="J282" s="200"/>
      <c r="K282" s="200" t="e">
        <f>TRUNC(D282*F282,1)</f>
        <v>#REF!</v>
      </c>
      <c r="L282" s="203"/>
      <c r="M282" s="201"/>
    </row>
    <row r="283" spans="1:31" ht="19.7" customHeight="1" x14ac:dyDescent="0.2">
      <c r="B283" s="198" t="s">
        <v>12688</v>
      </c>
      <c r="C283" s="97" t="s">
        <v>12570</v>
      </c>
      <c r="D283" s="202">
        <v>20</v>
      </c>
      <c r="E283" s="195" t="s">
        <v>12588</v>
      </c>
      <c r="F283" s="195" t="e">
        <f>K282</f>
        <v>#REF!</v>
      </c>
      <c r="G283" s="199"/>
      <c r="H283" s="196" t="s">
        <v>12925</v>
      </c>
      <c r="I283" s="200"/>
      <c r="J283" s="200"/>
      <c r="K283" s="200" t="e">
        <f>TRUNC(D283/100*F283,1)</f>
        <v>#REF!</v>
      </c>
      <c r="L283" s="203"/>
      <c r="M283" s="201"/>
    </row>
    <row r="284" spans="1:31" ht="19.7" customHeight="1" x14ac:dyDescent="0.2">
      <c r="B284" s="198"/>
      <c r="C284" s="97"/>
      <c r="D284" s="204"/>
      <c r="E284" s="195"/>
      <c r="F284" s="195"/>
      <c r="G284" s="199"/>
      <c r="H284" s="196"/>
      <c r="I284" s="200"/>
      <c r="J284" s="200"/>
      <c r="K284" s="203"/>
      <c r="L284" s="203"/>
      <c r="M284" s="100"/>
    </row>
    <row r="285" spans="1:31" ht="19.7" customHeight="1" x14ac:dyDescent="0.2">
      <c r="B285" s="198"/>
      <c r="C285" s="97"/>
      <c r="D285" s="204"/>
      <c r="E285" s="195"/>
      <c r="F285" s="195"/>
      <c r="G285" s="199"/>
      <c r="H285" s="196"/>
      <c r="I285" s="200"/>
      <c r="J285" s="200"/>
      <c r="K285" s="203"/>
      <c r="L285" s="203"/>
      <c r="M285" s="100"/>
    </row>
    <row r="286" spans="1:31" ht="19.7" customHeight="1" x14ac:dyDescent="0.2">
      <c r="B286" s="198"/>
      <c r="C286" s="97"/>
      <c r="D286" s="204"/>
      <c r="E286" s="195"/>
      <c r="F286" s="195"/>
      <c r="G286" s="199"/>
      <c r="H286" s="196"/>
      <c r="I286" s="200"/>
      <c r="J286" s="200"/>
      <c r="K286" s="203"/>
      <c r="L286" s="203"/>
      <c r="M286" s="100"/>
    </row>
    <row r="287" spans="1:31" ht="19.7" customHeight="1" x14ac:dyDescent="0.2">
      <c r="B287" s="198"/>
      <c r="C287" s="97"/>
      <c r="D287" s="204"/>
      <c r="E287" s="195"/>
      <c r="F287" s="195"/>
      <c r="G287" s="199"/>
      <c r="H287" s="196"/>
      <c r="I287" s="200"/>
      <c r="J287" s="200"/>
      <c r="K287" s="203"/>
      <c r="L287" s="203"/>
      <c r="M287" s="100"/>
    </row>
    <row r="288" spans="1:31" ht="19.7" customHeight="1" x14ac:dyDescent="0.2">
      <c r="B288" s="198"/>
      <c r="C288" s="97"/>
      <c r="D288" s="204"/>
      <c r="E288" s="195"/>
      <c r="F288" s="195"/>
      <c r="G288" s="199"/>
      <c r="H288" s="196"/>
      <c r="I288" s="200"/>
      <c r="J288" s="200"/>
      <c r="K288" s="203"/>
      <c r="L288" s="203"/>
      <c r="M288" s="100"/>
    </row>
    <row r="289" spans="2:13" ht="19.7" customHeight="1" x14ac:dyDescent="0.2">
      <c r="B289" s="198"/>
      <c r="C289" s="97"/>
      <c r="D289" s="204"/>
      <c r="E289" s="195"/>
      <c r="F289" s="195"/>
      <c r="G289" s="195"/>
      <c r="H289" s="196"/>
      <c r="I289" s="200"/>
      <c r="J289" s="203"/>
      <c r="K289" s="203"/>
      <c r="L289" s="203"/>
      <c r="M289" s="100"/>
    </row>
    <row r="290" spans="2:13" ht="19.7" customHeight="1" x14ac:dyDescent="0.2">
      <c r="B290" s="210"/>
      <c r="C290" s="103"/>
      <c r="D290" s="219"/>
      <c r="E290" s="212"/>
      <c r="F290" s="212"/>
      <c r="G290" s="212"/>
      <c r="H290" s="214"/>
      <c r="I290" s="215"/>
      <c r="J290" s="215"/>
      <c r="K290" s="215"/>
      <c r="L290" s="216"/>
      <c r="M290" s="126"/>
    </row>
  </sheetData>
  <mergeCells count="2">
    <mergeCell ref="B1:M2"/>
    <mergeCell ref="D3:H3"/>
  </mergeCells>
  <phoneticPr fontId="2" type="noConversion"/>
  <pageMargins left="0.98425196850393704" right="7.874015748031496E-2" top="0.6692913385826772" bottom="0.59055118110236227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65"/>
  <sheetViews>
    <sheetView view="pageBreakPreview" zoomScaleNormal="100" zoomScaleSheetLayoutView="100" workbookViewId="0">
      <pane ySplit="3" topLeftCell="A67" activePane="bottomLeft" state="frozen"/>
      <selection activeCell="K7" sqref="K7"/>
      <selection pane="bottomLeft" activeCell="D80" sqref="D80"/>
    </sheetView>
  </sheetViews>
  <sheetFormatPr defaultRowHeight="12.75" x14ac:dyDescent="0.2"/>
  <cols>
    <col min="1" max="5" width="18.77734375" style="25" customWidth="1"/>
    <col min="6" max="217" width="8.88671875" style="9"/>
    <col min="218" max="218" width="0.5546875" style="9" customWidth="1"/>
    <col min="219" max="219" width="2.88671875" style="9" customWidth="1"/>
    <col min="220" max="220" width="13.109375" style="9" customWidth="1"/>
    <col min="221" max="221" width="9.88671875" style="9" customWidth="1"/>
    <col min="222" max="222" width="2.77734375" style="9" customWidth="1"/>
    <col min="223" max="223" width="6.77734375" style="9" customWidth="1"/>
    <col min="224" max="228" width="3.88671875" style="9" customWidth="1"/>
    <col min="229" max="229" width="6.77734375" style="9" customWidth="1"/>
    <col min="230" max="230" width="7.77734375" style="9" customWidth="1"/>
    <col min="231" max="232" width="5.21875" style="9" customWidth="1"/>
    <col min="233" max="16384" width="8.88671875" style="9"/>
  </cols>
  <sheetData>
    <row r="1" spans="1:5" ht="15" customHeight="1" x14ac:dyDescent="0.2">
      <c r="A1" s="279" t="s">
        <v>13019</v>
      </c>
      <c r="B1" s="279"/>
      <c r="C1" s="279"/>
      <c r="D1" s="279"/>
      <c r="E1" s="279"/>
    </row>
    <row r="2" spans="1:5" ht="15" customHeight="1" x14ac:dyDescent="0.2">
      <c r="A2" s="290"/>
      <c r="B2" s="290"/>
      <c r="C2" s="290"/>
      <c r="D2" s="290"/>
      <c r="E2" s="290"/>
    </row>
    <row r="3" spans="1:5" ht="20.100000000000001" customHeight="1" x14ac:dyDescent="0.2">
      <c r="A3" s="21" t="s">
        <v>65</v>
      </c>
      <c r="B3" s="52" t="s">
        <v>13014</v>
      </c>
      <c r="C3" s="52" t="s">
        <v>13015</v>
      </c>
      <c r="D3" s="52" t="s">
        <v>68</v>
      </c>
      <c r="E3" s="90" t="s">
        <v>69</v>
      </c>
    </row>
    <row r="4" spans="1:5" ht="17.100000000000001" customHeight="1" x14ac:dyDescent="0.2">
      <c r="A4" s="91" t="s">
        <v>13016</v>
      </c>
      <c r="B4" s="93"/>
      <c r="C4" s="93"/>
      <c r="D4" s="93"/>
      <c r="E4" s="269">
        <v>46023</v>
      </c>
    </row>
    <row r="5" spans="1:5" ht="17.100000000000001" customHeight="1" x14ac:dyDescent="0.2">
      <c r="A5" s="96" t="s">
        <v>4388</v>
      </c>
      <c r="B5" s="98">
        <v>215907</v>
      </c>
      <c r="C5" s="98">
        <v>214661</v>
      </c>
      <c r="D5" s="98" t="s">
        <v>13017</v>
      </c>
      <c r="E5" s="127">
        <v>46023</v>
      </c>
    </row>
    <row r="6" spans="1:5" ht="17.100000000000001" customHeight="1" x14ac:dyDescent="0.2">
      <c r="A6" s="96" t="s">
        <v>13</v>
      </c>
      <c r="B6" s="98">
        <v>172068</v>
      </c>
      <c r="C6" s="98">
        <v>171037</v>
      </c>
      <c r="D6" s="98" t="s">
        <v>13017</v>
      </c>
      <c r="E6" s="127">
        <v>46023</v>
      </c>
    </row>
    <row r="7" spans="1:5" ht="17.100000000000001" customHeight="1" x14ac:dyDescent="0.2">
      <c r="A7" s="96" t="s">
        <v>36</v>
      </c>
      <c r="B7" s="98">
        <v>226122</v>
      </c>
      <c r="C7" s="98">
        <v>224490</v>
      </c>
      <c r="D7" s="98" t="s">
        <v>13018</v>
      </c>
      <c r="E7" s="127">
        <v>46023</v>
      </c>
    </row>
    <row r="8" spans="1:5" ht="17.100000000000001" customHeight="1" x14ac:dyDescent="0.2">
      <c r="A8" s="96" t="s">
        <v>12953</v>
      </c>
      <c r="B8" s="98">
        <v>179028</v>
      </c>
      <c r="C8" s="98">
        <v>179958</v>
      </c>
      <c r="D8" s="98" t="s">
        <v>13017</v>
      </c>
      <c r="E8" s="127">
        <v>46023</v>
      </c>
    </row>
    <row r="9" spans="1:5" ht="17.100000000000001" customHeight="1" x14ac:dyDescent="0.2">
      <c r="A9" s="96" t="s">
        <v>12954</v>
      </c>
      <c r="B9" s="98">
        <v>237324</v>
      </c>
      <c r="C9" s="98">
        <v>239200</v>
      </c>
      <c r="D9" s="98" t="s">
        <v>13017</v>
      </c>
      <c r="E9" s="127">
        <v>46023</v>
      </c>
    </row>
    <row r="10" spans="1:5" ht="17.100000000000001" customHeight="1" x14ac:dyDescent="0.2">
      <c r="A10" s="96" t="s">
        <v>17</v>
      </c>
      <c r="B10" s="98">
        <v>281939</v>
      </c>
      <c r="C10" s="98">
        <v>279613</v>
      </c>
      <c r="D10" s="98" t="s">
        <v>13017</v>
      </c>
      <c r="E10" s="127">
        <v>46023</v>
      </c>
    </row>
    <row r="11" spans="1:5" ht="17.100000000000001" customHeight="1" x14ac:dyDescent="0.2">
      <c r="A11" s="96" t="s">
        <v>14</v>
      </c>
      <c r="B11" s="98">
        <v>275790</v>
      </c>
      <c r="C11" s="98">
        <v>273074</v>
      </c>
      <c r="D11" s="98" t="s">
        <v>13017</v>
      </c>
      <c r="E11" s="127">
        <v>46023</v>
      </c>
    </row>
    <row r="12" spans="1:5" ht="17.100000000000001" customHeight="1" x14ac:dyDescent="0.2">
      <c r="A12" s="96" t="s">
        <v>15</v>
      </c>
      <c r="B12" s="98">
        <v>268187</v>
      </c>
      <c r="C12" s="98">
        <v>265818</v>
      </c>
      <c r="D12" s="98" t="s">
        <v>13018</v>
      </c>
      <c r="E12" s="127">
        <v>46023</v>
      </c>
    </row>
    <row r="13" spans="1:5" ht="17.100000000000001" customHeight="1" x14ac:dyDescent="0.2">
      <c r="A13" s="96" t="s">
        <v>12955</v>
      </c>
      <c r="B13" s="98">
        <v>239808</v>
      </c>
      <c r="C13" s="98">
        <v>237686</v>
      </c>
      <c r="D13" s="98" t="s">
        <v>13018</v>
      </c>
      <c r="E13" s="127">
        <v>46023</v>
      </c>
    </row>
    <row r="14" spans="1:5" ht="17.100000000000001" customHeight="1" x14ac:dyDescent="0.2">
      <c r="A14" s="96" t="s">
        <v>16</v>
      </c>
      <c r="B14" s="98">
        <v>221481</v>
      </c>
      <c r="C14" s="98">
        <v>219862</v>
      </c>
      <c r="D14" s="98" t="s">
        <v>13017</v>
      </c>
      <c r="E14" s="127">
        <v>46023</v>
      </c>
    </row>
    <row r="15" spans="1:5" ht="17.100000000000001" customHeight="1" x14ac:dyDescent="0.2">
      <c r="A15" s="96" t="s">
        <v>12956</v>
      </c>
      <c r="B15" s="98">
        <v>252641</v>
      </c>
      <c r="C15" s="98">
        <v>251511</v>
      </c>
      <c r="D15" s="98" t="s">
        <v>13018</v>
      </c>
      <c r="E15" s="127">
        <v>46023</v>
      </c>
    </row>
    <row r="16" spans="1:5" ht="17.100000000000001" customHeight="1" x14ac:dyDescent="0.2">
      <c r="A16" s="96" t="s">
        <v>12957</v>
      </c>
      <c r="B16" s="98">
        <v>282536</v>
      </c>
      <c r="C16" s="98">
        <v>280178</v>
      </c>
      <c r="D16" s="98" t="s">
        <v>13017</v>
      </c>
      <c r="E16" s="127">
        <v>46023</v>
      </c>
    </row>
    <row r="17" spans="1:5" ht="17.100000000000001" customHeight="1" x14ac:dyDescent="0.2">
      <c r="A17" s="96" t="s">
        <v>20</v>
      </c>
      <c r="B17" s="98">
        <v>273540</v>
      </c>
      <c r="C17" s="98">
        <v>271064</v>
      </c>
      <c r="D17" s="98" t="s">
        <v>13017</v>
      </c>
      <c r="E17" s="127">
        <v>46023</v>
      </c>
    </row>
    <row r="18" spans="1:5" ht="17.100000000000001" customHeight="1" x14ac:dyDescent="0.2">
      <c r="A18" s="96" t="s">
        <v>12958</v>
      </c>
      <c r="B18" s="98">
        <v>232562</v>
      </c>
      <c r="C18" s="98">
        <v>226520</v>
      </c>
      <c r="D18" s="98" t="s">
        <v>13017</v>
      </c>
      <c r="E18" s="127">
        <v>46023</v>
      </c>
    </row>
    <row r="19" spans="1:5" ht="17.100000000000001" customHeight="1" x14ac:dyDescent="0.2">
      <c r="A19" s="96" t="s">
        <v>12959</v>
      </c>
      <c r="B19" s="98">
        <v>222306</v>
      </c>
      <c r="C19" s="98">
        <v>220354</v>
      </c>
      <c r="D19" s="98" t="s">
        <v>13017</v>
      </c>
      <c r="E19" s="127">
        <v>46023</v>
      </c>
    </row>
    <row r="20" spans="1:5" ht="17.100000000000001" customHeight="1" x14ac:dyDescent="0.2">
      <c r="A20" s="96" t="s">
        <v>4389</v>
      </c>
      <c r="B20" s="98">
        <v>272448</v>
      </c>
      <c r="C20" s="98">
        <v>261462</v>
      </c>
      <c r="D20" s="98" t="s">
        <v>13017</v>
      </c>
      <c r="E20" s="127">
        <v>46023</v>
      </c>
    </row>
    <row r="21" spans="1:5" ht="17.100000000000001" customHeight="1" x14ac:dyDescent="0.2">
      <c r="A21" s="96" t="s">
        <v>12960</v>
      </c>
      <c r="B21" s="98">
        <v>241932</v>
      </c>
      <c r="C21" s="98">
        <v>240163</v>
      </c>
      <c r="D21" s="98" t="s">
        <v>13018</v>
      </c>
      <c r="E21" s="127">
        <v>46023</v>
      </c>
    </row>
    <row r="22" spans="1:5" ht="17.100000000000001" customHeight="1" x14ac:dyDescent="0.2">
      <c r="A22" s="96" t="s">
        <v>12961</v>
      </c>
      <c r="B22" s="98">
        <v>221015</v>
      </c>
      <c r="C22" s="98">
        <v>219579</v>
      </c>
      <c r="D22" s="98" t="s">
        <v>13017</v>
      </c>
      <c r="E22" s="127">
        <v>46023</v>
      </c>
    </row>
    <row r="23" spans="1:5" ht="17.100000000000001" customHeight="1" x14ac:dyDescent="0.2">
      <c r="A23" s="96" t="s">
        <v>12962</v>
      </c>
      <c r="B23" s="98">
        <v>273308</v>
      </c>
      <c r="C23" s="98">
        <v>270747</v>
      </c>
      <c r="D23" s="98" t="s">
        <v>13018</v>
      </c>
      <c r="E23" s="127">
        <v>46023</v>
      </c>
    </row>
    <row r="24" spans="1:5" ht="17.100000000000001" customHeight="1" x14ac:dyDescent="0.2">
      <c r="A24" s="96" t="s">
        <v>12963</v>
      </c>
      <c r="B24" s="98">
        <v>387342</v>
      </c>
      <c r="C24" s="98">
        <v>392061</v>
      </c>
      <c r="D24" s="98" t="s">
        <v>13017</v>
      </c>
      <c r="E24" s="127">
        <v>46023</v>
      </c>
    </row>
    <row r="25" spans="1:5" ht="17.100000000000001" customHeight="1" x14ac:dyDescent="0.2">
      <c r="A25" s="96" t="s">
        <v>12964</v>
      </c>
      <c r="B25" s="98">
        <v>270807</v>
      </c>
      <c r="C25" s="98">
        <v>275141</v>
      </c>
      <c r="D25" s="98" t="s">
        <v>13017</v>
      </c>
      <c r="E25" s="127">
        <v>46023</v>
      </c>
    </row>
    <row r="26" spans="1:5" ht="17.100000000000001" customHeight="1" x14ac:dyDescent="0.2">
      <c r="A26" s="96" t="s">
        <v>12965</v>
      </c>
      <c r="B26" s="98">
        <v>250903</v>
      </c>
      <c r="C26" s="98">
        <v>247938</v>
      </c>
      <c r="D26" s="98" t="s">
        <v>13017</v>
      </c>
      <c r="E26" s="127">
        <v>46023</v>
      </c>
    </row>
    <row r="27" spans="1:5" ht="17.100000000000001" customHeight="1" x14ac:dyDescent="0.2">
      <c r="A27" s="96" t="s">
        <v>4390</v>
      </c>
      <c r="B27" s="98">
        <v>277642</v>
      </c>
      <c r="C27" s="98">
        <v>283068</v>
      </c>
      <c r="D27" s="98" t="s">
        <v>13017</v>
      </c>
      <c r="E27" s="127">
        <v>46023</v>
      </c>
    </row>
    <row r="28" spans="1:5" ht="17.100000000000001" customHeight="1" x14ac:dyDescent="0.2">
      <c r="A28" s="96" t="s">
        <v>12966</v>
      </c>
      <c r="B28" s="98">
        <v>247188</v>
      </c>
      <c r="C28" s="98">
        <v>250287</v>
      </c>
      <c r="D28" s="98" t="s">
        <v>13017</v>
      </c>
      <c r="E28" s="127">
        <v>46023</v>
      </c>
    </row>
    <row r="29" spans="1:5" ht="17.100000000000001" customHeight="1" x14ac:dyDescent="0.2">
      <c r="A29" s="96" t="s">
        <v>12967</v>
      </c>
      <c r="B29" s="98">
        <v>253539</v>
      </c>
      <c r="C29" s="98">
        <v>250389</v>
      </c>
      <c r="D29" s="98" t="s">
        <v>13017</v>
      </c>
      <c r="E29" s="127">
        <v>46023</v>
      </c>
    </row>
    <row r="30" spans="1:5" ht="17.100000000000001" customHeight="1" x14ac:dyDescent="0.2">
      <c r="A30" s="96" t="s">
        <v>19</v>
      </c>
      <c r="B30" s="98">
        <v>228286</v>
      </c>
      <c r="C30" s="98">
        <v>226204</v>
      </c>
      <c r="D30" s="98" t="s">
        <v>13017</v>
      </c>
      <c r="E30" s="127">
        <v>46023</v>
      </c>
    </row>
    <row r="31" spans="1:5" ht="17.100000000000001" customHeight="1" x14ac:dyDescent="0.2">
      <c r="A31" s="96" t="s">
        <v>18</v>
      </c>
      <c r="B31" s="98">
        <v>277276</v>
      </c>
      <c r="C31" s="98">
        <v>278998</v>
      </c>
      <c r="D31" s="98" t="s">
        <v>13017</v>
      </c>
      <c r="E31" s="127">
        <v>46023</v>
      </c>
    </row>
    <row r="32" spans="1:5" ht="17.100000000000001" customHeight="1" x14ac:dyDescent="0.2">
      <c r="A32" s="96" t="s">
        <v>12968</v>
      </c>
      <c r="B32" s="98">
        <v>290939</v>
      </c>
      <c r="C32" s="98">
        <v>286589</v>
      </c>
      <c r="D32" s="98" t="s">
        <v>13017</v>
      </c>
      <c r="E32" s="127">
        <v>46023</v>
      </c>
    </row>
    <row r="33" spans="1:5" ht="17.100000000000001" customHeight="1" x14ac:dyDescent="0.2">
      <c r="A33" s="96" t="s">
        <v>12969</v>
      </c>
      <c r="B33" s="98">
        <v>263017</v>
      </c>
      <c r="C33" s="98">
        <v>258362</v>
      </c>
      <c r="D33" s="98" t="s">
        <v>13018</v>
      </c>
      <c r="E33" s="127">
        <v>46023</v>
      </c>
    </row>
    <row r="34" spans="1:5" ht="17.100000000000001" customHeight="1" x14ac:dyDescent="0.2">
      <c r="A34" s="96" t="s">
        <v>12970</v>
      </c>
      <c r="B34" s="98">
        <v>256883</v>
      </c>
      <c r="C34" s="98">
        <v>255231</v>
      </c>
      <c r="D34" s="98" t="s">
        <v>13017</v>
      </c>
      <c r="E34" s="127">
        <v>46023</v>
      </c>
    </row>
    <row r="35" spans="1:5" ht="17.100000000000001" customHeight="1" x14ac:dyDescent="0.2">
      <c r="A35" s="96" t="s">
        <v>12971</v>
      </c>
      <c r="B35" s="98">
        <v>227614</v>
      </c>
      <c r="C35" s="98">
        <v>226042</v>
      </c>
      <c r="D35" s="98" t="s">
        <v>13017</v>
      </c>
      <c r="E35" s="127">
        <v>46023</v>
      </c>
    </row>
    <row r="36" spans="1:5" ht="17.100000000000001" customHeight="1" x14ac:dyDescent="0.2">
      <c r="A36" s="96" t="s">
        <v>12972</v>
      </c>
      <c r="B36" s="98">
        <v>210772</v>
      </c>
      <c r="C36" s="98">
        <v>210772</v>
      </c>
      <c r="D36" s="98" t="s">
        <v>13017</v>
      </c>
      <c r="E36" s="127">
        <v>46023</v>
      </c>
    </row>
    <row r="37" spans="1:5" ht="17.100000000000001" customHeight="1" x14ac:dyDescent="0.2">
      <c r="A37" s="96" t="s">
        <v>12973</v>
      </c>
      <c r="B37" s="98">
        <v>268908</v>
      </c>
      <c r="C37" s="98">
        <v>267532</v>
      </c>
      <c r="D37" s="98" t="s">
        <v>13017</v>
      </c>
      <c r="E37" s="127">
        <v>46023</v>
      </c>
    </row>
    <row r="38" spans="1:5" ht="17.100000000000001" customHeight="1" x14ac:dyDescent="0.2">
      <c r="A38" s="96" t="s">
        <v>12974</v>
      </c>
      <c r="B38" s="98">
        <v>211653</v>
      </c>
      <c r="C38" s="98">
        <v>207796</v>
      </c>
      <c r="D38" s="98" t="s">
        <v>13018</v>
      </c>
      <c r="E38" s="127">
        <v>46023</v>
      </c>
    </row>
    <row r="39" spans="1:5" ht="17.100000000000001" customHeight="1" x14ac:dyDescent="0.2">
      <c r="A39" s="96" t="s">
        <v>4391</v>
      </c>
      <c r="B39" s="98">
        <v>243121</v>
      </c>
      <c r="C39" s="98">
        <v>240735</v>
      </c>
      <c r="D39" s="98" t="s">
        <v>13017</v>
      </c>
      <c r="E39" s="127">
        <v>46023</v>
      </c>
    </row>
    <row r="40" spans="1:5" ht="17.100000000000001" customHeight="1" x14ac:dyDescent="0.2">
      <c r="A40" s="96" t="s">
        <v>4392</v>
      </c>
      <c r="B40" s="98">
        <v>233250</v>
      </c>
      <c r="C40" s="98">
        <v>229958</v>
      </c>
      <c r="D40" s="98" t="s">
        <v>13017</v>
      </c>
      <c r="E40" s="127">
        <v>46023</v>
      </c>
    </row>
    <row r="41" spans="1:5" ht="17.100000000000001" customHeight="1" x14ac:dyDescent="0.2">
      <c r="A41" s="96" t="s">
        <v>12975</v>
      </c>
      <c r="B41" s="98">
        <v>253243</v>
      </c>
      <c r="C41" s="98">
        <v>248140</v>
      </c>
      <c r="D41" s="98" t="s">
        <v>13017</v>
      </c>
      <c r="E41" s="127">
        <v>46023</v>
      </c>
    </row>
    <row r="42" spans="1:5" ht="17.100000000000001" customHeight="1" x14ac:dyDescent="0.2">
      <c r="A42" s="96" t="s">
        <v>12976</v>
      </c>
      <c r="B42" s="98">
        <v>235204</v>
      </c>
      <c r="C42" s="98">
        <v>227176</v>
      </c>
      <c r="D42" s="98" t="s">
        <v>13017</v>
      </c>
      <c r="E42" s="127">
        <v>46023</v>
      </c>
    </row>
    <row r="43" spans="1:5" ht="17.100000000000001" customHeight="1" x14ac:dyDescent="0.2">
      <c r="A43" s="96" t="s">
        <v>22</v>
      </c>
      <c r="B43" s="98">
        <v>247897</v>
      </c>
      <c r="C43" s="98">
        <v>239439</v>
      </c>
      <c r="D43" s="98" t="s">
        <v>13018</v>
      </c>
      <c r="E43" s="127">
        <v>46023</v>
      </c>
    </row>
    <row r="44" spans="1:5" ht="17.100000000000001" customHeight="1" x14ac:dyDescent="0.2">
      <c r="A44" s="96" t="s">
        <v>12977</v>
      </c>
      <c r="B44" s="98">
        <v>262580</v>
      </c>
      <c r="C44" s="98">
        <v>257390</v>
      </c>
      <c r="D44" s="98" t="s">
        <v>13017</v>
      </c>
      <c r="E44" s="127">
        <v>46023</v>
      </c>
    </row>
    <row r="45" spans="1:5" ht="17.100000000000001" customHeight="1" x14ac:dyDescent="0.2">
      <c r="A45" s="96" t="s">
        <v>21</v>
      </c>
      <c r="B45" s="98">
        <v>240120</v>
      </c>
      <c r="C45" s="98">
        <v>233255</v>
      </c>
      <c r="D45" s="98" t="s">
        <v>13017</v>
      </c>
      <c r="E45" s="127">
        <v>46023</v>
      </c>
    </row>
    <row r="46" spans="1:5" ht="17.100000000000001" customHeight="1" x14ac:dyDescent="0.2">
      <c r="A46" s="96" t="s">
        <v>12978</v>
      </c>
      <c r="B46" s="98">
        <v>218908</v>
      </c>
      <c r="C46" s="98">
        <v>220650</v>
      </c>
      <c r="D46" s="98" t="s">
        <v>13018</v>
      </c>
      <c r="E46" s="127">
        <v>46023</v>
      </c>
    </row>
    <row r="47" spans="1:5" ht="17.100000000000001" customHeight="1" x14ac:dyDescent="0.2">
      <c r="A47" s="96" t="s">
        <v>12979</v>
      </c>
      <c r="B47" s="98">
        <v>202472</v>
      </c>
      <c r="C47" s="98">
        <v>205696</v>
      </c>
      <c r="D47" s="98" t="s">
        <v>13017</v>
      </c>
      <c r="E47" s="127">
        <v>46023</v>
      </c>
    </row>
    <row r="48" spans="1:5" ht="17.100000000000001" customHeight="1" x14ac:dyDescent="0.2">
      <c r="A48" s="96" t="s">
        <v>12980</v>
      </c>
      <c r="B48" s="98">
        <v>217012</v>
      </c>
      <c r="C48" s="98">
        <v>214975</v>
      </c>
      <c r="D48" s="98" t="s">
        <v>13017</v>
      </c>
      <c r="E48" s="127">
        <v>46023</v>
      </c>
    </row>
    <row r="49" spans="1:5" ht="17.100000000000001" customHeight="1" x14ac:dyDescent="0.2">
      <c r="A49" s="96" t="s">
        <v>4393</v>
      </c>
      <c r="B49" s="98">
        <v>180193</v>
      </c>
      <c r="C49" s="98">
        <v>181753</v>
      </c>
      <c r="D49" s="98" t="s">
        <v>13017</v>
      </c>
      <c r="E49" s="127">
        <v>46023</v>
      </c>
    </row>
    <row r="50" spans="1:5" ht="17.100000000000001" customHeight="1" x14ac:dyDescent="0.2">
      <c r="A50" s="96" t="s">
        <v>12981</v>
      </c>
      <c r="B50" s="98">
        <v>218933</v>
      </c>
      <c r="C50" s="98">
        <v>213095</v>
      </c>
      <c r="D50" s="98" t="s">
        <v>13017</v>
      </c>
      <c r="E50" s="127">
        <v>46023</v>
      </c>
    </row>
    <row r="51" spans="1:5" ht="17.100000000000001" customHeight="1" x14ac:dyDescent="0.2">
      <c r="A51" s="96" t="s">
        <v>4394</v>
      </c>
      <c r="B51" s="98">
        <v>210909</v>
      </c>
      <c r="C51" s="98">
        <v>202954</v>
      </c>
      <c r="D51" s="98" t="s">
        <v>13017</v>
      </c>
      <c r="E51" s="127">
        <v>46023</v>
      </c>
    </row>
    <row r="52" spans="1:5" ht="17.100000000000001" customHeight="1" x14ac:dyDescent="0.2">
      <c r="A52" s="96" t="s">
        <v>4395</v>
      </c>
      <c r="B52" s="98">
        <v>283297</v>
      </c>
      <c r="C52" s="98">
        <v>279824</v>
      </c>
      <c r="D52" s="98" t="s">
        <v>13017</v>
      </c>
      <c r="E52" s="127">
        <v>46023</v>
      </c>
    </row>
    <row r="53" spans="1:5" ht="17.100000000000001" customHeight="1" x14ac:dyDescent="0.2">
      <c r="A53" s="96" t="s">
        <v>4396</v>
      </c>
      <c r="B53" s="98">
        <v>238936</v>
      </c>
      <c r="C53" s="98">
        <v>240685</v>
      </c>
      <c r="D53" s="98" t="s">
        <v>13017</v>
      </c>
      <c r="E53" s="127">
        <v>46023</v>
      </c>
    </row>
    <row r="54" spans="1:5" ht="17.100000000000001" customHeight="1" x14ac:dyDescent="0.2">
      <c r="A54" s="96" t="s">
        <v>4397</v>
      </c>
      <c r="B54" s="98">
        <v>173995</v>
      </c>
      <c r="C54" s="98">
        <v>172387</v>
      </c>
      <c r="D54" s="98" t="s">
        <v>13018</v>
      </c>
      <c r="E54" s="127">
        <v>46023</v>
      </c>
    </row>
    <row r="55" spans="1:5" ht="17.100000000000001" customHeight="1" x14ac:dyDescent="0.2">
      <c r="A55" s="96" t="s">
        <v>4398</v>
      </c>
      <c r="B55" s="98">
        <v>241698</v>
      </c>
      <c r="C55" s="98">
        <v>241550</v>
      </c>
      <c r="D55" s="98" t="s">
        <v>13018</v>
      </c>
      <c r="E55" s="127">
        <v>46023</v>
      </c>
    </row>
    <row r="56" spans="1:5" ht="17.100000000000001" customHeight="1" x14ac:dyDescent="0.2">
      <c r="A56" s="96" t="s">
        <v>4399</v>
      </c>
      <c r="B56" s="98">
        <v>231855</v>
      </c>
      <c r="C56" s="98">
        <v>231855</v>
      </c>
      <c r="D56" s="98" t="s">
        <v>13017</v>
      </c>
      <c r="E56" s="127">
        <v>46023</v>
      </c>
    </row>
    <row r="57" spans="1:5" ht="17.100000000000001" customHeight="1" x14ac:dyDescent="0.2">
      <c r="A57" s="96" t="s">
        <v>4400</v>
      </c>
      <c r="B57" s="98">
        <v>204039</v>
      </c>
      <c r="C57" s="98">
        <v>204039</v>
      </c>
      <c r="D57" s="98" t="s">
        <v>13017</v>
      </c>
      <c r="E57" s="127">
        <v>46023</v>
      </c>
    </row>
    <row r="58" spans="1:5" ht="17.100000000000001" customHeight="1" x14ac:dyDescent="0.2">
      <c r="A58" s="96" t="s">
        <v>4401</v>
      </c>
      <c r="B58" s="98">
        <v>198611</v>
      </c>
      <c r="C58" s="98">
        <v>198611</v>
      </c>
      <c r="D58" s="98" t="s">
        <v>13017</v>
      </c>
      <c r="E58" s="127">
        <v>46023</v>
      </c>
    </row>
    <row r="59" spans="1:5" ht="17.100000000000001" customHeight="1" x14ac:dyDescent="0.2">
      <c r="A59" s="96" t="s">
        <v>12982</v>
      </c>
      <c r="B59" s="98">
        <v>204255</v>
      </c>
      <c r="C59" s="98">
        <v>204255</v>
      </c>
      <c r="D59" s="98" t="s">
        <v>13017</v>
      </c>
      <c r="E59" s="127">
        <v>46023</v>
      </c>
    </row>
    <row r="60" spans="1:5" ht="17.100000000000001" customHeight="1" x14ac:dyDescent="0.2">
      <c r="A60" s="96" t="s">
        <v>4402</v>
      </c>
      <c r="B60" s="98">
        <v>320480</v>
      </c>
      <c r="C60" s="98">
        <v>324800</v>
      </c>
      <c r="D60" s="98" t="s">
        <v>13017</v>
      </c>
      <c r="E60" s="127">
        <v>46023</v>
      </c>
    </row>
    <row r="61" spans="1:5" ht="17.100000000000001" customHeight="1" x14ac:dyDescent="0.2">
      <c r="A61" s="96" t="s">
        <v>4403</v>
      </c>
      <c r="B61" s="98">
        <v>266029</v>
      </c>
      <c r="C61" s="98">
        <v>260644</v>
      </c>
      <c r="D61" s="98" t="s">
        <v>13017</v>
      </c>
      <c r="E61" s="127">
        <v>46023</v>
      </c>
    </row>
    <row r="62" spans="1:5" ht="17.100000000000001" customHeight="1" x14ac:dyDescent="0.2">
      <c r="A62" s="96" t="s">
        <v>4404</v>
      </c>
      <c r="B62" s="98">
        <v>292640</v>
      </c>
      <c r="C62" s="98">
        <v>301090</v>
      </c>
      <c r="D62" s="98" t="s">
        <v>13017</v>
      </c>
      <c r="E62" s="127">
        <v>46023</v>
      </c>
    </row>
    <row r="63" spans="1:5" ht="17.100000000000001" customHeight="1" x14ac:dyDescent="0.2">
      <c r="A63" s="96" t="s">
        <v>4405</v>
      </c>
      <c r="B63" s="98">
        <v>337247</v>
      </c>
      <c r="C63" s="98">
        <v>337247</v>
      </c>
      <c r="D63" s="98" t="s">
        <v>13017</v>
      </c>
      <c r="E63" s="127">
        <v>46023</v>
      </c>
    </row>
    <row r="64" spans="1:5" ht="17.100000000000001" customHeight="1" x14ac:dyDescent="0.2">
      <c r="A64" s="96" t="s">
        <v>4406</v>
      </c>
      <c r="B64" s="98">
        <v>230376</v>
      </c>
      <c r="C64" s="98">
        <v>238846</v>
      </c>
      <c r="D64" s="98" t="s">
        <v>13017</v>
      </c>
      <c r="E64" s="127">
        <v>46023</v>
      </c>
    </row>
    <row r="65" spans="1:5" ht="17.100000000000001" customHeight="1" x14ac:dyDescent="0.2">
      <c r="A65" s="96" t="s">
        <v>4407</v>
      </c>
      <c r="B65" s="98">
        <v>213074</v>
      </c>
      <c r="C65" s="98">
        <v>220283</v>
      </c>
      <c r="D65" s="98" t="s">
        <v>13018</v>
      </c>
      <c r="E65" s="127">
        <v>46023</v>
      </c>
    </row>
    <row r="66" spans="1:5" ht="17.100000000000001" customHeight="1" x14ac:dyDescent="0.2">
      <c r="A66" s="96" t="s">
        <v>4408</v>
      </c>
      <c r="B66" s="98">
        <v>264269</v>
      </c>
      <c r="C66" s="98">
        <v>262679</v>
      </c>
      <c r="D66" s="98" t="s">
        <v>13017</v>
      </c>
      <c r="E66" s="127">
        <v>46023</v>
      </c>
    </row>
    <row r="67" spans="1:5" ht="17.100000000000001" customHeight="1" x14ac:dyDescent="0.2">
      <c r="A67" s="96" t="s">
        <v>4409</v>
      </c>
      <c r="B67" s="98">
        <v>204377</v>
      </c>
      <c r="C67" s="98">
        <v>202691</v>
      </c>
      <c r="D67" s="98" t="s">
        <v>13017</v>
      </c>
      <c r="E67" s="127">
        <v>46023</v>
      </c>
    </row>
    <row r="68" spans="1:5" ht="17.100000000000001" customHeight="1" x14ac:dyDescent="0.2">
      <c r="A68" s="96" t="s">
        <v>4410</v>
      </c>
      <c r="B68" s="98">
        <v>210034</v>
      </c>
      <c r="C68" s="98">
        <v>210034</v>
      </c>
      <c r="D68" s="98" t="s">
        <v>13017</v>
      </c>
      <c r="E68" s="127">
        <v>46023</v>
      </c>
    </row>
    <row r="69" spans="1:5" ht="17.100000000000001" customHeight="1" x14ac:dyDescent="0.2">
      <c r="A69" s="96" t="s">
        <v>4411</v>
      </c>
      <c r="B69" s="98">
        <v>250140</v>
      </c>
      <c r="C69" s="98">
        <v>247756</v>
      </c>
      <c r="D69" s="98" t="s">
        <v>13018</v>
      </c>
      <c r="E69" s="127">
        <v>46023</v>
      </c>
    </row>
    <row r="70" spans="1:5" ht="17.100000000000001" customHeight="1" x14ac:dyDescent="0.2">
      <c r="A70" s="96" t="s">
        <v>4412</v>
      </c>
      <c r="B70" s="98">
        <v>362985</v>
      </c>
      <c r="C70" s="98">
        <v>358786</v>
      </c>
      <c r="D70" s="98" t="s">
        <v>13018</v>
      </c>
      <c r="E70" s="127">
        <v>46023</v>
      </c>
    </row>
    <row r="71" spans="1:5" ht="17.100000000000001" customHeight="1" x14ac:dyDescent="0.2">
      <c r="A71" s="96" t="s">
        <v>4413</v>
      </c>
      <c r="B71" s="98">
        <v>214553</v>
      </c>
      <c r="C71" s="98">
        <v>216404</v>
      </c>
      <c r="D71" s="98" t="s">
        <v>13018</v>
      </c>
      <c r="E71" s="127">
        <v>46023</v>
      </c>
    </row>
    <row r="72" spans="1:5" ht="17.100000000000001" customHeight="1" x14ac:dyDescent="0.2">
      <c r="A72" s="96" t="s">
        <v>4414</v>
      </c>
      <c r="B72" s="98">
        <v>199588</v>
      </c>
      <c r="C72" s="98">
        <v>198613</v>
      </c>
      <c r="D72" s="98" t="s">
        <v>13018</v>
      </c>
      <c r="E72" s="127">
        <v>46023</v>
      </c>
    </row>
    <row r="73" spans="1:5" ht="17.100000000000001" customHeight="1" x14ac:dyDescent="0.2">
      <c r="A73" s="96" t="s">
        <v>4415</v>
      </c>
      <c r="B73" s="98">
        <v>197788</v>
      </c>
      <c r="C73" s="98">
        <v>195243</v>
      </c>
      <c r="D73" s="98" t="s">
        <v>13018</v>
      </c>
      <c r="E73" s="127">
        <v>46023</v>
      </c>
    </row>
    <row r="74" spans="1:5" ht="17.100000000000001" customHeight="1" x14ac:dyDescent="0.2">
      <c r="A74" s="96" t="s">
        <v>4416</v>
      </c>
      <c r="B74" s="98">
        <v>177841</v>
      </c>
      <c r="C74" s="98">
        <v>175633</v>
      </c>
      <c r="D74" s="98" t="s">
        <v>13018</v>
      </c>
      <c r="E74" s="127">
        <v>46023</v>
      </c>
    </row>
    <row r="75" spans="1:5" ht="17.100000000000001" customHeight="1" x14ac:dyDescent="0.2">
      <c r="A75" s="96" t="s">
        <v>4417</v>
      </c>
      <c r="B75" s="98">
        <v>149081</v>
      </c>
      <c r="C75" s="98">
        <v>147438</v>
      </c>
      <c r="D75" s="98" t="s">
        <v>13018</v>
      </c>
      <c r="E75" s="127">
        <v>46023</v>
      </c>
    </row>
    <row r="76" spans="1:5" ht="17.100000000000001" customHeight="1" x14ac:dyDescent="0.2">
      <c r="A76" s="96" t="s">
        <v>4418</v>
      </c>
      <c r="B76" s="98">
        <v>275711</v>
      </c>
      <c r="C76" s="98">
        <v>274286</v>
      </c>
      <c r="D76" s="98" t="s">
        <v>13018</v>
      </c>
      <c r="E76" s="127">
        <v>46023</v>
      </c>
    </row>
    <row r="77" spans="1:5" ht="17.100000000000001" customHeight="1" x14ac:dyDescent="0.2">
      <c r="A77" s="96" t="s">
        <v>4419</v>
      </c>
      <c r="B77" s="98">
        <v>245000</v>
      </c>
      <c r="C77" s="98">
        <v>242724</v>
      </c>
      <c r="D77" s="98" t="s">
        <v>13018</v>
      </c>
      <c r="E77" s="127">
        <v>46023</v>
      </c>
    </row>
    <row r="78" spans="1:5" ht="17.100000000000001" customHeight="1" x14ac:dyDescent="0.2">
      <c r="A78" s="96" t="s">
        <v>4420</v>
      </c>
      <c r="B78" s="98">
        <v>178874</v>
      </c>
      <c r="C78" s="98">
        <v>180875</v>
      </c>
      <c r="D78" s="98" t="s">
        <v>13018</v>
      </c>
      <c r="E78" s="127">
        <v>46023</v>
      </c>
    </row>
    <row r="79" spans="1:5" ht="17.100000000000001" customHeight="1" x14ac:dyDescent="0.2">
      <c r="A79" s="96" t="s">
        <v>11</v>
      </c>
      <c r="B79" s="98">
        <v>273676</v>
      </c>
      <c r="C79" s="98">
        <v>273539</v>
      </c>
      <c r="D79" s="98" t="s">
        <v>13018</v>
      </c>
      <c r="E79" s="127">
        <v>46023</v>
      </c>
    </row>
    <row r="80" spans="1:5" ht="17.100000000000001" customHeight="1" x14ac:dyDescent="0.2">
      <c r="A80" s="96" t="s">
        <v>4421</v>
      </c>
      <c r="B80" s="98">
        <v>440616</v>
      </c>
      <c r="C80" s="98">
        <v>439248</v>
      </c>
      <c r="D80" s="98" t="s">
        <v>13018</v>
      </c>
      <c r="E80" s="127">
        <v>46023</v>
      </c>
    </row>
    <row r="81" spans="1:5" ht="17.100000000000001" customHeight="1" x14ac:dyDescent="0.2">
      <c r="A81" s="96" t="s">
        <v>4422</v>
      </c>
      <c r="B81" s="98">
        <v>373640</v>
      </c>
      <c r="C81" s="98">
        <v>372997</v>
      </c>
      <c r="D81" s="98" t="s">
        <v>13018</v>
      </c>
      <c r="E81" s="127">
        <v>46023</v>
      </c>
    </row>
    <row r="82" spans="1:5" ht="17.100000000000001" customHeight="1" x14ac:dyDescent="0.2">
      <c r="A82" s="96" t="s">
        <v>28</v>
      </c>
      <c r="B82" s="98">
        <v>304156</v>
      </c>
      <c r="C82" s="98">
        <v>303632</v>
      </c>
      <c r="D82" s="98" t="s">
        <v>13018</v>
      </c>
      <c r="E82" s="127">
        <v>46023</v>
      </c>
    </row>
    <row r="83" spans="1:5" ht="17.100000000000001" customHeight="1" x14ac:dyDescent="0.2">
      <c r="A83" s="96" t="s">
        <v>23</v>
      </c>
      <c r="B83" s="98">
        <v>638460</v>
      </c>
      <c r="C83" s="98">
        <v>637453</v>
      </c>
      <c r="D83" s="98" t="s">
        <v>13018</v>
      </c>
      <c r="E83" s="127">
        <v>46023</v>
      </c>
    </row>
    <row r="84" spans="1:5" ht="17.100000000000001" customHeight="1" x14ac:dyDescent="0.2">
      <c r="A84" s="96" t="s">
        <v>24</v>
      </c>
      <c r="B84" s="98">
        <v>675173</v>
      </c>
      <c r="C84" s="98">
        <v>673714</v>
      </c>
      <c r="D84" s="98" t="s">
        <v>13018</v>
      </c>
      <c r="E84" s="127">
        <v>46023</v>
      </c>
    </row>
    <row r="85" spans="1:5" ht="17.100000000000001" customHeight="1" x14ac:dyDescent="0.2">
      <c r="A85" s="96" t="s">
        <v>25</v>
      </c>
      <c r="B85" s="98">
        <v>414968</v>
      </c>
      <c r="C85" s="98">
        <v>413173</v>
      </c>
      <c r="D85" s="98" t="s">
        <v>13018</v>
      </c>
      <c r="E85" s="127">
        <v>46023</v>
      </c>
    </row>
    <row r="86" spans="1:5" ht="17.100000000000001" customHeight="1" x14ac:dyDescent="0.2">
      <c r="A86" s="96" t="s">
        <v>26</v>
      </c>
      <c r="B86" s="98">
        <v>562439</v>
      </c>
      <c r="C86" s="98">
        <v>560837</v>
      </c>
      <c r="D86" s="98" t="s">
        <v>13018</v>
      </c>
      <c r="E86" s="127">
        <v>46023</v>
      </c>
    </row>
    <row r="87" spans="1:5" ht="17.100000000000001" customHeight="1" x14ac:dyDescent="0.2">
      <c r="A87" s="96" t="s">
        <v>27</v>
      </c>
      <c r="B87" s="98">
        <v>269759</v>
      </c>
      <c r="C87" s="98">
        <v>271800</v>
      </c>
      <c r="D87" s="98" t="s">
        <v>13018</v>
      </c>
      <c r="E87" s="127">
        <v>46023</v>
      </c>
    </row>
    <row r="88" spans="1:5" ht="17.100000000000001" customHeight="1" x14ac:dyDescent="0.2">
      <c r="A88" s="96" t="s">
        <v>30</v>
      </c>
      <c r="B88" s="98">
        <v>319449</v>
      </c>
      <c r="C88" s="98">
        <v>318902</v>
      </c>
      <c r="D88" s="98" t="s">
        <v>13018</v>
      </c>
      <c r="E88" s="127">
        <v>46023</v>
      </c>
    </row>
    <row r="89" spans="1:5" ht="17.100000000000001" customHeight="1" x14ac:dyDescent="0.2">
      <c r="A89" s="96" t="s">
        <v>29</v>
      </c>
      <c r="B89" s="98">
        <v>310041</v>
      </c>
      <c r="C89" s="98">
        <v>305348</v>
      </c>
      <c r="D89" s="98" t="s">
        <v>13018</v>
      </c>
      <c r="E89" s="127">
        <v>46023</v>
      </c>
    </row>
    <row r="90" spans="1:5" ht="17.100000000000001" customHeight="1" x14ac:dyDescent="0.2">
      <c r="A90" s="96" t="s">
        <v>33</v>
      </c>
      <c r="B90" s="98">
        <v>284880</v>
      </c>
      <c r="C90" s="98">
        <v>283607</v>
      </c>
      <c r="D90" s="98" t="s">
        <v>13018</v>
      </c>
      <c r="E90" s="127">
        <v>46023</v>
      </c>
    </row>
    <row r="91" spans="1:5" ht="17.100000000000001" customHeight="1" x14ac:dyDescent="0.2">
      <c r="A91" s="96" t="s">
        <v>32</v>
      </c>
      <c r="B91" s="98">
        <v>315528</v>
      </c>
      <c r="C91" s="98">
        <v>314787</v>
      </c>
      <c r="D91" s="98" t="s">
        <v>13018</v>
      </c>
      <c r="E91" s="127">
        <v>46023</v>
      </c>
    </row>
    <row r="92" spans="1:5" ht="17.100000000000001" customHeight="1" x14ac:dyDescent="0.2">
      <c r="A92" s="96" t="s">
        <v>31</v>
      </c>
      <c r="B92" s="98">
        <v>408942</v>
      </c>
      <c r="C92" s="98">
        <v>407342</v>
      </c>
      <c r="D92" s="98" t="s">
        <v>13018</v>
      </c>
      <c r="E92" s="127">
        <v>46023</v>
      </c>
    </row>
    <row r="93" spans="1:5" ht="17.100000000000001" customHeight="1" x14ac:dyDescent="0.2">
      <c r="A93" s="96" t="s">
        <v>34</v>
      </c>
      <c r="B93" s="98">
        <v>436224</v>
      </c>
      <c r="C93" s="98">
        <v>440868</v>
      </c>
      <c r="D93" s="98" t="s">
        <v>13018</v>
      </c>
      <c r="E93" s="127">
        <v>46023</v>
      </c>
    </row>
    <row r="94" spans="1:5" ht="17.100000000000001" customHeight="1" x14ac:dyDescent="0.2">
      <c r="A94" s="96" t="s">
        <v>35</v>
      </c>
      <c r="B94" s="98">
        <v>356809</v>
      </c>
      <c r="C94" s="98">
        <v>354977</v>
      </c>
      <c r="D94" s="98" t="s">
        <v>13018</v>
      </c>
      <c r="E94" s="127">
        <v>46023</v>
      </c>
    </row>
    <row r="95" spans="1:5" ht="17.100000000000001" customHeight="1" x14ac:dyDescent="0.2">
      <c r="A95" s="96" t="s">
        <v>4423</v>
      </c>
      <c r="B95" s="98">
        <v>204181</v>
      </c>
      <c r="C95" s="98">
        <v>204762</v>
      </c>
      <c r="D95" s="98" t="s">
        <v>13018</v>
      </c>
      <c r="E95" s="127">
        <v>46023</v>
      </c>
    </row>
    <row r="96" spans="1:5" ht="17.100000000000001" customHeight="1" x14ac:dyDescent="0.2">
      <c r="A96" s="96" t="s">
        <v>4424</v>
      </c>
      <c r="B96" s="98">
        <v>471349</v>
      </c>
      <c r="C96" s="98">
        <v>467653</v>
      </c>
      <c r="D96" s="98" t="s">
        <v>13018</v>
      </c>
      <c r="E96" s="127">
        <v>46023</v>
      </c>
    </row>
    <row r="97" spans="1:5" ht="17.100000000000001" customHeight="1" x14ac:dyDescent="0.2">
      <c r="A97" s="96" t="s">
        <v>12983</v>
      </c>
      <c r="B97" s="98">
        <v>393090</v>
      </c>
      <c r="C97" s="98">
        <v>390048</v>
      </c>
      <c r="D97" s="98" t="s">
        <v>13018</v>
      </c>
      <c r="E97" s="127">
        <v>46023</v>
      </c>
    </row>
    <row r="98" spans="1:5" ht="17.100000000000001" customHeight="1" x14ac:dyDescent="0.2">
      <c r="A98" s="96" t="s">
        <v>12984</v>
      </c>
      <c r="B98" s="98">
        <v>446358</v>
      </c>
      <c r="C98" s="98">
        <v>446000</v>
      </c>
      <c r="D98" s="98" t="s">
        <v>13018</v>
      </c>
      <c r="E98" s="127">
        <v>46023</v>
      </c>
    </row>
    <row r="99" spans="1:5" ht="17.100000000000001" customHeight="1" x14ac:dyDescent="0.2">
      <c r="A99" s="96" t="s">
        <v>12985</v>
      </c>
      <c r="B99" s="98">
        <v>506030</v>
      </c>
      <c r="C99" s="98">
        <v>506030</v>
      </c>
      <c r="D99" s="98" t="s">
        <v>13018</v>
      </c>
      <c r="E99" s="127">
        <v>46023</v>
      </c>
    </row>
    <row r="100" spans="1:5" ht="17.100000000000001" customHeight="1" x14ac:dyDescent="0.2">
      <c r="A100" s="96" t="s">
        <v>4425</v>
      </c>
      <c r="B100" s="98">
        <v>312305</v>
      </c>
      <c r="C100" s="98">
        <v>312305</v>
      </c>
      <c r="D100" s="98" t="s">
        <v>13018</v>
      </c>
      <c r="E100" s="127">
        <v>46023</v>
      </c>
    </row>
    <row r="101" spans="1:5" ht="17.100000000000001" customHeight="1" x14ac:dyDescent="0.2">
      <c r="A101" s="96" t="s">
        <v>4426</v>
      </c>
      <c r="B101" s="98">
        <v>342273</v>
      </c>
      <c r="C101" s="98">
        <v>350828</v>
      </c>
      <c r="D101" s="98" t="s">
        <v>13018</v>
      </c>
      <c r="E101" s="127">
        <v>46023</v>
      </c>
    </row>
    <row r="102" spans="1:5" ht="17.100000000000001" customHeight="1" x14ac:dyDescent="0.2">
      <c r="A102" s="96" t="s">
        <v>4427</v>
      </c>
      <c r="B102" s="98">
        <v>243009</v>
      </c>
      <c r="C102" s="98">
        <v>246154</v>
      </c>
      <c r="D102" s="98" t="s">
        <v>13018</v>
      </c>
      <c r="E102" s="127">
        <v>46023</v>
      </c>
    </row>
    <row r="103" spans="1:5" ht="17.100000000000001" customHeight="1" x14ac:dyDescent="0.2">
      <c r="A103" s="96" t="s">
        <v>4428</v>
      </c>
      <c r="B103" s="98">
        <v>386079</v>
      </c>
      <c r="C103" s="98">
        <v>392588</v>
      </c>
      <c r="D103" s="98" t="s">
        <v>13018</v>
      </c>
      <c r="E103" s="127">
        <v>46023</v>
      </c>
    </row>
    <row r="104" spans="1:5" ht="17.100000000000001" customHeight="1" x14ac:dyDescent="0.2">
      <c r="A104" s="96" t="s">
        <v>4429</v>
      </c>
      <c r="B104" s="98">
        <v>321230</v>
      </c>
      <c r="C104" s="98">
        <v>339830</v>
      </c>
      <c r="D104" s="98" t="s">
        <v>13018</v>
      </c>
      <c r="E104" s="127">
        <v>46023</v>
      </c>
    </row>
    <row r="105" spans="1:5" ht="17.100000000000001" customHeight="1" x14ac:dyDescent="0.2">
      <c r="A105" s="96" t="s">
        <v>4430</v>
      </c>
      <c r="B105" s="98">
        <v>333250</v>
      </c>
      <c r="C105" s="98">
        <v>347811</v>
      </c>
      <c r="D105" s="98" t="s">
        <v>13018</v>
      </c>
      <c r="E105" s="127">
        <v>46023</v>
      </c>
    </row>
    <row r="106" spans="1:5" ht="17.100000000000001" customHeight="1" x14ac:dyDescent="0.2">
      <c r="A106" s="96" t="s">
        <v>4431</v>
      </c>
      <c r="B106" s="98">
        <v>278180</v>
      </c>
      <c r="C106" s="98">
        <v>274659</v>
      </c>
      <c r="D106" s="98" t="s">
        <v>13018</v>
      </c>
      <c r="E106" s="127">
        <v>46023</v>
      </c>
    </row>
    <row r="107" spans="1:5" ht="17.100000000000001" customHeight="1" x14ac:dyDescent="0.2">
      <c r="A107" s="96" t="s">
        <v>4432</v>
      </c>
      <c r="B107" s="98">
        <v>264129</v>
      </c>
      <c r="C107" s="98">
        <v>264129</v>
      </c>
      <c r="D107" s="98" t="s">
        <v>13018</v>
      </c>
      <c r="E107" s="127">
        <v>46023</v>
      </c>
    </row>
    <row r="108" spans="1:5" ht="17.100000000000001" customHeight="1" x14ac:dyDescent="0.2">
      <c r="A108" s="96" t="s">
        <v>4433</v>
      </c>
      <c r="B108" s="98">
        <v>261049</v>
      </c>
      <c r="C108" s="98">
        <v>261049</v>
      </c>
      <c r="D108" s="98" t="s">
        <v>13018</v>
      </c>
      <c r="E108" s="127">
        <v>46023</v>
      </c>
    </row>
    <row r="109" spans="1:5" ht="17.100000000000001" customHeight="1" x14ac:dyDescent="0.2">
      <c r="A109" s="96" t="s">
        <v>4434</v>
      </c>
      <c r="B109" s="98">
        <v>324326</v>
      </c>
      <c r="C109" s="98">
        <v>285714</v>
      </c>
      <c r="D109" s="98" t="s">
        <v>13018</v>
      </c>
      <c r="E109" s="127">
        <v>46023</v>
      </c>
    </row>
    <row r="110" spans="1:5" ht="17.100000000000001" customHeight="1" x14ac:dyDescent="0.2">
      <c r="A110" s="96" t="s">
        <v>12986</v>
      </c>
      <c r="B110" s="98">
        <v>322920</v>
      </c>
      <c r="C110" s="98">
        <v>313333</v>
      </c>
      <c r="D110" s="98" t="s">
        <v>13018</v>
      </c>
      <c r="E110" s="127">
        <v>46023</v>
      </c>
    </row>
    <row r="111" spans="1:5" ht="17.100000000000001" customHeight="1" x14ac:dyDescent="0.2">
      <c r="A111" s="96" t="s">
        <v>12943</v>
      </c>
      <c r="B111" s="226">
        <v>318055</v>
      </c>
      <c r="C111" s="226">
        <v>318055</v>
      </c>
      <c r="D111" s="98" t="s">
        <v>13018</v>
      </c>
      <c r="E111" s="127">
        <v>46023</v>
      </c>
    </row>
    <row r="112" spans="1:5" ht="17.100000000000001" customHeight="1" x14ac:dyDescent="0.2">
      <c r="A112" s="96" t="s">
        <v>12944</v>
      </c>
      <c r="B112" s="98">
        <v>362214</v>
      </c>
      <c r="C112" s="98">
        <v>362214</v>
      </c>
      <c r="D112" s="98" t="s">
        <v>13018</v>
      </c>
      <c r="E112" s="127">
        <v>46023</v>
      </c>
    </row>
    <row r="113" spans="1:5" ht="17.100000000000001" customHeight="1" x14ac:dyDescent="0.2">
      <c r="A113" s="96" t="s">
        <v>12945</v>
      </c>
      <c r="B113" s="98">
        <v>457143</v>
      </c>
      <c r="C113" s="98">
        <v>457143</v>
      </c>
      <c r="D113" s="98" t="s">
        <v>13018</v>
      </c>
      <c r="E113" s="127">
        <v>46023</v>
      </c>
    </row>
    <row r="114" spans="1:5" ht="17.100000000000001" customHeight="1" x14ac:dyDescent="0.2">
      <c r="A114" s="96" t="s">
        <v>12946</v>
      </c>
      <c r="B114" s="98">
        <v>286887</v>
      </c>
      <c r="C114" s="98">
        <v>280976</v>
      </c>
      <c r="D114" s="98" t="s">
        <v>13018</v>
      </c>
      <c r="E114" s="127">
        <v>46023</v>
      </c>
    </row>
    <row r="115" spans="1:5" ht="17.100000000000001" customHeight="1" x14ac:dyDescent="0.2">
      <c r="A115" s="96" t="s">
        <v>12947</v>
      </c>
      <c r="B115" s="98">
        <v>321250</v>
      </c>
      <c r="C115" s="98">
        <v>320000</v>
      </c>
      <c r="D115" s="98" t="s">
        <v>13018</v>
      </c>
      <c r="E115" s="127">
        <v>46023</v>
      </c>
    </row>
    <row r="116" spans="1:5" ht="17.100000000000001" customHeight="1" x14ac:dyDescent="0.2">
      <c r="A116" s="96" t="s">
        <v>12948</v>
      </c>
      <c r="B116" s="98">
        <v>250000</v>
      </c>
      <c r="C116" s="98">
        <v>247982</v>
      </c>
      <c r="D116" s="98" t="s">
        <v>13018</v>
      </c>
      <c r="E116" s="127">
        <v>46023</v>
      </c>
    </row>
    <row r="117" spans="1:5" ht="17.100000000000001" customHeight="1" x14ac:dyDescent="0.2">
      <c r="A117" s="96" t="s">
        <v>4435</v>
      </c>
      <c r="B117" s="98">
        <v>221727</v>
      </c>
      <c r="C117" s="98">
        <v>237846</v>
      </c>
      <c r="D117" s="98" t="s">
        <v>13018</v>
      </c>
      <c r="E117" s="127">
        <v>46023</v>
      </c>
    </row>
    <row r="118" spans="1:5" ht="17.100000000000001" customHeight="1" x14ac:dyDescent="0.2">
      <c r="A118" s="96" t="s">
        <v>4436</v>
      </c>
      <c r="B118" s="98">
        <v>217203</v>
      </c>
      <c r="C118" s="98">
        <v>211525</v>
      </c>
      <c r="D118" s="98" t="s">
        <v>13018</v>
      </c>
      <c r="E118" s="127">
        <v>46023</v>
      </c>
    </row>
    <row r="119" spans="1:5" ht="17.100000000000001" customHeight="1" x14ac:dyDescent="0.2">
      <c r="A119" s="96" t="s">
        <v>4437</v>
      </c>
      <c r="B119" s="98">
        <v>229770</v>
      </c>
      <c r="C119" s="98">
        <v>231539</v>
      </c>
      <c r="D119" s="98" t="s">
        <v>13018</v>
      </c>
      <c r="E119" s="127">
        <v>46023</v>
      </c>
    </row>
    <row r="120" spans="1:5" ht="17.100000000000001" customHeight="1" x14ac:dyDescent="0.2">
      <c r="A120" s="96" t="s">
        <v>4438</v>
      </c>
      <c r="B120" s="98">
        <v>285759</v>
      </c>
      <c r="C120" s="98">
        <v>284862</v>
      </c>
      <c r="D120" s="98" t="s">
        <v>13018</v>
      </c>
      <c r="E120" s="127">
        <v>46023</v>
      </c>
    </row>
    <row r="121" spans="1:5" ht="17.100000000000001" customHeight="1" x14ac:dyDescent="0.2">
      <c r="A121" s="96" t="s">
        <v>4439</v>
      </c>
      <c r="B121" s="98">
        <v>320449</v>
      </c>
      <c r="C121" s="98">
        <v>318479</v>
      </c>
      <c r="D121" s="98" t="s">
        <v>13018</v>
      </c>
      <c r="E121" s="127">
        <v>46023</v>
      </c>
    </row>
    <row r="122" spans="1:5" ht="17.100000000000001" customHeight="1" x14ac:dyDescent="0.2">
      <c r="A122" s="96" t="s">
        <v>4440</v>
      </c>
      <c r="B122" s="98">
        <v>304509</v>
      </c>
      <c r="C122" s="98">
        <v>303262</v>
      </c>
      <c r="D122" s="98" t="s">
        <v>13018</v>
      </c>
      <c r="E122" s="127">
        <v>46023</v>
      </c>
    </row>
    <row r="123" spans="1:5" ht="17.100000000000001" customHeight="1" x14ac:dyDescent="0.2">
      <c r="A123" s="96" t="s">
        <v>4441</v>
      </c>
      <c r="B123" s="98">
        <v>249822</v>
      </c>
      <c r="C123" s="98">
        <v>249360</v>
      </c>
      <c r="D123" s="98" t="s">
        <v>13018</v>
      </c>
      <c r="E123" s="127">
        <v>46023</v>
      </c>
    </row>
    <row r="124" spans="1:5" ht="17.100000000000001" customHeight="1" x14ac:dyDescent="0.2">
      <c r="A124" s="96" t="s">
        <v>37</v>
      </c>
      <c r="B124" s="98">
        <v>335319</v>
      </c>
      <c r="C124" s="98">
        <v>333866</v>
      </c>
      <c r="D124" s="98" t="s">
        <v>13018</v>
      </c>
      <c r="E124" s="127">
        <v>46023</v>
      </c>
    </row>
    <row r="125" spans="1:5" ht="17.100000000000001" customHeight="1" x14ac:dyDescent="0.2">
      <c r="A125" s="96" t="s">
        <v>4442</v>
      </c>
      <c r="B125" s="98">
        <v>294135</v>
      </c>
      <c r="C125" s="98">
        <v>292729</v>
      </c>
      <c r="D125" s="98" t="s">
        <v>13018</v>
      </c>
      <c r="E125" s="127">
        <v>46023</v>
      </c>
    </row>
    <row r="126" spans="1:5" ht="17.100000000000001" customHeight="1" x14ac:dyDescent="0.2">
      <c r="A126" s="96" t="s">
        <v>4443</v>
      </c>
      <c r="B126" s="98">
        <v>485075</v>
      </c>
      <c r="C126" s="98">
        <v>483274</v>
      </c>
      <c r="D126" s="98" t="s">
        <v>13018</v>
      </c>
      <c r="E126" s="127">
        <v>46023</v>
      </c>
    </row>
    <row r="127" spans="1:5" ht="17.100000000000001" customHeight="1" x14ac:dyDescent="0.2">
      <c r="A127" s="96" t="s">
        <v>12949</v>
      </c>
      <c r="B127" s="98">
        <v>209131</v>
      </c>
      <c r="C127" s="98">
        <v>208590</v>
      </c>
      <c r="D127" s="98" t="s">
        <v>13018</v>
      </c>
      <c r="E127" s="127">
        <v>46023</v>
      </c>
    </row>
    <row r="128" spans="1:5" ht="17.100000000000001" customHeight="1" x14ac:dyDescent="0.2">
      <c r="A128" s="96" t="s">
        <v>12987</v>
      </c>
      <c r="B128" s="98">
        <v>271869</v>
      </c>
      <c r="C128" s="98">
        <v>265227</v>
      </c>
      <c r="D128" s="98" t="s">
        <v>13018</v>
      </c>
      <c r="E128" s="127">
        <v>46023</v>
      </c>
    </row>
    <row r="129" spans="1:5" ht="17.100000000000001" customHeight="1" x14ac:dyDescent="0.2">
      <c r="A129" s="96" t="s">
        <v>12988</v>
      </c>
      <c r="B129" s="98">
        <v>220394</v>
      </c>
      <c r="C129" s="98">
        <v>216558</v>
      </c>
      <c r="D129" s="98" t="s">
        <v>13018</v>
      </c>
      <c r="E129" s="127">
        <v>46023</v>
      </c>
    </row>
    <row r="130" spans="1:5" ht="17.100000000000001" customHeight="1" x14ac:dyDescent="0.2">
      <c r="A130" s="96" t="s">
        <v>12989</v>
      </c>
      <c r="B130" s="98">
        <v>192523</v>
      </c>
      <c r="C130" s="98">
        <v>186963</v>
      </c>
      <c r="D130" s="98" t="s">
        <v>13018</v>
      </c>
      <c r="E130" s="127">
        <v>46023</v>
      </c>
    </row>
    <row r="131" spans="1:5" ht="17.100000000000001" customHeight="1" x14ac:dyDescent="0.2">
      <c r="A131" s="96" t="s">
        <v>12990</v>
      </c>
      <c r="B131" s="98">
        <v>167155</v>
      </c>
      <c r="C131" s="98">
        <v>161595</v>
      </c>
      <c r="D131" s="98" t="s">
        <v>13018</v>
      </c>
      <c r="E131" s="127">
        <v>46023</v>
      </c>
    </row>
    <row r="132" spans="1:5" ht="17.100000000000001" customHeight="1" x14ac:dyDescent="0.2">
      <c r="A132" s="248"/>
      <c r="B132" s="249"/>
      <c r="C132" s="249"/>
      <c r="D132" s="249"/>
      <c r="E132" s="250"/>
    </row>
    <row r="133" spans="1:5" ht="17.100000000000001" customHeight="1" x14ac:dyDescent="0.2">
      <c r="A133" s="248"/>
      <c r="B133" s="249"/>
      <c r="C133" s="249"/>
      <c r="D133" s="249"/>
      <c r="E133" s="250"/>
    </row>
    <row r="134" spans="1:5" ht="17.100000000000001" customHeight="1" x14ac:dyDescent="0.2">
      <c r="A134" s="248"/>
      <c r="B134" s="249"/>
      <c r="C134" s="249"/>
      <c r="D134" s="249"/>
      <c r="E134" s="250"/>
    </row>
    <row r="135" spans="1:5" ht="17.100000000000001" customHeight="1" x14ac:dyDescent="0.2">
      <c r="A135" s="248"/>
      <c r="B135" s="249"/>
      <c r="C135" s="249"/>
      <c r="D135" s="249"/>
      <c r="E135" s="250"/>
    </row>
    <row r="136" spans="1:5" ht="17.100000000000001" customHeight="1" x14ac:dyDescent="0.2">
      <c r="A136" s="248"/>
      <c r="B136" s="249"/>
      <c r="C136" s="249"/>
      <c r="D136" s="249"/>
      <c r="E136" s="250"/>
    </row>
    <row r="137" spans="1:5" ht="17.100000000000001" customHeight="1" x14ac:dyDescent="0.2">
      <c r="A137" s="248"/>
      <c r="B137" s="249"/>
      <c r="C137" s="249"/>
      <c r="D137" s="249"/>
      <c r="E137" s="250"/>
    </row>
    <row r="138" spans="1:5" ht="17.100000000000001" customHeight="1" x14ac:dyDescent="0.2">
      <c r="A138" s="248"/>
      <c r="B138" s="249"/>
      <c r="C138" s="249"/>
      <c r="D138" s="249"/>
      <c r="E138" s="250"/>
    </row>
    <row r="139" spans="1:5" ht="17.100000000000001" customHeight="1" x14ac:dyDescent="0.2">
      <c r="A139" s="248"/>
      <c r="B139" s="249"/>
      <c r="C139" s="249"/>
      <c r="D139" s="249"/>
      <c r="E139" s="250"/>
    </row>
    <row r="140" spans="1:5" ht="17.100000000000001" customHeight="1" x14ac:dyDescent="0.2">
      <c r="A140" s="248"/>
      <c r="B140" s="249"/>
      <c r="C140" s="249"/>
      <c r="D140" s="249"/>
      <c r="E140" s="250"/>
    </row>
    <row r="141" spans="1:5" ht="17.100000000000001" customHeight="1" x14ac:dyDescent="0.2">
      <c r="A141" s="248"/>
      <c r="B141" s="249"/>
      <c r="C141" s="249"/>
      <c r="D141" s="249"/>
      <c r="E141" s="250"/>
    </row>
    <row r="142" spans="1:5" ht="17.100000000000001" customHeight="1" x14ac:dyDescent="0.2">
      <c r="A142" s="161"/>
      <c r="B142" s="163"/>
      <c r="C142" s="163"/>
      <c r="D142" s="163"/>
      <c r="E142" s="225"/>
    </row>
    <row r="143" spans="1:5" ht="17.100000000000001" customHeight="1" x14ac:dyDescent="0.2">
      <c r="A143" s="161"/>
      <c r="B143" s="163"/>
      <c r="C143" s="163"/>
      <c r="D143" s="163"/>
      <c r="E143" s="225"/>
    </row>
    <row r="144" spans="1:5" ht="17.100000000000001" customHeight="1" x14ac:dyDescent="0.2">
      <c r="A144" s="161"/>
      <c r="B144" s="163"/>
      <c r="C144" s="163"/>
      <c r="D144" s="163"/>
      <c r="E144" s="225"/>
    </row>
    <row r="145" spans="1:5" ht="17.100000000000001" customHeight="1" x14ac:dyDescent="0.2">
      <c r="A145" s="161"/>
      <c r="B145" s="163"/>
      <c r="C145" s="163"/>
      <c r="D145" s="163"/>
      <c r="E145" s="225"/>
    </row>
    <row r="146" spans="1:5" ht="17.100000000000001" customHeight="1" x14ac:dyDescent="0.2">
      <c r="A146" s="161"/>
      <c r="B146" s="163"/>
      <c r="C146" s="163"/>
      <c r="D146" s="163"/>
      <c r="E146" s="225"/>
    </row>
    <row r="147" spans="1:5" ht="17.100000000000001" customHeight="1" x14ac:dyDescent="0.2">
      <c r="A147" s="161"/>
      <c r="B147" s="163"/>
      <c r="C147" s="163"/>
      <c r="D147" s="163"/>
      <c r="E147" s="225"/>
    </row>
    <row r="148" spans="1:5" ht="17.100000000000001" customHeight="1" x14ac:dyDescent="0.2">
      <c r="A148" s="161"/>
      <c r="B148" s="163"/>
      <c r="C148" s="163"/>
      <c r="D148" s="163"/>
      <c r="E148" s="225"/>
    </row>
    <row r="149" spans="1:5" ht="17.100000000000001" customHeight="1" x14ac:dyDescent="0.2">
      <c r="A149" s="161"/>
      <c r="B149" s="163"/>
      <c r="C149" s="163"/>
      <c r="D149" s="163"/>
      <c r="E149" s="225"/>
    </row>
    <row r="150" spans="1:5" ht="17.100000000000001" customHeight="1" x14ac:dyDescent="0.2">
      <c r="A150" s="161"/>
      <c r="B150" s="163"/>
      <c r="C150" s="163"/>
      <c r="D150" s="163"/>
      <c r="E150" s="225"/>
    </row>
    <row r="151" spans="1:5" ht="17.100000000000001" customHeight="1" x14ac:dyDescent="0.2">
      <c r="A151" s="161"/>
      <c r="B151" s="163"/>
      <c r="C151" s="163"/>
      <c r="D151" s="163"/>
      <c r="E151" s="225"/>
    </row>
    <row r="152" spans="1:5" ht="17.100000000000001" customHeight="1" x14ac:dyDescent="0.2">
      <c r="A152" s="161"/>
      <c r="B152" s="163"/>
      <c r="C152" s="163"/>
      <c r="D152" s="163"/>
      <c r="E152" s="225"/>
    </row>
    <row r="153" spans="1:5" ht="17.100000000000001" customHeight="1" x14ac:dyDescent="0.2">
      <c r="A153" s="161"/>
      <c r="B153" s="163"/>
      <c r="C153" s="163"/>
      <c r="D153" s="163"/>
      <c r="E153" s="225"/>
    </row>
    <row r="154" spans="1:5" ht="17.100000000000001" customHeight="1" x14ac:dyDescent="0.2">
      <c r="A154" s="161"/>
      <c r="B154" s="163"/>
      <c r="C154" s="163"/>
      <c r="D154" s="163"/>
      <c r="E154" s="225"/>
    </row>
    <row r="155" spans="1:5" ht="17.100000000000001" customHeight="1" x14ac:dyDescent="0.2">
      <c r="A155" s="161"/>
      <c r="B155" s="163"/>
      <c r="C155" s="163"/>
      <c r="D155" s="163"/>
      <c r="E155" s="225"/>
    </row>
    <row r="156" spans="1:5" ht="17.100000000000001" customHeight="1" x14ac:dyDescent="0.2">
      <c r="A156" s="161"/>
      <c r="B156" s="163"/>
      <c r="C156" s="163"/>
      <c r="D156" s="163"/>
      <c r="E156" s="225"/>
    </row>
    <row r="157" spans="1:5" ht="17.100000000000001" customHeight="1" x14ac:dyDescent="0.2">
      <c r="A157" s="161"/>
      <c r="B157" s="163"/>
      <c r="C157" s="163"/>
      <c r="D157" s="163"/>
      <c r="E157" s="225"/>
    </row>
    <row r="158" spans="1:5" ht="17.100000000000001" customHeight="1" x14ac:dyDescent="0.2">
      <c r="A158" s="161"/>
      <c r="B158" s="163"/>
      <c r="C158" s="163"/>
      <c r="D158" s="163"/>
      <c r="E158" s="225"/>
    </row>
    <row r="159" spans="1:5" ht="17.100000000000001" customHeight="1" x14ac:dyDescent="0.2">
      <c r="A159" s="161"/>
      <c r="B159" s="163"/>
      <c r="C159" s="163"/>
      <c r="D159" s="163"/>
      <c r="E159" s="225"/>
    </row>
    <row r="160" spans="1:5" ht="17.100000000000001" customHeight="1" x14ac:dyDescent="0.2">
      <c r="A160" s="161"/>
      <c r="B160" s="163"/>
      <c r="C160" s="163"/>
      <c r="D160" s="163"/>
      <c r="E160" s="225"/>
    </row>
    <row r="161" spans="1:5" ht="17.100000000000001" customHeight="1" x14ac:dyDescent="0.2">
      <c r="A161" s="161"/>
      <c r="B161" s="163"/>
      <c r="C161" s="163"/>
      <c r="D161" s="163"/>
      <c r="E161" s="225"/>
    </row>
    <row r="162" spans="1:5" ht="17.100000000000001" customHeight="1" x14ac:dyDescent="0.2">
      <c r="A162" s="161"/>
      <c r="B162" s="163"/>
      <c r="C162" s="163"/>
      <c r="D162" s="163"/>
      <c r="E162" s="225"/>
    </row>
    <row r="163" spans="1:5" ht="17.100000000000001" customHeight="1" x14ac:dyDescent="0.2">
      <c r="A163" s="161"/>
      <c r="B163" s="163"/>
      <c r="C163" s="163"/>
      <c r="D163" s="163"/>
      <c r="E163" s="225"/>
    </row>
    <row r="164" spans="1:5" ht="17.100000000000001" customHeight="1" x14ac:dyDescent="0.2">
      <c r="A164" s="161"/>
      <c r="B164" s="163"/>
      <c r="C164" s="163"/>
      <c r="D164" s="163"/>
      <c r="E164" s="225"/>
    </row>
    <row r="165" spans="1:5" ht="17.100000000000001" customHeight="1" x14ac:dyDescent="0.2">
      <c r="A165" s="161"/>
      <c r="B165" s="163"/>
      <c r="C165" s="163"/>
      <c r="D165" s="163"/>
      <c r="E165" s="225"/>
    </row>
  </sheetData>
  <mergeCells count="1">
    <mergeCell ref="A1:E2"/>
  </mergeCells>
  <phoneticPr fontId="2" type="noConversion"/>
  <printOptions horizontalCentered="1" verticalCentered="1"/>
  <pageMargins left="0.19685039370078741" right="0.19685039370078741" top="0.59055118110236227" bottom="0.19685039370078741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15</vt:i4>
      </vt:variant>
    </vt:vector>
  </HeadingPairs>
  <TitlesOfParts>
    <vt:vector size="24" baseType="lpstr">
      <vt:lpstr>내역서</vt:lpstr>
      <vt:lpstr>------------------------------&gt;</vt:lpstr>
      <vt:lpstr>토목기계경비적용기준</vt:lpstr>
      <vt:lpstr>표준시장단가</vt:lpstr>
      <vt:lpstr>토목단가산출총괄표</vt:lpstr>
      <vt:lpstr>토목단가산출</vt:lpstr>
      <vt:lpstr>토목기계경비총괄표</vt:lpstr>
      <vt:lpstr>토목기계경비</vt:lpstr>
      <vt:lpstr>노임단가</vt:lpstr>
      <vt:lpstr>내역서!Print_Area</vt:lpstr>
      <vt:lpstr>노임단가!Print_Area</vt:lpstr>
      <vt:lpstr>토목기계경비!Print_Area</vt:lpstr>
      <vt:lpstr>토목기계경비총괄표!Print_Area</vt:lpstr>
      <vt:lpstr>토목단가산출!Print_Area</vt:lpstr>
      <vt:lpstr>토목단가산출총괄표!Print_Area</vt:lpstr>
      <vt:lpstr>표준시장단가!Print_Area</vt:lpstr>
      <vt:lpstr>내역서!Print_Titles</vt:lpstr>
      <vt:lpstr>노임단가!Print_Titles</vt:lpstr>
      <vt:lpstr>토목기계경비!Print_Titles</vt:lpstr>
      <vt:lpstr>토목기계경비총괄표!Print_Titles</vt:lpstr>
      <vt:lpstr>토목단가산출!Print_Titles</vt:lpstr>
      <vt:lpstr>토목단가산출총괄표!Print_Titles</vt:lpstr>
      <vt:lpstr>표준시장단가!Print_Titles</vt:lpstr>
      <vt:lpstr>기계경비적용기준</vt:lpstr>
    </vt:vector>
  </TitlesOfParts>
  <Company>(주)누리플랜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 Jong Seon</dc:creator>
  <cp:lastModifiedBy>user</cp:lastModifiedBy>
  <cp:lastPrinted>2026-09-02T00:51:51Z</cp:lastPrinted>
  <dcterms:created xsi:type="dcterms:W3CDTF">2004-09-06T07:23:01Z</dcterms:created>
  <dcterms:modified xsi:type="dcterms:W3CDTF">2026-09-02T11:19:23Z</dcterms:modified>
</cp:coreProperties>
</file>